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drawings/drawing6.xml" ContentType="application/vnd.openxmlformats-officedocument.drawing+xml"/>
  <Override PartName="/xl/slicers/slicer1.xml" ContentType="application/vnd.ms-excel.slicer+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7.xml" ContentType="application/vnd.openxmlformats-officedocument.spreadsheetml.pivotTable+xml"/>
  <Override PartName="/xl/drawings/drawing7.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8.xml" ContentType="application/vnd.openxmlformats-officedocument.spreadsheetml.pivotTable+xml"/>
  <Override PartName="/xl/drawings/drawing8.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9.xml" ContentType="application/vnd.openxmlformats-officedocument.spreadsheetml.pivotTable+xml"/>
  <Override PartName="/xl/drawings/drawing9.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10.xml" ContentType="application/vnd.openxmlformats-officedocument.spreadsheetml.pivotTable+xml"/>
  <Override PartName="/xl/drawings/drawing10.xml" ContentType="application/vnd.openxmlformats-officedocument.drawing+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11.xml" ContentType="application/vnd.openxmlformats-officedocument.spreadsheetml.pivotTable+xml"/>
  <Override PartName="/xl/drawings/drawing11.xml" ContentType="application/vnd.openxmlformats-officedocument.drawing+xml"/>
  <Override PartName="/xl/tables/table2.xml" ContentType="application/vnd.openxmlformats-officedocument.spreadsheetml.table+xml"/>
  <Override PartName="/xl/charts/chartEx1.xml" ContentType="application/vnd.ms-office.chartex+xml"/>
  <Override PartName="/xl/charts/style11.xml" ContentType="application/vnd.ms-office.chartstyle+xml"/>
  <Override PartName="/xl/charts/colors11.xml" ContentType="application/vnd.ms-office.chartcolorstyle+xml"/>
  <Override PartName="/xl/pivotTables/pivotTable12.xml" ContentType="application/vnd.openxmlformats-officedocument.spreadsheetml.pivotTable+xml"/>
  <Override PartName="/xl/pivotTables/pivotTable13.xml" ContentType="application/vnd.openxmlformats-officedocument.spreadsheetml.pivotTable+xml"/>
  <Override PartName="/xl/drawings/drawing12.xml" ContentType="application/vnd.openxmlformats-officedocument.drawing+xml"/>
  <Override PartName="/xl/slicers/slicer3.xml" ContentType="application/vnd.ms-excel.slicer+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charts/chart12.xml" ContentType="application/vnd.openxmlformats-officedocument.drawingml.chart+xml"/>
  <Override PartName="/xl/charts/style13.xml" ContentType="application/vnd.ms-office.chartstyle+xml"/>
  <Override PartName="/xl/charts/colors13.xml" ContentType="application/vnd.ms-office.chartcolorstyle+xml"/>
  <Override PartName="/xl/charts/chart13.xml" ContentType="application/vnd.openxmlformats-officedocument.drawingml.chart+xml"/>
  <Override PartName="/xl/charts/style14.xml" ContentType="application/vnd.ms-office.chartstyle+xml"/>
  <Override PartName="/xl/charts/colors14.xml" ContentType="application/vnd.ms-office.chartcolorstyle+xml"/>
  <Override PartName="/xl/charts/chart14.xml" ContentType="application/vnd.openxmlformats-officedocument.drawingml.chart+xml"/>
  <Override PartName="/xl/charts/style15.xml" ContentType="application/vnd.ms-office.chartstyle+xml"/>
  <Override PartName="/xl/charts/colors15.xml" ContentType="application/vnd.ms-office.chartcolorstyle+xml"/>
  <Override PartName="/xl/charts/chart15.xml" ContentType="application/vnd.openxmlformats-officedocument.drawingml.chart+xml"/>
  <Override PartName="/xl/charts/style16.xml" ContentType="application/vnd.ms-office.chartstyle+xml"/>
  <Override PartName="/xl/charts/colors16.xml" ContentType="application/vnd.ms-office.chartcolorstyle+xml"/>
  <Override PartName="/xl/charts/chart16.xml" ContentType="application/vnd.openxmlformats-officedocument.drawingml.chart+xml"/>
  <Override PartName="/xl/charts/style17.xml" ContentType="application/vnd.ms-office.chartstyle+xml"/>
  <Override PartName="/xl/charts/colors17.xml" ContentType="application/vnd.ms-office.chartcolorstyle+xml"/>
  <Override PartName="/xl/charts/chart17.xml" ContentType="application/vnd.openxmlformats-officedocument.drawingml.chart+xml"/>
  <Override PartName="/xl/charts/style18.xml" ContentType="application/vnd.ms-office.chartstyle+xml"/>
  <Override PartName="/xl/charts/colors18.xml" ContentType="application/vnd.ms-office.chartcolorstyle+xml"/>
  <Override PartName="/xl/charts/chartEx2.xml" ContentType="application/vnd.ms-office.chartex+xml"/>
  <Override PartName="/xl/charts/style19.xml" ContentType="application/vnd.ms-office.chartstyle+xml"/>
  <Override PartName="/xl/charts/colors19.xml" ContentType="application/vnd.ms-office.chartcolorstyle+xml"/>
  <Override PartName="/xl/charts/chart18.xml" ContentType="application/vnd.openxmlformats-officedocument.drawingml.chart+xml"/>
  <Override PartName="/xl/charts/style20.xml" ContentType="application/vnd.ms-office.chartstyle+xml"/>
  <Override PartName="/xl/charts/colors20.xml" ContentType="application/vnd.ms-office.chartcolorstyle+xml"/>
  <Override PartName="/xl/charts/chart19.xml" ContentType="application/vnd.openxmlformats-officedocument.drawingml.chart+xml"/>
  <Override PartName="/xl/charts/style21.xml" ContentType="application/vnd.ms-office.chartstyle+xml"/>
  <Override PartName="/xl/charts/colors21.xml" ContentType="application/vnd.ms-office.chartcolorstyle+xml"/>
  <Override PartName="/xl/charts/chart20.xml" ContentType="application/vnd.openxmlformats-officedocument.drawingml.chart+xml"/>
  <Override PartName="/xl/charts/style22.xml" ContentType="application/vnd.ms-office.chartstyle+xml"/>
  <Override PartName="/xl/charts/colors22.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xl/webextensions/taskpanes.xml" ContentType="application/vnd.ms-office.webextensiontaskpanes+xml"/>
  <Override PartName="/xl/webextensions/webextension1.xml" ContentType="application/vnd.ms-office.webextensi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11/relationships/webextensiontaskpanes" Target="xl/webextensions/taskpanes.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codeName="ThisWorkbook" hidePivotFieldList="1" defaultThemeVersion="202300"/>
  <mc:AlternateContent xmlns:mc="http://schemas.openxmlformats.org/markup-compatibility/2006">
    <mc:Choice Requires="x15">
      <x15ac:absPath xmlns:x15ac="http://schemas.microsoft.com/office/spreadsheetml/2010/11/ac" url="C:\Users\Shreya\Desktop\Shreya Career 2025\data analytics\excel project sales analysis\"/>
    </mc:Choice>
  </mc:AlternateContent>
  <xr:revisionPtr revIDLastSave="0" documentId="13_ncr:1_{80945C65-49B5-448C-912B-C853CF668C1C}" xr6:coauthVersionLast="47" xr6:coauthVersionMax="47" xr10:uidLastSave="{00000000-0000-0000-0000-000000000000}"/>
  <bookViews>
    <workbookView xWindow="-120" yWindow="-120" windowWidth="20730" windowHeight="11040" firstSheet="11" activeTab="14" xr2:uid="{DE4EF6FA-E0A3-430D-B642-E4A861EB37ED}"/>
  </bookViews>
  <sheets>
    <sheet name="stores_sales_data" sheetId="1" r:id="rId1"/>
    <sheet name="Sales_Profit_per_Year" sheetId="3" r:id="rId2"/>
    <sheet name="Sales_per_Category" sheetId="2" r:id="rId3"/>
    <sheet name="Sales_per_Region" sheetId="36" r:id="rId4"/>
    <sheet name="Top _5_Customers" sheetId="30" r:id="rId5"/>
    <sheet name="Top_5_Products" sheetId="31" r:id="rId6"/>
    <sheet name="Top_5_States" sheetId="32" r:id="rId7"/>
    <sheet name="Top_5_Cities" sheetId="33" r:id="rId8"/>
    <sheet name="Sales_vs_Discount" sheetId="34" r:id="rId9"/>
    <sheet name="Sales_vs_Profit" sheetId="35" r:id="rId10"/>
    <sheet name="Customer Segment_Shipping Mode" sheetId="37" r:id="rId11"/>
    <sheet name="Statewise_Sales_Map" sheetId="39" r:id="rId12"/>
    <sheet name="KPI's" sheetId="40" r:id="rId13"/>
    <sheet name="Zero_Profit_Order" sheetId="41" r:id="rId14"/>
    <sheet name="Furniture sales analysis " sheetId="5" r:id="rId15"/>
  </sheets>
  <definedNames>
    <definedName name="_xlnm._FilterDatabase" localSheetId="0" hidden="1">stores_sales_data!$A$1:$AA$2122</definedName>
    <definedName name="_xlchart.v5.0" hidden="1">Statewise_Sales_Map!$D$3</definedName>
    <definedName name="_xlchart.v5.1" hidden="1">Statewise_Sales_Map!$D$4:$D$51</definedName>
    <definedName name="_xlchart.v5.2" hidden="1">Statewise_Sales_Map!$E$3</definedName>
    <definedName name="_xlchart.v5.3" hidden="1">Statewise_Sales_Map!$E$4:$E$51</definedName>
    <definedName name="_xlchart.v5.4" hidden="1">Statewise_Sales_Map!$D$3</definedName>
    <definedName name="_xlchart.v5.5" hidden="1">Statewise_Sales_Map!$D$4:$D$51</definedName>
    <definedName name="_xlchart.v5.6" hidden="1">Statewise_Sales_Map!$E$3</definedName>
    <definedName name="_xlchart.v5.7" hidden="1">Statewise_Sales_Map!$E$4:$E$51</definedName>
    <definedName name="_xlcn.WorksheetConnection_storedataforecasting.xlsxTable11" hidden="1">SalesData[]</definedName>
    <definedName name="_xlcn.WorksheetConnection_stores_sales_dataAW1" hidden="1">stores_sales_data!$A:$AC</definedName>
    <definedName name="Slicer_Orderyear">#N/A</definedName>
    <definedName name="Slicer_Region">#N/A</definedName>
    <definedName name="Slicer_Ship_Mode">#N/A</definedName>
    <definedName name="Slicer_State">#N/A</definedName>
    <definedName name="Slicer_Sub_Category">#N/A</definedName>
  </definedNames>
  <calcPr calcId="191029"/>
  <pivotCaches>
    <pivotCache cacheId="124" r:id="rId16"/>
    <pivotCache cacheId="130" r:id="rId17"/>
  </pivotCaches>
  <extLst>
    <ext xmlns:x14="http://schemas.microsoft.com/office/spreadsheetml/2009/9/main" uri="{BBE1A952-AA13-448e-AADC-164F8A28A991}">
      <x14:slicerCaches>
        <x14:slicerCache r:id="rId18"/>
        <x14:slicerCache r:id="rId19"/>
        <x14:slicerCache r:id="rId20"/>
        <x14:slicerCache r:id="rId21"/>
        <x14:slicerCache r:id="rId22"/>
      </x14:slicerCaches>
    </ext>
    <ext xmlns:x14="http://schemas.microsoft.com/office/spreadsheetml/2009/9/main" uri="{79F54976-1DA5-4618-B147-4CDE4B953A38}">
      <x14:workbookPr/>
    </ext>
    <ext xmlns:x15="http://schemas.microsoft.com/office/spreadsheetml/2010/11/main" uri="{FCE2AD5D-F65C-4FA6-A056-5C36A1767C68}">
      <x15:dataModel>
        <x15:modelTables>
          <x15:modelTable id="Range" name="Range" connection="WorksheetConnection_stores_sales_data!$A:$W"/>
          <x15:modelTable id="Table1" name="Table1" connection="WorksheetConnection_store data forecasting.xlsx!Table1"/>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4" i="40" l="1"/>
  <c r="K2" i="5" s="1"/>
  <c r="AA2123" i="1"/>
  <c r="Z2123" i="1"/>
  <c r="Y2123" i="1"/>
  <c r="X2123" i="1"/>
  <c r="AC2122" i="1"/>
  <c r="AB2122" i="1"/>
  <c r="F2122" i="1"/>
  <c r="E2122" i="1"/>
  <c r="AC2121" i="1"/>
  <c r="AB2121" i="1"/>
  <c r="F2121" i="1"/>
  <c r="G2121" i="1" s="1"/>
  <c r="E2121" i="1"/>
  <c r="H2121" i="1" s="1"/>
  <c r="AC2120" i="1"/>
  <c r="AB2120" i="1"/>
  <c r="F2120" i="1"/>
  <c r="E2120" i="1"/>
  <c r="AC2119" i="1"/>
  <c r="AB2119" i="1"/>
  <c r="F2119" i="1"/>
  <c r="E2119" i="1"/>
  <c r="H2119" i="1" s="1"/>
  <c r="AC2118" i="1"/>
  <c r="AB2118" i="1"/>
  <c r="F2118" i="1"/>
  <c r="E2118" i="1"/>
  <c r="AC2117" i="1"/>
  <c r="AB2117" i="1"/>
  <c r="F2117" i="1"/>
  <c r="E2117" i="1"/>
  <c r="J2117" i="1" s="1"/>
  <c r="AC2116" i="1"/>
  <c r="AB2116" i="1"/>
  <c r="F2116" i="1"/>
  <c r="G2116" i="1" s="1"/>
  <c r="E2116" i="1"/>
  <c r="AC2115" i="1"/>
  <c r="AB2115" i="1"/>
  <c r="F2115" i="1"/>
  <c r="E2115" i="1"/>
  <c r="H2115" i="1" s="1"/>
  <c r="AC2114" i="1"/>
  <c r="AB2114" i="1"/>
  <c r="F2114" i="1"/>
  <c r="G2114" i="1" s="1"/>
  <c r="E2114" i="1"/>
  <c r="J2114" i="1" s="1"/>
  <c r="AC2113" i="1"/>
  <c r="AB2113" i="1"/>
  <c r="F2113" i="1"/>
  <c r="E2113" i="1"/>
  <c r="J2113" i="1" s="1"/>
  <c r="AC2112" i="1"/>
  <c r="AB2112" i="1"/>
  <c r="F2112" i="1"/>
  <c r="G2112" i="1" s="1"/>
  <c r="E2112" i="1"/>
  <c r="H2112" i="1" s="1"/>
  <c r="AC2111" i="1"/>
  <c r="AB2111" i="1"/>
  <c r="G2111" i="1"/>
  <c r="F2111" i="1"/>
  <c r="E2111" i="1"/>
  <c r="H2111" i="1" s="1"/>
  <c r="AC2110" i="1"/>
  <c r="AB2110" i="1"/>
  <c r="F2110" i="1"/>
  <c r="G2110" i="1" s="1"/>
  <c r="E2110" i="1"/>
  <c r="AC2109" i="1"/>
  <c r="AB2109" i="1"/>
  <c r="F2109" i="1"/>
  <c r="E2109" i="1"/>
  <c r="AC2108" i="1"/>
  <c r="AB2108" i="1"/>
  <c r="F2108" i="1"/>
  <c r="E2108" i="1"/>
  <c r="H2108" i="1" s="1"/>
  <c r="AC2107" i="1"/>
  <c r="AB2107" i="1"/>
  <c r="F2107" i="1"/>
  <c r="E2107" i="1"/>
  <c r="H2107" i="1" s="1"/>
  <c r="AC2106" i="1"/>
  <c r="AB2106" i="1"/>
  <c r="F2106" i="1"/>
  <c r="E2106" i="1"/>
  <c r="J2106" i="1" s="1"/>
  <c r="AC2105" i="1"/>
  <c r="AB2105" i="1"/>
  <c r="F2105" i="1"/>
  <c r="E2105" i="1"/>
  <c r="AC2104" i="1"/>
  <c r="AB2104" i="1"/>
  <c r="F2104" i="1"/>
  <c r="E2104" i="1"/>
  <c r="H2104" i="1" s="1"/>
  <c r="AC2103" i="1"/>
  <c r="AB2103" i="1"/>
  <c r="F2103" i="1"/>
  <c r="G2103" i="1" s="1"/>
  <c r="E2103" i="1"/>
  <c r="H2103" i="1" s="1"/>
  <c r="AC2102" i="1"/>
  <c r="AB2102" i="1"/>
  <c r="F2102" i="1"/>
  <c r="E2102" i="1"/>
  <c r="AC2101" i="1"/>
  <c r="AB2101" i="1"/>
  <c r="F2101" i="1"/>
  <c r="E2101" i="1"/>
  <c r="AC2100" i="1"/>
  <c r="AB2100" i="1"/>
  <c r="F2100" i="1"/>
  <c r="E2100" i="1"/>
  <c r="AC2099" i="1"/>
  <c r="AB2099" i="1"/>
  <c r="F2099" i="1"/>
  <c r="E2099" i="1"/>
  <c r="H2099" i="1" s="1"/>
  <c r="AC2098" i="1"/>
  <c r="AB2098" i="1"/>
  <c r="F2098" i="1"/>
  <c r="E2098" i="1"/>
  <c r="J2098" i="1" s="1"/>
  <c r="AC2097" i="1"/>
  <c r="AB2097" i="1"/>
  <c r="F2097" i="1"/>
  <c r="E2097" i="1"/>
  <c r="AC2096" i="1"/>
  <c r="AB2096" i="1"/>
  <c r="F2096" i="1"/>
  <c r="E2096" i="1"/>
  <c r="H2096" i="1" s="1"/>
  <c r="AC2095" i="1"/>
  <c r="AB2095" i="1"/>
  <c r="F2095" i="1"/>
  <c r="E2095" i="1"/>
  <c r="H2095" i="1" s="1"/>
  <c r="AC2094" i="1"/>
  <c r="AB2094" i="1"/>
  <c r="F2094" i="1"/>
  <c r="E2094" i="1"/>
  <c r="AC2093" i="1"/>
  <c r="AB2093" i="1"/>
  <c r="F2093" i="1"/>
  <c r="E2093" i="1"/>
  <c r="AC2092" i="1"/>
  <c r="AB2092" i="1"/>
  <c r="F2092" i="1"/>
  <c r="G2092" i="1" s="1"/>
  <c r="E2092" i="1"/>
  <c r="H2092" i="1" s="1"/>
  <c r="AC2091" i="1"/>
  <c r="AB2091" i="1"/>
  <c r="F2091" i="1"/>
  <c r="E2091" i="1"/>
  <c r="AC2090" i="1"/>
  <c r="AB2090" i="1"/>
  <c r="F2090" i="1"/>
  <c r="E2090" i="1"/>
  <c r="AC2089" i="1"/>
  <c r="AB2089" i="1"/>
  <c r="F2089" i="1"/>
  <c r="G2089" i="1" s="1"/>
  <c r="E2089" i="1"/>
  <c r="H2089" i="1" s="1"/>
  <c r="AC2088" i="1"/>
  <c r="AB2088" i="1"/>
  <c r="I2088" i="1"/>
  <c r="F2088" i="1"/>
  <c r="E2088" i="1"/>
  <c r="H2088" i="1" s="1"/>
  <c r="AC2087" i="1"/>
  <c r="AB2087" i="1"/>
  <c r="F2087" i="1"/>
  <c r="E2087" i="1"/>
  <c r="J2087" i="1" s="1"/>
  <c r="AC2086" i="1"/>
  <c r="AB2086" i="1"/>
  <c r="F2086" i="1"/>
  <c r="E2086" i="1"/>
  <c r="H2086" i="1" s="1"/>
  <c r="AC2085" i="1"/>
  <c r="AB2085" i="1"/>
  <c r="F2085" i="1"/>
  <c r="E2085" i="1"/>
  <c r="AC2084" i="1"/>
  <c r="AB2084" i="1"/>
  <c r="F2084" i="1"/>
  <c r="E2084" i="1"/>
  <c r="H2084" i="1" s="1"/>
  <c r="AC2083" i="1"/>
  <c r="AB2083" i="1"/>
  <c r="F2083" i="1"/>
  <c r="E2083" i="1"/>
  <c r="AC2082" i="1"/>
  <c r="AB2082" i="1"/>
  <c r="F2082" i="1"/>
  <c r="E2082" i="1"/>
  <c r="AC2081" i="1"/>
  <c r="AB2081" i="1"/>
  <c r="F2081" i="1"/>
  <c r="E2081" i="1"/>
  <c r="H2081" i="1" s="1"/>
  <c r="AC2080" i="1"/>
  <c r="AB2080" i="1"/>
  <c r="I2080" i="1"/>
  <c r="F2080" i="1"/>
  <c r="E2080" i="1"/>
  <c r="H2080" i="1" s="1"/>
  <c r="AC2079" i="1"/>
  <c r="AB2079" i="1"/>
  <c r="F2079" i="1"/>
  <c r="E2079" i="1"/>
  <c r="J2079" i="1" s="1"/>
  <c r="AC2078" i="1"/>
  <c r="AB2078" i="1"/>
  <c r="F2078" i="1"/>
  <c r="E2078" i="1"/>
  <c r="AC2077" i="1"/>
  <c r="AB2077" i="1"/>
  <c r="F2077" i="1"/>
  <c r="G2077" i="1" s="1"/>
  <c r="E2077" i="1"/>
  <c r="H2077" i="1" s="1"/>
  <c r="AC2076" i="1"/>
  <c r="AB2076" i="1"/>
  <c r="F2076" i="1"/>
  <c r="E2076" i="1"/>
  <c r="AC2075" i="1"/>
  <c r="AB2075" i="1"/>
  <c r="F2075" i="1"/>
  <c r="E2075" i="1"/>
  <c r="J2075" i="1" s="1"/>
  <c r="AC2074" i="1"/>
  <c r="AB2074" i="1"/>
  <c r="F2074" i="1"/>
  <c r="E2074" i="1"/>
  <c r="AC2073" i="1"/>
  <c r="AB2073" i="1"/>
  <c r="F2073" i="1"/>
  <c r="E2073" i="1"/>
  <c r="H2073" i="1" s="1"/>
  <c r="AC2072" i="1"/>
  <c r="AB2072" i="1"/>
  <c r="F2072" i="1"/>
  <c r="E2072" i="1"/>
  <c r="AC2071" i="1"/>
  <c r="AB2071" i="1"/>
  <c r="F2071" i="1"/>
  <c r="E2071" i="1"/>
  <c r="J2071" i="1" s="1"/>
  <c r="AC2070" i="1"/>
  <c r="AB2070" i="1"/>
  <c r="F2070" i="1"/>
  <c r="E2070" i="1"/>
  <c r="H2070" i="1" s="1"/>
  <c r="AC2069" i="1"/>
  <c r="AB2069" i="1"/>
  <c r="F2069" i="1"/>
  <c r="E2069" i="1"/>
  <c r="AC2068" i="1"/>
  <c r="AB2068" i="1"/>
  <c r="F2068" i="1"/>
  <c r="E2068" i="1"/>
  <c r="AC2067" i="1"/>
  <c r="AB2067" i="1"/>
  <c r="F2067" i="1"/>
  <c r="E2067" i="1"/>
  <c r="AC2066" i="1"/>
  <c r="AB2066" i="1"/>
  <c r="F2066" i="1"/>
  <c r="E2066" i="1"/>
  <c r="AC2065" i="1"/>
  <c r="AB2065" i="1"/>
  <c r="I2065" i="1"/>
  <c r="F2065" i="1"/>
  <c r="E2065" i="1"/>
  <c r="H2065" i="1" s="1"/>
  <c r="AC2064" i="1"/>
  <c r="AB2064" i="1"/>
  <c r="F2064" i="1"/>
  <c r="E2064" i="1"/>
  <c r="H2064" i="1" s="1"/>
  <c r="AC2063" i="1"/>
  <c r="AB2063" i="1"/>
  <c r="F2063" i="1"/>
  <c r="E2063" i="1"/>
  <c r="J2063" i="1" s="1"/>
  <c r="AC2062" i="1"/>
  <c r="AB2062" i="1"/>
  <c r="I2062" i="1"/>
  <c r="F2062" i="1"/>
  <c r="G2062" i="1" s="1"/>
  <c r="E2062" i="1"/>
  <c r="H2062" i="1" s="1"/>
  <c r="AC2061" i="1"/>
  <c r="AB2061" i="1"/>
  <c r="F2061" i="1"/>
  <c r="E2061" i="1"/>
  <c r="J2061" i="1" s="1"/>
  <c r="AC2060" i="1"/>
  <c r="AB2060" i="1"/>
  <c r="F2060" i="1"/>
  <c r="E2060" i="1"/>
  <c r="AC2059" i="1"/>
  <c r="AB2059" i="1"/>
  <c r="F2059" i="1"/>
  <c r="E2059" i="1"/>
  <c r="G2059" i="1" s="1"/>
  <c r="AC2058" i="1"/>
  <c r="AB2058" i="1"/>
  <c r="F2058" i="1"/>
  <c r="E2058" i="1"/>
  <c r="AC2057" i="1"/>
  <c r="AB2057" i="1"/>
  <c r="F2057" i="1"/>
  <c r="E2057" i="1"/>
  <c r="AC2056" i="1"/>
  <c r="AB2056" i="1"/>
  <c r="F2056" i="1"/>
  <c r="E2056" i="1"/>
  <c r="AC2055" i="1"/>
  <c r="AB2055" i="1"/>
  <c r="F2055" i="1"/>
  <c r="E2055" i="1"/>
  <c r="J2055" i="1" s="1"/>
  <c r="AC2054" i="1"/>
  <c r="AB2054" i="1"/>
  <c r="F2054" i="1"/>
  <c r="E2054" i="1"/>
  <c r="H2054" i="1" s="1"/>
  <c r="AC2053" i="1"/>
  <c r="AB2053" i="1"/>
  <c r="F2053" i="1"/>
  <c r="G2053" i="1" s="1"/>
  <c r="E2053" i="1"/>
  <c r="J2053" i="1" s="1"/>
  <c r="AC2052" i="1"/>
  <c r="AB2052" i="1"/>
  <c r="I2052" i="1"/>
  <c r="F2052" i="1"/>
  <c r="E2052" i="1"/>
  <c r="H2052" i="1" s="1"/>
  <c r="AC2051" i="1"/>
  <c r="AB2051" i="1"/>
  <c r="F2051" i="1"/>
  <c r="E2051" i="1"/>
  <c r="AC2050" i="1"/>
  <c r="AB2050" i="1"/>
  <c r="F2050" i="1"/>
  <c r="E2050" i="1"/>
  <c r="I2050" i="1" s="1"/>
  <c r="AC2049" i="1"/>
  <c r="AB2049" i="1"/>
  <c r="F2049" i="1"/>
  <c r="E2049" i="1"/>
  <c r="AC2048" i="1"/>
  <c r="AB2048" i="1"/>
  <c r="I2048" i="1"/>
  <c r="F2048" i="1"/>
  <c r="G2048" i="1" s="1"/>
  <c r="E2048" i="1"/>
  <c r="H2048" i="1" s="1"/>
  <c r="AC2047" i="1"/>
  <c r="AB2047" i="1"/>
  <c r="F2047" i="1"/>
  <c r="E2047" i="1"/>
  <c r="J2047" i="1" s="1"/>
  <c r="AC2046" i="1"/>
  <c r="AB2046" i="1"/>
  <c r="F2046" i="1"/>
  <c r="E2046" i="1"/>
  <c r="AC2045" i="1"/>
  <c r="AB2045" i="1"/>
  <c r="F2045" i="1"/>
  <c r="E2045" i="1"/>
  <c r="AC2044" i="1"/>
  <c r="AB2044" i="1"/>
  <c r="F2044" i="1"/>
  <c r="E2044" i="1"/>
  <c r="H2044" i="1" s="1"/>
  <c r="AC2043" i="1"/>
  <c r="AB2043" i="1"/>
  <c r="F2043" i="1"/>
  <c r="E2043" i="1"/>
  <c r="AC2042" i="1"/>
  <c r="AB2042" i="1"/>
  <c r="F2042" i="1"/>
  <c r="E2042" i="1"/>
  <c r="I2042" i="1" s="1"/>
  <c r="AC2041" i="1"/>
  <c r="AB2041" i="1"/>
  <c r="F2041" i="1"/>
  <c r="E2041" i="1"/>
  <c r="AC2040" i="1"/>
  <c r="AB2040" i="1"/>
  <c r="F2040" i="1"/>
  <c r="E2040" i="1"/>
  <c r="AC2039" i="1"/>
  <c r="AB2039" i="1"/>
  <c r="F2039" i="1"/>
  <c r="G2039" i="1" s="1"/>
  <c r="E2039" i="1"/>
  <c r="J2039" i="1" s="1"/>
  <c r="AC2038" i="1"/>
  <c r="AB2038" i="1"/>
  <c r="F2038" i="1"/>
  <c r="E2038" i="1"/>
  <c r="AC2037" i="1"/>
  <c r="AB2037" i="1"/>
  <c r="F2037" i="1"/>
  <c r="E2037" i="1"/>
  <c r="AC2036" i="1"/>
  <c r="AB2036" i="1"/>
  <c r="H2036" i="1"/>
  <c r="F2036" i="1"/>
  <c r="E2036" i="1"/>
  <c r="AC2035" i="1"/>
  <c r="AB2035" i="1"/>
  <c r="F2035" i="1"/>
  <c r="E2035" i="1"/>
  <c r="AC2034" i="1"/>
  <c r="AB2034" i="1"/>
  <c r="F2034" i="1"/>
  <c r="E2034" i="1"/>
  <c r="J2034" i="1" s="1"/>
  <c r="AC2033" i="1"/>
  <c r="AB2033" i="1"/>
  <c r="F2033" i="1"/>
  <c r="E2033" i="1"/>
  <c r="J2033" i="1" s="1"/>
  <c r="AC2032" i="1"/>
  <c r="AB2032" i="1"/>
  <c r="F2032" i="1"/>
  <c r="E2032" i="1"/>
  <c r="AC2031" i="1"/>
  <c r="AB2031" i="1"/>
  <c r="F2031" i="1"/>
  <c r="E2031" i="1"/>
  <c r="J2031" i="1" s="1"/>
  <c r="AC2030" i="1"/>
  <c r="AB2030" i="1"/>
  <c r="I2030" i="1"/>
  <c r="F2030" i="1"/>
  <c r="E2030" i="1"/>
  <c r="J2030" i="1" s="1"/>
  <c r="AC2029" i="1"/>
  <c r="AB2029" i="1"/>
  <c r="F2029" i="1"/>
  <c r="E2029" i="1"/>
  <c r="AC2028" i="1"/>
  <c r="AB2028" i="1"/>
  <c r="F2028" i="1"/>
  <c r="E2028" i="1"/>
  <c r="AC2027" i="1"/>
  <c r="AB2027" i="1"/>
  <c r="F2027" i="1"/>
  <c r="E2027" i="1"/>
  <c r="H2027" i="1" s="1"/>
  <c r="AC2026" i="1"/>
  <c r="AB2026" i="1"/>
  <c r="F2026" i="1"/>
  <c r="E2026" i="1"/>
  <c r="AC2025" i="1"/>
  <c r="AB2025" i="1"/>
  <c r="F2025" i="1"/>
  <c r="E2025" i="1"/>
  <c r="AC2024" i="1"/>
  <c r="AB2024" i="1"/>
  <c r="H2024" i="1"/>
  <c r="F2024" i="1"/>
  <c r="E2024" i="1"/>
  <c r="J2024" i="1" s="1"/>
  <c r="AC2023" i="1"/>
  <c r="AB2023" i="1"/>
  <c r="F2023" i="1"/>
  <c r="E2023" i="1"/>
  <c r="AC2022" i="1"/>
  <c r="AB2022" i="1"/>
  <c r="F2022" i="1"/>
  <c r="E2022" i="1"/>
  <c r="AC2021" i="1"/>
  <c r="AB2021" i="1"/>
  <c r="F2021" i="1"/>
  <c r="E2021" i="1"/>
  <c r="AC2020" i="1"/>
  <c r="AB2020" i="1"/>
  <c r="F2020" i="1"/>
  <c r="E2020" i="1"/>
  <c r="AC2019" i="1"/>
  <c r="AB2019" i="1"/>
  <c r="F2019" i="1"/>
  <c r="E2019" i="1"/>
  <c r="AC2018" i="1"/>
  <c r="AB2018" i="1"/>
  <c r="F2018" i="1"/>
  <c r="E2018" i="1"/>
  <c r="AC2017" i="1"/>
  <c r="AB2017" i="1"/>
  <c r="F2017" i="1"/>
  <c r="E2017" i="1"/>
  <c r="AC2016" i="1"/>
  <c r="AB2016" i="1"/>
  <c r="I2016" i="1"/>
  <c r="F2016" i="1"/>
  <c r="G2016" i="1" s="1"/>
  <c r="E2016" i="1"/>
  <c r="AC2015" i="1"/>
  <c r="AB2015" i="1"/>
  <c r="F2015" i="1"/>
  <c r="E2015" i="1"/>
  <c r="AC2014" i="1"/>
  <c r="AB2014" i="1"/>
  <c r="F2014" i="1"/>
  <c r="E2014" i="1"/>
  <c r="I2014" i="1" s="1"/>
  <c r="AC2013" i="1"/>
  <c r="AB2013" i="1"/>
  <c r="F2013" i="1"/>
  <c r="E2013" i="1"/>
  <c r="I2013" i="1" s="1"/>
  <c r="AC2012" i="1"/>
  <c r="AB2012" i="1"/>
  <c r="F2012" i="1"/>
  <c r="E2012" i="1"/>
  <c r="H2012" i="1" s="1"/>
  <c r="AC2011" i="1"/>
  <c r="AB2011" i="1"/>
  <c r="F2011" i="1"/>
  <c r="E2011" i="1"/>
  <c r="AC2010" i="1"/>
  <c r="AB2010" i="1"/>
  <c r="G2010" i="1"/>
  <c r="F2010" i="1"/>
  <c r="E2010" i="1"/>
  <c r="J2010" i="1" s="1"/>
  <c r="AC2009" i="1"/>
  <c r="AB2009" i="1"/>
  <c r="F2009" i="1"/>
  <c r="E2009" i="1"/>
  <c r="I2009" i="1" s="1"/>
  <c r="AC2008" i="1"/>
  <c r="AB2008" i="1"/>
  <c r="F2008" i="1"/>
  <c r="E2008" i="1"/>
  <c r="AC2007" i="1"/>
  <c r="AB2007" i="1"/>
  <c r="F2007" i="1"/>
  <c r="E2007" i="1"/>
  <c r="AC2006" i="1"/>
  <c r="AB2006" i="1"/>
  <c r="F2006" i="1"/>
  <c r="E2006" i="1"/>
  <c r="AC2005" i="1"/>
  <c r="AB2005" i="1"/>
  <c r="F2005" i="1"/>
  <c r="E2005" i="1"/>
  <c r="I2005" i="1" s="1"/>
  <c r="AC2004" i="1"/>
  <c r="AB2004" i="1"/>
  <c r="F2004" i="1"/>
  <c r="E2004" i="1"/>
  <c r="I2004" i="1" s="1"/>
  <c r="AC2003" i="1"/>
  <c r="AB2003" i="1"/>
  <c r="F2003" i="1"/>
  <c r="E2003" i="1"/>
  <c r="J2003" i="1" s="1"/>
  <c r="AC2002" i="1"/>
  <c r="AB2002" i="1"/>
  <c r="F2002" i="1"/>
  <c r="G2002" i="1" s="1"/>
  <c r="E2002" i="1"/>
  <c r="AC2001" i="1"/>
  <c r="AB2001" i="1"/>
  <c r="F2001" i="1"/>
  <c r="E2001" i="1"/>
  <c r="AC2000" i="1"/>
  <c r="AB2000" i="1"/>
  <c r="F2000" i="1"/>
  <c r="E2000" i="1"/>
  <c r="AC1999" i="1"/>
  <c r="AB1999" i="1"/>
  <c r="F1999" i="1"/>
  <c r="G1999" i="1" s="1"/>
  <c r="E1999" i="1"/>
  <c r="AC1998" i="1"/>
  <c r="AB1998" i="1"/>
  <c r="F1998" i="1"/>
  <c r="E1998" i="1"/>
  <c r="H1998" i="1" s="1"/>
  <c r="AC1997" i="1"/>
  <c r="AB1997" i="1"/>
  <c r="F1997" i="1"/>
  <c r="E1997" i="1"/>
  <c r="I1997" i="1" s="1"/>
  <c r="AC1996" i="1"/>
  <c r="AB1996" i="1"/>
  <c r="F1996" i="1"/>
  <c r="E1996" i="1"/>
  <c r="AC1995" i="1"/>
  <c r="AB1995" i="1"/>
  <c r="F1995" i="1"/>
  <c r="E1995" i="1"/>
  <c r="AC1994" i="1"/>
  <c r="AB1994" i="1"/>
  <c r="F1994" i="1"/>
  <c r="E1994" i="1"/>
  <c r="AC1993" i="1"/>
  <c r="AB1993" i="1"/>
  <c r="F1993" i="1"/>
  <c r="E1993" i="1"/>
  <c r="I1993" i="1" s="1"/>
  <c r="AC1992" i="1"/>
  <c r="AB1992" i="1"/>
  <c r="F1992" i="1"/>
  <c r="E1992" i="1"/>
  <c r="I1992" i="1" s="1"/>
  <c r="AC1991" i="1"/>
  <c r="AB1991" i="1"/>
  <c r="F1991" i="1"/>
  <c r="E1991" i="1"/>
  <c r="J1991" i="1" s="1"/>
  <c r="AC1990" i="1"/>
  <c r="AB1990" i="1"/>
  <c r="F1990" i="1"/>
  <c r="G1990" i="1" s="1"/>
  <c r="E1990" i="1"/>
  <c r="J1990" i="1" s="1"/>
  <c r="AC1989" i="1"/>
  <c r="AB1989" i="1"/>
  <c r="F1989" i="1"/>
  <c r="E1989" i="1"/>
  <c r="I1989" i="1" s="1"/>
  <c r="AC1988" i="1"/>
  <c r="AB1988" i="1"/>
  <c r="F1988" i="1"/>
  <c r="E1988" i="1"/>
  <c r="AC1987" i="1"/>
  <c r="AB1987" i="1"/>
  <c r="F1987" i="1"/>
  <c r="G1987" i="1" s="1"/>
  <c r="E1987" i="1"/>
  <c r="AC1986" i="1"/>
  <c r="AB1986" i="1"/>
  <c r="F1986" i="1"/>
  <c r="E1986" i="1"/>
  <c r="AC1985" i="1"/>
  <c r="AB1985" i="1"/>
  <c r="F1985" i="1"/>
  <c r="E1985" i="1"/>
  <c r="AC1984" i="1"/>
  <c r="AB1984" i="1"/>
  <c r="H1984" i="1"/>
  <c r="F1984" i="1"/>
  <c r="E1984" i="1"/>
  <c r="J1984" i="1" s="1"/>
  <c r="AC1983" i="1"/>
  <c r="AB1983" i="1"/>
  <c r="F1983" i="1"/>
  <c r="E1983" i="1"/>
  <c r="AC1982" i="1"/>
  <c r="AB1982" i="1"/>
  <c r="F1982" i="1"/>
  <c r="E1982" i="1"/>
  <c r="J1982" i="1" s="1"/>
  <c r="AC1981" i="1"/>
  <c r="AB1981" i="1"/>
  <c r="F1981" i="1"/>
  <c r="E1981" i="1"/>
  <c r="AC1980" i="1"/>
  <c r="AB1980" i="1"/>
  <c r="F1980" i="1"/>
  <c r="E1980" i="1"/>
  <c r="AC1979" i="1"/>
  <c r="AB1979" i="1"/>
  <c r="F1979" i="1"/>
  <c r="E1979" i="1"/>
  <c r="AC1978" i="1"/>
  <c r="AB1978" i="1"/>
  <c r="H1978" i="1"/>
  <c r="F1978" i="1"/>
  <c r="E1978" i="1"/>
  <c r="AC1977" i="1"/>
  <c r="AB1977" i="1"/>
  <c r="F1977" i="1"/>
  <c r="G1977" i="1" s="1"/>
  <c r="E1977" i="1"/>
  <c r="AC1976" i="1"/>
  <c r="AB1976" i="1"/>
  <c r="F1976" i="1"/>
  <c r="G1976" i="1" s="1"/>
  <c r="E1976" i="1"/>
  <c r="AC1975" i="1"/>
  <c r="AB1975" i="1"/>
  <c r="F1975" i="1"/>
  <c r="E1975" i="1"/>
  <c r="AC1974" i="1"/>
  <c r="AB1974" i="1"/>
  <c r="F1974" i="1"/>
  <c r="G1974" i="1" s="1"/>
  <c r="E1974" i="1"/>
  <c r="J1974" i="1" s="1"/>
  <c r="AC1973" i="1"/>
  <c r="AB1973" i="1"/>
  <c r="F1973" i="1"/>
  <c r="E1973" i="1"/>
  <c r="G1973" i="1" s="1"/>
  <c r="AC1972" i="1"/>
  <c r="AB1972" i="1"/>
  <c r="F1972" i="1"/>
  <c r="E1972" i="1"/>
  <c r="AC1971" i="1"/>
  <c r="AB1971" i="1"/>
  <c r="F1971" i="1"/>
  <c r="E1971" i="1"/>
  <c r="G1971" i="1" s="1"/>
  <c r="AC1970" i="1"/>
  <c r="AB1970" i="1"/>
  <c r="F1970" i="1"/>
  <c r="E1970" i="1"/>
  <c r="AC1969" i="1"/>
  <c r="AB1969" i="1"/>
  <c r="F1969" i="1"/>
  <c r="E1969" i="1"/>
  <c r="AC1968" i="1"/>
  <c r="AB1968" i="1"/>
  <c r="F1968" i="1"/>
  <c r="E1968" i="1"/>
  <c r="J1968" i="1" s="1"/>
  <c r="AC1967" i="1"/>
  <c r="AB1967" i="1"/>
  <c r="F1967" i="1"/>
  <c r="E1967" i="1"/>
  <c r="AC1966" i="1"/>
  <c r="AB1966" i="1"/>
  <c r="F1966" i="1"/>
  <c r="G1966" i="1" s="1"/>
  <c r="E1966" i="1"/>
  <c r="J1966" i="1" s="1"/>
  <c r="AC1965" i="1"/>
  <c r="AB1965" i="1"/>
  <c r="F1965" i="1"/>
  <c r="E1965" i="1"/>
  <c r="AC1964" i="1"/>
  <c r="AB1964" i="1"/>
  <c r="F1964" i="1"/>
  <c r="E1964" i="1"/>
  <c r="AC1963" i="1"/>
  <c r="AB1963" i="1"/>
  <c r="F1963" i="1"/>
  <c r="E1963" i="1"/>
  <c r="AC1962" i="1"/>
  <c r="AB1962" i="1"/>
  <c r="F1962" i="1"/>
  <c r="E1962" i="1"/>
  <c r="AC1961" i="1"/>
  <c r="AB1961" i="1"/>
  <c r="F1961" i="1"/>
  <c r="E1961" i="1"/>
  <c r="AC1960" i="1"/>
  <c r="AB1960" i="1"/>
  <c r="F1960" i="1"/>
  <c r="G1960" i="1" s="1"/>
  <c r="E1960" i="1"/>
  <c r="J1960" i="1" s="1"/>
  <c r="AC1959" i="1"/>
  <c r="AB1959" i="1"/>
  <c r="F1959" i="1"/>
  <c r="E1959" i="1"/>
  <c r="AC1958" i="1"/>
  <c r="AB1958" i="1"/>
  <c r="G1958" i="1"/>
  <c r="F1958" i="1"/>
  <c r="E1958" i="1"/>
  <c r="J1958" i="1" s="1"/>
  <c r="AC1957" i="1"/>
  <c r="AB1957" i="1"/>
  <c r="F1957" i="1"/>
  <c r="E1957" i="1"/>
  <c r="G1957" i="1" s="1"/>
  <c r="AC1956" i="1"/>
  <c r="AB1956" i="1"/>
  <c r="F1956" i="1"/>
  <c r="E1956" i="1"/>
  <c r="AC1955" i="1"/>
  <c r="AB1955" i="1"/>
  <c r="F1955" i="1"/>
  <c r="E1955" i="1"/>
  <c r="AC1954" i="1"/>
  <c r="AB1954" i="1"/>
  <c r="F1954" i="1"/>
  <c r="E1954" i="1"/>
  <c r="H1954" i="1" s="1"/>
  <c r="AC1953" i="1"/>
  <c r="AB1953" i="1"/>
  <c r="F1953" i="1"/>
  <c r="E1953" i="1"/>
  <c r="AC1952" i="1"/>
  <c r="AB1952" i="1"/>
  <c r="F1952" i="1"/>
  <c r="E1952" i="1"/>
  <c r="AC1951" i="1"/>
  <c r="AB1951" i="1"/>
  <c r="F1951" i="1"/>
  <c r="E1951" i="1"/>
  <c r="AC1950" i="1"/>
  <c r="AB1950" i="1"/>
  <c r="F1950" i="1"/>
  <c r="E1950" i="1"/>
  <c r="J1950" i="1" s="1"/>
  <c r="AC1949" i="1"/>
  <c r="AB1949" i="1"/>
  <c r="F1949" i="1"/>
  <c r="E1949" i="1"/>
  <c r="AC1948" i="1"/>
  <c r="AB1948" i="1"/>
  <c r="F1948" i="1"/>
  <c r="E1948" i="1"/>
  <c r="AC1947" i="1"/>
  <c r="AB1947" i="1"/>
  <c r="F1947" i="1"/>
  <c r="E1947" i="1"/>
  <c r="AC1946" i="1"/>
  <c r="AB1946" i="1"/>
  <c r="F1946" i="1"/>
  <c r="E1946" i="1"/>
  <c r="AC1945" i="1"/>
  <c r="AB1945" i="1"/>
  <c r="F1945" i="1"/>
  <c r="E1945" i="1"/>
  <c r="AC1944" i="1"/>
  <c r="AB1944" i="1"/>
  <c r="G1944" i="1"/>
  <c r="F1944" i="1"/>
  <c r="E1944" i="1"/>
  <c r="J1944" i="1" s="1"/>
  <c r="AC1943" i="1"/>
  <c r="AB1943" i="1"/>
  <c r="F1943" i="1"/>
  <c r="E1943" i="1"/>
  <c r="AC1942" i="1"/>
  <c r="AB1942" i="1"/>
  <c r="F1942" i="1"/>
  <c r="E1942" i="1"/>
  <c r="J1942" i="1" s="1"/>
  <c r="AC1941" i="1"/>
  <c r="AB1941" i="1"/>
  <c r="F1941" i="1"/>
  <c r="E1941" i="1"/>
  <c r="AC1940" i="1"/>
  <c r="AB1940" i="1"/>
  <c r="F1940" i="1"/>
  <c r="E1940" i="1"/>
  <c r="AC1939" i="1"/>
  <c r="AB1939" i="1"/>
  <c r="F1939" i="1"/>
  <c r="E1939" i="1"/>
  <c r="AC1938" i="1"/>
  <c r="AB1938" i="1"/>
  <c r="H1938" i="1"/>
  <c r="F1938" i="1"/>
  <c r="E1938" i="1"/>
  <c r="AC1937" i="1"/>
  <c r="AB1937" i="1"/>
  <c r="F1937" i="1"/>
  <c r="E1937" i="1"/>
  <c r="AC1936" i="1"/>
  <c r="AB1936" i="1"/>
  <c r="F1936" i="1"/>
  <c r="E1936" i="1"/>
  <c r="AC1935" i="1"/>
  <c r="AB1935" i="1"/>
  <c r="F1935" i="1"/>
  <c r="E1935" i="1"/>
  <c r="AC1934" i="1"/>
  <c r="AB1934" i="1"/>
  <c r="F1934" i="1"/>
  <c r="E1934" i="1"/>
  <c r="J1934" i="1" s="1"/>
  <c r="AC1933" i="1"/>
  <c r="AB1933" i="1"/>
  <c r="F1933" i="1"/>
  <c r="E1933" i="1"/>
  <c r="AC1932" i="1"/>
  <c r="AB1932" i="1"/>
  <c r="F1932" i="1"/>
  <c r="E1932" i="1"/>
  <c r="AC1931" i="1"/>
  <c r="AB1931" i="1"/>
  <c r="F1931" i="1"/>
  <c r="E1931" i="1"/>
  <c r="AC1930" i="1"/>
  <c r="AB1930" i="1"/>
  <c r="F1930" i="1"/>
  <c r="E1930" i="1"/>
  <c r="H1930" i="1" s="1"/>
  <c r="AC1929" i="1"/>
  <c r="AB1929" i="1"/>
  <c r="F1929" i="1"/>
  <c r="E1929" i="1"/>
  <c r="AC1928" i="1"/>
  <c r="AB1928" i="1"/>
  <c r="F1928" i="1"/>
  <c r="G1928" i="1" s="1"/>
  <c r="E1928" i="1"/>
  <c r="AC1927" i="1"/>
  <c r="AB1927" i="1"/>
  <c r="F1927" i="1"/>
  <c r="E1927" i="1"/>
  <c r="AC1926" i="1"/>
  <c r="AB1926" i="1"/>
  <c r="F1926" i="1"/>
  <c r="G1926" i="1" s="1"/>
  <c r="E1926" i="1"/>
  <c r="J1926" i="1" s="1"/>
  <c r="AC1925" i="1"/>
  <c r="AB1925" i="1"/>
  <c r="G1925" i="1"/>
  <c r="F1925" i="1"/>
  <c r="E1925" i="1"/>
  <c r="AC1924" i="1"/>
  <c r="AB1924" i="1"/>
  <c r="F1924" i="1"/>
  <c r="E1924" i="1"/>
  <c r="AC1923" i="1"/>
  <c r="AB1923" i="1"/>
  <c r="F1923" i="1"/>
  <c r="E1923" i="1"/>
  <c r="AC1922" i="1"/>
  <c r="AB1922" i="1"/>
  <c r="F1922" i="1"/>
  <c r="E1922" i="1"/>
  <c r="AC1921" i="1"/>
  <c r="AB1921" i="1"/>
  <c r="F1921" i="1"/>
  <c r="E1921" i="1"/>
  <c r="AC1920" i="1"/>
  <c r="AB1920" i="1"/>
  <c r="F1920" i="1"/>
  <c r="E1920" i="1"/>
  <c r="AC1919" i="1"/>
  <c r="AB1919" i="1"/>
  <c r="F1919" i="1"/>
  <c r="E1919" i="1"/>
  <c r="AC1918" i="1"/>
  <c r="AB1918" i="1"/>
  <c r="F1918" i="1"/>
  <c r="E1918" i="1"/>
  <c r="J1918" i="1" s="1"/>
  <c r="AC1917" i="1"/>
  <c r="AB1917" i="1"/>
  <c r="F1917" i="1"/>
  <c r="G1917" i="1" s="1"/>
  <c r="E1917" i="1"/>
  <c r="AC1916" i="1"/>
  <c r="AB1916" i="1"/>
  <c r="F1916" i="1"/>
  <c r="E1916" i="1"/>
  <c r="AC1915" i="1"/>
  <c r="AB1915" i="1"/>
  <c r="F1915" i="1"/>
  <c r="G1915" i="1" s="1"/>
  <c r="E1915" i="1"/>
  <c r="AC1914" i="1"/>
  <c r="AB1914" i="1"/>
  <c r="F1914" i="1"/>
  <c r="E1914" i="1"/>
  <c r="H1914" i="1" s="1"/>
  <c r="AC1913" i="1"/>
  <c r="AB1913" i="1"/>
  <c r="F1913" i="1"/>
  <c r="G1913" i="1" s="1"/>
  <c r="E1913" i="1"/>
  <c r="J1913" i="1" s="1"/>
  <c r="AC1912" i="1"/>
  <c r="AB1912" i="1"/>
  <c r="F1912" i="1"/>
  <c r="E1912" i="1"/>
  <c r="AC1911" i="1"/>
  <c r="AB1911" i="1"/>
  <c r="F1911" i="1"/>
  <c r="E1911" i="1"/>
  <c r="J1911" i="1" s="1"/>
  <c r="AC1910" i="1"/>
  <c r="AB1910" i="1"/>
  <c r="F1910" i="1"/>
  <c r="E1910" i="1"/>
  <c r="AC1909" i="1"/>
  <c r="AB1909" i="1"/>
  <c r="F1909" i="1"/>
  <c r="G1909" i="1" s="1"/>
  <c r="E1909" i="1"/>
  <c r="J1909" i="1" s="1"/>
  <c r="AC1908" i="1"/>
  <c r="AB1908" i="1"/>
  <c r="F1908" i="1"/>
  <c r="E1908" i="1"/>
  <c r="H1908" i="1" s="1"/>
  <c r="AC1907" i="1"/>
  <c r="AB1907" i="1"/>
  <c r="F1907" i="1"/>
  <c r="E1907" i="1"/>
  <c r="J1907" i="1" s="1"/>
  <c r="AC1906" i="1"/>
  <c r="AB1906" i="1"/>
  <c r="F1906" i="1"/>
  <c r="E1906" i="1"/>
  <c r="AC1905" i="1"/>
  <c r="AB1905" i="1"/>
  <c r="F1905" i="1"/>
  <c r="E1905" i="1"/>
  <c r="J1905" i="1" s="1"/>
  <c r="AC1904" i="1"/>
  <c r="AB1904" i="1"/>
  <c r="F1904" i="1"/>
  <c r="E1904" i="1"/>
  <c r="H1904" i="1" s="1"/>
  <c r="AC1903" i="1"/>
  <c r="AB1903" i="1"/>
  <c r="F1903" i="1"/>
  <c r="E1903" i="1"/>
  <c r="J1903" i="1" s="1"/>
  <c r="AC1902" i="1"/>
  <c r="AB1902" i="1"/>
  <c r="F1902" i="1"/>
  <c r="E1902" i="1"/>
  <c r="H1902" i="1" s="1"/>
  <c r="AC1901" i="1"/>
  <c r="AB1901" i="1"/>
  <c r="F1901" i="1"/>
  <c r="E1901" i="1"/>
  <c r="J1901" i="1" s="1"/>
  <c r="AC1900" i="1"/>
  <c r="AB1900" i="1"/>
  <c r="F1900" i="1"/>
  <c r="E1900" i="1"/>
  <c r="AC1899" i="1"/>
  <c r="AB1899" i="1"/>
  <c r="F1899" i="1"/>
  <c r="E1899" i="1"/>
  <c r="J1899" i="1" s="1"/>
  <c r="AC1898" i="1"/>
  <c r="AB1898" i="1"/>
  <c r="F1898" i="1"/>
  <c r="E1898" i="1"/>
  <c r="H1898" i="1" s="1"/>
  <c r="AC1897" i="1"/>
  <c r="AB1897" i="1"/>
  <c r="G1897" i="1"/>
  <c r="F1897" i="1"/>
  <c r="E1897" i="1"/>
  <c r="J1897" i="1" s="1"/>
  <c r="AC1896" i="1"/>
  <c r="AB1896" i="1"/>
  <c r="F1896" i="1"/>
  <c r="E1896" i="1"/>
  <c r="AC1895" i="1"/>
  <c r="AB1895" i="1"/>
  <c r="F1895" i="1"/>
  <c r="E1895" i="1"/>
  <c r="J1895" i="1" s="1"/>
  <c r="AC1894" i="1"/>
  <c r="AB1894" i="1"/>
  <c r="F1894" i="1"/>
  <c r="E1894" i="1"/>
  <c r="AC1893" i="1"/>
  <c r="AB1893" i="1"/>
  <c r="F1893" i="1"/>
  <c r="E1893" i="1"/>
  <c r="AC1892" i="1"/>
  <c r="AB1892" i="1"/>
  <c r="F1892" i="1"/>
  <c r="E1892" i="1"/>
  <c r="AC1891" i="1"/>
  <c r="AB1891" i="1"/>
  <c r="F1891" i="1"/>
  <c r="E1891" i="1"/>
  <c r="I1891" i="1" s="1"/>
  <c r="AC1890" i="1"/>
  <c r="AB1890" i="1"/>
  <c r="F1890" i="1"/>
  <c r="E1890" i="1"/>
  <c r="H1890" i="1" s="1"/>
  <c r="AC1889" i="1"/>
  <c r="AB1889" i="1"/>
  <c r="F1889" i="1"/>
  <c r="E1889" i="1"/>
  <c r="J1889" i="1" s="1"/>
  <c r="AC1888" i="1"/>
  <c r="AB1888" i="1"/>
  <c r="F1888" i="1"/>
  <c r="E1888" i="1"/>
  <c r="AC1887" i="1"/>
  <c r="AB1887" i="1"/>
  <c r="F1887" i="1"/>
  <c r="E1887" i="1"/>
  <c r="I1887" i="1" s="1"/>
  <c r="AC1886" i="1"/>
  <c r="AB1886" i="1"/>
  <c r="F1886" i="1"/>
  <c r="E1886" i="1"/>
  <c r="AC1885" i="1"/>
  <c r="AB1885" i="1"/>
  <c r="F1885" i="1"/>
  <c r="E1885" i="1"/>
  <c r="AC1884" i="1"/>
  <c r="AB1884" i="1"/>
  <c r="F1884" i="1"/>
  <c r="E1884" i="1"/>
  <c r="I1884" i="1" s="1"/>
  <c r="AC1883" i="1"/>
  <c r="AB1883" i="1"/>
  <c r="F1883" i="1"/>
  <c r="E1883" i="1"/>
  <c r="AC1882" i="1"/>
  <c r="AB1882" i="1"/>
  <c r="F1882" i="1"/>
  <c r="E1882" i="1"/>
  <c r="AC1881" i="1"/>
  <c r="AB1881" i="1"/>
  <c r="F1881" i="1"/>
  <c r="E1881" i="1"/>
  <c r="J1881" i="1" s="1"/>
  <c r="AC1880" i="1"/>
  <c r="AB1880" i="1"/>
  <c r="F1880" i="1"/>
  <c r="E1880" i="1"/>
  <c r="I1880" i="1" s="1"/>
  <c r="AC1879" i="1"/>
  <c r="AB1879" i="1"/>
  <c r="F1879" i="1"/>
  <c r="E1879" i="1"/>
  <c r="AC1878" i="1"/>
  <c r="AB1878" i="1"/>
  <c r="F1878" i="1"/>
  <c r="E1878" i="1"/>
  <c r="AC1877" i="1"/>
  <c r="AB1877" i="1"/>
  <c r="H1877" i="1"/>
  <c r="F1877" i="1"/>
  <c r="E1877" i="1"/>
  <c r="J1877" i="1" s="1"/>
  <c r="AC1876" i="1"/>
  <c r="AB1876" i="1"/>
  <c r="F1876" i="1"/>
  <c r="E1876" i="1"/>
  <c r="AC1875" i="1"/>
  <c r="AB1875" i="1"/>
  <c r="F1875" i="1"/>
  <c r="E1875" i="1"/>
  <c r="AC1874" i="1"/>
  <c r="AB1874" i="1"/>
  <c r="H1874" i="1"/>
  <c r="F1874" i="1"/>
  <c r="G1874" i="1" s="1"/>
  <c r="E1874" i="1"/>
  <c r="J1874" i="1" s="1"/>
  <c r="AC1873" i="1"/>
  <c r="AB1873" i="1"/>
  <c r="F1873" i="1"/>
  <c r="E1873" i="1"/>
  <c r="AC1872" i="1"/>
  <c r="AB1872" i="1"/>
  <c r="F1872" i="1"/>
  <c r="E1872" i="1"/>
  <c r="I1872" i="1" s="1"/>
  <c r="AC1871" i="1"/>
  <c r="AB1871" i="1"/>
  <c r="F1871" i="1"/>
  <c r="E1871" i="1"/>
  <c r="I1871" i="1" s="1"/>
  <c r="AC1870" i="1"/>
  <c r="AB1870" i="1"/>
  <c r="F1870" i="1"/>
  <c r="E1870" i="1"/>
  <c r="J1870" i="1" s="1"/>
  <c r="AC1869" i="1"/>
  <c r="AB1869" i="1"/>
  <c r="F1869" i="1"/>
  <c r="E1869" i="1"/>
  <c r="H1869" i="1" s="1"/>
  <c r="AC1868" i="1"/>
  <c r="AB1868" i="1"/>
  <c r="F1868" i="1"/>
  <c r="E1868" i="1"/>
  <c r="I1868" i="1" s="1"/>
  <c r="AC1867" i="1"/>
  <c r="AB1867" i="1"/>
  <c r="F1867" i="1"/>
  <c r="E1867" i="1"/>
  <c r="AC1866" i="1"/>
  <c r="AB1866" i="1"/>
  <c r="F1866" i="1"/>
  <c r="E1866" i="1"/>
  <c r="J1866" i="1" s="1"/>
  <c r="AC1865" i="1"/>
  <c r="AB1865" i="1"/>
  <c r="F1865" i="1"/>
  <c r="E1865" i="1"/>
  <c r="AC1864" i="1"/>
  <c r="AB1864" i="1"/>
  <c r="I1864" i="1"/>
  <c r="F1864" i="1"/>
  <c r="E1864" i="1"/>
  <c r="AC1863" i="1"/>
  <c r="AB1863" i="1"/>
  <c r="F1863" i="1"/>
  <c r="E1863" i="1"/>
  <c r="AC1862" i="1"/>
  <c r="AB1862" i="1"/>
  <c r="F1862" i="1"/>
  <c r="E1862" i="1"/>
  <c r="AC1861" i="1"/>
  <c r="AB1861" i="1"/>
  <c r="F1861" i="1"/>
  <c r="E1861" i="1"/>
  <c r="J1861" i="1" s="1"/>
  <c r="AC1860" i="1"/>
  <c r="AB1860" i="1"/>
  <c r="F1860" i="1"/>
  <c r="E1860" i="1"/>
  <c r="AC1859" i="1"/>
  <c r="AB1859" i="1"/>
  <c r="F1859" i="1"/>
  <c r="E1859" i="1"/>
  <c r="AC1858" i="1"/>
  <c r="AB1858" i="1"/>
  <c r="F1858" i="1"/>
  <c r="E1858" i="1"/>
  <c r="J1858" i="1" s="1"/>
  <c r="AC1857" i="1"/>
  <c r="AB1857" i="1"/>
  <c r="F1857" i="1"/>
  <c r="E1857" i="1"/>
  <c r="AC1856" i="1"/>
  <c r="AB1856" i="1"/>
  <c r="F1856" i="1"/>
  <c r="E1856" i="1"/>
  <c r="I1856" i="1" s="1"/>
  <c r="AC1855" i="1"/>
  <c r="AB1855" i="1"/>
  <c r="I1855" i="1"/>
  <c r="F1855" i="1"/>
  <c r="E1855" i="1"/>
  <c r="AC1854" i="1"/>
  <c r="AB1854" i="1"/>
  <c r="F1854" i="1"/>
  <c r="G1854" i="1" s="1"/>
  <c r="E1854" i="1"/>
  <c r="AC1853" i="1"/>
  <c r="AB1853" i="1"/>
  <c r="F1853" i="1"/>
  <c r="E1853" i="1"/>
  <c r="AC1852" i="1"/>
  <c r="AB1852" i="1"/>
  <c r="F1852" i="1"/>
  <c r="E1852" i="1"/>
  <c r="I1852" i="1" s="1"/>
  <c r="AC1851" i="1"/>
  <c r="AB1851" i="1"/>
  <c r="F1851" i="1"/>
  <c r="E1851" i="1"/>
  <c r="AC1850" i="1"/>
  <c r="AB1850" i="1"/>
  <c r="F1850" i="1"/>
  <c r="E1850" i="1"/>
  <c r="AC1849" i="1"/>
  <c r="AB1849" i="1"/>
  <c r="F1849" i="1"/>
  <c r="E1849" i="1"/>
  <c r="AC1848" i="1"/>
  <c r="AB1848" i="1"/>
  <c r="F1848" i="1"/>
  <c r="E1848" i="1"/>
  <c r="AC1847" i="1"/>
  <c r="AB1847" i="1"/>
  <c r="F1847" i="1"/>
  <c r="E1847" i="1"/>
  <c r="H1847" i="1" s="1"/>
  <c r="AC1846" i="1"/>
  <c r="AB1846" i="1"/>
  <c r="F1846" i="1"/>
  <c r="E1846" i="1"/>
  <c r="AC1845" i="1"/>
  <c r="AB1845" i="1"/>
  <c r="F1845" i="1"/>
  <c r="E1845" i="1"/>
  <c r="AC1844" i="1"/>
  <c r="AB1844" i="1"/>
  <c r="F1844" i="1"/>
  <c r="E1844" i="1"/>
  <c r="AC1843" i="1"/>
  <c r="AB1843" i="1"/>
  <c r="F1843" i="1"/>
  <c r="E1843" i="1"/>
  <c r="AC1842" i="1"/>
  <c r="AB1842" i="1"/>
  <c r="J1842" i="1"/>
  <c r="F1842" i="1"/>
  <c r="E1842" i="1"/>
  <c r="AC1841" i="1"/>
  <c r="AB1841" i="1"/>
  <c r="F1841" i="1"/>
  <c r="E1841" i="1"/>
  <c r="AC1840" i="1"/>
  <c r="AB1840" i="1"/>
  <c r="F1840" i="1"/>
  <c r="G1840" i="1" s="1"/>
  <c r="E1840" i="1"/>
  <c r="H1840" i="1" s="1"/>
  <c r="AC1839" i="1"/>
  <c r="AB1839" i="1"/>
  <c r="F1839" i="1"/>
  <c r="E1839" i="1"/>
  <c r="AC1838" i="1"/>
  <c r="AB1838" i="1"/>
  <c r="F1838" i="1"/>
  <c r="E1838" i="1"/>
  <c r="J1838" i="1" s="1"/>
  <c r="AC1837" i="1"/>
  <c r="AB1837" i="1"/>
  <c r="F1837" i="1"/>
  <c r="E1837" i="1"/>
  <c r="AC1836" i="1"/>
  <c r="AB1836" i="1"/>
  <c r="I1836" i="1"/>
  <c r="F1836" i="1"/>
  <c r="G1836" i="1" s="1"/>
  <c r="E1836" i="1"/>
  <c r="H1836" i="1" s="1"/>
  <c r="AC1835" i="1"/>
  <c r="AB1835" i="1"/>
  <c r="F1835" i="1"/>
  <c r="E1835" i="1"/>
  <c r="AC1834" i="1"/>
  <c r="AB1834" i="1"/>
  <c r="F1834" i="1"/>
  <c r="E1834" i="1"/>
  <c r="AC1833" i="1"/>
  <c r="AB1833" i="1"/>
  <c r="F1833" i="1"/>
  <c r="G1833" i="1" s="1"/>
  <c r="E1833" i="1"/>
  <c r="AC1832" i="1"/>
  <c r="AB1832" i="1"/>
  <c r="I1832" i="1"/>
  <c r="F1832" i="1"/>
  <c r="E1832" i="1"/>
  <c r="H1832" i="1" s="1"/>
  <c r="AC1831" i="1"/>
  <c r="AB1831" i="1"/>
  <c r="F1831" i="1"/>
  <c r="E1831" i="1"/>
  <c r="AC1830" i="1"/>
  <c r="AB1830" i="1"/>
  <c r="F1830" i="1"/>
  <c r="E1830" i="1"/>
  <c r="AC1829" i="1"/>
  <c r="AB1829" i="1"/>
  <c r="F1829" i="1"/>
  <c r="E1829" i="1"/>
  <c r="AC1828" i="1"/>
  <c r="AB1828" i="1"/>
  <c r="I1828" i="1"/>
  <c r="F1828" i="1"/>
  <c r="G1828" i="1" s="1"/>
  <c r="E1828" i="1"/>
  <c r="H1828" i="1" s="1"/>
  <c r="AC1827" i="1"/>
  <c r="AB1827" i="1"/>
  <c r="F1827" i="1"/>
  <c r="E1827" i="1"/>
  <c r="AC1826" i="1"/>
  <c r="AB1826" i="1"/>
  <c r="F1826" i="1"/>
  <c r="G1826" i="1" s="1"/>
  <c r="E1826" i="1"/>
  <c r="J1826" i="1" s="1"/>
  <c r="AC1825" i="1"/>
  <c r="AB1825" i="1"/>
  <c r="F1825" i="1"/>
  <c r="E1825" i="1"/>
  <c r="AC1824" i="1"/>
  <c r="AB1824" i="1"/>
  <c r="F1824" i="1"/>
  <c r="E1824" i="1"/>
  <c r="I1824" i="1" s="1"/>
  <c r="AC1823" i="1"/>
  <c r="AB1823" i="1"/>
  <c r="F1823" i="1"/>
  <c r="E1823" i="1"/>
  <c r="AC1822" i="1"/>
  <c r="AB1822" i="1"/>
  <c r="F1822" i="1"/>
  <c r="E1822" i="1"/>
  <c r="J1822" i="1" s="1"/>
  <c r="AC1821" i="1"/>
  <c r="AB1821" i="1"/>
  <c r="F1821" i="1"/>
  <c r="G1821" i="1" s="1"/>
  <c r="E1821" i="1"/>
  <c r="H1821" i="1" s="1"/>
  <c r="AC1820" i="1"/>
  <c r="AB1820" i="1"/>
  <c r="F1820" i="1"/>
  <c r="G1820" i="1" s="1"/>
  <c r="E1820" i="1"/>
  <c r="AC1819" i="1"/>
  <c r="AB1819" i="1"/>
  <c r="I1819" i="1"/>
  <c r="F1819" i="1"/>
  <c r="E1819" i="1"/>
  <c r="H1819" i="1" s="1"/>
  <c r="AC1818" i="1"/>
  <c r="AB1818" i="1"/>
  <c r="F1818" i="1"/>
  <c r="E1818" i="1"/>
  <c r="AC1817" i="1"/>
  <c r="AB1817" i="1"/>
  <c r="F1817" i="1"/>
  <c r="E1817" i="1"/>
  <c r="AC1816" i="1"/>
  <c r="AB1816" i="1"/>
  <c r="F1816" i="1"/>
  <c r="E1816" i="1"/>
  <c r="AC1815" i="1"/>
  <c r="AB1815" i="1"/>
  <c r="F1815" i="1"/>
  <c r="E1815" i="1"/>
  <c r="AC1814" i="1"/>
  <c r="AB1814" i="1"/>
  <c r="F1814" i="1"/>
  <c r="E1814" i="1"/>
  <c r="AC1813" i="1"/>
  <c r="AB1813" i="1"/>
  <c r="I1813" i="1"/>
  <c r="F1813" i="1"/>
  <c r="G1813" i="1" s="1"/>
  <c r="E1813" i="1"/>
  <c r="H1813" i="1" s="1"/>
  <c r="AC1812" i="1"/>
  <c r="AB1812" i="1"/>
  <c r="F1812" i="1"/>
  <c r="G1812" i="1" s="1"/>
  <c r="E1812" i="1"/>
  <c r="AC1811" i="1"/>
  <c r="AB1811" i="1"/>
  <c r="F1811" i="1"/>
  <c r="E1811" i="1"/>
  <c r="AC1810" i="1"/>
  <c r="AB1810" i="1"/>
  <c r="F1810" i="1"/>
  <c r="E1810" i="1"/>
  <c r="J1810" i="1" s="1"/>
  <c r="AC1809" i="1"/>
  <c r="AB1809" i="1"/>
  <c r="F1809" i="1"/>
  <c r="E1809" i="1"/>
  <c r="AC1808" i="1"/>
  <c r="AB1808" i="1"/>
  <c r="F1808" i="1"/>
  <c r="E1808" i="1"/>
  <c r="H1808" i="1" s="1"/>
  <c r="AC1807" i="1"/>
  <c r="AB1807" i="1"/>
  <c r="F1807" i="1"/>
  <c r="E1807" i="1"/>
  <c r="AC1806" i="1"/>
  <c r="AB1806" i="1"/>
  <c r="F1806" i="1"/>
  <c r="E1806" i="1"/>
  <c r="J1806" i="1" s="1"/>
  <c r="AC1805" i="1"/>
  <c r="AB1805" i="1"/>
  <c r="F1805" i="1"/>
  <c r="E1805" i="1"/>
  <c r="AC1804" i="1"/>
  <c r="AB1804" i="1"/>
  <c r="G1804" i="1"/>
  <c r="F1804" i="1"/>
  <c r="E1804" i="1"/>
  <c r="H1804" i="1" s="1"/>
  <c r="AC1803" i="1"/>
  <c r="AB1803" i="1"/>
  <c r="F1803" i="1"/>
  <c r="E1803" i="1"/>
  <c r="AC1802" i="1"/>
  <c r="AB1802" i="1"/>
  <c r="F1802" i="1"/>
  <c r="E1802" i="1"/>
  <c r="AC1801" i="1"/>
  <c r="AB1801" i="1"/>
  <c r="F1801" i="1"/>
  <c r="E1801" i="1"/>
  <c r="AC1800" i="1"/>
  <c r="AB1800" i="1"/>
  <c r="F1800" i="1"/>
  <c r="E1800" i="1"/>
  <c r="AC1799" i="1"/>
  <c r="AB1799" i="1"/>
  <c r="F1799" i="1"/>
  <c r="E1799" i="1"/>
  <c r="AC1798" i="1"/>
  <c r="AB1798" i="1"/>
  <c r="F1798" i="1"/>
  <c r="E1798" i="1"/>
  <c r="AC1797" i="1"/>
  <c r="AB1797" i="1"/>
  <c r="F1797" i="1"/>
  <c r="E1797" i="1"/>
  <c r="AC1796" i="1"/>
  <c r="AB1796" i="1"/>
  <c r="F1796" i="1"/>
  <c r="E1796" i="1"/>
  <c r="AC1795" i="1"/>
  <c r="AB1795" i="1"/>
  <c r="F1795" i="1"/>
  <c r="E1795" i="1"/>
  <c r="H1795" i="1" s="1"/>
  <c r="AC1794" i="1"/>
  <c r="AB1794" i="1"/>
  <c r="F1794" i="1"/>
  <c r="E1794" i="1"/>
  <c r="J1794" i="1" s="1"/>
  <c r="AC1793" i="1"/>
  <c r="AB1793" i="1"/>
  <c r="F1793" i="1"/>
  <c r="E1793" i="1"/>
  <c r="AC1792" i="1"/>
  <c r="AB1792" i="1"/>
  <c r="F1792" i="1"/>
  <c r="G1792" i="1" s="1"/>
  <c r="E1792" i="1"/>
  <c r="AC1791" i="1"/>
  <c r="AB1791" i="1"/>
  <c r="F1791" i="1"/>
  <c r="E1791" i="1"/>
  <c r="AC1790" i="1"/>
  <c r="AB1790" i="1"/>
  <c r="F1790" i="1"/>
  <c r="E1790" i="1"/>
  <c r="J1790" i="1" s="1"/>
  <c r="AC1789" i="1"/>
  <c r="AB1789" i="1"/>
  <c r="I1789" i="1"/>
  <c r="F1789" i="1"/>
  <c r="E1789" i="1"/>
  <c r="H1789" i="1" s="1"/>
  <c r="AC1788" i="1"/>
  <c r="AB1788" i="1"/>
  <c r="F1788" i="1"/>
  <c r="E1788" i="1"/>
  <c r="AC1787" i="1"/>
  <c r="AB1787" i="1"/>
  <c r="F1787" i="1"/>
  <c r="E1787" i="1"/>
  <c r="AC1786" i="1"/>
  <c r="AB1786" i="1"/>
  <c r="F1786" i="1"/>
  <c r="E1786" i="1"/>
  <c r="AC1785" i="1"/>
  <c r="AB1785" i="1"/>
  <c r="I1785" i="1"/>
  <c r="F1785" i="1"/>
  <c r="E1785" i="1"/>
  <c r="H1785" i="1" s="1"/>
  <c r="AC1784" i="1"/>
  <c r="AB1784" i="1"/>
  <c r="F1784" i="1"/>
  <c r="E1784" i="1"/>
  <c r="AC1783" i="1"/>
  <c r="AB1783" i="1"/>
  <c r="F1783" i="1"/>
  <c r="E1783" i="1"/>
  <c r="AC1782" i="1"/>
  <c r="AB1782" i="1"/>
  <c r="F1782" i="1"/>
  <c r="E1782" i="1"/>
  <c r="AC1781" i="1"/>
  <c r="AB1781" i="1"/>
  <c r="F1781" i="1"/>
  <c r="E1781" i="1"/>
  <c r="AC1780" i="1"/>
  <c r="AB1780" i="1"/>
  <c r="F1780" i="1"/>
  <c r="G1780" i="1" s="1"/>
  <c r="E1780" i="1"/>
  <c r="AC1779" i="1"/>
  <c r="AB1779" i="1"/>
  <c r="F1779" i="1"/>
  <c r="E1779" i="1"/>
  <c r="AC1778" i="1"/>
  <c r="AB1778" i="1"/>
  <c r="F1778" i="1"/>
  <c r="E1778" i="1"/>
  <c r="J1778" i="1" s="1"/>
  <c r="AC1777" i="1"/>
  <c r="AB1777" i="1"/>
  <c r="F1777" i="1"/>
  <c r="E1777" i="1"/>
  <c r="AC1776" i="1"/>
  <c r="AB1776" i="1"/>
  <c r="F1776" i="1"/>
  <c r="E1776" i="1"/>
  <c r="AC1775" i="1"/>
  <c r="AB1775" i="1"/>
  <c r="F1775" i="1"/>
  <c r="E1775" i="1"/>
  <c r="AC1774" i="1"/>
  <c r="AB1774" i="1"/>
  <c r="F1774" i="1"/>
  <c r="E1774" i="1"/>
  <c r="J1774" i="1" s="1"/>
  <c r="AC1773" i="1"/>
  <c r="AB1773" i="1"/>
  <c r="F1773" i="1"/>
  <c r="E1773" i="1"/>
  <c r="AC1772" i="1"/>
  <c r="AB1772" i="1"/>
  <c r="F1772" i="1"/>
  <c r="G1772" i="1" s="1"/>
  <c r="E1772" i="1"/>
  <c r="AC1771" i="1"/>
  <c r="AB1771" i="1"/>
  <c r="F1771" i="1"/>
  <c r="E1771" i="1"/>
  <c r="AC1770" i="1"/>
  <c r="AB1770" i="1"/>
  <c r="F1770" i="1"/>
  <c r="E1770" i="1"/>
  <c r="AC1769" i="1"/>
  <c r="AB1769" i="1"/>
  <c r="F1769" i="1"/>
  <c r="E1769" i="1"/>
  <c r="AC1768" i="1"/>
  <c r="AB1768" i="1"/>
  <c r="I1768" i="1"/>
  <c r="F1768" i="1"/>
  <c r="G1768" i="1" s="1"/>
  <c r="E1768" i="1"/>
  <c r="H1768" i="1" s="1"/>
  <c r="AC1767" i="1"/>
  <c r="AB1767" i="1"/>
  <c r="F1767" i="1"/>
  <c r="E1767" i="1"/>
  <c r="AC1766" i="1"/>
  <c r="AB1766" i="1"/>
  <c r="F1766" i="1"/>
  <c r="E1766" i="1"/>
  <c r="AC1765" i="1"/>
  <c r="AB1765" i="1"/>
  <c r="F1765" i="1"/>
  <c r="E1765" i="1"/>
  <c r="AC1764" i="1"/>
  <c r="AB1764" i="1"/>
  <c r="F1764" i="1"/>
  <c r="G1764" i="1" s="1"/>
  <c r="E1764" i="1"/>
  <c r="AC1763" i="1"/>
  <c r="AB1763" i="1"/>
  <c r="F1763" i="1"/>
  <c r="E1763" i="1"/>
  <c r="AC1762" i="1"/>
  <c r="AB1762" i="1"/>
  <c r="F1762" i="1"/>
  <c r="E1762" i="1"/>
  <c r="J1762" i="1" s="1"/>
  <c r="AC1761" i="1"/>
  <c r="AB1761" i="1"/>
  <c r="F1761" i="1"/>
  <c r="E1761" i="1"/>
  <c r="H1761" i="1" s="1"/>
  <c r="AC1760" i="1"/>
  <c r="AB1760" i="1"/>
  <c r="F1760" i="1"/>
  <c r="E1760" i="1"/>
  <c r="AC1759" i="1"/>
  <c r="AB1759" i="1"/>
  <c r="F1759" i="1"/>
  <c r="E1759" i="1"/>
  <c r="AC1758" i="1"/>
  <c r="AB1758" i="1"/>
  <c r="F1758" i="1"/>
  <c r="E1758" i="1"/>
  <c r="J1758" i="1" s="1"/>
  <c r="AC1757" i="1"/>
  <c r="AB1757" i="1"/>
  <c r="F1757" i="1"/>
  <c r="E1757" i="1"/>
  <c r="AC1756" i="1"/>
  <c r="AB1756" i="1"/>
  <c r="F1756" i="1"/>
  <c r="E1756" i="1"/>
  <c r="AC1755" i="1"/>
  <c r="AB1755" i="1"/>
  <c r="F1755" i="1"/>
  <c r="E1755" i="1"/>
  <c r="AC1754" i="1"/>
  <c r="AB1754" i="1"/>
  <c r="F1754" i="1"/>
  <c r="E1754" i="1"/>
  <c r="AC1753" i="1"/>
  <c r="AB1753" i="1"/>
  <c r="I1753" i="1"/>
  <c r="F1753" i="1"/>
  <c r="E1753" i="1"/>
  <c r="H1753" i="1" s="1"/>
  <c r="AC1752" i="1"/>
  <c r="AB1752" i="1"/>
  <c r="I1752" i="1"/>
  <c r="F1752" i="1"/>
  <c r="E1752" i="1"/>
  <c r="H1752" i="1" s="1"/>
  <c r="AC1751" i="1"/>
  <c r="AB1751" i="1"/>
  <c r="F1751" i="1"/>
  <c r="E1751" i="1"/>
  <c r="AC1750" i="1"/>
  <c r="AB1750" i="1"/>
  <c r="F1750" i="1"/>
  <c r="E1750" i="1"/>
  <c r="AC1749" i="1"/>
  <c r="AB1749" i="1"/>
  <c r="F1749" i="1"/>
  <c r="G1749" i="1" s="1"/>
  <c r="E1749" i="1"/>
  <c r="AC1748" i="1"/>
  <c r="AB1748" i="1"/>
  <c r="F1748" i="1"/>
  <c r="G1748" i="1" s="1"/>
  <c r="E1748" i="1"/>
  <c r="AC1747" i="1"/>
  <c r="AB1747" i="1"/>
  <c r="F1747" i="1"/>
  <c r="E1747" i="1"/>
  <c r="AC1746" i="1"/>
  <c r="AB1746" i="1"/>
  <c r="F1746" i="1"/>
  <c r="E1746" i="1"/>
  <c r="J1746" i="1" s="1"/>
  <c r="AC1745" i="1"/>
  <c r="AB1745" i="1"/>
  <c r="F1745" i="1"/>
  <c r="E1745" i="1"/>
  <c r="AC1744" i="1"/>
  <c r="AB1744" i="1"/>
  <c r="F1744" i="1"/>
  <c r="E1744" i="1"/>
  <c r="AC1743" i="1"/>
  <c r="AB1743" i="1"/>
  <c r="F1743" i="1"/>
  <c r="E1743" i="1"/>
  <c r="AC1742" i="1"/>
  <c r="AB1742" i="1"/>
  <c r="F1742" i="1"/>
  <c r="E1742" i="1"/>
  <c r="J1742" i="1" s="1"/>
  <c r="AC1741" i="1"/>
  <c r="AB1741" i="1"/>
  <c r="F1741" i="1"/>
  <c r="E1741" i="1"/>
  <c r="AC1740" i="1"/>
  <c r="AB1740" i="1"/>
  <c r="I1740" i="1"/>
  <c r="F1740" i="1"/>
  <c r="G1740" i="1" s="1"/>
  <c r="E1740" i="1"/>
  <c r="H1740" i="1" s="1"/>
  <c r="AC1739" i="1"/>
  <c r="AB1739" i="1"/>
  <c r="F1739" i="1"/>
  <c r="E1739" i="1"/>
  <c r="AC1738" i="1"/>
  <c r="AB1738" i="1"/>
  <c r="F1738" i="1"/>
  <c r="E1738" i="1"/>
  <c r="AC1737" i="1"/>
  <c r="AB1737" i="1"/>
  <c r="F1737" i="1"/>
  <c r="E1737" i="1"/>
  <c r="AC1736" i="1"/>
  <c r="AB1736" i="1"/>
  <c r="F1736" i="1"/>
  <c r="G1736" i="1" s="1"/>
  <c r="E1736" i="1"/>
  <c r="AC1735" i="1"/>
  <c r="AB1735" i="1"/>
  <c r="F1735" i="1"/>
  <c r="E1735" i="1"/>
  <c r="AC1734" i="1"/>
  <c r="AB1734" i="1"/>
  <c r="F1734" i="1"/>
  <c r="E1734" i="1"/>
  <c r="AC1733" i="1"/>
  <c r="AB1733" i="1"/>
  <c r="F1733" i="1"/>
  <c r="E1733" i="1"/>
  <c r="AC1732" i="1"/>
  <c r="AB1732" i="1"/>
  <c r="F1732" i="1"/>
  <c r="G1732" i="1" s="1"/>
  <c r="E1732" i="1"/>
  <c r="H1732" i="1" s="1"/>
  <c r="AC1731" i="1"/>
  <c r="AB1731" i="1"/>
  <c r="F1731" i="1"/>
  <c r="E1731" i="1"/>
  <c r="AC1730" i="1"/>
  <c r="AB1730" i="1"/>
  <c r="F1730" i="1"/>
  <c r="E1730" i="1"/>
  <c r="J1730" i="1" s="1"/>
  <c r="AC1729" i="1"/>
  <c r="AB1729" i="1"/>
  <c r="F1729" i="1"/>
  <c r="G1729" i="1" s="1"/>
  <c r="E1729" i="1"/>
  <c r="AC1728" i="1"/>
  <c r="AB1728" i="1"/>
  <c r="F1728" i="1"/>
  <c r="E1728" i="1"/>
  <c r="AC1727" i="1"/>
  <c r="AB1727" i="1"/>
  <c r="F1727" i="1"/>
  <c r="E1727" i="1"/>
  <c r="AC1726" i="1"/>
  <c r="AB1726" i="1"/>
  <c r="F1726" i="1"/>
  <c r="E1726" i="1"/>
  <c r="J1726" i="1" s="1"/>
  <c r="AC1725" i="1"/>
  <c r="AB1725" i="1"/>
  <c r="I1725" i="1"/>
  <c r="F1725" i="1"/>
  <c r="E1725" i="1"/>
  <c r="H1725" i="1" s="1"/>
  <c r="AC1724" i="1"/>
  <c r="AB1724" i="1"/>
  <c r="I1724" i="1"/>
  <c r="F1724" i="1"/>
  <c r="E1724" i="1"/>
  <c r="H1724" i="1" s="1"/>
  <c r="AC1723" i="1"/>
  <c r="AB1723" i="1"/>
  <c r="F1723" i="1"/>
  <c r="E1723" i="1"/>
  <c r="AC1722" i="1"/>
  <c r="AB1722" i="1"/>
  <c r="F1722" i="1"/>
  <c r="E1722" i="1"/>
  <c r="AC1721" i="1"/>
  <c r="AB1721" i="1"/>
  <c r="F1721" i="1"/>
  <c r="G1721" i="1" s="1"/>
  <c r="E1721" i="1"/>
  <c r="AC1720" i="1"/>
  <c r="AB1720" i="1"/>
  <c r="F1720" i="1"/>
  <c r="G1720" i="1" s="1"/>
  <c r="E1720" i="1"/>
  <c r="AC1719" i="1"/>
  <c r="AB1719" i="1"/>
  <c r="F1719" i="1"/>
  <c r="E1719" i="1"/>
  <c r="AC1718" i="1"/>
  <c r="AB1718" i="1"/>
  <c r="F1718" i="1"/>
  <c r="E1718" i="1"/>
  <c r="AC1717" i="1"/>
  <c r="AB1717" i="1"/>
  <c r="F1717" i="1"/>
  <c r="E1717" i="1"/>
  <c r="H1717" i="1" s="1"/>
  <c r="AC1716" i="1"/>
  <c r="AB1716" i="1"/>
  <c r="F1716" i="1"/>
  <c r="E1716" i="1"/>
  <c r="AC1715" i="1"/>
  <c r="AB1715" i="1"/>
  <c r="F1715" i="1"/>
  <c r="E1715" i="1"/>
  <c r="AC1714" i="1"/>
  <c r="AB1714" i="1"/>
  <c r="F1714" i="1"/>
  <c r="E1714" i="1"/>
  <c r="J1714" i="1" s="1"/>
  <c r="AC1713" i="1"/>
  <c r="AB1713" i="1"/>
  <c r="F1713" i="1"/>
  <c r="E1713" i="1"/>
  <c r="AC1712" i="1"/>
  <c r="AB1712" i="1"/>
  <c r="F1712" i="1"/>
  <c r="G1712" i="1" s="1"/>
  <c r="E1712" i="1"/>
  <c r="AC1711" i="1"/>
  <c r="AB1711" i="1"/>
  <c r="I1711" i="1"/>
  <c r="F1711" i="1"/>
  <c r="E1711" i="1"/>
  <c r="H1711" i="1" s="1"/>
  <c r="AC1710" i="1"/>
  <c r="AB1710" i="1"/>
  <c r="J1710" i="1"/>
  <c r="F1710" i="1"/>
  <c r="E1710" i="1"/>
  <c r="AC1709" i="1"/>
  <c r="AB1709" i="1"/>
  <c r="F1709" i="1"/>
  <c r="E1709" i="1"/>
  <c r="AC1708" i="1"/>
  <c r="AB1708" i="1"/>
  <c r="F1708" i="1"/>
  <c r="E1708" i="1"/>
  <c r="AC1707" i="1"/>
  <c r="AB1707" i="1"/>
  <c r="F1707" i="1"/>
  <c r="E1707" i="1"/>
  <c r="AC1706" i="1"/>
  <c r="AB1706" i="1"/>
  <c r="F1706" i="1"/>
  <c r="E1706" i="1"/>
  <c r="AC1705" i="1"/>
  <c r="AB1705" i="1"/>
  <c r="F1705" i="1"/>
  <c r="G1705" i="1" s="1"/>
  <c r="E1705" i="1"/>
  <c r="AC1704" i="1"/>
  <c r="AB1704" i="1"/>
  <c r="I1704" i="1"/>
  <c r="F1704" i="1"/>
  <c r="G1704" i="1" s="1"/>
  <c r="E1704" i="1"/>
  <c r="H1704" i="1" s="1"/>
  <c r="AC1703" i="1"/>
  <c r="AB1703" i="1"/>
  <c r="F1703" i="1"/>
  <c r="E1703" i="1"/>
  <c r="AC1702" i="1"/>
  <c r="AB1702" i="1"/>
  <c r="F1702" i="1"/>
  <c r="E1702" i="1"/>
  <c r="AC1701" i="1"/>
  <c r="AB1701" i="1"/>
  <c r="F1701" i="1"/>
  <c r="E1701" i="1"/>
  <c r="AC1700" i="1"/>
  <c r="AB1700" i="1"/>
  <c r="F1700" i="1"/>
  <c r="E1700" i="1"/>
  <c r="AC1699" i="1"/>
  <c r="AB1699" i="1"/>
  <c r="F1699" i="1"/>
  <c r="E1699" i="1"/>
  <c r="AC1698" i="1"/>
  <c r="AB1698" i="1"/>
  <c r="F1698" i="1"/>
  <c r="E1698" i="1"/>
  <c r="J1698" i="1" s="1"/>
  <c r="AC1697" i="1"/>
  <c r="AB1697" i="1"/>
  <c r="F1697" i="1"/>
  <c r="G1697" i="1" s="1"/>
  <c r="E1697" i="1"/>
  <c r="AC1696" i="1"/>
  <c r="AB1696" i="1"/>
  <c r="I1696" i="1"/>
  <c r="F1696" i="1"/>
  <c r="G1696" i="1" s="1"/>
  <c r="E1696" i="1"/>
  <c r="H1696" i="1" s="1"/>
  <c r="AC1695" i="1"/>
  <c r="AB1695" i="1"/>
  <c r="F1695" i="1"/>
  <c r="E1695" i="1"/>
  <c r="AC1694" i="1"/>
  <c r="AB1694" i="1"/>
  <c r="F1694" i="1"/>
  <c r="E1694" i="1"/>
  <c r="J1694" i="1" s="1"/>
  <c r="AC1693" i="1"/>
  <c r="AB1693" i="1"/>
  <c r="F1693" i="1"/>
  <c r="G1693" i="1" s="1"/>
  <c r="E1693" i="1"/>
  <c r="AC1692" i="1"/>
  <c r="AB1692" i="1"/>
  <c r="F1692" i="1"/>
  <c r="E1692" i="1"/>
  <c r="AC1691" i="1"/>
  <c r="AB1691" i="1"/>
  <c r="F1691" i="1"/>
  <c r="E1691" i="1"/>
  <c r="AC1690" i="1"/>
  <c r="AB1690" i="1"/>
  <c r="F1690" i="1"/>
  <c r="E1690" i="1"/>
  <c r="AC1689" i="1"/>
  <c r="AB1689" i="1"/>
  <c r="F1689" i="1"/>
  <c r="E1689" i="1"/>
  <c r="H1689" i="1" s="1"/>
  <c r="AC1688" i="1"/>
  <c r="AB1688" i="1"/>
  <c r="F1688" i="1"/>
  <c r="E1688" i="1"/>
  <c r="AC1687" i="1"/>
  <c r="AB1687" i="1"/>
  <c r="F1687" i="1"/>
  <c r="E1687" i="1"/>
  <c r="AC1686" i="1"/>
  <c r="AB1686" i="1"/>
  <c r="F1686" i="1"/>
  <c r="E1686" i="1"/>
  <c r="AC1685" i="1"/>
  <c r="AB1685" i="1"/>
  <c r="F1685" i="1"/>
  <c r="G1685" i="1" s="1"/>
  <c r="E1685" i="1"/>
  <c r="AC1684" i="1"/>
  <c r="AB1684" i="1"/>
  <c r="F1684" i="1"/>
  <c r="E1684" i="1"/>
  <c r="AC1683" i="1"/>
  <c r="AB1683" i="1"/>
  <c r="F1683" i="1"/>
  <c r="E1683" i="1"/>
  <c r="AC1682" i="1"/>
  <c r="AB1682" i="1"/>
  <c r="J1682" i="1"/>
  <c r="F1682" i="1"/>
  <c r="E1682" i="1"/>
  <c r="AC1681" i="1"/>
  <c r="AB1681" i="1"/>
  <c r="I1681" i="1"/>
  <c r="F1681" i="1"/>
  <c r="E1681" i="1"/>
  <c r="H1681" i="1" s="1"/>
  <c r="AC1680" i="1"/>
  <c r="AB1680" i="1"/>
  <c r="F1680" i="1"/>
  <c r="E1680" i="1"/>
  <c r="AC1679" i="1"/>
  <c r="AB1679" i="1"/>
  <c r="F1679" i="1"/>
  <c r="E1679" i="1"/>
  <c r="AC1678" i="1"/>
  <c r="AB1678" i="1"/>
  <c r="F1678" i="1"/>
  <c r="E1678" i="1"/>
  <c r="J1678" i="1" s="1"/>
  <c r="AC1677" i="1"/>
  <c r="AB1677" i="1"/>
  <c r="F1677" i="1"/>
  <c r="G1677" i="1" s="1"/>
  <c r="E1677" i="1"/>
  <c r="AC1676" i="1"/>
  <c r="AB1676" i="1"/>
  <c r="F1676" i="1"/>
  <c r="E1676" i="1"/>
  <c r="AC1675" i="1"/>
  <c r="AB1675" i="1"/>
  <c r="F1675" i="1"/>
  <c r="E1675" i="1"/>
  <c r="H1675" i="1" s="1"/>
  <c r="AC1674" i="1"/>
  <c r="AB1674" i="1"/>
  <c r="F1674" i="1"/>
  <c r="E1674" i="1"/>
  <c r="AC1673" i="1"/>
  <c r="AB1673" i="1"/>
  <c r="F1673" i="1"/>
  <c r="E1673" i="1"/>
  <c r="AC1672" i="1"/>
  <c r="AB1672" i="1"/>
  <c r="F1672" i="1"/>
  <c r="G1672" i="1" s="1"/>
  <c r="E1672" i="1"/>
  <c r="AC1671" i="1"/>
  <c r="AB1671" i="1"/>
  <c r="F1671" i="1"/>
  <c r="E1671" i="1"/>
  <c r="AC1670" i="1"/>
  <c r="AB1670" i="1"/>
  <c r="F1670" i="1"/>
  <c r="E1670" i="1"/>
  <c r="AC1669" i="1"/>
  <c r="AB1669" i="1"/>
  <c r="F1669" i="1"/>
  <c r="E1669" i="1"/>
  <c r="AC1668" i="1"/>
  <c r="AB1668" i="1"/>
  <c r="I1668" i="1"/>
  <c r="F1668" i="1"/>
  <c r="G1668" i="1" s="1"/>
  <c r="E1668" i="1"/>
  <c r="H1668" i="1" s="1"/>
  <c r="AC1667" i="1"/>
  <c r="AB1667" i="1"/>
  <c r="F1667" i="1"/>
  <c r="E1667" i="1"/>
  <c r="AC1666" i="1"/>
  <c r="AB1666" i="1"/>
  <c r="F1666" i="1"/>
  <c r="E1666" i="1"/>
  <c r="J1666" i="1" s="1"/>
  <c r="AC1665" i="1"/>
  <c r="AB1665" i="1"/>
  <c r="F1665" i="1"/>
  <c r="E1665" i="1"/>
  <c r="AC1664" i="1"/>
  <c r="AB1664" i="1"/>
  <c r="F1664" i="1"/>
  <c r="G1664" i="1" s="1"/>
  <c r="E1664" i="1"/>
  <c r="AC1663" i="1"/>
  <c r="AB1663" i="1"/>
  <c r="F1663" i="1"/>
  <c r="G1663" i="1" s="1"/>
  <c r="E1663" i="1"/>
  <c r="AC1662" i="1"/>
  <c r="AB1662" i="1"/>
  <c r="F1662" i="1"/>
  <c r="E1662" i="1"/>
  <c r="J1662" i="1" s="1"/>
  <c r="AC1661" i="1"/>
  <c r="AB1661" i="1"/>
  <c r="F1661" i="1"/>
  <c r="E1661" i="1"/>
  <c r="H1661" i="1" s="1"/>
  <c r="AC1660" i="1"/>
  <c r="AB1660" i="1"/>
  <c r="F1660" i="1"/>
  <c r="E1660" i="1"/>
  <c r="AC1659" i="1"/>
  <c r="AB1659" i="1"/>
  <c r="F1659" i="1"/>
  <c r="E1659" i="1"/>
  <c r="AC1658" i="1"/>
  <c r="AB1658" i="1"/>
  <c r="F1658" i="1"/>
  <c r="G1658" i="1" s="1"/>
  <c r="E1658" i="1"/>
  <c r="AC1657" i="1"/>
  <c r="AB1657" i="1"/>
  <c r="F1657" i="1"/>
  <c r="E1657" i="1"/>
  <c r="AC1656" i="1"/>
  <c r="AB1656" i="1"/>
  <c r="F1656" i="1"/>
  <c r="E1656" i="1"/>
  <c r="AC1655" i="1"/>
  <c r="AB1655" i="1"/>
  <c r="F1655" i="1"/>
  <c r="E1655" i="1"/>
  <c r="AC1654" i="1"/>
  <c r="AB1654" i="1"/>
  <c r="F1654" i="1"/>
  <c r="E1654" i="1"/>
  <c r="AC1653" i="1"/>
  <c r="AB1653" i="1"/>
  <c r="I1653" i="1"/>
  <c r="F1653" i="1"/>
  <c r="E1653" i="1"/>
  <c r="H1653" i="1" s="1"/>
  <c r="AC1652" i="1"/>
  <c r="AB1652" i="1"/>
  <c r="I1652" i="1"/>
  <c r="F1652" i="1"/>
  <c r="E1652" i="1"/>
  <c r="H1652" i="1" s="1"/>
  <c r="AC1651" i="1"/>
  <c r="AB1651" i="1"/>
  <c r="F1651" i="1"/>
  <c r="E1651" i="1"/>
  <c r="AC1650" i="1"/>
  <c r="AB1650" i="1"/>
  <c r="F1650" i="1"/>
  <c r="E1650" i="1"/>
  <c r="J1650" i="1" s="1"/>
  <c r="AC1649" i="1"/>
  <c r="AB1649" i="1"/>
  <c r="F1649" i="1"/>
  <c r="E1649" i="1"/>
  <c r="H1649" i="1" s="1"/>
  <c r="AC1648" i="1"/>
  <c r="AB1648" i="1"/>
  <c r="F1648" i="1"/>
  <c r="E1648" i="1"/>
  <c r="AC1647" i="1"/>
  <c r="AB1647" i="1"/>
  <c r="F1647" i="1"/>
  <c r="E1647" i="1"/>
  <c r="AC1646" i="1"/>
  <c r="AB1646" i="1"/>
  <c r="F1646" i="1"/>
  <c r="E1646" i="1"/>
  <c r="J1646" i="1" s="1"/>
  <c r="AC1645" i="1"/>
  <c r="AB1645" i="1"/>
  <c r="F1645" i="1"/>
  <c r="E1645" i="1"/>
  <c r="AC1644" i="1"/>
  <c r="AB1644" i="1"/>
  <c r="G1644" i="1"/>
  <c r="F1644" i="1"/>
  <c r="E1644" i="1"/>
  <c r="AC1643" i="1"/>
  <c r="AB1643" i="1"/>
  <c r="F1643" i="1"/>
  <c r="E1643" i="1"/>
  <c r="AC1642" i="1"/>
  <c r="AB1642" i="1"/>
  <c r="F1642" i="1"/>
  <c r="E1642" i="1"/>
  <c r="AC1641" i="1"/>
  <c r="AB1641" i="1"/>
  <c r="F1641" i="1"/>
  <c r="E1641" i="1"/>
  <c r="AC1640" i="1"/>
  <c r="AB1640" i="1"/>
  <c r="F1640" i="1"/>
  <c r="E1640" i="1"/>
  <c r="AC1639" i="1"/>
  <c r="AB1639" i="1"/>
  <c r="F1639" i="1"/>
  <c r="E1639" i="1"/>
  <c r="AC1638" i="1"/>
  <c r="AB1638" i="1"/>
  <c r="F1638" i="1"/>
  <c r="E1638" i="1"/>
  <c r="AC1637" i="1"/>
  <c r="AB1637" i="1"/>
  <c r="F1637" i="1"/>
  <c r="E1637" i="1"/>
  <c r="AC1636" i="1"/>
  <c r="AB1636" i="1"/>
  <c r="F1636" i="1"/>
  <c r="E1636" i="1"/>
  <c r="AC1635" i="1"/>
  <c r="AB1635" i="1"/>
  <c r="I1635" i="1"/>
  <c r="F1635" i="1"/>
  <c r="E1635" i="1"/>
  <c r="H1635" i="1" s="1"/>
  <c r="AC1634" i="1"/>
  <c r="AB1634" i="1"/>
  <c r="F1634" i="1"/>
  <c r="G1634" i="1" s="1"/>
  <c r="E1634" i="1"/>
  <c r="J1634" i="1" s="1"/>
  <c r="AC1633" i="1"/>
  <c r="AB1633" i="1"/>
  <c r="F1633" i="1"/>
  <c r="E1633" i="1"/>
  <c r="AC1632" i="1"/>
  <c r="AB1632" i="1"/>
  <c r="F1632" i="1"/>
  <c r="E1632" i="1"/>
  <c r="AC1631" i="1"/>
  <c r="AB1631" i="1"/>
  <c r="F1631" i="1"/>
  <c r="E1631" i="1"/>
  <c r="AC1630" i="1"/>
  <c r="AB1630" i="1"/>
  <c r="F1630" i="1"/>
  <c r="E1630" i="1"/>
  <c r="J1630" i="1" s="1"/>
  <c r="AC1629" i="1"/>
  <c r="AB1629" i="1"/>
  <c r="F1629" i="1"/>
  <c r="G1629" i="1" s="1"/>
  <c r="E1629" i="1"/>
  <c r="AC1628" i="1"/>
  <c r="AB1628" i="1"/>
  <c r="F1628" i="1"/>
  <c r="G1628" i="1" s="1"/>
  <c r="E1628" i="1"/>
  <c r="AC1627" i="1"/>
  <c r="AB1627" i="1"/>
  <c r="F1627" i="1"/>
  <c r="E1627" i="1"/>
  <c r="AC1626" i="1"/>
  <c r="AB1626" i="1"/>
  <c r="F1626" i="1"/>
  <c r="E1626" i="1"/>
  <c r="AC1625" i="1"/>
  <c r="AB1625" i="1"/>
  <c r="F1625" i="1"/>
  <c r="E1625" i="1"/>
  <c r="AC1624" i="1"/>
  <c r="AB1624" i="1"/>
  <c r="F1624" i="1"/>
  <c r="E1624" i="1"/>
  <c r="AC1623" i="1"/>
  <c r="AB1623" i="1"/>
  <c r="F1623" i="1"/>
  <c r="E1623" i="1"/>
  <c r="AC1622" i="1"/>
  <c r="AB1622" i="1"/>
  <c r="F1622" i="1"/>
  <c r="E1622" i="1"/>
  <c r="AC1621" i="1"/>
  <c r="AB1621" i="1"/>
  <c r="F1621" i="1"/>
  <c r="E1621" i="1"/>
  <c r="H1621" i="1" s="1"/>
  <c r="AC1620" i="1"/>
  <c r="AB1620" i="1"/>
  <c r="F1620" i="1"/>
  <c r="E1620" i="1"/>
  <c r="H1620" i="1" s="1"/>
  <c r="AC1619" i="1"/>
  <c r="AB1619" i="1"/>
  <c r="F1619" i="1"/>
  <c r="E1619" i="1"/>
  <c r="AC1618" i="1"/>
  <c r="AB1618" i="1"/>
  <c r="F1618" i="1"/>
  <c r="E1618" i="1"/>
  <c r="AC1617" i="1"/>
  <c r="AB1617" i="1"/>
  <c r="F1617" i="1"/>
  <c r="E1617" i="1"/>
  <c r="AC1616" i="1"/>
  <c r="AB1616" i="1"/>
  <c r="F1616" i="1"/>
  <c r="E1616" i="1"/>
  <c r="H1616" i="1" s="1"/>
  <c r="AC1615" i="1"/>
  <c r="AB1615" i="1"/>
  <c r="F1615" i="1"/>
  <c r="E1615" i="1"/>
  <c r="H1615" i="1" s="1"/>
  <c r="AC1614" i="1"/>
  <c r="AB1614" i="1"/>
  <c r="F1614" i="1"/>
  <c r="E1614" i="1"/>
  <c r="AC1613" i="1"/>
  <c r="AB1613" i="1"/>
  <c r="F1613" i="1"/>
  <c r="G1613" i="1" s="1"/>
  <c r="E1613" i="1"/>
  <c r="AC1612" i="1"/>
  <c r="AB1612" i="1"/>
  <c r="G1612" i="1"/>
  <c r="F1612" i="1"/>
  <c r="E1612" i="1"/>
  <c r="H1612" i="1" s="1"/>
  <c r="AC1611" i="1"/>
  <c r="AB1611" i="1"/>
  <c r="I1611" i="1"/>
  <c r="F1611" i="1"/>
  <c r="E1611" i="1"/>
  <c r="H1611" i="1" s="1"/>
  <c r="AC1610" i="1"/>
  <c r="AB1610" i="1"/>
  <c r="F1610" i="1"/>
  <c r="E1610" i="1"/>
  <c r="AC1609" i="1"/>
  <c r="AB1609" i="1"/>
  <c r="F1609" i="1"/>
  <c r="E1609" i="1"/>
  <c r="AC1608" i="1"/>
  <c r="AB1608" i="1"/>
  <c r="F1608" i="1"/>
  <c r="E1608" i="1"/>
  <c r="H1608" i="1" s="1"/>
  <c r="AC1607" i="1"/>
  <c r="AB1607" i="1"/>
  <c r="F1607" i="1"/>
  <c r="E1607" i="1"/>
  <c r="AC1606" i="1"/>
  <c r="AB1606" i="1"/>
  <c r="F1606" i="1"/>
  <c r="E1606" i="1"/>
  <c r="AC1605" i="1"/>
  <c r="AB1605" i="1"/>
  <c r="F1605" i="1"/>
  <c r="G1605" i="1" s="1"/>
  <c r="E1605" i="1"/>
  <c r="AC1604" i="1"/>
  <c r="AB1604" i="1"/>
  <c r="F1604" i="1"/>
  <c r="E1604" i="1"/>
  <c r="AC1603" i="1"/>
  <c r="AB1603" i="1"/>
  <c r="F1603" i="1"/>
  <c r="E1603" i="1"/>
  <c r="AC1602" i="1"/>
  <c r="AB1602" i="1"/>
  <c r="F1602" i="1"/>
  <c r="E1602" i="1"/>
  <c r="AC1601" i="1"/>
  <c r="AB1601" i="1"/>
  <c r="F1601" i="1"/>
  <c r="E1601" i="1"/>
  <c r="AC1600" i="1"/>
  <c r="AB1600" i="1"/>
  <c r="F1600" i="1"/>
  <c r="E1600" i="1"/>
  <c r="H1600" i="1" s="1"/>
  <c r="AC1599" i="1"/>
  <c r="AB1599" i="1"/>
  <c r="F1599" i="1"/>
  <c r="E1599" i="1"/>
  <c r="AC1598" i="1"/>
  <c r="AB1598" i="1"/>
  <c r="F1598" i="1"/>
  <c r="E1598" i="1"/>
  <c r="AC1597" i="1"/>
  <c r="AB1597" i="1"/>
  <c r="F1597" i="1"/>
  <c r="E1597" i="1"/>
  <c r="AC1596" i="1"/>
  <c r="AB1596" i="1"/>
  <c r="F1596" i="1"/>
  <c r="E1596" i="1"/>
  <c r="H1596" i="1" s="1"/>
  <c r="AC1595" i="1"/>
  <c r="AB1595" i="1"/>
  <c r="F1595" i="1"/>
  <c r="G1595" i="1" s="1"/>
  <c r="E1595" i="1"/>
  <c r="H1595" i="1" s="1"/>
  <c r="AC1594" i="1"/>
  <c r="AB1594" i="1"/>
  <c r="F1594" i="1"/>
  <c r="E1594" i="1"/>
  <c r="AC1593" i="1"/>
  <c r="AB1593" i="1"/>
  <c r="F1593" i="1"/>
  <c r="E1593" i="1"/>
  <c r="AC1592" i="1"/>
  <c r="AB1592" i="1"/>
  <c r="F1592" i="1"/>
  <c r="E1592" i="1"/>
  <c r="H1592" i="1" s="1"/>
  <c r="AC1591" i="1"/>
  <c r="AB1591" i="1"/>
  <c r="I1591" i="1"/>
  <c r="F1591" i="1"/>
  <c r="E1591" i="1"/>
  <c r="H1591" i="1" s="1"/>
  <c r="AC1590" i="1"/>
  <c r="AB1590" i="1"/>
  <c r="F1590" i="1"/>
  <c r="E1590" i="1"/>
  <c r="AC1589" i="1"/>
  <c r="AB1589" i="1"/>
  <c r="F1589" i="1"/>
  <c r="E1589" i="1"/>
  <c r="H1589" i="1" s="1"/>
  <c r="AC1588" i="1"/>
  <c r="AB1588" i="1"/>
  <c r="F1588" i="1"/>
  <c r="E1588" i="1"/>
  <c r="AC1587" i="1"/>
  <c r="AB1587" i="1"/>
  <c r="F1587" i="1"/>
  <c r="E1587" i="1"/>
  <c r="AC1586" i="1"/>
  <c r="AB1586" i="1"/>
  <c r="F1586" i="1"/>
  <c r="E1586" i="1"/>
  <c r="AC1585" i="1"/>
  <c r="AB1585" i="1"/>
  <c r="F1585" i="1"/>
  <c r="E1585" i="1"/>
  <c r="AC1584" i="1"/>
  <c r="AB1584" i="1"/>
  <c r="F1584" i="1"/>
  <c r="E1584" i="1"/>
  <c r="AC1583" i="1"/>
  <c r="AB1583" i="1"/>
  <c r="F1583" i="1"/>
  <c r="E1583" i="1"/>
  <c r="AC1582" i="1"/>
  <c r="AB1582" i="1"/>
  <c r="F1582" i="1"/>
  <c r="E1582" i="1"/>
  <c r="J1582" i="1" s="1"/>
  <c r="AC1581" i="1"/>
  <c r="AB1581" i="1"/>
  <c r="I1581" i="1"/>
  <c r="F1581" i="1"/>
  <c r="G1581" i="1" s="1"/>
  <c r="E1581" i="1"/>
  <c r="H1581" i="1" s="1"/>
  <c r="AC1580" i="1"/>
  <c r="AB1580" i="1"/>
  <c r="F1580" i="1"/>
  <c r="E1580" i="1"/>
  <c r="AC1579" i="1"/>
  <c r="AB1579" i="1"/>
  <c r="F1579" i="1"/>
  <c r="E1579" i="1"/>
  <c r="AC1578" i="1"/>
  <c r="AB1578" i="1"/>
  <c r="F1578" i="1"/>
  <c r="E1578" i="1"/>
  <c r="J1578" i="1" s="1"/>
  <c r="AC1577" i="1"/>
  <c r="AB1577" i="1"/>
  <c r="F1577" i="1"/>
  <c r="E1577" i="1"/>
  <c r="AC1576" i="1"/>
  <c r="AB1576" i="1"/>
  <c r="F1576" i="1"/>
  <c r="E1576" i="1"/>
  <c r="J1576" i="1" s="1"/>
  <c r="AC1575" i="1"/>
  <c r="AB1575" i="1"/>
  <c r="F1575" i="1"/>
  <c r="E1575" i="1"/>
  <c r="AC1574" i="1"/>
  <c r="AB1574" i="1"/>
  <c r="F1574" i="1"/>
  <c r="E1574" i="1"/>
  <c r="J1574" i="1" s="1"/>
  <c r="AC1573" i="1"/>
  <c r="AB1573" i="1"/>
  <c r="F1573" i="1"/>
  <c r="E1573" i="1"/>
  <c r="AC1572" i="1"/>
  <c r="AB1572" i="1"/>
  <c r="F1572" i="1"/>
  <c r="E1572" i="1"/>
  <c r="AC1571" i="1"/>
  <c r="AB1571" i="1"/>
  <c r="F1571" i="1"/>
  <c r="E1571" i="1"/>
  <c r="AC1570" i="1"/>
  <c r="AB1570" i="1"/>
  <c r="F1570" i="1"/>
  <c r="E1570" i="1"/>
  <c r="J1570" i="1" s="1"/>
  <c r="AC1569" i="1"/>
  <c r="AB1569" i="1"/>
  <c r="F1569" i="1"/>
  <c r="E1569" i="1"/>
  <c r="AC1568" i="1"/>
  <c r="AB1568" i="1"/>
  <c r="F1568" i="1"/>
  <c r="E1568" i="1"/>
  <c r="J1568" i="1" s="1"/>
  <c r="AC1567" i="1"/>
  <c r="AB1567" i="1"/>
  <c r="F1567" i="1"/>
  <c r="E1567" i="1"/>
  <c r="H1567" i="1" s="1"/>
  <c r="AC1566" i="1"/>
  <c r="AB1566" i="1"/>
  <c r="F1566" i="1"/>
  <c r="E1566" i="1"/>
  <c r="J1566" i="1" s="1"/>
  <c r="AC1565" i="1"/>
  <c r="AB1565" i="1"/>
  <c r="F1565" i="1"/>
  <c r="G1565" i="1" s="1"/>
  <c r="E1565" i="1"/>
  <c r="H1565" i="1" s="1"/>
  <c r="AC1564" i="1"/>
  <c r="AB1564" i="1"/>
  <c r="F1564" i="1"/>
  <c r="E1564" i="1"/>
  <c r="AC1563" i="1"/>
  <c r="AB1563" i="1"/>
  <c r="I1563" i="1"/>
  <c r="F1563" i="1"/>
  <c r="E1563" i="1"/>
  <c r="H1563" i="1" s="1"/>
  <c r="AC1562" i="1"/>
  <c r="AB1562" i="1"/>
  <c r="F1562" i="1"/>
  <c r="E1562" i="1"/>
  <c r="J1562" i="1" s="1"/>
  <c r="AC1561" i="1"/>
  <c r="AB1561" i="1"/>
  <c r="F1561" i="1"/>
  <c r="E1561" i="1"/>
  <c r="AC1560" i="1"/>
  <c r="AB1560" i="1"/>
  <c r="F1560" i="1"/>
  <c r="E1560" i="1"/>
  <c r="J1560" i="1" s="1"/>
  <c r="AC1559" i="1"/>
  <c r="AB1559" i="1"/>
  <c r="F1559" i="1"/>
  <c r="E1559" i="1"/>
  <c r="AC1558" i="1"/>
  <c r="AB1558" i="1"/>
  <c r="F1558" i="1"/>
  <c r="G1558" i="1" s="1"/>
  <c r="E1558" i="1"/>
  <c r="J1558" i="1" s="1"/>
  <c r="AC1557" i="1"/>
  <c r="AB1557" i="1"/>
  <c r="F1557" i="1"/>
  <c r="E1557" i="1"/>
  <c r="AC1556" i="1"/>
  <c r="AB1556" i="1"/>
  <c r="F1556" i="1"/>
  <c r="E1556" i="1"/>
  <c r="AC1555" i="1"/>
  <c r="AB1555" i="1"/>
  <c r="F1555" i="1"/>
  <c r="E1555" i="1"/>
  <c r="AC1554" i="1"/>
  <c r="AB1554" i="1"/>
  <c r="F1554" i="1"/>
  <c r="E1554" i="1"/>
  <c r="AC1553" i="1"/>
  <c r="AB1553" i="1"/>
  <c r="F1553" i="1"/>
  <c r="E1553" i="1"/>
  <c r="AC1552" i="1"/>
  <c r="AB1552" i="1"/>
  <c r="F1552" i="1"/>
  <c r="E1552" i="1"/>
  <c r="AC1551" i="1"/>
  <c r="AB1551" i="1"/>
  <c r="F1551" i="1"/>
  <c r="E1551" i="1"/>
  <c r="AC1550" i="1"/>
  <c r="AB1550" i="1"/>
  <c r="F1550" i="1"/>
  <c r="E1550" i="1"/>
  <c r="G1550" i="1" s="1"/>
  <c r="AC1549" i="1"/>
  <c r="AB1549" i="1"/>
  <c r="H1549" i="1"/>
  <c r="F1549" i="1"/>
  <c r="E1549" i="1"/>
  <c r="AC1548" i="1"/>
  <c r="AB1548" i="1"/>
  <c r="F1548" i="1"/>
  <c r="G1548" i="1" s="1"/>
  <c r="E1548" i="1"/>
  <c r="H1548" i="1" s="1"/>
  <c r="AC1547" i="1"/>
  <c r="AB1547" i="1"/>
  <c r="J1547" i="1"/>
  <c r="F1547" i="1"/>
  <c r="G1547" i="1" s="1"/>
  <c r="E1547" i="1"/>
  <c r="I1547" i="1" s="1"/>
  <c r="AC1546" i="1"/>
  <c r="AB1546" i="1"/>
  <c r="F1546" i="1"/>
  <c r="G1546" i="1" s="1"/>
  <c r="E1546" i="1"/>
  <c r="AC1545" i="1"/>
  <c r="AB1545" i="1"/>
  <c r="F1545" i="1"/>
  <c r="E1545" i="1"/>
  <c r="J1545" i="1" s="1"/>
  <c r="AC1544" i="1"/>
  <c r="AB1544" i="1"/>
  <c r="F1544" i="1"/>
  <c r="E1544" i="1"/>
  <c r="AC1543" i="1"/>
  <c r="AB1543" i="1"/>
  <c r="F1543" i="1"/>
  <c r="E1543" i="1"/>
  <c r="J1543" i="1" s="1"/>
  <c r="AC1542" i="1"/>
  <c r="AB1542" i="1"/>
  <c r="F1542" i="1"/>
  <c r="E1542" i="1"/>
  <c r="AC1541" i="1"/>
  <c r="AB1541" i="1"/>
  <c r="H1541" i="1"/>
  <c r="F1541" i="1"/>
  <c r="G1541" i="1" s="1"/>
  <c r="E1541" i="1"/>
  <c r="AC1540" i="1"/>
  <c r="AB1540" i="1"/>
  <c r="J1540" i="1"/>
  <c r="F1540" i="1"/>
  <c r="E1540" i="1"/>
  <c r="AC1539" i="1"/>
  <c r="AB1539" i="1"/>
  <c r="F1539" i="1"/>
  <c r="E1539" i="1"/>
  <c r="H1539" i="1" s="1"/>
  <c r="AC1538" i="1"/>
  <c r="AB1538" i="1"/>
  <c r="J1538" i="1"/>
  <c r="F1538" i="1"/>
  <c r="E1538" i="1"/>
  <c r="AC1537" i="1"/>
  <c r="AB1537" i="1"/>
  <c r="F1537" i="1"/>
  <c r="E1537" i="1"/>
  <c r="AC1536" i="1"/>
  <c r="AB1536" i="1"/>
  <c r="F1536" i="1"/>
  <c r="E1536" i="1"/>
  <c r="I1536" i="1" s="1"/>
  <c r="AC1535" i="1"/>
  <c r="AB1535" i="1"/>
  <c r="J1535" i="1"/>
  <c r="F1535" i="1"/>
  <c r="G1535" i="1" s="1"/>
  <c r="E1535" i="1"/>
  <c r="AC1534" i="1"/>
  <c r="AB1534" i="1"/>
  <c r="F1534" i="1"/>
  <c r="E1534" i="1"/>
  <c r="AC1533" i="1"/>
  <c r="AB1533" i="1"/>
  <c r="F1533" i="1"/>
  <c r="E1533" i="1"/>
  <c r="AC1532" i="1"/>
  <c r="AB1532" i="1"/>
  <c r="F1532" i="1"/>
  <c r="E1532" i="1"/>
  <c r="J1532" i="1" s="1"/>
  <c r="AC1531" i="1"/>
  <c r="AB1531" i="1"/>
  <c r="H1531" i="1"/>
  <c r="F1531" i="1"/>
  <c r="E1531" i="1"/>
  <c r="AC1530" i="1"/>
  <c r="AB1530" i="1"/>
  <c r="J1530" i="1"/>
  <c r="F1530" i="1"/>
  <c r="E1530" i="1"/>
  <c r="AC1529" i="1"/>
  <c r="AB1529" i="1"/>
  <c r="F1529" i="1"/>
  <c r="E1529" i="1"/>
  <c r="AC1528" i="1"/>
  <c r="AB1528" i="1"/>
  <c r="H1528" i="1"/>
  <c r="F1528" i="1"/>
  <c r="G1528" i="1" s="1"/>
  <c r="E1528" i="1"/>
  <c r="I1528" i="1" s="1"/>
  <c r="AC1527" i="1"/>
  <c r="AB1527" i="1"/>
  <c r="F1527" i="1"/>
  <c r="G1527" i="1" s="1"/>
  <c r="E1527" i="1"/>
  <c r="AC1526" i="1"/>
  <c r="AB1526" i="1"/>
  <c r="F1526" i="1"/>
  <c r="E1526" i="1"/>
  <c r="AC1525" i="1"/>
  <c r="AB1525" i="1"/>
  <c r="F1525" i="1"/>
  <c r="E1525" i="1"/>
  <c r="AC1524" i="1"/>
  <c r="AB1524" i="1"/>
  <c r="F1524" i="1"/>
  <c r="G1524" i="1" s="1"/>
  <c r="E1524" i="1"/>
  <c r="J1524" i="1" s="1"/>
  <c r="AC1523" i="1"/>
  <c r="AB1523" i="1"/>
  <c r="J1523" i="1"/>
  <c r="H1523" i="1"/>
  <c r="F1523" i="1"/>
  <c r="G1523" i="1" s="1"/>
  <c r="E1523" i="1"/>
  <c r="I1523" i="1" s="1"/>
  <c r="AC1522" i="1"/>
  <c r="AB1522" i="1"/>
  <c r="F1522" i="1"/>
  <c r="E1522" i="1"/>
  <c r="J1522" i="1" s="1"/>
  <c r="AC1521" i="1"/>
  <c r="AB1521" i="1"/>
  <c r="F1521" i="1"/>
  <c r="E1521" i="1"/>
  <c r="AC1520" i="1"/>
  <c r="AB1520" i="1"/>
  <c r="F1520" i="1"/>
  <c r="G1520" i="1" s="1"/>
  <c r="E1520" i="1"/>
  <c r="I1520" i="1" s="1"/>
  <c r="AC1519" i="1"/>
  <c r="AB1519" i="1"/>
  <c r="J1519" i="1"/>
  <c r="F1519" i="1"/>
  <c r="E1519" i="1"/>
  <c r="AC1518" i="1"/>
  <c r="AB1518" i="1"/>
  <c r="F1518" i="1"/>
  <c r="G1518" i="1" s="1"/>
  <c r="E1518" i="1"/>
  <c r="I1518" i="1" s="1"/>
  <c r="AC1517" i="1"/>
  <c r="AB1517" i="1"/>
  <c r="F1517" i="1"/>
  <c r="E1517" i="1"/>
  <c r="H1517" i="1" s="1"/>
  <c r="AC1516" i="1"/>
  <c r="AB1516" i="1"/>
  <c r="F1516" i="1"/>
  <c r="E1516" i="1"/>
  <c r="H1516" i="1" s="1"/>
  <c r="AC1515" i="1"/>
  <c r="AB1515" i="1"/>
  <c r="J1515" i="1"/>
  <c r="F1515" i="1"/>
  <c r="E1515" i="1"/>
  <c r="AC1514" i="1"/>
  <c r="AB1514" i="1"/>
  <c r="F1514" i="1"/>
  <c r="E1514" i="1"/>
  <c r="AC1513" i="1"/>
  <c r="AB1513" i="1"/>
  <c r="F1513" i="1"/>
  <c r="E1513" i="1"/>
  <c r="J1513" i="1" s="1"/>
  <c r="AC1512" i="1"/>
  <c r="AB1512" i="1"/>
  <c r="F1512" i="1"/>
  <c r="E1512" i="1"/>
  <c r="I1512" i="1" s="1"/>
  <c r="AC1511" i="1"/>
  <c r="AB1511" i="1"/>
  <c r="F1511" i="1"/>
  <c r="G1511" i="1" s="1"/>
  <c r="E1511" i="1"/>
  <c r="J1511" i="1" s="1"/>
  <c r="AC1510" i="1"/>
  <c r="AB1510" i="1"/>
  <c r="F1510" i="1"/>
  <c r="E1510" i="1"/>
  <c r="AC1509" i="1"/>
  <c r="AB1509" i="1"/>
  <c r="H1509" i="1"/>
  <c r="F1509" i="1"/>
  <c r="E1509" i="1"/>
  <c r="AC1508" i="1"/>
  <c r="AB1508" i="1"/>
  <c r="J1508" i="1"/>
  <c r="F1508" i="1"/>
  <c r="G1508" i="1" s="1"/>
  <c r="E1508" i="1"/>
  <c r="AC1507" i="1"/>
  <c r="AB1507" i="1"/>
  <c r="F1507" i="1"/>
  <c r="E1507" i="1"/>
  <c r="AC1506" i="1"/>
  <c r="AB1506" i="1"/>
  <c r="F1506" i="1"/>
  <c r="G1506" i="1" s="1"/>
  <c r="E1506" i="1"/>
  <c r="J1506" i="1" s="1"/>
  <c r="AC1505" i="1"/>
  <c r="AB1505" i="1"/>
  <c r="J1505" i="1"/>
  <c r="F1505" i="1"/>
  <c r="E1505" i="1"/>
  <c r="I1505" i="1" s="1"/>
  <c r="AC1504" i="1"/>
  <c r="AB1504" i="1"/>
  <c r="F1504" i="1"/>
  <c r="G1504" i="1" s="1"/>
  <c r="E1504" i="1"/>
  <c r="AC1503" i="1"/>
  <c r="AB1503" i="1"/>
  <c r="F1503" i="1"/>
  <c r="E1503" i="1"/>
  <c r="J1503" i="1" s="1"/>
  <c r="AC1502" i="1"/>
  <c r="AB1502" i="1"/>
  <c r="F1502" i="1"/>
  <c r="E1502" i="1"/>
  <c r="AC1501" i="1"/>
  <c r="AB1501" i="1"/>
  <c r="F1501" i="1"/>
  <c r="E1501" i="1"/>
  <c r="AC1500" i="1"/>
  <c r="AB1500" i="1"/>
  <c r="H1500" i="1"/>
  <c r="F1500" i="1"/>
  <c r="E1500" i="1"/>
  <c r="I1500" i="1" s="1"/>
  <c r="AC1499" i="1"/>
  <c r="AB1499" i="1"/>
  <c r="H1499" i="1"/>
  <c r="F1499" i="1"/>
  <c r="G1499" i="1" s="1"/>
  <c r="E1499" i="1"/>
  <c r="AC1498" i="1"/>
  <c r="AB1498" i="1"/>
  <c r="F1498" i="1"/>
  <c r="E1498" i="1"/>
  <c r="G1498" i="1" s="1"/>
  <c r="AC1497" i="1"/>
  <c r="AB1497" i="1"/>
  <c r="F1497" i="1"/>
  <c r="E1497" i="1"/>
  <c r="H1497" i="1" s="1"/>
  <c r="AC1496" i="1"/>
  <c r="AB1496" i="1"/>
  <c r="F1496" i="1"/>
  <c r="G1496" i="1" s="1"/>
  <c r="E1496" i="1"/>
  <c r="I1496" i="1" s="1"/>
  <c r="AC1495" i="1"/>
  <c r="AB1495" i="1"/>
  <c r="F1495" i="1"/>
  <c r="G1495" i="1" s="1"/>
  <c r="E1495" i="1"/>
  <c r="AC1494" i="1"/>
  <c r="AB1494" i="1"/>
  <c r="F1494" i="1"/>
  <c r="E1494" i="1"/>
  <c r="AC1493" i="1"/>
  <c r="AB1493" i="1"/>
  <c r="F1493" i="1"/>
  <c r="E1493" i="1"/>
  <c r="AC1492" i="1"/>
  <c r="AB1492" i="1"/>
  <c r="J1492" i="1"/>
  <c r="H1492" i="1"/>
  <c r="F1492" i="1"/>
  <c r="G1492" i="1" s="1"/>
  <c r="E1492" i="1"/>
  <c r="I1492" i="1" s="1"/>
  <c r="AC1491" i="1"/>
  <c r="AB1491" i="1"/>
  <c r="J1491" i="1"/>
  <c r="F1491" i="1"/>
  <c r="E1491" i="1"/>
  <c r="AC1490" i="1"/>
  <c r="AB1490" i="1"/>
  <c r="F1490" i="1"/>
  <c r="E1490" i="1"/>
  <c r="J1490" i="1" s="1"/>
  <c r="AC1489" i="1"/>
  <c r="AB1489" i="1"/>
  <c r="F1489" i="1"/>
  <c r="E1489" i="1"/>
  <c r="J1489" i="1" s="1"/>
  <c r="AC1488" i="1"/>
  <c r="AB1488" i="1"/>
  <c r="F1488" i="1"/>
  <c r="E1488" i="1"/>
  <c r="I1488" i="1" s="1"/>
  <c r="AC1487" i="1"/>
  <c r="AB1487" i="1"/>
  <c r="J1487" i="1"/>
  <c r="F1487" i="1"/>
  <c r="E1487" i="1"/>
  <c r="AC1486" i="1"/>
  <c r="AB1486" i="1"/>
  <c r="H1486" i="1"/>
  <c r="F1486" i="1"/>
  <c r="E1486" i="1"/>
  <c r="I1486" i="1" s="1"/>
  <c r="AC1485" i="1"/>
  <c r="AB1485" i="1"/>
  <c r="F1485" i="1"/>
  <c r="E1485" i="1"/>
  <c r="AC1484" i="1"/>
  <c r="AB1484" i="1"/>
  <c r="F1484" i="1"/>
  <c r="E1484" i="1"/>
  <c r="H1484" i="1" s="1"/>
  <c r="AC1483" i="1"/>
  <c r="AB1483" i="1"/>
  <c r="H1483" i="1"/>
  <c r="F1483" i="1"/>
  <c r="E1483" i="1"/>
  <c r="AC1482" i="1"/>
  <c r="AB1482" i="1"/>
  <c r="F1482" i="1"/>
  <c r="E1482" i="1"/>
  <c r="AC1481" i="1"/>
  <c r="AB1481" i="1"/>
  <c r="F1481" i="1"/>
  <c r="E1481" i="1"/>
  <c r="AC1480" i="1"/>
  <c r="AB1480" i="1"/>
  <c r="F1480" i="1"/>
  <c r="E1480" i="1"/>
  <c r="AC1479" i="1"/>
  <c r="AB1479" i="1"/>
  <c r="J1479" i="1"/>
  <c r="F1479" i="1"/>
  <c r="G1479" i="1" s="1"/>
  <c r="E1479" i="1"/>
  <c r="AC1478" i="1"/>
  <c r="AB1478" i="1"/>
  <c r="F1478" i="1"/>
  <c r="E1478" i="1"/>
  <c r="J1478" i="1" s="1"/>
  <c r="AC1477" i="1"/>
  <c r="AB1477" i="1"/>
  <c r="F1477" i="1"/>
  <c r="E1477" i="1"/>
  <c r="H1477" i="1" s="1"/>
  <c r="AC1476" i="1"/>
  <c r="AB1476" i="1"/>
  <c r="F1476" i="1"/>
  <c r="E1476" i="1"/>
  <c r="AC1475" i="1"/>
  <c r="AB1475" i="1"/>
  <c r="F1475" i="1"/>
  <c r="E1475" i="1"/>
  <c r="I1475" i="1" s="1"/>
  <c r="AC1474" i="1"/>
  <c r="AB1474" i="1"/>
  <c r="F1474" i="1"/>
  <c r="E1474" i="1"/>
  <c r="AC1473" i="1"/>
  <c r="AB1473" i="1"/>
  <c r="H1473" i="1"/>
  <c r="F1473" i="1"/>
  <c r="E1473" i="1"/>
  <c r="AC1472" i="1"/>
  <c r="AB1472" i="1"/>
  <c r="H1472" i="1"/>
  <c r="F1472" i="1"/>
  <c r="G1472" i="1" s="1"/>
  <c r="E1472" i="1"/>
  <c r="I1472" i="1" s="1"/>
  <c r="AC1471" i="1"/>
  <c r="AB1471" i="1"/>
  <c r="F1471" i="1"/>
  <c r="E1471" i="1"/>
  <c r="AC1470" i="1"/>
  <c r="AB1470" i="1"/>
  <c r="F1470" i="1"/>
  <c r="E1470" i="1"/>
  <c r="J1470" i="1" s="1"/>
  <c r="AC1469" i="1"/>
  <c r="AB1469" i="1"/>
  <c r="F1469" i="1"/>
  <c r="G1469" i="1" s="1"/>
  <c r="E1469" i="1"/>
  <c r="H1469" i="1" s="1"/>
  <c r="AC1468" i="1"/>
  <c r="AB1468" i="1"/>
  <c r="F1468" i="1"/>
  <c r="E1468" i="1"/>
  <c r="AC1467" i="1"/>
  <c r="AB1467" i="1"/>
  <c r="J1467" i="1"/>
  <c r="F1467" i="1"/>
  <c r="G1467" i="1" s="1"/>
  <c r="E1467" i="1"/>
  <c r="I1467" i="1" s="1"/>
  <c r="AC1466" i="1"/>
  <c r="AB1466" i="1"/>
  <c r="F1466" i="1"/>
  <c r="E1466" i="1"/>
  <c r="AC1465" i="1"/>
  <c r="AB1465" i="1"/>
  <c r="F1465" i="1"/>
  <c r="E1465" i="1"/>
  <c r="H1465" i="1" s="1"/>
  <c r="AC1464" i="1"/>
  <c r="AB1464" i="1"/>
  <c r="F1464" i="1"/>
  <c r="G1464" i="1" s="1"/>
  <c r="E1464" i="1"/>
  <c r="AC1463" i="1"/>
  <c r="AB1463" i="1"/>
  <c r="F1463" i="1"/>
  <c r="E1463" i="1"/>
  <c r="AC1462" i="1"/>
  <c r="AB1462" i="1"/>
  <c r="H1462" i="1"/>
  <c r="F1462" i="1"/>
  <c r="G1462" i="1" s="1"/>
  <c r="E1462" i="1"/>
  <c r="I1462" i="1" s="1"/>
  <c r="AC1461" i="1"/>
  <c r="AB1461" i="1"/>
  <c r="F1461" i="1"/>
  <c r="E1461" i="1"/>
  <c r="AC1460" i="1"/>
  <c r="AB1460" i="1"/>
  <c r="F1460" i="1"/>
  <c r="E1460" i="1"/>
  <c r="AC1459" i="1"/>
  <c r="AB1459" i="1"/>
  <c r="H1459" i="1"/>
  <c r="F1459" i="1"/>
  <c r="E1459" i="1"/>
  <c r="I1459" i="1" s="1"/>
  <c r="AC1458" i="1"/>
  <c r="AB1458" i="1"/>
  <c r="F1458" i="1"/>
  <c r="E1458" i="1"/>
  <c r="J1458" i="1" s="1"/>
  <c r="AC1457" i="1"/>
  <c r="AB1457" i="1"/>
  <c r="F1457" i="1"/>
  <c r="E1457" i="1"/>
  <c r="J1457" i="1" s="1"/>
  <c r="AC1456" i="1"/>
  <c r="AB1456" i="1"/>
  <c r="H1456" i="1"/>
  <c r="F1456" i="1"/>
  <c r="E1456" i="1"/>
  <c r="I1456" i="1" s="1"/>
  <c r="AC1455" i="1"/>
  <c r="AB1455" i="1"/>
  <c r="F1455" i="1"/>
  <c r="E1455" i="1"/>
  <c r="AC1454" i="1"/>
  <c r="AB1454" i="1"/>
  <c r="F1454" i="1"/>
  <c r="G1454" i="1" s="1"/>
  <c r="E1454" i="1"/>
  <c r="AC1453" i="1"/>
  <c r="AB1453" i="1"/>
  <c r="F1453" i="1"/>
  <c r="E1453" i="1"/>
  <c r="AC1452" i="1"/>
  <c r="AB1452" i="1"/>
  <c r="F1452" i="1"/>
  <c r="E1452" i="1"/>
  <c r="AC1451" i="1"/>
  <c r="AB1451" i="1"/>
  <c r="F1451" i="1"/>
  <c r="E1451" i="1"/>
  <c r="AC1450" i="1"/>
  <c r="AB1450" i="1"/>
  <c r="F1450" i="1"/>
  <c r="E1450" i="1"/>
  <c r="AC1449" i="1"/>
  <c r="AB1449" i="1"/>
  <c r="F1449" i="1"/>
  <c r="E1449" i="1"/>
  <c r="AC1448" i="1"/>
  <c r="AB1448" i="1"/>
  <c r="H1448" i="1"/>
  <c r="F1448" i="1"/>
  <c r="G1448" i="1" s="1"/>
  <c r="E1448" i="1"/>
  <c r="I1448" i="1" s="1"/>
  <c r="AC1447" i="1"/>
  <c r="AB1447" i="1"/>
  <c r="F1447" i="1"/>
  <c r="E1447" i="1"/>
  <c r="J1447" i="1" s="1"/>
  <c r="AC1446" i="1"/>
  <c r="AB1446" i="1"/>
  <c r="F1446" i="1"/>
  <c r="E1446" i="1"/>
  <c r="AC1445" i="1"/>
  <c r="AB1445" i="1"/>
  <c r="H1445" i="1"/>
  <c r="F1445" i="1"/>
  <c r="G1445" i="1" s="1"/>
  <c r="E1445" i="1"/>
  <c r="AC1444" i="1"/>
  <c r="AB1444" i="1"/>
  <c r="F1444" i="1"/>
  <c r="G1444" i="1" s="1"/>
  <c r="E1444" i="1"/>
  <c r="AC1443" i="1"/>
  <c r="AB1443" i="1"/>
  <c r="J1443" i="1"/>
  <c r="F1443" i="1"/>
  <c r="E1443" i="1"/>
  <c r="AC1442" i="1"/>
  <c r="AB1442" i="1"/>
  <c r="F1442" i="1"/>
  <c r="E1442" i="1"/>
  <c r="AC1441" i="1"/>
  <c r="AB1441" i="1"/>
  <c r="H1441" i="1"/>
  <c r="F1441" i="1"/>
  <c r="E1441" i="1"/>
  <c r="AC1440" i="1"/>
  <c r="AB1440" i="1"/>
  <c r="F1440" i="1"/>
  <c r="E1440" i="1"/>
  <c r="I1440" i="1" s="1"/>
  <c r="AC1439" i="1"/>
  <c r="AB1439" i="1"/>
  <c r="F1439" i="1"/>
  <c r="E1439" i="1"/>
  <c r="AC1438" i="1"/>
  <c r="AB1438" i="1"/>
  <c r="F1438" i="1"/>
  <c r="E1438" i="1"/>
  <c r="AC1437" i="1"/>
  <c r="AB1437" i="1"/>
  <c r="H1437" i="1"/>
  <c r="F1437" i="1"/>
  <c r="E1437" i="1"/>
  <c r="AC1436" i="1"/>
  <c r="AB1436" i="1"/>
  <c r="F1436" i="1"/>
  <c r="E1436" i="1"/>
  <c r="AC1435" i="1"/>
  <c r="AB1435" i="1"/>
  <c r="F1435" i="1"/>
  <c r="E1435" i="1"/>
  <c r="AC1434" i="1"/>
  <c r="AB1434" i="1"/>
  <c r="F1434" i="1"/>
  <c r="E1434" i="1"/>
  <c r="AC1433" i="1"/>
  <c r="AB1433" i="1"/>
  <c r="F1433" i="1"/>
  <c r="E1433" i="1"/>
  <c r="H1433" i="1" s="1"/>
  <c r="AC1432" i="1"/>
  <c r="AB1432" i="1"/>
  <c r="H1432" i="1"/>
  <c r="F1432" i="1"/>
  <c r="G1432" i="1" s="1"/>
  <c r="E1432" i="1"/>
  <c r="I1432" i="1" s="1"/>
  <c r="AC1431" i="1"/>
  <c r="AB1431" i="1"/>
  <c r="F1431" i="1"/>
  <c r="E1431" i="1"/>
  <c r="AC1430" i="1"/>
  <c r="AB1430" i="1"/>
  <c r="H1430" i="1"/>
  <c r="F1430" i="1"/>
  <c r="G1430" i="1" s="1"/>
  <c r="E1430" i="1"/>
  <c r="I1430" i="1" s="1"/>
  <c r="AC1429" i="1"/>
  <c r="AB1429" i="1"/>
  <c r="F1429" i="1"/>
  <c r="G1429" i="1" s="1"/>
  <c r="E1429" i="1"/>
  <c r="AC1428" i="1"/>
  <c r="AB1428" i="1"/>
  <c r="J1428" i="1"/>
  <c r="F1428" i="1"/>
  <c r="E1428" i="1"/>
  <c r="I1428" i="1" s="1"/>
  <c r="AC1427" i="1"/>
  <c r="AB1427" i="1"/>
  <c r="F1427" i="1"/>
  <c r="E1427" i="1"/>
  <c r="J1427" i="1" s="1"/>
  <c r="AC1426" i="1"/>
  <c r="AB1426" i="1"/>
  <c r="F1426" i="1"/>
  <c r="E1426" i="1"/>
  <c r="J1426" i="1" s="1"/>
  <c r="AC1425" i="1"/>
  <c r="AB1425" i="1"/>
  <c r="J1425" i="1"/>
  <c r="F1425" i="1"/>
  <c r="E1425" i="1"/>
  <c r="AC1424" i="1"/>
  <c r="AB1424" i="1"/>
  <c r="F1424" i="1"/>
  <c r="E1424" i="1"/>
  <c r="H1424" i="1" s="1"/>
  <c r="AC1423" i="1"/>
  <c r="AB1423" i="1"/>
  <c r="F1423" i="1"/>
  <c r="E1423" i="1"/>
  <c r="AC1422" i="1"/>
  <c r="AB1422" i="1"/>
  <c r="G1422" i="1"/>
  <c r="F1422" i="1"/>
  <c r="E1422" i="1"/>
  <c r="AC1421" i="1"/>
  <c r="AB1421" i="1"/>
  <c r="F1421" i="1"/>
  <c r="E1421" i="1"/>
  <c r="J1421" i="1" s="1"/>
  <c r="AC1420" i="1"/>
  <c r="AB1420" i="1"/>
  <c r="F1420" i="1"/>
  <c r="E1420" i="1"/>
  <c r="AC1419" i="1"/>
  <c r="AB1419" i="1"/>
  <c r="F1419" i="1"/>
  <c r="E1419" i="1"/>
  <c r="J1419" i="1" s="1"/>
  <c r="AC1418" i="1"/>
  <c r="AB1418" i="1"/>
  <c r="F1418" i="1"/>
  <c r="E1418" i="1"/>
  <c r="AC1417" i="1"/>
  <c r="AB1417" i="1"/>
  <c r="H1417" i="1"/>
  <c r="G1417" i="1"/>
  <c r="F1417" i="1"/>
  <c r="E1417" i="1"/>
  <c r="I1417" i="1" s="1"/>
  <c r="AC1416" i="1"/>
  <c r="AB1416" i="1"/>
  <c r="F1416" i="1"/>
  <c r="E1416" i="1"/>
  <c r="AC1415" i="1"/>
  <c r="AB1415" i="1"/>
  <c r="F1415" i="1"/>
  <c r="E1415" i="1"/>
  <c r="AC1414" i="1"/>
  <c r="AB1414" i="1"/>
  <c r="J1414" i="1"/>
  <c r="F1414" i="1"/>
  <c r="E1414" i="1"/>
  <c r="AC1413" i="1"/>
  <c r="AB1413" i="1"/>
  <c r="F1413" i="1"/>
  <c r="E1413" i="1"/>
  <c r="AC1412" i="1"/>
  <c r="AB1412" i="1"/>
  <c r="F1412" i="1"/>
  <c r="E1412" i="1"/>
  <c r="H1412" i="1" s="1"/>
  <c r="AC1411" i="1"/>
  <c r="AB1411" i="1"/>
  <c r="F1411" i="1"/>
  <c r="E1411" i="1"/>
  <c r="J1411" i="1" s="1"/>
  <c r="AC1410" i="1"/>
  <c r="AB1410" i="1"/>
  <c r="H1410" i="1"/>
  <c r="F1410" i="1"/>
  <c r="E1410" i="1"/>
  <c r="I1410" i="1" s="1"/>
  <c r="AC1409" i="1"/>
  <c r="AB1409" i="1"/>
  <c r="J1409" i="1"/>
  <c r="F1409" i="1"/>
  <c r="G1409" i="1" s="1"/>
  <c r="E1409" i="1"/>
  <c r="AC1408" i="1"/>
  <c r="AB1408" i="1"/>
  <c r="F1408" i="1"/>
  <c r="E1408" i="1"/>
  <c r="J1408" i="1" s="1"/>
  <c r="AC1407" i="1"/>
  <c r="AB1407" i="1"/>
  <c r="F1407" i="1"/>
  <c r="E1407" i="1"/>
  <c r="AC1406" i="1"/>
  <c r="AB1406" i="1"/>
  <c r="F1406" i="1"/>
  <c r="E1406" i="1"/>
  <c r="H1406" i="1" s="1"/>
  <c r="AC1405" i="1"/>
  <c r="AB1405" i="1"/>
  <c r="F1405" i="1"/>
  <c r="E1405" i="1"/>
  <c r="AC1404" i="1"/>
  <c r="AB1404" i="1"/>
  <c r="F1404" i="1"/>
  <c r="E1404" i="1"/>
  <c r="AC1403" i="1"/>
  <c r="AB1403" i="1"/>
  <c r="F1403" i="1"/>
  <c r="E1403" i="1"/>
  <c r="AC1402" i="1"/>
  <c r="AB1402" i="1"/>
  <c r="J1402" i="1"/>
  <c r="F1402" i="1"/>
  <c r="G1402" i="1" s="1"/>
  <c r="E1402" i="1"/>
  <c r="AC1401" i="1"/>
  <c r="AB1401" i="1"/>
  <c r="J1401" i="1"/>
  <c r="F1401" i="1"/>
  <c r="E1401" i="1"/>
  <c r="I1401" i="1" s="1"/>
  <c r="AC1400" i="1"/>
  <c r="AB1400" i="1"/>
  <c r="H1400" i="1"/>
  <c r="F1400" i="1"/>
  <c r="E1400" i="1"/>
  <c r="AC1399" i="1"/>
  <c r="AB1399" i="1"/>
  <c r="F1399" i="1"/>
  <c r="E1399" i="1"/>
  <c r="AC1398" i="1"/>
  <c r="AB1398" i="1"/>
  <c r="F1398" i="1"/>
  <c r="E1398" i="1"/>
  <c r="AC1397" i="1"/>
  <c r="AB1397" i="1"/>
  <c r="F1397" i="1"/>
  <c r="E1397" i="1"/>
  <c r="H1397" i="1" s="1"/>
  <c r="AC1396" i="1"/>
  <c r="AB1396" i="1"/>
  <c r="F1396" i="1"/>
  <c r="E1396" i="1"/>
  <c r="AC1395" i="1"/>
  <c r="AB1395" i="1"/>
  <c r="F1395" i="1"/>
  <c r="E1395" i="1"/>
  <c r="AC1394" i="1"/>
  <c r="AB1394" i="1"/>
  <c r="F1394" i="1"/>
  <c r="E1394" i="1"/>
  <c r="AC1393" i="1"/>
  <c r="AB1393" i="1"/>
  <c r="F1393" i="1"/>
  <c r="E1393" i="1"/>
  <c r="AC1392" i="1"/>
  <c r="AB1392" i="1"/>
  <c r="F1392" i="1"/>
  <c r="E1392" i="1"/>
  <c r="H1392" i="1" s="1"/>
  <c r="AC1391" i="1"/>
  <c r="AB1391" i="1"/>
  <c r="F1391" i="1"/>
  <c r="E1391" i="1"/>
  <c r="J1391" i="1" s="1"/>
  <c r="AC1390" i="1"/>
  <c r="AB1390" i="1"/>
  <c r="F1390" i="1"/>
  <c r="E1390" i="1"/>
  <c r="I1390" i="1" s="1"/>
  <c r="AC1389" i="1"/>
  <c r="AB1389" i="1"/>
  <c r="F1389" i="1"/>
  <c r="E1389" i="1"/>
  <c r="J1389" i="1" s="1"/>
  <c r="AC1388" i="1"/>
  <c r="AB1388" i="1"/>
  <c r="J1388" i="1"/>
  <c r="F1388" i="1"/>
  <c r="G1388" i="1" s="1"/>
  <c r="E1388" i="1"/>
  <c r="I1388" i="1" s="1"/>
  <c r="AC1387" i="1"/>
  <c r="AB1387" i="1"/>
  <c r="J1387" i="1"/>
  <c r="F1387" i="1"/>
  <c r="E1387" i="1"/>
  <c r="AC1386" i="1"/>
  <c r="AB1386" i="1"/>
  <c r="F1386" i="1"/>
  <c r="E1386" i="1"/>
  <c r="AC1385" i="1"/>
  <c r="AB1385" i="1"/>
  <c r="F1385" i="1"/>
  <c r="G1385" i="1" s="1"/>
  <c r="E1385" i="1"/>
  <c r="I1385" i="1" s="1"/>
  <c r="AC1384" i="1"/>
  <c r="AB1384" i="1"/>
  <c r="F1384" i="1"/>
  <c r="E1384" i="1"/>
  <c r="AC1383" i="1"/>
  <c r="AB1383" i="1"/>
  <c r="F1383" i="1"/>
  <c r="E1383" i="1"/>
  <c r="AC1382" i="1"/>
  <c r="AB1382" i="1"/>
  <c r="F1382" i="1"/>
  <c r="E1382" i="1"/>
  <c r="AC1381" i="1"/>
  <c r="AB1381" i="1"/>
  <c r="F1381" i="1"/>
  <c r="E1381" i="1"/>
  <c r="I1381" i="1" s="1"/>
  <c r="AC1380" i="1"/>
  <c r="AB1380" i="1"/>
  <c r="H1380" i="1"/>
  <c r="F1380" i="1"/>
  <c r="E1380" i="1"/>
  <c r="AC1379" i="1"/>
  <c r="AB1379" i="1"/>
  <c r="F1379" i="1"/>
  <c r="E1379" i="1"/>
  <c r="AC1378" i="1"/>
  <c r="AB1378" i="1"/>
  <c r="H1378" i="1"/>
  <c r="F1378" i="1"/>
  <c r="E1378" i="1"/>
  <c r="I1378" i="1" s="1"/>
  <c r="AC1377" i="1"/>
  <c r="AB1377" i="1"/>
  <c r="F1377" i="1"/>
  <c r="G1377" i="1" s="1"/>
  <c r="E1377" i="1"/>
  <c r="AC1376" i="1"/>
  <c r="AB1376" i="1"/>
  <c r="F1376" i="1"/>
  <c r="E1376" i="1"/>
  <c r="AC1375" i="1"/>
  <c r="AB1375" i="1"/>
  <c r="F1375" i="1"/>
  <c r="E1375" i="1"/>
  <c r="AC1374" i="1"/>
  <c r="AB1374" i="1"/>
  <c r="F1374" i="1"/>
  <c r="E1374" i="1"/>
  <c r="AC1373" i="1"/>
  <c r="AB1373" i="1"/>
  <c r="H1373" i="1"/>
  <c r="F1373" i="1"/>
  <c r="E1373" i="1"/>
  <c r="I1373" i="1" s="1"/>
  <c r="AC1372" i="1"/>
  <c r="AB1372" i="1"/>
  <c r="J1372" i="1"/>
  <c r="F1372" i="1"/>
  <c r="G1372" i="1" s="1"/>
  <c r="E1372" i="1"/>
  <c r="AC1371" i="1"/>
  <c r="AB1371" i="1"/>
  <c r="F1371" i="1"/>
  <c r="E1371" i="1"/>
  <c r="I1371" i="1" s="1"/>
  <c r="AC1370" i="1"/>
  <c r="AB1370" i="1"/>
  <c r="F1370" i="1"/>
  <c r="E1370" i="1"/>
  <c r="AC1369" i="1"/>
  <c r="AB1369" i="1"/>
  <c r="H1369" i="1"/>
  <c r="F1369" i="1"/>
  <c r="E1369" i="1"/>
  <c r="AC1368" i="1"/>
  <c r="AB1368" i="1"/>
  <c r="J1368" i="1"/>
  <c r="F1368" i="1"/>
  <c r="G1368" i="1" s="1"/>
  <c r="E1368" i="1"/>
  <c r="I1368" i="1" s="1"/>
  <c r="AC1367" i="1"/>
  <c r="AB1367" i="1"/>
  <c r="F1367" i="1"/>
  <c r="E1367" i="1"/>
  <c r="J1367" i="1" s="1"/>
  <c r="AC1366" i="1"/>
  <c r="AB1366" i="1"/>
  <c r="F1366" i="1"/>
  <c r="E1366" i="1"/>
  <c r="J1366" i="1" s="1"/>
  <c r="AC1365" i="1"/>
  <c r="AB1365" i="1"/>
  <c r="F1365" i="1"/>
  <c r="E1365" i="1"/>
  <c r="H1365" i="1" s="1"/>
  <c r="AC1364" i="1"/>
  <c r="AB1364" i="1"/>
  <c r="F1364" i="1"/>
  <c r="E1364" i="1"/>
  <c r="J1364" i="1" s="1"/>
  <c r="AC1363" i="1"/>
  <c r="AB1363" i="1"/>
  <c r="F1363" i="1"/>
  <c r="E1363" i="1"/>
  <c r="H1363" i="1" s="1"/>
  <c r="AC1362" i="1"/>
  <c r="AB1362" i="1"/>
  <c r="F1362" i="1"/>
  <c r="E1362" i="1"/>
  <c r="AC1361" i="1"/>
  <c r="AB1361" i="1"/>
  <c r="F1361" i="1"/>
  <c r="E1361" i="1"/>
  <c r="AC1360" i="1"/>
  <c r="AB1360" i="1"/>
  <c r="F1360" i="1"/>
  <c r="E1360" i="1"/>
  <c r="AC1359" i="1"/>
  <c r="AB1359" i="1"/>
  <c r="F1359" i="1"/>
  <c r="E1359" i="1"/>
  <c r="AC1358" i="1"/>
  <c r="AB1358" i="1"/>
  <c r="F1358" i="1"/>
  <c r="G1358" i="1" s="1"/>
  <c r="E1358" i="1"/>
  <c r="I1358" i="1" s="1"/>
  <c r="AC1357" i="1"/>
  <c r="AB1357" i="1"/>
  <c r="F1357" i="1"/>
  <c r="E1357" i="1"/>
  <c r="AC1356" i="1"/>
  <c r="AB1356" i="1"/>
  <c r="F1356" i="1"/>
  <c r="E1356" i="1"/>
  <c r="AC1355" i="1"/>
  <c r="AB1355" i="1"/>
  <c r="F1355" i="1"/>
  <c r="E1355" i="1"/>
  <c r="J1355" i="1" s="1"/>
  <c r="AC1354" i="1"/>
  <c r="AB1354" i="1"/>
  <c r="H1354" i="1"/>
  <c r="F1354" i="1"/>
  <c r="E1354" i="1"/>
  <c r="I1354" i="1" s="1"/>
  <c r="AC1353" i="1"/>
  <c r="AB1353" i="1"/>
  <c r="F1353" i="1"/>
  <c r="E1353" i="1"/>
  <c r="AC1352" i="1"/>
  <c r="AB1352" i="1"/>
  <c r="F1352" i="1"/>
  <c r="E1352" i="1"/>
  <c r="J1352" i="1" s="1"/>
  <c r="AC1351" i="1"/>
  <c r="AB1351" i="1"/>
  <c r="H1351" i="1"/>
  <c r="F1351" i="1"/>
  <c r="E1351" i="1"/>
  <c r="AC1350" i="1"/>
  <c r="AB1350" i="1"/>
  <c r="F1350" i="1"/>
  <c r="E1350" i="1"/>
  <c r="AC1349" i="1"/>
  <c r="AB1349" i="1"/>
  <c r="J1349" i="1"/>
  <c r="F1349" i="1"/>
  <c r="E1349" i="1"/>
  <c r="I1349" i="1" s="1"/>
  <c r="AC1348" i="1"/>
  <c r="AB1348" i="1"/>
  <c r="F1348" i="1"/>
  <c r="G1348" i="1" s="1"/>
  <c r="E1348" i="1"/>
  <c r="AC1347" i="1"/>
  <c r="AB1347" i="1"/>
  <c r="J1347" i="1"/>
  <c r="F1347" i="1"/>
  <c r="E1347" i="1"/>
  <c r="I1347" i="1" s="1"/>
  <c r="AC1346" i="1"/>
  <c r="AB1346" i="1"/>
  <c r="F1346" i="1"/>
  <c r="E1346" i="1"/>
  <c r="AC1345" i="1"/>
  <c r="AB1345" i="1"/>
  <c r="G1345" i="1"/>
  <c r="F1345" i="1"/>
  <c r="E1345" i="1"/>
  <c r="J1345" i="1" s="1"/>
  <c r="AC1344" i="1"/>
  <c r="AB1344" i="1"/>
  <c r="F1344" i="1"/>
  <c r="E1344" i="1"/>
  <c r="AC1343" i="1"/>
  <c r="AB1343" i="1"/>
  <c r="H1343" i="1"/>
  <c r="F1343" i="1"/>
  <c r="G1343" i="1" s="1"/>
  <c r="E1343" i="1"/>
  <c r="AC1342" i="1"/>
  <c r="AB1342" i="1"/>
  <c r="F1342" i="1"/>
  <c r="E1342" i="1"/>
  <c r="J1342" i="1" s="1"/>
  <c r="AC1341" i="1"/>
  <c r="AB1341" i="1"/>
  <c r="F1341" i="1"/>
  <c r="E1341" i="1"/>
  <c r="I1341" i="1" s="1"/>
  <c r="AC1340" i="1"/>
  <c r="AB1340" i="1"/>
  <c r="F1340" i="1"/>
  <c r="G1340" i="1" s="1"/>
  <c r="E1340" i="1"/>
  <c r="J1340" i="1" s="1"/>
  <c r="AC1339" i="1"/>
  <c r="AB1339" i="1"/>
  <c r="F1339" i="1"/>
  <c r="E1339" i="1"/>
  <c r="I1339" i="1" s="1"/>
  <c r="AC1338" i="1"/>
  <c r="AB1338" i="1"/>
  <c r="J1338" i="1"/>
  <c r="F1338" i="1"/>
  <c r="G1338" i="1" s="1"/>
  <c r="E1338" i="1"/>
  <c r="AC1337" i="1"/>
  <c r="AB1337" i="1"/>
  <c r="F1337" i="1"/>
  <c r="E1337" i="1"/>
  <c r="AC1336" i="1"/>
  <c r="AB1336" i="1"/>
  <c r="J1336" i="1"/>
  <c r="F1336" i="1"/>
  <c r="E1336" i="1"/>
  <c r="I1336" i="1" s="1"/>
  <c r="AC1335" i="1"/>
  <c r="AB1335" i="1"/>
  <c r="F1335" i="1"/>
  <c r="E1335" i="1"/>
  <c r="J1335" i="1" s="1"/>
  <c r="AC1334" i="1"/>
  <c r="AB1334" i="1"/>
  <c r="F1334" i="1"/>
  <c r="E1334" i="1"/>
  <c r="AC1333" i="1"/>
  <c r="AB1333" i="1"/>
  <c r="F1333" i="1"/>
  <c r="E1333" i="1"/>
  <c r="H1333" i="1" s="1"/>
  <c r="AC1332" i="1"/>
  <c r="AB1332" i="1"/>
  <c r="F1332" i="1"/>
  <c r="E1332" i="1"/>
  <c r="H1332" i="1" s="1"/>
  <c r="AC1331" i="1"/>
  <c r="AB1331" i="1"/>
  <c r="H1331" i="1"/>
  <c r="F1331" i="1"/>
  <c r="G1331" i="1" s="1"/>
  <c r="E1331" i="1"/>
  <c r="AC1330" i="1"/>
  <c r="AB1330" i="1"/>
  <c r="F1330" i="1"/>
  <c r="G1330" i="1" s="1"/>
  <c r="E1330" i="1"/>
  <c r="AC1329" i="1"/>
  <c r="AB1329" i="1"/>
  <c r="F1329" i="1"/>
  <c r="E1329" i="1"/>
  <c r="J1329" i="1" s="1"/>
  <c r="AC1328" i="1"/>
  <c r="AB1328" i="1"/>
  <c r="F1328" i="1"/>
  <c r="E1328" i="1"/>
  <c r="AC1327" i="1"/>
  <c r="AB1327" i="1"/>
  <c r="H1327" i="1"/>
  <c r="F1327" i="1"/>
  <c r="E1327" i="1"/>
  <c r="I1327" i="1" s="1"/>
  <c r="AC1326" i="1"/>
  <c r="AB1326" i="1"/>
  <c r="F1326" i="1"/>
  <c r="G1326" i="1" s="1"/>
  <c r="E1326" i="1"/>
  <c r="I1326" i="1" s="1"/>
  <c r="AC1325" i="1"/>
  <c r="AB1325" i="1"/>
  <c r="F1325" i="1"/>
  <c r="E1325" i="1"/>
  <c r="AC1324" i="1"/>
  <c r="AB1324" i="1"/>
  <c r="J1324" i="1"/>
  <c r="F1324" i="1"/>
  <c r="E1324" i="1"/>
  <c r="I1324" i="1" s="1"/>
  <c r="AC1323" i="1"/>
  <c r="AB1323" i="1"/>
  <c r="F1323" i="1"/>
  <c r="E1323" i="1"/>
  <c r="AC1322" i="1"/>
  <c r="AB1322" i="1"/>
  <c r="J1322" i="1"/>
  <c r="F1322" i="1"/>
  <c r="E1322" i="1"/>
  <c r="AC1321" i="1"/>
  <c r="AB1321" i="1"/>
  <c r="F1321" i="1"/>
  <c r="E1321" i="1"/>
  <c r="AC1320" i="1"/>
  <c r="AB1320" i="1"/>
  <c r="F1320" i="1"/>
  <c r="G1320" i="1" s="1"/>
  <c r="E1320" i="1"/>
  <c r="J1320" i="1" s="1"/>
  <c r="AC1319" i="1"/>
  <c r="AB1319" i="1"/>
  <c r="J1319" i="1"/>
  <c r="F1319" i="1"/>
  <c r="G1319" i="1" s="1"/>
  <c r="E1319" i="1"/>
  <c r="I1319" i="1" s="1"/>
  <c r="AC1318" i="1"/>
  <c r="AB1318" i="1"/>
  <c r="J1318" i="1"/>
  <c r="F1318" i="1"/>
  <c r="E1318" i="1"/>
  <c r="AC1317" i="1"/>
  <c r="AB1317" i="1"/>
  <c r="F1317" i="1"/>
  <c r="E1317" i="1"/>
  <c r="AC1316" i="1"/>
  <c r="AB1316" i="1"/>
  <c r="H1316" i="1"/>
  <c r="F1316" i="1"/>
  <c r="E1316" i="1"/>
  <c r="AC1315" i="1"/>
  <c r="AB1315" i="1"/>
  <c r="F1315" i="1"/>
  <c r="E1315" i="1"/>
  <c r="J1315" i="1" s="1"/>
  <c r="AC1314" i="1"/>
  <c r="AB1314" i="1"/>
  <c r="F1314" i="1"/>
  <c r="E1314" i="1"/>
  <c r="AC1313" i="1"/>
  <c r="AB1313" i="1"/>
  <c r="F1313" i="1"/>
  <c r="E1313" i="1"/>
  <c r="J1313" i="1" s="1"/>
  <c r="AC1312" i="1"/>
  <c r="AB1312" i="1"/>
  <c r="F1312" i="1"/>
  <c r="E1312" i="1"/>
  <c r="AC1311" i="1"/>
  <c r="AB1311" i="1"/>
  <c r="F1311" i="1"/>
  <c r="E1311" i="1"/>
  <c r="H1311" i="1" s="1"/>
  <c r="AC1310" i="1"/>
  <c r="AB1310" i="1"/>
  <c r="F1310" i="1"/>
  <c r="G1310" i="1" s="1"/>
  <c r="E1310" i="1"/>
  <c r="J1310" i="1" s="1"/>
  <c r="AC1309" i="1"/>
  <c r="AB1309" i="1"/>
  <c r="F1309" i="1"/>
  <c r="E1309" i="1"/>
  <c r="I1309" i="1" s="1"/>
  <c r="AC1308" i="1"/>
  <c r="AB1308" i="1"/>
  <c r="F1308" i="1"/>
  <c r="E1308" i="1"/>
  <c r="J1308" i="1" s="1"/>
  <c r="AC1307" i="1"/>
  <c r="AB1307" i="1"/>
  <c r="F1307" i="1"/>
  <c r="E1307" i="1"/>
  <c r="H1307" i="1" s="1"/>
  <c r="AC1306" i="1"/>
  <c r="AB1306" i="1"/>
  <c r="F1306" i="1"/>
  <c r="E1306" i="1"/>
  <c r="J1306" i="1" s="1"/>
  <c r="AC1305" i="1"/>
  <c r="AB1305" i="1"/>
  <c r="H1305" i="1"/>
  <c r="F1305" i="1"/>
  <c r="E1305" i="1"/>
  <c r="AC1304" i="1"/>
  <c r="AB1304" i="1"/>
  <c r="H1304" i="1"/>
  <c r="F1304" i="1"/>
  <c r="E1304" i="1"/>
  <c r="AC1303" i="1"/>
  <c r="AB1303" i="1"/>
  <c r="F1303" i="1"/>
  <c r="E1303" i="1"/>
  <c r="AC1302" i="1"/>
  <c r="AB1302" i="1"/>
  <c r="F1302" i="1"/>
  <c r="E1302" i="1"/>
  <c r="AC1301" i="1"/>
  <c r="AB1301" i="1"/>
  <c r="F1301" i="1"/>
  <c r="E1301" i="1"/>
  <c r="AC1300" i="1"/>
  <c r="AB1300" i="1"/>
  <c r="F1300" i="1"/>
  <c r="E1300" i="1"/>
  <c r="H1300" i="1" s="1"/>
  <c r="AC1299" i="1"/>
  <c r="AB1299" i="1"/>
  <c r="F1299" i="1"/>
  <c r="E1299" i="1"/>
  <c r="H1299" i="1" s="1"/>
  <c r="AC1298" i="1"/>
  <c r="AB1298" i="1"/>
  <c r="F1298" i="1"/>
  <c r="E1298" i="1"/>
  <c r="AC1297" i="1"/>
  <c r="AB1297" i="1"/>
  <c r="F1297" i="1"/>
  <c r="E1297" i="1"/>
  <c r="J1297" i="1" s="1"/>
  <c r="AC1296" i="1"/>
  <c r="AB1296" i="1"/>
  <c r="F1296" i="1"/>
  <c r="E1296" i="1"/>
  <c r="H1296" i="1" s="1"/>
  <c r="AC1295" i="1"/>
  <c r="AB1295" i="1"/>
  <c r="F1295" i="1"/>
  <c r="E1295" i="1"/>
  <c r="AC1294" i="1"/>
  <c r="AB1294" i="1"/>
  <c r="H1294" i="1"/>
  <c r="F1294" i="1"/>
  <c r="G1294" i="1" s="1"/>
  <c r="E1294" i="1"/>
  <c r="I1294" i="1" s="1"/>
  <c r="AC1293" i="1"/>
  <c r="AB1293" i="1"/>
  <c r="F1293" i="1"/>
  <c r="E1293" i="1"/>
  <c r="J1293" i="1" s="1"/>
  <c r="AC1292" i="1"/>
  <c r="AB1292" i="1"/>
  <c r="H1292" i="1"/>
  <c r="F1292" i="1"/>
  <c r="E1292" i="1"/>
  <c r="AC1291" i="1"/>
  <c r="AB1291" i="1"/>
  <c r="F1291" i="1"/>
  <c r="E1291" i="1"/>
  <c r="J1291" i="1" s="1"/>
  <c r="AC1290" i="1"/>
  <c r="AB1290" i="1"/>
  <c r="F1290" i="1"/>
  <c r="E1290" i="1"/>
  <c r="AC1289" i="1"/>
  <c r="AB1289" i="1"/>
  <c r="F1289" i="1"/>
  <c r="G1289" i="1" s="1"/>
  <c r="E1289" i="1"/>
  <c r="I1289" i="1" s="1"/>
  <c r="AC1288" i="1"/>
  <c r="AB1288" i="1"/>
  <c r="F1288" i="1"/>
  <c r="E1288" i="1"/>
  <c r="AC1287" i="1"/>
  <c r="AB1287" i="1"/>
  <c r="J1287" i="1"/>
  <c r="F1287" i="1"/>
  <c r="E1287" i="1"/>
  <c r="I1287" i="1" s="1"/>
  <c r="AC1286" i="1"/>
  <c r="AB1286" i="1"/>
  <c r="F1286" i="1"/>
  <c r="E1286" i="1"/>
  <c r="J1286" i="1" s="1"/>
  <c r="AC1285" i="1"/>
  <c r="AB1285" i="1"/>
  <c r="F1285" i="1"/>
  <c r="E1285" i="1"/>
  <c r="AC1284" i="1"/>
  <c r="AB1284" i="1"/>
  <c r="H1284" i="1"/>
  <c r="F1284" i="1"/>
  <c r="G1284" i="1" s="1"/>
  <c r="E1284" i="1"/>
  <c r="AC1283" i="1"/>
  <c r="AB1283" i="1"/>
  <c r="F1283" i="1"/>
  <c r="E1283" i="1"/>
  <c r="J1283" i="1" s="1"/>
  <c r="AC1282" i="1"/>
  <c r="AB1282" i="1"/>
  <c r="F1282" i="1"/>
  <c r="E1282" i="1"/>
  <c r="I1282" i="1" s="1"/>
  <c r="AC1281" i="1"/>
  <c r="AB1281" i="1"/>
  <c r="F1281" i="1"/>
  <c r="E1281" i="1"/>
  <c r="J1281" i="1" s="1"/>
  <c r="AC1280" i="1"/>
  <c r="AB1280" i="1"/>
  <c r="F1280" i="1"/>
  <c r="E1280" i="1"/>
  <c r="H1280" i="1" s="1"/>
  <c r="AC1279" i="1"/>
  <c r="AB1279" i="1"/>
  <c r="F1279" i="1"/>
  <c r="E1279" i="1"/>
  <c r="AC1278" i="1"/>
  <c r="AB1278" i="1"/>
  <c r="F1278" i="1"/>
  <c r="E1278" i="1"/>
  <c r="H1278" i="1" s="1"/>
  <c r="AC1277" i="1"/>
  <c r="AB1277" i="1"/>
  <c r="H1277" i="1"/>
  <c r="F1277" i="1"/>
  <c r="E1277" i="1"/>
  <c r="AC1276" i="1"/>
  <c r="AB1276" i="1"/>
  <c r="F1276" i="1"/>
  <c r="E1276" i="1"/>
  <c r="AC1275" i="1"/>
  <c r="AB1275" i="1"/>
  <c r="J1275" i="1"/>
  <c r="F1275" i="1"/>
  <c r="G1275" i="1" s="1"/>
  <c r="E1275" i="1"/>
  <c r="I1275" i="1" s="1"/>
  <c r="AC1274" i="1"/>
  <c r="AB1274" i="1"/>
  <c r="F1274" i="1"/>
  <c r="E1274" i="1"/>
  <c r="J1274" i="1" s="1"/>
  <c r="AC1273" i="1"/>
  <c r="AB1273" i="1"/>
  <c r="F1273" i="1"/>
  <c r="E1273" i="1"/>
  <c r="H1273" i="1" s="1"/>
  <c r="AC1272" i="1"/>
  <c r="AB1272" i="1"/>
  <c r="F1272" i="1"/>
  <c r="E1272" i="1"/>
  <c r="H1272" i="1" s="1"/>
  <c r="AC1271" i="1"/>
  <c r="AB1271" i="1"/>
  <c r="F1271" i="1"/>
  <c r="E1271" i="1"/>
  <c r="AC1270" i="1"/>
  <c r="AB1270" i="1"/>
  <c r="F1270" i="1"/>
  <c r="E1270" i="1"/>
  <c r="J1270" i="1" s="1"/>
  <c r="AC1269" i="1"/>
  <c r="AB1269" i="1"/>
  <c r="F1269" i="1"/>
  <c r="E1269" i="1"/>
  <c r="H1269" i="1" s="1"/>
  <c r="AC1268" i="1"/>
  <c r="AB1268" i="1"/>
  <c r="F1268" i="1"/>
  <c r="E1268" i="1"/>
  <c r="AC1267" i="1"/>
  <c r="AB1267" i="1"/>
  <c r="F1267" i="1"/>
  <c r="E1267" i="1"/>
  <c r="AC1266" i="1"/>
  <c r="AB1266" i="1"/>
  <c r="H1266" i="1"/>
  <c r="F1266" i="1"/>
  <c r="E1266" i="1"/>
  <c r="AC1265" i="1"/>
  <c r="AB1265" i="1"/>
  <c r="F1265" i="1"/>
  <c r="E1265" i="1"/>
  <c r="AC1264" i="1"/>
  <c r="AB1264" i="1"/>
  <c r="H1264" i="1"/>
  <c r="F1264" i="1"/>
  <c r="E1264" i="1"/>
  <c r="AC1263" i="1"/>
  <c r="AB1263" i="1"/>
  <c r="F1263" i="1"/>
  <c r="E1263" i="1"/>
  <c r="J1263" i="1" s="1"/>
  <c r="AC1262" i="1"/>
  <c r="AB1262" i="1"/>
  <c r="F1262" i="1"/>
  <c r="E1262" i="1"/>
  <c r="I1262" i="1" s="1"/>
  <c r="AC1261" i="1"/>
  <c r="AB1261" i="1"/>
  <c r="F1261" i="1"/>
  <c r="E1261" i="1"/>
  <c r="J1261" i="1" s="1"/>
  <c r="AC1260" i="1"/>
  <c r="AB1260" i="1"/>
  <c r="F1260" i="1"/>
  <c r="E1260" i="1"/>
  <c r="H1260" i="1" s="1"/>
  <c r="AC1259" i="1"/>
  <c r="AB1259" i="1"/>
  <c r="F1259" i="1"/>
  <c r="G1259" i="1" s="1"/>
  <c r="E1259" i="1"/>
  <c r="J1259" i="1" s="1"/>
  <c r="AC1258" i="1"/>
  <c r="AB1258" i="1"/>
  <c r="F1258" i="1"/>
  <c r="E1258" i="1"/>
  <c r="J1258" i="1" s="1"/>
  <c r="AC1257" i="1"/>
  <c r="AB1257" i="1"/>
  <c r="H1257" i="1"/>
  <c r="F1257" i="1"/>
  <c r="G1257" i="1" s="1"/>
  <c r="E1257" i="1"/>
  <c r="I1257" i="1" s="1"/>
  <c r="AC1256" i="1"/>
  <c r="AB1256" i="1"/>
  <c r="F1256" i="1"/>
  <c r="G1256" i="1" s="1"/>
  <c r="E1256" i="1"/>
  <c r="AC1255" i="1"/>
  <c r="AB1255" i="1"/>
  <c r="J1255" i="1"/>
  <c r="F1255" i="1"/>
  <c r="G1255" i="1" s="1"/>
  <c r="E1255" i="1"/>
  <c r="I1255" i="1" s="1"/>
  <c r="AC1254" i="1"/>
  <c r="AB1254" i="1"/>
  <c r="F1254" i="1"/>
  <c r="E1254" i="1"/>
  <c r="AC1253" i="1"/>
  <c r="AB1253" i="1"/>
  <c r="J1253" i="1"/>
  <c r="F1253" i="1"/>
  <c r="E1253" i="1"/>
  <c r="I1253" i="1" s="1"/>
  <c r="AC1252" i="1"/>
  <c r="AB1252" i="1"/>
  <c r="F1252" i="1"/>
  <c r="E1252" i="1"/>
  <c r="H1252" i="1" s="1"/>
  <c r="AC1251" i="1"/>
  <c r="AB1251" i="1"/>
  <c r="F1251" i="1"/>
  <c r="E1251" i="1"/>
  <c r="AC1250" i="1"/>
  <c r="AB1250" i="1"/>
  <c r="F1250" i="1"/>
  <c r="E1250" i="1"/>
  <c r="G1250" i="1" s="1"/>
  <c r="AC1249" i="1"/>
  <c r="AB1249" i="1"/>
  <c r="F1249" i="1"/>
  <c r="E1249" i="1"/>
  <c r="AC1248" i="1"/>
  <c r="AB1248" i="1"/>
  <c r="F1248" i="1"/>
  <c r="E1248" i="1"/>
  <c r="AC1247" i="1"/>
  <c r="AB1247" i="1"/>
  <c r="F1247" i="1"/>
  <c r="E1247" i="1"/>
  <c r="AC1246" i="1"/>
  <c r="AB1246" i="1"/>
  <c r="F1246" i="1"/>
  <c r="E1246" i="1"/>
  <c r="AC1245" i="1"/>
  <c r="AB1245" i="1"/>
  <c r="F1245" i="1"/>
  <c r="G1245" i="1" s="1"/>
  <c r="E1245" i="1"/>
  <c r="I1245" i="1" s="1"/>
  <c r="AC1244" i="1"/>
  <c r="AB1244" i="1"/>
  <c r="F1244" i="1"/>
  <c r="E1244" i="1"/>
  <c r="J1244" i="1" s="1"/>
  <c r="AC1243" i="1"/>
  <c r="AB1243" i="1"/>
  <c r="F1243" i="1"/>
  <c r="E1243" i="1"/>
  <c r="H1243" i="1" s="1"/>
  <c r="AC1242" i="1"/>
  <c r="AB1242" i="1"/>
  <c r="F1242" i="1"/>
  <c r="E1242" i="1"/>
  <c r="AC1241" i="1"/>
  <c r="AB1241" i="1"/>
  <c r="F1241" i="1"/>
  <c r="E1241" i="1"/>
  <c r="AC1240" i="1"/>
  <c r="AB1240" i="1"/>
  <c r="F1240" i="1"/>
  <c r="E1240" i="1"/>
  <c r="AC1239" i="1"/>
  <c r="AB1239" i="1"/>
  <c r="F1239" i="1"/>
  <c r="E1239" i="1"/>
  <c r="J1239" i="1" s="1"/>
  <c r="AC1238" i="1"/>
  <c r="AB1238" i="1"/>
  <c r="F1238" i="1"/>
  <c r="E1238" i="1"/>
  <c r="J1238" i="1" s="1"/>
  <c r="AC1237" i="1"/>
  <c r="AB1237" i="1"/>
  <c r="H1237" i="1"/>
  <c r="F1237" i="1"/>
  <c r="G1237" i="1" s="1"/>
  <c r="E1237" i="1"/>
  <c r="AC1236" i="1"/>
  <c r="AB1236" i="1"/>
  <c r="J1236" i="1"/>
  <c r="F1236" i="1"/>
  <c r="E1236" i="1"/>
  <c r="AC1235" i="1"/>
  <c r="AB1235" i="1"/>
  <c r="F1235" i="1"/>
  <c r="E1235" i="1"/>
  <c r="H1235" i="1" s="1"/>
  <c r="AC1234" i="1"/>
  <c r="AB1234" i="1"/>
  <c r="F1234" i="1"/>
  <c r="E1234" i="1"/>
  <c r="AC1233" i="1"/>
  <c r="AB1233" i="1"/>
  <c r="F1233" i="1"/>
  <c r="G1233" i="1" s="1"/>
  <c r="E1233" i="1"/>
  <c r="I1233" i="1" s="1"/>
  <c r="AC1232" i="1"/>
  <c r="AB1232" i="1"/>
  <c r="F1232" i="1"/>
  <c r="E1232" i="1"/>
  <c r="AC1231" i="1"/>
  <c r="AB1231" i="1"/>
  <c r="F1231" i="1"/>
  <c r="E1231" i="1"/>
  <c r="AC1230" i="1"/>
  <c r="AB1230" i="1"/>
  <c r="F1230" i="1"/>
  <c r="E1230" i="1"/>
  <c r="I1230" i="1" s="1"/>
  <c r="AC1229" i="1"/>
  <c r="AB1229" i="1"/>
  <c r="F1229" i="1"/>
  <c r="E1229" i="1"/>
  <c r="AC1228" i="1"/>
  <c r="AB1228" i="1"/>
  <c r="F1228" i="1"/>
  <c r="E1228" i="1"/>
  <c r="H1228" i="1" s="1"/>
  <c r="AC1227" i="1"/>
  <c r="AB1227" i="1"/>
  <c r="F1227" i="1"/>
  <c r="E1227" i="1"/>
  <c r="J1227" i="1" s="1"/>
  <c r="AC1226" i="1"/>
  <c r="AB1226" i="1"/>
  <c r="F1226" i="1"/>
  <c r="G1226" i="1" s="1"/>
  <c r="E1226" i="1"/>
  <c r="AC1225" i="1"/>
  <c r="AB1225" i="1"/>
  <c r="H1225" i="1"/>
  <c r="F1225" i="1"/>
  <c r="E1225" i="1"/>
  <c r="I1225" i="1" s="1"/>
  <c r="AC1224" i="1"/>
  <c r="AB1224" i="1"/>
  <c r="F1224" i="1"/>
  <c r="E1224" i="1"/>
  <c r="J1224" i="1" s="1"/>
  <c r="AC1223" i="1"/>
  <c r="AB1223" i="1"/>
  <c r="F1223" i="1"/>
  <c r="E1223" i="1"/>
  <c r="H1223" i="1" s="1"/>
  <c r="AC1222" i="1"/>
  <c r="AB1222" i="1"/>
  <c r="F1222" i="1"/>
  <c r="E1222" i="1"/>
  <c r="AC1221" i="1"/>
  <c r="AB1221" i="1"/>
  <c r="H1221" i="1"/>
  <c r="F1221" i="1"/>
  <c r="E1221" i="1"/>
  <c r="AC1220" i="1"/>
  <c r="AB1220" i="1"/>
  <c r="F1220" i="1"/>
  <c r="E1220" i="1"/>
  <c r="AC1219" i="1"/>
  <c r="AB1219" i="1"/>
  <c r="F1219" i="1"/>
  <c r="E1219" i="1"/>
  <c r="AC1218" i="1"/>
  <c r="AB1218" i="1"/>
  <c r="F1218" i="1"/>
  <c r="G1218" i="1" s="1"/>
  <c r="E1218" i="1"/>
  <c r="I1218" i="1" s="1"/>
  <c r="AC1217" i="1"/>
  <c r="AB1217" i="1"/>
  <c r="F1217" i="1"/>
  <c r="E1217" i="1"/>
  <c r="J1217" i="1" s="1"/>
  <c r="AC1216" i="1"/>
  <c r="AB1216" i="1"/>
  <c r="F1216" i="1"/>
  <c r="E1216" i="1"/>
  <c r="AC1215" i="1"/>
  <c r="AB1215" i="1"/>
  <c r="H1215" i="1"/>
  <c r="F1215" i="1"/>
  <c r="G1215" i="1" s="1"/>
  <c r="E1215" i="1"/>
  <c r="AC1214" i="1"/>
  <c r="AB1214" i="1"/>
  <c r="F1214" i="1"/>
  <c r="E1214" i="1"/>
  <c r="AC1213" i="1"/>
  <c r="AB1213" i="1"/>
  <c r="F1213" i="1"/>
  <c r="E1213" i="1"/>
  <c r="AC1212" i="1"/>
  <c r="AB1212" i="1"/>
  <c r="F1212" i="1"/>
  <c r="E1212" i="1"/>
  <c r="AC1211" i="1"/>
  <c r="AB1211" i="1"/>
  <c r="F1211" i="1"/>
  <c r="E1211" i="1"/>
  <c r="AC1210" i="1"/>
  <c r="AB1210" i="1"/>
  <c r="F1210" i="1"/>
  <c r="E1210" i="1"/>
  <c r="AC1209" i="1"/>
  <c r="AB1209" i="1"/>
  <c r="I1209" i="1"/>
  <c r="F1209" i="1"/>
  <c r="E1209" i="1"/>
  <c r="J1209" i="1" s="1"/>
  <c r="AC1208" i="1"/>
  <c r="AB1208" i="1"/>
  <c r="F1208" i="1"/>
  <c r="E1208" i="1"/>
  <c r="AC1207" i="1"/>
  <c r="AB1207" i="1"/>
  <c r="F1207" i="1"/>
  <c r="E1207" i="1"/>
  <c r="AC1206" i="1"/>
  <c r="AB1206" i="1"/>
  <c r="F1206" i="1"/>
  <c r="E1206" i="1"/>
  <c r="AC1205" i="1"/>
  <c r="AB1205" i="1"/>
  <c r="F1205" i="1"/>
  <c r="E1205" i="1"/>
  <c r="AC1204" i="1"/>
  <c r="AB1204" i="1"/>
  <c r="F1204" i="1"/>
  <c r="E1204" i="1"/>
  <c r="AC1203" i="1"/>
  <c r="AB1203" i="1"/>
  <c r="F1203" i="1"/>
  <c r="E1203" i="1"/>
  <c r="H1203" i="1" s="1"/>
  <c r="AC1202" i="1"/>
  <c r="AB1202" i="1"/>
  <c r="F1202" i="1"/>
  <c r="E1202" i="1"/>
  <c r="AC1201" i="1"/>
  <c r="AB1201" i="1"/>
  <c r="F1201" i="1"/>
  <c r="E1201" i="1"/>
  <c r="AC1200" i="1"/>
  <c r="AB1200" i="1"/>
  <c r="F1200" i="1"/>
  <c r="E1200" i="1"/>
  <c r="AC1199" i="1"/>
  <c r="AB1199" i="1"/>
  <c r="H1199" i="1"/>
  <c r="F1199" i="1"/>
  <c r="E1199" i="1"/>
  <c r="AC1198" i="1"/>
  <c r="AB1198" i="1"/>
  <c r="F1198" i="1"/>
  <c r="E1198" i="1"/>
  <c r="AC1197" i="1"/>
  <c r="AB1197" i="1"/>
  <c r="F1197" i="1"/>
  <c r="E1197" i="1"/>
  <c r="I1197" i="1" s="1"/>
  <c r="AC1196" i="1"/>
  <c r="AB1196" i="1"/>
  <c r="F1196" i="1"/>
  <c r="E1196" i="1"/>
  <c r="AC1195" i="1"/>
  <c r="AB1195" i="1"/>
  <c r="F1195" i="1"/>
  <c r="E1195" i="1"/>
  <c r="AC1194" i="1"/>
  <c r="AB1194" i="1"/>
  <c r="F1194" i="1"/>
  <c r="E1194" i="1"/>
  <c r="AC1193" i="1"/>
  <c r="AB1193" i="1"/>
  <c r="F1193" i="1"/>
  <c r="E1193" i="1"/>
  <c r="H1193" i="1" s="1"/>
  <c r="AC1192" i="1"/>
  <c r="AB1192" i="1"/>
  <c r="F1192" i="1"/>
  <c r="E1192" i="1"/>
  <c r="AC1191" i="1"/>
  <c r="AB1191" i="1"/>
  <c r="F1191" i="1"/>
  <c r="E1191" i="1"/>
  <c r="AC1190" i="1"/>
  <c r="AB1190" i="1"/>
  <c r="F1190" i="1"/>
  <c r="E1190" i="1"/>
  <c r="AC1189" i="1"/>
  <c r="AB1189" i="1"/>
  <c r="H1189" i="1"/>
  <c r="F1189" i="1"/>
  <c r="E1189" i="1"/>
  <c r="J1189" i="1" s="1"/>
  <c r="AC1188" i="1"/>
  <c r="AB1188" i="1"/>
  <c r="F1188" i="1"/>
  <c r="E1188" i="1"/>
  <c r="AC1187" i="1"/>
  <c r="AB1187" i="1"/>
  <c r="F1187" i="1"/>
  <c r="E1187" i="1"/>
  <c r="H1187" i="1" s="1"/>
  <c r="AC1186" i="1"/>
  <c r="AB1186" i="1"/>
  <c r="F1186" i="1"/>
  <c r="E1186" i="1"/>
  <c r="AC1185" i="1"/>
  <c r="AB1185" i="1"/>
  <c r="F1185" i="1"/>
  <c r="E1185" i="1"/>
  <c r="AC1184" i="1"/>
  <c r="AB1184" i="1"/>
  <c r="F1184" i="1"/>
  <c r="E1184" i="1"/>
  <c r="AC1183" i="1"/>
  <c r="AB1183" i="1"/>
  <c r="F1183" i="1"/>
  <c r="E1183" i="1"/>
  <c r="H1183" i="1" s="1"/>
  <c r="AC1182" i="1"/>
  <c r="AB1182" i="1"/>
  <c r="F1182" i="1"/>
  <c r="E1182" i="1"/>
  <c r="AC1181" i="1"/>
  <c r="AB1181" i="1"/>
  <c r="F1181" i="1"/>
  <c r="E1181" i="1"/>
  <c r="AC1180" i="1"/>
  <c r="AB1180" i="1"/>
  <c r="F1180" i="1"/>
  <c r="E1180" i="1"/>
  <c r="AC1179" i="1"/>
  <c r="AB1179" i="1"/>
  <c r="F1179" i="1"/>
  <c r="E1179" i="1"/>
  <c r="AC1178" i="1"/>
  <c r="AB1178" i="1"/>
  <c r="F1178" i="1"/>
  <c r="E1178" i="1"/>
  <c r="AC1177" i="1"/>
  <c r="AB1177" i="1"/>
  <c r="F1177" i="1"/>
  <c r="E1177" i="1"/>
  <c r="J1177" i="1" s="1"/>
  <c r="AC1176" i="1"/>
  <c r="AB1176" i="1"/>
  <c r="F1176" i="1"/>
  <c r="E1176" i="1"/>
  <c r="AC1175" i="1"/>
  <c r="AB1175" i="1"/>
  <c r="F1175" i="1"/>
  <c r="E1175" i="1"/>
  <c r="AC1174" i="1"/>
  <c r="AB1174" i="1"/>
  <c r="F1174" i="1"/>
  <c r="E1174" i="1"/>
  <c r="AC1173" i="1"/>
  <c r="AB1173" i="1"/>
  <c r="H1173" i="1"/>
  <c r="F1173" i="1"/>
  <c r="E1173" i="1"/>
  <c r="J1173" i="1" s="1"/>
  <c r="AC1172" i="1"/>
  <c r="AB1172" i="1"/>
  <c r="F1172" i="1"/>
  <c r="E1172" i="1"/>
  <c r="AC1171" i="1"/>
  <c r="AB1171" i="1"/>
  <c r="F1171" i="1"/>
  <c r="E1171" i="1"/>
  <c r="H1171" i="1" s="1"/>
  <c r="AC1170" i="1"/>
  <c r="AB1170" i="1"/>
  <c r="F1170" i="1"/>
  <c r="E1170" i="1"/>
  <c r="AC1169" i="1"/>
  <c r="AB1169" i="1"/>
  <c r="F1169" i="1"/>
  <c r="E1169" i="1"/>
  <c r="AC1168" i="1"/>
  <c r="AB1168" i="1"/>
  <c r="F1168" i="1"/>
  <c r="E1168" i="1"/>
  <c r="AC1167" i="1"/>
  <c r="AB1167" i="1"/>
  <c r="F1167" i="1"/>
  <c r="E1167" i="1"/>
  <c r="H1167" i="1" s="1"/>
  <c r="AC1166" i="1"/>
  <c r="AB1166" i="1"/>
  <c r="F1166" i="1"/>
  <c r="E1166" i="1"/>
  <c r="AC1165" i="1"/>
  <c r="AB1165" i="1"/>
  <c r="I1165" i="1"/>
  <c r="F1165" i="1"/>
  <c r="E1165" i="1"/>
  <c r="AC1164" i="1"/>
  <c r="AB1164" i="1"/>
  <c r="F1164" i="1"/>
  <c r="E1164" i="1"/>
  <c r="AC1163" i="1"/>
  <c r="AB1163" i="1"/>
  <c r="F1163" i="1"/>
  <c r="E1163" i="1"/>
  <c r="AC1162" i="1"/>
  <c r="AB1162" i="1"/>
  <c r="F1162" i="1"/>
  <c r="E1162" i="1"/>
  <c r="AC1161" i="1"/>
  <c r="AB1161" i="1"/>
  <c r="F1161" i="1"/>
  <c r="E1161" i="1"/>
  <c r="AC1160" i="1"/>
  <c r="AB1160" i="1"/>
  <c r="F1160" i="1"/>
  <c r="E1160" i="1"/>
  <c r="AC1159" i="1"/>
  <c r="AB1159" i="1"/>
  <c r="F1159" i="1"/>
  <c r="E1159" i="1"/>
  <c r="AC1158" i="1"/>
  <c r="AB1158" i="1"/>
  <c r="F1158" i="1"/>
  <c r="E1158" i="1"/>
  <c r="AC1157" i="1"/>
  <c r="AB1157" i="1"/>
  <c r="F1157" i="1"/>
  <c r="E1157" i="1"/>
  <c r="J1157" i="1" s="1"/>
  <c r="AC1156" i="1"/>
  <c r="AB1156" i="1"/>
  <c r="F1156" i="1"/>
  <c r="E1156" i="1"/>
  <c r="AC1155" i="1"/>
  <c r="AB1155" i="1"/>
  <c r="F1155" i="1"/>
  <c r="E1155" i="1"/>
  <c r="H1155" i="1" s="1"/>
  <c r="AC1154" i="1"/>
  <c r="AB1154" i="1"/>
  <c r="F1154" i="1"/>
  <c r="E1154" i="1"/>
  <c r="AC1153" i="1"/>
  <c r="AB1153" i="1"/>
  <c r="F1153" i="1"/>
  <c r="E1153" i="1"/>
  <c r="AC1152" i="1"/>
  <c r="AB1152" i="1"/>
  <c r="F1152" i="1"/>
  <c r="E1152" i="1"/>
  <c r="AC1151" i="1"/>
  <c r="AB1151" i="1"/>
  <c r="F1151" i="1"/>
  <c r="E1151" i="1"/>
  <c r="AC1150" i="1"/>
  <c r="AB1150" i="1"/>
  <c r="F1150" i="1"/>
  <c r="E1150" i="1"/>
  <c r="AC1149" i="1"/>
  <c r="AB1149" i="1"/>
  <c r="F1149" i="1"/>
  <c r="E1149" i="1"/>
  <c r="AC1148" i="1"/>
  <c r="AB1148" i="1"/>
  <c r="F1148" i="1"/>
  <c r="E1148" i="1"/>
  <c r="AC1147" i="1"/>
  <c r="AB1147" i="1"/>
  <c r="F1147" i="1"/>
  <c r="E1147" i="1"/>
  <c r="J1147" i="1" s="1"/>
  <c r="AC1146" i="1"/>
  <c r="AB1146" i="1"/>
  <c r="F1146" i="1"/>
  <c r="E1146" i="1"/>
  <c r="AC1145" i="1"/>
  <c r="AB1145" i="1"/>
  <c r="F1145" i="1"/>
  <c r="E1145" i="1"/>
  <c r="AC1144" i="1"/>
  <c r="AB1144" i="1"/>
  <c r="F1144" i="1"/>
  <c r="E1144" i="1"/>
  <c r="AC1143" i="1"/>
  <c r="AB1143" i="1"/>
  <c r="F1143" i="1"/>
  <c r="E1143" i="1"/>
  <c r="AC1142" i="1"/>
  <c r="AB1142" i="1"/>
  <c r="F1142" i="1"/>
  <c r="E1142" i="1"/>
  <c r="AC1141" i="1"/>
  <c r="AB1141" i="1"/>
  <c r="F1141" i="1"/>
  <c r="E1141" i="1"/>
  <c r="AC1140" i="1"/>
  <c r="AB1140" i="1"/>
  <c r="F1140" i="1"/>
  <c r="E1140" i="1"/>
  <c r="AC1139" i="1"/>
  <c r="AB1139" i="1"/>
  <c r="F1139" i="1"/>
  <c r="E1139" i="1"/>
  <c r="J1139" i="1" s="1"/>
  <c r="AC1138" i="1"/>
  <c r="AB1138" i="1"/>
  <c r="F1138" i="1"/>
  <c r="E1138" i="1"/>
  <c r="AC1137" i="1"/>
  <c r="AB1137" i="1"/>
  <c r="F1137" i="1"/>
  <c r="E1137" i="1"/>
  <c r="AC1136" i="1"/>
  <c r="AB1136" i="1"/>
  <c r="F1136" i="1"/>
  <c r="E1136" i="1"/>
  <c r="AC1135" i="1"/>
  <c r="AB1135" i="1"/>
  <c r="F1135" i="1"/>
  <c r="E1135" i="1"/>
  <c r="AC1134" i="1"/>
  <c r="AB1134" i="1"/>
  <c r="F1134" i="1"/>
  <c r="E1134" i="1"/>
  <c r="AC1133" i="1"/>
  <c r="AB1133" i="1"/>
  <c r="F1133" i="1"/>
  <c r="E1133" i="1"/>
  <c r="AC1132" i="1"/>
  <c r="AB1132" i="1"/>
  <c r="F1132" i="1"/>
  <c r="E1132" i="1"/>
  <c r="AC1131" i="1"/>
  <c r="AB1131" i="1"/>
  <c r="F1131" i="1"/>
  <c r="E1131" i="1"/>
  <c r="H1131" i="1" s="1"/>
  <c r="AC1130" i="1"/>
  <c r="AB1130" i="1"/>
  <c r="I1130" i="1"/>
  <c r="F1130" i="1"/>
  <c r="E1130" i="1"/>
  <c r="AC1129" i="1"/>
  <c r="AB1129" i="1"/>
  <c r="F1129" i="1"/>
  <c r="E1129" i="1"/>
  <c r="AC1128" i="1"/>
  <c r="AB1128" i="1"/>
  <c r="J1128" i="1"/>
  <c r="F1128" i="1"/>
  <c r="E1128" i="1"/>
  <c r="AC1127" i="1"/>
  <c r="AB1127" i="1"/>
  <c r="F1127" i="1"/>
  <c r="E1127" i="1"/>
  <c r="AC1126" i="1"/>
  <c r="AB1126" i="1"/>
  <c r="F1126" i="1"/>
  <c r="E1126" i="1"/>
  <c r="AC1125" i="1"/>
  <c r="AB1125" i="1"/>
  <c r="F1125" i="1"/>
  <c r="E1125" i="1"/>
  <c r="AC1124" i="1"/>
  <c r="AB1124" i="1"/>
  <c r="F1124" i="1"/>
  <c r="E1124" i="1"/>
  <c r="AC1123" i="1"/>
  <c r="AB1123" i="1"/>
  <c r="F1123" i="1"/>
  <c r="E1123" i="1"/>
  <c r="H1123" i="1" s="1"/>
  <c r="AC1122" i="1"/>
  <c r="AB1122" i="1"/>
  <c r="F1122" i="1"/>
  <c r="G1122" i="1" s="1"/>
  <c r="E1122" i="1"/>
  <c r="AC1121" i="1"/>
  <c r="AB1121" i="1"/>
  <c r="F1121" i="1"/>
  <c r="E1121" i="1"/>
  <c r="J1121" i="1" s="1"/>
  <c r="AC1120" i="1"/>
  <c r="AB1120" i="1"/>
  <c r="J1120" i="1"/>
  <c r="F1120" i="1"/>
  <c r="G1120" i="1" s="1"/>
  <c r="E1120" i="1"/>
  <c r="AC1119" i="1"/>
  <c r="AB1119" i="1"/>
  <c r="F1119" i="1"/>
  <c r="E1119" i="1"/>
  <c r="AC1118" i="1"/>
  <c r="AB1118" i="1"/>
  <c r="F1118" i="1"/>
  <c r="E1118" i="1"/>
  <c r="AC1117" i="1"/>
  <c r="AB1117" i="1"/>
  <c r="F1117" i="1"/>
  <c r="E1117" i="1"/>
  <c r="AC1116" i="1"/>
  <c r="AB1116" i="1"/>
  <c r="F1116" i="1"/>
  <c r="E1116" i="1"/>
  <c r="AC1115" i="1"/>
  <c r="AB1115" i="1"/>
  <c r="F1115" i="1"/>
  <c r="E1115" i="1"/>
  <c r="J1115" i="1" s="1"/>
  <c r="AC1114" i="1"/>
  <c r="AB1114" i="1"/>
  <c r="H1114" i="1"/>
  <c r="F1114" i="1"/>
  <c r="E1114" i="1"/>
  <c r="J1114" i="1" s="1"/>
  <c r="AC1113" i="1"/>
  <c r="AB1113" i="1"/>
  <c r="H1113" i="1"/>
  <c r="F1113" i="1"/>
  <c r="G1113" i="1" s="1"/>
  <c r="E1113" i="1"/>
  <c r="J1113" i="1" s="1"/>
  <c r="AC1112" i="1"/>
  <c r="AB1112" i="1"/>
  <c r="F1112" i="1"/>
  <c r="E1112" i="1"/>
  <c r="J1112" i="1" s="1"/>
  <c r="AC1111" i="1"/>
  <c r="AB1111" i="1"/>
  <c r="F1111" i="1"/>
  <c r="E1111" i="1"/>
  <c r="AC1110" i="1"/>
  <c r="AB1110" i="1"/>
  <c r="F1110" i="1"/>
  <c r="E1110" i="1"/>
  <c r="AC1109" i="1"/>
  <c r="AB1109" i="1"/>
  <c r="F1109" i="1"/>
  <c r="G1109" i="1" s="1"/>
  <c r="E1109" i="1"/>
  <c r="J1109" i="1" s="1"/>
  <c r="AC1108" i="1"/>
  <c r="AB1108" i="1"/>
  <c r="F1108" i="1"/>
  <c r="E1108" i="1"/>
  <c r="AC1107" i="1"/>
  <c r="AB1107" i="1"/>
  <c r="F1107" i="1"/>
  <c r="E1107" i="1"/>
  <c r="AC1106" i="1"/>
  <c r="AB1106" i="1"/>
  <c r="I1106" i="1"/>
  <c r="H1106" i="1"/>
  <c r="F1106" i="1"/>
  <c r="G1106" i="1" s="1"/>
  <c r="E1106" i="1"/>
  <c r="J1106" i="1" s="1"/>
  <c r="AC1105" i="1"/>
  <c r="AB1105" i="1"/>
  <c r="F1105" i="1"/>
  <c r="E1105" i="1"/>
  <c r="AC1104" i="1"/>
  <c r="AB1104" i="1"/>
  <c r="F1104" i="1"/>
  <c r="E1104" i="1"/>
  <c r="J1104" i="1" s="1"/>
  <c r="AC1103" i="1"/>
  <c r="AB1103" i="1"/>
  <c r="F1103" i="1"/>
  <c r="E1103" i="1"/>
  <c r="AC1102" i="1"/>
  <c r="AB1102" i="1"/>
  <c r="I1102" i="1"/>
  <c r="F1102" i="1"/>
  <c r="E1102" i="1"/>
  <c r="J1102" i="1" s="1"/>
  <c r="AC1101" i="1"/>
  <c r="AB1101" i="1"/>
  <c r="F1101" i="1"/>
  <c r="E1101" i="1"/>
  <c r="AC1100" i="1"/>
  <c r="AB1100" i="1"/>
  <c r="F1100" i="1"/>
  <c r="E1100" i="1"/>
  <c r="AC1099" i="1"/>
  <c r="AB1099" i="1"/>
  <c r="F1099" i="1"/>
  <c r="E1099" i="1"/>
  <c r="H1099" i="1" s="1"/>
  <c r="AC1098" i="1"/>
  <c r="AB1098" i="1"/>
  <c r="F1098" i="1"/>
  <c r="E1098" i="1"/>
  <c r="AC1097" i="1"/>
  <c r="AB1097" i="1"/>
  <c r="F1097" i="1"/>
  <c r="E1097" i="1"/>
  <c r="AC1096" i="1"/>
  <c r="AB1096" i="1"/>
  <c r="J1096" i="1"/>
  <c r="F1096" i="1"/>
  <c r="E1096" i="1"/>
  <c r="AC1095" i="1"/>
  <c r="AB1095" i="1"/>
  <c r="F1095" i="1"/>
  <c r="E1095" i="1"/>
  <c r="AC1094" i="1"/>
  <c r="AB1094" i="1"/>
  <c r="F1094" i="1"/>
  <c r="E1094" i="1"/>
  <c r="I1094" i="1" s="1"/>
  <c r="AC1093" i="1"/>
  <c r="AB1093" i="1"/>
  <c r="F1093" i="1"/>
  <c r="E1093" i="1"/>
  <c r="AC1092" i="1"/>
  <c r="AB1092" i="1"/>
  <c r="F1092" i="1"/>
  <c r="E1092" i="1"/>
  <c r="AC1091" i="1"/>
  <c r="AB1091" i="1"/>
  <c r="I1091" i="1"/>
  <c r="F1091" i="1"/>
  <c r="E1091" i="1"/>
  <c r="H1091" i="1" s="1"/>
  <c r="AC1090" i="1"/>
  <c r="AB1090" i="1"/>
  <c r="F1090" i="1"/>
  <c r="E1090" i="1"/>
  <c r="AC1089" i="1"/>
  <c r="AB1089" i="1"/>
  <c r="F1089" i="1"/>
  <c r="E1089" i="1"/>
  <c r="J1089" i="1" s="1"/>
  <c r="AC1088" i="1"/>
  <c r="AB1088" i="1"/>
  <c r="F1088" i="1"/>
  <c r="E1088" i="1"/>
  <c r="J1088" i="1" s="1"/>
  <c r="AC1087" i="1"/>
  <c r="AB1087" i="1"/>
  <c r="F1087" i="1"/>
  <c r="E1087" i="1"/>
  <c r="AC1086" i="1"/>
  <c r="AB1086" i="1"/>
  <c r="F1086" i="1"/>
  <c r="E1086" i="1"/>
  <c r="AC1085" i="1"/>
  <c r="AB1085" i="1"/>
  <c r="F1085" i="1"/>
  <c r="E1085" i="1"/>
  <c r="J1085" i="1" s="1"/>
  <c r="AC1084" i="1"/>
  <c r="AB1084" i="1"/>
  <c r="F1084" i="1"/>
  <c r="E1084" i="1"/>
  <c r="AC1083" i="1"/>
  <c r="AB1083" i="1"/>
  <c r="F1083" i="1"/>
  <c r="E1083" i="1"/>
  <c r="AC1082" i="1"/>
  <c r="AB1082" i="1"/>
  <c r="F1082" i="1"/>
  <c r="E1082" i="1"/>
  <c r="J1082" i="1" s="1"/>
  <c r="AC1081" i="1"/>
  <c r="AB1081" i="1"/>
  <c r="H1081" i="1"/>
  <c r="F1081" i="1"/>
  <c r="E1081" i="1"/>
  <c r="J1081" i="1" s="1"/>
  <c r="AC1080" i="1"/>
  <c r="AB1080" i="1"/>
  <c r="F1080" i="1"/>
  <c r="E1080" i="1"/>
  <c r="J1080" i="1" s="1"/>
  <c r="AC1079" i="1"/>
  <c r="AB1079" i="1"/>
  <c r="F1079" i="1"/>
  <c r="E1079" i="1"/>
  <c r="AC1078" i="1"/>
  <c r="AB1078" i="1"/>
  <c r="F1078" i="1"/>
  <c r="E1078" i="1"/>
  <c r="AC1077" i="1"/>
  <c r="AB1077" i="1"/>
  <c r="F1077" i="1"/>
  <c r="E1077" i="1"/>
  <c r="J1077" i="1" s="1"/>
  <c r="AC1076" i="1"/>
  <c r="AB1076" i="1"/>
  <c r="F1076" i="1"/>
  <c r="E1076" i="1"/>
  <c r="AC1075" i="1"/>
  <c r="AB1075" i="1"/>
  <c r="F1075" i="1"/>
  <c r="E1075" i="1"/>
  <c r="AC1074" i="1"/>
  <c r="AB1074" i="1"/>
  <c r="H1074" i="1"/>
  <c r="F1074" i="1"/>
  <c r="E1074" i="1"/>
  <c r="AC1073" i="1"/>
  <c r="AB1073" i="1"/>
  <c r="F1073" i="1"/>
  <c r="E1073" i="1"/>
  <c r="AC1072" i="1"/>
  <c r="AB1072" i="1"/>
  <c r="F1072" i="1"/>
  <c r="E1072" i="1"/>
  <c r="J1072" i="1" s="1"/>
  <c r="AC1071" i="1"/>
  <c r="AB1071" i="1"/>
  <c r="F1071" i="1"/>
  <c r="E1071" i="1"/>
  <c r="AC1070" i="1"/>
  <c r="AB1070" i="1"/>
  <c r="F1070" i="1"/>
  <c r="E1070" i="1"/>
  <c r="AC1069" i="1"/>
  <c r="AB1069" i="1"/>
  <c r="F1069" i="1"/>
  <c r="E1069" i="1"/>
  <c r="AC1068" i="1"/>
  <c r="AB1068" i="1"/>
  <c r="F1068" i="1"/>
  <c r="E1068" i="1"/>
  <c r="AC1067" i="1"/>
  <c r="AB1067" i="1"/>
  <c r="I1067" i="1"/>
  <c r="F1067" i="1"/>
  <c r="E1067" i="1"/>
  <c r="H1067" i="1" s="1"/>
  <c r="AC1066" i="1"/>
  <c r="AB1066" i="1"/>
  <c r="F1066" i="1"/>
  <c r="E1066" i="1"/>
  <c r="I1066" i="1" s="1"/>
  <c r="AC1065" i="1"/>
  <c r="AB1065" i="1"/>
  <c r="F1065" i="1"/>
  <c r="G1065" i="1" s="1"/>
  <c r="E1065" i="1"/>
  <c r="AC1064" i="1"/>
  <c r="AB1064" i="1"/>
  <c r="F1064" i="1"/>
  <c r="E1064" i="1"/>
  <c r="J1064" i="1" s="1"/>
  <c r="AC1063" i="1"/>
  <c r="AB1063" i="1"/>
  <c r="F1063" i="1"/>
  <c r="E1063" i="1"/>
  <c r="AC1062" i="1"/>
  <c r="AB1062" i="1"/>
  <c r="F1062" i="1"/>
  <c r="E1062" i="1"/>
  <c r="AC1061" i="1"/>
  <c r="AB1061" i="1"/>
  <c r="F1061" i="1"/>
  <c r="E1061" i="1"/>
  <c r="AC1060" i="1"/>
  <c r="AB1060" i="1"/>
  <c r="F1060" i="1"/>
  <c r="E1060" i="1"/>
  <c r="AC1059" i="1"/>
  <c r="AB1059" i="1"/>
  <c r="I1059" i="1"/>
  <c r="F1059" i="1"/>
  <c r="E1059" i="1"/>
  <c r="H1059" i="1" s="1"/>
  <c r="AC1058" i="1"/>
  <c r="AB1058" i="1"/>
  <c r="F1058" i="1"/>
  <c r="E1058" i="1"/>
  <c r="AC1057" i="1"/>
  <c r="AB1057" i="1"/>
  <c r="F1057" i="1"/>
  <c r="E1057" i="1"/>
  <c r="J1057" i="1" s="1"/>
  <c r="AC1056" i="1"/>
  <c r="AB1056" i="1"/>
  <c r="F1056" i="1"/>
  <c r="E1056" i="1"/>
  <c r="J1056" i="1" s="1"/>
  <c r="AC1055" i="1"/>
  <c r="AB1055" i="1"/>
  <c r="F1055" i="1"/>
  <c r="E1055" i="1"/>
  <c r="AC1054" i="1"/>
  <c r="AB1054" i="1"/>
  <c r="F1054" i="1"/>
  <c r="E1054" i="1"/>
  <c r="AC1053" i="1"/>
  <c r="AB1053" i="1"/>
  <c r="H1053" i="1"/>
  <c r="F1053" i="1"/>
  <c r="G1053" i="1" s="1"/>
  <c r="E1053" i="1"/>
  <c r="J1053" i="1" s="1"/>
  <c r="AC1052" i="1"/>
  <c r="AB1052" i="1"/>
  <c r="F1052" i="1"/>
  <c r="E1052" i="1"/>
  <c r="AC1051" i="1"/>
  <c r="AB1051" i="1"/>
  <c r="F1051" i="1"/>
  <c r="E1051" i="1"/>
  <c r="J1051" i="1" s="1"/>
  <c r="AC1050" i="1"/>
  <c r="AB1050" i="1"/>
  <c r="F1050" i="1"/>
  <c r="E1050" i="1"/>
  <c r="J1050" i="1" s="1"/>
  <c r="AC1049" i="1"/>
  <c r="AB1049" i="1"/>
  <c r="F1049" i="1"/>
  <c r="E1049" i="1"/>
  <c r="AC1048" i="1"/>
  <c r="AB1048" i="1"/>
  <c r="F1048" i="1"/>
  <c r="E1048" i="1"/>
  <c r="J1048" i="1" s="1"/>
  <c r="AC1047" i="1"/>
  <c r="AB1047" i="1"/>
  <c r="F1047" i="1"/>
  <c r="E1047" i="1"/>
  <c r="AC1046" i="1"/>
  <c r="AB1046" i="1"/>
  <c r="H1046" i="1"/>
  <c r="F1046" i="1"/>
  <c r="G1046" i="1" s="1"/>
  <c r="E1046" i="1"/>
  <c r="AC1045" i="1"/>
  <c r="AB1045" i="1"/>
  <c r="H1045" i="1"/>
  <c r="F1045" i="1"/>
  <c r="E1045" i="1"/>
  <c r="J1045" i="1" s="1"/>
  <c r="AC1044" i="1"/>
  <c r="AB1044" i="1"/>
  <c r="F1044" i="1"/>
  <c r="E1044" i="1"/>
  <c r="AC1043" i="1"/>
  <c r="AB1043" i="1"/>
  <c r="F1043" i="1"/>
  <c r="E1043" i="1"/>
  <c r="AC1042" i="1"/>
  <c r="AB1042" i="1"/>
  <c r="F1042" i="1"/>
  <c r="E1042" i="1"/>
  <c r="AC1041" i="1"/>
  <c r="AB1041" i="1"/>
  <c r="F1041" i="1"/>
  <c r="E1041" i="1"/>
  <c r="J1041" i="1" s="1"/>
  <c r="AC1040" i="1"/>
  <c r="AB1040" i="1"/>
  <c r="F1040" i="1"/>
  <c r="G1040" i="1" s="1"/>
  <c r="E1040" i="1"/>
  <c r="J1040" i="1" s="1"/>
  <c r="AC1039" i="1"/>
  <c r="AB1039" i="1"/>
  <c r="F1039" i="1"/>
  <c r="E1039" i="1"/>
  <c r="AC1038" i="1"/>
  <c r="AB1038" i="1"/>
  <c r="I1038" i="1"/>
  <c r="F1038" i="1"/>
  <c r="E1038" i="1"/>
  <c r="J1038" i="1" s="1"/>
  <c r="AC1037" i="1"/>
  <c r="AB1037" i="1"/>
  <c r="F1037" i="1"/>
  <c r="E1037" i="1"/>
  <c r="AC1036" i="1"/>
  <c r="AB1036" i="1"/>
  <c r="F1036" i="1"/>
  <c r="E1036" i="1"/>
  <c r="AC1035" i="1"/>
  <c r="AB1035" i="1"/>
  <c r="I1035" i="1"/>
  <c r="F1035" i="1"/>
  <c r="E1035" i="1"/>
  <c r="AC1034" i="1"/>
  <c r="AB1034" i="1"/>
  <c r="F1034" i="1"/>
  <c r="E1034" i="1"/>
  <c r="AC1033" i="1"/>
  <c r="AB1033" i="1"/>
  <c r="F1033" i="1"/>
  <c r="E1033" i="1"/>
  <c r="AC1032" i="1"/>
  <c r="AB1032" i="1"/>
  <c r="F1032" i="1"/>
  <c r="E1032" i="1"/>
  <c r="J1032" i="1" s="1"/>
  <c r="AC1031" i="1"/>
  <c r="AB1031" i="1"/>
  <c r="F1031" i="1"/>
  <c r="E1031" i="1"/>
  <c r="AC1030" i="1"/>
  <c r="AB1030" i="1"/>
  <c r="F1030" i="1"/>
  <c r="E1030" i="1"/>
  <c r="J1030" i="1" s="1"/>
  <c r="AC1029" i="1"/>
  <c r="AB1029" i="1"/>
  <c r="F1029" i="1"/>
  <c r="E1029" i="1"/>
  <c r="AC1028" i="1"/>
  <c r="AB1028" i="1"/>
  <c r="F1028" i="1"/>
  <c r="E1028" i="1"/>
  <c r="AC1027" i="1"/>
  <c r="AB1027" i="1"/>
  <c r="I1027" i="1"/>
  <c r="F1027" i="1"/>
  <c r="E1027" i="1"/>
  <c r="AC1026" i="1"/>
  <c r="AB1026" i="1"/>
  <c r="I1026" i="1"/>
  <c r="F1026" i="1"/>
  <c r="E1026" i="1"/>
  <c r="AC1025" i="1"/>
  <c r="AB1025" i="1"/>
  <c r="F1025" i="1"/>
  <c r="E1025" i="1"/>
  <c r="J1025" i="1" s="1"/>
  <c r="AC1024" i="1"/>
  <c r="AB1024" i="1"/>
  <c r="F1024" i="1"/>
  <c r="G1024" i="1" s="1"/>
  <c r="E1024" i="1"/>
  <c r="J1024" i="1" s="1"/>
  <c r="AC1023" i="1"/>
  <c r="AB1023" i="1"/>
  <c r="F1023" i="1"/>
  <c r="E1023" i="1"/>
  <c r="AC1022" i="1"/>
  <c r="AB1022" i="1"/>
  <c r="F1022" i="1"/>
  <c r="E1022" i="1"/>
  <c r="I1022" i="1" s="1"/>
  <c r="AC1021" i="1"/>
  <c r="AB1021" i="1"/>
  <c r="F1021" i="1"/>
  <c r="E1021" i="1"/>
  <c r="J1021" i="1" s="1"/>
  <c r="AC1020" i="1"/>
  <c r="AB1020" i="1"/>
  <c r="F1020" i="1"/>
  <c r="E1020" i="1"/>
  <c r="AC1019" i="1"/>
  <c r="AB1019" i="1"/>
  <c r="F1019" i="1"/>
  <c r="E1019" i="1"/>
  <c r="AC1018" i="1"/>
  <c r="AB1018" i="1"/>
  <c r="F1018" i="1"/>
  <c r="E1018" i="1"/>
  <c r="H1018" i="1" s="1"/>
  <c r="AC1017" i="1"/>
  <c r="AB1017" i="1"/>
  <c r="F1017" i="1"/>
  <c r="G1017" i="1" s="1"/>
  <c r="E1017" i="1"/>
  <c r="J1017" i="1" s="1"/>
  <c r="AC1016" i="1"/>
  <c r="AB1016" i="1"/>
  <c r="F1016" i="1"/>
  <c r="E1016" i="1"/>
  <c r="J1016" i="1" s="1"/>
  <c r="AC1015" i="1"/>
  <c r="AB1015" i="1"/>
  <c r="F1015" i="1"/>
  <c r="E1015" i="1"/>
  <c r="AC1014" i="1"/>
  <c r="AB1014" i="1"/>
  <c r="F1014" i="1"/>
  <c r="E1014" i="1"/>
  <c r="AC1013" i="1"/>
  <c r="AB1013" i="1"/>
  <c r="F1013" i="1"/>
  <c r="E1013" i="1"/>
  <c r="AC1012" i="1"/>
  <c r="AB1012" i="1"/>
  <c r="F1012" i="1"/>
  <c r="E1012" i="1"/>
  <c r="AC1011" i="1"/>
  <c r="AB1011" i="1"/>
  <c r="F1011" i="1"/>
  <c r="E1011" i="1"/>
  <c r="J1011" i="1" s="1"/>
  <c r="AC1010" i="1"/>
  <c r="AB1010" i="1"/>
  <c r="I1010" i="1"/>
  <c r="F1010" i="1"/>
  <c r="G1010" i="1" s="1"/>
  <c r="E1010" i="1"/>
  <c r="J1010" i="1" s="1"/>
  <c r="AC1009" i="1"/>
  <c r="AB1009" i="1"/>
  <c r="F1009" i="1"/>
  <c r="E1009" i="1"/>
  <c r="AC1008" i="1"/>
  <c r="AB1008" i="1"/>
  <c r="F1008" i="1"/>
  <c r="E1008" i="1"/>
  <c r="J1008" i="1" s="1"/>
  <c r="AC1007" i="1"/>
  <c r="AB1007" i="1"/>
  <c r="F1007" i="1"/>
  <c r="E1007" i="1"/>
  <c r="AC1006" i="1"/>
  <c r="AB1006" i="1"/>
  <c r="H1006" i="1"/>
  <c r="F1006" i="1"/>
  <c r="E1006" i="1"/>
  <c r="J1006" i="1" s="1"/>
  <c r="AC1005" i="1"/>
  <c r="AB1005" i="1"/>
  <c r="F1005" i="1"/>
  <c r="E1005" i="1"/>
  <c r="AC1004" i="1"/>
  <c r="AB1004" i="1"/>
  <c r="F1004" i="1"/>
  <c r="E1004" i="1"/>
  <c r="AC1003" i="1"/>
  <c r="AB1003" i="1"/>
  <c r="F1003" i="1"/>
  <c r="E1003" i="1"/>
  <c r="AC1002" i="1"/>
  <c r="AB1002" i="1"/>
  <c r="F1002" i="1"/>
  <c r="E1002" i="1"/>
  <c r="AC1001" i="1"/>
  <c r="AB1001" i="1"/>
  <c r="F1001" i="1"/>
  <c r="E1001" i="1"/>
  <c r="J1001" i="1" s="1"/>
  <c r="AC1000" i="1"/>
  <c r="AB1000" i="1"/>
  <c r="F1000" i="1"/>
  <c r="E1000" i="1"/>
  <c r="AC999" i="1"/>
  <c r="AB999" i="1"/>
  <c r="F999" i="1"/>
  <c r="E999" i="1"/>
  <c r="AC998" i="1"/>
  <c r="AB998" i="1"/>
  <c r="H998" i="1"/>
  <c r="F998" i="1"/>
  <c r="E998" i="1"/>
  <c r="J998" i="1" s="1"/>
  <c r="AC997" i="1"/>
  <c r="AB997" i="1"/>
  <c r="F997" i="1"/>
  <c r="E997" i="1"/>
  <c r="AC996" i="1"/>
  <c r="AB996" i="1"/>
  <c r="F996" i="1"/>
  <c r="G996" i="1" s="1"/>
  <c r="E996" i="1"/>
  <c r="J996" i="1" s="1"/>
  <c r="AC995" i="1"/>
  <c r="AB995" i="1"/>
  <c r="F995" i="1"/>
  <c r="E995" i="1"/>
  <c r="J995" i="1" s="1"/>
  <c r="AC994" i="1"/>
  <c r="AB994" i="1"/>
  <c r="F994" i="1"/>
  <c r="E994" i="1"/>
  <c r="AC993" i="1"/>
  <c r="AB993" i="1"/>
  <c r="F993" i="1"/>
  <c r="E993" i="1"/>
  <c r="AC992" i="1"/>
  <c r="AB992" i="1"/>
  <c r="F992" i="1"/>
  <c r="E992" i="1"/>
  <c r="J992" i="1" s="1"/>
  <c r="AC991" i="1"/>
  <c r="AB991" i="1"/>
  <c r="F991" i="1"/>
  <c r="E991" i="1"/>
  <c r="AC990" i="1"/>
  <c r="AB990" i="1"/>
  <c r="H990" i="1"/>
  <c r="F990" i="1"/>
  <c r="E990" i="1"/>
  <c r="AC989" i="1"/>
  <c r="AB989" i="1"/>
  <c r="F989" i="1"/>
  <c r="E989" i="1"/>
  <c r="I989" i="1" s="1"/>
  <c r="AC988" i="1"/>
  <c r="AB988" i="1"/>
  <c r="F988" i="1"/>
  <c r="E988" i="1"/>
  <c r="AC987" i="1"/>
  <c r="AB987" i="1"/>
  <c r="F987" i="1"/>
  <c r="E987" i="1"/>
  <c r="AC986" i="1"/>
  <c r="AB986" i="1"/>
  <c r="I986" i="1"/>
  <c r="F986" i="1"/>
  <c r="G986" i="1" s="1"/>
  <c r="E986" i="1"/>
  <c r="J986" i="1" s="1"/>
  <c r="AC985" i="1"/>
  <c r="AB985" i="1"/>
  <c r="F985" i="1"/>
  <c r="E985" i="1"/>
  <c r="AC984" i="1"/>
  <c r="AB984" i="1"/>
  <c r="F984" i="1"/>
  <c r="E984" i="1"/>
  <c r="H984" i="1" s="1"/>
  <c r="AC983" i="1"/>
  <c r="AB983" i="1"/>
  <c r="F983" i="1"/>
  <c r="E983" i="1"/>
  <c r="J983" i="1" s="1"/>
  <c r="AC982" i="1"/>
  <c r="AB982" i="1"/>
  <c r="F982" i="1"/>
  <c r="E982" i="1"/>
  <c r="AC981" i="1"/>
  <c r="AB981" i="1"/>
  <c r="F981" i="1"/>
  <c r="E981" i="1"/>
  <c r="AC980" i="1"/>
  <c r="AB980" i="1"/>
  <c r="J980" i="1"/>
  <c r="F980" i="1"/>
  <c r="G980" i="1" s="1"/>
  <c r="E980" i="1"/>
  <c r="AC979" i="1"/>
  <c r="AB979" i="1"/>
  <c r="H979" i="1"/>
  <c r="F979" i="1"/>
  <c r="E979" i="1"/>
  <c r="J979" i="1" s="1"/>
  <c r="AC978" i="1"/>
  <c r="AB978" i="1"/>
  <c r="F978" i="1"/>
  <c r="E978" i="1"/>
  <c r="AC977" i="1"/>
  <c r="AB977" i="1"/>
  <c r="F977" i="1"/>
  <c r="E977" i="1"/>
  <c r="AC976" i="1"/>
  <c r="AB976" i="1"/>
  <c r="F976" i="1"/>
  <c r="E976" i="1"/>
  <c r="AC975" i="1"/>
  <c r="AB975" i="1"/>
  <c r="F975" i="1"/>
  <c r="E975" i="1"/>
  <c r="AC974" i="1"/>
  <c r="AB974" i="1"/>
  <c r="F974" i="1"/>
  <c r="E974" i="1"/>
  <c r="AC973" i="1"/>
  <c r="AB973" i="1"/>
  <c r="F973" i="1"/>
  <c r="E973" i="1"/>
  <c r="I973" i="1" s="1"/>
  <c r="AC972" i="1"/>
  <c r="AB972" i="1"/>
  <c r="F972" i="1"/>
  <c r="E972" i="1"/>
  <c r="AC971" i="1"/>
  <c r="AB971" i="1"/>
  <c r="F971" i="1"/>
  <c r="E971" i="1"/>
  <c r="H971" i="1" s="1"/>
  <c r="AC970" i="1"/>
  <c r="AB970" i="1"/>
  <c r="F970" i="1"/>
  <c r="E970" i="1"/>
  <c r="AC969" i="1"/>
  <c r="AB969" i="1"/>
  <c r="F969" i="1"/>
  <c r="E969" i="1"/>
  <c r="J969" i="1" s="1"/>
  <c r="AC968" i="1"/>
  <c r="AB968" i="1"/>
  <c r="I968" i="1"/>
  <c r="F968" i="1"/>
  <c r="E968" i="1"/>
  <c r="H968" i="1" s="1"/>
  <c r="AC967" i="1"/>
  <c r="AB967" i="1"/>
  <c r="F967" i="1"/>
  <c r="E967" i="1"/>
  <c r="AC966" i="1"/>
  <c r="AB966" i="1"/>
  <c r="H966" i="1"/>
  <c r="F966" i="1"/>
  <c r="E966" i="1"/>
  <c r="AC965" i="1"/>
  <c r="AB965" i="1"/>
  <c r="F965" i="1"/>
  <c r="E965" i="1"/>
  <c r="AC964" i="1"/>
  <c r="AB964" i="1"/>
  <c r="F964" i="1"/>
  <c r="E964" i="1"/>
  <c r="AC963" i="1"/>
  <c r="AB963" i="1"/>
  <c r="F963" i="1"/>
  <c r="E963" i="1"/>
  <c r="AC962" i="1"/>
  <c r="AB962" i="1"/>
  <c r="F962" i="1"/>
  <c r="E962" i="1"/>
  <c r="AC961" i="1"/>
  <c r="AB961" i="1"/>
  <c r="F961" i="1"/>
  <c r="E961" i="1"/>
  <c r="I961" i="1" s="1"/>
  <c r="AC960" i="1"/>
  <c r="AB960" i="1"/>
  <c r="F960" i="1"/>
  <c r="E960" i="1"/>
  <c r="J960" i="1" s="1"/>
  <c r="AC959" i="1"/>
  <c r="AB959" i="1"/>
  <c r="F959" i="1"/>
  <c r="E959" i="1"/>
  <c r="J959" i="1" s="1"/>
  <c r="AC958" i="1"/>
  <c r="AB958" i="1"/>
  <c r="F958" i="1"/>
  <c r="E958" i="1"/>
  <c r="I958" i="1" s="1"/>
  <c r="AC957" i="1"/>
  <c r="AB957" i="1"/>
  <c r="H957" i="1"/>
  <c r="F957" i="1"/>
  <c r="E957" i="1"/>
  <c r="AC956" i="1"/>
  <c r="AB956" i="1"/>
  <c r="F956" i="1"/>
  <c r="E956" i="1"/>
  <c r="AC955" i="1"/>
  <c r="AB955" i="1"/>
  <c r="I955" i="1"/>
  <c r="F955" i="1"/>
  <c r="E955" i="1"/>
  <c r="H955" i="1" s="1"/>
  <c r="AC954" i="1"/>
  <c r="AB954" i="1"/>
  <c r="F954" i="1"/>
  <c r="G954" i="1" s="1"/>
  <c r="E954" i="1"/>
  <c r="H954" i="1" s="1"/>
  <c r="AC953" i="1"/>
  <c r="AB953" i="1"/>
  <c r="F953" i="1"/>
  <c r="E953" i="1"/>
  <c r="AC952" i="1"/>
  <c r="AB952" i="1"/>
  <c r="F952" i="1"/>
  <c r="E952" i="1"/>
  <c r="AC951" i="1"/>
  <c r="AB951" i="1"/>
  <c r="F951" i="1"/>
  <c r="E951" i="1"/>
  <c r="J951" i="1" s="1"/>
  <c r="AC950" i="1"/>
  <c r="AB950" i="1"/>
  <c r="F950" i="1"/>
  <c r="E950" i="1"/>
  <c r="H950" i="1" s="1"/>
  <c r="AC949" i="1"/>
  <c r="AB949" i="1"/>
  <c r="F949" i="1"/>
  <c r="E949" i="1"/>
  <c r="AC948" i="1"/>
  <c r="AB948" i="1"/>
  <c r="F948" i="1"/>
  <c r="E948" i="1"/>
  <c r="H948" i="1" s="1"/>
  <c r="AC947" i="1"/>
  <c r="AB947" i="1"/>
  <c r="F947" i="1"/>
  <c r="E947" i="1"/>
  <c r="AC946" i="1"/>
  <c r="AB946" i="1"/>
  <c r="F946" i="1"/>
  <c r="E946" i="1"/>
  <c r="AC945" i="1"/>
  <c r="AB945" i="1"/>
  <c r="F945" i="1"/>
  <c r="E945" i="1"/>
  <c r="I945" i="1" s="1"/>
  <c r="AC944" i="1"/>
  <c r="AB944" i="1"/>
  <c r="F944" i="1"/>
  <c r="E944" i="1"/>
  <c r="AC943" i="1"/>
  <c r="AB943" i="1"/>
  <c r="F943" i="1"/>
  <c r="E943" i="1"/>
  <c r="AC942" i="1"/>
  <c r="AB942" i="1"/>
  <c r="H942" i="1"/>
  <c r="F942" i="1"/>
  <c r="E942" i="1"/>
  <c r="J942" i="1" s="1"/>
  <c r="AC941" i="1"/>
  <c r="AB941" i="1"/>
  <c r="F941" i="1"/>
  <c r="G941" i="1" s="1"/>
  <c r="E941" i="1"/>
  <c r="H941" i="1" s="1"/>
  <c r="AC940" i="1"/>
  <c r="AB940" i="1"/>
  <c r="F940" i="1"/>
  <c r="G940" i="1" s="1"/>
  <c r="E940" i="1"/>
  <c r="AC939" i="1"/>
  <c r="AB939" i="1"/>
  <c r="F939" i="1"/>
  <c r="E939" i="1"/>
  <c r="AC938" i="1"/>
  <c r="AB938" i="1"/>
  <c r="F938" i="1"/>
  <c r="E938" i="1"/>
  <c r="AC937" i="1"/>
  <c r="AB937" i="1"/>
  <c r="J937" i="1"/>
  <c r="F937" i="1"/>
  <c r="E937" i="1"/>
  <c r="AC936" i="1"/>
  <c r="AB936" i="1"/>
  <c r="F936" i="1"/>
  <c r="E936" i="1"/>
  <c r="H936" i="1" s="1"/>
  <c r="AC935" i="1"/>
  <c r="AB935" i="1"/>
  <c r="F935" i="1"/>
  <c r="E935" i="1"/>
  <c r="AC934" i="1"/>
  <c r="AB934" i="1"/>
  <c r="F934" i="1"/>
  <c r="E934" i="1"/>
  <c r="AC933" i="1"/>
  <c r="AB933" i="1"/>
  <c r="F933" i="1"/>
  <c r="E933" i="1"/>
  <c r="AC932" i="1"/>
  <c r="AB932" i="1"/>
  <c r="F932" i="1"/>
  <c r="E932" i="1"/>
  <c r="AC931" i="1"/>
  <c r="AB931" i="1"/>
  <c r="F931" i="1"/>
  <c r="E931" i="1"/>
  <c r="J931" i="1" s="1"/>
  <c r="AC930" i="1"/>
  <c r="AB930" i="1"/>
  <c r="F930" i="1"/>
  <c r="E930" i="1"/>
  <c r="AC929" i="1"/>
  <c r="AB929" i="1"/>
  <c r="H929" i="1"/>
  <c r="F929" i="1"/>
  <c r="E929" i="1"/>
  <c r="I929" i="1" s="1"/>
  <c r="AC928" i="1"/>
  <c r="AB928" i="1"/>
  <c r="F928" i="1"/>
  <c r="E928" i="1"/>
  <c r="J928" i="1" s="1"/>
  <c r="AC927" i="1"/>
  <c r="AB927" i="1"/>
  <c r="F927" i="1"/>
  <c r="E927" i="1"/>
  <c r="H927" i="1" s="1"/>
  <c r="AC926" i="1"/>
  <c r="AB926" i="1"/>
  <c r="F926" i="1"/>
  <c r="E926" i="1"/>
  <c r="AC925" i="1"/>
  <c r="AB925" i="1"/>
  <c r="H925" i="1"/>
  <c r="F925" i="1"/>
  <c r="E925" i="1"/>
  <c r="AC924" i="1"/>
  <c r="AB924" i="1"/>
  <c r="F924" i="1"/>
  <c r="E924" i="1"/>
  <c r="AC923" i="1"/>
  <c r="AB923" i="1"/>
  <c r="I923" i="1"/>
  <c r="F923" i="1"/>
  <c r="E923" i="1"/>
  <c r="H923" i="1" s="1"/>
  <c r="AC922" i="1"/>
  <c r="AB922" i="1"/>
  <c r="F922" i="1"/>
  <c r="E922" i="1"/>
  <c r="AC921" i="1"/>
  <c r="AB921" i="1"/>
  <c r="F921" i="1"/>
  <c r="E921" i="1"/>
  <c r="AC920" i="1"/>
  <c r="AB920" i="1"/>
  <c r="F920" i="1"/>
  <c r="E920" i="1"/>
  <c r="AC919" i="1"/>
  <c r="AB919" i="1"/>
  <c r="F919" i="1"/>
  <c r="E919" i="1"/>
  <c r="J919" i="1" s="1"/>
  <c r="AC918" i="1"/>
  <c r="AB918" i="1"/>
  <c r="F918" i="1"/>
  <c r="E918" i="1"/>
  <c r="I918" i="1" s="1"/>
  <c r="AC917" i="1"/>
  <c r="AB917" i="1"/>
  <c r="F917" i="1"/>
  <c r="E917" i="1"/>
  <c r="AC916" i="1"/>
  <c r="AB916" i="1"/>
  <c r="F916" i="1"/>
  <c r="E916" i="1"/>
  <c r="H916" i="1" s="1"/>
  <c r="AC915" i="1"/>
  <c r="AB915" i="1"/>
  <c r="F915" i="1"/>
  <c r="E915" i="1"/>
  <c r="J915" i="1" s="1"/>
  <c r="AC914" i="1"/>
  <c r="AB914" i="1"/>
  <c r="F914" i="1"/>
  <c r="E914" i="1"/>
  <c r="H914" i="1" s="1"/>
  <c r="AC913" i="1"/>
  <c r="AB913" i="1"/>
  <c r="H913" i="1"/>
  <c r="F913" i="1"/>
  <c r="G913" i="1" s="1"/>
  <c r="E913" i="1"/>
  <c r="I913" i="1" s="1"/>
  <c r="AC912" i="1"/>
  <c r="AB912" i="1"/>
  <c r="F912" i="1"/>
  <c r="E912" i="1"/>
  <c r="AC911" i="1"/>
  <c r="AB911" i="1"/>
  <c r="F911" i="1"/>
  <c r="E911" i="1"/>
  <c r="AC910" i="1"/>
  <c r="AB910" i="1"/>
  <c r="I910" i="1"/>
  <c r="F910" i="1"/>
  <c r="E910" i="1"/>
  <c r="J910" i="1" s="1"/>
  <c r="AC909" i="1"/>
  <c r="AB909" i="1"/>
  <c r="F909" i="1"/>
  <c r="E909" i="1"/>
  <c r="AC908" i="1"/>
  <c r="AB908" i="1"/>
  <c r="F908" i="1"/>
  <c r="E908" i="1"/>
  <c r="AC907" i="1"/>
  <c r="AB907" i="1"/>
  <c r="F907" i="1"/>
  <c r="E907" i="1"/>
  <c r="AC906" i="1"/>
  <c r="AB906" i="1"/>
  <c r="H906" i="1"/>
  <c r="F906" i="1"/>
  <c r="E906" i="1"/>
  <c r="AC905" i="1"/>
  <c r="AB905" i="1"/>
  <c r="F905" i="1"/>
  <c r="E905" i="1"/>
  <c r="J905" i="1" s="1"/>
  <c r="AC904" i="1"/>
  <c r="AB904" i="1"/>
  <c r="F904" i="1"/>
  <c r="E904" i="1"/>
  <c r="H904" i="1" s="1"/>
  <c r="AC903" i="1"/>
  <c r="AB903" i="1"/>
  <c r="F903" i="1"/>
  <c r="E903" i="1"/>
  <c r="AC902" i="1"/>
  <c r="AB902" i="1"/>
  <c r="F902" i="1"/>
  <c r="E902" i="1"/>
  <c r="J902" i="1" s="1"/>
  <c r="AC901" i="1"/>
  <c r="AB901" i="1"/>
  <c r="F901" i="1"/>
  <c r="E901" i="1"/>
  <c r="AC900" i="1"/>
  <c r="AB900" i="1"/>
  <c r="F900" i="1"/>
  <c r="G900" i="1" s="1"/>
  <c r="E900" i="1"/>
  <c r="I900" i="1" s="1"/>
  <c r="AC899" i="1"/>
  <c r="AB899" i="1"/>
  <c r="F899" i="1"/>
  <c r="E899" i="1"/>
  <c r="AC898" i="1"/>
  <c r="AB898" i="1"/>
  <c r="F898" i="1"/>
  <c r="E898" i="1"/>
  <c r="AC897" i="1"/>
  <c r="AB897" i="1"/>
  <c r="F897" i="1"/>
  <c r="E897" i="1"/>
  <c r="I897" i="1" s="1"/>
  <c r="AC896" i="1"/>
  <c r="AB896" i="1"/>
  <c r="J896" i="1"/>
  <c r="F896" i="1"/>
  <c r="E896" i="1"/>
  <c r="AC895" i="1"/>
  <c r="AB895" i="1"/>
  <c r="F895" i="1"/>
  <c r="E895" i="1"/>
  <c r="AC894" i="1"/>
  <c r="AB894" i="1"/>
  <c r="F894" i="1"/>
  <c r="E894" i="1"/>
  <c r="AC893" i="1"/>
  <c r="AB893" i="1"/>
  <c r="J893" i="1"/>
  <c r="F893" i="1"/>
  <c r="E893" i="1"/>
  <c r="AC892" i="1"/>
  <c r="AB892" i="1"/>
  <c r="F892" i="1"/>
  <c r="E892" i="1"/>
  <c r="AC891" i="1"/>
  <c r="AB891" i="1"/>
  <c r="F891" i="1"/>
  <c r="E891" i="1"/>
  <c r="H891" i="1" s="1"/>
  <c r="AC890" i="1"/>
  <c r="AB890" i="1"/>
  <c r="F890" i="1"/>
  <c r="E890" i="1"/>
  <c r="J890" i="1" s="1"/>
  <c r="AC889" i="1"/>
  <c r="AB889" i="1"/>
  <c r="F889" i="1"/>
  <c r="E889" i="1"/>
  <c r="AC888" i="1"/>
  <c r="AB888" i="1"/>
  <c r="F888" i="1"/>
  <c r="E888" i="1"/>
  <c r="AC887" i="1"/>
  <c r="AB887" i="1"/>
  <c r="F887" i="1"/>
  <c r="E887" i="1"/>
  <c r="J887" i="1" s="1"/>
  <c r="AC886" i="1"/>
  <c r="AB886" i="1"/>
  <c r="F886" i="1"/>
  <c r="E886" i="1"/>
  <c r="AC885" i="1"/>
  <c r="AB885" i="1"/>
  <c r="F885" i="1"/>
  <c r="E885" i="1"/>
  <c r="AC884" i="1"/>
  <c r="AB884" i="1"/>
  <c r="F884" i="1"/>
  <c r="E884" i="1"/>
  <c r="I884" i="1" s="1"/>
  <c r="AC883" i="1"/>
  <c r="AB883" i="1"/>
  <c r="H883" i="1"/>
  <c r="F883" i="1"/>
  <c r="E883" i="1"/>
  <c r="J883" i="1" s="1"/>
  <c r="AC882" i="1"/>
  <c r="AB882" i="1"/>
  <c r="F882" i="1"/>
  <c r="E882" i="1"/>
  <c r="AC881" i="1"/>
  <c r="AB881" i="1"/>
  <c r="F881" i="1"/>
  <c r="E881" i="1"/>
  <c r="AC880" i="1"/>
  <c r="AB880" i="1"/>
  <c r="F880" i="1"/>
  <c r="E880" i="1"/>
  <c r="AC879" i="1"/>
  <c r="AB879" i="1"/>
  <c r="I879" i="1"/>
  <c r="F879" i="1"/>
  <c r="E879" i="1"/>
  <c r="J879" i="1" s="1"/>
  <c r="AC878" i="1"/>
  <c r="AB878" i="1"/>
  <c r="F878" i="1"/>
  <c r="E878" i="1"/>
  <c r="AC877" i="1"/>
  <c r="AB877" i="1"/>
  <c r="F877" i="1"/>
  <c r="E877" i="1"/>
  <c r="AC876" i="1"/>
  <c r="AB876" i="1"/>
  <c r="F876" i="1"/>
  <c r="E876" i="1"/>
  <c r="AC875" i="1"/>
  <c r="AB875" i="1"/>
  <c r="F875" i="1"/>
  <c r="E875" i="1"/>
  <c r="AC874" i="1"/>
  <c r="AB874" i="1"/>
  <c r="F874" i="1"/>
  <c r="E874" i="1"/>
  <c r="J874" i="1" s="1"/>
  <c r="AC873" i="1"/>
  <c r="AB873" i="1"/>
  <c r="F873" i="1"/>
  <c r="E873" i="1"/>
  <c r="J873" i="1" s="1"/>
  <c r="AC872" i="1"/>
  <c r="AB872" i="1"/>
  <c r="F872" i="1"/>
  <c r="E872" i="1"/>
  <c r="AC871" i="1"/>
  <c r="AB871" i="1"/>
  <c r="F871" i="1"/>
  <c r="E871" i="1"/>
  <c r="AC870" i="1"/>
  <c r="AB870" i="1"/>
  <c r="F870" i="1"/>
  <c r="E870" i="1"/>
  <c r="AC869" i="1"/>
  <c r="AB869" i="1"/>
  <c r="F869" i="1"/>
  <c r="E869" i="1"/>
  <c r="AC868" i="1"/>
  <c r="AB868" i="1"/>
  <c r="F868" i="1"/>
  <c r="E868" i="1"/>
  <c r="AC867" i="1"/>
  <c r="AB867" i="1"/>
  <c r="F867" i="1"/>
  <c r="E867" i="1"/>
  <c r="AC866" i="1"/>
  <c r="AB866" i="1"/>
  <c r="F866" i="1"/>
  <c r="E866" i="1"/>
  <c r="J866" i="1" s="1"/>
  <c r="AC865" i="1"/>
  <c r="AB865" i="1"/>
  <c r="F865" i="1"/>
  <c r="E865" i="1"/>
  <c r="AC864" i="1"/>
  <c r="AB864" i="1"/>
  <c r="F864" i="1"/>
  <c r="E864" i="1"/>
  <c r="J864" i="1" s="1"/>
  <c r="AC863" i="1"/>
  <c r="AB863" i="1"/>
  <c r="F863" i="1"/>
  <c r="E863" i="1"/>
  <c r="J863" i="1" s="1"/>
  <c r="AC862" i="1"/>
  <c r="AB862" i="1"/>
  <c r="F862" i="1"/>
  <c r="G862" i="1" s="1"/>
  <c r="E862" i="1"/>
  <c r="AC861" i="1"/>
  <c r="AB861" i="1"/>
  <c r="F861" i="1"/>
  <c r="E861" i="1"/>
  <c r="J861" i="1" s="1"/>
  <c r="AC860" i="1"/>
  <c r="AB860" i="1"/>
  <c r="J860" i="1"/>
  <c r="F860" i="1"/>
  <c r="E860" i="1"/>
  <c r="H860" i="1" s="1"/>
  <c r="AC859" i="1"/>
  <c r="AB859" i="1"/>
  <c r="F859" i="1"/>
  <c r="E859" i="1"/>
  <c r="AC858" i="1"/>
  <c r="AB858" i="1"/>
  <c r="H858" i="1"/>
  <c r="F858" i="1"/>
  <c r="E858" i="1"/>
  <c r="J858" i="1" s="1"/>
  <c r="AC857" i="1"/>
  <c r="AB857" i="1"/>
  <c r="F857" i="1"/>
  <c r="E857" i="1"/>
  <c r="AC856" i="1"/>
  <c r="AB856" i="1"/>
  <c r="F856" i="1"/>
  <c r="E856" i="1"/>
  <c r="H856" i="1" s="1"/>
  <c r="AC855" i="1"/>
  <c r="AB855" i="1"/>
  <c r="F855" i="1"/>
  <c r="E855" i="1"/>
  <c r="AC854" i="1"/>
  <c r="AB854" i="1"/>
  <c r="F854" i="1"/>
  <c r="E854" i="1"/>
  <c r="AC853" i="1"/>
  <c r="AB853" i="1"/>
  <c r="F853" i="1"/>
  <c r="E853" i="1"/>
  <c r="J853" i="1" s="1"/>
  <c r="AC852" i="1"/>
  <c r="AB852" i="1"/>
  <c r="F852" i="1"/>
  <c r="E852" i="1"/>
  <c r="H852" i="1" s="1"/>
  <c r="AC851" i="1"/>
  <c r="AB851" i="1"/>
  <c r="F851" i="1"/>
  <c r="E851" i="1"/>
  <c r="AC850" i="1"/>
  <c r="AB850" i="1"/>
  <c r="F850" i="1"/>
  <c r="E850" i="1"/>
  <c r="J850" i="1" s="1"/>
  <c r="AC849" i="1"/>
  <c r="AB849" i="1"/>
  <c r="F849" i="1"/>
  <c r="E849" i="1"/>
  <c r="AC848" i="1"/>
  <c r="AB848" i="1"/>
  <c r="F848" i="1"/>
  <c r="E848" i="1"/>
  <c r="H848" i="1" s="1"/>
  <c r="AC847" i="1"/>
  <c r="AB847" i="1"/>
  <c r="F847" i="1"/>
  <c r="E847" i="1"/>
  <c r="H847" i="1" s="1"/>
  <c r="AC846" i="1"/>
  <c r="AB846" i="1"/>
  <c r="F846" i="1"/>
  <c r="E846" i="1"/>
  <c r="J846" i="1" s="1"/>
  <c r="AC845" i="1"/>
  <c r="AB845" i="1"/>
  <c r="F845" i="1"/>
  <c r="E845" i="1"/>
  <c r="J845" i="1" s="1"/>
  <c r="AC844" i="1"/>
  <c r="AB844" i="1"/>
  <c r="F844" i="1"/>
  <c r="E844" i="1"/>
  <c r="AC843" i="1"/>
  <c r="AB843" i="1"/>
  <c r="I843" i="1"/>
  <c r="F843" i="1"/>
  <c r="G843" i="1" s="1"/>
  <c r="E843" i="1"/>
  <c r="J843" i="1" s="1"/>
  <c r="AC842" i="1"/>
  <c r="AB842" i="1"/>
  <c r="F842" i="1"/>
  <c r="E842" i="1"/>
  <c r="J842" i="1" s="1"/>
  <c r="AC841" i="1"/>
  <c r="AB841" i="1"/>
  <c r="F841" i="1"/>
  <c r="E841" i="1"/>
  <c r="AC840" i="1"/>
  <c r="AB840" i="1"/>
  <c r="F840" i="1"/>
  <c r="E840" i="1"/>
  <c r="AC839" i="1"/>
  <c r="AB839" i="1"/>
  <c r="I839" i="1"/>
  <c r="F839" i="1"/>
  <c r="G839" i="1" s="1"/>
  <c r="E839" i="1"/>
  <c r="J839" i="1" s="1"/>
  <c r="AC838" i="1"/>
  <c r="AB838" i="1"/>
  <c r="F838" i="1"/>
  <c r="E838" i="1"/>
  <c r="J838" i="1" s="1"/>
  <c r="AC837" i="1"/>
  <c r="AB837" i="1"/>
  <c r="F837" i="1"/>
  <c r="E837" i="1"/>
  <c r="J837" i="1" s="1"/>
  <c r="AC836" i="1"/>
  <c r="AB836" i="1"/>
  <c r="F836" i="1"/>
  <c r="E836" i="1"/>
  <c r="H836" i="1" s="1"/>
  <c r="AC835" i="1"/>
  <c r="AB835" i="1"/>
  <c r="F835" i="1"/>
  <c r="E835" i="1"/>
  <c r="J835" i="1" s="1"/>
  <c r="AC834" i="1"/>
  <c r="AB834" i="1"/>
  <c r="F834" i="1"/>
  <c r="E834" i="1"/>
  <c r="AC833" i="1"/>
  <c r="AB833" i="1"/>
  <c r="F833" i="1"/>
  <c r="E833" i="1"/>
  <c r="AC832" i="1"/>
  <c r="AB832" i="1"/>
  <c r="F832" i="1"/>
  <c r="E832" i="1"/>
  <c r="AC831" i="1"/>
  <c r="AB831" i="1"/>
  <c r="F831" i="1"/>
  <c r="E831" i="1"/>
  <c r="AC830" i="1"/>
  <c r="AB830" i="1"/>
  <c r="F830" i="1"/>
  <c r="E830" i="1"/>
  <c r="AC829" i="1"/>
  <c r="AB829" i="1"/>
  <c r="J829" i="1"/>
  <c r="F829" i="1"/>
  <c r="G829" i="1" s="1"/>
  <c r="E829" i="1"/>
  <c r="AC828" i="1"/>
  <c r="AB828" i="1"/>
  <c r="J828" i="1"/>
  <c r="F828" i="1"/>
  <c r="E828" i="1"/>
  <c r="H828" i="1" s="1"/>
  <c r="AC827" i="1"/>
  <c r="AB827" i="1"/>
  <c r="F827" i="1"/>
  <c r="E827" i="1"/>
  <c r="AC826" i="1"/>
  <c r="AB826" i="1"/>
  <c r="F826" i="1"/>
  <c r="E826" i="1"/>
  <c r="AC825" i="1"/>
  <c r="AB825" i="1"/>
  <c r="F825" i="1"/>
  <c r="E825" i="1"/>
  <c r="AC824" i="1"/>
  <c r="AB824" i="1"/>
  <c r="F824" i="1"/>
  <c r="E824" i="1"/>
  <c r="H824" i="1" s="1"/>
  <c r="AC823" i="1"/>
  <c r="AB823" i="1"/>
  <c r="F823" i="1"/>
  <c r="E823" i="1"/>
  <c r="I823" i="1" s="1"/>
  <c r="AC822" i="1"/>
  <c r="AB822" i="1"/>
  <c r="F822" i="1"/>
  <c r="E822" i="1"/>
  <c r="J822" i="1" s="1"/>
  <c r="AC821" i="1"/>
  <c r="AB821" i="1"/>
  <c r="F821" i="1"/>
  <c r="G821" i="1" s="1"/>
  <c r="E821" i="1"/>
  <c r="J821" i="1" s="1"/>
  <c r="AC820" i="1"/>
  <c r="AB820" i="1"/>
  <c r="J820" i="1"/>
  <c r="F820" i="1"/>
  <c r="E820" i="1"/>
  <c r="H820" i="1" s="1"/>
  <c r="AC819" i="1"/>
  <c r="AB819" i="1"/>
  <c r="F819" i="1"/>
  <c r="E819" i="1"/>
  <c r="H819" i="1" s="1"/>
  <c r="AC818" i="1"/>
  <c r="AB818" i="1"/>
  <c r="F818" i="1"/>
  <c r="E818" i="1"/>
  <c r="AC817" i="1"/>
  <c r="AB817" i="1"/>
  <c r="F817" i="1"/>
  <c r="E817" i="1"/>
  <c r="AC816" i="1"/>
  <c r="AB816" i="1"/>
  <c r="F816" i="1"/>
  <c r="E816" i="1"/>
  <c r="AC815" i="1"/>
  <c r="AB815" i="1"/>
  <c r="H815" i="1"/>
  <c r="F815" i="1"/>
  <c r="G815" i="1" s="1"/>
  <c r="E815" i="1"/>
  <c r="AC814" i="1"/>
  <c r="AB814" i="1"/>
  <c r="F814" i="1"/>
  <c r="E814" i="1"/>
  <c r="J814" i="1" s="1"/>
  <c r="AC813" i="1"/>
  <c r="AB813" i="1"/>
  <c r="F813" i="1"/>
  <c r="E813" i="1"/>
  <c r="J813" i="1" s="1"/>
  <c r="AC812" i="1"/>
  <c r="AB812" i="1"/>
  <c r="F812" i="1"/>
  <c r="E812" i="1"/>
  <c r="AC811" i="1"/>
  <c r="AB811" i="1"/>
  <c r="F811" i="1"/>
  <c r="E811" i="1"/>
  <c r="AC810" i="1"/>
  <c r="AB810" i="1"/>
  <c r="F810" i="1"/>
  <c r="E810" i="1"/>
  <c r="J810" i="1" s="1"/>
  <c r="AC809" i="1"/>
  <c r="AB809" i="1"/>
  <c r="F809" i="1"/>
  <c r="E809" i="1"/>
  <c r="AC808" i="1"/>
  <c r="AB808" i="1"/>
  <c r="F808" i="1"/>
  <c r="E808" i="1"/>
  <c r="AC807" i="1"/>
  <c r="AB807" i="1"/>
  <c r="I807" i="1"/>
  <c r="F807" i="1"/>
  <c r="E807" i="1"/>
  <c r="J807" i="1" s="1"/>
  <c r="AC806" i="1"/>
  <c r="AB806" i="1"/>
  <c r="F806" i="1"/>
  <c r="E806" i="1"/>
  <c r="AC805" i="1"/>
  <c r="AB805" i="1"/>
  <c r="F805" i="1"/>
  <c r="E805" i="1"/>
  <c r="J805" i="1" s="1"/>
  <c r="AC804" i="1"/>
  <c r="AB804" i="1"/>
  <c r="J804" i="1"/>
  <c r="F804" i="1"/>
  <c r="E804" i="1"/>
  <c r="H804" i="1" s="1"/>
  <c r="AC803" i="1"/>
  <c r="AB803" i="1"/>
  <c r="F803" i="1"/>
  <c r="E803" i="1"/>
  <c r="AC802" i="1"/>
  <c r="AB802" i="1"/>
  <c r="F802" i="1"/>
  <c r="E802" i="1"/>
  <c r="AC801" i="1"/>
  <c r="AB801" i="1"/>
  <c r="F801" i="1"/>
  <c r="E801" i="1"/>
  <c r="AC800" i="1"/>
  <c r="AB800" i="1"/>
  <c r="F800" i="1"/>
  <c r="E800" i="1"/>
  <c r="H800" i="1" s="1"/>
  <c r="AC799" i="1"/>
  <c r="AB799" i="1"/>
  <c r="F799" i="1"/>
  <c r="E799" i="1"/>
  <c r="J799" i="1" s="1"/>
  <c r="AC798" i="1"/>
  <c r="AB798" i="1"/>
  <c r="F798" i="1"/>
  <c r="E798" i="1"/>
  <c r="AC797" i="1"/>
  <c r="AB797" i="1"/>
  <c r="F797" i="1"/>
  <c r="E797" i="1"/>
  <c r="J797" i="1" s="1"/>
  <c r="AC796" i="1"/>
  <c r="AB796" i="1"/>
  <c r="F796" i="1"/>
  <c r="E796" i="1"/>
  <c r="AC795" i="1"/>
  <c r="AB795" i="1"/>
  <c r="F795" i="1"/>
  <c r="G795" i="1" s="1"/>
  <c r="E795" i="1"/>
  <c r="I795" i="1" s="1"/>
  <c r="AC794" i="1"/>
  <c r="AB794" i="1"/>
  <c r="F794" i="1"/>
  <c r="E794" i="1"/>
  <c r="J794" i="1" s="1"/>
  <c r="AC793" i="1"/>
  <c r="AB793" i="1"/>
  <c r="F793" i="1"/>
  <c r="E793" i="1"/>
  <c r="AC792" i="1"/>
  <c r="AB792" i="1"/>
  <c r="F792" i="1"/>
  <c r="E792" i="1"/>
  <c r="H792" i="1" s="1"/>
  <c r="AC791" i="1"/>
  <c r="AB791" i="1"/>
  <c r="F791" i="1"/>
  <c r="E791" i="1"/>
  <c r="I791" i="1" s="1"/>
  <c r="AC790" i="1"/>
  <c r="AB790" i="1"/>
  <c r="F790" i="1"/>
  <c r="E790" i="1"/>
  <c r="AC789" i="1"/>
  <c r="AB789" i="1"/>
  <c r="J789" i="1"/>
  <c r="F789" i="1"/>
  <c r="G789" i="1" s="1"/>
  <c r="E789" i="1"/>
  <c r="AC788" i="1"/>
  <c r="AB788" i="1"/>
  <c r="F788" i="1"/>
  <c r="E788" i="1"/>
  <c r="AC787" i="1"/>
  <c r="AB787" i="1"/>
  <c r="H787" i="1"/>
  <c r="F787" i="1"/>
  <c r="E787" i="1"/>
  <c r="AC786" i="1"/>
  <c r="AB786" i="1"/>
  <c r="F786" i="1"/>
  <c r="E786" i="1"/>
  <c r="J786" i="1" s="1"/>
  <c r="AC785" i="1"/>
  <c r="AB785" i="1"/>
  <c r="F785" i="1"/>
  <c r="E785" i="1"/>
  <c r="AC784" i="1"/>
  <c r="AB784" i="1"/>
  <c r="F784" i="1"/>
  <c r="E784" i="1"/>
  <c r="H784" i="1" s="1"/>
  <c r="AC783" i="1"/>
  <c r="AB783" i="1"/>
  <c r="F783" i="1"/>
  <c r="E783" i="1"/>
  <c r="AC782" i="1"/>
  <c r="AB782" i="1"/>
  <c r="F782" i="1"/>
  <c r="E782" i="1"/>
  <c r="AC781" i="1"/>
  <c r="AB781" i="1"/>
  <c r="F781" i="1"/>
  <c r="E781" i="1"/>
  <c r="J781" i="1" s="1"/>
  <c r="AC780" i="1"/>
  <c r="AB780" i="1"/>
  <c r="F780" i="1"/>
  <c r="E780" i="1"/>
  <c r="AC779" i="1"/>
  <c r="AB779" i="1"/>
  <c r="F779" i="1"/>
  <c r="E779" i="1"/>
  <c r="J779" i="1" s="1"/>
  <c r="AC778" i="1"/>
  <c r="AB778" i="1"/>
  <c r="F778" i="1"/>
  <c r="E778" i="1"/>
  <c r="AC777" i="1"/>
  <c r="AB777" i="1"/>
  <c r="F777" i="1"/>
  <c r="E777" i="1"/>
  <c r="AC776" i="1"/>
  <c r="AB776" i="1"/>
  <c r="F776" i="1"/>
  <c r="E776" i="1"/>
  <c r="AC775" i="1"/>
  <c r="AB775" i="1"/>
  <c r="H775" i="1"/>
  <c r="F775" i="1"/>
  <c r="E775" i="1"/>
  <c r="J775" i="1" s="1"/>
  <c r="AC774" i="1"/>
  <c r="AB774" i="1"/>
  <c r="F774" i="1"/>
  <c r="E774" i="1"/>
  <c r="AC773" i="1"/>
  <c r="AB773" i="1"/>
  <c r="F773" i="1"/>
  <c r="E773" i="1"/>
  <c r="J773" i="1" s="1"/>
  <c r="AC772" i="1"/>
  <c r="AB772" i="1"/>
  <c r="F772" i="1"/>
  <c r="E772" i="1"/>
  <c r="H772" i="1" s="1"/>
  <c r="AC771" i="1"/>
  <c r="AB771" i="1"/>
  <c r="F771" i="1"/>
  <c r="E771" i="1"/>
  <c r="AC770" i="1"/>
  <c r="AB770" i="1"/>
  <c r="F770" i="1"/>
  <c r="E770" i="1"/>
  <c r="AC769" i="1"/>
  <c r="AB769" i="1"/>
  <c r="F769" i="1"/>
  <c r="E769" i="1"/>
  <c r="AC768" i="1"/>
  <c r="AB768" i="1"/>
  <c r="F768" i="1"/>
  <c r="E768" i="1"/>
  <c r="AC767" i="1"/>
  <c r="AB767" i="1"/>
  <c r="H767" i="1"/>
  <c r="F767" i="1"/>
  <c r="E767" i="1"/>
  <c r="J767" i="1" s="1"/>
  <c r="AC766" i="1"/>
  <c r="AB766" i="1"/>
  <c r="F766" i="1"/>
  <c r="E766" i="1"/>
  <c r="AC765" i="1"/>
  <c r="AB765" i="1"/>
  <c r="F765" i="1"/>
  <c r="E765" i="1"/>
  <c r="J765" i="1" s="1"/>
  <c r="AC764" i="1"/>
  <c r="AB764" i="1"/>
  <c r="F764" i="1"/>
  <c r="E764" i="1"/>
  <c r="H764" i="1" s="1"/>
  <c r="AC763" i="1"/>
  <c r="AB763" i="1"/>
  <c r="F763" i="1"/>
  <c r="E763" i="1"/>
  <c r="I763" i="1" s="1"/>
  <c r="AC762" i="1"/>
  <c r="AB762" i="1"/>
  <c r="F762" i="1"/>
  <c r="G762" i="1" s="1"/>
  <c r="E762" i="1"/>
  <c r="J762" i="1" s="1"/>
  <c r="AC761" i="1"/>
  <c r="AB761" i="1"/>
  <c r="F761" i="1"/>
  <c r="E761" i="1"/>
  <c r="AC760" i="1"/>
  <c r="AB760" i="1"/>
  <c r="I760" i="1"/>
  <c r="F760" i="1"/>
  <c r="E760" i="1"/>
  <c r="H760" i="1" s="1"/>
  <c r="AC759" i="1"/>
  <c r="AB759" i="1"/>
  <c r="F759" i="1"/>
  <c r="E759" i="1"/>
  <c r="AC758" i="1"/>
  <c r="AB758" i="1"/>
  <c r="F758" i="1"/>
  <c r="E758" i="1"/>
  <c r="J758" i="1" s="1"/>
  <c r="AC757" i="1"/>
  <c r="AB757" i="1"/>
  <c r="F757" i="1"/>
  <c r="E757" i="1"/>
  <c r="J757" i="1" s="1"/>
  <c r="AC756" i="1"/>
  <c r="AB756" i="1"/>
  <c r="F756" i="1"/>
  <c r="E756" i="1"/>
  <c r="H756" i="1" s="1"/>
  <c r="AC755" i="1"/>
  <c r="AB755" i="1"/>
  <c r="F755" i="1"/>
  <c r="E755" i="1"/>
  <c r="AC754" i="1"/>
  <c r="AB754" i="1"/>
  <c r="H754" i="1"/>
  <c r="F754" i="1"/>
  <c r="G754" i="1" s="1"/>
  <c r="E754" i="1"/>
  <c r="J754" i="1" s="1"/>
  <c r="AC753" i="1"/>
  <c r="AB753" i="1"/>
  <c r="F753" i="1"/>
  <c r="E753" i="1"/>
  <c r="AC752" i="1"/>
  <c r="AB752" i="1"/>
  <c r="F752" i="1"/>
  <c r="E752" i="1"/>
  <c r="H752" i="1" s="1"/>
  <c r="AC751" i="1"/>
  <c r="AB751" i="1"/>
  <c r="F751" i="1"/>
  <c r="E751" i="1"/>
  <c r="AC750" i="1"/>
  <c r="AB750" i="1"/>
  <c r="F750" i="1"/>
  <c r="E750" i="1"/>
  <c r="J750" i="1" s="1"/>
  <c r="AC749" i="1"/>
  <c r="AB749" i="1"/>
  <c r="F749" i="1"/>
  <c r="E749" i="1"/>
  <c r="J749" i="1" s="1"/>
  <c r="AC748" i="1"/>
  <c r="AB748" i="1"/>
  <c r="F748" i="1"/>
  <c r="E748" i="1"/>
  <c r="AC747" i="1"/>
  <c r="AB747" i="1"/>
  <c r="F747" i="1"/>
  <c r="E747" i="1"/>
  <c r="J747" i="1" s="1"/>
  <c r="AC746" i="1"/>
  <c r="AB746" i="1"/>
  <c r="F746" i="1"/>
  <c r="E746" i="1"/>
  <c r="AC745" i="1"/>
  <c r="AB745" i="1"/>
  <c r="F745" i="1"/>
  <c r="E745" i="1"/>
  <c r="AC744" i="1"/>
  <c r="AB744" i="1"/>
  <c r="F744" i="1"/>
  <c r="E744" i="1"/>
  <c r="AC743" i="1"/>
  <c r="AB743" i="1"/>
  <c r="F743" i="1"/>
  <c r="E743" i="1"/>
  <c r="AC742" i="1"/>
  <c r="AB742" i="1"/>
  <c r="F742" i="1"/>
  <c r="E742" i="1"/>
  <c r="J742" i="1" s="1"/>
  <c r="AC741" i="1"/>
  <c r="AB741" i="1"/>
  <c r="F741" i="1"/>
  <c r="E741" i="1"/>
  <c r="J741" i="1" s="1"/>
  <c r="AC740" i="1"/>
  <c r="AB740" i="1"/>
  <c r="F740" i="1"/>
  <c r="E740" i="1"/>
  <c r="AC739" i="1"/>
  <c r="AB739" i="1"/>
  <c r="H739" i="1"/>
  <c r="F739" i="1"/>
  <c r="E739" i="1"/>
  <c r="J739" i="1" s="1"/>
  <c r="AC738" i="1"/>
  <c r="AB738" i="1"/>
  <c r="F738" i="1"/>
  <c r="E738" i="1"/>
  <c r="AC737" i="1"/>
  <c r="AB737" i="1"/>
  <c r="F737" i="1"/>
  <c r="E737" i="1"/>
  <c r="AC736" i="1"/>
  <c r="AB736" i="1"/>
  <c r="F736" i="1"/>
  <c r="E736" i="1"/>
  <c r="H736" i="1" s="1"/>
  <c r="AC735" i="1"/>
  <c r="AB735" i="1"/>
  <c r="F735" i="1"/>
  <c r="E735" i="1"/>
  <c r="J735" i="1" s="1"/>
  <c r="AC734" i="1"/>
  <c r="AB734" i="1"/>
  <c r="F734" i="1"/>
  <c r="E734" i="1"/>
  <c r="AC733" i="1"/>
  <c r="AB733" i="1"/>
  <c r="F733" i="1"/>
  <c r="E733" i="1"/>
  <c r="J733" i="1" s="1"/>
  <c r="AC732" i="1"/>
  <c r="AB732" i="1"/>
  <c r="J732" i="1"/>
  <c r="F732" i="1"/>
  <c r="E732" i="1"/>
  <c r="H732" i="1" s="1"/>
  <c r="AC731" i="1"/>
  <c r="AB731" i="1"/>
  <c r="F731" i="1"/>
  <c r="E731" i="1"/>
  <c r="AC730" i="1"/>
  <c r="AB730" i="1"/>
  <c r="F730" i="1"/>
  <c r="E730" i="1"/>
  <c r="J730" i="1" s="1"/>
  <c r="AC729" i="1"/>
  <c r="AB729" i="1"/>
  <c r="F729" i="1"/>
  <c r="E729" i="1"/>
  <c r="AC728" i="1"/>
  <c r="AB728" i="1"/>
  <c r="F728" i="1"/>
  <c r="E728" i="1"/>
  <c r="H728" i="1" s="1"/>
  <c r="AC727" i="1"/>
  <c r="AB727" i="1"/>
  <c r="F727" i="1"/>
  <c r="E727" i="1"/>
  <c r="AC726" i="1"/>
  <c r="AB726" i="1"/>
  <c r="F726" i="1"/>
  <c r="E726" i="1"/>
  <c r="AC725" i="1"/>
  <c r="AB725" i="1"/>
  <c r="F725" i="1"/>
  <c r="E725" i="1"/>
  <c r="J725" i="1" s="1"/>
  <c r="AC724" i="1"/>
  <c r="AB724" i="1"/>
  <c r="F724" i="1"/>
  <c r="E724" i="1"/>
  <c r="H724" i="1" s="1"/>
  <c r="AC723" i="1"/>
  <c r="AB723" i="1"/>
  <c r="F723" i="1"/>
  <c r="E723" i="1"/>
  <c r="AC722" i="1"/>
  <c r="AB722" i="1"/>
  <c r="F722" i="1"/>
  <c r="E722" i="1"/>
  <c r="J722" i="1" s="1"/>
  <c r="AC721" i="1"/>
  <c r="AB721" i="1"/>
  <c r="F721" i="1"/>
  <c r="E721" i="1"/>
  <c r="AC720" i="1"/>
  <c r="AB720" i="1"/>
  <c r="F720" i="1"/>
  <c r="E720" i="1"/>
  <c r="H720" i="1" s="1"/>
  <c r="AC719" i="1"/>
  <c r="AB719" i="1"/>
  <c r="F719" i="1"/>
  <c r="E719" i="1"/>
  <c r="H719" i="1" s="1"/>
  <c r="AC718" i="1"/>
  <c r="AB718" i="1"/>
  <c r="H718" i="1"/>
  <c r="F718" i="1"/>
  <c r="G718" i="1" s="1"/>
  <c r="E718" i="1"/>
  <c r="J718" i="1" s="1"/>
  <c r="AC717" i="1"/>
  <c r="AB717" i="1"/>
  <c r="F717" i="1"/>
  <c r="E717" i="1"/>
  <c r="J717" i="1" s="1"/>
  <c r="AC716" i="1"/>
  <c r="AB716" i="1"/>
  <c r="F716" i="1"/>
  <c r="E716" i="1"/>
  <c r="AC715" i="1"/>
  <c r="AB715" i="1"/>
  <c r="I715" i="1"/>
  <c r="F715" i="1"/>
  <c r="E715" i="1"/>
  <c r="J715" i="1" s="1"/>
  <c r="AC714" i="1"/>
  <c r="AB714" i="1"/>
  <c r="F714" i="1"/>
  <c r="E714" i="1"/>
  <c r="J714" i="1" s="1"/>
  <c r="AC713" i="1"/>
  <c r="AB713" i="1"/>
  <c r="F713" i="1"/>
  <c r="E713" i="1"/>
  <c r="AC712" i="1"/>
  <c r="AB712" i="1"/>
  <c r="F712" i="1"/>
  <c r="E712" i="1"/>
  <c r="AC711" i="1"/>
  <c r="AB711" i="1"/>
  <c r="F711" i="1"/>
  <c r="E711" i="1"/>
  <c r="AC710" i="1"/>
  <c r="AB710" i="1"/>
  <c r="F710" i="1"/>
  <c r="E710" i="1"/>
  <c r="AC709" i="1"/>
  <c r="AB709" i="1"/>
  <c r="F709" i="1"/>
  <c r="E709" i="1"/>
  <c r="J709" i="1" s="1"/>
  <c r="AC708" i="1"/>
  <c r="AB708" i="1"/>
  <c r="J708" i="1"/>
  <c r="F708" i="1"/>
  <c r="E708" i="1"/>
  <c r="H708" i="1" s="1"/>
  <c r="AC707" i="1"/>
  <c r="AB707" i="1"/>
  <c r="F707" i="1"/>
  <c r="G707" i="1" s="1"/>
  <c r="E707" i="1"/>
  <c r="I707" i="1" s="1"/>
  <c r="AC706" i="1"/>
  <c r="AB706" i="1"/>
  <c r="F706" i="1"/>
  <c r="E706" i="1"/>
  <c r="AC705" i="1"/>
  <c r="AB705" i="1"/>
  <c r="F705" i="1"/>
  <c r="E705" i="1"/>
  <c r="AC704" i="1"/>
  <c r="AB704" i="1"/>
  <c r="F704" i="1"/>
  <c r="E704" i="1"/>
  <c r="AC703" i="1"/>
  <c r="AB703" i="1"/>
  <c r="H703" i="1"/>
  <c r="F703" i="1"/>
  <c r="E703" i="1"/>
  <c r="AC702" i="1"/>
  <c r="AB702" i="1"/>
  <c r="F702" i="1"/>
  <c r="E702" i="1"/>
  <c r="J702" i="1" s="1"/>
  <c r="AC701" i="1"/>
  <c r="AB701" i="1"/>
  <c r="F701" i="1"/>
  <c r="E701" i="1"/>
  <c r="J701" i="1" s="1"/>
  <c r="AC700" i="1"/>
  <c r="AB700" i="1"/>
  <c r="F700" i="1"/>
  <c r="E700" i="1"/>
  <c r="AC699" i="1"/>
  <c r="AB699" i="1"/>
  <c r="F699" i="1"/>
  <c r="E699" i="1"/>
  <c r="AC698" i="1"/>
  <c r="AB698" i="1"/>
  <c r="H698" i="1"/>
  <c r="F698" i="1"/>
  <c r="E698" i="1"/>
  <c r="J698" i="1" s="1"/>
  <c r="AC697" i="1"/>
  <c r="AB697" i="1"/>
  <c r="F697" i="1"/>
  <c r="E697" i="1"/>
  <c r="AC696" i="1"/>
  <c r="AB696" i="1"/>
  <c r="J696" i="1"/>
  <c r="F696" i="1"/>
  <c r="E696" i="1"/>
  <c r="I696" i="1" s="1"/>
  <c r="AC695" i="1"/>
  <c r="AB695" i="1"/>
  <c r="F695" i="1"/>
  <c r="E695" i="1"/>
  <c r="I695" i="1" s="1"/>
  <c r="AC694" i="1"/>
  <c r="AB694" i="1"/>
  <c r="F694" i="1"/>
  <c r="E694" i="1"/>
  <c r="AC693" i="1"/>
  <c r="AB693" i="1"/>
  <c r="F693" i="1"/>
  <c r="E693" i="1"/>
  <c r="I693" i="1" s="1"/>
  <c r="AC692" i="1"/>
  <c r="AB692" i="1"/>
  <c r="F692" i="1"/>
  <c r="E692" i="1"/>
  <c r="AC691" i="1"/>
  <c r="AB691" i="1"/>
  <c r="F691" i="1"/>
  <c r="E691" i="1"/>
  <c r="I691" i="1" s="1"/>
  <c r="AC690" i="1"/>
  <c r="AB690" i="1"/>
  <c r="F690" i="1"/>
  <c r="E690" i="1"/>
  <c r="I690" i="1" s="1"/>
  <c r="AC689" i="1"/>
  <c r="AB689" i="1"/>
  <c r="F689" i="1"/>
  <c r="E689" i="1"/>
  <c r="AC688" i="1"/>
  <c r="AB688" i="1"/>
  <c r="F688" i="1"/>
  <c r="E688" i="1"/>
  <c r="AC687" i="1"/>
  <c r="AB687" i="1"/>
  <c r="J687" i="1"/>
  <c r="F687" i="1"/>
  <c r="E687" i="1"/>
  <c r="I687" i="1" s="1"/>
  <c r="AC686" i="1"/>
  <c r="AB686" i="1"/>
  <c r="F686" i="1"/>
  <c r="E686" i="1"/>
  <c r="AC685" i="1"/>
  <c r="AB685" i="1"/>
  <c r="J685" i="1"/>
  <c r="F685" i="1"/>
  <c r="E685" i="1"/>
  <c r="I685" i="1" s="1"/>
  <c r="AC684" i="1"/>
  <c r="AB684" i="1"/>
  <c r="F684" i="1"/>
  <c r="G684" i="1" s="1"/>
  <c r="E684" i="1"/>
  <c r="I684" i="1" s="1"/>
  <c r="AC683" i="1"/>
  <c r="AB683" i="1"/>
  <c r="F683" i="1"/>
  <c r="E683" i="1"/>
  <c r="AC682" i="1"/>
  <c r="AB682" i="1"/>
  <c r="F682" i="1"/>
  <c r="E682" i="1"/>
  <c r="AC681" i="1"/>
  <c r="AB681" i="1"/>
  <c r="F681" i="1"/>
  <c r="E681" i="1"/>
  <c r="AC680" i="1"/>
  <c r="AB680" i="1"/>
  <c r="F680" i="1"/>
  <c r="E680" i="1"/>
  <c r="G680" i="1" s="1"/>
  <c r="AC679" i="1"/>
  <c r="AB679" i="1"/>
  <c r="F679" i="1"/>
  <c r="E679" i="1"/>
  <c r="I679" i="1" s="1"/>
  <c r="AC678" i="1"/>
  <c r="AB678" i="1"/>
  <c r="F678" i="1"/>
  <c r="E678" i="1"/>
  <c r="AC677" i="1"/>
  <c r="AB677" i="1"/>
  <c r="F677" i="1"/>
  <c r="E677" i="1"/>
  <c r="I677" i="1" s="1"/>
  <c r="AC676" i="1"/>
  <c r="AB676" i="1"/>
  <c r="F676" i="1"/>
  <c r="E676" i="1"/>
  <c r="I676" i="1" s="1"/>
  <c r="AC675" i="1"/>
  <c r="AB675" i="1"/>
  <c r="F675" i="1"/>
  <c r="E675" i="1"/>
  <c r="I675" i="1" s="1"/>
  <c r="AC674" i="1"/>
  <c r="AB674" i="1"/>
  <c r="F674" i="1"/>
  <c r="G674" i="1" s="1"/>
  <c r="E674" i="1"/>
  <c r="I674" i="1" s="1"/>
  <c r="AC673" i="1"/>
  <c r="AB673" i="1"/>
  <c r="F673" i="1"/>
  <c r="G673" i="1" s="1"/>
  <c r="E673" i="1"/>
  <c r="AC672" i="1"/>
  <c r="AB672" i="1"/>
  <c r="F672" i="1"/>
  <c r="E672" i="1"/>
  <c r="I672" i="1" s="1"/>
  <c r="AC671" i="1"/>
  <c r="AB671" i="1"/>
  <c r="F671" i="1"/>
  <c r="E671" i="1"/>
  <c r="AC670" i="1"/>
  <c r="AB670" i="1"/>
  <c r="F670" i="1"/>
  <c r="E670" i="1"/>
  <c r="AC669" i="1"/>
  <c r="AB669" i="1"/>
  <c r="F669" i="1"/>
  <c r="E669" i="1"/>
  <c r="I669" i="1" s="1"/>
  <c r="AC668" i="1"/>
  <c r="AB668" i="1"/>
  <c r="F668" i="1"/>
  <c r="E668" i="1"/>
  <c r="I668" i="1" s="1"/>
  <c r="AC667" i="1"/>
  <c r="AB667" i="1"/>
  <c r="F667" i="1"/>
  <c r="E667" i="1"/>
  <c r="AC666" i="1"/>
  <c r="AB666" i="1"/>
  <c r="F666" i="1"/>
  <c r="E666" i="1"/>
  <c r="G666" i="1" s="1"/>
  <c r="AC665" i="1"/>
  <c r="AB665" i="1"/>
  <c r="F665" i="1"/>
  <c r="E665" i="1"/>
  <c r="AC664" i="1"/>
  <c r="AB664" i="1"/>
  <c r="F664" i="1"/>
  <c r="E664" i="1"/>
  <c r="I664" i="1" s="1"/>
  <c r="AC663" i="1"/>
  <c r="AB663" i="1"/>
  <c r="J663" i="1"/>
  <c r="F663" i="1"/>
  <c r="E663" i="1"/>
  <c r="I663" i="1" s="1"/>
  <c r="AC662" i="1"/>
  <c r="AB662" i="1"/>
  <c r="F662" i="1"/>
  <c r="G662" i="1" s="1"/>
  <c r="E662" i="1"/>
  <c r="AC661" i="1"/>
  <c r="AB661" i="1"/>
  <c r="F661" i="1"/>
  <c r="E661" i="1"/>
  <c r="I661" i="1" s="1"/>
  <c r="AC660" i="1"/>
  <c r="AB660" i="1"/>
  <c r="F660" i="1"/>
  <c r="E660" i="1"/>
  <c r="AC659" i="1"/>
  <c r="AB659" i="1"/>
  <c r="F659" i="1"/>
  <c r="G659" i="1" s="1"/>
  <c r="E659" i="1"/>
  <c r="I659" i="1" s="1"/>
  <c r="AC658" i="1"/>
  <c r="AB658" i="1"/>
  <c r="F658" i="1"/>
  <c r="E658" i="1"/>
  <c r="I658" i="1" s="1"/>
  <c r="AC657" i="1"/>
  <c r="AB657" i="1"/>
  <c r="F657" i="1"/>
  <c r="E657" i="1"/>
  <c r="AC656" i="1"/>
  <c r="AB656" i="1"/>
  <c r="J656" i="1"/>
  <c r="F656" i="1"/>
  <c r="E656" i="1"/>
  <c r="I656" i="1" s="1"/>
  <c r="AC655" i="1"/>
  <c r="AB655" i="1"/>
  <c r="F655" i="1"/>
  <c r="E655" i="1"/>
  <c r="I655" i="1" s="1"/>
  <c r="AC654" i="1"/>
  <c r="AB654" i="1"/>
  <c r="F654" i="1"/>
  <c r="E654" i="1"/>
  <c r="AC653" i="1"/>
  <c r="AB653" i="1"/>
  <c r="F653" i="1"/>
  <c r="G653" i="1" s="1"/>
  <c r="E653" i="1"/>
  <c r="I653" i="1" s="1"/>
  <c r="AC652" i="1"/>
  <c r="AB652" i="1"/>
  <c r="F652" i="1"/>
  <c r="E652" i="1"/>
  <c r="I652" i="1" s="1"/>
  <c r="AC651" i="1"/>
  <c r="AB651" i="1"/>
  <c r="F651" i="1"/>
  <c r="E651" i="1"/>
  <c r="I651" i="1" s="1"/>
  <c r="AC650" i="1"/>
  <c r="AB650" i="1"/>
  <c r="F650" i="1"/>
  <c r="E650" i="1"/>
  <c r="AC649" i="1"/>
  <c r="AB649" i="1"/>
  <c r="J649" i="1"/>
  <c r="F649" i="1"/>
  <c r="E649" i="1"/>
  <c r="I649" i="1" s="1"/>
  <c r="AC648" i="1"/>
  <c r="AB648" i="1"/>
  <c r="F648" i="1"/>
  <c r="E648" i="1"/>
  <c r="I648" i="1" s="1"/>
  <c r="AC647" i="1"/>
  <c r="AB647" i="1"/>
  <c r="F647" i="1"/>
  <c r="E647" i="1"/>
  <c r="AC646" i="1"/>
  <c r="AB646" i="1"/>
  <c r="J646" i="1"/>
  <c r="F646" i="1"/>
  <c r="E646" i="1"/>
  <c r="I646" i="1" s="1"/>
  <c r="AC645" i="1"/>
  <c r="AB645" i="1"/>
  <c r="F645" i="1"/>
  <c r="E645" i="1"/>
  <c r="I645" i="1" s="1"/>
  <c r="AC644" i="1"/>
  <c r="AB644" i="1"/>
  <c r="F644" i="1"/>
  <c r="E644" i="1"/>
  <c r="I644" i="1" s="1"/>
  <c r="AC643" i="1"/>
  <c r="AB643" i="1"/>
  <c r="F643" i="1"/>
  <c r="E643" i="1"/>
  <c r="I643" i="1" s="1"/>
  <c r="AC642" i="1"/>
  <c r="AB642" i="1"/>
  <c r="F642" i="1"/>
  <c r="E642" i="1"/>
  <c r="AC641" i="1"/>
  <c r="AB641" i="1"/>
  <c r="F641" i="1"/>
  <c r="E641" i="1"/>
  <c r="I641" i="1" s="1"/>
  <c r="AC640" i="1"/>
  <c r="AB640" i="1"/>
  <c r="F640" i="1"/>
  <c r="E640" i="1"/>
  <c r="I640" i="1" s="1"/>
  <c r="AC639" i="1"/>
  <c r="AB639" i="1"/>
  <c r="F639" i="1"/>
  <c r="E639" i="1"/>
  <c r="AC638" i="1"/>
  <c r="AB638" i="1"/>
  <c r="F638" i="1"/>
  <c r="G638" i="1" s="1"/>
  <c r="E638" i="1"/>
  <c r="AC637" i="1"/>
  <c r="AB637" i="1"/>
  <c r="F637" i="1"/>
  <c r="E637" i="1"/>
  <c r="I637" i="1" s="1"/>
  <c r="AC636" i="1"/>
  <c r="AB636" i="1"/>
  <c r="F636" i="1"/>
  <c r="E636" i="1"/>
  <c r="I636" i="1" s="1"/>
  <c r="AC635" i="1"/>
  <c r="AB635" i="1"/>
  <c r="F635" i="1"/>
  <c r="G635" i="1" s="1"/>
  <c r="E635" i="1"/>
  <c r="I635" i="1" s="1"/>
  <c r="AC634" i="1"/>
  <c r="AB634" i="1"/>
  <c r="F634" i="1"/>
  <c r="G634" i="1" s="1"/>
  <c r="E634" i="1"/>
  <c r="AC633" i="1"/>
  <c r="AB633" i="1"/>
  <c r="J633" i="1"/>
  <c r="F633" i="1"/>
  <c r="E633" i="1"/>
  <c r="I633" i="1" s="1"/>
  <c r="AC632" i="1"/>
  <c r="AB632" i="1"/>
  <c r="J632" i="1"/>
  <c r="F632" i="1"/>
  <c r="E632" i="1"/>
  <c r="I632" i="1" s="1"/>
  <c r="AC631" i="1"/>
  <c r="AB631" i="1"/>
  <c r="F631" i="1"/>
  <c r="E631" i="1"/>
  <c r="AC630" i="1"/>
  <c r="AB630" i="1"/>
  <c r="F630" i="1"/>
  <c r="E630" i="1"/>
  <c r="I630" i="1" s="1"/>
  <c r="AC629" i="1"/>
  <c r="AB629" i="1"/>
  <c r="F629" i="1"/>
  <c r="E629" i="1"/>
  <c r="I629" i="1" s="1"/>
  <c r="AC628" i="1"/>
  <c r="AB628" i="1"/>
  <c r="F628" i="1"/>
  <c r="E628" i="1"/>
  <c r="I628" i="1" s="1"/>
  <c r="AC627" i="1"/>
  <c r="AB627" i="1"/>
  <c r="F627" i="1"/>
  <c r="E627" i="1"/>
  <c r="I627" i="1" s="1"/>
  <c r="AC626" i="1"/>
  <c r="AB626" i="1"/>
  <c r="F626" i="1"/>
  <c r="E626" i="1"/>
  <c r="AC625" i="1"/>
  <c r="AB625" i="1"/>
  <c r="J625" i="1"/>
  <c r="F625" i="1"/>
  <c r="E625" i="1"/>
  <c r="I625" i="1" s="1"/>
  <c r="AC624" i="1"/>
  <c r="AB624" i="1"/>
  <c r="F624" i="1"/>
  <c r="E624" i="1"/>
  <c r="I624" i="1" s="1"/>
  <c r="AC623" i="1"/>
  <c r="AB623" i="1"/>
  <c r="F623" i="1"/>
  <c r="E623" i="1"/>
  <c r="AC622" i="1"/>
  <c r="AB622" i="1"/>
  <c r="F622" i="1"/>
  <c r="E622" i="1"/>
  <c r="G622" i="1" s="1"/>
  <c r="AC621" i="1"/>
  <c r="AB621" i="1"/>
  <c r="F621" i="1"/>
  <c r="E621" i="1"/>
  <c r="I621" i="1" s="1"/>
  <c r="AC620" i="1"/>
  <c r="AB620" i="1"/>
  <c r="F620" i="1"/>
  <c r="E620" i="1"/>
  <c r="I620" i="1" s="1"/>
  <c r="AC619" i="1"/>
  <c r="AB619" i="1"/>
  <c r="J619" i="1"/>
  <c r="F619" i="1"/>
  <c r="G619" i="1" s="1"/>
  <c r="E619" i="1"/>
  <c r="I619" i="1" s="1"/>
  <c r="AC618" i="1"/>
  <c r="AB618" i="1"/>
  <c r="F618" i="1"/>
  <c r="E618" i="1"/>
  <c r="AC617" i="1"/>
  <c r="AB617" i="1"/>
  <c r="F617" i="1"/>
  <c r="E617" i="1"/>
  <c r="I617" i="1" s="1"/>
  <c r="AC616" i="1"/>
  <c r="AB616" i="1"/>
  <c r="F616" i="1"/>
  <c r="E616" i="1"/>
  <c r="I616" i="1" s="1"/>
  <c r="AC615" i="1"/>
  <c r="AB615" i="1"/>
  <c r="F615" i="1"/>
  <c r="E615" i="1"/>
  <c r="AC614" i="1"/>
  <c r="AB614" i="1"/>
  <c r="F614" i="1"/>
  <c r="G614" i="1" s="1"/>
  <c r="E614" i="1"/>
  <c r="I614" i="1" s="1"/>
  <c r="AC613" i="1"/>
  <c r="AB613" i="1"/>
  <c r="F613" i="1"/>
  <c r="E613" i="1"/>
  <c r="I613" i="1" s="1"/>
  <c r="AC612" i="1"/>
  <c r="AB612" i="1"/>
  <c r="F612" i="1"/>
  <c r="G612" i="1" s="1"/>
  <c r="E612" i="1"/>
  <c r="I612" i="1" s="1"/>
  <c r="AC611" i="1"/>
  <c r="AB611" i="1"/>
  <c r="F611" i="1"/>
  <c r="E611" i="1"/>
  <c r="I611" i="1" s="1"/>
  <c r="AC610" i="1"/>
  <c r="AB610" i="1"/>
  <c r="F610" i="1"/>
  <c r="E610" i="1"/>
  <c r="AC609" i="1"/>
  <c r="AB609" i="1"/>
  <c r="F609" i="1"/>
  <c r="G609" i="1" s="1"/>
  <c r="E609" i="1"/>
  <c r="I609" i="1" s="1"/>
  <c r="AC608" i="1"/>
  <c r="AB608" i="1"/>
  <c r="F608" i="1"/>
  <c r="E608" i="1"/>
  <c r="I608" i="1" s="1"/>
  <c r="AC607" i="1"/>
  <c r="AB607" i="1"/>
  <c r="F607" i="1"/>
  <c r="E607" i="1"/>
  <c r="AC606" i="1"/>
  <c r="AB606" i="1"/>
  <c r="F606" i="1"/>
  <c r="G606" i="1" s="1"/>
  <c r="E606" i="1"/>
  <c r="AC605" i="1"/>
  <c r="AB605" i="1"/>
  <c r="F605" i="1"/>
  <c r="E605" i="1"/>
  <c r="I605" i="1" s="1"/>
  <c r="AC604" i="1"/>
  <c r="AB604" i="1"/>
  <c r="F604" i="1"/>
  <c r="E604" i="1"/>
  <c r="I604" i="1" s="1"/>
  <c r="AC603" i="1"/>
  <c r="AB603" i="1"/>
  <c r="F603" i="1"/>
  <c r="G603" i="1" s="1"/>
  <c r="E603" i="1"/>
  <c r="I603" i="1" s="1"/>
  <c r="AC602" i="1"/>
  <c r="AB602" i="1"/>
  <c r="F602" i="1"/>
  <c r="G602" i="1" s="1"/>
  <c r="E602" i="1"/>
  <c r="AC601" i="1"/>
  <c r="AB601" i="1"/>
  <c r="F601" i="1"/>
  <c r="E601" i="1"/>
  <c r="I601" i="1" s="1"/>
  <c r="AC600" i="1"/>
  <c r="AB600" i="1"/>
  <c r="J600" i="1"/>
  <c r="F600" i="1"/>
  <c r="E600" i="1"/>
  <c r="I600" i="1" s="1"/>
  <c r="AC599" i="1"/>
  <c r="AB599" i="1"/>
  <c r="F599" i="1"/>
  <c r="E599" i="1"/>
  <c r="AC598" i="1"/>
  <c r="AB598" i="1"/>
  <c r="F598" i="1"/>
  <c r="G598" i="1" s="1"/>
  <c r="E598" i="1"/>
  <c r="I598" i="1" s="1"/>
  <c r="AC597" i="1"/>
  <c r="AB597" i="1"/>
  <c r="F597" i="1"/>
  <c r="E597" i="1"/>
  <c r="I597" i="1" s="1"/>
  <c r="AC596" i="1"/>
  <c r="AB596" i="1"/>
  <c r="F596" i="1"/>
  <c r="G596" i="1" s="1"/>
  <c r="E596" i="1"/>
  <c r="I596" i="1" s="1"/>
  <c r="AC595" i="1"/>
  <c r="AB595" i="1"/>
  <c r="J595" i="1"/>
  <c r="F595" i="1"/>
  <c r="E595" i="1"/>
  <c r="I595" i="1" s="1"/>
  <c r="AC594" i="1"/>
  <c r="AB594" i="1"/>
  <c r="F594" i="1"/>
  <c r="E594" i="1"/>
  <c r="AC593" i="1"/>
  <c r="AB593" i="1"/>
  <c r="J593" i="1"/>
  <c r="F593" i="1"/>
  <c r="G593" i="1" s="1"/>
  <c r="E593" i="1"/>
  <c r="I593" i="1" s="1"/>
  <c r="AC592" i="1"/>
  <c r="AB592" i="1"/>
  <c r="F592" i="1"/>
  <c r="E592" i="1"/>
  <c r="I592" i="1" s="1"/>
  <c r="AC591" i="1"/>
  <c r="AB591" i="1"/>
  <c r="F591" i="1"/>
  <c r="E591" i="1"/>
  <c r="AC590" i="1"/>
  <c r="AB590" i="1"/>
  <c r="F590" i="1"/>
  <c r="E590" i="1"/>
  <c r="G590" i="1" s="1"/>
  <c r="AC589" i="1"/>
  <c r="AB589" i="1"/>
  <c r="F589" i="1"/>
  <c r="E589" i="1"/>
  <c r="I589" i="1" s="1"/>
  <c r="AC588" i="1"/>
  <c r="AB588" i="1"/>
  <c r="F588" i="1"/>
  <c r="E588" i="1"/>
  <c r="I588" i="1" s="1"/>
  <c r="AC587" i="1"/>
  <c r="AB587" i="1"/>
  <c r="F587" i="1"/>
  <c r="G587" i="1" s="1"/>
  <c r="E587" i="1"/>
  <c r="I587" i="1" s="1"/>
  <c r="AC586" i="1"/>
  <c r="AB586" i="1"/>
  <c r="F586" i="1"/>
  <c r="E586" i="1"/>
  <c r="AC585" i="1"/>
  <c r="AB585" i="1"/>
  <c r="F585" i="1"/>
  <c r="E585" i="1"/>
  <c r="I585" i="1" s="1"/>
  <c r="AC584" i="1"/>
  <c r="AB584" i="1"/>
  <c r="F584" i="1"/>
  <c r="E584" i="1"/>
  <c r="I584" i="1" s="1"/>
  <c r="AC583" i="1"/>
  <c r="AB583" i="1"/>
  <c r="F583" i="1"/>
  <c r="E583" i="1"/>
  <c r="AC582" i="1"/>
  <c r="AB582" i="1"/>
  <c r="J582" i="1"/>
  <c r="F582" i="1"/>
  <c r="E582" i="1"/>
  <c r="I582" i="1" s="1"/>
  <c r="AC581" i="1"/>
  <c r="AB581" i="1"/>
  <c r="F581" i="1"/>
  <c r="E581" i="1"/>
  <c r="I581" i="1" s="1"/>
  <c r="AC580" i="1"/>
  <c r="AB580" i="1"/>
  <c r="F580" i="1"/>
  <c r="E580" i="1"/>
  <c r="I580" i="1" s="1"/>
  <c r="AC579" i="1"/>
  <c r="AB579" i="1"/>
  <c r="J579" i="1"/>
  <c r="F579" i="1"/>
  <c r="E579" i="1"/>
  <c r="I579" i="1" s="1"/>
  <c r="AC578" i="1"/>
  <c r="AB578" i="1"/>
  <c r="F578" i="1"/>
  <c r="E578" i="1"/>
  <c r="AC577" i="1"/>
  <c r="AB577" i="1"/>
  <c r="F577" i="1"/>
  <c r="G577" i="1" s="1"/>
  <c r="E577" i="1"/>
  <c r="I577" i="1" s="1"/>
  <c r="AC576" i="1"/>
  <c r="AB576" i="1"/>
  <c r="F576" i="1"/>
  <c r="E576" i="1"/>
  <c r="I576" i="1" s="1"/>
  <c r="AC575" i="1"/>
  <c r="AB575" i="1"/>
  <c r="F575" i="1"/>
  <c r="E575" i="1"/>
  <c r="AC574" i="1"/>
  <c r="AB574" i="1"/>
  <c r="F574" i="1"/>
  <c r="E574" i="1"/>
  <c r="AC573" i="1"/>
  <c r="AB573" i="1"/>
  <c r="F573" i="1"/>
  <c r="E573" i="1"/>
  <c r="I573" i="1" s="1"/>
  <c r="AC572" i="1"/>
  <c r="AB572" i="1"/>
  <c r="F572" i="1"/>
  <c r="E572" i="1"/>
  <c r="I572" i="1" s="1"/>
  <c r="AC571" i="1"/>
  <c r="AB571" i="1"/>
  <c r="F571" i="1"/>
  <c r="E571" i="1"/>
  <c r="I571" i="1" s="1"/>
  <c r="AC570" i="1"/>
  <c r="AB570" i="1"/>
  <c r="F570" i="1"/>
  <c r="E570" i="1"/>
  <c r="AC569" i="1"/>
  <c r="AB569" i="1"/>
  <c r="F569" i="1"/>
  <c r="E569" i="1"/>
  <c r="I569" i="1" s="1"/>
  <c r="AC568" i="1"/>
  <c r="AB568" i="1"/>
  <c r="F568" i="1"/>
  <c r="E568" i="1"/>
  <c r="I568" i="1" s="1"/>
  <c r="AC567" i="1"/>
  <c r="AB567" i="1"/>
  <c r="F567" i="1"/>
  <c r="E567" i="1"/>
  <c r="AC566" i="1"/>
  <c r="AB566" i="1"/>
  <c r="F566" i="1"/>
  <c r="E566" i="1"/>
  <c r="I566" i="1" s="1"/>
  <c r="AC565" i="1"/>
  <c r="AB565" i="1"/>
  <c r="F565" i="1"/>
  <c r="E565" i="1"/>
  <c r="I565" i="1" s="1"/>
  <c r="AC564" i="1"/>
  <c r="AB564" i="1"/>
  <c r="F564" i="1"/>
  <c r="E564" i="1"/>
  <c r="I564" i="1" s="1"/>
  <c r="AC563" i="1"/>
  <c r="AB563" i="1"/>
  <c r="F563" i="1"/>
  <c r="E563" i="1"/>
  <c r="I563" i="1" s="1"/>
  <c r="AC562" i="1"/>
  <c r="AB562" i="1"/>
  <c r="F562" i="1"/>
  <c r="E562" i="1"/>
  <c r="AC561" i="1"/>
  <c r="AB561" i="1"/>
  <c r="J561" i="1"/>
  <c r="F561" i="1"/>
  <c r="G561" i="1" s="1"/>
  <c r="E561" i="1"/>
  <c r="I561" i="1" s="1"/>
  <c r="AC560" i="1"/>
  <c r="AB560" i="1"/>
  <c r="J560" i="1"/>
  <c r="F560" i="1"/>
  <c r="E560" i="1"/>
  <c r="I560" i="1" s="1"/>
  <c r="AC559" i="1"/>
  <c r="AB559" i="1"/>
  <c r="F559" i="1"/>
  <c r="E559" i="1"/>
  <c r="AC558" i="1"/>
  <c r="AB558" i="1"/>
  <c r="F558" i="1"/>
  <c r="G558" i="1" s="1"/>
  <c r="E558" i="1"/>
  <c r="AC557" i="1"/>
  <c r="AB557" i="1"/>
  <c r="F557" i="1"/>
  <c r="E557" i="1"/>
  <c r="I557" i="1" s="1"/>
  <c r="AC556" i="1"/>
  <c r="AB556" i="1"/>
  <c r="F556" i="1"/>
  <c r="E556" i="1"/>
  <c r="I556" i="1" s="1"/>
  <c r="AC555" i="1"/>
  <c r="AB555" i="1"/>
  <c r="F555" i="1"/>
  <c r="E555" i="1"/>
  <c r="I555" i="1" s="1"/>
  <c r="AC554" i="1"/>
  <c r="AB554" i="1"/>
  <c r="F554" i="1"/>
  <c r="E554" i="1"/>
  <c r="AC553" i="1"/>
  <c r="AB553" i="1"/>
  <c r="F553" i="1"/>
  <c r="E553" i="1"/>
  <c r="I553" i="1" s="1"/>
  <c r="AC552" i="1"/>
  <c r="AB552" i="1"/>
  <c r="F552" i="1"/>
  <c r="E552" i="1"/>
  <c r="I552" i="1" s="1"/>
  <c r="AC551" i="1"/>
  <c r="AB551" i="1"/>
  <c r="F551" i="1"/>
  <c r="E551" i="1"/>
  <c r="AC550" i="1"/>
  <c r="AB550" i="1"/>
  <c r="J550" i="1"/>
  <c r="F550" i="1"/>
  <c r="G550" i="1" s="1"/>
  <c r="E550" i="1"/>
  <c r="I550" i="1" s="1"/>
  <c r="AC549" i="1"/>
  <c r="AB549" i="1"/>
  <c r="F549" i="1"/>
  <c r="E549" i="1"/>
  <c r="I549" i="1" s="1"/>
  <c r="AC548" i="1"/>
  <c r="AB548" i="1"/>
  <c r="F548" i="1"/>
  <c r="G548" i="1" s="1"/>
  <c r="E548" i="1"/>
  <c r="I548" i="1" s="1"/>
  <c r="AC547" i="1"/>
  <c r="AB547" i="1"/>
  <c r="J547" i="1"/>
  <c r="F547" i="1"/>
  <c r="E547" i="1"/>
  <c r="I547" i="1" s="1"/>
  <c r="AC546" i="1"/>
  <c r="AB546" i="1"/>
  <c r="F546" i="1"/>
  <c r="E546" i="1"/>
  <c r="AC545" i="1"/>
  <c r="AB545" i="1"/>
  <c r="F545" i="1"/>
  <c r="E545" i="1"/>
  <c r="I545" i="1" s="1"/>
  <c r="AC544" i="1"/>
  <c r="AB544" i="1"/>
  <c r="F544" i="1"/>
  <c r="E544" i="1"/>
  <c r="I544" i="1" s="1"/>
  <c r="AC543" i="1"/>
  <c r="AB543" i="1"/>
  <c r="F543" i="1"/>
  <c r="E543" i="1"/>
  <c r="AC542" i="1"/>
  <c r="AB542" i="1"/>
  <c r="G542" i="1"/>
  <c r="F542" i="1"/>
  <c r="E542" i="1"/>
  <c r="AC541" i="1"/>
  <c r="AB541" i="1"/>
  <c r="F541" i="1"/>
  <c r="E541" i="1"/>
  <c r="I541" i="1" s="1"/>
  <c r="AC540" i="1"/>
  <c r="AB540" i="1"/>
  <c r="F540" i="1"/>
  <c r="E540" i="1"/>
  <c r="I540" i="1" s="1"/>
  <c r="AC539" i="1"/>
  <c r="AB539" i="1"/>
  <c r="F539" i="1"/>
  <c r="G539" i="1" s="1"/>
  <c r="E539" i="1"/>
  <c r="AC538" i="1"/>
  <c r="AB538" i="1"/>
  <c r="F538" i="1"/>
  <c r="G538" i="1" s="1"/>
  <c r="E538" i="1"/>
  <c r="AC537" i="1"/>
  <c r="AB537" i="1"/>
  <c r="J537" i="1"/>
  <c r="F537" i="1"/>
  <c r="E537" i="1"/>
  <c r="I537" i="1" s="1"/>
  <c r="AC536" i="1"/>
  <c r="AB536" i="1"/>
  <c r="F536" i="1"/>
  <c r="E536" i="1"/>
  <c r="I536" i="1" s="1"/>
  <c r="AC535" i="1"/>
  <c r="AB535" i="1"/>
  <c r="F535" i="1"/>
  <c r="E535" i="1"/>
  <c r="AC534" i="1"/>
  <c r="AB534" i="1"/>
  <c r="F534" i="1"/>
  <c r="E534" i="1"/>
  <c r="I534" i="1" s="1"/>
  <c r="AC533" i="1"/>
  <c r="AB533" i="1"/>
  <c r="F533" i="1"/>
  <c r="E533" i="1"/>
  <c r="I533" i="1" s="1"/>
  <c r="AC532" i="1"/>
  <c r="AB532" i="1"/>
  <c r="F532" i="1"/>
  <c r="E532" i="1"/>
  <c r="I532" i="1" s="1"/>
  <c r="AC531" i="1"/>
  <c r="AB531" i="1"/>
  <c r="F531" i="1"/>
  <c r="G531" i="1" s="1"/>
  <c r="E531" i="1"/>
  <c r="AC530" i="1"/>
  <c r="AB530" i="1"/>
  <c r="F530" i="1"/>
  <c r="G530" i="1" s="1"/>
  <c r="E530" i="1"/>
  <c r="AC529" i="1"/>
  <c r="AB529" i="1"/>
  <c r="J529" i="1"/>
  <c r="F529" i="1"/>
  <c r="G529" i="1" s="1"/>
  <c r="E529" i="1"/>
  <c r="I529" i="1" s="1"/>
  <c r="AC528" i="1"/>
  <c r="AB528" i="1"/>
  <c r="F528" i="1"/>
  <c r="E528" i="1"/>
  <c r="I528" i="1" s="1"/>
  <c r="AC527" i="1"/>
  <c r="AB527" i="1"/>
  <c r="F527" i="1"/>
  <c r="E527" i="1"/>
  <c r="AC526" i="1"/>
  <c r="AB526" i="1"/>
  <c r="F526" i="1"/>
  <c r="E526" i="1"/>
  <c r="AC525" i="1"/>
  <c r="AB525" i="1"/>
  <c r="F525" i="1"/>
  <c r="E525" i="1"/>
  <c r="I525" i="1" s="1"/>
  <c r="AC524" i="1"/>
  <c r="AB524" i="1"/>
  <c r="F524" i="1"/>
  <c r="E524" i="1"/>
  <c r="I524" i="1" s="1"/>
  <c r="AC523" i="1"/>
  <c r="AB523" i="1"/>
  <c r="J523" i="1"/>
  <c r="F523" i="1"/>
  <c r="G523" i="1" s="1"/>
  <c r="E523" i="1"/>
  <c r="I523" i="1" s="1"/>
  <c r="AC522" i="1"/>
  <c r="AB522" i="1"/>
  <c r="F522" i="1"/>
  <c r="E522" i="1"/>
  <c r="AC521" i="1"/>
  <c r="AB521" i="1"/>
  <c r="F521" i="1"/>
  <c r="E521" i="1"/>
  <c r="I521" i="1" s="1"/>
  <c r="AC520" i="1"/>
  <c r="AB520" i="1"/>
  <c r="F520" i="1"/>
  <c r="E520" i="1"/>
  <c r="AC519" i="1"/>
  <c r="AB519" i="1"/>
  <c r="F519" i="1"/>
  <c r="E519" i="1"/>
  <c r="AC518" i="1"/>
  <c r="AB518" i="1"/>
  <c r="F518" i="1"/>
  <c r="G518" i="1" s="1"/>
  <c r="E518" i="1"/>
  <c r="AC517" i="1"/>
  <c r="AB517" i="1"/>
  <c r="F517" i="1"/>
  <c r="E517" i="1"/>
  <c r="I517" i="1" s="1"/>
  <c r="AC516" i="1"/>
  <c r="AB516" i="1"/>
  <c r="F516" i="1"/>
  <c r="G516" i="1" s="1"/>
  <c r="E516" i="1"/>
  <c r="I516" i="1" s="1"/>
  <c r="AC515" i="1"/>
  <c r="AB515" i="1"/>
  <c r="J515" i="1"/>
  <c r="F515" i="1"/>
  <c r="E515" i="1"/>
  <c r="I515" i="1" s="1"/>
  <c r="AC514" i="1"/>
  <c r="AB514" i="1"/>
  <c r="F514" i="1"/>
  <c r="E514" i="1"/>
  <c r="AC513" i="1"/>
  <c r="AB513" i="1"/>
  <c r="F513" i="1"/>
  <c r="G513" i="1" s="1"/>
  <c r="E513" i="1"/>
  <c r="AC512" i="1"/>
  <c r="AB512" i="1"/>
  <c r="J512" i="1"/>
  <c r="F512" i="1"/>
  <c r="E512" i="1"/>
  <c r="I512" i="1" s="1"/>
  <c r="AC511" i="1"/>
  <c r="AB511" i="1"/>
  <c r="F511" i="1"/>
  <c r="E511" i="1"/>
  <c r="AC510" i="1"/>
  <c r="AB510" i="1"/>
  <c r="F510" i="1"/>
  <c r="E510" i="1"/>
  <c r="I510" i="1" s="1"/>
  <c r="AC509" i="1"/>
  <c r="AB509" i="1"/>
  <c r="F509" i="1"/>
  <c r="E509" i="1"/>
  <c r="I509" i="1" s="1"/>
  <c r="AC508" i="1"/>
  <c r="AB508" i="1"/>
  <c r="F508" i="1"/>
  <c r="E508" i="1"/>
  <c r="I508" i="1" s="1"/>
  <c r="AC507" i="1"/>
  <c r="AB507" i="1"/>
  <c r="F507" i="1"/>
  <c r="E507" i="1"/>
  <c r="AC506" i="1"/>
  <c r="AB506" i="1"/>
  <c r="F506" i="1"/>
  <c r="E506" i="1"/>
  <c r="AC505" i="1"/>
  <c r="AB505" i="1"/>
  <c r="F505" i="1"/>
  <c r="G505" i="1" s="1"/>
  <c r="E505" i="1"/>
  <c r="AC504" i="1"/>
  <c r="AB504" i="1"/>
  <c r="F504" i="1"/>
  <c r="E504" i="1"/>
  <c r="I504" i="1" s="1"/>
  <c r="AC503" i="1"/>
  <c r="AB503" i="1"/>
  <c r="F503" i="1"/>
  <c r="E503" i="1"/>
  <c r="AC502" i="1"/>
  <c r="AB502" i="1"/>
  <c r="F502" i="1"/>
  <c r="E502" i="1"/>
  <c r="I502" i="1" s="1"/>
  <c r="AC501" i="1"/>
  <c r="AB501" i="1"/>
  <c r="F501" i="1"/>
  <c r="E501" i="1"/>
  <c r="I501" i="1" s="1"/>
  <c r="AC500" i="1"/>
  <c r="AB500" i="1"/>
  <c r="F500" i="1"/>
  <c r="E500" i="1"/>
  <c r="I500" i="1" s="1"/>
  <c r="AC499" i="1"/>
  <c r="AB499" i="1"/>
  <c r="F499" i="1"/>
  <c r="E499" i="1"/>
  <c r="I499" i="1" s="1"/>
  <c r="AC498" i="1"/>
  <c r="AB498" i="1"/>
  <c r="F498" i="1"/>
  <c r="E498" i="1"/>
  <c r="AC497" i="1"/>
  <c r="AB497" i="1"/>
  <c r="J497" i="1"/>
  <c r="F497" i="1"/>
  <c r="G497" i="1" s="1"/>
  <c r="E497" i="1"/>
  <c r="I497" i="1" s="1"/>
  <c r="AC496" i="1"/>
  <c r="AB496" i="1"/>
  <c r="J496" i="1"/>
  <c r="F496" i="1"/>
  <c r="E496" i="1"/>
  <c r="I496" i="1" s="1"/>
  <c r="AC495" i="1"/>
  <c r="AB495" i="1"/>
  <c r="F495" i="1"/>
  <c r="E495" i="1"/>
  <c r="AC494" i="1"/>
  <c r="AB494" i="1"/>
  <c r="F494" i="1"/>
  <c r="E494" i="1"/>
  <c r="I494" i="1" s="1"/>
  <c r="AC493" i="1"/>
  <c r="AB493" i="1"/>
  <c r="F493" i="1"/>
  <c r="E493" i="1"/>
  <c r="I493" i="1" s="1"/>
  <c r="AC492" i="1"/>
  <c r="AB492" i="1"/>
  <c r="F492" i="1"/>
  <c r="E492" i="1"/>
  <c r="I492" i="1" s="1"/>
  <c r="AC491" i="1"/>
  <c r="AB491" i="1"/>
  <c r="F491" i="1"/>
  <c r="G491" i="1" s="1"/>
  <c r="E491" i="1"/>
  <c r="AC490" i="1"/>
  <c r="AB490" i="1"/>
  <c r="F490" i="1"/>
  <c r="E490" i="1"/>
  <c r="AC489" i="1"/>
  <c r="AB489" i="1"/>
  <c r="J489" i="1"/>
  <c r="F489" i="1"/>
  <c r="E489" i="1"/>
  <c r="I489" i="1" s="1"/>
  <c r="AC488" i="1"/>
  <c r="AB488" i="1"/>
  <c r="F488" i="1"/>
  <c r="E488" i="1"/>
  <c r="I488" i="1" s="1"/>
  <c r="AC487" i="1"/>
  <c r="AB487" i="1"/>
  <c r="F487" i="1"/>
  <c r="E487" i="1"/>
  <c r="AC486" i="1"/>
  <c r="AB486" i="1"/>
  <c r="J486" i="1"/>
  <c r="F486" i="1"/>
  <c r="G486" i="1" s="1"/>
  <c r="E486" i="1"/>
  <c r="I486" i="1" s="1"/>
  <c r="AC485" i="1"/>
  <c r="AB485" i="1"/>
  <c r="F485" i="1"/>
  <c r="G485" i="1" s="1"/>
  <c r="E485" i="1"/>
  <c r="AC484" i="1"/>
  <c r="AB484" i="1"/>
  <c r="F484" i="1"/>
  <c r="E484" i="1"/>
  <c r="H484" i="1" s="1"/>
  <c r="AC483" i="1"/>
  <c r="AB483" i="1"/>
  <c r="F483" i="1"/>
  <c r="G483" i="1" s="1"/>
  <c r="E483" i="1"/>
  <c r="H483" i="1" s="1"/>
  <c r="AC482" i="1"/>
  <c r="AB482" i="1"/>
  <c r="F482" i="1"/>
  <c r="G482" i="1" s="1"/>
  <c r="E482" i="1"/>
  <c r="H482" i="1" s="1"/>
  <c r="AC481" i="1"/>
  <c r="AB481" i="1"/>
  <c r="F481" i="1"/>
  <c r="G481" i="1" s="1"/>
  <c r="E481" i="1"/>
  <c r="H481" i="1" s="1"/>
  <c r="AC480" i="1"/>
  <c r="AB480" i="1"/>
  <c r="F480" i="1"/>
  <c r="E480" i="1"/>
  <c r="H480" i="1" s="1"/>
  <c r="AC479" i="1"/>
  <c r="AB479" i="1"/>
  <c r="F479" i="1"/>
  <c r="E479" i="1"/>
  <c r="AC478" i="1"/>
  <c r="AB478" i="1"/>
  <c r="F478" i="1"/>
  <c r="E478" i="1"/>
  <c r="H478" i="1" s="1"/>
  <c r="AC477" i="1"/>
  <c r="AB477" i="1"/>
  <c r="F477" i="1"/>
  <c r="E477" i="1"/>
  <c r="H477" i="1" s="1"/>
  <c r="AC476" i="1"/>
  <c r="AB476" i="1"/>
  <c r="F476" i="1"/>
  <c r="E476" i="1"/>
  <c r="H476" i="1" s="1"/>
  <c r="AC475" i="1"/>
  <c r="AB475" i="1"/>
  <c r="F475" i="1"/>
  <c r="E475" i="1"/>
  <c r="H475" i="1" s="1"/>
  <c r="AC474" i="1"/>
  <c r="AB474" i="1"/>
  <c r="F474" i="1"/>
  <c r="E474" i="1"/>
  <c r="H474" i="1" s="1"/>
  <c r="AC473" i="1"/>
  <c r="AB473" i="1"/>
  <c r="F473" i="1"/>
  <c r="E473" i="1"/>
  <c r="H473" i="1" s="1"/>
  <c r="AC472" i="1"/>
  <c r="AB472" i="1"/>
  <c r="F472" i="1"/>
  <c r="E472" i="1"/>
  <c r="AC471" i="1"/>
  <c r="AB471" i="1"/>
  <c r="F471" i="1"/>
  <c r="G471" i="1" s="1"/>
  <c r="E471" i="1"/>
  <c r="H471" i="1" s="1"/>
  <c r="AC470" i="1"/>
  <c r="AB470" i="1"/>
  <c r="F470" i="1"/>
  <c r="E470" i="1"/>
  <c r="H470" i="1" s="1"/>
  <c r="AC469" i="1"/>
  <c r="AB469" i="1"/>
  <c r="F469" i="1"/>
  <c r="E469" i="1"/>
  <c r="H469" i="1" s="1"/>
  <c r="AC468" i="1"/>
  <c r="AB468" i="1"/>
  <c r="F468" i="1"/>
  <c r="E468" i="1"/>
  <c r="H468" i="1" s="1"/>
  <c r="AC467" i="1"/>
  <c r="AB467" i="1"/>
  <c r="F467" i="1"/>
  <c r="E467" i="1"/>
  <c r="H467" i="1" s="1"/>
  <c r="AC466" i="1"/>
  <c r="AB466" i="1"/>
  <c r="F466" i="1"/>
  <c r="E466" i="1"/>
  <c r="H466" i="1" s="1"/>
  <c r="AC465" i="1"/>
  <c r="AB465" i="1"/>
  <c r="F465" i="1"/>
  <c r="E465" i="1"/>
  <c r="H465" i="1" s="1"/>
  <c r="AC464" i="1"/>
  <c r="AB464" i="1"/>
  <c r="F464" i="1"/>
  <c r="E464" i="1"/>
  <c r="H464" i="1" s="1"/>
  <c r="AC463" i="1"/>
  <c r="AB463" i="1"/>
  <c r="F463" i="1"/>
  <c r="G463" i="1" s="1"/>
  <c r="E463" i="1"/>
  <c r="AC462" i="1"/>
  <c r="AB462" i="1"/>
  <c r="F462" i="1"/>
  <c r="E462" i="1"/>
  <c r="H462" i="1" s="1"/>
  <c r="AC461" i="1"/>
  <c r="AB461" i="1"/>
  <c r="F461" i="1"/>
  <c r="E461" i="1"/>
  <c r="H461" i="1" s="1"/>
  <c r="AC460" i="1"/>
  <c r="AB460" i="1"/>
  <c r="F460" i="1"/>
  <c r="E460" i="1"/>
  <c r="H460" i="1" s="1"/>
  <c r="AC459" i="1"/>
  <c r="AB459" i="1"/>
  <c r="I459" i="1"/>
  <c r="F459" i="1"/>
  <c r="E459" i="1"/>
  <c r="H459" i="1" s="1"/>
  <c r="AC458" i="1"/>
  <c r="AB458" i="1"/>
  <c r="F458" i="1"/>
  <c r="E458" i="1"/>
  <c r="H458" i="1" s="1"/>
  <c r="AC457" i="1"/>
  <c r="AB457" i="1"/>
  <c r="F457" i="1"/>
  <c r="E457" i="1"/>
  <c r="H457" i="1" s="1"/>
  <c r="AC456" i="1"/>
  <c r="AB456" i="1"/>
  <c r="F456" i="1"/>
  <c r="E456" i="1"/>
  <c r="AC455" i="1"/>
  <c r="AB455" i="1"/>
  <c r="I455" i="1"/>
  <c r="F455" i="1"/>
  <c r="G455" i="1" s="1"/>
  <c r="E455" i="1"/>
  <c r="H455" i="1" s="1"/>
  <c r="AC454" i="1"/>
  <c r="AB454" i="1"/>
  <c r="F454" i="1"/>
  <c r="G454" i="1" s="1"/>
  <c r="E454" i="1"/>
  <c r="H454" i="1" s="1"/>
  <c r="AC453" i="1"/>
  <c r="AB453" i="1"/>
  <c r="F453" i="1"/>
  <c r="G453" i="1" s="1"/>
  <c r="E453" i="1"/>
  <c r="H453" i="1" s="1"/>
  <c r="AC452" i="1"/>
  <c r="AB452" i="1"/>
  <c r="F452" i="1"/>
  <c r="E452" i="1"/>
  <c r="H452" i="1" s="1"/>
  <c r="AC451" i="1"/>
  <c r="AB451" i="1"/>
  <c r="F451" i="1"/>
  <c r="G451" i="1" s="1"/>
  <c r="E451" i="1"/>
  <c r="H451" i="1" s="1"/>
  <c r="AC450" i="1"/>
  <c r="AB450" i="1"/>
  <c r="F450" i="1"/>
  <c r="G450" i="1" s="1"/>
  <c r="E450" i="1"/>
  <c r="H450" i="1" s="1"/>
  <c r="AC449" i="1"/>
  <c r="AB449" i="1"/>
  <c r="F449" i="1"/>
  <c r="G449" i="1" s="1"/>
  <c r="E449" i="1"/>
  <c r="H449" i="1" s="1"/>
  <c r="AC448" i="1"/>
  <c r="AB448" i="1"/>
  <c r="F448" i="1"/>
  <c r="E448" i="1"/>
  <c r="H448" i="1" s="1"/>
  <c r="AC447" i="1"/>
  <c r="AB447" i="1"/>
  <c r="F447" i="1"/>
  <c r="E447" i="1"/>
  <c r="AC446" i="1"/>
  <c r="AB446" i="1"/>
  <c r="F446" i="1"/>
  <c r="E446" i="1"/>
  <c r="H446" i="1" s="1"/>
  <c r="AC445" i="1"/>
  <c r="AB445" i="1"/>
  <c r="F445" i="1"/>
  <c r="E445" i="1"/>
  <c r="H445" i="1" s="1"/>
  <c r="AC444" i="1"/>
  <c r="AB444" i="1"/>
  <c r="F444" i="1"/>
  <c r="E444" i="1"/>
  <c r="H444" i="1" s="1"/>
  <c r="AC443" i="1"/>
  <c r="AB443" i="1"/>
  <c r="F443" i="1"/>
  <c r="E443" i="1"/>
  <c r="AC442" i="1"/>
  <c r="AB442" i="1"/>
  <c r="F442" i="1"/>
  <c r="E442" i="1"/>
  <c r="H442" i="1" s="1"/>
  <c r="AC441" i="1"/>
  <c r="AB441" i="1"/>
  <c r="F441" i="1"/>
  <c r="E441" i="1"/>
  <c r="H441" i="1" s="1"/>
  <c r="AC440" i="1"/>
  <c r="AB440" i="1"/>
  <c r="F440" i="1"/>
  <c r="E440" i="1"/>
  <c r="AC439" i="1"/>
  <c r="AB439" i="1"/>
  <c r="F439" i="1"/>
  <c r="E439" i="1"/>
  <c r="H439" i="1" s="1"/>
  <c r="AC438" i="1"/>
  <c r="AB438" i="1"/>
  <c r="F438" i="1"/>
  <c r="E438" i="1"/>
  <c r="H438" i="1" s="1"/>
  <c r="AC437" i="1"/>
  <c r="AB437" i="1"/>
  <c r="F437" i="1"/>
  <c r="E437" i="1"/>
  <c r="H437" i="1" s="1"/>
  <c r="AC436" i="1"/>
  <c r="AB436" i="1"/>
  <c r="F436" i="1"/>
  <c r="E436" i="1"/>
  <c r="H436" i="1" s="1"/>
  <c r="AC435" i="1"/>
  <c r="AB435" i="1"/>
  <c r="F435" i="1"/>
  <c r="E435" i="1"/>
  <c r="H435" i="1" s="1"/>
  <c r="AC434" i="1"/>
  <c r="AB434" i="1"/>
  <c r="F434" i="1"/>
  <c r="E434" i="1"/>
  <c r="H434" i="1" s="1"/>
  <c r="AC433" i="1"/>
  <c r="AB433" i="1"/>
  <c r="F433" i="1"/>
  <c r="E433" i="1"/>
  <c r="H433" i="1" s="1"/>
  <c r="AC432" i="1"/>
  <c r="AB432" i="1"/>
  <c r="F432" i="1"/>
  <c r="E432" i="1"/>
  <c r="H432" i="1" s="1"/>
  <c r="AC431" i="1"/>
  <c r="AB431" i="1"/>
  <c r="F431" i="1"/>
  <c r="E431" i="1"/>
  <c r="AC430" i="1"/>
  <c r="AB430" i="1"/>
  <c r="F430" i="1"/>
  <c r="E430" i="1"/>
  <c r="H430" i="1" s="1"/>
  <c r="AC429" i="1"/>
  <c r="AB429" i="1"/>
  <c r="F429" i="1"/>
  <c r="E429" i="1"/>
  <c r="H429" i="1" s="1"/>
  <c r="AC428" i="1"/>
  <c r="AB428" i="1"/>
  <c r="I428" i="1"/>
  <c r="F428" i="1"/>
  <c r="E428" i="1"/>
  <c r="H428" i="1" s="1"/>
  <c r="AC427" i="1"/>
  <c r="AB427" i="1"/>
  <c r="F427" i="1"/>
  <c r="E427" i="1"/>
  <c r="H427" i="1" s="1"/>
  <c r="AC426" i="1"/>
  <c r="AB426" i="1"/>
  <c r="F426" i="1"/>
  <c r="E426" i="1"/>
  <c r="H426" i="1" s="1"/>
  <c r="AC425" i="1"/>
  <c r="AB425" i="1"/>
  <c r="F425" i="1"/>
  <c r="E425" i="1"/>
  <c r="H425" i="1" s="1"/>
  <c r="AC424" i="1"/>
  <c r="AB424" i="1"/>
  <c r="F424" i="1"/>
  <c r="E424" i="1"/>
  <c r="AC423" i="1"/>
  <c r="AB423" i="1"/>
  <c r="I423" i="1"/>
  <c r="F423" i="1"/>
  <c r="G423" i="1" s="1"/>
  <c r="E423" i="1"/>
  <c r="H423" i="1" s="1"/>
  <c r="AC422" i="1"/>
  <c r="AB422" i="1"/>
  <c r="F422" i="1"/>
  <c r="G422" i="1" s="1"/>
  <c r="E422" i="1"/>
  <c r="H422" i="1" s="1"/>
  <c r="AC421" i="1"/>
  <c r="AB421" i="1"/>
  <c r="F421" i="1"/>
  <c r="G421" i="1" s="1"/>
  <c r="E421" i="1"/>
  <c r="H421" i="1" s="1"/>
  <c r="AC420" i="1"/>
  <c r="AB420" i="1"/>
  <c r="F420" i="1"/>
  <c r="E420" i="1"/>
  <c r="H420" i="1" s="1"/>
  <c r="AC419" i="1"/>
  <c r="AB419" i="1"/>
  <c r="F419" i="1"/>
  <c r="G419" i="1" s="1"/>
  <c r="E419" i="1"/>
  <c r="H419" i="1" s="1"/>
  <c r="AC418" i="1"/>
  <c r="AB418" i="1"/>
  <c r="F418" i="1"/>
  <c r="G418" i="1" s="1"/>
  <c r="E418" i="1"/>
  <c r="H418" i="1" s="1"/>
  <c r="AC417" i="1"/>
  <c r="AB417" i="1"/>
  <c r="F417" i="1"/>
  <c r="G417" i="1" s="1"/>
  <c r="E417" i="1"/>
  <c r="H417" i="1" s="1"/>
  <c r="AC416" i="1"/>
  <c r="AB416" i="1"/>
  <c r="F416" i="1"/>
  <c r="E416" i="1"/>
  <c r="H416" i="1" s="1"/>
  <c r="AC415" i="1"/>
  <c r="AB415" i="1"/>
  <c r="F415" i="1"/>
  <c r="E415" i="1"/>
  <c r="AC414" i="1"/>
  <c r="AB414" i="1"/>
  <c r="F414" i="1"/>
  <c r="E414" i="1"/>
  <c r="H414" i="1" s="1"/>
  <c r="AC413" i="1"/>
  <c r="AB413" i="1"/>
  <c r="F413" i="1"/>
  <c r="E413" i="1"/>
  <c r="H413" i="1" s="1"/>
  <c r="AC412" i="1"/>
  <c r="AB412" i="1"/>
  <c r="F412" i="1"/>
  <c r="E412" i="1"/>
  <c r="H412" i="1" s="1"/>
  <c r="AC411" i="1"/>
  <c r="AB411" i="1"/>
  <c r="F411" i="1"/>
  <c r="E411" i="1"/>
  <c r="H411" i="1" s="1"/>
  <c r="AC410" i="1"/>
  <c r="AB410" i="1"/>
  <c r="F410" i="1"/>
  <c r="E410" i="1"/>
  <c r="H410" i="1" s="1"/>
  <c r="AC409" i="1"/>
  <c r="AB409" i="1"/>
  <c r="F409" i="1"/>
  <c r="E409" i="1"/>
  <c r="H409" i="1" s="1"/>
  <c r="AC408" i="1"/>
  <c r="AB408" i="1"/>
  <c r="F408" i="1"/>
  <c r="E408" i="1"/>
  <c r="AC407" i="1"/>
  <c r="AB407" i="1"/>
  <c r="F407" i="1"/>
  <c r="G407" i="1" s="1"/>
  <c r="E407" i="1"/>
  <c r="H407" i="1" s="1"/>
  <c r="AC406" i="1"/>
  <c r="AB406" i="1"/>
  <c r="F406" i="1"/>
  <c r="E406" i="1"/>
  <c r="H406" i="1" s="1"/>
  <c r="AC405" i="1"/>
  <c r="AB405" i="1"/>
  <c r="F405" i="1"/>
  <c r="E405" i="1"/>
  <c r="H405" i="1" s="1"/>
  <c r="AC404" i="1"/>
  <c r="AB404" i="1"/>
  <c r="F404" i="1"/>
  <c r="E404" i="1"/>
  <c r="H404" i="1" s="1"/>
  <c r="AC403" i="1"/>
  <c r="AB403" i="1"/>
  <c r="F403" i="1"/>
  <c r="E403" i="1"/>
  <c r="H403" i="1" s="1"/>
  <c r="AC402" i="1"/>
  <c r="AB402" i="1"/>
  <c r="F402" i="1"/>
  <c r="E402" i="1"/>
  <c r="H402" i="1" s="1"/>
  <c r="AC401" i="1"/>
  <c r="AB401" i="1"/>
  <c r="F401" i="1"/>
  <c r="E401" i="1"/>
  <c r="H401" i="1" s="1"/>
  <c r="AC400" i="1"/>
  <c r="AB400" i="1"/>
  <c r="F400" i="1"/>
  <c r="E400" i="1"/>
  <c r="H400" i="1" s="1"/>
  <c r="AC399" i="1"/>
  <c r="AB399" i="1"/>
  <c r="F399" i="1"/>
  <c r="G399" i="1" s="1"/>
  <c r="E399" i="1"/>
  <c r="AC398" i="1"/>
  <c r="AB398" i="1"/>
  <c r="F398" i="1"/>
  <c r="E398" i="1"/>
  <c r="H398" i="1" s="1"/>
  <c r="AC397" i="1"/>
  <c r="AB397" i="1"/>
  <c r="F397" i="1"/>
  <c r="E397" i="1"/>
  <c r="H397" i="1" s="1"/>
  <c r="AC396" i="1"/>
  <c r="AB396" i="1"/>
  <c r="F396" i="1"/>
  <c r="E396" i="1"/>
  <c r="H396" i="1" s="1"/>
  <c r="AC395" i="1"/>
  <c r="AB395" i="1"/>
  <c r="I395" i="1"/>
  <c r="F395" i="1"/>
  <c r="E395" i="1"/>
  <c r="H395" i="1" s="1"/>
  <c r="AC394" i="1"/>
  <c r="AB394" i="1"/>
  <c r="F394" i="1"/>
  <c r="E394" i="1"/>
  <c r="H394" i="1" s="1"/>
  <c r="AC393" i="1"/>
  <c r="AB393" i="1"/>
  <c r="F393" i="1"/>
  <c r="E393" i="1"/>
  <c r="H393" i="1" s="1"/>
  <c r="AC392" i="1"/>
  <c r="AB392" i="1"/>
  <c r="F392" i="1"/>
  <c r="E392" i="1"/>
  <c r="AC391" i="1"/>
  <c r="AB391" i="1"/>
  <c r="I391" i="1"/>
  <c r="F391" i="1"/>
  <c r="G391" i="1" s="1"/>
  <c r="E391" i="1"/>
  <c r="H391" i="1" s="1"/>
  <c r="AC390" i="1"/>
  <c r="AB390" i="1"/>
  <c r="F390" i="1"/>
  <c r="G390" i="1" s="1"/>
  <c r="E390" i="1"/>
  <c r="H390" i="1" s="1"/>
  <c r="AC389" i="1"/>
  <c r="AB389" i="1"/>
  <c r="F389" i="1"/>
  <c r="G389" i="1" s="1"/>
  <c r="E389" i="1"/>
  <c r="H389" i="1" s="1"/>
  <c r="AC388" i="1"/>
  <c r="AB388" i="1"/>
  <c r="F388" i="1"/>
  <c r="E388" i="1"/>
  <c r="H388" i="1" s="1"/>
  <c r="AC387" i="1"/>
  <c r="AB387" i="1"/>
  <c r="F387" i="1"/>
  <c r="G387" i="1" s="1"/>
  <c r="E387" i="1"/>
  <c r="H387" i="1" s="1"/>
  <c r="AC386" i="1"/>
  <c r="AB386" i="1"/>
  <c r="F386" i="1"/>
  <c r="G386" i="1" s="1"/>
  <c r="E386" i="1"/>
  <c r="H386" i="1" s="1"/>
  <c r="AC385" i="1"/>
  <c r="AB385" i="1"/>
  <c r="F385" i="1"/>
  <c r="G385" i="1" s="1"/>
  <c r="E385" i="1"/>
  <c r="H385" i="1" s="1"/>
  <c r="AC384" i="1"/>
  <c r="AB384" i="1"/>
  <c r="F384" i="1"/>
  <c r="E384" i="1"/>
  <c r="H384" i="1" s="1"/>
  <c r="AC383" i="1"/>
  <c r="AB383" i="1"/>
  <c r="F383" i="1"/>
  <c r="E383" i="1"/>
  <c r="AC382" i="1"/>
  <c r="AB382" i="1"/>
  <c r="F382" i="1"/>
  <c r="E382" i="1"/>
  <c r="H382" i="1" s="1"/>
  <c r="AC381" i="1"/>
  <c r="AB381" i="1"/>
  <c r="F381" i="1"/>
  <c r="E381" i="1"/>
  <c r="H381" i="1" s="1"/>
  <c r="AC380" i="1"/>
  <c r="AB380" i="1"/>
  <c r="F380" i="1"/>
  <c r="E380" i="1"/>
  <c r="H380" i="1" s="1"/>
  <c r="AC379" i="1"/>
  <c r="AB379" i="1"/>
  <c r="F379" i="1"/>
  <c r="E379" i="1"/>
  <c r="H379" i="1" s="1"/>
  <c r="AC378" i="1"/>
  <c r="AB378" i="1"/>
  <c r="F378" i="1"/>
  <c r="E378" i="1"/>
  <c r="H378" i="1" s="1"/>
  <c r="AC377" i="1"/>
  <c r="AB377" i="1"/>
  <c r="F377" i="1"/>
  <c r="E377" i="1"/>
  <c r="H377" i="1" s="1"/>
  <c r="AC376" i="1"/>
  <c r="AB376" i="1"/>
  <c r="F376" i="1"/>
  <c r="E376" i="1"/>
  <c r="AC375" i="1"/>
  <c r="AB375" i="1"/>
  <c r="F375" i="1"/>
  <c r="E375" i="1"/>
  <c r="H375" i="1" s="1"/>
  <c r="AC374" i="1"/>
  <c r="AB374" i="1"/>
  <c r="F374" i="1"/>
  <c r="E374" i="1"/>
  <c r="H374" i="1" s="1"/>
  <c r="AC373" i="1"/>
  <c r="AB373" i="1"/>
  <c r="F373" i="1"/>
  <c r="E373" i="1"/>
  <c r="H373" i="1" s="1"/>
  <c r="AC372" i="1"/>
  <c r="AB372" i="1"/>
  <c r="F372" i="1"/>
  <c r="E372" i="1"/>
  <c r="H372" i="1" s="1"/>
  <c r="AC371" i="1"/>
  <c r="AB371" i="1"/>
  <c r="F371" i="1"/>
  <c r="E371" i="1"/>
  <c r="H371" i="1" s="1"/>
  <c r="AC370" i="1"/>
  <c r="AB370" i="1"/>
  <c r="F370" i="1"/>
  <c r="E370" i="1"/>
  <c r="H370" i="1" s="1"/>
  <c r="AC369" i="1"/>
  <c r="AB369" i="1"/>
  <c r="F369" i="1"/>
  <c r="E369" i="1"/>
  <c r="H369" i="1" s="1"/>
  <c r="AC368" i="1"/>
  <c r="AB368" i="1"/>
  <c r="I368" i="1"/>
  <c r="F368" i="1"/>
  <c r="E368" i="1"/>
  <c r="H368" i="1" s="1"/>
  <c r="AC367" i="1"/>
  <c r="AB367" i="1"/>
  <c r="F367" i="1"/>
  <c r="E367" i="1"/>
  <c r="AC366" i="1"/>
  <c r="AB366" i="1"/>
  <c r="F366" i="1"/>
  <c r="E366" i="1"/>
  <c r="H366" i="1" s="1"/>
  <c r="AC365" i="1"/>
  <c r="AB365" i="1"/>
  <c r="F365" i="1"/>
  <c r="E365" i="1"/>
  <c r="H365" i="1" s="1"/>
  <c r="AC364" i="1"/>
  <c r="AB364" i="1"/>
  <c r="I364" i="1"/>
  <c r="F364" i="1"/>
  <c r="E364" i="1"/>
  <c r="H364" i="1" s="1"/>
  <c r="AC363" i="1"/>
  <c r="AB363" i="1"/>
  <c r="F363" i="1"/>
  <c r="E363" i="1"/>
  <c r="H363" i="1" s="1"/>
  <c r="AC362" i="1"/>
  <c r="AB362" i="1"/>
  <c r="F362" i="1"/>
  <c r="E362" i="1"/>
  <c r="H362" i="1" s="1"/>
  <c r="AC361" i="1"/>
  <c r="AB361" i="1"/>
  <c r="F361" i="1"/>
  <c r="E361" i="1"/>
  <c r="H361" i="1" s="1"/>
  <c r="AC360" i="1"/>
  <c r="AB360" i="1"/>
  <c r="F360" i="1"/>
  <c r="E360" i="1"/>
  <c r="AC359" i="1"/>
  <c r="AB359" i="1"/>
  <c r="F359" i="1"/>
  <c r="E359" i="1"/>
  <c r="H359" i="1" s="1"/>
  <c r="AC358" i="1"/>
  <c r="AB358" i="1"/>
  <c r="F358" i="1"/>
  <c r="E358" i="1"/>
  <c r="H358" i="1" s="1"/>
  <c r="AC357" i="1"/>
  <c r="AB357" i="1"/>
  <c r="F357" i="1"/>
  <c r="E357" i="1"/>
  <c r="H357" i="1" s="1"/>
  <c r="AC356" i="1"/>
  <c r="AB356" i="1"/>
  <c r="F356" i="1"/>
  <c r="E356" i="1"/>
  <c r="H356" i="1" s="1"/>
  <c r="AC355" i="1"/>
  <c r="AB355" i="1"/>
  <c r="F355" i="1"/>
  <c r="E355" i="1"/>
  <c r="H355" i="1" s="1"/>
  <c r="AC354" i="1"/>
  <c r="AB354" i="1"/>
  <c r="F354" i="1"/>
  <c r="E354" i="1"/>
  <c r="H354" i="1" s="1"/>
  <c r="AC353" i="1"/>
  <c r="AB353" i="1"/>
  <c r="F353" i="1"/>
  <c r="E353" i="1"/>
  <c r="H353" i="1" s="1"/>
  <c r="AC352" i="1"/>
  <c r="AB352" i="1"/>
  <c r="F352" i="1"/>
  <c r="E352" i="1"/>
  <c r="H352" i="1" s="1"/>
  <c r="AC351" i="1"/>
  <c r="AB351" i="1"/>
  <c r="F351" i="1"/>
  <c r="E351" i="1"/>
  <c r="AC350" i="1"/>
  <c r="AB350" i="1"/>
  <c r="F350" i="1"/>
  <c r="E350" i="1"/>
  <c r="H350" i="1" s="1"/>
  <c r="AC349" i="1"/>
  <c r="AB349" i="1"/>
  <c r="F349" i="1"/>
  <c r="E349" i="1"/>
  <c r="H349" i="1" s="1"/>
  <c r="AC348" i="1"/>
  <c r="AB348" i="1"/>
  <c r="F348" i="1"/>
  <c r="E348" i="1"/>
  <c r="H348" i="1" s="1"/>
  <c r="AC347" i="1"/>
  <c r="AB347" i="1"/>
  <c r="F347" i="1"/>
  <c r="E347" i="1"/>
  <c r="H347" i="1" s="1"/>
  <c r="AC346" i="1"/>
  <c r="AB346" i="1"/>
  <c r="F346" i="1"/>
  <c r="E346" i="1"/>
  <c r="H346" i="1" s="1"/>
  <c r="AC345" i="1"/>
  <c r="AB345" i="1"/>
  <c r="F345" i="1"/>
  <c r="E345" i="1"/>
  <c r="H345" i="1" s="1"/>
  <c r="AC344" i="1"/>
  <c r="AB344" i="1"/>
  <c r="F344" i="1"/>
  <c r="E344" i="1"/>
  <c r="AC343" i="1"/>
  <c r="AB343" i="1"/>
  <c r="G343" i="1"/>
  <c r="F343" i="1"/>
  <c r="E343" i="1"/>
  <c r="H343" i="1" s="1"/>
  <c r="AC342" i="1"/>
  <c r="AB342" i="1"/>
  <c r="F342" i="1"/>
  <c r="E342" i="1"/>
  <c r="H342" i="1" s="1"/>
  <c r="AC341" i="1"/>
  <c r="AB341" i="1"/>
  <c r="F341" i="1"/>
  <c r="E341" i="1"/>
  <c r="H341" i="1" s="1"/>
  <c r="AC340" i="1"/>
  <c r="AB340" i="1"/>
  <c r="F340" i="1"/>
  <c r="E340" i="1"/>
  <c r="H340" i="1" s="1"/>
  <c r="AC339" i="1"/>
  <c r="AB339" i="1"/>
  <c r="F339" i="1"/>
  <c r="E339" i="1"/>
  <c r="H339" i="1" s="1"/>
  <c r="AC338" i="1"/>
  <c r="AB338" i="1"/>
  <c r="F338" i="1"/>
  <c r="E338" i="1"/>
  <c r="H338" i="1" s="1"/>
  <c r="AC337" i="1"/>
  <c r="AB337" i="1"/>
  <c r="F337" i="1"/>
  <c r="E337" i="1"/>
  <c r="H337" i="1" s="1"/>
  <c r="AC336" i="1"/>
  <c r="AB336" i="1"/>
  <c r="F336" i="1"/>
  <c r="E336" i="1"/>
  <c r="H336" i="1" s="1"/>
  <c r="AC335" i="1"/>
  <c r="AB335" i="1"/>
  <c r="F335" i="1"/>
  <c r="G335" i="1" s="1"/>
  <c r="E335" i="1"/>
  <c r="AC334" i="1"/>
  <c r="AB334" i="1"/>
  <c r="F334" i="1"/>
  <c r="E334" i="1"/>
  <c r="H334" i="1" s="1"/>
  <c r="AC333" i="1"/>
  <c r="AB333" i="1"/>
  <c r="F333" i="1"/>
  <c r="E333" i="1"/>
  <c r="H333" i="1" s="1"/>
  <c r="AC332" i="1"/>
  <c r="AB332" i="1"/>
  <c r="F332" i="1"/>
  <c r="E332" i="1"/>
  <c r="H332" i="1" s="1"/>
  <c r="AC331" i="1"/>
  <c r="AB331" i="1"/>
  <c r="I331" i="1"/>
  <c r="F331" i="1"/>
  <c r="E331" i="1"/>
  <c r="H331" i="1" s="1"/>
  <c r="AC330" i="1"/>
  <c r="AB330" i="1"/>
  <c r="F330" i="1"/>
  <c r="E330" i="1"/>
  <c r="H330" i="1" s="1"/>
  <c r="AC329" i="1"/>
  <c r="AB329" i="1"/>
  <c r="F329" i="1"/>
  <c r="E329" i="1"/>
  <c r="H329" i="1" s="1"/>
  <c r="AC328" i="1"/>
  <c r="AB328" i="1"/>
  <c r="F328" i="1"/>
  <c r="E328" i="1"/>
  <c r="AC327" i="1"/>
  <c r="AB327" i="1"/>
  <c r="F327" i="1"/>
  <c r="E327" i="1"/>
  <c r="H327" i="1" s="1"/>
  <c r="AC326" i="1"/>
  <c r="AB326" i="1"/>
  <c r="F326" i="1"/>
  <c r="E326" i="1"/>
  <c r="H326" i="1" s="1"/>
  <c r="AC325" i="1"/>
  <c r="AB325" i="1"/>
  <c r="F325" i="1"/>
  <c r="E325" i="1"/>
  <c r="H325" i="1" s="1"/>
  <c r="AC324" i="1"/>
  <c r="AB324" i="1"/>
  <c r="F324" i="1"/>
  <c r="E324" i="1"/>
  <c r="H324" i="1" s="1"/>
  <c r="AC323" i="1"/>
  <c r="AB323" i="1"/>
  <c r="F323" i="1"/>
  <c r="E323" i="1"/>
  <c r="H323" i="1" s="1"/>
  <c r="AC322" i="1"/>
  <c r="AB322" i="1"/>
  <c r="F322" i="1"/>
  <c r="E322" i="1"/>
  <c r="H322" i="1" s="1"/>
  <c r="AC321" i="1"/>
  <c r="AB321" i="1"/>
  <c r="F321" i="1"/>
  <c r="E321" i="1"/>
  <c r="H321" i="1" s="1"/>
  <c r="AC320" i="1"/>
  <c r="AB320" i="1"/>
  <c r="F320" i="1"/>
  <c r="E320" i="1"/>
  <c r="H320" i="1" s="1"/>
  <c r="AC319" i="1"/>
  <c r="AB319" i="1"/>
  <c r="F319" i="1"/>
  <c r="E319" i="1"/>
  <c r="AC318" i="1"/>
  <c r="AB318" i="1"/>
  <c r="F318" i="1"/>
  <c r="E318" i="1"/>
  <c r="H318" i="1" s="1"/>
  <c r="AC317" i="1"/>
  <c r="AB317" i="1"/>
  <c r="F317" i="1"/>
  <c r="E317" i="1"/>
  <c r="H317" i="1" s="1"/>
  <c r="AC316" i="1"/>
  <c r="AB316" i="1"/>
  <c r="F316" i="1"/>
  <c r="E316" i="1"/>
  <c r="H316" i="1" s="1"/>
  <c r="AC315" i="1"/>
  <c r="AB315" i="1"/>
  <c r="I315" i="1"/>
  <c r="F315" i="1"/>
  <c r="E315" i="1"/>
  <c r="H315" i="1" s="1"/>
  <c r="AC314" i="1"/>
  <c r="AB314" i="1"/>
  <c r="F314" i="1"/>
  <c r="E314" i="1"/>
  <c r="H314" i="1" s="1"/>
  <c r="AC313" i="1"/>
  <c r="AB313" i="1"/>
  <c r="F313" i="1"/>
  <c r="E313" i="1"/>
  <c r="H313" i="1" s="1"/>
  <c r="AC312" i="1"/>
  <c r="AB312" i="1"/>
  <c r="F312" i="1"/>
  <c r="E312" i="1"/>
  <c r="AC311" i="1"/>
  <c r="AB311" i="1"/>
  <c r="F311" i="1"/>
  <c r="E311" i="1"/>
  <c r="H311" i="1" s="1"/>
  <c r="AC310" i="1"/>
  <c r="AB310" i="1"/>
  <c r="F310" i="1"/>
  <c r="E310" i="1"/>
  <c r="H310" i="1" s="1"/>
  <c r="AC309" i="1"/>
  <c r="AB309" i="1"/>
  <c r="F309" i="1"/>
  <c r="E309" i="1"/>
  <c r="H309" i="1" s="1"/>
  <c r="AC308" i="1"/>
  <c r="AB308" i="1"/>
  <c r="F308" i="1"/>
  <c r="E308" i="1"/>
  <c r="H308" i="1" s="1"/>
  <c r="AC307" i="1"/>
  <c r="AB307" i="1"/>
  <c r="F307" i="1"/>
  <c r="E307" i="1"/>
  <c r="H307" i="1" s="1"/>
  <c r="AC306" i="1"/>
  <c r="AB306" i="1"/>
  <c r="F306" i="1"/>
  <c r="E306" i="1"/>
  <c r="AC305" i="1"/>
  <c r="AB305" i="1"/>
  <c r="H305" i="1"/>
  <c r="F305" i="1"/>
  <c r="E305" i="1"/>
  <c r="I305" i="1" s="1"/>
  <c r="AC304" i="1"/>
  <c r="AB304" i="1"/>
  <c r="F304" i="1"/>
  <c r="E304" i="1"/>
  <c r="I304" i="1" s="1"/>
  <c r="AC303" i="1"/>
  <c r="AB303" i="1"/>
  <c r="F303" i="1"/>
  <c r="E303" i="1"/>
  <c r="I303" i="1" s="1"/>
  <c r="AC302" i="1"/>
  <c r="AB302" i="1"/>
  <c r="F302" i="1"/>
  <c r="E302" i="1"/>
  <c r="AC301" i="1"/>
  <c r="AB301" i="1"/>
  <c r="F301" i="1"/>
  <c r="E301" i="1"/>
  <c r="I301" i="1" s="1"/>
  <c r="AC300" i="1"/>
  <c r="AB300" i="1"/>
  <c r="F300" i="1"/>
  <c r="G300" i="1" s="1"/>
  <c r="E300" i="1"/>
  <c r="I300" i="1" s="1"/>
  <c r="AC299" i="1"/>
  <c r="AB299" i="1"/>
  <c r="F299" i="1"/>
  <c r="E299" i="1"/>
  <c r="I299" i="1" s="1"/>
  <c r="AC298" i="1"/>
  <c r="AB298" i="1"/>
  <c r="F298" i="1"/>
  <c r="E298" i="1"/>
  <c r="AC297" i="1"/>
  <c r="AB297" i="1"/>
  <c r="F297" i="1"/>
  <c r="E297" i="1"/>
  <c r="I297" i="1" s="1"/>
  <c r="AC296" i="1"/>
  <c r="AB296" i="1"/>
  <c r="H296" i="1"/>
  <c r="F296" i="1"/>
  <c r="G296" i="1" s="1"/>
  <c r="E296" i="1"/>
  <c r="I296" i="1" s="1"/>
  <c r="AC295" i="1"/>
  <c r="AB295" i="1"/>
  <c r="F295" i="1"/>
  <c r="G295" i="1" s="1"/>
  <c r="E295" i="1"/>
  <c r="I295" i="1" s="1"/>
  <c r="AC294" i="1"/>
  <c r="AB294" i="1"/>
  <c r="F294" i="1"/>
  <c r="E294" i="1"/>
  <c r="AC293" i="1"/>
  <c r="AB293" i="1"/>
  <c r="H293" i="1"/>
  <c r="F293" i="1"/>
  <c r="E293" i="1"/>
  <c r="I293" i="1" s="1"/>
  <c r="AC292" i="1"/>
  <c r="AB292" i="1"/>
  <c r="F292" i="1"/>
  <c r="E292" i="1"/>
  <c r="I292" i="1" s="1"/>
  <c r="AC291" i="1"/>
  <c r="AB291" i="1"/>
  <c r="F291" i="1"/>
  <c r="E291" i="1"/>
  <c r="I291" i="1" s="1"/>
  <c r="AC290" i="1"/>
  <c r="AB290" i="1"/>
  <c r="F290" i="1"/>
  <c r="E290" i="1"/>
  <c r="AC289" i="1"/>
  <c r="AB289" i="1"/>
  <c r="F289" i="1"/>
  <c r="E289" i="1"/>
  <c r="I289" i="1" s="1"/>
  <c r="AC288" i="1"/>
  <c r="AB288" i="1"/>
  <c r="F288" i="1"/>
  <c r="G288" i="1" s="1"/>
  <c r="E288" i="1"/>
  <c r="I288" i="1" s="1"/>
  <c r="AC287" i="1"/>
  <c r="AB287" i="1"/>
  <c r="F287" i="1"/>
  <c r="G287" i="1" s="1"/>
  <c r="E287" i="1"/>
  <c r="I287" i="1" s="1"/>
  <c r="AC286" i="1"/>
  <c r="AB286" i="1"/>
  <c r="F286" i="1"/>
  <c r="E286" i="1"/>
  <c r="AC285" i="1"/>
  <c r="AB285" i="1"/>
  <c r="F285" i="1"/>
  <c r="E285" i="1"/>
  <c r="I285" i="1" s="1"/>
  <c r="AC284" i="1"/>
  <c r="AB284" i="1"/>
  <c r="G284" i="1"/>
  <c r="F284" i="1"/>
  <c r="E284" i="1"/>
  <c r="I284" i="1" s="1"/>
  <c r="AC283" i="1"/>
  <c r="AB283" i="1"/>
  <c r="F283" i="1"/>
  <c r="E283" i="1"/>
  <c r="I283" i="1" s="1"/>
  <c r="AC282" i="1"/>
  <c r="AB282" i="1"/>
  <c r="F282" i="1"/>
  <c r="E282" i="1"/>
  <c r="AC281" i="1"/>
  <c r="AB281" i="1"/>
  <c r="F281" i="1"/>
  <c r="E281" i="1"/>
  <c r="I281" i="1" s="1"/>
  <c r="AC280" i="1"/>
  <c r="AB280" i="1"/>
  <c r="H280" i="1"/>
  <c r="F280" i="1"/>
  <c r="G280" i="1" s="1"/>
  <c r="E280" i="1"/>
  <c r="I280" i="1" s="1"/>
  <c r="AC279" i="1"/>
  <c r="AB279" i="1"/>
  <c r="F279" i="1"/>
  <c r="G279" i="1" s="1"/>
  <c r="E279" i="1"/>
  <c r="I279" i="1" s="1"/>
  <c r="AC278" i="1"/>
  <c r="AB278" i="1"/>
  <c r="F278" i="1"/>
  <c r="E278" i="1"/>
  <c r="AC277" i="1"/>
  <c r="AB277" i="1"/>
  <c r="F277" i="1"/>
  <c r="E277" i="1"/>
  <c r="I277" i="1" s="1"/>
  <c r="AC276" i="1"/>
  <c r="AB276" i="1"/>
  <c r="F276" i="1"/>
  <c r="E276" i="1"/>
  <c r="I276" i="1" s="1"/>
  <c r="AC275" i="1"/>
  <c r="AB275" i="1"/>
  <c r="F275" i="1"/>
  <c r="E275" i="1"/>
  <c r="I275" i="1" s="1"/>
  <c r="AC274" i="1"/>
  <c r="AB274" i="1"/>
  <c r="F274" i="1"/>
  <c r="E274" i="1"/>
  <c r="AC273" i="1"/>
  <c r="AB273" i="1"/>
  <c r="F273" i="1"/>
  <c r="E273" i="1"/>
  <c r="I273" i="1" s="1"/>
  <c r="AC272" i="1"/>
  <c r="AB272" i="1"/>
  <c r="H272" i="1"/>
  <c r="F272" i="1"/>
  <c r="G272" i="1" s="1"/>
  <c r="E272" i="1"/>
  <c r="I272" i="1" s="1"/>
  <c r="AC271" i="1"/>
  <c r="AB271" i="1"/>
  <c r="F271" i="1"/>
  <c r="G271" i="1" s="1"/>
  <c r="E271" i="1"/>
  <c r="I271" i="1" s="1"/>
  <c r="AC270" i="1"/>
  <c r="AB270" i="1"/>
  <c r="F270" i="1"/>
  <c r="E270" i="1"/>
  <c r="AC269" i="1"/>
  <c r="AB269" i="1"/>
  <c r="F269" i="1"/>
  <c r="E269" i="1"/>
  <c r="I269" i="1" s="1"/>
  <c r="AC268" i="1"/>
  <c r="AB268" i="1"/>
  <c r="G268" i="1"/>
  <c r="F268" i="1"/>
  <c r="E268" i="1"/>
  <c r="I268" i="1" s="1"/>
  <c r="AC267" i="1"/>
  <c r="AB267" i="1"/>
  <c r="F267" i="1"/>
  <c r="E267" i="1"/>
  <c r="I267" i="1" s="1"/>
  <c r="AC266" i="1"/>
  <c r="AB266" i="1"/>
  <c r="F266" i="1"/>
  <c r="E266" i="1"/>
  <c r="AC265" i="1"/>
  <c r="AB265" i="1"/>
  <c r="F265" i="1"/>
  <c r="E265" i="1"/>
  <c r="I265" i="1" s="1"/>
  <c r="AC264" i="1"/>
  <c r="AB264" i="1"/>
  <c r="F264" i="1"/>
  <c r="E264" i="1"/>
  <c r="I264" i="1" s="1"/>
  <c r="AC263" i="1"/>
  <c r="AB263" i="1"/>
  <c r="F263" i="1"/>
  <c r="E263" i="1"/>
  <c r="I263" i="1" s="1"/>
  <c r="AC262" i="1"/>
  <c r="AB262" i="1"/>
  <c r="F262" i="1"/>
  <c r="E262" i="1"/>
  <c r="AC261" i="1"/>
  <c r="AB261" i="1"/>
  <c r="F261" i="1"/>
  <c r="E261" i="1"/>
  <c r="I261" i="1" s="1"/>
  <c r="AC260" i="1"/>
  <c r="AB260" i="1"/>
  <c r="F260" i="1"/>
  <c r="E260" i="1"/>
  <c r="I260" i="1" s="1"/>
  <c r="AC259" i="1"/>
  <c r="AB259" i="1"/>
  <c r="F259" i="1"/>
  <c r="E259" i="1"/>
  <c r="I259" i="1" s="1"/>
  <c r="AC258" i="1"/>
  <c r="AB258" i="1"/>
  <c r="F258" i="1"/>
  <c r="E258" i="1"/>
  <c r="AC257" i="1"/>
  <c r="AB257" i="1"/>
  <c r="H257" i="1"/>
  <c r="F257" i="1"/>
  <c r="E257" i="1"/>
  <c r="I257" i="1" s="1"/>
  <c r="AC256" i="1"/>
  <c r="AB256" i="1"/>
  <c r="H256" i="1"/>
  <c r="F256" i="1"/>
  <c r="G256" i="1" s="1"/>
  <c r="E256" i="1"/>
  <c r="I256" i="1" s="1"/>
  <c r="AC255" i="1"/>
  <c r="AB255" i="1"/>
  <c r="F255" i="1"/>
  <c r="G255" i="1" s="1"/>
  <c r="E255" i="1"/>
  <c r="I255" i="1" s="1"/>
  <c r="AC254" i="1"/>
  <c r="AB254" i="1"/>
  <c r="F254" i="1"/>
  <c r="E254" i="1"/>
  <c r="AC253" i="1"/>
  <c r="AB253" i="1"/>
  <c r="F253" i="1"/>
  <c r="E253" i="1"/>
  <c r="I253" i="1" s="1"/>
  <c r="AC252" i="1"/>
  <c r="AB252" i="1"/>
  <c r="F252" i="1"/>
  <c r="E252" i="1"/>
  <c r="I252" i="1" s="1"/>
  <c r="AC251" i="1"/>
  <c r="AB251" i="1"/>
  <c r="F251" i="1"/>
  <c r="E251" i="1"/>
  <c r="I251" i="1" s="1"/>
  <c r="AC250" i="1"/>
  <c r="AB250" i="1"/>
  <c r="F250" i="1"/>
  <c r="E250" i="1"/>
  <c r="AC249" i="1"/>
  <c r="AB249" i="1"/>
  <c r="F249" i="1"/>
  <c r="E249" i="1"/>
  <c r="I249" i="1" s="1"/>
  <c r="AC248" i="1"/>
  <c r="AB248" i="1"/>
  <c r="F248" i="1"/>
  <c r="G248" i="1" s="1"/>
  <c r="E248" i="1"/>
  <c r="I248" i="1" s="1"/>
  <c r="AC247" i="1"/>
  <c r="AB247" i="1"/>
  <c r="F247" i="1"/>
  <c r="G247" i="1" s="1"/>
  <c r="E247" i="1"/>
  <c r="I247" i="1" s="1"/>
  <c r="AC246" i="1"/>
  <c r="AB246" i="1"/>
  <c r="F246" i="1"/>
  <c r="E246" i="1"/>
  <c r="AC245" i="1"/>
  <c r="AB245" i="1"/>
  <c r="H245" i="1"/>
  <c r="F245" i="1"/>
  <c r="E245" i="1"/>
  <c r="I245" i="1" s="1"/>
  <c r="AC244" i="1"/>
  <c r="AB244" i="1"/>
  <c r="F244" i="1"/>
  <c r="E244" i="1"/>
  <c r="I244" i="1" s="1"/>
  <c r="AC243" i="1"/>
  <c r="AB243" i="1"/>
  <c r="F243" i="1"/>
  <c r="E243" i="1"/>
  <c r="I243" i="1" s="1"/>
  <c r="AC242" i="1"/>
  <c r="AB242" i="1"/>
  <c r="F242" i="1"/>
  <c r="E242" i="1"/>
  <c r="AC241" i="1"/>
  <c r="AB241" i="1"/>
  <c r="H241" i="1"/>
  <c r="F241" i="1"/>
  <c r="E241" i="1"/>
  <c r="I241" i="1" s="1"/>
  <c r="AC240" i="1"/>
  <c r="AB240" i="1"/>
  <c r="F240" i="1"/>
  <c r="E240" i="1"/>
  <c r="I240" i="1" s="1"/>
  <c r="AC239" i="1"/>
  <c r="AB239" i="1"/>
  <c r="F239" i="1"/>
  <c r="E239" i="1"/>
  <c r="I239" i="1" s="1"/>
  <c r="AC238" i="1"/>
  <c r="AB238" i="1"/>
  <c r="F238" i="1"/>
  <c r="E238" i="1"/>
  <c r="AC237" i="1"/>
  <c r="AB237" i="1"/>
  <c r="F237" i="1"/>
  <c r="E237" i="1"/>
  <c r="I237" i="1" s="1"/>
  <c r="AC236" i="1"/>
  <c r="AB236" i="1"/>
  <c r="F236" i="1"/>
  <c r="G236" i="1" s="1"/>
  <c r="E236" i="1"/>
  <c r="I236" i="1" s="1"/>
  <c r="AC235" i="1"/>
  <c r="AB235" i="1"/>
  <c r="F235" i="1"/>
  <c r="E235" i="1"/>
  <c r="I235" i="1" s="1"/>
  <c r="AC234" i="1"/>
  <c r="AB234" i="1"/>
  <c r="F234" i="1"/>
  <c r="E234" i="1"/>
  <c r="AC233" i="1"/>
  <c r="AB233" i="1"/>
  <c r="F233" i="1"/>
  <c r="E233" i="1"/>
  <c r="I233" i="1" s="1"/>
  <c r="AC232" i="1"/>
  <c r="AB232" i="1"/>
  <c r="H232" i="1"/>
  <c r="F232" i="1"/>
  <c r="G232" i="1" s="1"/>
  <c r="E232" i="1"/>
  <c r="I232" i="1" s="1"/>
  <c r="AC231" i="1"/>
  <c r="AB231" i="1"/>
  <c r="F231" i="1"/>
  <c r="G231" i="1" s="1"/>
  <c r="E231" i="1"/>
  <c r="I231" i="1" s="1"/>
  <c r="AC230" i="1"/>
  <c r="AB230" i="1"/>
  <c r="F230" i="1"/>
  <c r="E230" i="1"/>
  <c r="AC229" i="1"/>
  <c r="AB229" i="1"/>
  <c r="H229" i="1"/>
  <c r="F229" i="1"/>
  <c r="E229" i="1"/>
  <c r="I229" i="1" s="1"/>
  <c r="AC228" i="1"/>
  <c r="AB228" i="1"/>
  <c r="F228" i="1"/>
  <c r="E228" i="1"/>
  <c r="I228" i="1" s="1"/>
  <c r="AC227" i="1"/>
  <c r="AB227" i="1"/>
  <c r="F227" i="1"/>
  <c r="E227" i="1"/>
  <c r="I227" i="1" s="1"/>
  <c r="AC226" i="1"/>
  <c r="AB226" i="1"/>
  <c r="F226" i="1"/>
  <c r="E226" i="1"/>
  <c r="AC225" i="1"/>
  <c r="AB225" i="1"/>
  <c r="F225" i="1"/>
  <c r="E225" i="1"/>
  <c r="J225" i="1" s="1"/>
  <c r="AC224" i="1"/>
  <c r="AB224" i="1"/>
  <c r="F224" i="1"/>
  <c r="G224" i="1" s="1"/>
  <c r="E224" i="1"/>
  <c r="I224" i="1" s="1"/>
  <c r="AC223" i="1"/>
  <c r="AB223" i="1"/>
  <c r="F223" i="1"/>
  <c r="G223" i="1" s="1"/>
  <c r="E223" i="1"/>
  <c r="I223" i="1" s="1"/>
  <c r="AC222" i="1"/>
  <c r="AB222" i="1"/>
  <c r="F222" i="1"/>
  <c r="E222" i="1"/>
  <c r="J222" i="1" s="1"/>
  <c r="AC221" i="1"/>
  <c r="AB221" i="1"/>
  <c r="F221" i="1"/>
  <c r="E221" i="1"/>
  <c r="AC220" i="1"/>
  <c r="AB220" i="1"/>
  <c r="G220" i="1"/>
  <c r="F220" i="1"/>
  <c r="E220" i="1"/>
  <c r="I220" i="1" s="1"/>
  <c r="AC219" i="1"/>
  <c r="AB219" i="1"/>
  <c r="F219" i="1"/>
  <c r="G219" i="1" s="1"/>
  <c r="E219" i="1"/>
  <c r="I219" i="1" s="1"/>
  <c r="AC218" i="1"/>
  <c r="AB218" i="1"/>
  <c r="F218" i="1"/>
  <c r="E218" i="1"/>
  <c r="AC217" i="1"/>
  <c r="AB217" i="1"/>
  <c r="F217" i="1"/>
  <c r="E217" i="1"/>
  <c r="J217" i="1" s="1"/>
  <c r="AC216" i="1"/>
  <c r="AB216" i="1"/>
  <c r="G216" i="1"/>
  <c r="F216" i="1"/>
  <c r="E216" i="1"/>
  <c r="I216" i="1" s="1"/>
  <c r="AC215" i="1"/>
  <c r="AB215" i="1"/>
  <c r="F215" i="1"/>
  <c r="E215" i="1"/>
  <c r="I215" i="1" s="1"/>
  <c r="AC214" i="1"/>
  <c r="AB214" i="1"/>
  <c r="F214" i="1"/>
  <c r="G214" i="1" s="1"/>
  <c r="E214" i="1"/>
  <c r="J214" i="1" s="1"/>
  <c r="AC213" i="1"/>
  <c r="AB213" i="1"/>
  <c r="F213" i="1"/>
  <c r="E213" i="1"/>
  <c r="AC212" i="1"/>
  <c r="AB212" i="1"/>
  <c r="F212" i="1"/>
  <c r="E212" i="1"/>
  <c r="I212" i="1" s="1"/>
  <c r="AC211" i="1"/>
  <c r="AB211" i="1"/>
  <c r="F211" i="1"/>
  <c r="G211" i="1" s="1"/>
  <c r="E211" i="1"/>
  <c r="I211" i="1" s="1"/>
  <c r="AC210" i="1"/>
  <c r="AB210" i="1"/>
  <c r="F210" i="1"/>
  <c r="E210" i="1"/>
  <c r="AC209" i="1"/>
  <c r="AB209" i="1"/>
  <c r="F209" i="1"/>
  <c r="E209" i="1"/>
  <c r="J209" i="1" s="1"/>
  <c r="AC208" i="1"/>
  <c r="AB208" i="1"/>
  <c r="H208" i="1"/>
  <c r="F208" i="1"/>
  <c r="G208" i="1" s="1"/>
  <c r="E208" i="1"/>
  <c r="I208" i="1" s="1"/>
  <c r="AC207" i="1"/>
  <c r="AB207" i="1"/>
  <c r="F207" i="1"/>
  <c r="G207" i="1" s="1"/>
  <c r="E207" i="1"/>
  <c r="I207" i="1" s="1"/>
  <c r="AC206" i="1"/>
  <c r="AB206" i="1"/>
  <c r="J206" i="1"/>
  <c r="F206" i="1"/>
  <c r="E206" i="1"/>
  <c r="AC205" i="1"/>
  <c r="AB205" i="1"/>
  <c r="F205" i="1"/>
  <c r="E205" i="1"/>
  <c r="AC204" i="1"/>
  <c r="AB204" i="1"/>
  <c r="F204" i="1"/>
  <c r="E204" i="1"/>
  <c r="I204" i="1" s="1"/>
  <c r="AC203" i="1"/>
  <c r="AB203" i="1"/>
  <c r="F203" i="1"/>
  <c r="G203" i="1" s="1"/>
  <c r="E203" i="1"/>
  <c r="I203" i="1" s="1"/>
  <c r="AC202" i="1"/>
  <c r="AB202" i="1"/>
  <c r="F202" i="1"/>
  <c r="E202" i="1"/>
  <c r="AC201" i="1"/>
  <c r="AB201" i="1"/>
  <c r="F201" i="1"/>
  <c r="E201" i="1"/>
  <c r="J201" i="1" s="1"/>
  <c r="AC200" i="1"/>
  <c r="AB200" i="1"/>
  <c r="F200" i="1"/>
  <c r="E200" i="1"/>
  <c r="I200" i="1" s="1"/>
  <c r="AC199" i="1"/>
  <c r="AB199" i="1"/>
  <c r="F199" i="1"/>
  <c r="E199" i="1"/>
  <c r="I199" i="1" s="1"/>
  <c r="AC198" i="1"/>
  <c r="AB198" i="1"/>
  <c r="F198" i="1"/>
  <c r="G198" i="1" s="1"/>
  <c r="E198" i="1"/>
  <c r="J198" i="1" s="1"/>
  <c r="AC197" i="1"/>
  <c r="AB197" i="1"/>
  <c r="F197" i="1"/>
  <c r="E197" i="1"/>
  <c r="AC196" i="1"/>
  <c r="AB196" i="1"/>
  <c r="H196" i="1"/>
  <c r="F196" i="1"/>
  <c r="G196" i="1" s="1"/>
  <c r="E196" i="1"/>
  <c r="I196" i="1" s="1"/>
  <c r="AC195" i="1"/>
  <c r="AB195" i="1"/>
  <c r="F195" i="1"/>
  <c r="E195" i="1"/>
  <c r="I195" i="1" s="1"/>
  <c r="AC194" i="1"/>
  <c r="AB194" i="1"/>
  <c r="F194" i="1"/>
  <c r="E194" i="1"/>
  <c r="AC193" i="1"/>
  <c r="AB193" i="1"/>
  <c r="H193" i="1"/>
  <c r="F193" i="1"/>
  <c r="E193" i="1"/>
  <c r="J193" i="1" s="1"/>
  <c r="AC192" i="1"/>
  <c r="AB192" i="1"/>
  <c r="F192" i="1"/>
  <c r="E192" i="1"/>
  <c r="I192" i="1" s="1"/>
  <c r="AC191" i="1"/>
  <c r="AB191" i="1"/>
  <c r="F191" i="1"/>
  <c r="E191" i="1"/>
  <c r="I191" i="1" s="1"/>
  <c r="AC190" i="1"/>
  <c r="AB190" i="1"/>
  <c r="F190" i="1"/>
  <c r="E190" i="1"/>
  <c r="J190" i="1" s="1"/>
  <c r="AC189" i="1"/>
  <c r="AB189" i="1"/>
  <c r="F189" i="1"/>
  <c r="E189" i="1"/>
  <c r="AC188" i="1"/>
  <c r="AB188" i="1"/>
  <c r="F188" i="1"/>
  <c r="G188" i="1" s="1"/>
  <c r="E188" i="1"/>
  <c r="I188" i="1" s="1"/>
  <c r="AC187" i="1"/>
  <c r="AB187" i="1"/>
  <c r="F187" i="1"/>
  <c r="G187" i="1" s="1"/>
  <c r="E187" i="1"/>
  <c r="I187" i="1" s="1"/>
  <c r="AC186" i="1"/>
  <c r="AB186" i="1"/>
  <c r="F186" i="1"/>
  <c r="E186" i="1"/>
  <c r="AC185" i="1"/>
  <c r="AB185" i="1"/>
  <c r="F185" i="1"/>
  <c r="E185" i="1"/>
  <c r="J185" i="1" s="1"/>
  <c r="AC184" i="1"/>
  <c r="AB184" i="1"/>
  <c r="G184" i="1"/>
  <c r="F184" i="1"/>
  <c r="E184" i="1"/>
  <c r="I184" i="1" s="1"/>
  <c r="AC183" i="1"/>
  <c r="AB183" i="1"/>
  <c r="F183" i="1"/>
  <c r="E183" i="1"/>
  <c r="I183" i="1" s="1"/>
  <c r="AC182" i="1"/>
  <c r="AB182" i="1"/>
  <c r="F182" i="1"/>
  <c r="G182" i="1" s="1"/>
  <c r="E182" i="1"/>
  <c r="J182" i="1" s="1"/>
  <c r="AC181" i="1"/>
  <c r="AB181" i="1"/>
  <c r="F181" i="1"/>
  <c r="E181" i="1"/>
  <c r="AC180" i="1"/>
  <c r="AB180" i="1"/>
  <c r="H180" i="1"/>
  <c r="F180" i="1"/>
  <c r="G180" i="1" s="1"/>
  <c r="E180" i="1"/>
  <c r="I180" i="1" s="1"/>
  <c r="AC179" i="1"/>
  <c r="AB179" i="1"/>
  <c r="F179" i="1"/>
  <c r="E179" i="1"/>
  <c r="I179" i="1" s="1"/>
  <c r="AC178" i="1"/>
  <c r="AB178" i="1"/>
  <c r="F178" i="1"/>
  <c r="E178" i="1"/>
  <c r="AC177" i="1"/>
  <c r="AB177" i="1"/>
  <c r="F177" i="1"/>
  <c r="E177" i="1"/>
  <c r="J177" i="1" s="1"/>
  <c r="AC176" i="1"/>
  <c r="AB176" i="1"/>
  <c r="F176" i="1"/>
  <c r="G176" i="1" s="1"/>
  <c r="E176" i="1"/>
  <c r="I176" i="1" s="1"/>
  <c r="AC175" i="1"/>
  <c r="AB175" i="1"/>
  <c r="F175" i="1"/>
  <c r="G175" i="1" s="1"/>
  <c r="E175" i="1"/>
  <c r="I175" i="1" s="1"/>
  <c r="AC174" i="1"/>
  <c r="AB174" i="1"/>
  <c r="J174" i="1"/>
  <c r="F174" i="1"/>
  <c r="E174" i="1"/>
  <c r="AC173" i="1"/>
  <c r="AB173" i="1"/>
  <c r="F173" i="1"/>
  <c r="E173" i="1"/>
  <c r="AC172" i="1"/>
  <c r="AB172" i="1"/>
  <c r="F172" i="1"/>
  <c r="E172" i="1"/>
  <c r="I172" i="1" s="1"/>
  <c r="AC171" i="1"/>
  <c r="AB171" i="1"/>
  <c r="F171" i="1"/>
  <c r="G171" i="1" s="1"/>
  <c r="E171" i="1"/>
  <c r="I171" i="1" s="1"/>
  <c r="AC170" i="1"/>
  <c r="AB170" i="1"/>
  <c r="F170" i="1"/>
  <c r="E170" i="1"/>
  <c r="AC169" i="1"/>
  <c r="AB169" i="1"/>
  <c r="H169" i="1"/>
  <c r="F169" i="1"/>
  <c r="E169" i="1"/>
  <c r="J169" i="1" s="1"/>
  <c r="AC168" i="1"/>
  <c r="AB168" i="1"/>
  <c r="F168" i="1"/>
  <c r="E168" i="1"/>
  <c r="I168" i="1" s="1"/>
  <c r="AC167" i="1"/>
  <c r="AB167" i="1"/>
  <c r="F167" i="1"/>
  <c r="E167" i="1"/>
  <c r="I167" i="1" s="1"/>
  <c r="AC166" i="1"/>
  <c r="AB166" i="1"/>
  <c r="F166" i="1"/>
  <c r="E166" i="1"/>
  <c r="J166" i="1" s="1"/>
  <c r="AC165" i="1"/>
  <c r="AB165" i="1"/>
  <c r="F165" i="1"/>
  <c r="E165" i="1"/>
  <c r="AC164" i="1"/>
  <c r="AB164" i="1"/>
  <c r="F164" i="1"/>
  <c r="G164" i="1" s="1"/>
  <c r="E164" i="1"/>
  <c r="I164" i="1" s="1"/>
  <c r="AC163" i="1"/>
  <c r="AB163" i="1"/>
  <c r="F163" i="1"/>
  <c r="E163" i="1"/>
  <c r="I163" i="1" s="1"/>
  <c r="AC162" i="1"/>
  <c r="AB162" i="1"/>
  <c r="F162" i="1"/>
  <c r="E162" i="1"/>
  <c r="AC161" i="1"/>
  <c r="AB161" i="1"/>
  <c r="H161" i="1"/>
  <c r="F161" i="1"/>
  <c r="E161" i="1"/>
  <c r="J161" i="1" s="1"/>
  <c r="AC160" i="1"/>
  <c r="AB160" i="1"/>
  <c r="H160" i="1"/>
  <c r="F160" i="1"/>
  <c r="G160" i="1" s="1"/>
  <c r="E160" i="1"/>
  <c r="I160" i="1" s="1"/>
  <c r="AC159" i="1"/>
  <c r="AB159" i="1"/>
  <c r="F159" i="1"/>
  <c r="G159" i="1" s="1"/>
  <c r="E159" i="1"/>
  <c r="I159" i="1" s="1"/>
  <c r="AC158" i="1"/>
  <c r="AB158" i="1"/>
  <c r="F158" i="1"/>
  <c r="E158" i="1"/>
  <c r="J158" i="1" s="1"/>
  <c r="AC157" i="1"/>
  <c r="AB157" i="1"/>
  <c r="F157" i="1"/>
  <c r="E157" i="1"/>
  <c r="AC156" i="1"/>
  <c r="AB156" i="1"/>
  <c r="F156" i="1"/>
  <c r="E156" i="1"/>
  <c r="I156" i="1" s="1"/>
  <c r="AC155" i="1"/>
  <c r="AB155" i="1"/>
  <c r="F155" i="1"/>
  <c r="E155" i="1"/>
  <c r="I155" i="1" s="1"/>
  <c r="AC154" i="1"/>
  <c r="AB154" i="1"/>
  <c r="F154" i="1"/>
  <c r="E154" i="1"/>
  <c r="AC153" i="1"/>
  <c r="AB153" i="1"/>
  <c r="F153" i="1"/>
  <c r="E153" i="1"/>
  <c r="J153" i="1" s="1"/>
  <c r="AC152" i="1"/>
  <c r="AB152" i="1"/>
  <c r="F152" i="1"/>
  <c r="G152" i="1" s="1"/>
  <c r="E152" i="1"/>
  <c r="I152" i="1" s="1"/>
  <c r="AC151" i="1"/>
  <c r="AB151" i="1"/>
  <c r="F151" i="1"/>
  <c r="E151" i="1"/>
  <c r="I151" i="1" s="1"/>
  <c r="AC150" i="1"/>
  <c r="AB150" i="1"/>
  <c r="F150" i="1"/>
  <c r="G150" i="1" s="1"/>
  <c r="E150" i="1"/>
  <c r="J150" i="1" s="1"/>
  <c r="AC149" i="1"/>
  <c r="AB149" i="1"/>
  <c r="F149" i="1"/>
  <c r="E149" i="1"/>
  <c r="J149" i="1" s="1"/>
  <c r="AC148" i="1"/>
  <c r="AB148" i="1"/>
  <c r="G148" i="1"/>
  <c r="F148" i="1"/>
  <c r="E148" i="1"/>
  <c r="I148" i="1" s="1"/>
  <c r="AC147" i="1"/>
  <c r="AB147" i="1"/>
  <c r="F147" i="1"/>
  <c r="G147" i="1" s="1"/>
  <c r="E147" i="1"/>
  <c r="I147" i="1" s="1"/>
  <c r="AC146" i="1"/>
  <c r="AB146" i="1"/>
  <c r="F146" i="1"/>
  <c r="E146" i="1"/>
  <c r="AC145" i="1"/>
  <c r="AB145" i="1"/>
  <c r="F145" i="1"/>
  <c r="E145" i="1"/>
  <c r="J145" i="1" s="1"/>
  <c r="AC144" i="1"/>
  <c r="AB144" i="1"/>
  <c r="G144" i="1"/>
  <c r="F144" i="1"/>
  <c r="E144" i="1"/>
  <c r="I144" i="1" s="1"/>
  <c r="AC143" i="1"/>
  <c r="AB143" i="1"/>
  <c r="F143" i="1"/>
  <c r="E143" i="1"/>
  <c r="I143" i="1" s="1"/>
  <c r="AC142" i="1"/>
  <c r="AB142" i="1"/>
  <c r="F142" i="1"/>
  <c r="G142" i="1" s="1"/>
  <c r="E142" i="1"/>
  <c r="J142" i="1" s="1"/>
  <c r="AC141" i="1"/>
  <c r="AB141" i="1"/>
  <c r="F141" i="1"/>
  <c r="E141" i="1"/>
  <c r="J141" i="1" s="1"/>
  <c r="AC140" i="1"/>
  <c r="AB140" i="1"/>
  <c r="F140" i="1"/>
  <c r="E140" i="1"/>
  <c r="I140" i="1" s="1"/>
  <c r="AC139" i="1"/>
  <c r="AB139" i="1"/>
  <c r="F139" i="1"/>
  <c r="E139" i="1"/>
  <c r="I139" i="1" s="1"/>
  <c r="AC138" i="1"/>
  <c r="AB138" i="1"/>
  <c r="F138" i="1"/>
  <c r="E138" i="1"/>
  <c r="AC137" i="1"/>
  <c r="AB137" i="1"/>
  <c r="F137" i="1"/>
  <c r="E137" i="1"/>
  <c r="J137" i="1" s="1"/>
  <c r="AC136" i="1"/>
  <c r="AB136" i="1"/>
  <c r="F136" i="1"/>
  <c r="G136" i="1" s="1"/>
  <c r="E136" i="1"/>
  <c r="I136" i="1" s="1"/>
  <c r="AC135" i="1"/>
  <c r="AB135" i="1"/>
  <c r="F135" i="1"/>
  <c r="E135" i="1"/>
  <c r="I135" i="1" s="1"/>
  <c r="AC134" i="1"/>
  <c r="AB134" i="1"/>
  <c r="F134" i="1"/>
  <c r="G134" i="1" s="1"/>
  <c r="E134" i="1"/>
  <c r="J134" i="1" s="1"/>
  <c r="AC133" i="1"/>
  <c r="AB133" i="1"/>
  <c r="F133" i="1"/>
  <c r="E133" i="1"/>
  <c r="J133" i="1" s="1"/>
  <c r="AC132" i="1"/>
  <c r="AB132" i="1"/>
  <c r="G132" i="1"/>
  <c r="F132" i="1"/>
  <c r="E132" i="1"/>
  <c r="I132" i="1" s="1"/>
  <c r="AC131" i="1"/>
  <c r="AB131" i="1"/>
  <c r="F131" i="1"/>
  <c r="G131" i="1" s="1"/>
  <c r="E131" i="1"/>
  <c r="I131" i="1" s="1"/>
  <c r="AC130" i="1"/>
  <c r="AB130" i="1"/>
  <c r="F130" i="1"/>
  <c r="E130" i="1"/>
  <c r="AC129" i="1"/>
  <c r="AB129" i="1"/>
  <c r="F129" i="1"/>
  <c r="E129" i="1"/>
  <c r="J129" i="1" s="1"/>
  <c r="AC128" i="1"/>
  <c r="AB128" i="1"/>
  <c r="G128" i="1"/>
  <c r="F128" i="1"/>
  <c r="E128" i="1"/>
  <c r="I128" i="1" s="1"/>
  <c r="AC127" i="1"/>
  <c r="AB127" i="1"/>
  <c r="F127" i="1"/>
  <c r="E127" i="1"/>
  <c r="I127" i="1" s="1"/>
  <c r="AC126" i="1"/>
  <c r="AB126" i="1"/>
  <c r="F126" i="1"/>
  <c r="G126" i="1" s="1"/>
  <c r="E126" i="1"/>
  <c r="J126" i="1" s="1"/>
  <c r="AC125" i="1"/>
  <c r="AB125" i="1"/>
  <c r="F125" i="1"/>
  <c r="E125" i="1"/>
  <c r="J125" i="1" s="1"/>
  <c r="AC124" i="1"/>
  <c r="AB124" i="1"/>
  <c r="F124" i="1"/>
  <c r="E124" i="1"/>
  <c r="I124" i="1" s="1"/>
  <c r="AC123" i="1"/>
  <c r="AB123" i="1"/>
  <c r="F123" i="1"/>
  <c r="E123" i="1"/>
  <c r="I123" i="1" s="1"/>
  <c r="AC122" i="1"/>
  <c r="AB122" i="1"/>
  <c r="F122" i="1"/>
  <c r="E122" i="1"/>
  <c r="AC121" i="1"/>
  <c r="AB121" i="1"/>
  <c r="F121" i="1"/>
  <c r="E121" i="1"/>
  <c r="J121" i="1" s="1"/>
  <c r="AC120" i="1"/>
  <c r="AB120" i="1"/>
  <c r="F120" i="1"/>
  <c r="G120" i="1" s="1"/>
  <c r="E120" i="1"/>
  <c r="I120" i="1" s="1"/>
  <c r="AC119" i="1"/>
  <c r="AB119" i="1"/>
  <c r="F119" i="1"/>
  <c r="E119" i="1"/>
  <c r="I119" i="1" s="1"/>
  <c r="AC118" i="1"/>
  <c r="AB118" i="1"/>
  <c r="F118" i="1"/>
  <c r="E118" i="1"/>
  <c r="I118" i="1" s="1"/>
  <c r="AC117" i="1"/>
  <c r="AB117" i="1"/>
  <c r="F117" i="1"/>
  <c r="G117" i="1" s="1"/>
  <c r="E117" i="1"/>
  <c r="I117" i="1" s="1"/>
  <c r="AC116" i="1"/>
  <c r="AB116" i="1"/>
  <c r="H116" i="1"/>
  <c r="F116" i="1"/>
  <c r="G116" i="1" s="1"/>
  <c r="E116" i="1"/>
  <c r="I116" i="1" s="1"/>
  <c r="AC115" i="1"/>
  <c r="AB115" i="1"/>
  <c r="F115" i="1"/>
  <c r="E115" i="1"/>
  <c r="AC114" i="1"/>
  <c r="AB114" i="1"/>
  <c r="F114" i="1"/>
  <c r="E114" i="1"/>
  <c r="I114" i="1" s="1"/>
  <c r="AC113" i="1"/>
  <c r="AB113" i="1"/>
  <c r="G113" i="1"/>
  <c r="F113" i="1"/>
  <c r="E113" i="1"/>
  <c r="I113" i="1" s="1"/>
  <c r="AC112" i="1"/>
  <c r="AB112" i="1"/>
  <c r="F112" i="1"/>
  <c r="G112" i="1" s="1"/>
  <c r="E112" i="1"/>
  <c r="I112" i="1" s="1"/>
  <c r="AC111" i="1"/>
  <c r="AB111" i="1"/>
  <c r="F111" i="1"/>
  <c r="E111" i="1"/>
  <c r="J111" i="1" s="1"/>
  <c r="AC110" i="1"/>
  <c r="AB110" i="1"/>
  <c r="F110" i="1"/>
  <c r="E110" i="1"/>
  <c r="I110" i="1" s="1"/>
  <c r="AC109" i="1"/>
  <c r="AB109" i="1"/>
  <c r="F109" i="1"/>
  <c r="G109" i="1" s="1"/>
  <c r="E109" i="1"/>
  <c r="I109" i="1" s="1"/>
  <c r="AC108" i="1"/>
  <c r="AB108" i="1"/>
  <c r="F108" i="1"/>
  <c r="E108" i="1"/>
  <c r="I108" i="1" s="1"/>
  <c r="AC107" i="1"/>
  <c r="AB107" i="1"/>
  <c r="G107" i="1"/>
  <c r="F107" i="1"/>
  <c r="E107" i="1"/>
  <c r="J107" i="1" s="1"/>
  <c r="AC106" i="1"/>
  <c r="AB106" i="1"/>
  <c r="F106" i="1"/>
  <c r="E106" i="1"/>
  <c r="I106" i="1" s="1"/>
  <c r="AC105" i="1"/>
  <c r="AB105" i="1"/>
  <c r="F105" i="1"/>
  <c r="E105" i="1"/>
  <c r="I105" i="1" s="1"/>
  <c r="AC104" i="1"/>
  <c r="AB104" i="1"/>
  <c r="F104" i="1"/>
  <c r="E104" i="1"/>
  <c r="I104" i="1" s="1"/>
  <c r="AC103" i="1"/>
  <c r="AB103" i="1"/>
  <c r="F103" i="1"/>
  <c r="E103" i="1"/>
  <c r="AC102" i="1"/>
  <c r="AB102" i="1"/>
  <c r="H102" i="1"/>
  <c r="F102" i="1"/>
  <c r="E102" i="1"/>
  <c r="I102" i="1" s="1"/>
  <c r="AC101" i="1"/>
  <c r="AB101" i="1"/>
  <c r="F101" i="1"/>
  <c r="E101" i="1"/>
  <c r="I101" i="1" s="1"/>
  <c r="AC100" i="1"/>
  <c r="AB100" i="1"/>
  <c r="F100" i="1"/>
  <c r="E100" i="1"/>
  <c r="I100" i="1" s="1"/>
  <c r="AC99" i="1"/>
  <c r="AB99" i="1"/>
  <c r="F99" i="1"/>
  <c r="E99" i="1"/>
  <c r="J99" i="1" s="1"/>
  <c r="AC98" i="1"/>
  <c r="AB98" i="1"/>
  <c r="F98" i="1"/>
  <c r="E98" i="1"/>
  <c r="I98" i="1" s="1"/>
  <c r="AC97" i="1"/>
  <c r="AB97" i="1"/>
  <c r="F97" i="1"/>
  <c r="E97" i="1"/>
  <c r="I97" i="1" s="1"/>
  <c r="AC96" i="1"/>
  <c r="AB96" i="1"/>
  <c r="F96" i="1"/>
  <c r="G96" i="1" s="1"/>
  <c r="E96" i="1"/>
  <c r="I96" i="1" s="1"/>
  <c r="AC95" i="1"/>
  <c r="AB95" i="1"/>
  <c r="J95" i="1"/>
  <c r="F95" i="1"/>
  <c r="G95" i="1" s="1"/>
  <c r="E95" i="1"/>
  <c r="AC94" i="1"/>
  <c r="AB94" i="1"/>
  <c r="F94" i="1"/>
  <c r="E94" i="1"/>
  <c r="I94" i="1" s="1"/>
  <c r="AC93" i="1"/>
  <c r="AB93" i="1"/>
  <c r="H93" i="1"/>
  <c r="F93" i="1"/>
  <c r="G93" i="1" s="1"/>
  <c r="E93" i="1"/>
  <c r="I93" i="1" s="1"/>
  <c r="AC92" i="1"/>
  <c r="AB92" i="1"/>
  <c r="F92" i="1"/>
  <c r="E92" i="1"/>
  <c r="I92" i="1" s="1"/>
  <c r="AC91" i="1"/>
  <c r="AB91" i="1"/>
  <c r="F91" i="1"/>
  <c r="E91" i="1"/>
  <c r="J91" i="1" s="1"/>
  <c r="AC90" i="1"/>
  <c r="AB90" i="1"/>
  <c r="F90" i="1"/>
  <c r="E90" i="1"/>
  <c r="I90" i="1" s="1"/>
  <c r="AC89" i="1"/>
  <c r="AB89" i="1"/>
  <c r="F89" i="1"/>
  <c r="E89" i="1"/>
  <c r="I89" i="1" s="1"/>
  <c r="AC88" i="1"/>
  <c r="AB88" i="1"/>
  <c r="F88" i="1"/>
  <c r="G88" i="1" s="1"/>
  <c r="E88" i="1"/>
  <c r="I88" i="1" s="1"/>
  <c r="AC87" i="1"/>
  <c r="AB87" i="1"/>
  <c r="F87" i="1"/>
  <c r="G87" i="1" s="1"/>
  <c r="E87" i="1"/>
  <c r="AC86" i="1"/>
  <c r="AB86" i="1"/>
  <c r="J86" i="1"/>
  <c r="F86" i="1"/>
  <c r="G86" i="1" s="1"/>
  <c r="E86" i="1"/>
  <c r="I86" i="1" s="1"/>
  <c r="AC85" i="1"/>
  <c r="AB85" i="1"/>
  <c r="F85" i="1"/>
  <c r="E85" i="1"/>
  <c r="I85" i="1" s="1"/>
  <c r="AC84" i="1"/>
  <c r="AB84" i="1"/>
  <c r="H84" i="1"/>
  <c r="F84" i="1"/>
  <c r="G84" i="1" s="1"/>
  <c r="E84" i="1"/>
  <c r="I84" i="1" s="1"/>
  <c r="AC83" i="1"/>
  <c r="AB83" i="1"/>
  <c r="F83" i="1"/>
  <c r="G83" i="1" s="1"/>
  <c r="E83" i="1"/>
  <c r="J83" i="1" s="1"/>
  <c r="AC82" i="1"/>
  <c r="AB82" i="1"/>
  <c r="F82" i="1"/>
  <c r="E82" i="1"/>
  <c r="I82" i="1" s="1"/>
  <c r="AC81" i="1"/>
  <c r="AB81" i="1"/>
  <c r="F81" i="1"/>
  <c r="G81" i="1" s="1"/>
  <c r="E81" i="1"/>
  <c r="I81" i="1" s="1"/>
  <c r="AC80" i="1"/>
  <c r="AB80" i="1"/>
  <c r="H80" i="1"/>
  <c r="F80" i="1"/>
  <c r="E80" i="1"/>
  <c r="I80" i="1" s="1"/>
  <c r="AC79" i="1"/>
  <c r="AB79" i="1"/>
  <c r="F79" i="1"/>
  <c r="E79" i="1"/>
  <c r="J79" i="1" s="1"/>
  <c r="AC78" i="1"/>
  <c r="AB78" i="1"/>
  <c r="F78" i="1"/>
  <c r="E78" i="1"/>
  <c r="I78" i="1" s="1"/>
  <c r="AC77" i="1"/>
  <c r="AB77" i="1"/>
  <c r="H77" i="1"/>
  <c r="F77" i="1"/>
  <c r="E77" i="1"/>
  <c r="I77" i="1" s="1"/>
  <c r="AC76" i="1"/>
  <c r="AB76" i="1"/>
  <c r="F76" i="1"/>
  <c r="E76" i="1"/>
  <c r="I76" i="1" s="1"/>
  <c r="AC75" i="1"/>
  <c r="AB75" i="1"/>
  <c r="F75" i="1"/>
  <c r="E75" i="1"/>
  <c r="J75" i="1" s="1"/>
  <c r="AC74" i="1"/>
  <c r="AB74" i="1"/>
  <c r="F74" i="1"/>
  <c r="E74" i="1"/>
  <c r="I74" i="1" s="1"/>
  <c r="AC73" i="1"/>
  <c r="AB73" i="1"/>
  <c r="F73" i="1"/>
  <c r="E73" i="1"/>
  <c r="I73" i="1" s="1"/>
  <c r="AC72" i="1"/>
  <c r="AB72" i="1"/>
  <c r="F72" i="1"/>
  <c r="G72" i="1" s="1"/>
  <c r="E72" i="1"/>
  <c r="I72" i="1" s="1"/>
  <c r="AC71" i="1"/>
  <c r="AB71" i="1"/>
  <c r="F71" i="1"/>
  <c r="G71" i="1" s="1"/>
  <c r="E71" i="1"/>
  <c r="AC70" i="1"/>
  <c r="AB70" i="1"/>
  <c r="J70" i="1"/>
  <c r="F70" i="1"/>
  <c r="G70" i="1" s="1"/>
  <c r="E70" i="1"/>
  <c r="I70" i="1" s="1"/>
  <c r="AC69" i="1"/>
  <c r="AB69" i="1"/>
  <c r="F69" i="1"/>
  <c r="E69" i="1"/>
  <c r="I69" i="1" s="1"/>
  <c r="AC68" i="1"/>
  <c r="AB68" i="1"/>
  <c r="H68" i="1"/>
  <c r="F68" i="1"/>
  <c r="G68" i="1" s="1"/>
  <c r="E68" i="1"/>
  <c r="I68" i="1" s="1"/>
  <c r="AC67" i="1"/>
  <c r="AB67" i="1"/>
  <c r="F67" i="1"/>
  <c r="G67" i="1" s="1"/>
  <c r="E67" i="1"/>
  <c r="J67" i="1" s="1"/>
  <c r="AC66" i="1"/>
  <c r="AB66" i="1"/>
  <c r="F66" i="1"/>
  <c r="E66" i="1"/>
  <c r="I66" i="1" s="1"/>
  <c r="AC65" i="1"/>
  <c r="AB65" i="1"/>
  <c r="F65" i="1"/>
  <c r="G65" i="1" s="1"/>
  <c r="E65" i="1"/>
  <c r="I65" i="1" s="1"/>
  <c r="AC64" i="1"/>
  <c r="AB64" i="1"/>
  <c r="H64" i="1"/>
  <c r="F64" i="1"/>
  <c r="E64" i="1"/>
  <c r="I64" i="1" s="1"/>
  <c r="AC63" i="1"/>
  <c r="AB63" i="1"/>
  <c r="F63" i="1"/>
  <c r="E63" i="1"/>
  <c r="J63" i="1" s="1"/>
  <c r="AC62" i="1"/>
  <c r="AB62" i="1"/>
  <c r="F62" i="1"/>
  <c r="E62" i="1"/>
  <c r="I62" i="1" s="1"/>
  <c r="AC61" i="1"/>
  <c r="AB61" i="1"/>
  <c r="H61" i="1"/>
  <c r="F61" i="1"/>
  <c r="E61" i="1"/>
  <c r="I61" i="1" s="1"/>
  <c r="AC60" i="1"/>
  <c r="AB60" i="1"/>
  <c r="F60" i="1"/>
  <c r="E60" i="1"/>
  <c r="I60" i="1" s="1"/>
  <c r="AC59" i="1"/>
  <c r="AB59" i="1"/>
  <c r="F59" i="1"/>
  <c r="E59" i="1"/>
  <c r="J59" i="1" s="1"/>
  <c r="AC58" i="1"/>
  <c r="AB58" i="1"/>
  <c r="F58" i="1"/>
  <c r="E58" i="1"/>
  <c r="I58" i="1" s="1"/>
  <c r="AC57" i="1"/>
  <c r="AB57" i="1"/>
  <c r="F57" i="1"/>
  <c r="E57" i="1"/>
  <c r="I57" i="1" s="1"/>
  <c r="AC56" i="1"/>
  <c r="AB56" i="1"/>
  <c r="F56" i="1"/>
  <c r="G56" i="1" s="1"/>
  <c r="E56" i="1"/>
  <c r="I56" i="1" s="1"/>
  <c r="AC55" i="1"/>
  <c r="AB55" i="1"/>
  <c r="F55" i="1"/>
  <c r="E55" i="1"/>
  <c r="AC54" i="1"/>
  <c r="AB54" i="1"/>
  <c r="F54" i="1"/>
  <c r="E54" i="1"/>
  <c r="I54" i="1" s="1"/>
  <c r="AC53" i="1"/>
  <c r="AB53" i="1"/>
  <c r="F53" i="1"/>
  <c r="G53" i="1" s="1"/>
  <c r="E53" i="1"/>
  <c r="I53" i="1" s="1"/>
  <c r="AC52" i="1"/>
  <c r="AB52" i="1"/>
  <c r="H52" i="1"/>
  <c r="F52" i="1"/>
  <c r="G52" i="1" s="1"/>
  <c r="E52" i="1"/>
  <c r="I52" i="1" s="1"/>
  <c r="AC51" i="1"/>
  <c r="AB51" i="1"/>
  <c r="F51" i="1"/>
  <c r="G51" i="1" s="1"/>
  <c r="E51" i="1"/>
  <c r="J51" i="1" s="1"/>
  <c r="AC50" i="1"/>
  <c r="AB50" i="1"/>
  <c r="F50" i="1"/>
  <c r="E50" i="1"/>
  <c r="I50" i="1" s="1"/>
  <c r="AC49" i="1"/>
  <c r="AB49" i="1"/>
  <c r="F49" i="1"/>
  <c r="G49" i="1" s="1"/>
  <c r="E49" i="1"/>
  <c r="I49" i="1" s="1"/>
  <c r="AC48" i="1"/>
  <c r="AB48" i="1"/>
  <c r="F48" i="1"/>
  <c r="E48" i="1"/>
  <c r="I48" i="1" s="1"/>
  <c r="AC47" i="1"/>
  <c r="AB47" i="1"/>
  <c r="G47" i="1"/>
  <c r="F47" i="1"/>
  <c r="E47" i="1"/>
  <c r="J47" i="1" s="1"/>
  <c r="AC46" i="1"/>
  <c r="AB46" i="1"/>
  <c r="F46" i="1"/>
  <c r="E46" i="1"/>
  <c r="I46" i="1" s="1"/>
  <c r="AC45" i="1"/>
  <c r="AB45" i="1"/>
  <c r="F45" i="1"/>
  <c r="E45" i="1"/>
  <c r="I45" i="1" s="1"/>
  <c r="AC44" i="1"/>
  <c r="AB44" i="1"/>
  <c r="F44" i="1"/>
  <c r="E44" i="1"/>
  <c r="I44" i="1" s="1"/>
  <c r="AC43" i="1"/>
  <c r="AB43" i="1"/>
  <c r="J43" i="1"/>
  <c r="F43" i="1"/>
  <c r="E43" i="1"/>
  <c r="AC42" i="1"/>
  <c r="AB42" i="1"/>
  <c r="F42" i="1"/>
  <c r="E42" i="1"/>
  <c r="I42" i="1" s="1"/>
  <c r="AC41" i="1"/>
  <c r="AB41" i="1"/>
  <c r="F41" i="1"/>
  <c r="E41" i="1"/>
  <c r="I41" i="1" s="1"/>
  <c r="AC40" i="1"/>
  <c r="AB40" i="1"/>
  <c r="F40" i="1"/>
  <c r="E40" i="1"/>
  <c r="I40" i="1" s="1"/>
  <c r="AC39" i="1"/>
  <c r="AB39" i="1"/>
  <c r="F39" i="1"/>
  <c r="E39" i="1"/>
  <c r="AC38" i="1"/>
  <c r="AB38" i="1"/>
  <c r="F38" i="1"/>
  <c r="E38" i="1"/>
  <c r="I38" i="1" s="1"/>
  <c r="AC37" i="1"/>
  <c r="AB37" i="1"/>
  <c r="F37" i="1"/>
  <c r="G37" i="1" s="1"/>
  <c r="E37" i="1"/>
  <c r="I37" i="1" s="1"/>
  <c r="AC36" i="1"/>
  <c r="AB36" i="1"/>
  <c r="H36" i="1"/>
  <c r="F36" i="1"/>
  <c r="G36" i="1" s="1"/>
  <c r="E36" i="1"/>
  <c r="I36" i="1" s="1"/>
  <c r="AC35" i="1"/>
  <c r="AB35" i="1"/>
  <c r="F35" i="1"/>
  <c r="G35" i="1" s="1"/>
  <c r="E35" i="1"/>
  <c r="J35" i="1" s="1"/>
  <c r="AC34" i="1"/>
  <c r="AB34" i="1"/>
  <c r="J34" i="1"/>
  <c r="F34" i="1"/>
  <c r="E34" i="1"/>
  <c r="I34" i="1" s="1"/>
  <c r="AC33" i="1"/>
  <c r="AB33" i="1"/>
  <c r="F33" i="1"/>
  <c r="E33" i="1"/>
  <c r="I33" i="1" s="1"/>
  <c r="AC32" i="1"/>
  <c r="AB32" i="1"/>
  <c r="F32" i="1"/>
  <c r="E32" i="1"/>
  <c r="I32" i="1" s="1"/>
  <c r="AC31" i="1"/>
  <c r="AB31" i="1"/>
  <c r="F31" i="1"/>
  <c r="G31" i="1" s="1"/>
  <c r="E31" i="1"/>
  <c r="J31" i="1" s="1"/>
  <c r="AC30" i="1"/>
  <c r="AB30" i="1"/>
  <c r="F30" i="1"/>
  <c r="E30" i="1"/>
  <c r="I30" i="1" s="1"/>
  <c r="AC29" i="1"/>
  <c r="AB29" i="1"/>
  <c r="F29" i="1"/>
  <c r="E29" i="1"/>
  <c r="I29" i="1" s="1"/>
  <c r="AC28" i="1"/>
  <c r="AB28" i="1"/>
  <c r="H28" i="1"/>
  <c r="F28" i="1"/>
  <c r="G28" i="1" s="1"/>
  <c r="E28" i="1"/>
  <c r="I28" i="1" s="1"/>
  <c r="AC27" i="1"/>
  <c r="AB27" i="1"/>
  <c r="J27" i="1"/>
  <c r="F27" i="1"/>
  <c r="E27" i="1"/>
  <c r="AC26" i="1"/>
  <c r="AB26" i="1"/>
  <c r="F26" i="1"/>
  <c r="E26" i="1"/>
  <c r="I26" i="1" s="1"/>
  <c r="AC25" i="1"/>
  <c r="AB25" i="1"/>
  <c r="F25" i="1"/>
  <c r="E25" i="1"/>
  <c r="I25" i="1" s="1"/>
  <c r="AC24" i="1"/>
  <c r="AB24" i="1"/>
  <c r="F24" i="1"/>
  <c r="E24" i="1"/>
  <c r="I24" i="1" s="1"/>
  <c r="AC23" i="1"/>
  <c r="AB23" i="1"/>
  <c r="F23" i="1"/>
  <c r="E23" i="1"/>
  <c r="AC22" i="1"/>
  <c r="AB22" i="1"/>
  <c r="F22" i="1"/>
  <c r="E22" i="1"/>
  <c r="I22" i="1" s="1"/>
  <c r="AC21" i="1"/>
  <c r="AB21" i="1"/>
  <c r="F21" i="1"/>
  <c r="E21" i="1"/>
  <c r="I21" i="1" s="1"/>
  <c r="AC20" i="1"/>
  <c r="AB20" i="1"/>
  <c r="F20" i="1"/>
  <c r="E20" i="1"/>
  <c r="I20" i="1" s="1"/>
  <c r="AC19" i="1"/>
  <c r="AB19" i="1"/>
  <c r="F19" i="1"/>
  <c r="E19" i="1"/>
  <c r="J19" i="1" s="1"/>
  <c r="AC18" i="1"/>
  <c r="AB18" i="1"/>
  <c r="F18" i="1"/>
  <c r="E18" i="1"/>
  <c r="I18" i="1" s="1"/>
  <c r="AC17" i="1"/>
  <c r="AB17" i="1"/>
  <c r="F17" i="1"/>
  <c r="E17" i="1"/>
  <c r="I17" i="1" s="1"/>
  <c r="AC16" i="1"/>
  <c r="AB16" i="1"/>
  <c r="F16" i="1"/>
  <c r="G16" i="1" s="1"/>
  <c r="E16" i="1"/>
  <c r="I16" i="1" s="1"/>
  <c r="AC15" i="1"/>
  <c r="AB15" i="1"/>
  <c r="J15" i="1"/>
  <c r="F15" i="1"/>
  <c r="G15" i="1" s="1"/>
  <c r="E15" i="1"/>
  <c r="AC14" i="1"/>
  <c r="AB14" i="1"/>
  <c r="F14" i="1"/>
  <c r="E14" i="1"/>
  <c r="I14" i="1" s="1"/>
  <c r="AC13" i="1"/>
  <c r="AB13" i="1"/>
  <c r="H13" i="1"/>
  <c r="F13" i="1"/>
  <c r="G13" i="1" s="1"/>
  <c r="E13" i="1"/>
  <c r="I13" i="1" s="1"/>
  <c r="AC12" i="1"/>
  <c r="AB12" i="1"/>
  <c r="F12" i="1"/>
  <c r="E12" i="1"/>
  <c r="I12" i="1" s="1"/>
  <c r="AC11" i="1"/>
  <c r="AB11" i="1"/>
  <c r="F11" i="1"/>
  <c r="E11" i="1"/>
  <c r="J11" i="1" s="1"/>
  <c r="AC10" i="1"/>
  <c r="AB10" i="1"/>
  <c r="F10" i="1"/>
  <c r="E10" i="1"/>
  <c r="I10" i="1" s="1"/>
  <c r="AC9" i="1"/>
  <c r="AB9" i="1"/>
  <c r="F9" i="1"/>
  <c r="E9" i="1"/>
  <c r="I9" i="1" s="1"/>
  <c r="AC8" i="1"/>
  <c r="AB8" i="1"/>
  <c r="F8" i="1"/>
  <c r="G8" i="1" s="1"/>
  <c r="E8" i="1"/>
  <c r="I8" i="1" s="1"/>
  <c r="AC7" i="1"/>
  <c r="AB7" i="1"/>
  <c r="F7" i="1"/>
  <c r="E7" i="1"/>
  <c r="AC6" i="1"/>
  <c r="AB6" i="1"/>
  <c r="F6" i="1"/>
  <c r="E6" i="1"/>
  <c r="I6" i="1" s="1"/>
  <c r="AC5" i="1"/>
  <c r="AB5" i="1"/>
  <c r="F5" i="1"/>
  <c r="E5" i="1"/>
  <c r="I5" i="1" s="1"/>
  <c r="AC4" i="1"/>
  <c r="AB4" i="1"/>
  <c r="G4" i="1"/>
  <c r="F4" i="1"/>
  <c r="E4" i="1"/>
  <c r="I4" i="1" s="1"/>
  <c r="AC3" i="1"/>
  <c r="AB3" i="1"/>
  <c r="F3" i="1"/>
  <c r="E3" i="1"/>
  <c r="J3" i="1" s="1"/>
  <c r="AC2" i="1"/>
  <c r="AB2" i="1"/>
  <c r="F2" i="1"/>
  <c r="E2" i="1"/>
  <c r="I2" i="1" s="1"/>
  <c r="O2" i="5"/>
  <c r="E2" i="5"/>
  <c r="G2" i="5"/>
  <c r="H4" i="40"/>
  <c r="I2" i="5"/>
  <c r="J711" i="1" l="1"/>
  <c r="I711" i="1"/>
  <c r="J1070" i="1"/>
  <c r="I1070" i="1"/>
  <c r="I1246" i="1"/>
  <c r="J1246" i="1"/>
  <c r="I1394" i="1"/>
  <c r="J1394" i="1"/>
  <c r="I1403" i="1"/>
  <c r="H1403" i="1"/>
  <c r="H1557" i="1"/>
  <c r="I1557" i="1"/>
  <c r="H1691" i="1"/>
  <c r="I1691" i="1"/>
  <c r="H1719" i="1"/>
  <c r="I1719" i="1"/>
  <c r="H1796" i="1"/>
  <c r="I1796" i="1"/>
  <c r="G1796" i="1"/>
  <c r="H18" i="1"/>
  <c r="G32" i="1"/>
  <c r="H38" i="1"/>
  <c r="H49" i="1"/>
  <c r="H65" i="1"/>
  <c r="H72" i="1"/>
  <c r="G74" i="1"/>
  <c r="H81" i="1"/>
  <c r="H88" i="1"/>
  <c r="G90" i="1"/>
  <c r="H96" i="1"/>
  <c r="H109" i="1"/>
  <c r="G111" i="1"/>
  <c r="G123" i="1"/>
  <c r="G139" i="1"/>
  <c r="G155" i="1"/>
  <c r="H164" i="1"/>
  <c r="G166" i="1"/>
  <c r="H176" i="1"/>
  <c r="G191" i="1"/>
  <c r="G192" i="1"/>
  <c r="G212" i="1"/>
  <c r="H224" i="1"/>
  <c r="G239" i="1"/>
  <c r="G240" i="1"/>
  <c r="H248" i="1"/>
  <c r="H261" i="1"/>
  <c r="G263" i="1"/>
  <c r="G264" i="1"/>
  <c r="H273" i="1"/>
  <c r="H288" i="1"/>
  <c r="G303" i="1"/>
  <c r="G304" i="1"/>
  <c r="I316" i="1"/>
  <c r="G321" i="1"/>
  <c r="G322" i="1"/>
  <c r="G323" i="1"/>
  <c r="G325" i="1"/>
  <c r="G326" i="1"/>
  <c r="G327" i="1"/>
  <c r="I352" i="1"/>
  <c r="G353" i="1"/>
  <c r="G354" i="1"/>
  <c r="G355" i="1"/>
  <c r="G357" i="1"/>
  <c r="G358" i="1"/>
  <c r="G359" i="1"/>
  <c r="I379" i="1"/>
  <c r="I432" i="1"/>
  <c r="I480" i="1"/>
  <c r="G500" i="1"/>
  <c r="G502" i="1"/>
  <c r="I505" i="1"/>
  <c r="J505" i="1"/>
  <c r="J536" i="1"/>
  <c r="I542" i="1"/>
  <c r="J542" i="1"/>
  <c r="J566" i="1"/>
  <c r="J608" i="1"/>
  <c r="J630" i="1"/>
  <c r="J672" i="1"/>
  <c r="J693" i="1"/>
  <c r="H722" i="1"/>
  <c r="I752" i="1"/>
  <c r="I792" i="1"/>
  <c r="H814" i="1"/>
  <c r="H846" i="1"/>
  <c r="H874" i="1"/>
  <c r="J906" i="1"/>
  <c r="I906" i="1"/>
  <c r="H945" i="1"/>
  <c r="H959" i="1"/>
  <c r="J1074" i="1"/>
  <c r="I1074" i="1"/>
  <c r="H1089" i="1"/>
  <c r="H1139" i="1"/>
  <c r="I1221" i="1"/>
  <c r="J1221" i="1"/>
  <c r="H1270" i="1"/>
  <c r="J1309" i="1"/>
  <c r="J1339" i="1"/>
  <c r="I1351" i="1"/>
  <c r="J1351" i="1"/>
  <c r="J1371" i="1"/>
  <c r="I1400" i="1"/>
  <c r="J1400" i="1"/>
  <c r="I1441" i="1"/>
  <c r="J1441" i="1"/>
  <c r="H1488" i="1"/>
  <c r="J1498" i="1"/>
  <c r="H443" i="1"/>
  <c r="I443" i="1"/>
  <c r="H12" i="1"/>
  <c r="H22" i="1"/>
  <c r="H32" i="1"/>
  <c r="H42" i="1"/>
  <c r="H50" i="1"/>
  <c r="H60" i="1"/>
  <c r="J66" i="1"/>
  <c r="H76" i="1"/>
  <c r="J82" i="1"/>
  <c r="H92" i="1"/>
  <c r="H98" i="1"/>
  <c r="G115" i="1"/>
  <c r="G124" i="1"/>
  <c r="G140" i="1"/>
  <c r="G156" i="1"/>
  <c r="G179" i="1"/>
  <c r="H192" i="1"/>
  <c r="H201" i="1"/>
  <c r="H212" i="1"/>
  <c r="H225" i="1"/>
  <c r="H240" i="1"/>
  <c r="G252" i="1"/>
  <c r="H264" i="1"/>
  <c r="H277" i="1"/>
  <c r="H289" i="1"/>
  <c r="H304" i="1"/>
  <c r="I327" i="1"/>
  <c r="I359" i="1"/>
  <c r="I380" i="1"/>
  <c r="I416" i="1"/>
  <c r="I444" i="1"/>
  <c r="I491" i="1"/>
  <c r="J491" i="1"/>
  <c r="J504" i="1"/>
  <c r="J521" i="1"/>
  <c r="G526" i="1"/>
  <c r="J555" i="1"/>
  <c r="J576" i="1"/>
  <c r="J617" i="1"/>
  <c r="J651" i="1"/>
  <c r="H711" i="1"/>
  <c r="H730" i="1"/>
  <c r="I779" i="1"/>
  <c r="I800" i="1"/>
  <c r="H838" i="1"/>
  <c r="J852" i="1"/>
  <c r="H897" i="1"/>
  <c r="I916" i="1"/>
  <c r="H931" i="1"/>
  <c r="I957" i="1"/>
  <c r="J957" i="1"/>
  <c r="I984" i="1"/>
  <c r="H1021" i="1"/>
  <c r="H1027" i="1"/>
  <c r="J1027" i="1"/>
  <c r="H1070" i="1"/>
  <c r="H1121" i="1"/>
  <c r="H1230" i="1"/>
  <c r="H1246" i="1"/>
  <c r="I1277" i="1"/>
  <c r="J1277" i="1"/>
  <c r="H1341" i="1"/>
  <c r="I1369" i="1"/>
  <c r="J1369" i="1"/>
  <c r="H1381" i="1"/>
  <c r="H1394" i="1"/>
  <c r="J50" i="1"/>
  <c r="I518" i="1"/>
  <c r="J518" i="1"/>
  <c r="I531" i="1"/>
  <c r="J531" i="1"/>
  <c r="I1228" i="1"/>
  <c r="J1228" i="1"/>
  <c r="G555" i="1"/>
  <c r="G564" i="1"/>
  <c r="G566" i="1"/>
  <c r="G580" i="1"/>
  <c r="G582" i="1"/>
  <c r="G625" i="1"/>
  <c r="G651" i="1"/>
  <c r="G664" i="1"/>
  <c r="G670" i="1"/>
  <c r="G672" i="1"/>
  <c r="G697" i="1"/>
  <c r="G710" i="1"/>
  <c r="G734" i="1"/>
  <c r="G758" i="1"/>
  <c r="G779" i="1"/>
  <c r="G791" i="1"/>
  <c r="G807" i="1"/>
  <c r="G819" i="1"/>
  <c r="G834" i="1"/>
  <c r="G846" i="1"/>
  <c r="G897" i="1"/>
  <c r="G910" i="1"/>
  <c r="G925" i="1"/>
  <c r="I936" i="1"/>
  <c r="J948" i="1"/>
  <c r="G950" i="1"/>
  <c r="G958" i="1"/>
  <c r="H973" i="1"/>
  <c r="H986" i="1"/>
  <c r="G1021" i="1"/>
  <c r="H1041" i="1"/>
  <c r="G1057" i="1"/>
  <c r="G1072" i="1"/>
  <c r="G1074" i="1"/>
  <c r="H1082" i="1"/>
  <c r="G1085" i="1"/>
  <c r="G1089" i="1"/>
  <c r="I1099" i="1"/>
  <c r="G1102" i="1"/>
  <c r="J1123" i="1"/>
  <c r="G1128" i="1"/>
  <c r="H1147" i="1"/>
  <c r="H1177" i="1"/>
  <c r="G1187" i="1"/>
  <c r="H1218" i="1"/>
  <c r="G1228" i="1"/>
  <c r="H1233" i="1"/>
  <c r="G1235" i="1"/>
  <c r="J1245" i="1"/>
  <c r="G1246" i="1"/>
  <c r="H1255" i="1"/>
  <c r="G1262" i="1"/>
  <c r="G1264" i="1"/>
  <c r="G1278" i="1"/>
  <c r="G1282" i="1"/>
  <c r="H1289" i="1"/>
  <c r="G1291" i="1"/>
  <c r="H1297" i="1"/>
  <c r="H1319" i="1"/>
  <c r="H1326" i="1"/>
  <c r="G1336" i="1"/>
  <c r="H1347" i="1"/>
  <c r="G1352" i="1"/>
  <c r="G1354" i="1"/>
  <c r="G1371" i="1"/>
  <c r="G1378" i="1"/>
  <c r="H1390" i="1"/>
  <c r="G1394" i="1"/>
  <c r="G1401" i="1"/>
  <c r="G1410" i="1"/>
  <c r="G1419" i="1"/>
  <c r="G1421" i="1"/>
  <c r="H1428" i="1"/>
  <c r="I1483" i="1"/>
  <c r="J1483" i="1"/>
  <c r="H1579" i="1"/>
  <c r="I1579" i="1"/>
  <c r="H1624" i="1"/>
  <c r="I1624" i="1"/>
  <c r="H1763" i="1"/>
  <c r="I1763" i="1"/>
  <c r="H1811" i="1"/>
  <c r="I1811" i="1"/>
  <c r="J1936" i="1"/>
  <c r="H1936" i="1"/>
  <c r="J2028" i="1"/>
  <c r="H2028" i="1"/>
  <c r="H2100" i="1"/>
  <c r="I2100" i="1"/>
  <c r="G2100" i="1"/>
  <c r="I1531" i="1"/>
  <c r="J1531" i="1"/>
  <c r="H1676" i="1"/>
  <c r="I1676" i="1"/>
  <c r="H1735" i="1"/>
  <c r="I1735" i="1"/>
  <c r="H1779" i="1"/>
  <c r="I1779" i="1"/>
  <c r="J1994" i="1"/>
  <c r="H1994" i="1"/>
  <c r="G545" i="1"/>
  <c r="J568" i="1"/>
  <c r="G570" i="1"/>
  <c r="G571" i="1"/>
  <c r="J587" i="1"/>
  <c r="J598" i="1"/>
  <c r="J614" i="1"/>
  <c r="J627" i="1"/>
  <c r="G628" i="1"/>
  <c r="G630" i="1"/>
  <c r="G641" i="1"/>
  <c r="G644" i="1"/>
  <c r="G646" i="1"/>
  <c r="J655" i="1"/>
  <c r="G656" i="1"/>
  <c r="J676" i="1"/>
  <c r="G677" i="1"/>
  <c r="J691" i="1"/>
  <c r="G693" i="1"/>
  <c r="G694" i="1"/>
  <c r="H702" i="1"/>
  <c r="G703" i="1"/>
  <c r="G715" i="1"/>
  <c r="J724" i="1"/>
  <c r="H747" i="1"/>
  <c r="G750" i="1"/>
  <c r="H762" i="1"/>
  <c r="G786" i="1"/>
  <c r="H810" i="1"/>
  <c r="H839" i="1"/>
  <c r="H850" i="1"/>
  <c r="H866" i="1"/>
  <c r="H890" i="1"/>
  <c r="G893" i="1"/>
  <c r="H902" i="1"/>
  <c r="G957" i="1"/>
  <c r="G1038" i="1"/>
  <c r="G1050" i="1"/>
  <c r="G1070" i="1"/>
  <c r="G1077" i="1"/>
  <c r="G1081" i="1"/>
  <c r="G1096" i="1"/>
  <c r="G1167" i="1"/>
  <c r="G1199" i="1"/>
  <c r="G1223" i="1"/>
  <c r="G1225" i="1"/>
  <c r="G1247" i="1"/>
  <c r="G1249" i="1"/>
  <c r="G1258" i="1"/>
  <c r="G1277" i="1"/>
  <c r="G1287" i="1"/>
  <c r="G1296" i="1"/>
  <c r="G1306" i="1"/>
  <c r="G1309" i="1"/>
  <c r="G1318" i="1"/>
  <c r="G1323" i="1"/>
  <c r="G1324" i="1"/>
  <c r="G1339" i="1"/>
  <c r="G1350" i="1"/>
  <c r="G1351" i="1"/>
  <c r="G1397" i="1"/>
  <c r="G1400" i="1"/>
  <c r="G1426" i="1"/>
  <c r="I1550" i="1"/>
  <c r="H1550" i="1"/>
  <c r="H1604" i="1"/>
  <c r="G1604" i="1"/>
  <c r="H1647" i="1"/>
  <c r="I1647" i="1"/>
  <c r="H1747" i="1"/>
  <c r="I1747" i="1"/>
  <c r="H1825" i="1"/>
  <c r="I1825" i="1"/>
  <c r="H1849" i="1"/>
  <c r="I1849" i="1"/>
  <c r="J1886" i="1"/>
  <c r="H1886" i="1"/>
  <c r="G1886" i="1"/>
  <c r="J1952" i="1"/>
  <c r="H1952" i="1"/>
  <c r="G1952" i="1"/>
  <c r="H2046" i="1"/>
  <c r="I2046" i="1"/>
  <c r="G1428" i="1"/>
  <c r="H1467" i="1"/>
  <c r="H1475" i="1"/>
  <c r="G1478" i="1"/>
  <c r="G1484" i="1"/>
  <c r="G1491" i="1"/>
  <c r="H1496" i="1"/>
  <c r="H1505" i="1"/>
  <c r="H1512" i="1"/>
  <c r="H1518" i="1"/>
  <c r="H1547" i="1"/>
  <c r="G1557" i="1"/>
  <c r="I1565" i="1"/>
  <c r="G1566" i="1"/>
  <c r="I1595" i="1"/>
  <c r="G1600" i="1"/>
  <c r="I1621" i="1"/>
  <c r="G1623" i="1"/>
  <c r="G1647" i="1"/>
  <c r="I1661" i="1"/>
  <c r="I1675" i="1"/>
  <c r="G1676" i="1"/>
  <c r="I1689" i="1"/>
  <c r="G1690" i="1"/>
  <c r="G1691" i="1"/>
  <c r="I1717" i="1"/>
  <c r="G1719" i="1"/>
  <c r="I1732" i="1"/>
  <c r="G1733" i="1"/>
  <c r="G1747" i="1"/>
  <c r="I1761" i="1"/>
  <c r="G1762" i="1"/>
  <c r="I1795" i="1"/>
  <c r="I1804" i="1"/>
  <c r="I1821" i="1"/>
  <c r="I1847" i="1"/>
  <c r="G1848" i="1"/>
  <c r="G1849" i="1"/>
  <c r="H1866" i="1"/>
  <c r="G1872" i="1"/>
  <c r="G1905" i="1"/>
  <c r="G1907" i="1"/>
  <c r="G1931" i="1"/>
  <c r="G1933" i="1"/>
  <c r="H1944" i="1"/>
  <c r="G1968" i="1"/>
  <c r="G1994" i="1"/>
  <c r="H2010" i="1"/>
  <c r="G2014" i="1"/>
  <c r="I2024" i="1"/>
  <c r="G2044" i="1"/>
  <c r="G2046" i="1"/>
  <c r="J2054" i="1"/>
  <c r="G2060" i="1"/>
  <c r="J2070" i="1"/>
  <c r="G2075" i="1"/>
  <c r="I2092" i="1"/>
  <c r="G2095" i="1"/>
  <c r="G2099" i="1"/>
  <c r="I2117" i="1"/>
  <c r="G1480" i="1"/>
  <c r="G1483" i="1"/>
  <c r="G1516" i="1"/>
  <c r="G1531" i="1"/>
  <c r="G1536" i="1"/>
  <c r="G1538" i="1"/>
  <c r="G1543" i="1"/>
  <c r="G1585" i="1"/>
  <c r="G1591" i="1"/>
  <c r="G1636" i="1"/>
  <c r="G1653" i="1"/>
  <c r="G1682" i="1"/>
  <c r="G1711" i="1"/>
  <c r="G1725" i="1"/>
  <c r="G1753" i="1"/>
  <c r="G1786" i="1"/>
  <c r="G1787" i="1"/>
  <c r="G1789" i="1"/>
  <c r="G1832" i="1"/>
  <c r="G1842" i="1"/>
  <c r="G1877" i="1"/>
  <c r="G1895" i="1"/>
  <c r="G1918" i="1"/>
  <c r="G1923" i="1"/>
  <c r="G1965" i="1"/>
  <c r="G1979" i="1"/>
  <c r="G1981" i="1"/>
  <c r="G2003" i="1"/>
  <c r="G2024" i="1"/>
  <c r="G2036" i="1"/>
  <c r="G2084" i="1"/>
  <c r="G2087" i="1"/>
  <c r="G2088" i="1"/>
  <c r="I683" i="1"/>
  <c r="J683" i="1"/>
  <c r="J706" i="1"/>
  <c r="H706" i="1"/>
  <c r="J1013" i="1"/>
  <c r="H1013" i="1"/>
  <c r="I1374" i="1"/>
  <c r="J1374" i="1"/>
  <c r="H1374" i="1"/>
  <c r="I1383" i="1"/>
  <c r="J1383" i="1"/>
  <c r="H1383" i="1"/>
  <c r="I1405" i="1"/>
  <c r="J1405" i="1"/>
  <c r="H1405" i="1"/>
  <c r="H1599" i="1"/>
  <c r="I1599" i="1"/>
  <c r="J2026" i="1"/>
  <c r="I2026" i="1"/>
  <c r="H2040" i="1"/>
  <c r="I2040" i="1"/>
  <c r="H4" i="1"/>
  <c r="G6" i="1"/>
  <c r="H8" i="1"/>
  <c r="G10" i="1"/>
  <c r="H16" i="1"/>
  <c r="J18" i="1"/>
  <c r="G19" i="1"/>
  <c r="J22" i="1"/>
  <c r="G23" i="1"/>
  <c r="J38" i="1"/>
  <c r="G39" i="1"/>
  <c r="G44" i="1"/>
  <c r="G48" i="1"/>
  <c r="G54" i="1"/>
  <c r="H56" i="1"/>
  <c r="G58" i="1"/>
  <c r="J98" i="1"/>
  <c r="G99" i="1"/>
  <c r="J102" i="1"/>
  <c r="G103" i="1"/>
  <c r="G108" i="1"/>
  <c r="H113" i="1"/>
  <c r="G118" i="1"/>
  <c r="H120" i="1"/>
  <c r="H124" i="1"/>
  <c r="H128" i="1"/>
  <c r="H132" i="1"/>
  <c r="H136" i="1"/>
  <c r="H140" i="1"/>
  <c r="H144" i="1"/>
  <c r="H148" i="1"/>
  <c r="H152" i="1"/>
  <c r="H156" i="1"/>
  <c r="G158" i="1"/>
  <c r="G167" i="1"/>
  <c r="H184" i="1"/>
  <c r="H188" i="1"/>
  <c r="G190" i="1"/>
  <c r="G199" i="1"/>
  <c r="H216" i="1"/>
  <c r="H220" i="1"/>
  <c r="G222" i="1"/>
  <c r="G227" i="1"/>
  <c r="H236" i="1"/>
  <c r="G243" i="1"/>
  <c r="H252" i="1"/>
  <c r="G259" i="1"/>
  <c r="H268" i="1"/>
  <c r="G275" i="1"/>
  <c r="H284" i="1"/>
  <c r="G291" i="1"/>
  <c r="H300" i="1"/>
  <c r="G307" i="1"/>
  <c r="G309" i="1"/>
  <c r="G310" i="1"/>
  <c r="G319" i="1"/>
  <c r="I343" i="1"/>
  <c r="G369" i="1"/>
  <c r="G370" i="1"/>
  <c r="G371" i="1"/>
  <c r="G373" i="1"/>
  <c r="G374" i="1"/>
  <c r="G383" i="1"/>
  <c r="I407" i="1"/>
  <c r="G433" i="1"/>
  <c r="G434" i="1"/>
  <c r="G435" i="1"/>
  <c r="G437" i="1"/>
  <c r="G438" i="1"/>
  <c r="I471" i="1"/>
  <c r="G492" i="1"/>
  <c r="G498" i="1"/>
  <c r="G499" i="1"/>
  <c r="G506" i="1"/>
  <c r="G507" i="1"/>
  <c r="G524" i="1"/>
  <c r="G532" i="1"/>
  <c r="G534" i="1"/>
  <c r="I574" i="1"/>
  <c r="J574" i="1"/>
  <c r="J778" i="1"/>
  <c r="H778" i="1"/>
  <c r="J790" i="1"/>
  <c r="H790" i="1"/>
  <c r="J806" i="1"/>
  <c r="H806" i="1"/>
  <c r="J818" i="1"/>
  <c r="H818" i="1"/>
  <c r="H832" i="1"/>
  <c r="I832" i="1"/>
  <c r="J975" i="1"/>
  <c r="I975" i="1"/>
  <c r="H975" i="1"/>
  <c r="J1002" i="1"/>
  <c r="I1002" i="1"/>
  <c r="H1002" i="1"/>
  <c r="J1042" i="1"/>
  <c r="I1042" i="1"/>
  <c r="H1042" i="1"/>
  <c r="J1151" i="1"/>
  <c r="I1151" i="1"/>
  <c r="H1151" i="1"/>
  <c r="I1219" i="1"/>
  <c r="J1219" i="1"/>
  <c r="H1219" i="1"/>
  <c r="J1302" i="1"/>
  <c r="H1302" i="1"/>
  <c r="I1314" i="1"/>
  <c r="H1314" i="1"/>
  <c r="I507" i="1"/>
  <c r="J507" i="1"/>
  <c r="J946" i="1"/>
  <c r="I946" i="1"/>
  <c r="H946" i="1"/>
  <c r="J994" i="1"/>
  <c r="H994" i="1"/>
  <c r="J1110" i="1"/>
  <c r="H1110" i="1"/>
  <c r="I1334" i="1"/>
  <c r="H1334" i="1"/>
  <c r="G1334" i="1"/>
  <c r="I1346" i="1"/>
  <c r="H1346" i="1"/>
  <c r="H2" i="1"/>
  <c r="H6" i="1"/>
  <c r="H48" i="1"/>
  <c r="H58" i="1"/>
  <c r="G79" i="1"/>
  <c r="G97" i="1"/>
  <c r="H118" i="1"/>
  <c r="H121" i="1"/>
  <c r="H137" i="1"/>
  <c r="H153" i="1"/>
  <c r="G172" i="1"/>
  <c r="H185" i="1"/>
  <c r="G195" i="1"/>
  <c r="G200" i="1"/>
  <c r="G204" i="1"/>
  <c r="H217" i="1"/>
  <c r="G228" i="1"/>
  <c r="H237" i="1"/>
  <c r="G244" i="1"/>
  <c r="H253" i="1"/>
  <c r="G260" i="1"/>
  <c r="H269" i="1"/>
  <c r="G276" i="1"/>
  <c r="H285" i="1"/>
  <c r="G292" i="1"/>
  <c r="H301" i="1"/>
  <c r="G311" i="1"/>
  <c r="I320" i="1"/>
  <c r="I332" i="1"/>
  <c r="I347" i="1"/>
  <c r="G375" i="1"/>
  <c r="I384" i="1"/>
  <c r="I396" i="1"/>
  <c r="I411" i="1"/>
  <c r="G439" i="1"/>
  <c r="I448" i="1"/>
  <c r="I460" i="1"/>
  <c r="I475" i="1"/>
  <c r="G494" i="1"/>
  <c r="J499" i="1"/>
  <c r="G510" i="1"/>
  <c r="I520" i="1"/>
  <c r="J520" i="1"/>
  <c r="J534" i="1"/>
  <c r="J553" i="1"/>
  <c r="I558" i="1"/>
  <c r="J558" i="1"/>
  <c r="J569" i="1"/>
  <c r="J592" i="1"/>
  <c r="I606" i="1"/>
  <c r="J606" i="1"/>
  <c r="J611" i="1"/>
  <c r="J640" i="1"/>
  <c r="J658" i="1"/>
  <c r="J669" i="1"/>
  <c r="I688" i="1"/>
  <c r="J688" i="1"/>
  <c r="J699" i="1"/>
  <c r="I699" i="1"/>
  <c r="H699" i="1"/>
  <c r="J743" i="1"/>
  <c r="I743" i="1"/>
  <c r="H743" i="1"/>
  <c r="J899" i="1"/>
  <c r="H899" i="1"/>
  <c r="H939" i="1"/>
  <c r="J939" i="1"/>
  <c r="H952" i="1"/>
  <c r="I952" i="1"/>
  <c r="J962" i="1"/>
  <c r="I962" i="1"/>
  <c r="H962" i="1"/>
  <c r="J1009" i="1"/>
  <c r="H1009" i="1"/>
  <c r="J1117" i="1"/>
  <c r="H1117" i="1"/>
  <c r="J1161" i="1"/>
  <c r="I1161" i="1"/>
  <c r="H1161" i="1"/>
  <c r="I526" i="1"/>
  <c r="J526" i="1"/>
  <c r="I622" i="1"/>
  <c r="J622" i="1"/>
  <c r="J771" i="1"/>
  <c r="I771" i="1"/>
  <c r="I877" i="1"/>
  <c r="H877" i="1"/>
  <c r="J894" i="1"/>
  <c r="I894" i="1"/>
  <c r="H894" i="1"/>
  <c r="H932" i="1"/>
  <c r="J932" i="1"/>
  <c r="I932" i="1"/>
  <c r="J1143" i="1"/>
  <c r="I1143" i="1"/>
  <c r="H1143" i="1"/>
  <c r="H1552" i="1"/>
  <c r="I1552" i="1"/>
  <c r="G11" i="1"/>
  <c r="G17" i="1"/>
  <c r="G20" i="1"/>
  <c r="G24" i="1"/>
  <c r="H29" i="1"/>
  <c r="G33" i="1"/>
  <c r="G40" i="1"/>
  <c r="H44" i="1"/>
  <c r="H54" i="1"/>
  <c r="G63" i="1"/>
  <c r="G100" i="1"/>
  <c r="G104" i="1"/>
  <c r="H108" i="1"/>
  <c r="H129" i="1"/>
  <c r="H145" i="1"/>
  <c r="G163" i="1"/>
  <c r="G168" i="1"/>
  <c r="J2" i="1"/>
  <c r="G3" i="1"/>
  <c r="J6" i="1"/>
  <c r="G7" i="1"/>
  <c r="G12" i="1"/>
  <c r="H17" i="1"/>
  <c r="H20" i="1"/>
  <c r="G22" i="1"/>
  <c r="H24" i="1"/>
  <c r="G26" i="1"/>
  <c r="H33" i="1"/>
  <c r="G38" i="1"/>
  <c r="H40" i="1"/>
  <c r="G42" i="1"/>
  <c r="H45" i="1"/>
  <c r="J54" i="1"/>
  <c r="G55" i="1"/>
  <c r="G60" i="1"/>
  <c r="G64" i="1"/>
  <c r="H66" i="1"/>
  <c r="H70" i="1"/>
  <c r="G76" i="1"/>
  <c r="G80" i="1"/>
  <c r="H82" i="1"/>
  <c r="H86" i="1"/>
  <c r="G92" i="1"/>
  <c r="H97" i="1"/>
  <c r="H100" i="1"/>
  <c r="G102" i="1"/>
  <c r="H104" i="1"/>
  <c r="G106" i="1"/>
  <c r="H112" i="1"/>
  <c r="J118" i="1"/>
  <c r="G119" i="1"/>
  <c r="G127" i="1"/>
  <c r="G135" i="1"/>
  <c r="G143" i="1"/>
  <c r="G151" i="1"/>
  <c r="H168" i="1"/>
  <c r="H172" i="1"/>
  <c r="G174" i="1"/>
  <c r="H177" i="1"/>
  <c r="G183" i="1"/>
  <c r="H200" i="1"/>
  <c r="H204" i="1"/>
  <c r="G206" i="1"/>
  <c r="H209" i="1"/>
  <c r="G215" i="1"/>
  <c r="H228" i="1"/>
  <c r="H233" i="1"/>
  <c r="G235" i="1"/>
  <c r="H244" i="1"/>
  <c r="H249" i="1"/>
  <c r="G251" i="1"/>
  <c r="H260" i="1"/>
  <c r="H265" i="1"/>
  <c r="G267" i="1"/>
  <c r="H276" i="1"/>
  <c r="H281" i="1"/>
  <c r="G283" i="1"/>
  <c r="H292" i="1"/>
  <c r="H297" i="1"/>
  <c r="G299" i="1"/>
  <c r="I311" i="1"/>
  <c r="I336" i="1"/>
  <c r="G337" i="1"/>
  <c r="G338" i="1"/>
  <c r="G339" i="1"/>
  <c r="G341" i="1"/>
  <c r="G342" i="1"/>
  <c r="I348" i="1"/>
  <c r="G351" i="1"/>
  <c r="I363" i="1"/>
  <c r="I375" i="1"/>
  <c r="I400" i="1"/>
  <c r="G401" i="1"/>
  <c r="G402" i="1"/>
  <c r="G403" i="1"/>
  <c r="G405" i="1"/>
  <c r="G406" i="1"/>
  <c r="I412" i="1"/>
  <c r="G415" i="1"/>
  <c r="I427" i="1"/>
  <c r="I439" i="1"/>
  <c r="I464" i="1"/>
  <c r="G465" i="1"/>
  <c r="G466" i="1"/>
  <c r="G467" i="1"/>
  <c r="G469" i="1"/>
  <c r="G470" i="1"/>
  <c r="I476" i="1"/>
  <c r="G479" i="1"/>
  <c r="J488" i="1"/>
  <c r="G489" i="1"/>
  <c r="J494" i="1"/>
  <c r="J502" i="1"/>
  <c r="J510" i="1"/>
  <c r="I513" i="1"/>
  <c r="J513" i="1"/>
  <c r="J528" i="1"/>
  <c r="G537" i="1"/>
  <c r="I539" i="1"/>
  <c r="J539" i="1"/>
  <c r="J544" i="1"/>
  <c r="J563" i="1"/>
  <c r="G574" i="1"/>
  <c r="J585" i="1"/>
  <c r="I590" i="1"/>
  <c r="J590" i="1"/>
  <c r="J601" i="1"/>
  <c r="J624" i="1"/>
  <c r="I638" i="1"/>
  <c r="J638" i="1"/>
  <c r="J643" i="1"/>
  <c r="J652" i="1"/>
  <c r="J661" i="1"/>
  <c r="I666" i="1"/>
  <c r="J666" i="1"/>
  <c r="I680" i="1"/>
  <c r="J680" i="1"/>
  <c r="J782" i="1"/>
  <c r="H782" i="1"/>
  <c r="H796" i="1"/>
  <c r="J796" i="1"/>
  <c r="J811" i="1"/>
  <c r="I811" i="1"/>
  <c r="H811" i="1"/>
  <c r="J870" i="1"/>
  <c r="I870" i="1"/>
  <c r="H870" i="1"/>
  <c r="J982" i="1"/>
  <c r="I982" i="1"/>
  <c r="H982" i="1"/>
  <c r="J1037" i="1"/>
  <c r="H1037" i="1"/>
  <c r="J1049" i="1"/>
  <c r="H1049" i="1"/>
  <c r="J1078" i="1"/>
  <c r="H1078" i="1"/>
  <c r="J1134" i="1"/>
  <c r="I1134" i="1"/>
  <c r="H1134" i="1"/>
  <c r="I1240" i="1"/>
  <c r="J1240" i="1"/>
  <c r="H1240" i="1"/>
  <c r="G556" i="1"/>
  <c r="G562" i="1"/>
  <c r="G563" i="1"/>
  <c r="G569" i="1"/>
  <c r="G588" i="1"/>
  <c r="G594" i="1"/>
  <c r="G595" i="1"/>
  <c r="G601" i="1"/>
  <c r="G620" i="1"/>
  <c r="G626" i="1"/>
  <c r="G627" i="1"/>
  <c r="G633" i="1"/>
  <c r="G652" i="1"/>
  <c r="G669" i="1"/>
  <c r="G676" i="1"/>
  <c r="G683" i="1"/>
  <c r="G688" i="1"/>
  <c r="G699" i="1"/>
  <c r="G706" i="1"/>
  <c r="G719" i="1"/>
  <c r="G725" i="1"/>
  <c r="G733" i="1"/>
  <c r="I739" i="1"/>
  <c r="G743" i="1"/>
  <c r="I747" i="1"/>
  <c r="G757" i="1"/>
  <c r="G763" i="1"/>
  <c r="I767" i="1"/>
  <c r="I775" i="1"/>
  <c r="G782" i="1"/>
  <c r="G790" i="1"/>
  <c r="G805" i="1"/>
  <c r="G811" i="1"/>
  <c r="G818" i="1"/>
  <c r="G823" i="1"/>
  <c r="G847" i="1"/>
  <c r="G853" i="1"/>
  <c r="G861" i="1"/>
  <c r="I866" i="1"/>
  <c r="G869" i="1"/>
  <c r="G870" i="1"/>
  <c r="I874" i="1"/>
  <c r="G884" i="1"/>
  <c r="G894" i="1"/>
  <c r="G914" i="1"/>
  <c r="J916" i="1"/>
  <c r="G918" i="1"/>
  <c r="G932" i="1"/>
  <c r="G946" i="1"/>
  <c r="G952" i="1"/>
  <c r="I959" i="1"/>
  <c r="G962" i="1"/>
  <c r="J973" i="1"/>
  <c r="G982" i="1"/>
  <c r="G993" i="1"/>
  <c r="I998" i="1"/>
  <c r="G1002" i="1"/>
  <c r="I1006" i="1"/>
  <c r="G1008" i="1"/>
  <c r="G1013" i="1"/>
  <c r="G1022" i="1"/>
  <c r="G1042" i="1"/>
  <c r="G1049" i="1"/>
  <c r="G1056" i="1"/>
  <c r="J1059" i="1"/>
  <c r="G1064" i="1"/>
  <c r="H1077" i="1"/>
  <c r="G1078" i="1"/>
  <c r="H1085" i="1"/>
  <c r="G1086" i="1"/>
  <c r="G1088" i="1"/>
  <c r="J1091" i="1"/>
  <c r="G1092" i="1"/>
  <c r="G1093" i="1"/>
  <c r="H1102" i="1"/>
  <c r="H1109" i="1"/>
  <c r="G1110" i="1"/>
  <c r="G1117" i="1"/>
  <c r="I1123" i="1"/>
  <c r="I1131" i="1"/>
  <c r="G1134" i="1"/>
  <c r="I1139" i="1"/>
  <c r="G1143" i="1"/>
  <c r="I1147" i="1"/>
  <c r="G1151" i="1"/>
  <c r="H1157" i="1"/>
  <c r="G1171" i="1"/>
  <c r="I1177" i="1"/>
  <c r="G1183" i="1"/>
  <c r="H1209" i="1"/>
  <c r="G1239" i="1"/>
  <c r="I1241" i="1"/>
  <c r="J1241" i="1"/>
  <c r="I1272" i="1"/>
  <c r="J1272" i="1"/>
  <c r="I1304" i="1"/>
  <c r="J1304" i="1"/>
  <c r="I1353" i="1"/>
  <c r="H1353" i="1"/>
  <c r="J1386" i="1"/>
  <c r="G1386" i="1"/>
  <c r="I1415" i="1"/>
  <c r="J1415" i="1"/>
  <c r="H1415" i="1"/>
  <c r="I1435" i="1"/>
  <c r="J1435" i="1"/>
  <c r="H1435" i="1"/>
  <c r="I1449" i="1"/>
  <c r="H1449" i="1"/>
  <c r="I1451" i="1"/>
  <c r="J1451" i="1"/>
  <c r="H1451" i="1"/>
  <c r="I1460" i="1"/>
  <c r="J1460" i="1"/>
  <c r="H1460" i="1"/>
  <c r="I1507" i="1"/>
  <c r="H1507" i="1"/>
  <c r="J1507" i="1"/>
  <c r="H1625" i="1"/>
  <c r="I1625" i="1"/>
  <c r="H1839" i="1"/>
  <c r="I1839" i="1"/>
  <c r="H1851" i="1"/>
  <c r="I1851" i="1"/>
  <c r="J1853" i="1"/>
  <c r="H1853" i="1"/>
  <c r="I1226" i="1"/>
  <c r="H1226" i="1"/>
  <c r="I1243" i="1"/>
  <c r="J1243" i="1"/>
  <c r="I1260" i="1"/>
  <c r="J1260" i="1"/>
  <c r="I1266" i="1"/>
  <c r="J1266" i="1"/>
  <c r="I1273" i="1"/>
  <c r="J1273" i="1"/>
  <c r="I1292" i="1"/>
  <c r="J1292" i="1"/>
  <c r="I1321" i="1"/>
  <c r="H1321" i="1"/>
  <c r="G1321" i="1"/>
  <c r="I1356" i="1"/>
  <c r="J1356" i="1"/>
  <c r="H1356" i="1"/>
  <c r="J1446" i="1"/>
  <c r="G1446" i="1"/>
  <c r="I1481" i="1"/>
  <c r="H1481" i="1"/>
  <c r="I1537" i="1"/>
  <c r="H1537" i="1"/>
  <c r="J1537" i="1"/>
  <c r="H1584" i="1"/>
  <c r="G1584" i="1"/>
  <c r="H1640" i="1"/>
  <c r="I1640" i="1"/>
  <c r="G1640" i="1"/>
  <c r="H1800" i="1"/>
  <c r="I1800" i="1"/>
  <c r="H1815" i="1"/>
  <c r="I1815" i="1"/>
  <c r="H1817" i="1"/>
  <c r="I1817" i="1"/>
  <c r="G508" i="1"/>
  <c r="G514" i="1"/>
  <c r="G515" i="1"/>
  <c r="G521" i="1"/>
  <c r="G540" i="1"/>
  <c r="J545" i="1"/>
  <c r="G546" i="1"/>
  <c r="G547" i="1"/>
  <c r="J552" i="1"/>
  <c r="G553" i="1"/>
  <c r="J571" i="1"/>
  <c r="G572" i="1"/>
  <c r="J577" i="1"/>
  <c r="G578" i="1"/>
  <c r="G579" i="1"/>
  <c r="J584" i="1"/>
  <c r="G585" i="1"/>
  <c r="J603" i="1"/>
  <c r="G604" i="1"/>
  <c r="J609" i="1"/>
  <c r="G610" i="1"/>
  <c r="G611" i="1"/>
  <c r="J616" i="1"/>
  <c r="G617" i="1"/>
  <c r="J635" i="1"/>
  <c r="G636" i="1"/>
  <c r="J641" i="1"/>
  <c r="G642" i="1"/>
  <c r="G643" i="1"/>
  <c r="J648" i="1"/>
  <c r="G649" i="1"/>
  <c r="J653" i="1"/>
  <c r="J659" i="1"/>
  <c r="G661" i="1"/>
  <c r="J664" i="1"/>
  <c r="G665" i="1"/>
  <c r="J677" i="1"/>
  <c r="G678" i="1"/>
  <c r="J684" i="1"/>
  <c r="G685" i="1"/>
  <c r="J690" i="1"/>
  <c r="G691" i="1"/>
  <c r="J695" i="1"/>
  <c r="G696" i="1"/>
  <c r="G702" i="1"/>
  <c r="H715" i="1"/>
  <c r="I720" i="1"/>
  <c r="G722" i="1"/>
  <c r="I728" i="1"/>
  <c r="G730" i="1"/>
  <c r="H735" i="1"/>
  <c r="G738" i="1"/>
  <c r="G747" i="1"/>
  <c r="H750" i="1"/>
  <c r="H758" i="1"/>
  <c r="J764" i="1"/>
  <c r="G766" i="1"/>
  <c r="J772" i="1"/>
  <c r="G775" i="1"/>
  <c r="H779" i="1"/>
  <c r="H786" i="1"/>
  <c r="G787" i="1"/>
  <c r="I799" i="1"/>
  <c r="H807" i="1"/>
  <c r="G814" i="1"/>
  <c r="I824" i="1"/>
  <c r="H835" i="1"/>
  <c r="G837" i="1"/>
  <c r="H843" i="1"/>
  <c r="I848" i="1"/>
  <c r="G850" i="1"/>
  <c r="I856" i="1"/>
  <c r="G858" i="1"/>
  <c r="H863" i="1"/>
  <c r="G865" i="1"/>
  <c r="G874" i="1"/>
  <c r="H879" i="1"/>
  <c r="G888" i="1"/>
  <c r="H910" i="1"/>
  <c r="H915" i="1"/>
  <c r="G916" i="1"/>
  <c r="G929" i="1"/>
  <c r="G936" i="1"/>
  <c r="G965" i="1"/>
  <c r="G966" i="1"/>
  <c r="J971" i="1"/>
  <c r="G972" i="1"/>
  <c r="G973" i="1"/>
  <c r="J989" i="1"/>
  <c r="G990" i="1"/>
  <c r="G997" i="1"/>
  <c r="G998" i="1"/>
  <c r="G1006" i="1"/>
  <c r="H1010" i="1"/>
  <c r="H1017" i="1"/>
  <c r="G1018" i="1"/>
  <c r="G1026" i="1"/>
  <c r="I1030" i="1"/>
  <c r="G1032" i="1"/>
  <c r="H1038" i="1"/>
  <c r="G1045" i="1"/>
  <c r="H1050" i="1"/>
  <c r="H1057" i="1"/>
  <c r="G1058" i="1"/>
  <c r="G1082" i="1"/>
  <c r="G1114" i="1"/>
  <c r="G1121" i="1"/>
  <c r="G1129" i="1"/>
  <c r="G1136" i="1"/>
  <c r="G1137" i="1"/>
  <c r="G1139" i="1"/>
  <c r="G1144" i="1"/>
  <c r="G1145" i="1"/>
  <c r="G1147" i="1"/>
  <c r="G1152" i="1"/>
  <c r="G1153" i="1"/>
  <c r="G1155" i="1"/>
  <c r="G1163" i="1"/>
  <c r="J1193" i="1"/>
  <c r="I1193" i="1"/>
  <c r="G1203" i="1"/>
  <c r="J1205" i="1"/>
  <c r="H1205" i="1"/>
  <c r="G1217" i="1"/>
  <c r="I1223" i="1"/>
  <c r="J1223" i="1"/>
  <c r="G1229" i="1"/>
  <c r="G1230" i="1"/>
  <c r="H1241" i="1"/>
  <c r="I1250" i="1"/>
  <c r="H1250" i="1"/>
  <c r="I1280" i="1"/>
  <c r="J1280" i="1"/>
  <c r="I1300" i="1"/>
  <c r="J1300" i="1"/>
  <c r="I1307" i="1"/>
  <c r="J1307" i="1"/>
  <c r="I1361" i="1"/>
  <c r="H1361" i="1"/>
  <c r="G1361" i="1"/>
  <c r="J1398" i="1"/>
  <c r="H1398" i="1"/>
  <c r="I1420" i="1"/>
  <c r="H1420" i="1"/>
  <c r="J1420" i="1"/>
  <c r="H1494" i="1"/>
  <c r="J1494" i="1"/>
  <c r="H1657" i="1"/>
  <c r="I1657" i="1"/>
  <c r="G1195" i="1"/>
  <c r="G1220" i="1"/>
  <c r="G1224" i="1"/>
  <c r="G1240" i="1"/>
  <c r="G1243" i="1"/>
  <c r="H1245" i="1"/>
  <c r="H1253" i="1"/>
  <c r="G1260" i="1"/>
  <c r="H1262" i="1"/>
  <c r="G1269" i="1"/>
  <c r="G1273" i="1"/>
  <c r="H1275" i="1"/>
  <c r="H1282" i="1"/>
  <c r="H1287" i="1"/>
  <c r="G1292" i="1"/>
  <c r="G1304" i="1"/>
  <c r="G1307" i="1"/>
  <c r="H1309" i="1"/>
  <c r="G1314" i="1"/>
  <c r="H1324" i="1"/>
  <c r="J1327" i="1"/>
  <c r="H1336" i="1"/>
  <c r="H1339" i="1"/>
  <c r="J1341" i="1"/>
  <c r="G1346" i="1"/>
  <c r="H1349" i="1"/>
  <c r="G1353" i="1"/>
  <c r="G1356" i="1"/>
  <c r="H1358" i="1"/>
  <c r="G1365" i="1"/>
  <c r="H1368" i="1"/>
  <c r="H1371" i="1"/>
  <c r="J1373" i="1"/>
  <c r="G1374" i="1"/>
  <c r="J1381" i="1"/>
  <c r="G1383" i="1"/>
  <c r="H1385" i="1"/>
  <c r="H1388" i="1"/>
  <c r="G1392" i="1"/>
  <c r="H1401" i="1"/>
  <c r="J1403" i="1"/>
  <c r="G1405" i="1"/>
  <c r="G1415" i="1"/>
  <c r="G1420" i="1"/>
  <c r="H1440" i="1"/>
  <c r="G1456" i="1"/>
  <c r="J1459" i="1"/>
  <c r="G1460" i="1"/>
  <c r="H1470" i="1"/>
  <c r="I1473" i="1"/>
  <c r="J1473" i="1"/>
  <c r="J1475" i="1"/>
  <c r="G1477" i="1"/>
  <c r="G1486" i="1"/>
  <c r="G1490" i="1"/>
  <c r="I1491" i="1"/>
  <c r="H1491" i="1"/>
  <c r="G1493" i="1"/>
  <c r="I1499" i="1"/>
  <c r="J1499" i="1"/>
  <c r="J1500" i="1"/>
  <c r="G1503" i="1"/>
  <c r="I1504" i="1"/>
  <c r="H1504" i="1"/>
  <c r="G1507" i="1"/>
  <c r="G1512" i="1"/>
  <c r="H1520" i="1"/>
  <c r="G1522" i="1"/>
  <c r="I1532" i="1"/>
  <c r="H1532" i="1"/>
  <c r="H1536" i="1"/>
  <c r="G1552" i="1"/>
  <c r="G1582" i="1"/>
  <c r="H1585" i="1"/>
  <c r="I1585" i="1"/>
  <c r="G1596" i="1"/>
  <c r="G1625" i="1"/>
  <c r="H1629" i="1"/>
  <c r="I1629" i="1"/>
  <c r="G1656" i="1"/>
  <c r="G1657" i="1"/>
  <c r="H1659" i="1"/>
  <c r="I1659" i="1"/>
  <c r="H1672" i="1"/>
  <c r="I1672" i="1"/>
  <c r="H1685" i="1"/>
  <c r="I1685" i="1"/>
  <c r="H1687" i="1"/>
  <c r="I1687" i="1"/>
  <c r="H1699" i="1"/>
  <c r="I1699" i="1"/>
  <c r="H1700" i="1"/>
  <c r="I1700" i="1"/>
  <c r="H1713" i="1"/>
  <c r="I1713" i="1"/>
  <c r="H1729" i="1"/>
  <c r="I1729" i="1"/>
  <c r="H1743" i="1"/>
  <c r="I1743" i="1"/>
  <c r="H1756" i="1"/>
  <c r="I1756" i="1"/>
  <c r="H1757" i="1"/>
  <c r="I1757" i="1"/>
  <c r="H1772" i="1"/>
  <c r="I1772" i="1"/>
  <c r="H1775" i="1"/>
  <c r="I1775" i="1"/>
  <c r="G1815" i="1"/>
  <c r="G1850" i="1"/>
  <c r="G1851" i="1"/>
  <c r="G1853" i="1"/>
  <c r="G1868" i="1"/>
  <c r="G1884" i="1"/>
  <c r="G1934" i="1"/>
  <c r="G1949" i="1"/>
  <c r="J1976" i="1"/>
  <c r="H1976" i="1"/>
  <c r="J1995" i="1"/>
  <c r="H1995" i="1"/>
  <c r="I1422" i="1"/>
  <c r="H1422" i="1"/>
  <c r="I1427" i="1"/>
  <c r="H1427" i="1"/>
  <c r="I1443" i="1"/>
  <c r="H1443" i="1"/>
  <c r="I1454" i="1"/>
  <c r="H1454" i="1"/>
  <c r="I1515" i="1"/>
  <c r="H1515" i="1"/>
  <c r="I1539" i="1"/>
  <c r="J1539" i="1"/>
  <c r="I1544" i="1"/>
  <c r="H1544" i="1"/>
  <c r="H1573" i="1"/>
  <c r="I1573" i="1"/>
  <c r="H1644" i="1"/>
  <c r="I1644" i="1"/>
  <c r="H1807" i="1"/>
  <c r="I1807" i="1"/>
  <c r="H1843" i="1"/>
  <c r="I1843" i="1"/>
  <c r="H1845" i="1"/>
  <c r="I1845" i="1"/>
  <c r="H1859" i="1"/>
  <c r="I1859" i="1"/>
  <c r="J1920" i="1"/>
  <c r="H1920" i="1"/>
  <c r="J2006" i="1"/>
  <c r="H2006" i="1"/>
  <c r="J2020" i="1"/>
  <c r="I2020" i="1"/>
  <c r="H2020" i="1"/>
  <c r="H2049" i="1"/>
  <c r="I2049" i="1"/>
  <c r="G1244" i="1"/>
  <c r="G1266" i="1"/>
  <c r="G1272" i="1"/>
  <c r="G1274" i="1"/>
  <c r="G1281" i="1"/>
  <c r="G1293" i="1"/>
  <c r="G1305" i="1"/>
  <c r="G1311" i="1"/>
  <c r="G1316" i="1"/>
  <c r="G1341" i="1"/>
  <c r="G1357" i="1"/>
  <c r="G1363" i="1"/>
  <c r="G1367" i="1"/>
  <c r="G1373" i="1"/>
  <c r="G1387" i="1"/>
  <c r="G1390" i="1"/>
  <c r="G1403" i="1"/>
  <c r="G1406" i="1"/>
  <c r="I1408" i="1"/>
  <c r="H1408" i="1"/>
  <c r="G1427" i="1"/>
  <c r="G1437" i="1"/>
  <c r="J1438" i="1"/>
  <c r="H1438" i="1"/>
  <c r="G1443" i="1"/>
  <c r="G1458" i="1"/>
  <c r="I1464" i="1"/>
  <c r="H1464" i="1"/>
  <c r="I1480" i="1"/>
  <c r="H1480" i="1"/>
  <c r="G1488" i="1"/>
  <c r="G1509" i="1"/>
  <c r="G1514" i="1"/>
  <c r="G1515" i="1"/>
  <c r="I1524" i="1"/>
  <c r="H1524" i="1"/>
  <c r="G1530" i="1"/>
  <c r="G1539" i="1"/>
  <c r="G1544" i="1"/>
  <c r="H1559" i="1"/>
  <c r="I1559" i="1"/>
  <c r="I1567" i="1"/>
  <c r="G1568" i="1"/>
  <c r="G1573" i="1"/>
  <c r="I1589" i="1"/>
  <c r="G1601" i="1"/>
  <c r="H1605" i="1"/>
  <c r="I1605" i="1"/>
  <c r="I1615" i="1"/>
  <c r="G1616" i="1"/>
  <c r="G1619" i="1"/>
  <c r="G1620" i="1"/>
  <c r="H1636" i="1"/>
  <c r="I1636" i="1"/>
  <c r="I1649" i="1"/>
  <c r="G1650" i="1"/>
  <c r="H1664" i="1"/>
  <c r="I1664" i="1"/>
  <c r="H1679" i="1"/>
  <c r="I1679" i="1"/>
  <c r="H1693" i="1"/>
  <c r="I1693" i="1"/>
  <c r="H1707" i="1"/>
  <c r="I1707" i="1"/>
  <c r="H1708" i="1"/>
  <c r="I1708" i="1"/>
  <c r="H1721" i="1"/>
  <c r="I1721" i="1"/>
  <c r="H1723" i="1"/>
  <c r="I1723" i="1"/>
  <c r="H1736" i="1"/>
  <c r="I1736" i="1"/>
  <c r="H1739" i="1"/>
  <c r="I1739" i="1"/>
  <c r="H1749" i="1"/>
  <c r="I1749" i="1"/>
  <c r="H1751" i="1"/>
  <c r="I1751" i="1"/>
  <c r="H1764" i="1"/>
  <c r="I1764" i="1"/>
  <c r="H1767" i="1"/>
  <c r="I1767" i="1"/>
  <c r="H1780" i="1"/>
  <c r="I1780" i="1"/>
  <c r="H1781" i="1"/>
  <c r="I1781" i="1"/>
  <c r="G1807" i="1"/>
  <c r="G1843" i="1"/>
  <c r="G1856" i="1"/>
  <c r="G1858" i="1"/>
  <c r="G1920" i="1"/>
  <c r="J1928" i="1"/>
  <c r="H1928" i="1"/>
  <c r="G1941" i="1"/>
  <c r="G1982" i="1"/>
  <c r="G2006" i="1"/>
  <c r="G1881" i="1"/>
  <c r="G1889" i="1"/>
  <c r="G1899" i="1"/>
  <c r="G1901" i="1"/>
  <c r="G1911" i="1"/>
  <c r="G1939" i="1"/>
  <c r="G1947" i="1"/>
  <c r="G1995" i="1"/>
  <c r="G2011" i="1"/>
  <c r="G2018" i="1"/>
  <c r="G2026" i="1"/>
  <c r="G2040" i="1"/>
  <c r="G2055" i="1"/>
  <c r="G2071" i="1"/>
  <c r="G2096" i="1"/>
  <c r="G2108" i="1"/>
  <c r="G2115" i="1"/>
  <c r="G1659" i="1"/>
  <c r="G1679" i="1"/>
  <c r="G1687" i="1"/>
  <c r="G1700" i="1"/>
  <c r="G1708" i="1"/>
  <c r="G1714" i="1"/>
  <c r="G1730" i="1"/>
  <c r="G1737" i="1"/>
  <c r="G1743" i="1"/>
  <c r="G1757" i="1"/>
  <c r="G1765" i="1"/>
  <c r="G1773" i="1"/>
  <c r="G1775" i="1"/>
  <c r="G1781" i="1"/>
  <c r="G1791" i="1"/>
  <c r="G1800" i="1"/>
  <c r="G1808" i="1"/>
  <c r="G1810" i="1"/>
  <c r="G1817" i="1"/>
  <c r="G1839" i="1"/>
  <c r="G1845" i="1"/>
  <c r="G1870" i="1"/>
  <c r="G1903" i="1"/>
  <c r="G1955" i="1"/>
  <c r="H1960" i="1"/>
  <c r="G1963" i="1"/>
  <c r="H1968" i="1"/>
  <c r="H1990" i="1"/>
  <c r="G1991" i="1"/>
  <c r="G2034" i="1"/>
  <c r="G2041" i="1"/>
  <c r="J2062" i="1"/>
  <c r="G2072" i="1"/>
  <c r="G2073" i="1"/>
  <c r="I2077" i="1"/>
  <c r="I2084" i="1"/>
  <c r="G2086" i="1"/>
  <c r="I2108" i="1"/>
  <c r="G1412" i="1"/>
  <c r="G1424" i="1"/>
  <c r="G1435" i="1"/>
  <c r="G1440" i="1"/>
  <c r="G1447" i="1"/>
  <c r="G1451" i="1"/>
  <c r="G1459" i="1"/>
  <c r="G1461" i="1"/>
  <c r="G1475" i="1"/>
  <c r="G1540" i="1"/>
  <c r="G1560" i="1"/>
  <c r="G1574" i="1"/>
  <c r="G1576" i="1"/>
  <c r="G1587" i="1"/>
  <c r="G1589" i="1"/>
  <c r="G1597" i="1"/>
  <c r="G1611" i="1"/>
  <c r="G1621" i="1"/>
  <c r="G1645" i="1"/>
  <c r="G1651" i="1"/>
  <c r="G1661" i="1"/>
  <c r="G1673" i="1"/>
  <c r="G1680" i="1"/>
  <c r="G1688" i="1"/>
  <c r="G1689" i="1"/>
  <c r="G1695" i="1"/>
  <c r="G1709" i="1"/>
  <c r="G1716" i="1"/>
  <c r="G1717" i="1"/>
  <c r="G1724" i="1"/>
  <c r="G1746" i="1"/>
  <c r="G1752" i="1"/>
  <c r="G1759" i="1"/>
  <c r="G1761" i="1"/>
  <c r="G1776" i="1"/>
  <c r="G1778" i="1"/>
  <c r="G1785" i="1"/>
  <c r="G1794" i="1"/>
  <c r="G1801" i="1"/>
  <c r="G1811" i="1"/>
  <c r="G1818" i="1"/>
  <c r="G1819" i="1"/>
  <c r="G1825" i="1"/>
  <c r="G1847" i="1"/>
  <c r="G1861" i="1"/>
  <c r="H1891" i="1"/>
  <c r="G1936" i="1"/>
  <c r="G1942" i="1"/>
  <c r="G1950" i="1"/>
  <c r="G1984" i="1"/>
  <c r="H1991" i="1"/>
  <c r="I2034" i="1"/>
  <c r="G2052" i="1"/>
  <c r="I2064" i="1"/>
  <c r="I2073" i="1"/>
  <c r="G2080" i="1"/>
  <c r="G2104" i="1"/>
  <c r="G2107" i="1"/>
  <c r="I87" i="1"/>
  <c r="H87" i="1"/>
  <c r="I165" i="1"/>
  <c r="G165" i="1"/>
  <c r="J165" i="1"/>
  <c r="H165" i="1"/>
  <c r="I197" i="1"/>
  <c r="G197" i="1"/>
  <c r="J197" i="1"/>
  <c r="H197" i="1"/>
  <c r="I202" i="1"/>
  <c r="H202" i="1"/>
  <c r="J202" i="1"/>
  <c r="H367" i="1"/>
  <c r="I367" i="1"/>
  <c r="I586" i="1"/>
  <c r="J586" i="1"/>
  <c r="I618" i="1"/>
  <c r="J618" i="1"/>
  <c r="J731" i="1"/>
  <c r="H731" i="1"/>
  <c r="I731" i="1"/>
  <c r="J802" i="1"/>
  <c r="H802" i="1"/>
  <c r="J859" i="1"/>
  <c r="H859" i="1"/>
  <c r="I859" i="1"/>
  <c r="J991" i="1"/>
  <c r="I991" i="1"/>
  <c r="H991" i="1"/>
  <c r="J1033" i="1"/>
  <c r="H1033" i="1"/>
  <c r="I1376" i="1"/>
  <c r="J1376" i="1"/>
  <c r="H1376" i="1"/>
  <c r="I1452" i="1"/>
  <c r="J1452" i="1"/>
  <c r="H1452" i="1"/>
  <c r="I1463" i="1"/>
  <c r="H1463" i="1"/>
  <c r="J1463" i="1"/>
  <c r="I1501" i="1"/>
  <c r="J1501" i="1"/>
  <c r="H1501" i="1"/>
  <c r="J1975" i="1"/>
  <c r="H1975" i="1"/>
  <c r="G1975" i="1"/>
  <c r="I11" i="1"/>
  <c r="H11" i="1"/>
  <c r="I27" i="1"/>
  <c r="H27" i="1"/>
  <c r="I43" i="1"/>
  <c r="H43" i="1"/>
  <c r="J45" i="1"/>
  <c r="G46" i="1"/>
  <c r="I59" i="1"/>
  <c r="H59" i="1"/>
  <c r="J61" i="1"/>
  <c r="G62" i="1"/>
  <c r="G69" i="1"/>
  <c r="H74" i="1"/>
  <c r="I75" i="1"/>
  <c r="H75" i="1"/>
  <c r="J77" i="1"/>
  <c r="G78" i="1"/>
  <c r="G85" i="1"/>
  <c r="H90" i="1"/>
  <c r="I91" i="1"/>
  <c r="H91" i="1"/>
  <c r="J93" i="1"/>
  <c r="G94" i="1"/>
  <c r="G101" i="1"/>
  <c r="H106" i="1"/>
  <c r="I107" i="1"/>
  <c r="H107" i="1"/>
  <c r="J109" i="1"/>
  <c r="G110" i="1"/>
  <c r="H114" i="1"/>
  <c r="I115" i="1"/>
  <c r="H115" i="1"/>
  <c r="J115" i="1"/>
  <c r="I125" i="1"/>
  <c r="G125" i="1"/>
  <c r="H125" i="1"/>
  <c r="I133" i="1"/>
  <c r="G133" i="1"/>
  <c r="H133" i="1"/>
  <c r="I141" i="1"/>
  <c r="G141" i="1"/>
  <c r="H141" i="1"/>
  <c r="I149" i="1"/>
  <c r="G149" i="1"/>
  <c r="H149" i="1"/>
  <c r="I157" i="1"/>
  <c r="G157" i="1"/>
  <c r="J157" i="1"/>
  <c r="H157" i="1"/>
  <c r="I162" i="1"/>
  <c r="H162" i="1"/>
  <c r="J162" i="1"/>
  <c r="I189" i="1"/>
  <c r="G189" i="1"/>
  <c r="J189" i="1"/>
  <c r="H189" i="1"/>
  <c r="I194" i="1"/>
  <c r="H194" i="1"/>
  <c r="J194" i="1"/>
  <c r="I221" i="1"/>
  <c r="G221" i="1"/>
  <c r="J221" i="1"/>
  <c r="H221" i="1"/>
  <c r="I226" i="1"/>
  <c r="H226" i="1"/>
  <c r="J226" i="1"/>
  <c r="I242" i="1"/>
  <c r="H242" i="1"/>
  <c r="J242" i="1"/>
  <c r="I258" i="1"/>
  <c r="H258" i="1"/>
  <c r="J258" i="1"/>
  <c r="I274" i="1"/>
  <c r="H274" i="1"/>
  <c r="J274" i="1"/>
  <c r="I290" i="1"/>
  <c r="H290" i="1"/>
  <c r="J290" i="1"/>
  <c r="I306" i="1"/>
  <c r="H306" i="1"/>
  <c r="J306" i="1"/>
  <c r="I7" i="1"/>
  <c r="H7" i="1"/>
  <c r="J9" i="1"/>
  <c r="J25" i="1"/>
  <c r="I39" i="1"/>
  <c r="H39" i="1"/>
  <c r="J41" i="1"/>
  <c r="J57" i="1"/>
  <c r="J73" i="1"/>
  <c r="J89" i="1"/>
  <c r="I170" i="1"/>
  <c r="H170" i="1"/>
  <c r="J170" i="1"/>
  <c r="I246" i="1"/>
  <c r="H246" i="1"/>
  <c r="J246" i="1"/>
  <c r="I262" i="1"/>
  <c r="H262" i="1"/>
  <c r="J262" i="1"/>
  <c r="I294" i="1"/>
  <c r="H294" i="1"/>
  <c r="J294" i="1"/>
  <c r="H328" i="1"/>
  <c r="I328" i="1"/>
  <c r="H392" i="1"/>
  <c r="I392" i="1"/>
  <c r="H431" i="1"/>
  <c r="I431" i="1"/>
  <c r="I490" i="1"/>
  <c r="J490" i="1"/>
  <c r="I522" i="1"/>
  <c r="J522" i="1"/>
  <c r="I554" i="1"/>
  <c r="J554" i="1"/>
  <c r="I599" i="1"/>
  <c r="J599" i="1"/>
  <c r="I631" i="1"/>
  <c r="J631" i="1"/>
  <c r="I650" i="1"/>
  <c r="J650" i="1"/>
  <c r="H716" i="1"/>
  <c r="J716" i="1"/>
  <c r="J803" i="1"/>
  <c r="I803" i="1"/>
  <c r="H803" i="1"/>
  <c r="I881" i="1"/>
  <c r="H881" i="1"/>
  <c r="J911" i="1"/>
  <c r="H911" i="1"/>
  <c r="I911" i="1"/>
  <c r="J1034" i="1"/>
  <c r="I1034" i="1"/>
  <c r="H1034" i="1"/>
  <c r="I1344" i="1"/>
  <c r="H1344" i="1"/>
  <c r="J1344" i="1"/>
  <c r="I1362" i="1"/>
  <c r="J1362" i="1"/>
  <c r="H1362" i="1"/>
  <c r="I1375" i="1"/>
  <c r="J1375" i="1"/>
  <c r="H1375" i="1"/>
  <c r="I1384" i="1"/>
  <c r="H1384" i="1"/>
  <c r="J1384" i="1"/>
  <c r="I1418" i="1"/>
  <c r="G1418" i="1"/>
  <c r="J1418" i="1"/>
  <c r="H1418" i="1"/>
  <c r="I1436" i="1"/>
  <c r="J1436" i="1"/>
  <c r="H1436" i="1"/>
  <c r="I1453" i="1"/>
  <c r="J1453" i="1"/>
  <c r="H1453" i="1"/>
  <c r="I1476" i="1"/>
  <c r="H1476" i="1"/>
  <c r="J1476" i="1"/>
  <c r="I1502" i="1"/>
  <c r="G1502" i="1"/>
  <c r="H1502" i="1"/>
  <c r="J1502" i="1"/>
  <c r="G5" i="1"/>
  <c r="H10" i="1"/>
  <c r="J13" i="1"/>
  <c r="G14" i="1"/>
  <c r="G21" i="1"/>
  <c r="H26" i="1"/>
  <c r="J29" i="1"/>
  <c r="G30" i="1"/>
  <c r="G2" i="1"/>
  <c r="H5" i="1"/>
  <c r="G9" i="1"/>
  <c r="J10" i="1"/>
  <c r="H14" i="1"/>
  <c r="I15" i="1"/>
  <c r="H15" i="1"/>
  <c r="J17" i="1"/>
  <c r="G18" i="1"/>
  <c r="H21" i="1"/>
  <c r="G25" i="1"/>
  <c r="J26" i="1"/>
  <c r="H30" i="1"/>
  <c r="I31" i="1"/>
  <c r="H31" i="1"/>
  <c r="J33" i="1"/>
  <c r="G34" i="1"/>
  <c r="H37" i="1"/>
  <c r="G41" i="1"/>
  <c r="J42" i="1"/>
  <c r="H46" i="1"/>
  <c r="I47" i="1"/>
  <c r="H47" i="1"/>
  <c r="J49" i="1"/>
  <c r="G50" i="1"/>
  <c r="H53" i="1"/>
  <c r="G57" i="1"/>
  <c r="J58" i="1"/>
  <c r="H62" i="1"/>
  <c r="I63" i="1"/>
  <c r="H63" i="1"/>
  <c r="J65" i="1"/>
  <c r="G66" i="1"/>
  <c r="H69" i="1"/>
  <c r="G73" i="1"/>
  <c r="J74" i="1"/>
  <c r="H78" i="1"/>
  <c r="I79" i="1"/>
  <c r="H79" i="1"/>
  <c r="J81" i="1"/>
  <c r="G82" i="1"/>
  <c r="H85" i="1"/>
  <c r="G89" i="1"/>
  <c r="J90" i="1"/>
  <c r="H94" i="1"/>
  <c r="I95" i="1"/>
  <c r="H95" i="1"/>
  <c r="J97" i="1"/>
  <c r="G98" i="1"/>
  <c r="H101" i="1"/>
  <c r="G105" i="1"/>
  <c r="J106" i="1"/>
  <c r="H110" i="1"/>
  <c r="I111" i="1"/>
  <c r="H111" i="1"/>
  <c r="J114" i="1"/>
  <c r="I122" i="1"/>
  <c r="H122" i="1"/>
  <c r="J122" i="1"/>
  <c r="I130" i="1"/>
  <c r="H130" i="1"/>
  <c r="J130" i="1"/>
  <c r="I138" i="1"/>
  <c r="H138" i="1"/>
  <c r="J138" i="1"/>
  <c r="I146" i="1"/>
  <c r="H146" i="1"/>
  <c r="J146" i="1"/>
  <c r="I154" i="1"/>
  <c r="H154" i="1"/>
  <c r="J154" i="1"/>
  <c r="I181" i="1"/>
  <c r="G181" i="1"/>
  <c r="J181" i="1"/>
  <c r="H181" i="1"/>
  <c r="I186" i="1"/>
  <c r="H186" i="1"/>
  <c r="J186" i="1"/>
  <c r="I213" i="1"/>
  <c r="G213" i="1"/>
  <c r="J213" i="1"/>
  <c r="H213" i="1"/>
  <c r="I218" i="1"/>
  <c r="H218" i="1"/>
  <c r="J218" i="1"/>
  <c r="I238" i="1"/>
  <c r="H238" i="1"/>
  <c r="J238" i="1"/>
  <c r="I254" i="1"/>
  <c r="H254" i="1"/>
  <c r="J254" i="1"/>
  <c r="I270" i="1"/>
  <c r="H270" i="1"/>
  <c r="J270" i="1"/>
  <c r="I286" i="1"/>
  <c r="H286" i="1"/>
  <c r="J286" i="1"/>
  <c r="I302" i="1"/>
  <c r="H302" i="1"/>
  <c r="J302" i="1"/>
  <c r="I23" i="1"/>
  <c r="H23" i="1"/>
  <c r="I55" i="1"/>
  <c r="H55" i="1"/>
  <c r="I71" i="1"/>
  <c r="H71" i="1"/>
  <c r="I103" i="1"/>
  <c r="H103" i="1"/>
  <c r="J105" i="1"/>
  <c r="I230" i="1"/>
  <c r="H230" i="1"/>
  <c r="J230" i="1"/>
  <c r="I278" i="1"/>
  <c r="H278" i="1"/>
  <c r="J278" i="1"/>
  <c r="H456" i="1"/>
  <c r="I456" i="1"/>
  <c r="I503" i="1"/>
  <c r="J503" i="1"/>
  <c r="I535" i="1"/>
  <c r="J535" i="1"/>
  <c r="I567" i="1"/>
  <c r="J567" i="1"/>
  <c r="I692" i="1"/>
  <c r="J692" i="1"/>
  <c r="H788" i="1"/>
  <c r="J788" i="1"/>
  <c r="H844" i="1"/>
  <c r="J844" i="1"/>
  <c r="H1019" i="1"/>
  <c r="J1019" i="1"/>
  <c r="I1019" i="1"/>
  <c r="I3" i="1"/>
  <c r="H3" i="1"/>
  <c r="J5" i="1"/>
  <c r="J7" i="1"/>
  <c r="H9" i="1"/>
  <c r="J14" i="1"/>
  <c r="I19" i="1"/>
  <c r="H19" i="1"/>
  <c r="J21" i="1"/>
  <c r="J23" i="1"/>
  <c r="H25" i="1"/>
  <c r="G27" i="1"/>
  <c r="G29" i="1"/>
  <c r="J30" i="1"/>
  <c r="H34" i="1"/>
  <c r="I35" i="1"/>
  <c r="H35" i="1"/>
  <c r="J37" i="1"/>
  <c r="J39" i="1"/>
  <c r="H41" i="1"/>
  <c r="G43" i="1"/>
  <c r="G45" i="1"/>
  <c r="J46" i="1"/>
  <c r="I51" i="1"/>
  <c r="H51" i="1"/>
  <c r="J53" i="1"/>
  <c r="J55" i="1"/>
  <c r="H57" i="1"/>
  <c r="G59" i="1"/>
  <c r="G61" i="1"/>
  <c r="J62" i="1"/>
  <c r="I67" i="1"/>
  <c r="H67" i="1"/>
  <c r="J69" i="1"/>
  <c r="J71" i="1"/>
  <c r="H73" i="1"/>
  <c r="G75" i="1"/>
  <c r="G77" i="1"/>
  <c r="J78" i="1"/>
  <c r="I83" i="1"/>
  <c r="H83" i="1"/>
  <c r="J85" i="1"/>
  <c r="J87" i="1"/>
  <c r="H89" i="1"/>
  <c r="G91" i="1"/>
  <c r="J94" i="1"/>
  <c r="I99" i="1"/>
  <c r="H99" i="1"/>
  <c r="J101" i="1"/>
  <c r="J103" i="1"/>
  <c r="H105" i="1"/>
  <c r="J110" i="1"/>
  <c r="I173" i="1"/>
  <c r="G173" i="1"/>
  <c r="J173" i="1"/>
  <c r="H173" i="1"/>
  <c r="I178" i="1"/>
  <c r="H178" i="1"/>
  <c r="J178" i="1"/>
  <c r="I205" i="1"/>
  <c r="G205" i="1"/>
  <c r="J205" i="1"/>
  <c r="H205" i="1"/>
  <c r="I210" i="1"/>
  <c r="H210" i="1"/>
  <c r="J210" i="1"/>
  <c r="I234" i="1"/>
  <c r="H234" i="1"/>
  <c r="J234" i="1"/>
  <c r="I250" i="1"/>
  <c r="H250" i="1"/>
  <c r="J250" i="1"/>
  <c r="I266" i="1"/>
  <c r="H266" i="1"/>
  <c r="J266" i="1"/>
  <c r="I282" i="1"/>
  <c r="H282" i="1"/>
  <c r="J282" i="1"/>
  <c r="I298" i="1"/>
  <c r="H298" i="1"/>
  <c r="J298" i="1"/>
  <c r="J113" i="1"/>
  <c r="G114" i="1"/>
  <c r="H117" i="1"/>
  <c r="G122" i="1"/>
  <c r="G130" i="1"/>
  <c r="G138" i="1"/>
  <c r="G146" i="1"/>
  <c r="G154" i="1"/>
  <c r="G162" i="1"/>
  <c r="G170" i="1"/>
  <c r="G178" i="1"/>
  <c r="G186" i="1"/>
  <c r="G194" i="1"/>
  <c r="G202" i="1"/>
  <c r="G210" i="1"/>
  <c r="G218" i="1"/>
  <c r="G226" i="1"/>
  <c r="G230" i="1"/>
  <c r="G234" i="1"/>
  <c r="G238" i="1"/>
  <c r="G242" i="1"/>
  <c r="G246" i="1"/>
  <c r="G250" i="1"/>
  <c r="G254" i="1"/>
  <c r="G258" i="1"/>
  <c r="G262" i="1"/>
  <c r="G266" i="1"/>
  <c r="G270" i="1"/>
  <c r="G274" i="1"/>
  <c r="G278" i="1"/>
  <c r="G282" i="1"/>
  <c r="G286" i="1"/>
  <c r="G290" i="1"/>
  <c r="G294" i="1"/>
  <c r="G298" i="1"/>
  <c r="G302" i="1"/>
  <c r="G306" i="1"/>
  <c r="H319" i="1"/>
  <c r="I319" i="1"/>
  <c r="H344" i="1"/>
  <c r="I344" i="1"/>
  <c r="G367" i="1"/>
  <c r="H383" i="1"/>
  <c r="I383" i="1"/>
  <c r="H408" i="1"/>
  <c r="I408" i="1"/>
  <c r="G431" i="1"/>
  <c r="H447" i="1"/>
  <c r="I447" i="1"/>
  <c r="H472" i="1"/>
  <c r="I472" i="1"/>
  <c r="G490" i="1"/>
  <c r="I498" i="1"/>
  <c r="J498" i="1"/>
  <c r="I511" i="1"/>
  <c r="J511" i="1"/>
  <c r="G522" i="1"/>
  <c r="I530" i="1"/>
  <c r="J530" i="1"/>
  <c r="I543" i="1"/>
  <c r="J543" i="1"/>
  <c r="G554" i="1"/>
  <c r="I562" i="1"/>
  <c r="J562" i="1"/>
  <c r="I575" i="1"/>
  <c r="J575" i="1"/>
  <c r="G586" i="1"/>
  <c r="I594" i="1"/>
  <c r="J594" i="1"/>
  <c r="I607" i="1"/>
  <c r="J607" i="1"/>
  <c r="G618" i="1"/>
  <c r="I626" i="1"/>
  <c r="J626" i="1"/>
  <c r="I639" i="1"/>
  <c r="J639" i="1"/>
  <c r="G650" i="1"/>
  <c r="I667" i="1"/>
  <c r="J667" i="1"/>
  <c r="I681" i="1"/>
  <c r="J681" i="1"/>
  <c r="I682" i="1"/>
  <c r="J682" i="1"/>
  <c r="G682" i="1"/>
  <c r="H704" i="1"/>
  <c r="J704" i="1"/>
  <c r="I704" i="1"/>
  <c r="H740" i="1"/>
  <c r="J740" i="1"/>
  <c r="J755" i="1"/>
  <c r="I755" i="1"/>
  <c r="H755" i="1"/>
  <c r="H768" i="1"/>
  <c r="I768" i="1"/>
  <c r="H816" i="1"/>
  <c r="I816" i="1"/>
  <c r="J830" i="1"/>
  <c r="H830" i="1"/>
  <c r="J831" i="1"/>
  <c r="I831" i="1"/>
  <c r="H831" i="1"/>
  <c r="J867" i="1"/>
  <c r="H867" i="1"/>
  <c r="J898" i="1"/>
  <c r="H898" i="1"/>
  <c r="I898" i="1"/>
  <c r="J926" i="1"/>
  <c r="I926" i="1"/>
  <c r="H926" i="1"/>
  <c r="J938" i="1"/>
  <c r="H938" i="1"/>
  <c r="I938" i="1"/>
  <c r="I1317" i="1"/>
  <c r="H1317" i="1"/>
  <c r="J1317" i="1"/>
  <c r="J117" i="1"/>
  <c r="I121" i="1"/>
  <c r="G121" i="1"/>
  <c r="I126" i="1"/>
  <c r="H126" i="1"/>
  <c r="I129" i="1"/>
  <c r="G129" i="1"/>
  <c r="I134" i="1"/>
  <c r="H134" i="1"/>
  <c r="I137" i="1"/>
  <c r="G137" i="1"/>
  <c r="I142" i="1"/>
  <c r="H142" i="1"/>
  <c r="I145" i="1"/>
  <c r="G145" i="1"/>
  <c r="I150" i="1"/>
  <c r="H150" i="1"/>
  <c r="I153" i="1"/>
  <c r="G153" i="1"/>
  <c r="I158" i="1"/>
  <c r="H158" i="1"/>
  <c r="I161" i="1"/>
  <c r="G161" i="1"/>
  <c r="I166" i="1"/>
  <c r="H166" i="1"/>
  <c r="I169" i="1"/>
  <c r="G169" i="1"/>
  <c r="I174" i="1"/>
  <c r="H174" i="1"/>
  <c r="I177" i="1"/>
  <c r="G177" i="1"/>
  <c r="I182" i="1"/>
  <c r="H182" i="1"/>
  <c r="I185" i="1"/>
  <c r="G185" i="1"/>
  <c r="I190" i="1"/>
  <c r="H190" i="1"/>
  <c r="I193" i="1"/>
  <c r="G193" i="1"/>
  <c r="I198" i="1"/>
  <c r="H198" i="1"/>
  <c r="I201" i="1"/>
  <c r="G201" i="1"/>
  <c r="I206" i="1"/>
  <c r="H206" i="1"/>
  <c r="I209" i="1"/>
  <c r="G209" i="1"/>
  <c r="I214" i="1"/>
  <c r="H214" i="1"/>
  <c r="I217" i="1"/>
  <c r="G217" i="1"/>
  <c r="I222" i="1"/>
  <c r="H222" i="1"/>
  <c r="I225" i="1"/>
  <c r="G225" i="1"/>
  <c r="H335" i="1"/>
  <c r="I335" i="1"/>
  <c r="H360" i="1"/>
  <c r="I360" i="1"/>
  <c r="H399" i="1"/>
  <c r="I399" i="1"/>
  <c r="H424" i="1"/>
  <c r="I424" i="1"/>
  <c r="G447" i="1"/>
  <c r="H463" i="1"/>
  <c r="I463" i="1"/>
  <c r="I487" i="1"/>
  <c r="J487" i="1"/>
  <c r="I506" i="1"/>
  <c r="J506" i="1"/>
  <c r="I519" i="1"/>
  <c r="J519" i="1"/>
  <c r="I538" i="1"/>
  <c r="J538" i="1"/>
  <c r="I551" i="1"/>
  <c r="J551" i="1"/>
  <c r="I570" i="1"/>
  <c r="J570" i="1"/>
  <c r="I583" i="1"/>
  <c r="J583" i="1"/>
  <c r="I602" i="1"/>
  <c r="J602" i="1"/>
  <c r="I615" i="1"/>
  <c r="J615" i="1"/>
  <c r="I634" i="1"/>
  <c r="J634" i="1"/>
  <c r="I647" i="1"/>
  <c r="J647" i="1"/>
  <c r="I671" i="1"/>
  <c r="J671" i="1"/>
  <c r="H712" i="1"/>
  <c r="J712" i="1"/>
  <c r="I712" i="1"/>
  <c r="J726" i="1"/>
  <c r="H726" i="1"/>
  <c r="J783" i="1"/>
  <c r="I783" i="1"/>
  <c r="H783" i="1"/>
  <c r="J854" i="1"/>
  <c r="H854" i="1"/>
  <c r="J886" i="1"/>
  <c r="I886" i="1"/>
  <c r="H886" i="1"/>
  <c r="H907" i="1"/>
  <c r="J907" i="1"/>
  <c r="J1014" i="1"/>
  <c r="I1014" i="1"/>
  <c r="H1014" i="1"/>
  <c r="I1242" i="1"/>
  <c r="H1242" i="1"/>
  <c r="J1242" i="1"/>
  <c r="I1267" i="1"/>
  <c r="J1267" i="1"/>
  <c r="H1267" i="1"/>
  <c r="I1268" i="1"/>
  <c r="J1268" i="1"/>
  <c r="H1268" i="1"/>
  <c r="I1279" i="1"/>
  <c r="J1279" i="1"/>
  <c r="H1279" i="1"/>
  <c r="I1303" i="1"/>
  <c r="H1303" i="1"/>
  <c r="J1303" i="1"/>
  <c r="H312" i="1"/>
  <c r="I312" i="1"/>
  <c r="H351" i="1"/>
  <c r="I351" i="1"/>
  <c r="H376" i="1"/>
  <c r="I376" i="1"/>
  <c r="H415" i="1"/>
  <c r="I415" i="1"/>
  <c r="H440" i="1"/>
  <c r="I440" i="1"/>
  <c r="H479" i="1"/>
  <c r="I479" i="1"/>
  <c r="I495" i="1"/>
  <c r="J495" i="1"/>
  <c r="I514" i="1"/>
  <c r="J514" i="1"/>
  <c r="I527" i="1"/>
  <c r="J527" i="1"/>
  <c r="I546" i="1"/>
  <c r="J546" i="1"/>
  <c r="I559" i="1"/>
  <c r="J559" i="1"/>
  <c r="I578" i="1"/>
  <c r="J578" i="1"/>
  <c r="I591" i="1"/>
  <c r="J591" i="1"/>
  <c r="I610" i="1"/>
  <c r="J610" i="1"/>
  <c r="I623" i="1"/>
  <c r="J623" i="1"/>
  <c r="I642" i="1"/>
  <c r="J642" i="1"/>
  <c r="I660" i="1"/>
  <c r="J660" i="1"/>
  <c r="I678" i="1"/>
  <c r="J678" i="1"/>
  <c r="H744" i="1"/>
  <c r="I744" i="1"/>
  <c r="J746" i="1"/>
  <c r="H746" i="1"/>
  <c r="J759" i="1"/>
  <c r="H759" i="1"/>
  <c r="I759" i="1"/>
  <c r="J774" i="1"/>
  <c r="H774" i="1"/>
  <c r="J826" i="1"/>
  <c r="H826" i="1"/>
  <c r="H872" i="1"/>
  <c r="I872" i="1"/>
  <c r="H920" i="1"/>
  <c r="I920" i="1"/>
  <c r="J963" i="1"/>
  <c r="H963" i="1"/>
  <c r="H964" i="1"/>
  <c r="J964" i="1"/>
  <c r="I964" i="1"/>
  <c r="I977" i="1"/>
  <c r="H977" i="1"/>
  <c r="J978" i="1"/>
  <c r="I978" i="1"/>
  <c r="H978" i="1"/>
  <c r="H1003" i="1"/>
  <c r="J1003" i="1"/>
  <c r="J1005" i="1"/>
  <c r="H1005" i="1"/>
  <c r="I1525" i="1"/>
  <c r="J1525" i="1"/>
  <c r="H1525" i="1"/>
  <c r="I1526" i="1"/>
  <c r="H1526" i="1"/>
  <c r="G1526" i="1"/>
  <c r="J1526" i="1"/>
  <c r="I1533" i="1"/>
  <c r="J1533" i="1"/>
  <c r="H1533" i="1"/>
  <c r="I1534" i="1"/>
  <c r="G1534" i="1"/>
  <c r="H1534" i="1"/>
  <c r="J1534" i="1"/>
  <c r="J229" i="1"/>
  <c r="J233" i="1"/>
  <c r="J237" i="1"/>
  <c r="J241" i="1"/>
  <c r="J245" i="1"/>
  <c r="J249" i="1"/>
  <c r="J253" i="1"/>
  <c r="J257" i="1"/>
  <c r="J261" i="1"/>
  <c r="J265" i="1"/>
  <c r="J269" i="1"/>
  <c r="J273" i="1"/>
  <c r="J277" i="1"/>
  <c r="J281" i="1"/>
  <c r="J285" i="1"/>
  <c r="J289" i="1"/>
  <c r="J293" i="1"/>
  <c r="J297" i="1"/>
  <c r="J301" i="1"/>
  <c r="J305" i="1"/>
  <c r="G317" i="1"/>
  <c r="G318" i="1"/>
  <c r="G333" i="1"/>
  <c r="G334" i="1"/>
  <c r="G349" i="1"/>
  <c r="G350" i="1"/>
  <c r="G365" i="1"/>
  <c r="G366" i="1"/>
  <c r="G381" i="1"/>
  <c r="G382" i="1"/>
  <c r="G397" i="1"/>
  <c r="G398" i="1"/>
  <c r="G413" i="1"/>
  <c r="G414" i="1"/>
  <c r="G429" i="1"/>
  <c r="G430" i="1"/>
  <c r="G445" i="1"/>
  <c r="G446" i="1"/>
  <c r="G461" i="1"/>
  <c r="G462" i="1"/>
  <c r="G477" i="1"/>
  <c r="G478" i="1"/>
  <c r="G487" i="1"/>
  <c r="G495" i="1"/>
  <c r="G503" i="1"/>
  <c r="G511" i="1"/>
  <c r="G519" i="1"/>
  <c r="G527" i="1"/>
  <c r="G535" i="1"/>
  <c r="G543" i="1"/>
  <c r="G551" i="1"/>
  <c r="G559" i="1"/>
  <c r="G567" i="1"/>
  <c r="G575" i="1"/>
  <c r="G583" i="1"/>
  <c r="G591" i="1"/>
  <c r="G599" i="1"/>
  <c r="G607" i="1"/>
  <c r="G615" i="1"/>
  <c r="G623" i="1"/>
  <c r="G631" i="1"/>
  <c r="G639" i="1"/>
  <c r="G647" i="1"/>
  <c r="I654" i="1"/>
  <c r="J654" i="1"/>
  <c r="I657" i="1"/>
  <c r="J657" i="1"/>
  <c r="G660" i="1"/>
  <c r="G667" i="1"/>
  <c r="G681" i="1"/>
  <c r="I686" i="1"/>
  <c r="J686" i="1"/>
  <c r="I689" i="1"/>
  <c r="J689" i="1"/>
  <c r="G692" i="1"/>
  <c r="H700" i="1"/>
  <c r="J700" i="1"/>
  <c r="J723" i="1"/>
  <c r="I723" i="1"/>
  <c r="G726" i="1"/>
  <c r="J727" i="1"/>
  <c r="H727" i="1"/>
  <c r="G731" i="1"/>
  <c r="J751" i="1"/>
  <c r="I751" i="1"/>
  <c r="G755" i="1"/>
  <c r="G759" i="1"/>
  <c r="J770" i="1"/>
  <c r="H770" i="1"/>
  <c r="G773" i="1"/>
  <c r="G783" i="1"/>
  <c r="G797" i="1"/>
  <c r="J798" i="1"/>
  <c r="H798" i="1"/>
  <c r="G802" i="1"/>
  <c r="H812" i="1"/>
  <c r="J812" i="1"/>
  <c r="G826" i="1"/>
  <c r="J827" i="1"/>
  <c r="H827" i="1"/>
  <c r="G830" i="1"/>
  <c r="H840" i="1"/>
  <c r="I840" i="1"/>
  <c r="J851" i="1"/>
  <c r="I851" i="1"/>
  <c r="G854" i="1"/>
  <c r="J855" i="1"/>
  <c r="H855" i="1"/>
  <c r="G859" i="1"/>
  <c r="H868" i="1"/>
  <c r="I868" i="1"/>
  <c r="G872" i="1"/>
  <c r="J878" i="1"/>
  <c r="I878" i="1"/>
  <c r="G881" i="1"/>
  <c r="J882" i="1"/>
  <c r="H882" i="1"/>
  <c r="J895" i="1"/>
  <c r="H895" i="1"/>
  <c r="G898" i="1"/>
  <c r="I909" i="1"/>
  <c r="H909" i="1"/>
  <c r="G920" i="1"/>
  <c r="J922" i="1"/>
  <c r="H922" i="1"/>
  <c r="J930" i="1"/>
  <c r="I930" i="1"/>
  <c r="J934" i="1"/>
  <c r="H934" i="1"/>
  <c r="G938" i="1"/>
  <c r="J943" i="1"/>
  <c r="I943" i="1"/>
  <c r="J947" i="1"/>
  <c r="H947" i="1"/>
  <c r="J970" i="1"/>
  <c r="I970" i="1"/>
  <c r="J974" i="1"/>
  <c r="H974" i="1"/>
  <c r="G977" i="1"/>
  <c r="H987" i="1"/>
  <c r="I987" i="1"/>
  <c r="H1000" i="1"/>
  <c r="I1000" i="1"/>
  <c r="G1014" i="1"/>
  <c r="J1029" i="1"/>
  <c r="H1029" i="1"/>
  <c r="G1033" i="1"/>
  <c r="H1043" i="1"/>
  <c r="I1043" i="1"/>
  <c r="J1054" i="1"/>
  <c r="I1054" i="1"/>
  <c r="H1054" i="1"/>
  <c r="J1061" i="1"/>
  <c r="H1061" i="1"/>
  <c r="J1062" i="1"/>
  <c r="H1062" i="1"/>
  <c r="J1069" i="1"/>
  <c r="H1069" i="1"/>
  <c r="H1075" i="1"/>
  <c r="J1075" i="1"/>
  <c r="I1075" i="1"/>
  <c r="H1083" i="1"/>
  <c r="I1083" i="1"/>
  <c r="J1090" i="1"/>
  <c r="I1090" i="1"/>
  <c r="H1090" i="1"/>
  <c r="J1097" i="1"/>
  <c r="H1097" i="1"/>
  <c r="J1098" i="1"/>
  <c r="H1098" i="1"/>
  <c r="J1105" i="1"/>
  <c r="H1105" i="1"/>
  <c r="J1118" i="1"/>
  <c r="I1118" i="1"/>
  <c r="H1118" i="1"/>
  <c r="J1125" i="1"/>
  <c r="H1125" i="1"/>
  <c r="J1126" i="1"/>
  <c r="H1126" i="1"/>
  <c r="J1133" i="1"/>
  <c r="H1133" i="1"/>
  <c r="J1141" i="1"/>
  <c r="I1141" i="1"/>
  <c r="H1141" i="1"/>
  <c r="J1149" i="1"/>
  <c r="I1149" i="1"/>
  <c r="H1149" i="1"/>
  <c r="J1159" i="1"/>
  <c r="I1159" i="1"/>
  <c r="H1159" i="1"/>
  <c r="J1169" i="1"/>
  <c r="I1169" i="1"/>
  <c r="H1169" i="1"/>
  <c r="J1179" i="1"/>
  <c r="I1179" i="1"/>
  <c r="H1179" i="1"/>
  <c r="J1181" i="1"/>
  <c r="H1181" i="1"/>
  <c r="J1191" i="1"/>
  <c r="I1191" i="1"/>
  <c r="H1191" i="1"/>
  <c r="J1201" i="1"/>
  <c r="I1201" i="1"/>
  <c r="H1201" i="1"/>
  <c r="J1211" i="1"/>
  <c r="I1211" i="1"/>
  <c r="H1211" i="1"/>
  <c r="J1213" i="1"/>
  <c r="H1213" i="1"/>
  <c r="I1231" i="1"/>
  <c r="J1231" i="1"/>
  <c r="H1231" i="1"/>
  <c r="I1232" i="1"/>
  <c r="J1232" i="1"/>
  <c r="H1232" i="1"/>
  <c r="G1242" i="1"/>
  <c r="I1254" i="1"/>
  <c r="H1254" i="1"/>
  <c r="J1254" i="1"/>
  <c r="G1267" i="1"/>
  <c r="I1276" i="1"/>
  <c r="H1276" i="1"/>
  <c r="J1276" i="1"/>
  <c r="I1288" i="1"/>
  <c r="H1288" i="1"/>
  <c r="J1288" i="1"/>
  <c r="I1295" i="1"/>
  <c r="J1295" i="1"/>
  <c r="H1295" i="1"/>
  <c r="G1303" i="1"/>
  <c r="I1328" i="1"/>
  <c r="J1328" i="1"/>
  <c r="H1328" i="1"/>
  <c r="I1329" i="1"/>
  <c r="G1329" i="1"/>
  <c r="I1370" i="1"/>
  <c r="H1370" i="1"/>
  <c r="J1370" i="1"/>
  <c r="G1375" i="1"/>
  <c r="G1384" i="1"/>
  <c r="I1395" i="1"/>
  <c r="J1395" i="1"/>
  <c r="H1395" i="1"/>
  <c r="I1396" i="1"/>
  <c r="J1396" i="1"/>
  <c r="H1396" i="1"/>
  <c r="I1407" i="1"/>
  <c r="J1407" i="1"/>
  <c r="H1407" i="1"/>
  <c r="I1442" i="1"/>
  <c r="H1442" i="1"/>
  <c r="J1442" i="1"/>
  <c r="G1452" i="1"/>
  <c r="I1468" i="1"/>
  <c r="J1468" i="1"/>
  <c r="H1468" i="1"/>
  <c r="G1476" i="1"/>
  <c r="G1525" i="1"/>
  <c r="H1553" i="1"/>
  <c r="I1553" i="1"/>
  <c r="H1555" i="1"/>
  <c r="I1555" i="1"/>
  <c r="H1575" i="1"/>
  <c r="I1575" i="1"/>
  <c r="H1577" i="1"/>
  <c r="I1577" i="1"/>
  <c r="H1607" i="1"/>
  <c r="I1607" i="1"/>
  <c r="H1609" i="1"/>
  <c r="I1609" i="1"/>
  <c r="H1637" i="1"/>
  <c r="I1637" i="1"/>
  <c r="H1639" i="1"/>
  <c r="I1639" i="1"/>
  <c r="H1660" i="1"/>
  <c r="I1660" i="1"/>
  <c r="H1665" i="1"/>
  <c r="I1665" i="1"/>
  <c r="H1667" i="1"/>
  <c r="I1667" i="1"/>
  <c r="H1797" i="1"/>
  <c r="I1797" i="1"/>
  <c r="H1799" i="1"/>
  <c r="I1799" i="1"/>
  <c r="I1875" i="1"/>
  <c r="H1875" i="1"/>
  <c r="J1935" i="1"/>
  <c r="H1935" i="1"/>
  <c r="G1935" i="1"/>
  <c r="J1956" i="1"/>
  <c r="H1956" i="1"/>
  <c r="G1956" i="1"/>
  <c r="J1961" i="1"/>
  <c r="H1961" i="1"/>
  <c r="J1962" i="1"/>
  <c r="G1962" i="1"/>
  <c r="H1962" i="1"/>
  <c r="J1964" i="1"/>
  <c r="H1964" i="1"/>
  <c r="G1964" i="1"/>
  <c r="J1969" i="1"/>
  <c r="H1969" i="1"/>
  <c r="J1970" i="1"/>
  <c r="G1970" i="1"/>
  <c r="H1970" i="1"/>
  <c r="J2032" i="1"/>
  <c r="I2032" i="1"/>
  <c r="H2032" i="1"/>
  <c r="H2056" i="1"/>
  <c r="I2056" i="1"/>
  <c r="H2057" i="1"/>
  <c r="I2057" i="1"/>
  <c r="J4" i="1"/>
  <c r="J8" i="1"/>
  <c r="J12" i="1"/>
  <c r="J16" i="1"/>
  <c r="J20" i="1"/>
  <c r="J24" i="1"/>
  <c r="J28" i="1"/>
  <c r="J32" i="1"/>
  <c r="J36" i="1"/>
  <c r="J40" i="1"/>
  <c r="J44" i="1"/>
  <c r="J48" i="1"/>
  <c r="J52" i="1"/>
  <c r="J56" i="1"/>
  <c r="J60" i="1"/>
  <c r="J64" i="1"/>
  <c r="J68" i="1"/>
  <c r="J72" i="1"/>
  <c r="J76" i="1"/>
  <c r="J80" i="1"/>
  <c r="J84" i="1"/>
  <c r="J88" i="1"/>
  <c r="J92" i="1"/>
  <c r="J96" i="1"/>
  <c r="J100" i="1"/>
  <c r="J104" i="1"/>
  <c r="J108" i="1"/>
  <c r="J112" i="1"/>
  <c r="J116" i="1"/>
  <c r="H119" i="1"/>
  <c r="J120" i="1"/>
  <c r="H123" i="1"/>
  <c r="J124" i="1"/>
  <c r="H127" i="1"/>
  <c r="J128" i="1"/>
  <c r="H131" i="1"/>
  <c r="J132" i="1"/>
  <c r="H135" i="1"/>
  <c r="J136" i="1"/>
  <c r="H139" i="1"/>
  <c r="J140" i="1"/>
  <c r="H143" i="1"/>
  <c r="J144" i="1"/>
  <c r="H147" i="1"/>
  <c r="J148" i="1"/>
  <c r="H151" i="1"/>
  <c r="J152" i="1"/>
  <c r="H155" i="1"/>
  <c r="J156" i="1"/>
  <c r="H159" i="1"/>
  <c r="J160" i="1"/>
  <c r="H163" i="1"/>
  <c r="J164" i="1"/>
  <c r="H167" i="1"/>
  <c r="J168" i="1"/>
  <c r="H171" i="1"/>
  <c r="J172" i="1"/>
  <c r="H175" i="1"/>
  <c r="J176" i="1"/>
  <c r="H179" i="1"/>
  <c r="J180" i="1"/>
  <c r="H183" i="1"/>
  <c r="J184" i="1"/>
  <c r="H187" i="1"/>
  <c r="J188" i="1"/>
  <c r="H191" i="1"/>
  <c r="J192" i="1"/>
  <c r="H195" i="1"/>
  <c r="J196" i="1"/>
  <c r="H199" i="1"/>
  <c r="J200" i="1"/>
  <c r="H203" i="1"/>
  <c r="J204" i="1"/>
  <c r="H207" i="1"/>
  <c r="J208" i="1"/>
  <c r="H211" i="1"/>
  <c r="J212" i="1"/>
  <c r="H215" i="1"/>
  <c r="J216" i="1"/>
  <c r="H219" i="1"/>
  <c r="J220" i="1"/>
  <c r="H223" i="1"/>
  <c r="J224" i="1"/>
  <c r="H227" i="1"/>
  <c r="J228" i="1"/>
  <c r="H231" i="1"/>
  <c r="J232" i="1"/>
  <c r="H235" i="1"/>
  <c r="J236" i="1"/>
  <c r="H239" i="1"/>
  <c r="J240" i="1"/>
  <c r="H243" i="1"/>
  <c r="J244" i="1"/>
  <c r="H247" i="1"/>
  <c r="J248" i="1"/>
  <c r="H251" i="1"/>
  <c r="J252" i="1"/>
  <c r="H255" i="1"/>
  <c r="J256" i="1"/>
  <c r="H259" i="1"/>
  <c r="J260" i="1"/>
  <c r="H263" i="1"/>
  <c r="J264" i="1"/>
  <c r="H267" i="1"/>
  <c r="J268" i="1"/>
  <c r="H271" i="1"/>
  <c r="J272" i="1"/>
  <c r="H275" i="1"/>
  <c r="J276" i="1"/>
  <c r="H279" i="1"/>
  <c r="J280" i="1"/>
  <c r="H283" i="1"/>
  <c r="J284" i="1"/>
  <c r="H287" i="1"/>
  <c r="J288" i="1"/>
  <c r="H291" i="1"/>
  <c r="J292" i="1"/>
  <c r="H295" i="1"/>
  <c r="J296" i="1"/>
  <c r="H299" i="1"/>
  <c r="J300" i="1"/>
  <c r="H303" i="1"/>
  <c r="J304" i="1"/>
  <c r="I307" i="1"/>
  <c r="G313" i="1"/>
  <c r="G314" i="1"/>
  <c r="I323" i="1"/>
  <c r="G329" i="1"/>
  <c r="G330" i="1"/>
  <c r="I339" i="1"/>
  <c r="G345" i="1"/>
  <c r="G346" i="1"/>
  <c r="I355" i="1"/>
  <c r="G361" i="1"/>
  <c r="G362" i="1"/>
  <c r="I371" i="1"/>
  <c r="G377" i="1"/>
  <c r="G378" i="1"/>
  <c r="I387" i="1"/>
  <c r="G393" i="1"/>
  <c r="G394" i="1"/>
  <c r="I403" i="1"/>
  <c r="G409" i="1"/>
  <c r="G410" i="1"/>
  <c r="I419" i="1"/>
  <c r="G425" i="1"/>
  <c r="G426" i="1"/>
  <c r="I435" i="1"/>
  <c r="G441" i="1"/>
  <c r="G442" i="1"/>
  <c r="I451" i="1"/>
  <c r="G457" i="1"/>
  <c r="G458" i="1"/>
  <c r="I467" i="1"/>
  <c r="G473" i="1"/>
  <c r="G474" i="1"/>
  <c r="I483" i="1"/>
  <c r="J492" i="1"/>
  <c r="G493" i="1"/>
  <c r="J500" i="1"/>
  <c r="G501" i="1"/>
  <c r="J508" i="1"/>
  <c r="G509" i="1"/>
  <c r="J516" i="1"/>
  <c r="G517" i="1"/>
  <c r="J524" i="1"/>
  <c r="G525" i="1"/>
  <c r="J532" i="1"/>
  <c r="G533" i="1"/>
  <c r="J540" i="1"/>
  <c r="G541" i="1"/>
  <c r="J548" i="1"/>
  <c r="G549" i="1"/>
  <c r="J556" i="1"/>
  <c r="G557" i="1"/>
  <c r="J564" i="1"/>
  <c r="G565" i="1"/>
  <c r="J572" i="1"/>
  <c r="G573" i="1"/>
  <c r="J580" i="1"/>
  <c r="G581" i="1"/>
  <c r="J588" i="1"/>
  <c r="G589" i="1"/>
  <c r="J596" i="1"/>
  <c r="G597" i="1"/>
  <c r="J604" i="1"/>
  <c r="G605" i="1"/>
  <c r="J612" i="1"/>
  <c r="G613" i="1"/>
  <c r="J620" i="1"/>
  <c r="G621" i="1"/>
  <c r="J628" i="1"/>
  <c r="G629" i="1"/>
  <c r="J636" i="1"/>
  <c r="G637" i="1"/>
  <c r="J644" i="1"/>
  <c r="G645" i="1"/>
  <c r="G657" i="1"/>
  <c r="I662" i="1"/>
  <c r="J662" i="1"/>
  <c r="I665" i="1"/>
  <c r="J665" i="1"/>
  <c r="G668" i="1"/>
  <c r="J674" i="1"/>
  <c r="G675" i="1"/>
  <c r="G689" i="1"/>
  <c r="I694" i="1"/>
  <c r="J694" i="1"/>
  <c r="I697" i="1"/>
  <c r="J697" i="1"/>
  <c r="G709" i="1"/>
  <c r="J710" i="1"/>
  <c r="H710" i="1"/>
  <c r="J719" i="1"/>
  <c r="I719" i="1"/>
  <c r="G723" i="1"/>
  <c r="G727" i="1"/>
  <c r="I735" i="1"/>
  <c r="J738" i="1"/>
  <c r="H738" i="1"/>
  <c r="G741" i="1"/>
  <c r="G751" i="1"/>
  <c r="G765" i="1"/>
  <c r="J766" i="1"/>
  <c r="H766" i="1"/>
  <c r="G770" i="1"/>
  <c r="H780" i="1"/>
  <c r="J780" i="1"/>
  <c r="G794" i="1"/>
  <c r="J795" i="1"/>
  <c r="H795" i="1"/>
  <c r="G798" i="1"/>
  <c r="H808" i="1"/>
  <c r="I808" i="1"/>
  <c r="J819" i="1"/>
  <c r="I819" i="1"/>
  <c r="G822" i="1"/>
  <c r="J823" i="1"/>
  <c r="H823" i="1"/>
  <c r="G827" i="1"/>
  <c r="I835" i="1"/>
  <c r="J847" i="1"/>
  <c r="I847" i="1"/>
  <c r="G851" i="1"/>
  <c r="G855" i="1"/>
  <c r="I863" i="1"/>
  <c r="I865" i="1"/>
  <c r="H865" i="1"/>
  <c r="G868" i="1"/>
  <c r="J877" i="1"/>
  <c r="G878" i="1"/>
  <c r="G882" i="1"/>
  <c r="I890" i="1"/>
  <c r="I893" i="1"/>
  <c r="H893" i="1"/>
  <c r="H900" i="1"/>
  <c r="J900" i="1"/>
  <c r="I902" i="1"/>
  <c r="G904" i="1"/>
  <c r="G908" i="1"/>
  <c r="G909" i="1"/>
  <c r="J914" i="1"/>
  <c r="I914" i="1"/>
  <c r="J918" i="1"/>
  <c r="H918" i="1"/>
  <c r="G922" i="1"/>
  <c r="J927" i="1"/>
  <c r="I927" i="1"/>
  <c r="G930" i="1"/>
  <c r="G933" i="1"/>
  <c r="G934" i="1"/>
  <c r="I941" i="1"/>
  <c r="J941" i="1"/>
  <c r="I942" i="1"/>
  <c r="J954" i="1"/>
  <c r="I954" i="1"/>
  <c r="J958" i="1"/>
  <c r="H958" i="1"/>
  <c r="J966" i="1"/>
  <c r="I966" i="1"/>
  <c r="G970" i="1"/>
  <c r="G974" i="1"/>
  <c r="I994" i="1"/>
  <c r="H996" i="1"/>
  <c r="I996" i="1"/>
  <c r="G1000" i="1"/>
  <c r="H1011" i="1"/>
  <c r="I1011" i="1"/>
  <c r="G1025" i="1"/>
  <c r="J1026" i="1"/>
  <c r="H1026" i="1"/>
  <c r="G1028" i="1"/>
  <c r="G1029" i="1"/>
  <c r="H1035" i="1"/>
  <c r="J1035" i="1"/>
  <c r="G1054" i="1"/>
  <c r="G1060" i="1"/>
  <c r="G1061" i="1"/>
  <c r="G1090" i="1"/>
  <c r="G1097" i="1"/>
  <c r="G1104" i="1"/>
  <c r="G1118" i="1"/>
  <c r="G1124" i="1"/>
  <c r="G1125" i="1"/>
  <c r="G1140" i="1"/>
  <c r="G1141" i="1"/>
  <c r="G1148" i="1"/>
  <c r="G1149" i="1"/>
  <c r="G1179" i="1"/>
  <c r="G1211" i="1"/>
  <c r="I1222" i="1"/>
  <c r="H1222" i="1"/>
  <c r="J1222" i="1"/>
  <c r="I1238" i="1"/>
  <c r="H1238" i="1"/>
  <c r="G1238" i="1"/>
  <c r="I1251" i="1"/>
  <c r="J1251" i="1"/>
  <c r="H1251" i="1"/>
  <c r="I1265" i="1"/>
  <c r="H1265" i="1"/>
  <c r="J1265" i="1"/>
  <c r="G1265" i="1"/>
  <c r="I1271" i="1"/>
  <c r="H1271" i="1"/>
  <c r="J1271" i="1"/>
  <c r="I1285" i="1"/>
  <c r="J1285" i="1"/>
  <c r="H1285" i="1"/>
  <c r="I1286" i="1"/>
  <c r="H1286" i="1"/>
  <c r="G1286" i="1"/>
  <c r="I1301" i="1"/>
  <c r="J1301" i="1"/>
  <c r="H1301" i="1"/>
  <c r="I1302" i="1"/>
  <c r="G1302" i="1"/>
  <c r="I1315" i="1"/>
  <c r="H1315" i="1"/>
  <c r="I1325" i="1"/>
  <c r="H1325" i="1"/>
  <c r="J1325" i="1"/>
  <c r="I1342" i="1"/>
  <c r="H1342" i="1"/>
  <c r="I1359" i="1"/>
  <c r="J1359" i="1"/>
  <c r="H1359" i="1"/>
  <c r="I1360" i="1"/>
  <c r="J1360" i="1"/>
  <c r="H1360" i="1"/>
  <c r="G1370" i="1"/>
  <c r="I1382" i="1"/>
  <c r="H1382" i="1"/>
  <c r="J1382" i="1"/>
  <c r="G1395" i="1"/>
  <c r="I1404" i="1"/>
  <c r="H1404" i="1"/>
  <c r="J1404" i="1"/>
  <c r="I1416" i="1"/>
  <c r="H1416" i="1"/>
  <c r="J1416" i="1"/>
  <c r="I1423" i="1"/>
  <c r="J1423" i="1"/>
  <c r="H1423" i="1"/>
  <c r="I1434" i="1"/>
  <c r="H1434" i="1"/>
  <c r="J1434" i="1"/>
  <c r="G1434" i="1"/>
  <c r="I1439" i="1"/>
  <c r="H1439" i="1"/>
  <c r="J1439" i="1"/>
  <c r="I1450" i="1"/>
  <c r="H1450" i="1"/>
  <c r="J1450" i="1"/>
  <c r="G1450" i="1"/>
  <c r="I1455" i="1"/>
  <c r="H1455" i="1"/>
  <c r="J1455" i="1"/>
  <c r="I1474" i="1"/>
  <c r="H1474" i="1"/>
  <c r="J1474" i="1"/>
  <c r="I1485" i="1"/>
  <c r="J1485" i="1"/>
  <c r="H1485" i="1"/>
  <c r="I1510" i="1"/>
  <c r="H1510" i="1"/>
  <c r="J1510" i="1"/>
  <c r="G1510" i="1"/>
  <c r="G1607" i="1"/>
  <c r="H1631" i="1"/>
  <c r="I1631" i="1"/>
  <c r="H1632" i="1"/>
  <c r="I1632" i="1"/>
  <c r="G1632" i="1"/>
  <c r="H1633" i="1"/>
  <c r="I1633" i="1"/>
  <c r="G1660" i="1"/>
  <c r="H1701" i="1"/>
  <c r="I1701" i="1"/>
  <c r="H1703" i="1"/>
  <c r="I1703" i="1"/>
  <c r="H1715" i="1"/>
  <c r="I1715" i="1"/>
  <c r="H1744" i="1"/>
  <c r="I1744" i="1"/>
  <c r="G1744" i="1"/>
  <c r="J119" i="1"/>
  <c r="J123" i="1"/>
  <c r="J127" i="1"/>
  <c r="J131" i="1"/>
  <c r="J135" i="1"/>
  <c r="J139" i="1"/>
  <c r="J143" i="1"/>
  <c r="J147" i="1"/>
  <c r="J151" i="1"/>
  <c r="J155" i="1"/>
  <c r="J159" i="1"/>
  <c r="J163" i="1"/>
  <c r="J167" i="1"/>
  <c r="J171" i="1"/>
  <c r="J175" i="1"/>
  <c r="J179" i="1"/>
  <c r="J183" i="1"/>
  <c r="J187" i="1"/>
  <c r="J191" i="1"/>
  <c r="J195" i="1"/>
  <c r="J199" i="1"/>
  <c r="J203" i="1"/>
  <c r="J207" i="1"/>
  <c r="J211" i="1"/>
  <c r="J215" i="1"/>
  <c r="J219" i="1"/>
  <c r="J223" i="1"/>
  <c r="J227" i="1"/>
  <c r="G229" i="1"/>
  <c r="J231" i="1"/>
  <c r="G233" i="1"/>
  <c r="J235" i="1"/>
  <c r="G237" i="1"/>
  <c r="J239" i="1"/>
  <c r="G241" i="1"/>
  <c r="J243" i="1"/>
  <c r="G245" i="1"/>
  <c r="J247" i="1"/>
  <c r="G249" i="1"/>
  <c r="J251" i="1"/>
  <c r="G253" i="1"/>
  <c r="J255" i="1"/>
  <c r="G257" i="1"/>
  <c r="J259" i="1"/>
  <c r="G261" i="1"/>
  <c r="J263" i="1"/>
  <c r="G265" i="1"/>
  <c r="J267" i="1"/>
  <c r="G269" i="1"/>
  <c r="J271" i="1"/>
  <c r="G273" i="1"/>
  <c r="J275" i="1"/>
  <c r="G277" i="1"/>
  <c r="J279" i="1"/>
  <c r="G281" i="1"/>
  <c r="J283" i="1"/>
  <c r="G285" i="1"/>
  <c r="J287" i="1"/>
  <c r="G289" i="1"/>
  <c r="J291" i="1"/>
  <c r="G293" i="1"/>
  <c r="J295" i="1"/>
  <c r="G297" i="1"/>
  <c r="J299" i="1"/>
  <c r="G301" i="1"/>
  <c r="J303" i="1"/>
  <c r="G305" i="1"/>
  <c r="I308" i="1"/>
  <c r="G315" i="1"/>
  <c r="I324" i="1"/>
  <c r="G331" i="1"/>
  <c r="I340" i="1"/>
  <c r="G347" i="1"/>
  <c r="I356" i="1"/>
  <c r="G363" i="1"/>
  <c r="I372" i="1"/>
  <c r="G379" i="1"/>
  <c r="I388" i="1"/>
  <c r="G395" i="1"/>
  <c r="I404" i="1"/>
  <c r="G411" i="1"/>
  <c r="I420" i="1"/>
  <c r="G427" i="1"/>
  <c r="I436" i="1"/>
  <c r="G443" i="1"/>
  <c r="I452" i="1"/>
  <c r="G459" i="1"/>
  <c r="I468" i="1"/>
  <c r="G475" i="1"/>
  <c r="I484" i="1"/>
  <c r="G488" i="1"/>
  <c r="J493" i="1"/>
  <c r="G496" i="1"/>
  <c r="J501" i="1"/>
  <c r="G504" i="1"/>
  <c r="J509" i="1"/>
  <c r="G512" i="1"/>
  <c r="J517" i="1"/>
  <c r="G520" i="1"/>
  <c r="J525" i="1"/>
  <c r="G528" i="1"/>
  <c r="J533" i="1"/>
  <c r="G536" i="1"/>
  <c r="J541" i="1"/>
  <c r="G544" i="1"/>
  <c r="J549" i="1"/>
  <c r="G552" i="1"/>
  <c r="J557" i="1"/>
  <c r="G560" i="1"/>
  <c r="J565" i="1"/>
  <c r="G568" i="1"/>
  <c r="J573" i="1"/>
  <c r="G576" i="1"/>
  <c r="J581" i="1"/>
  <c r="G584" i="1"/>
  <c r="J589" i="1"/>
  <c r="G592" i="1"/>
  <c r="J597" i="1"/>
  <c r="G600" i="1"/>
  <c r="J605" i="1"/>
  <c r="G608" i="1"/>
  <c r="J613" i="1"/>
  <c r="G616" i="1"/>
  <c r="J621" i="1"/>
  <c r="G624" i="1"/>
  <c r="J629" i="1"/>
  <c r="G632" i="1"/>
  <c r="J637" i="1"/>
  <c r="G640" i="1"/>
  <c r="J645" i="1"/>
  <c r="G648" i="1"/>
  <c r="G654" i="1"/>
  <c r="G658" i="1"/>
  <c r="J668" i="1"/>
  <c r="I670" i="1"/>
  <c r="J670" i="1"/>
  <c r="I673" i="1"/>
  <c r="J673" i="1"/>
  <c r="J675" i="1"/>
  <c r="J679" i="1"/>
  <c r="G686" i="1"/>
  <c r="G690" i="1"/>
  <c r="J703" i="1"/>
  <c r="I703" i="1"/>
  <c r="J707" i="1"/>
  <c r="H707" i="1"/>
  <c r="H714" i="1"/>
  <c r="H723" i="1"/>
  <c r="I727" i="1"/>
  <c r="J734" i="1"/>
  <c r="H734" i="1"/>
  <c r="I736" i="1"/>
  <c r="H742" i="1"/>
  <c r="H748" i="1"/>
  <c r="J748" i="1"/>
  <c r="H751" i="1"/>
  <c r="J756" i="1"/>
  <c r="J763" i="1"/>
  <c r="H763" i="1"/>
  <c r="H771" i="1"/>
  <c r="H776" i="1"/>
  <c r="I776" i="1"/>
  <c r="I784" i="1"/>
  <c r="J787" i="1"/>
  <c r="I787" i="1"/>
  <c r="J791" i="1"/>
  <c r="H791" i="1"/>
  <c r="H794" i="1"/>
  <c r="H799" i="1"/>
  <c r="J815" i="1"/>
  <c r="I815" i="1"/>
  <c r="H822" i="1"/>
  <c r="I827" i="1"/>
  <c r="J834" i="1"/>
  <c r="H834" i="1"/>
  <c r="J836" i="1"/>
  <c r="H842" i="1"/>
  <c r="H851" i="1"/>
  <c r="I855" i="1"/>
  <c r="J862" i="1"/>
  <c r="H862" i="1"/>
  <c r="J868" i="1"/>
  <c r="H875" i="1"/>
  <c r="J875" i="1"/>
  <c r="H878" i="1"/>
  <c r="I882" i="1"/>
  <c r="H884" i="1"/>
  <c r="J884" i="1"/>
  <c r="H888" i="1"/>
  <c r="I888" i="1"/>
  <c r="I891" i="1"/>
  <c r="I895" i="1"/>
  <c r="I904" i="1"/>
  <c r="J909" i="1"/>
  <c r="I922" i="1"/>
  <c r="I925" i="1"/>
  <c r="J925" i="1"/>
  <c r="H930" i="1"/>
  <c r="I934" i="1"/>
  <c r="H943" i="1"/>
  <c r="I948" i="1"/>
  <c r="J950" i="1"/>
  <c r="I950" i="1"/>
  <c r="H961" i="1"/>
  <c r="H970" i="1"/>
  <c r="I974" i="1"/>
  <c r="H980" i="1"/>
  <c r="I980" i="1"/>
  <c r="H989" i="1"/>
  <c r="J990" i="1"/>
  <c r="I990" i="1"/>
  <c r="I993" i="1"/>
  <c r="H993" i="1"/>
  <c r="H995" i="1"/>
  <c r="J1018" i="1"/>
  <c r="I1018" i="1"/>
  <c r="J1022" i="1"/>
  <c r="H1022" i="1"/>
  <c r="H1025" i="1"/>
  <c r="H1030" i="1"/>
  <c r="J1043" i="1"/>
  <c r="J1046" i="1"/>
  <c r="I1046" i="1"/>
  <c r="H1051" i="1"/>
  <c r="I1051" i="1"/>
  <c r="J1058" i="1"/>
  <c r="I1058" i="1"/>
  <c r="H1058" i="1"/>
  <c r="I1062" i="1"/>
  <c r="J1065" i="1"/>
  <c r="H1065" i="1"/>
  <c r="J1066" i="1"/>
  <c r="H1066" i="1"/>
  <c r="J1073" i="1"/>
  <c r="H1073" i="1"/>
  <c r="J1083" i="1"/>
  <c r="J1086" i="1"/>
  <c r="I1086" i="1"/>
  <c r="H1086" i="1"/>
  <c r="J1093" i="1"/>
  <c r="H1093" i="1"/>
  <c r="J1094" i="1"/>
  <c r="H1094" i="1"/>
  <c r="I1098" i="1"/>
  <c r="J1101" i="1"/>
  <c r="H1101" i="1"/>
  <c r="H1107" i="1"/>
  <c r="J1107" i="1"/>
  <c r="I1107" i="1"/>
  <c r="H1115" i="1"/>
  <c r="I1115" i="1"/>
  <c r="J1122" i="1"/>
  <c r="I1122" i="1"/>
  <c r="H1122" i="1"/>
  <c r="I1126" i="1"/>
  <c r="J1129" i="1"/>
  <c r="H1129" i="1"/>
  <c r="J1130" i="1"/>
  <c r="H1130" i="1"/>
  <c r="J1137" i="1"/>
  <c r="I1137" i="1"/>
  <c r="H1137" i="1"/>
  <c r="J1145" i="1"/>
  <c r="I1145" i="1"/>
  <c r="H1145" i="1"/>
  <c r="J1153" i="1"/>
  <c r="I1153" i="1"/>
  <c r="H1153" i="1"/>
  <c r="J1163" i="1"/>
  <c r="I1163" i="1"/>
  <c r="H1163" i="1"/>
  <c r="J1165" i="1"/>
  <c r="H1165" i="1"/>
  <c r="J1175" i="1"/>
  <c r="I1175" i="1"/>
  <c r="H1175" i="1"/>
  <c r="I1181" i="1"/>
  <c r="J1185" i="1"/>
  <c r="I1185" i="1"/>
  <c r="H1185" i="1"/>
  <c r="J1195" i="1"/>
  <c r="I1195" i="1"/>
  <c r="H1195" i="1"/>
  <c r="J1197" i="1"/>
  <c r="H1197" i="1"/>
  <c r="J1207" i="1"/>
  <c r="I1207" i="1"/>
  <c r="H1207" i="1"/>
  <c r="I1213" i="1"/>
  <c r="I1216" i="1"/>
  <c r="H1216" i="1"/>
  <c r="J1216" i="1"/>
  <c r="G1222" i="1"/>
  <c r="I1234" i="1"/>
  <c r="J1234" i="1"/>
  <c r="H1234" i="1"/>
  <c r="I1247" i="1"/>
  <c r="J1247" i="1"/>
  <c r="H1247" i="1"/>
  <c r="I1248" i="1"/>
  <c r="J1248" i="1"/>
  <c r="H1248" i="1"/>
  <c r="I1256" i="1"/>
  <c r="H1256" i="1"/>
  <c r="J1256" i="1"/>
  <c r="I1290" i="1"/>
  <c r="G1290" i="1"/>
  <c r="J1290" i="1"/>
  <c r="H1290" i="1"/>
  <c r="I1298" i="1"/>
  <c r="J1298" i="1"/>
  <c r="H1298" i="1"/>
  <c r="I1312" i="1"/>
  <c r="J1312" i="1"/>
  <c r="H1312" i="1"/>
  <c r="I1313" i="1"/>
  <c r="H1313" i="1"/>
  <c r="G1313" i="1"/>
  <c r="I1322" i="1"/>
  <c r="H1322" i="1"/>
  <c r="G1322" i="1"/>
  <c r="H1329" i="1"/>
  <c r="I1330" i="1"/>
  <c r="H1330" i="1"/>
  <c r="J1330" i="1"/>
  <c r="I1337" i="1"/>
  <c r="H1337" i="1"/>
  <c r="J1337" i="1"/>
  <c r="I1350" i="1"/>
  <c r="H1350" i="1"/>
  <c r="J1350" i="1"/>
  <c r="I1366" i="1"/>
  <c r="H1366" i="1"/>
  <c r="G1366" i="1"/>
  <c r="I1379" i="1"/>
  <c r="J1379" i="1"/>
  <c r="H1379" i="1"/>
  <c r="I1393" i="1"/>
  <c r="H1393" i="1"/>
  <c r="J1393" i="1"/>
  <c r="G1393" i="1"/>
  <c r="I1399" i="1"/>
  <c r="H1399" i="1"/>
  <c r="J1399" i="1"/>
  <c r="I1413" i="1"/>
  <c r="J1413" i="1"/>
  <c r="H1413" i="1"/>
  <c r="I1414" i="1"/>
  <c r="H1414" i="1"/>
  <c r="G1414" i="1"/>
  <c r="I1431" i="1"/>
  <c r="H1431" i="1"/>
  <c r="J1431" i="1"/>
  <c r="I1444" i="1"/>
  <c r="H1444" i="1"/>
  <c r="J1444" i="1"/>
  <c r="I1466" i="1"/>
  <c r="H1466" i="1"/>
  <c r="J1466" i="1"/>
  <c r="G1466" i="1"/>
  <c r="I1471" i="1"/>
  <c r="H1471" i="1"/>
  <c r="J1471" i="1"/>
  <c r="I1482" i="1"/>
  <c r="H1482" i="1"/>
  <c r="J1482" i="1"/>
  <c r="G1482" i="1"/>
  <c r="I1495" i="1"/>
  <c r="H1495" i="1"/>
  <c r="J1495" i="1"/>
  <c r="G655" i="1"/>
  <c r="G663" i="1"/>
  <c r="G671" i="1"/>
  <c r="G679" i="1"/>
  <c r="G687" i="1"/>
  <c r="G695" i="1"/>
  <c r="G698" i="1"/>
  <c r="G701" i="1"/>
  <c r="G711" i="1"/>
  <c r="G714" i="1"/>
  <c r="G717" i="1"/>
  <c r="G735" i="1"/>
  <c r="G739" i="1"/>
  <c r="G742" i="1"/>
  <c r="G746" i="1"/>
  <c r="G749" i="1"/>
  <c r="G767" i="1"/>
  <c r="G771" i="1"/>
  <c r="G774" i="1"/>
  <c r="G778" i="1"/>
  <c r="G781" i="1"/>
  <c r="G799" i="1"/>
  <c r="G803" i="1"/>
  <c r="G806" i="1"/>
  <c r="G810" i="1"/>
  <c r="G813" i="1"/>
  <c r="G831" i="1"/>
  <c r="G835" i="1"/>
  <c r="G838" i="1"/>
  <c r="G842" i="1"/>
  <c r="G845" i="1"/>
  <c r="G863" i="1"/>
  <c r="G866" i="1"/>
  <c r="G876" i="1"/>
  <c r="G877" i="1"/>
  <c r="G886" i="1"/>
  <c r="G890" i="1"/>
  <c r="G901" i="1"/>
  <c r="G902" i="1"/>
  <c r="G906" i="1"/>
  <c r="G926" i="1"/>
  <c r="G942" i="1"/>
  <c r="G945" i="1"/>
  <c r="G948" i="1"/>
  <c r="G961" i="1"/>
  <c r="G964" i="1"/>
  <c r="G968" i="1"/>
  <c r="G978" i="1"/>
  <c r="G984" i="1"/>
  <c r="G989" i="1"/>
  <c r="G994" i="1"/>
  <c r="G1004" i="1"/>
  <c r="G1005" i="1"/>
  <c r="G1009" i="1"/>
  <c r="G1016" i="1"/>
  <c r="G1030" i="1"/>
  <c r="G1034" i="1"/>
  <c r="G1036" i="1"/>
  <c r="G1037" i="1"/>
  <c r="G1041" i="1"/>
  <c r="G1048" i="1"/>
  <c r="I1050" i="1"/>
  <c r="G1062" i="1"/>
  <c r="G1066" i="1"/>
  <c r="J1067" i="1"/>
  <c r="G1068" i="1"/>
  <c r="G1069" i="1"/>
  <c r="G1073" i="1"/>
  <c r="I1078" i="1"/>
  <c r="G1080" i="1"/>
  <c r="I1082" i="1"/>
  <c r="G1094" i="1"/>
  <c r="G1098" i="1"/>
  <c r="J1099" i="1"/>
  <c r="G1100" i="1"/>
  <c r="G1101" i="1"/>
  <c r="G1105" i="1"/>
  <c r="I1110" i="1"/>
  <c r="G1112" i="1"/>
  <c r="I1114" i="1"/>
  <c r="G1126" i="1"/>
  <c r="G1130" i="1"/>
  <c r="J1131" i="1"/>
  <c r="G1132" i="1"/>
  <c r="G1133" i="1"/>
  <c r="J1155" i="1"/>
  <c r="I1155" i="1"/>
  <c r="I1157" i="1"/>
  <c r="G1159" i="1"/>
  <c r="J1171" i="1"/>
  <c r="I1171" i="1"/>
  <c r="I1173" i="1"/>
  <c r="G1175" i="1"/>
  <c r="J1187" i="1"/>
  <c r="I1187" i="1"/>
  <c r="I1189" i="1"/>
  <c r="G1191" i="1"/>
  <c r="J1203" i="1"/>
  <c r="I1203" i="1"/>
  <c r="I1205" i="1"/>
  <c r="G1207" i="1"/>
  <c r="I1220" i="1"/>
  <c r="J1220" i="1"/>
  <c r="H1220" i="1"/>
  <c r="I1229" i="1"/>
  <c r="H1229" i="1"/>
  <c r="J1229" i="1"/>
  <c r="I1235" i="1"/>
  <c r="J1235" i="1"/>
  <c r="I1249" i="1"/>
  <c r="H1249" i="1"/>
  <c r="J1249" i="1"/>
  <c r="I1252" i="1"/>
  <c r="J1252" i="1"/>
  <c r="G1254" i="1"/>
  <c r="I1258" i="1"/>
  <c r="H1258" i="1"/>
  <c r="I1263" i="1"/>
  <c r="H1263" i="1"/>
  <c r="I1269" i="1"/>
  <c r="J1269" i="1"/>
  <c r="G1271" i="1"/>
  <c r="I1274" i="1"/>
  <c r="H1274" i="1"/>
  <c r="G1276" i="1"/>
  <c r="I1283" i="1"/>
  <c r="H1283" i="1"/>
  <c r="I1291" i="1"/>
  <c r="H1291" i="1"/>
  <c r="I1296" i="1"/>
  <c r="J1296" i="1"/>
  <c r="G1298" i="1"/>
  <c r="I1299" i="1"/>
  <c r="J1299" i="1"/>
  <c r="G1301" i="1"/>
  <c r="I1305" i="1"/>
  <c r="J1305" i="1"/>
  <c r="I1310" i="1"/>
  <c r="H1310" i="1"/>
  <c r="G1325" i="1"/>
  <c r="G1328" i="1"/>
  <c r="I1332" i="1"/>
  <c r="J1332" i="1"/>
  <c r="I1335" i="1"/>
  <c r="H1335" i="1"/>
  <c r="G1337" i="1"/>
  <c r="I1348" i="1"/>
  <c r="J1348" i="1"/>
  <c r="H1348" i="1"/>
  <c r="I1357" i="1"/>
  <c r="H1357" i="1"/>
  <c r="J1357" i="1"/>
  <c r="I1363" i="1"/>
  <c r="J1363" i="1"/>
  <c r="I1377" i="1"/>
  <c r="H1377" i="1"/>
  <c r="J1377" i="1"/>
  <c r="I1380" i="1"/>
  <c r="J1380" i="1"/>
  <c r="G1382" i="1"/>
  <c r="I1386" i="1"/>
  <c r="H1386" i="1"/>
  <c r="I1391" i="1"/>
  <c r="H1391" i="1"/>
  <c r="I1397" i="1"/>
  <c r="J1397" i="1"/>
  <c r="G1399" i="1"/>
  <c r="I1402" i="1"/>
  <c r="H1402" i="1"/>
  <c r="G1404" i="1"/>
  <c r="I1411" i="1"/>
  <c r="H1411" i="1"/>
  <c r="I1419" i="1"/>
  <c r="H1419" i="1"/>
  <c r="I1424" i="1"/>
  <c r="J1424" i="1"/>
  <c r="I1429" i="1"/>
  <c r="J1429" i="1"/>
  <c r="H1429" i="1"/>
  <c r="J1430" i="1"/>
  <c r="G1431" i="1"/>
  <c r="I1437" i="1"/>
  <c r="J1437" i="1"/>
  <c r="G1439" i="1"/>
  <c r="G1442" i="1"/>
  <c r="I1446" i="1"/>
  <c r="H1446" i="1"/>
  <c r="J1449" i="1"/>
  <c r="I1461" i="1"/>
  <c r="J1461" i="1"/>
  <c r="H1461" i="1"/>
  <c r="J1462" i="1"/>
  <c r="G1463" i="1"/>
  <c r="I1469" i="1"/>
  <c r="J1469" i="1"/>
  <c r="G1471" i="1"/>
  <c r="G1474" i="1"/>
  <c r="I1478" i="1"/>
  <c r="H1478" i="1"/>
  <c r="J1481" i="1"/>
  <c r="I1493" i="1"/>
  <c r="J1493" i="1"/>
  <c r="H1493" i="1"/>
  <c r="I1494" i="1"/>
  <c r="G1494" i="1"/>
  <c r="I1497" i="1"/>
  <c r="J1497" i="1"/>
  <c r="G1501" i="1"/>
  <c r="I1521" i="1"/>
  <c r="H1521" i="1"/>
  <c r="J1521" i="1"/>
  <c r="G1533" i="1"/>
  <c r="I1545" i="1"/>
  <c r="H1545" i="1"/>
  <c r="H1569" i="1"/>
  <c r="I1569" i="1"/>
  <c r="H1583" i="1"/>
  <c r="I1583" i="1"/>
  <c r="H1593" i="1"/>
  <c r="I1593" i="1"/>
  <c r="G1631" i="1"/>
  <c r="H1641" i="1"/>
  <c r="I1641" i="1"/>
  <c r="H1643" i="1"/>
  <c r="I1643" i="1"/>
  <c r="H1648" i="1"/>
  <c r="I1648" i="1"/>
  <c r="G1648" i="1"/>
  <c r="H1655" i="1"/>
  <c r="I1655" i="1"/>
  <c r="H1669" i="1"/>
  <c r="I1669" i="1"/>
  <c r="H1671" i="1"/>
  <c r="I1671" i="1"/>
  <c r="H1683" i="1"/>
  <c r="I1683" i="1"/>
  <c r="H1684" i="1"/>
  <c r="I1684" i="1"/>
  <c r="H1692" i="1"/>
  <c r="I1692" i="1"/>
  <c r="H1777" i="1"/>
  <c r="I1777" i="1"/>
  <c r="H1783" i="1"/>
  <c r="I1783" i="1"/>
  <c r="H1784" i="1"/>
  <c r="I1784" i="1"/>
  <c r="H1793" i="1"/>
  <c r="I1793" i="1"/>
  <c r="H1863" i="1"/>
  <c r="I1863" i="1"/>
  <c r="J1893" i="1"/>
  <c r="G1893" i="1"/>
  <c r="H1893" i="1"/>
  <c r="J1896" i="1"/>
  <c r="G1896" i="1"/>
  <c r="H1896" i="1"/>
  <c r="J1906" i="1"/>
  <c r="G1906" i="1"/>
  <c r="H1906" i="1"/>
  <c r="J1916" i="1"/>
  <c r="H1916" i="1"/>
  <c r="G1916" i="1"/>
  <c r="J1921" i="1"/>
  <c r="H1921" i="1"/>
  <c r="J1922" i="1"/>
  <c r="G1922" i="1"/>
  <c r="H1922" i="1"/>
  <c r="J1951" i="1"/>
  <c r="H1951" i="1"/>
  <c r="G1951" i="1"/>
  <c r="J1167" i="1"/>
  <c r="I1167" i="1"/>
  <c r="J1183" i="1"/>
  <c r="I1183" i="1"/>
  <c r="J1199" i="1"/>
  <c r="I1199" i="1"/>
  <c r="I1215" i="1"/>
  <c r="J1215" i="1"/>
  <c r="I1224" i="1"/>
  <c r="H1224" i="1"/>
  <c r="I1227" i="1"/>
  <c r="H1227" i="1"/>
  <c r="I1236" i="1"/>
  <c r="H1236" i="1"/>
  <c r="I1244" i="1"/>
  <c r="H1244" i="1"/>
  <c r="I1261" i="1"/>
  <c r="H1261" i="1"/>
  <c r="I1270" i="1"/>
  <c r="G1270" i="1"/>
  <c r="I1278" i="1"/>
  <c r="J1278" i="1"/>
  <c r="I1281" i="1"/>
  <c r="H1281" i="1"/>
  <c r="I1297" i="1"/>
  <c r="G1297" i="1"/>
  <c r="I1306" i="1"/>
  <c r="H1306" i="1"/>
  <c r="I1308" i="1"/>
  <c r="H1308" i="1"/>
  <c r="I1316" i="1"/>
  <c r="J1316" i="1"/>
  <c r="I1323" i="1"/>
  <c r="H1323" i="1"/>
  <c r="J1323" i="1"/>
  <c r="I1333" i="1"/>
  <c r="J1333" i="1"/>
  <c r="I1343" i="1"/>
  <c r="J1343" i="1"/>
  <c r="I1352" i="1"/>
  <c r="H1352" i="1"/>
  <c r="I1355" i="1"/>
  <c r="H1355" i="1"/>
  <c r="I1364" i="1"/>
  <c r="H1364" i="1"/>
  <c r="I1372" i="1"/>
  <c r="H1372" i="1"/>
  <c r="I1389" i="1"/>
  <c r="H1389" i="1"/>
  <c r="I1398" i="1"/>
  <c r="G1398" i="1"/>
  <c r="I1406" i="1"/>
  <c r="J1406" i="1"/>
  <c r="I1409" i="1"/>
  <c r="H1409" i="1"/>
  <c r="I1425" i="1"/>
  <c r="H1425" i="1"/>
  <c r="I1433" i="1"/>
  <c r="J1433" i="1"/>
  <c r="I1438" i="1"/>
  <c r="G1438" i="1"/>
  <c r="I1457" i="1"/>
  <c r="H1457" i="1"/>
  <c r="I1465" i="1"/>
  <c r="J1465" i="1"/>
  <c r="I1470" i="1"/>
  <c r="G1470" i="1"/>
  <c r="I1489" i="1"/>
  <c r="H1489" i="1"/>
  <c r="I1503" i="1"/>
  <c r="H1503" i="1"/>
  <c r="I1513" i="1"/>
  <c r="H1513" i="1"/>
  <c r="I1529" i="1"/>
  <c r="J1529" i="1"/>
  <c r="H1529" i="1"/>
  <c r="I1542" i="1"/>
  <c r="H1542" i="1"/>
  <c r="J1542" i="1"/>
  <c r="G1542" i="1"/>
  <c r="H1561" i="1"/>
  <c r="I1561" i="1"/>
  <c r="H1617" i="1"/>
  <c r="I1617" i="1"/>
  <c r="H1627" i="1"/>
  <c r="I1627" i="1"/>
  <c r="G1641" i="1"/>
  <c r="G1669" i="1"/>
  <c r="G1683" i="1"/>
  <c r="H1720" i="1"/>
  <c r="I1720" i="1"/>
  <c r="H1727" i="1"/>
  <c r="I1727" i="1"/>
  <c r="H1728" i="1"/>
  <c r="I1728" i="1"/>
  <c r="G1728" i="1"/>
  <c r="H1769" i="1"/>
  <c r="I1769" i="1"/>
  <c r="H1771" i="1"/>
  <c r="I1771" i="1"/>
  <c r="I1217" i="1"/>
  <c r="H1217" i="1"/>
  <c r="J1226" i="1"/>
  <c r="G1227" i="1"/>
  <c r="G1232" i="1"/>
  <c r="J1233" i="1"/>
  <c r="G1234" i="1"/>
  <c r="I1237" i="1"/>
  <c r="J1237" i="1"/>
  <c r="I1239" i="1"/>
  <c r="H1239" i="1"/>
  <c r="G1241" i="1"/>
  <c r="G1252" i="1"/>
  <c r="I1259" i="1"/>
  <c r="H1259" i="1"/>
  <c r="G1261" i="1"/>
  <c r="I1264" i="1"/>
  <c r="J1264" i="1"/>
  <c r="G1279" i="1"/>
  <c r="I1284" i="1"/>
  <c r="J1284" i="1"/>
  <c r="G1288" i="1"/>
  <c r="I1293" i="1"/>
  <c r="H1293" i="1"/>
  <c r="G1299" i="1"/>
  <c r="G1308" i="1"/>
  <c r="I1311" i="1"/>
  <c r="J1311" i="1"/>
  <c r="I1318" i="1"/>
  <c r="H1318" i="1"/>
  <c r="I1320" i="1"/>
  <c r="H1320" i="1"/>
  <c r="I1331" i="1"/>
  <c r="J1331" i="1"/>
  <c r="G1333" i="1"/>
  <c r="J1334" i="1"/>
  <c r="G1335" i="1"/>
  <c r="I1338" i="1"/>
  <c r="H1338" i="1"/>
  <c r="I1340" i="1"/>
  <c r="H1340" i="1"/>
  <c r="G1342" i="1"/>
  <c r="I1345" i="1"/>
  <c r="H1345" i="1"/>
  <c r="J1354" i="1"/>
  <c r="G1355" i="1"/>
  <c r="G1360" i="1"/>
  <c r="J1361" i="1"/>
  <c r="G1362" i="1"/>
  <c r="I1365" i="1"/>
  <c r="J1365" i="1"/>
  <c r="I1367" i="1"/>
  <c r="H1367" i="1"/>
  <c r="G1369" i="1"/>
  <c r="G1380" i="1"/>
  <c r="I1387" i="1"/>
  <c r="H1387" i="1"/>
  <c r="G1389" i="1"/>
  <c r="I1392" i="1"/>
  <c r="J1392" i="1"/>
  <c r="G1407" i="1"/>
  <c r="I1412" i="1"/>
  <c r="J1412" i="1"/>
  <c r="G1416" i="1"/>
  <c r="I1421" i="1"/>
  <c r="H1421" i="1"/>
  <c r="I1426" i="1"/>
  <c r="H1426" i="1"/>
  <c r="G1436" i="1"/>
  <c r="I1445" i="1"/>
  <c r="J1445" i="1"/>
  <c r="I1447" i="1"/>
  <c r="H1447" i="1"/>
  <c r="G1453" i="1"/>
  <c r="J1454" i="1"/>
  <c r="G1455" i="1"/>
  <c r="I1458" i="1"/>
  <c r="H1458" i="1"/>
  <c r="G1468" i="1"/>
  <c r="I1477" i="1"/>
  <c r="J1477" i="1"/>
  <c r="I1479" i="1"/>
  <c r="H1479" i="1"/>
  <c r="I1484" i="1"/>
  <c r="J1484" i="1"/>
  <c r="I1487" i="1"/>
  <c r="H1487" i="1"/>
  <c r="I1498" i="1"/>
  <c r="H1498" i="1"/>
  <c r="I1508" i="1"/>
  <c r="H1508" i="1"/>
  <c r="I1516" i="1"/>
  <c r="J1516" i="1"/>
  <c r="I1519" i="1"/>
  <c r="H1519" i="1"/>
  <c r="I1530" i="1"/>
  <c r="H1530" i="1"/>
  <c r="I1540" i="1"/>
  <c r="H1540" i="1"/>
  <c r="I1548" i="1"/>
  <c r="J1548" i="1"/>
  <c r="H1551" i="1"/>
  <c r="I1551" i="1"/>
  <c r="G1555" i="1"/>
  <c r="G1569" i="1"/>
  <c r="H1571" i="1"/>
  <c r="I1571" i="1"/>
  <c r="G1592" i="1"/>
  <c r="H1601" i="1"/>
  <c r="I1601" i="1"/>
  <c r="H1603" i="1"/>
  <c r="I1603" i="1"/>
  <c r="G1608" i="1"/>
  <c r="G1626" i="1"/>
  <c r="G1627" i="1"/>
  <c r="H1628" i="1"/>
  <c r="I1628" i="1"/>
  <c r="H1645" i="1"/>
  <c r="I1645" i="1"/>
  <c r="G1655" i="1"/>
  <c r="H1656" i="1"/>
  <c r="I1656" i="1"/>
  <c r="G1665" i="1"/>
  <c r="H1673" i="1"/>
  <c r="I1673" i="1"/>
  <c r="H1680" i="1"/>
  <c r="I1680" i="1"/>
  <c r="G1684" i="1"/>
  <c r="H1741" i="1"/>
  <c r="I1741" i="1"/>
  <c r="H1759" i="1"/>
  <c r="I1759" i="1"/>
  <c r="H1760" i="1"/>
  <c r="G1760" i="1"/>
  <c r="I1760" i="1"/>
  <c r="H1787" i="1"/>
  <c r="I1787" i="1"/>
  <c r="H1788" i="1"/>
  <c r="I1788" i="1"/>
  <c r="H1812" i="1"/>
  <c r="I1812" i="1"/>
  <c r="H1820" i="1"/>
  <c r="I1820" i="1"/>
  <c r="H1827" i="1"/>
  <c r="I1827" i="1"/>
  <c r="H1833" i="1"/>
  <c r="I1833" i="1"/>
  <c r="H1835" i="1"/>
  <c r="I1835" i="1"/>
  <c r="H1841" i="1"/>
  <c r="I1841" i="1"/>
  <c r="H1848" i="1"/>
  <c r="I1848" i="1"/>
  <c r="J1854" i="1"/>
  <c r="H1854" i="1"/>
  <c r="G1961" i="1"/>
  <c r="I1506" i="1"/>
  <c r="H1506" i="1"/>
  <c r="I1514" i="1"/>
  <c r="H1514" i="1"/>
  <c r="J1514" i="1"/>
  <c r="I1517" i="1"/>
  <c r="J1517" i="1"/>
  <c r="I1527" i="1"/>
  <c r="H1527" i="1"/>
  <c r="J1527" i="1"/>
  <c r="I1535" i="1"/>
  <c r="H1535" i="1"/>
  <c r="I1538" i="1"/>
  <c r="H1538" i="1"/>
  <c r="I1546" i="1"/>
  <c r="H1546" i="1"/>
  <c r="J1546" i="1"/>
  <c r="I1549" i="1"/>
  <c r="J1549" i="1"/>
  <c r="H1587" i="1"/>
  <c r="I1587" i="1"/>
  <c r="H1588" i="1"/>
  <c r="G1588" i="1"/>
  <c r="H1613" i="1"/>
  <c r="I1613" i="1"/>
  <c r="H1623" i="1"/>
  <c r="I1623" i="1"/>
  <c r="H1651" i="1"/>
  <c r="I1651" i="1"/>
  <c r="H1688" i="1"/>
  <c r="I1688" i="1"/>
  <c r="H1705" i="1"/>
  <c r="I1705" i="1"/>
  <c r="H1712" i="1"/>
  <c r="I1712" i="1"/>
  <c r="H1731" i="1"/>
  <c r="I1731" i="1"/>
  <c r="H1748" i="1"/>
  <c r="I1748" i="1"/>
  <c r="H1755" i="1"/>
  <c r="I1755" i="1"/>
  <c r="H1805" i="1"/>
  <c r="I1805" i="1"/>
  <c r="J1857" i="1"/>
  <c r="G1857" i="1"/>
  <c r="H1857" i="1"/>
  <c r="J1882" i="1"/>
  <c r="H1882" i="1"/>
  <c r="G1888" i="1"/>
  <c r="I1888" i="1"/>
  <c r="J1900" i="1"/>
  <c r="G1900" i="1"/>
  <c r="H1900" i="1"/>
  <c r="J1910" i="1"/>
  <c r="G1910" i="1"/>
  <c r="H1910" i="1"/>
  <c r="J1912" i="1"/>
  <c r="G1912" i="1"/>
  <c r="H1912" i="1"/>
  <c r="J1927" i="1"/>
  <c r="H1927" i="1"/>
  <c r="G1927" i="1"/>
  <c r="J1940" i="1"/>
  <c r="H1940" i="1"/>
  <c r="G1940" i="1"/>
  <c r="J1945" i="1"/>
  <c r="H1945" i="1"/>
  <c r="J1946" i="1"/>
  <c r="G1946" i="1"/>
  <c r="H1946" i="1"/>
  <c r="J1980" i="1"/>
  <c r="H1980" i="1"/>
  <c r="G1980" i="1"/>
  <c r="J1985" i="1"/>
  <c r="H1985" i="1"/>
  <c r="J1986" i="1"/>
  <c r="G1986" i="1"/>
  <c r="H1986" i="1"/>
  <c r="G1788" i="1"/>
  <c r="G1805" i="1"/>
  <c r="H1809" i="1"/>
  <c r="I1809" i="1"/>
  <c r="H1816" i="1"/>
  <c r="I1816" i="1"/>
  <c r="H1823" i="1"/>
  <c r="I1823" i="1"/>
  <c r="H1824" i="1"/>
  <c r="G1824" i="1"/>
  <c r="H1829" i="1"/>
  <c r="I1829" i="1"/>
  <c r="H1831" i="1"/>
  <c r="I1831" i="1"/>
  <c r="H1837" i="1"/>
  <c r="I1837" i="1"/>
  <c r="H1844" i="1"/>
  <c r="I1844" i="1"/>
  <c r="J1865" i="1"/>
  <c r="H1865" i="1"/>
  <c r="J1890" i="1"/>
  <c r="G1890" i="1"/>
  <c r="J1902" i="1"/>
  <c r="G1902" i="1"/>
  <c r="J1908" i="1"/>
  <c r="G1908" i="1"/>
  <c r="J1919" i="1"/>
  <c r="H1919" i="1"/>
  <c r="G1919" i="1"/>
  <c r="J1924" i="1"/>
  <c r="H1924" i="1"/>
  <c r="G1924" i="1"/>
  <c r="J1929" i="1"/>
  <c r="H1929" i="1"/>
  <c r="J1930" i="1"/>
  <c r="G1930" i="1"/>
  <c r="G1945" i="1"/>
  <c r="J1948" i="1"/>
  <c r="H1948" i="1"/>
  <c r="G1948" i="1"/>
  <c r="J1953" i="1"/>
  <c r="H1953" i="1"/>
  <c r="J1954" i="1"/>
  <c r="G1954" i="1"/>
  <c r="J1959" i="1"/>
  <c r="H1959" i="1"/>
  <c r="G1959" i="1"/>
  <c r="J1983" i="1"/>
  <c r="H1983" i="1"/>
  <c r="G1983" i="1"/>
  <c r="I2000" i="1"/>
  <c r="H2000" i="1"/>
  <c r="J2007" i="1"/>
  <c r="H2007" i="1"/>
  <c r="J2022" i="1"/>
  <c r="I2022" i="1"/>
  <c r="I2023" i="1"/>
  <c r="H2023" i="1"/>
  <c r="J2023" i="1"/>
  <c r="G2032" i="1"/>
  <c r="G2045" i="1"/>
  <c r="J2045" i="1"/>
  <c r="G2091" i="1"/>
  <c r="J2091" i="1"/>
  <c r="H2120" i="1"/>
  <c r="G2120" i="1"/>
  <c r="I2120" i="1"/>
  <c r="G1156" i="1"/>
  <c r="G1157" i="1"/>
  <c r="G1160" i="1"/>
  <c r="G1161" i="1"/>
  <c r="G1164" i="1"/>
  <c r="G1165" i="1"/>
  <c r="G1168" i="1"/>
  <c r="G1169" i="1"/>
  <c r="G1172" i="1"/>
  <c r="G1173" i="1"/>
  <c r="G1177" i="1"/>
  <c r="G1181" i="1"/>
  <c r="G1185" i="1"/>
  <c r="G1189" i="1"/>
  <c r="G1193" i="1"/>
  <c r="G1197" i="1"/>
  <c r="G1201" i="1"/>
  <c r="G1205" i="1"/>
  <c r="G1209" i="1"/>
  <c r="G1213" i="1"/>
  <c r="G1216" i="1"/>
  <c r="J1218" i="1"/>
  <c r="G1219" i="1"/>
  <c r="G1221" i="1"/>
  <c r="J1225" i="1"/>
  <c r="J1230" i="1"/>
  <c r="G1231" i="1"/>
  <c r="G1236" i="1"/>
  <c r="G1248" i="1"/>
  <c r="J1250" i="1"/>
  <c r="G1251" i="1"/>
  <c r="G1253" i="1"/>
  <c r="J1257" i="1"/>
  <c r="J1262" i="1"/>
  <c r="G1263" i="1"/>
  <c r="G1268" i="1"/>
  <c r="G1280" i="1"/>
  <c r="J1282" i="1"/>
  <c r="G1283" i="1"/>
  <c r="G1285" i="1"/>
  <c r="J1289" i="1"/>
  <c r="J1294" i="1"/>
  <c r="G1295" i="1"/>
  <c r="G1300" i="1"/>
  <c r="G1312" i="1"/>
  <c r="J1314" i="1"/>
  <c r="G1315" i="1"/>
  <c r="G1317" i="1"/>
  <c r="J1321" i="1"/>
  <c r="J1326" i="1"/>
  <c r="G1327" i="1"/>
  <c r="G1332" i="1"/>
  <c r="G1344" i="1"/>
  <c r="J1346" i="1"/>
  <c r="G1347" i="1"/>
  <c r="G1349" i="1"/>
  <c r="J1353" i="1"/>
  <c r="J1358" i="1"/>
  <c r="G1359" i="1"/>
  <c r="G1364" i="1"/>
  <c r="G1376" i="1"/>
  <c r="J1378" i="1"/>
  <c r="G1379" i="1"/>
  <c r="G1381" i="1"/>
  <c r="J1385" i="1"/>
  <c r="J1390" i="1"/>
  <c r="G1391" i="1"/>
  <c r="G1396" i="1"/>
  <c r="G1408" i="1"/>
  <c r="J1410" i="1"/>
  <c r="G1411" i="1"/>
  <c r="G1413" i="1"/>
  <c r="J1417" i="1"/>
  <c r="J1422" i="1"/>
  <c r="G1423" i="1"/>
  <c r="G1425" i="1"/>
  <c r="J1432" i="1"/>
  <c r="G1433" i="1"/>
  <c r="J1440" i="1"/>
  <c r="G1441" i="1"/>
  <c r="J1448" i="1"/>
  <c r="G1449" i="1"/>
  <c r="J1456" i="1"/>
  <c r="G1457" i="1"/>
  <c r="J1464" i="1"/>
  <c r="G1465" i="1"/>
  <c r="J1472" i="1"/>
  <c r="G1473" i="1"/>
  <c r="J1480" i="1"/>
  <c r="G1481" i="1"/>
  <c r="G1485" i="1"/>
  <c r="J1486" i="1"/>
  <c r="G1487" i="1"/>
  <c r="I1490" i="1"/>
  <c r="H1490" i="1"/>
  <c r="G1500" i="1"/>
  <c r="I1509" i="1"/>
  <c r="J1509" i="1"/>
  <c r="I1511" i="1"/>
  <c r="H1511" i="1"/>
  <c r="G1517" i="1"/>
  <c r="J1518" i="1"/>
  <c r="G1519" i="1"/>
  <c r="I1522" i="1"/>
  <c r="H1522" i="1"/>
  <c r="G1532" i="1"/>
  <c r="I1541" i="1"/>
  <c r="J1541" i="1"/>
  <c r="I1543" i="1"/>
  <c r="H1543" i="1"/>
  <c r="G1549" i="1"/>
  <c r="J1550" i="1"/>
  <c r="G1551" i="1"/>
  <c r="G1561" i="1"/>
  <c r="G1577" i="1"/>
  <c r="H1597" i="1"/>
  <c r="I1597" i="1"/>
  <c r="G1603" i="1"/>
  <c r="G1617" i="1"/>
  <c r="H1619" i="1"/>
  <c r="I1619" i="1"/>
  <c r="G1624" i="1"/>
  <c r="G1633" i="1"/>
  <c r="G1637" i="1"/>
  <c r="G1652" i="1"/>
  <c r="H1663" i="1"/>
  <c r="I1663" i="1"/>
  <c r="G1666" i="1"/>
  <c r="H1677" i="1"/>
  <c r="I1677" i="1"/>
  <c r="G1692" i="1"/>
  <c r="H1697" i="1"/>
  <c r="I1697" i="1"/>
  <c r="G1701" i="1"/>
  <c r="G1715" i="1"/>
  <c r="H1716" i="1"/>
  <c r="I1716" i="1"/>
  <c r="H1733" i="1"/>
  <c r="I1733" i="1"/>
  <c r="H1745" i="1"/>
  <c r="I1745" i="1"/>
  <c r="G1754" i="1"/>
  <c r="G1755" i="1"/>
  <c r="H1773" i="1"/>
  <c r="I1773" i="1"/>
  <c r="G1783" i="1"/>
  <c r="H1791" i="1"/>
  <c r="I1791" i="1"/>
  <c r="H1792" i="1"/>
  <c r="I1792" i="1"/>
  <c r="H1801" i="1"/>
  <c r="I1801" i="1"/>
  <c r="H1803" i="1"/>
  <c r="I1803" i="1"/>
  <c r="G1865" i="1"/>
  <c r="J1869" i="1"/>
  <c r="G1869" i="1"/>
  <c r="J1873" i="1"/>
  <c r="H1873" i="1"/>
  <c r="I1879" i="1"/>
  <c r="H1879" i="1"/>
  <c r="J1885" i="1"/>
  <c r="H1885" i="1"/>
  <c r="J1898" i="1"/>
  <c r="G1898" i="1"/>
  <c r="J1904" i="1"/>
  <c r="G1904" i="1"/>
  <c r="J1914" i="1"/>
  <c r="G1914" i="1"/>
  <c r="G1929" i="1"/>
  <c r="J1932" i="1"/>
  <c r="H1932" i="1"/>
  <c r="G1932" i="1"/>
  <c r="J1937" i="1"/>
  <c r="H1937" i="1"/>
  <c r="J1938" i="1"/>
  <c r="G1938" i="1"/>
  <c r="J1943" i="1"/>
  <c r="H1943" i="1"/>
  <c r="G1943" i="1"/>
  <c r="J1967" i="1"/>
  <c r="H1967" i="1"/>
  <c r="G1967" i="1"/>
  <c r="J1972" i="1"/>
  <c r="H1972" i="1"/>
  <c r="G1972" i="1"/>
  <c r="J1977" i="1"/>
  <c r="H1977" i="1"/>
  <c r="J1978" i="1"/>
  <c r="G1978" i="1"/>
  <c r="G2007" i="1"/>
  <c r="G2022" i="1"/>
  <c r="I2029" i="1"/>
  <c r="J2029" i="1"/>
  <c r="H2029" i="1"/>
  <c r="H2038" i="1"/>
  <c r="J2038" i="1"/>
  <c r="H2068" i="1"/>
  <c r="I2068" i="1"/>
  <c r="J1488" i="1"/>
  <c r="G1489" i="1"/>
  <c r="J1496" i="1"/>
  <c r="G1497" i="1"/>
  <c r="J1504" i="1"/>
  <c r="G1505" i="1"/>
  <c r="J1512" i="1"/>
  <c r="G1513" i="1"/>
  <c r="J1520" i="1"/>
  <c r="G1521" i="1"/>
  <c r="J1528" i="1"/>
  <c r="G1529" i="1"/>
  <c r="J1536" i="1"/>
  <c r="G1537" i="1"/>
  <c r="J1544" i="1"/>
  <c r="G1545" i="1"/>
  <c r="G1559" i="1"/>
  <c r="G1563" i="1"/>
  <c r="G1567" i="1"/>
  <c r="G1571" i="1"/>
  <c r="G1575" i="1"/>
  <c r="G1579" i="1"/>
  <c r="G1583" i="1"/>
  <c r="G1593" i="1"/>
  <c r="G1599" i="1"/>
  <c r="G1609" i="1"/>
  <c r="G1615" i="1"/>
  <c r="G1635" i="1"/>
  <c r="G1639" i="1"/>
  <c r="G1642" i="1"/>
  <c r="G1643" i="1"/>
  <c r="G1649" i="1"/>
  <c r="G1667" i="1"/>
  <c r="G1671" i="1"/>
  <c r="G1674" i="1"/>
  <c r="G1675" i="1"/>
  <c r="G1681" i="1"/>
  <c r="H1695" i="1"/>
  <c r="I1695" i="1"/>
  <c r="G1698" i="1"/>
  <c r="H1709" i="1"/>
  <c r="I1709" i="1"/>
  <c r="G1722" i="1"/>
  <c r="G1723" i="1"/>
  <c r="G1727" i="1"/>
  <c r="H1737" i="1"/>
  <c r="I1737" i="1"/>
  <c r="G1741" i="1"/>
  <c r="G1751" i="1"/>
  <c r="G1756" i="1"/>
  <c r="H1765" i="1"/>
  <c r="I1765" i="1"/>
  <c r="G1769" i="1"/>
  <c r="H1776" i="1"/>
  <c r="I1776" i="1"/>
  <c r="G1779" i="1"/>
  <c r="G1784" i="1"/>
  <c r="G1793" i="1"/>
  <c r="G1797" i="1"/>
  <c r="G1816" i="1"/>
  <c r="G1823" i="1"/>
  <c r="G1829" i="1"/>
  <c r="G1837" i="1"/>
  <c r="G1844" i="1"/>
  <c r="G1852" i="1"/>
  <c r="G1873" i="1"/>
  <c r="G1885" i="1"/>
  <c r="G1921" i="1"/>
  <c r="G1937" i="1"/>
  <c r="G1953" i="1"/>
  <c r="G1969" i="1"/>
  <c r="G1985" i="1"/>
  <c r="J1998" i="1"/>
  <c r="G1998" i="1"/>
  <c r="J2011" i="1"/>
  <c r="H2011" i="1"/>
  <c r="I2025" i="1"/>
  <c r="H2025" i="1"/>
  <c r="J2025" i="1"/>
  <c r="G2068" i="1"/>
  <c r="H2076" i="1"/>
  <c r="I2076" i="1"/>
  <c r="H2082" i="1"/>
  <c r="J2082" i="1"/>
  <c r="I2082" i="1"/>
  <c r="G1699" i="1"/>
  <c r="G1703" i="1"/>
  <c r="G1706" i="1"/>
  <c r="G1707" i="1"/>
  <c r="G1713" i="1"/>
  <c r="G1731" i="1"/>
  <c r="G1735" i="1"/>
  <c r="G1738" i="1"/>
  <c r="G1739" i="1"/>
  <c r="G1745" i="1"/>
  <c r="G1763" i="1"/>
  <c r="G1767" i="1"/>
  <c r="G1770" i="1"/>
  <c r="G1771" i="1"/>
  <c r="G1777" i="1"/>
  <c r="G1795" i="1"/>
  <c r="G1799" i="1"/>
  <c r="G1802" i="1"/>
  <c r="G1803" i="1"/>
  <c r="I1808" i="1"/>
  <c r="G1809" i="1"/>
  <c r="G1827" i="1"/>
  <c r="G1831" i="1"/>
  <c r="G1834" i="1"/>
  <c r="G1835" i="1"/>
  <c r="I1840" i="1"/>
  <c r="G1841" i="1"/>
  <c r="H1858" i="1"/>
  <c r="H1861" i="1"/>
  <c r="H1870" i="1"/>
  <c r="H1881" i="1"/>
  <c r="H1889" i="1"/>
  <c r="H1895" i="1"/>
  <c r="H1897" i="1"/>
  <c r="H1899" i="1"/>
  <c r="H1901" i="1"/>
  <c r="H1903" i="1"/>
  <c r="H1905" i="1"/>
  <c r="H1907" i="1"/>
  <c r="H1909" i="1"/>
  <c r="H1911" i="1"/>
  <c r="H1913" i="1"/>
  <c r="J1917" i="1"/>
  <c r="H1917" i="1"/>
  <c r="H1918" i="1"/>
  <c r="J1925" i="1"/>
  <c r="H1925" i="1"/>
  <c r="H1926" i="1"/>
  <c r="J1933" i="1"/>
  <c r="H1933" i="1"/>
  <c r="H1934" i="1"/>
  <c r="J1941" i="1"/>
  <c r="H1941" i="1"/>
  <c r="H1942" i="1"/>
  <c r="J1949" i="1"/>
  <c r="H1949" i="1"/>
  <c r="H1950" i="1"/>
  <c r="J1957" i="1"/>
  <c r="H1957" i="1"/>
  <c r="H1958" i="1"/>
  <c r="J1965" i="1"/>
  <c r="H1965" i="1"/>
  <c r="H1966" i="1"/>
  <c r="J1973" i="1"/>
  <c r="H1973" i="1"/>
  <c r="H1974" i="1"/>
  <c r="J1981" i="1"/>
  <c r="H1981" i="1"/>
  <c r="H1982" i="1"/>
  <c r="J2002" i="1"/>
  <c r="H2002" i="1"/>
  <c r="H2003" i="1"/>
  <c r="J2018" i="1"/>
  <c r="I2018" i="1"/>
  <c r="I2027" i="1"/>
  <c r="J2027" i="1"/>
  <c r="I2028" i="1"/>
  <c r="G2051" i="1"/>
  <c r="G2056" i="1"/>
  <c r="G2057" i="1"/>
  <c r="H2072" i="1"/>
  <c r="I2072" i="1"/>
  <c r="G2082" i="1"/>
  <c r="G2119" i="1"/>
  <c r="J1915" i="1"/>
  <c r="H1915" i="1"/>
  <c r="J1923" i="1"/>
  <c r="H1923" i="1"/>
  <c r="J1931" i="1"/>
  <c r="H1931" i="1"/>
  <c r="J1939" i="1"/>
  <c r="H1939" i="1"/>
  <c r="J1947" i="1"/>
  <c r="H1947" i="1"/>
  <c r="J1955" i="1"/>
  <c r="H1955" i="1"/>
  <c r="J1963" i="1"/>
  <c r="H1963" i="1"/>
  <c r="J1971" i="1"/>
  <c r="H1971" i="1"/>
  <c r="J1979" i="1"/>
  <c r="H1979" i="1"/>
  <c r="J1987" i="1"/>
  <c r="H1987" i="1"/>
  <c r="J1999" i="1"/>
  <c r="H1999" i="1"/>
  <c r="J2036" i="1"/>
  <c r="I2036" i="1"/>
  <c r="H2041" i="1"/>
  <c r="I2041" i="1"/>
  <c r="H2060" i="1"/>
  <c r="I2060" i="1"/>
  <c r="H2078" i="1"/>
  <c r="J2078" i="1"/>
  <c r="I2078" i="1"/>
  <c r="J2093" i="1"/>
  <c r="I2093" i="1"/>
  <c r="J2101" i="1"/>
  <c r="I2101" i="1"/>
  <c r="J2109" i="1"/>
  <c r="I2109" i="1"/>
  <c r="H2116" i="1"/>
  <c r="I2116" i="1"/>
  <c r="I2122" i="1"/>
  <c r="J2122" i="1"/>
  <c r="G2020" i="1"/>
  <c r="G2028" i="1"/>
  <c r="G2030" i="1"/>
  <c r="G2038" i="1"/>
  <c r="I2044" i="1"/>
  <c r="J2046" i="1"/>
  <c r="G2047" i="1"/>
  <c r="G2063" i="1"/>
  <c r="G2076" i="1"/>
  <c r="I2089" i="1"/>
  <c r="I2096" i="1"/>
  <c r="G2098" i="1"/>
  <c r="I2104" i="1"/>
  <c r="G2106" i="1"/>
  <c r="I2112" i="1"/>
  <c r="I2121" i="1"/>
  <c r="G2122" i="1"/>
  <c r="G2054" i="1"/>
  <c r="G2064" i="1"/>
  <c r="G2070" i="1"/>
  <c r="G2079" i="1"/>
  <c r="J309" i="1"/>
  <c r="J321" i="1"/>
  <c r="J325" i="1"/>
  <c r="J345" i="1"/>
  <c r="J349" i="1"/>
  <c r="J353" i="1"/>
  <c r="J357" i="1"/>
  <c r="J369" i="1"/>
  <c r="J377" i="1"/>
  <c r="J409" i="1"/>
  <c r="J417" i="1"/>
  <c r="J421" i="1"/>
  <c r="J425" i="1"/>
  <c r="J433" i="1"/>
  <c r="J437" i="1"/>
  <c r="J449" i="1"/>
  <c r="J473" i="1"/>
  <c r="J481" i="1"/>
  <c r="I485" i="1"/>
  <c r="H485" i="1"/>
  <c r="I885" i="1"/>
  <c r="J885" i="1"/>
  <c r="H885" i="1"/>
  <c r="I889" i="1"/>
  <c r="H889" i="1"/>
  <c r="I985" i="1"/>
  <c r="H985" i="1"/>
  <c r="I1012" i="1"/>
  <c r="H1012" i="1"/>
  <c r="J1012" i="1"/>
  <c r="H1023" i="1"/>
  <c r="J1023" i="1"/>
  <c r="I1023" i="1"/>
  <c r="H1055" i="1"/>
  <c r="J1055" i="1"/>
  <c r="I1055" i="1"/>
  <c r="H1087" i="1"/>
  <c r="J1087" i="1"/>
  <c r="I1087" i="1"/>
  <c r="I1108" i="1"/>
  <c r="H1108" i="1"/>
  <c r="J1108" i="1"/>
  <c r="H1119" i="1"/>
  <c r="J1119" i="1"/>
  <c r="I1119" i="1"/>
  <c r="J1138" i="1"/>
  <c r="I1138" i="1"/>
  <c r="H1138" i="1"/>
  <c r="J1142" i="1"/>
  <c r="I1142" i="1"/>
  <c r="H1142" i="1"/>
  <c r="J1150" i="1"/>
  <c r="I1150" i="1"/>
  <c r="H1150" i="1"/>
  <c r="J1154" i="1"/>
  <c r="I1154" i="1"/>
  <c r="H1154" i="1"/>
  <c r="J1158" i="1"/>
  <c r="I1158" i="1"/>
  <c r="H1158" i="1"/>
  <c r="J1166" i="1"/>
  <c r="I1166" i="1"/>
  <c r="H1166" i="1"/>
  <c r="J1170" i="1"/>
  <c r="I1170" i="1"/>
  <c r="H1170" i="1"/>
  <c r="J1174" i="1"/>
  <c r="I1174" i="1"/>
  <c r="H1174" i="1"/>
  <c r="J1182" i="1"/>
  <c r="I1182" i="1"/>
  <c r="H1182" i="1"/>
  <c r="J1194" i="1"/>
  <c r="I1194" i="1"/>
  <c r="H1194" i="1"/>
  <c r="J1198" i="1"/>
  <c r="I1198" i="1"/>
  <c r="H1198" i="1"/>
  <c r="J1202" i="1"/>
  <c r="I1202" i="1"/>
  <c r="H1202" i="1"/>
  <c r="J1210" i="1"/>
  <c r="I1210" i="1"/>
  <c r="H1210" i="1"/>
  <c r="J1214" i="1"/>
  <c r="I1214" i="1"/>
  <c r="H1214" i="1"/>
  <c r="H1606" i="1"/>
  <c r="I1606" i="1"/>
  <c r="G1606" i="1"/>
  <c r="J1606" i="1"/>
  <c r="H1622" i="1"/>
  <c r="I1622" i="1"/>
  <c r="J1622" i="1"/>
  <c r="H1686" i="1"/>
  <c r="I1686" i="1"/>
  <c r="J1686" i="1"/>
  <c r="H1750" i="1"/>
  <c r="I1750" i="1"/>
  <c r="J1750" i="1"/>
  <c r="H1782" i="1"/>
  <c r="I1782" i="1"/>
  <c r="J1782" i="1"/>
  <c r="J1894" i="1"/>
  <c r="I1894" i="1"/>
  <c r="H1894" i="1"/>
  <c r="G1894" i="1"/>
  <c r="H2043" i="1"/>
  <c r="I2043" i="1"/>
  <c r="J2043" i="1"/>
  <c r="G2043" i="1"/>
  <c r="H2058" i="1"/>
  <c r="J2058" i="1"/>
  <c r="I2058" i="1"/>
  <c r="J308" i="1"/>
  <c r="J312" i="1"/>
  <c r="J316" i="1"/>
  <c r="J320" i="1"/>
  <c r="J324" i="1"/>
  <c r="J328" i="1"/>
  <c r="J332" i="1"/>
  <c r="J336" i="1"/>
  <c r="J340" i="1"/>
  <c r="J344" i="1"/>
  <c r="J348" i="1"/>
  <c r="J352" i="1"/>
  <c r="J356" i="1"/>
  <c r="J360" i="1"/>
  <c r="J364" i="1"/>
  <c r="J368" i="1"/>
  <c r="J372" i="1"/>
  <c r="J376" i="1"/>
  <c r="J380" i="1"/>
  <c r="J384" i="1"/>
  <c r="J388" i="1"/>
  <c r="J392" i="1"/>
  <c r="J396" i="1"/>
  <c r="J400" i="1"/>
  <c r="J404" i="1"/>
  <c r="J408" i="1"/>
  <c r="J412" i="1"/>
  <c r="J416" i="1"/>
  <c r="J420" i="1"/>
  <c r="J424" i="1"/>
  <c r="J428" i="1"/>
  <c r="J432" i="1"/>
  <c r="J436" i="1"/>
  <c r="J440" i="1"/>
  <c r="J444" i="1"/>
  <c r="J448" i="1"/>
  <c r="J452" i="1"/>
  <c r="J456" i="1"/>
  <c r="J460" i="1"/>
  <c r="J464" i="1"/>
  <c r="J468" i="1"/>
  <c r="J472" i="1"/>
  <c r="J476" i="1"/>
  <c r="J480" i="1"/>
  <c r="J484" i="1"/>
  <c r="I705" i="1"/>
  <c r="H705" i="1"/>
  <c r="I713" i="1"/>
  <c r="H713" i="1"/>
  <c r="I721" i="1"/>
  <c r="H721" i="1"/>
  <c r="I729" i="1"/>
  <c r="H729" i="1"/>
  <c r="I737" i="1"/>
  <c r="H737" i="1"/>
  <c r="I745" i="1"/>
  <c r="H745" i="1"/>
  <c r="I753" i="1"/>
  <c r="H753" i="1"/>
  <c r="I761" i="1"/>
  <c r="H761" i="1"/>
  <c r="I769" i="1"/>
  <c r="H769" i="1"/>
  <c r="I777" i="1"/>
  <c r="H777" i="1"/>
  <c r="I785" i="1"/>
  <c r="H785" i="1"/>
  <c r="I793" i="1"/>
  <c r="H793" i="1"/>
  <c r="I801" i="1"/>
  <c r="H801" i="1"/>
  <c r="I809" i="1"/>
  <c r="H809" i="1"/>
  <c r="I817" i="1"/>
  <c r="H817" i="1"/>
  <c r="I825" i="1"/>
  <c r="H825" i="1"/>
  <c r="I833" i="1"/>
  <c r="H833" i="1"/>
  <c r="I841" i="1"/>
  <c r="H841" i="1"/>
  <c r="I849" i="1"/>
  <c r="H849" i="1"/>
  <c r="I857" i="1"/>
  <c r="H857" i="1"/>
  <c r="H880" i="1"/>
  <c r="I880" i="1"/>
  <c r="G885" i="1"/>
  <c r="H892" i="1"/>
  <c r="J892" i="1"/>
  <c r="I892" i="1"/>
  <c r="H912" i="1"/>
  <c r="I912" i="1"/>
  <c r="G917" i="1"/>
  <c r="H924" i="1"/>
  <c r="J924" i="1"/>
  <c r="I924" i="1"/>
  <c r="H944" i="1"/>
  <c r="I944" i="1"/>
  <c r="G949" i="1"/>
  <c r="H956" i="1"/>
  <c r="J956" i="1"/>
  <c r="I956" i="1"/>
  <c r="H976" i="1"/>
  <c r="I976" i="1"/>
  <c r="G981" i="1"/>
  <c r="H988" i="1"/>
  <c r="J988" i="1"/>
  <c r="I988" i="1"/>
  <c r="G1012" i="1"/>
  <c r="I1020" i="1"/>
  <c r="H1020" i="1"/>
  <c r="J1020" i="1"/>
  <c r="H1031" i="1"/>
  <c r="J1031" i="1"/>
  <c r="I1031" i="1"/>
  <c r="G1044" i="1"/>
  <c r="I1052" i="1"/>
  <c r="H1052" i="1"/>
  <c r="J1052" i="1"/>
  <c r="H1063" i="1"/>
  <c r="J1063" i="1"/>
  <c r="I1063" i="1"/>
  <c r="G1076" i="1"/>
  <c r="I1084" i="1"/>
  <c r="H1084" i="1"/>
  <c r="J1084" i="1"/>
  <c r="H1095" i="1"/>
  <c r="J1095" i="1"/>
  <c r="I1095" i="1"/>
  <c r="G1108" i="1"/>
  <c r="I1116" i="1"/>
  <c r="H1116" i="1"/>
  <c r="J1116" i="1"/>
  <c r="H1127" i="1"/>
  <c r="J1127" i="1"/>
  <c r="I1127" i="1"/>
  <c r="G1138" i="1"/>
  <c r="G1142" i="1"/>
  <c r="G1146" i="1"/>
  <c r="G1150" i="1"/>
  <c r="G1154" i="1"/>
  <c r="G1158" i="1"/>
  <c r="G1162" i="1"/>
  <c r="G1166" i="1"/>
  <c r="G1170" i="1"/>
  <c r="G1174" i="1"/>
  <c r="G1178" i="1"/>
  <c r="G1182" i="1"/>
  <c r="G1186" i="1"/>
  <c r="G1190" i="1"/>
  <c r="G1194" i="1"/>
  <c r="G1198" i="1"/>
  <c r="G1202" i="1"/>
  <c r="G1206" i="1"/>
  <c r="G1210" i="1"/>
  <c r="G1214" i="1"/>
  <c r="H1554" i="1"/>
  <c r="I1554" i="1"/>
  <c r="J1554" i="1"/>
  <c r="G1554" i="1"/>
  <c r="H1586" i="1"/>
  <c r="I1586" i="1"/>
  <c r="G1586" i="1"/>
  <c r="J1586" i="1"/>
  <c r="H1602" i="1"/>
  <c r="I1602" i="1"/>
  <c r="G1602" i="1"/>
  <c r="J1602" i="1"/>
  <c r="H1618" i="1"/>
  <c r="I1618" i="1"/>
  <c r="G1618" i="1"/>
  <c r="J1618" i="1"/>
  <c r="J1878" i="1"/>
  <c r="H1878" i="1"/>
  <c r="G1878" i="1"/>
  <c r="I1878" i="1"/>
  <c r="J361" i="1"/>
  <c r="J373" i="1"/>
  <c r="J413" i="1"/>
  <c r="J445" i="1"/>
  <c r="J457" i="1"/>
  <c r="I871" i="1"/>
  <c r="H871" i="1"/>
  <c r="I903" i="1"/>
  <c r="H903" i="1"/>
  <c r="I917" i="1"/>
  <c r="J917" i="1"/>
  <c r="H917" i="1"/>
  <c r="I921" i="1"/>
  <c r="H921" i="1"/>
  <c r="I935" i="1"/>
  <c r="H935" i="1"/>
  <c r="I949" i="1"/>
  <c r="J949" i="1"/>
  <c r="H949" i="1"/>
  <c r="I953" i="1"/>
  <c r="H953" i="1"/>
  <c r="I967" i="1"/>
  <c r="H967" i="1"/>
  <c r="I981" i="1"/>
  <c r="J981" i="1"/>
  <c r="H981" i="1"/>
  <c r="I999" i="1"/>
  <c r="H999" i="1"/>
  <c r="I1044" i="1"/>
  <c r="H1044" i="1"/>
  <c r="J1044" i="1"/>
  <c r="I1076" i="1"/>
  <c r="H1076" i="1"/>
  <c r="J1076" i="1"/>
  <c r="J1146" i="1"/>
  <c r="I1146" i="1"/>
  <c r="H1146" i="1"/>
  <c r="J1162" i="1"/>
  <c r="I1162" i="1"/>
  <c r="H1162" i="1"/>
  <c r="J1178" i="1"/>
  <c r="I1178" i="1"/>
  <c r="H1178" i="1"/>
  <c r="J1186" i="1"/>
  <c r="I1186" i="1"/>
  <c r="H1186" i="1"/>
  <c r="J1190" i="1"/>
  <c r="I1190" i="1"/>
  <c r="H1190" i="1"/>
  <c r="J1206" i="1"/>
  <c r="I1206" i="1"/>
  <c r="H1206" i="1"/>
  <c r="H1590" i="1"/>
  <c r="I1590" i="1"/>
  <c r="G1590" i="1"/>
  <c r="J1590" i="1"/>
  <c r="H1654" i="1"/>
  <c r="I1654" i="1"/>
  <c r="J1654" i="1"/>
  <c r="H1718" i="1"/>
  <c r="I1718" i="1"/>
  <c r="J1718" i="1"/>
  <c r="H1814" i="1"/>
  <c r="I1814" i="1"/>
  <c r="J1814" i="1"/>
  <c r="H1846" i="1"/>
  <c r="I1846" i="1"/>
  <c r="J1846" i="1"/>
  <c r="I2021" i="1"/>
  <c r="J2021" i="1"/>
  <c r="H2021" i="1"/>
  <c r="I2035" i="1"/>
  <c r="J2035" i="1"/>
  <c r="H2035" i="1"/>
  <c r="J307" i="1"/>
  <c r="I310" i="1"/>
  <c r="J311" i="1"/>
  <c r="I314" i="1"/>
  <c r="J315" i="1"/>
  <c r="I318" i="1"/>
  <c r="J319" i="1"/>
  <c r="I322" i="1"/>
  <c r="J323" i="1"/>
  <c r="I326" i="1"/>
  <c r="J327" i="1"/>
  <c r="I330" i="1"/>
  <c r="J331" i="1"/>
  <c r="I334" i="1"/>
  <c r="J335" i="1"/>
  <c r="I338" i="1"/>
  <c r="J339" i="1"/>
  <c r="I342" i="1"/>
  <c r="J343" i="1"/>
  <c r="I346" i="1"/>
  <c r="J347" i="1"/>
  <c r="I350" i="1"/>
  <c r="J351" i="1"/>
  <c r="I354" i="1"/>
  <c r="J355" i="1"/>
  <c r="I358" i="1"/>
  <c r="J359" i="1"/>
  <c r="I362" i="1"/>
  <c r="J363" i="1"/>
  <c r="I366" i="1"/>
  <c r="J367" i="1"/>
  <c r="I370" i="1"/>
  <c r="J371" i="1"/>
  <c r="I374" i="1"/>
  <c r="J375" i="1"/>
  <c r="I378" i="1"/>
  <c r="J379" i="1"/>
  <c r="I382" i="1"/>
  <c r="J383" i="1"/>
  <c r="I386" i="1"/>
  <c r="J387" i="1"/>
  <c r="I390" i="1"/>
  <c r="J391" i="1"/>
  <c r="I394" i="1"/>
  <c r="J395" i="1"/>
  <c r="I398" i="1"/>
  <c r="J399" i="1"/>
  <c r="I402" i="1"/>
  <c r="J403" i="1"/>
  <c r="I406" i="1"/>
  <c r="J407" i="1"/>
  <c r="I410" i="1"/>
  <c r="J411" i="1"/>
  <c r="I414" i="1"/>
  <c r="J415" i="1"/>
  <c r="I418" i="1"/>
  <c r="J419" i="1"/>
  <c r="I422" i="1"/>
  <c r="J423" i="1"/>
  <c r="I426" i="1"/>
  <c r="J427" i="1"/>
  <c r="I430" i="1"/>
  <c r="J431" i="1"/>
  <c r="I434" i="1"/>
  <c r="J435" i="1"/>
  <c r="I438" i="1"/>
  <c r="J439" i="1"/>
  <c r="I442" i="1"/>
  <c r="J443" i="1"/>
  <c r="I446" i="1"/>
  <c r="J447" i="1"/>
  <c r="I450" i="1"/>
  <c r="J451" i="1"/>
  <c r="I454" i="1"/>
  <c r="J455" i="1"/>
  <c r="I458" i="1"/>
  <c r="J459" i="1"/>
  <c r="I462" i="1"/>
  <c r="J463" i="1"/>
  <c r="I466" i="1"/>
  <c r="J467" i="1"/>
  <c r="I470" i="1"/>
  <c r="J471" i="1"/>
  <c r="I474" i="1"/>
  <c r="J475" i="1"/>
  <c r="I478" i="1"/>
  <c r="J479" i="1"/>
  <c r="I482" i="1"/>
  <c r="J483" i="1"/>
  <c r="G705" i="1"/>
  <c r="G713" i="1"/>
  <c r="J720" i="1"/>
  <c r="G721" i="1"/>
  <c r="J728" i="1"/>
  <c r="G729" i="1"/>
  <c r="J736" i="1"/>
  <c r="G737" i="1"/>
  <c r="J744" i="1"/>
  <c r="G745" i="1"/>
  <c r="J752" i="1"/>
  <c r="G753" i="1"/>
  <c r="J760" i="1"/>
  <c r="G761" i="1"/>
  <c r="J768" i="1"/>
  <c r="G769" i="1"/>
  <c r="J776" i="1"/>
  <c r="G777" i="1"/>
  <c r="J784" i="1"/>
  <c r="G785" i="1"/>
  <c r="J792" i="1"/>
  <c r="G793" i="1"/>
  <c r="J800" i="1"/>
  <c r="G801" i="1"/>
  <c r="J808" i="1"/>
  <c r="G809" i="1"/>
  <c r="J816" i="1"/>
  <c r="G817" i="1"/>
  <c r="J824" i="1"/>
  <c r="G825" i="1"/>
  <c r="J832" i="1"/>
  <c r="G833" i="1"/>
  <c r="J840" i="1"/>
  <c r="G841" i="1"/>
  <c r="J848" i="1"/>
  <c r="G849" i="1"/>
  <c r="J856" i="1"/>
  <c r="G857" i="1"/>
  <c r="I869" i="1"/>
  <c r="J869" i="1"/>
  <c r="H869" i="1"/>
  <c r="J871" i="1"/>
  <c r="I873" i="1"/>
  <c r="H873" i="1"/>
  <c r="I887" i="1"/>
  <c r="H887" i="1"/>
  <c r="J889" i="1"/>
  <c r="J891" i="1"/>
  <c r="G892" i="1"/>
  <c r="I901" i="1"/>
  <c r="J901" i="1"/>
  <c r="H901" i="1"/>
  <c r="J903" i="1"/>
  <c r="I905" i="1"/>
  <c r="H905" i="1"/>
  <c r="I919" i="1"/>
  <c r="H919" i="1"/>
  <c r="J921" i="1"/>
  <c r="J923" i="1"/>
  <c r="G924" i="1"/>
  <c r="I933" i="1"/>
  <c r="J933" i="1"/>
  <c r="H933" i="1"/>
  <c r="J935" i="1"/>
  <c r="I937" i="1"/>
  <c r="H937" i="1"/>
  <c r="I951" i="1"/>
  <c r="H951" i="1"/>
  <c r="J953" i="1"/>
  <c r="J955" i="1"/>
  <c r="G956" i="1"/>
  <c r="I965" i="1"/>
  <c r="J965" i="1"/>
  <c r="H965" i="1"/>
  <c r="J967" i="1"/>
  <c r="I969" i="1"/>
  <c r="H969" i="1"/>
  <c r="I983" i="1"/>
  <c r="H983" i="1"/>
  <c r="J985" i="1"/>
  <c r="J987" i="1"/>
  <c r="G988" i="1"/>
  <c r="I997" i="1"/>
  <c r="J997" i="1"/>
  <c r="H997" i="1"/>
  <c r="J999" i="1"/>
  <c r="I1001" i="1"/>
  <c r="H1001" i="1"/>
  <c r="H1007" i="1"/>
  <c r="J1007" i="1"/>
  <c r="I1007" i="1"/>
  <c r="G1020" i="1"/>
  <c r="I1028" i="1"/>
  <c r="H1028" i="1"/>
  <c r="J1028" i="1"/>
  <c r="H1039" i="1"/>
  <c r="J1039" i="1"/>
  <c r="I1039" i="1"/>
  <c r="G1052" i="1"/>
  <c r="I1060" i="1"/>
  <c r="H1060" i="1"/>
  <c r="J1060" i="1"/>
  <c r="H1071" i="1"/>
  <c r="J1071" i="1"/>
  <c r="I1071" i="1"/>
  <c r="G1084" i="1"/>
  <c r="I1092" i="1"/>
  <c r="H1092" i="1"/>
  <c r="J1092" i="1"/>
  <c r="H1103" i="1"/>
  <c r="J1103" i="1"/>
  <c r="I1103" i="1"/>
  <c r="G1116" i="1"/>
  <c r="I1124" i="1"/>
  <c r="H1124" i="1"/>
  <c r="J1124" i="1"/>
  <c r="H1135" i="1"/>
  <c r="J1135" i="1"/>
  <c r="I1135" i="1"/>
  <c r="J313" i="1"/>
  <c r="J317" i="1"/>
  <c r="J329" i="1"/>
  <c r="J333" i="1"/>
  <c r="J337" i="1"/>
  <c r="J341" i="1"/>
  <c r="J365" i="1"/>
  <c r="J381" i="1"/>
  <c r="J385" i="1"/>
  <c r="J389" i="1"/>
  <c r="J393" i="1"/>
  <c r="J397" i="1"/>
  <c r="J401" i="1"/>
  <c r="J405" i="1"/>
  <c r="J429" i="1"/>
  <c r="J441" i="1"/>
  <c r="J453" i="1"/>
  <c r="J461" i="1"/>
  <c r="J465" i="1"/>
  <c r="J469" i="1"/>
  <c r="J477" i="1"/>
  <c r="G308" i="1"/>
  <c r="I309" i="1"/>
  <c r="J310" i="1"/>
  <c r="G312" i="1"/>
  <c r="I313" i="1"/>
  <c r="J314" i="1"/>
  <c r="G316" i="1"/>
  <c r="I317" i="1"/>
  <c r="J318" i="1"/>
  <c r="G320" i="1"/>
  <c r="I321" i="1"/>
  <c r="J322" i="1"/>
  <c r="G324" i="1"/>
  <c r="I325" i="1"/>
  <c r="J326" i="1"/>
  <c r="G328" i="1"/>
  <c r="I329" i="1"/>
  <c r="J330" i="1"/>
  <c r="G332" i="1"/>
  <c r="I333" i="1"/>
  <c r="J334" i="1"/>
  <c r="G336" i="1"/>
  <c r="I337" i="1"/>
  <c r="J338" i="1"/>
  <c r="G340" i="1"/>
  <c r="I341" i="1"/>
  <c r="J342" i="1"/>
  <c r="G344" i="1"/>
  <c r="I345" i="1"/>
  <c r="J346" i="1"/>
  <c r="G348" i="1"/>
  <c r="I349" i="1"/>
  <c r="J350" i="1"/>
  <c r="G352" i="1"/>
  <c r="I353" i="1"/>
  <c r="J354" i="1"/>
  <c r="G356" i="1"/>
  <c r="I357" i="1"/>
  <c r="J358" i="1"/>
  <c r="G360" i="1"/>
  <c r="I361" i="1"/>
  <c r="J362" i="1"/>
  <c r="G364" i="1"/>
  <c r="I365" i="1"/>
  <c r="J366" i="1"/>
  <c r="G368" i="1"/>
  <c r="I369" i="1"/>
  <c r="J370" i="1"/>
  <c r="G372" i="1"/>
  <c r="I373" i="1"/>
  <c r="J374" i="1"/>
  <c r="G376" i="1"/>
  <c r="I377" i="1"/>
  <c r="J378" i="1"/>
  <c r="G380" i="1"/>
  <c r="I381" i="1"/>
  <c r="J382" i="1"/>
  <c r="G384" i="1"/>
  <c r="I385" i="1"/>
  <c r="J386" i="1"/>
  <c r="G388" i="1"/>
  <c r="I389" i="1"/>
  <c r="J390" i="1"/>
  <c r="G392" i="1"/>
  <c r="I393" i="1"/>
  <c r="J394" i="1"/>
  <c r="G396" i="1"/>
  <c r="I397" i="1"/>
  <c r="J398" i="1"/>
  <c r="G400" i="1"/>
  <c r="I401" i="1"/>
  <c r="J402" i="1"/>
  <c r="G404" i="1"/>
  <c r="I405" i="1"/>
  <c r="J406" i="1"/>
  <c r="G408" i="1"/>
  <c r="I409" i="1"/>
  <c r="J410" i="1"/>
  <c r="G412" i="1"/>
  <c r="I413" i="1"/>
  <c r="J414" i="1"/>
  <c r="G416" i="1"/>
  <c r="I417" i="1"/>
  <c r="J418" i="1"/>
  <c r="G420" i="1"/>
  <c r="I421" i="1"/>
  <c r="J422" i="1"/>
  <c r="G424" i="1"/>
  <c r="I425" i="1"/>
  <c r="J426" i="1"/>
  <c r="G428" i="1"/>
  <c r="I429" i="1"/>
  <c r="J430" i="1"/>
  <c r="G432" i="1"/>
  <c r="I433" i="1"/>
  <c r="J434" i="1"/>
  <c r="G436" i="1"/>
  <c r="I437" i="1"/>
  <c r="J438" i="1"/>
  <c r="G440" i="1"/>
  <c r="I441" i="1"/>
  <c r="J442" i="1"/>
  <c r="G444" i="1"/>
  <c r="I445" i="1"/>
  <c r="J446" i="1"/>
  <c r="G448" i="1"/>
  <c r="I449" i="1"/>
  <c r="J450" i="1"/>
  <c r="G452" i="1"/>
  <c r="I453" i="1"/>
  <c r="J454" i="1"/>
  <c r="G456" i="1"/>
  <c r="I457" i="1"/>
  <c r="J458" i="1"/>
  <c r="G460" i="1"/>
  <c r="I461" i="1"/>
  <c r="J462" i="1"/>
  <c r="G464" i="1"/>
  <c r="I465" i="1"/>
  <c r="J466" i="1"/>
  <c r="G468" i="1"/>
  <c r="I469" i="1"/>
  <c r="J470" i="1"/>
  <c r="G472" i="1"/>
  <c r="I473" i="1"/>
  <c r="J474" i="1"/>
  <c r="G476" i="1"/>
  <c r="I477" i="1"/>
  <c r="J478" i="1"/>
  <c r="G480" i="1"/>
  <c r="I481" i="1"/>
  <c r="J482" i="1"/>
  <c r="G484" i="1"/>
  <c r="J485" i="1"/>
  <c r="I700" i="1"/>
  <c r="I701" i="1"/>
  <c r="H701" i="1"/>
  <c r="J705" i="1"/>
  <c r="I708" i="1"/>
  <c r="I709" i="1"/>
  <c r="H709" i="1"/>
  <c r="J713" i="1"/>
  <c r="I716" i="1"/>
  <c r="I717" i="1"/>
  <c r="H717" i="1"/>
  <c r="J721" i="1"/>
  <c r="I724" i="1"/>
  <c r="I725" i="1"/>
  <c r="H725" i="1"/>
  <c r="J729" i="1"/>
  <c r="I732" i="1"/>
  <c r="I733" i="1"/>
  <c r="H733" i="1"/>
  <c r="J737" i="1"/>
  <c r="I740" i="1"/>
  <c r="I741" i="1"/>
  <c r="H741" i="1"/>
  <c r="J745" i="1"/>
  <c r="I748" i="1"/>
  <c r="I749" i="1"/>
  <c r="H749" i="1"/>
  <c r="J753" i="1"/>
  <c r="I756" i="1"/>
  <c r="I757" i="1"/>
  <c r="H757" i="1"/>
  <c r="J761" i="1"/>
  <c r="I764" i="1"/>
  <c r="I765" i="1"/>
  <c r="H765" i="1"/>
  <c r="J769" i="1"/>
  <c r="I772" i="1"/>
  <c r="I773" i="1"/>
  <c r="H773" i="1"/>
  <c r="J777" i="1"/>
  <c r="I780" i="1"/>
  <c r="I781" i="1"/>
  <c r="H781" i="1"/>
  <c r="J785" i="1"/>
  <c r="I788" i="1"/>
  <c r="I789" i="1"/>
  <c r="H789" i="1"/>
  <c r="J793" i="1"/>
  <c r="I796" i="1"/>
  <c r="I797" i="1"/>
  <c r="H797" i="1"/>
  <c r="J801" i="1"/>
  <c r="I804" i="1"/>
  <c r="I805" i="1"/>
  <c r="H805" i="1"/>
  <c r="J809" i="1"/>
  <c r="I812" i="1"/>
  <c r="I813" i="1"/>
  <c r="H813" i="1"/>
  <c r="J817" i="1"/>
  <c r="I820" i="1"/>
  <c r="I821" i="1"/>
  <c r="H821" i="1"/>
  <c r="J825" i="1"/>
  <c r="I828" i="1"/>
  <c r="I829" i="1"/>
  <c r="H829" i="1"/>
  <c r="J833" i="1"/>
  <c r="I836" i="1"/>
  <c r="I837" i="1"/>
  <c r="H837" i="1"/>
  <c r="J841" i="1"/>
  <c r="I844" i="1"/>
  <c r="I845" i="1"/>
  <c r="H845" i="1"/>
  <c r="J849" i="1"/>
  <c r="I852" i="1"/>
  <c r="I853" i="1"/>
  <c r="H853" i="1"/>
  <c r="J857" i="1"/>
  <c r="I860" i="1"/>
  <c r="I861" i="1"/>
  <c r="H861" i="1"/>
  <c r="H864" i="1"/>
  <c r="I864" i="1"/>
  <c r="I875" i="1"/>
  <c r="H876" i="1"/>
  <c r="J876" i="1"/>
  <c r="I876" i="1"/>
  <c r="J880" i="1"/>
  <c r="H896" i="1"/>
  <c r="I896" i="1"/>
  <c r="I907" i="1"/>
  <c r="H908" i="1"/>
  <c r="J908" i="1"/>
  <c r="I908" i="1"/>
  <c r="J912" i="1"/>
  <c r="H928" i="1"/>
  <c r="I928" i="1"/>
  <c r="I939" i="1"/>
  <c r="H940" i="1"/>
  <c r="J940" i="1"/>
  <c r="I940" i="1"/>
  <c r="J944" i="1"/>
  <c r="H960" i="1"/>
  <c r="I960" i="1"/>
  <c r="I971" i="1"/>
  <c r="H972" i="1"/>
  <c r="J972" i="1"/>
  <c r="I972" i="1"/>
  <c r="J976" i="1"/>
  <c r="H992" i="1"/>
  <c r="I992" i="1"/>
  <c r="I1003" i="1"/>
  <c r="I1004" i="1"/>
  <c r="H1004" i="1"/>
  <c r="J1004" i="1"/>
  <c r="H1015" i="1"/>
  <c r="J1015" i="1"/>
  <c r="I1015" i="1"/>
  <c r="I1036" i="1"/>
  <c r="H1036" i="1"/>
  <c r="J1036" i="1"/>
  <c r="H1047" i="1"/>
  <c r="J1047" i="1"/>
  <c r="I1047" i="1"/>
  <c r="I1068" i="1"/>
  <c r="H1068" i="1"/>
  <c r="J1068" i="1"/>
  <c r="H1079" i="1"/>
  <c r="J1079" i="1"/>
  <c r="I1079" i="1"/>
  <c r="I1100" i="1"/>
  <c r="H1100" i="1"/>
  <c r="J1100" i="1"/>
  <c r="H1111" i="1"/>
  <c r="J1111" i="1"/>
  <c r="I1111" i="1"/>
  <c r="I1132" i="1"/>
  <c r="H1132" i="1"/>
  <c r="J1132" i="1"/>
  <c r="H486" i="1"/>
  <c r="H487" i="1"/>
  <c r="H488" i="1"/>
  <c r="H489" i="1"/>
  <c r="H490" i="1"/>
  <c r="H491" i="1"/>
  <c r="H492" i="1"/>
  <c r="H493" i="1"/>
  <c r="H494" i="1"/>
  <c r="H495" i="1"/>
  <c r="H496" i="1"/>
  <c r="H497" i="1"/>
  <c r="H498" i="1"/>
  <c r="H499" i="1"/>
  <c r="H500" i="1"/>
  <c r="H501" i="1"/>
  <c r="H502" i="1"/>
  <c r="H503" i="1"/>
  <c r="H504" i="1"/>
  <c r="H505" i="1"/>
  <c r="H506" i="1"/>
  <c r="H507" i="1"/>
  <c r="H508" i="1"/>
  <c r="H509" i="1"/>
  <c r="H510" i="1"/>
  <c r="H511" i="1"/>
  <c r="H512" i="1"/>
  <c r="H513" i="1"/>
  <c r="H514" i="1"/>
  <c r="H515" i="1"/>
  <c r="H516" i="1"/>
  <c r="H517" i="1"/>
  <c r="H518" i="1"/>
  <c r="H519" i="1"/>
  <c r="H520" i="1"/>
  <c r="H521" i="1"/>
  <c r="H522" i="1"/>
  <c r="H523" i="1"/>
  <c r="H524" i="1"/>
  <c r="H525" i="1"/>
  <c r="H526" i="1"/>
  <c r="H527" i="1"/>
  <c r="H528" i="1"/>
  <c r="H529" i="1"/>
  <c r="H530" i="1"/>
  <c r="H531" i="1"/>
  <c r="H532" i="1"/>
  <c r="H533" i="1"/>
  <c r="H534" i="1"/>
  <c r="H535" i="1"/>
  <c r="H536" i="1"/>
  <c r="H537" i="1"/>
  <c r="H538" i="1"/>
  <c r="H539" i="1"/>
  <c r="H540" i="1"/>
  <c r="H541" i="1"/>
  <c r="H542" i="1"/>
  <c r="H543" i="1"/>
  <c r="H544" i="1"/>
  <c r="H545" i="1"/>
  <c r="H546" i="1"/>
  <c r="H547" i="1"/>
  <c r="H548" i="1"/>
  <c r="H549" i="1"/>
  <c r="H550" i="1"/>
  <c r="H551" i="1"/>
  <c r="H552" i="1"/>
  <c r="H553" i="1"/>
  <c r="H554" i="1"/>
  <c r="H555" i="1"/>
  <c r="H556" i="1"/>
  <c r="H557" i="1"/>
  <c r="H558" i="1"/>
  <c r="H559" i="1"/>
  <c r="H560" i="1"/>
  <c r="H561" i="1"/>
  <c r="H562" i="1"/>
  <c r="H563" i="1"/>
  <c r="H564" i="1"/>
  <c r="H565" i="1"/>
  <c r="H566" i="1"/>
  <c r="H567" i="1"/>
  <c r="H568" i="1"/>
  <c r="H569" i="1"/>
  <c r="H570" i="1"/>
  <c r="H571" i="1"/>
  <c r="H572" i="1"/>
  <c r="H573" i="1"/>
  <c r="H574" i="1"/>
  <c r="H575" i="1"/>
  <c r="H576" i="1"/>
  <c r="H577" i="1"/>
  <c r="H578" i="1"/>
  <c r="H579" i="1"/>
  <c r="H580" i="1"/>
  <c r="H581" i="1"/>
  <c r="H582" i="1"/>
  <c r="H583" i="1"/>
  <c r="H584" i="1"/>
  <c r="H585" i="1"/>
  <c r="H586" i="1"/>
  <c r="H587" i="1"/>
  <c r="H588" i="1"/>
  <c r="H589" i="1"/>
  <c r="H590" i="1"/>
  <c r="H591" i="1"/>
  <c r="H592" i="1"/>
  <c r="H593" i="1"/>
  <c r="H594" i="1"/>
  <c r="H595" i="1"/>
  <c r="H596" i="1"/>
  <c r="H597" i="1"/>
  <c r="H598" i="1"/>
  <c r="H599" i="1"/>
  <c r="H600" i="1"/>
  <c r="H601" i="1"/>
  <c r="H602" i="1"/>
  <c r="H603" i="1"/>
  <c r="H604" i="1"/>
  <c r="H605" i="1"/>
  <c r="H606" i="1"/>
  <c r="H607" i="1"/>
  <c r="H608" i="1"/>
  <c r="H609" i="1"/>
  <c r="H610" i="1"/>
  <c r="H611" i="1"/>
  <c r="H612" i="1"/>
  <c r="H613" i="1"/>
  <c r="H614" i="1"/>
  <c r="H615" i="1"/>
  <c r="H616" i="1"/>
  <c r="H617" i="1"/>
  <c r="H618" i="1"/>
  <c r="H619" i="1"/>
  <c r="H620" i="1"/>
  <c r="H621" i="1"/>
  <c r="H622" i="1"/>
  <c r="H623" i="1"/>
  <c r="H624" i="1"/>
  <c r="H625" i="1"/>
  <c r="H626" i="1"/>
  <c r="H627" i="1"/>
  <c r="H628" i="1"/>
  <c r="H629" i="1"/>
  <c r="H630" i="1"/>
  <c r="H631" i="1"/>
  <c r="H632" i="1"/>
  <c r="H633" i="1"/>
  <c r="H634" i="1"/>
  <c r="H635" i="1"/>
  <c r="H636" i="1"/>
  <c r="H637" i="1"/>
  <c r="H638" i="1"/>
  <c r="H639" i="1"/>
  <c r="H640" i="1"/>
  <c r="H641" i="1"/>
  <c r="H642" i="1"/>
  <c r="H643" i="1"/>
  <c r="H644" i="1"/>
  <c r="H645" i="1"/>
  <c r="H646" i="1"/>
  <c r="H647" i="1"/>
  <c r="H648" i="1"/>
  <c r="H649" i="1"/>
  <c r="H650" i="1"/>
  <c r="H651" i="1"/>
  <c r="H652" i="1"/>
  <c r="H653" i="1"/>
  <c r="H654" i="1"/>
  <c r="H655" i="1"/>
  <c r="H656" i="1"/>
  <c r="H657" i="1"/>
  <c r="H658" i="1"/>
  <c r="H659" i="1"/>
  <c r="H660" i="1"/>
  <c r="H661" i="1"/>
  <c r="H662" i="1"/>
  <c r="H663" i="1"/>
  <c r="H664" i="1"/>
  <c r="H665" i="1"/>
  <c r="H666" i="1"/>
  <c r="H667" i="1"/>
  <c r="H668" i="1"/>
  <c r="H669" i="1"/>
  <c r="H670" i="1"/>
  <c r="H671" i="1"/>
  <c r="H672" i="1"/>
  <c r="H673" i="1"/>
  <c r="H674" i="1"/>
  <c r="H675" i="1"/>
  <c r="H676" i="1"/>
  <c r="H677" i="1"/>
  <c r="H678" i="1"/>
  <c r="H679" i="1"/>
  <c r="H680" i="1"/>
  <c r="H681" i="1"/>
  <c r="H682" i="1"/>
  <c r="H683" i="1"/>
  <c r="H684" i="1"/>
  <c r="H685" i="1"/>
  <c r="H686" i="1"/>
  <c r="H687" i="1"/>
  <c r="H688" i="1"/>
  <c r="H689" i="1"/>
  <c r="H690" i="1"/>
  <c r="H691" i="1"/>
  <c r="H692" i="1"/>
  <c r="H693" i="1"/>
  <c r="H694" i="1"/>
  <c r="H695" i="1"/>
  <c r="H696" i="1"/>
  <c r="H697" i="1"/>
  <c r="I698" i="1"/>
  <c r="G700" i="1"/>
  <c r="I702" i="1"/>
  <c r="G704" i="1"/>
  <c r="I706" i="1"/>
  <c r="G708" i="1"/>
  <c r="I710" i="1"/>
  <c r="G712" i="1"/>
  <c r="I714" i="1"/>
  <c r="G716" i="1"/>
  <c r="I718" i="1"/>
  <c r="G720" i="1"/>
  <c r="I722" i="1"/>
  <c r="G724" i="1"/>
  <c r="I726" i="1"/>
  <c r="G728" i="1"/>
  <c r="I730" i="1"/>
  <c r="G732" i="1"/>
  <c r="I734" i="1"/>
  <c r="G736" i="1"/>
  <c r="I738" i="1"/>
  <c r="G740" i="1"/>
  <c r="I742" i="1"/>
  <c r="G744" i="1"/>
  <c r="I746" i="1"/>
  <c r="G748" i="1"/>
  <c r="I750" i="1"/>
  <c r="G752" i="1"/>
  <c r="I754" i="1"/>
  <c r="G756" i="1"/>
  <c r="I758" i="1"/>
  <c r="G760" i="1"/>
  <c r="I762" i="1"/>
  <c r="G764" i="1"/>
  <c r="I766" i="1"/>
  <c r="G768" i="1"/>
  <c r="I770" i="1"/>
  <c r="G772" i="1"/>
  <c r="I774" i="1"/>
  <c r="G776" i="1"/>
  <c r="I778" i="1"/>
  <c r="G780" i="1"/>
  <c r="I782" i="1"/>
  <c r="G784" i="1"/>
  <c r="I786" i="1"/>
  <c r="G788" i="1"/>
  <c r="I790" i="1"/>
  <c r="G792" i="1"/>
  <c r="I794" i="1"/>
  <c r="G796" i="1"/>
  <c r="I798" i="1"/>
  <c r="G800" i="1"/>
  <c r="I802" i="1"/>
  <c r="G804" i="1"/>
  <c r="I806" i="1"/>
  <c r="G808" i="1"/>
  <c r="I810" i="1"/>
  <c r="G812" i="1"/>
  <c r="I814" i="1"/>
  <c r="G816" i="1"/>
  <c r="I818" i="1"/>
  <c r="G820" i="1"/>
  <c r="I822" i="1"/>
  <c r="G824" i="1"/>
  <c r="I826" i="1"/>
  <c r="G828" i="1"/>
  <c r="I830" i="1"/>
  <c r="G832" i="1"/>
  <c r="I834" i="1"/>
  <c r="G836" i="1"/>
  <c r="I838" i="1"/>
  <c r="G840" i="1"/>
  <c r="I842" i="1"/>
  <c r="G844" i="1"/>
  <c r="I846" i="1"/>
  <c r="G848" i="1"/>
  <c r="I850" i="1"/>
  <c r="G852" i="1"/>
  <c r="I854" i="1"/>
  <c r="G856" i="1"/>
  <c r="I858" i="1"/>
  <c r="G860" i="1"/>
  <c r="I862" i="1"/>
  <c r="G864" i="1"/>
  <c r="J865" i="1"/>
  <c r="I867" i="1"/>
  <c r="J872" i="1"/>
  <c r="G873" i="1"/>
  <c r="G880" i="1"/>
  <c r="J881" i="1"/>
  <c r="I883" i="1"/>
  <c r="J888" i="1"/>
  <c r="G889" i="1"/>
  <c r="G896" i="1"/>
  <c r="J897" i="1"/>
  <c r="I899" i="1"/>
  <c r="J904" i="1"/>
  <c r="G905" i="1"/>
  <c r="G912" i="1"/>
  <c r="J913" i="1"/>
  <c r="I915" i="1"/>
  <c r="J920" i="1"/>
  <c r="G921" i="1"/>
  <c r="G928" i="1"/>
  <c r="J929" i="1"/>
  <c r="I931" i="1"/>
  <c r="J936" i="1"/>
  <c r="G937" i="1"/>
  <c r="G944" i="1"/>
  <c r="J945" i="1"/>
  <c r="I947" i="1"/>
  <c r="J952" i="1"/>
  <c r="G953" i="1"/>
  <c r="G960" i="1"/>
  <c r="J961" i="1"/>
  <c r="I963" i="1"/>
  <c r="J968" i="1"/>
  <c r="G969" i="1"/>
  <c r="G976" i="1"/>
  <c r="J977" i="1"/>
  <c r="I979" i="1"/>
  <c r="J984" i="1"/>
  <c r="G985" i="1"/>
  <c r="G992" i="1"/>
  <c r="J993" i="1"/>
  <c r="I995" i="1"/>
  <c r="J1000" i="1"/>
  <c r="G1001" i="1"/>
  <c r="I1008" i="1"/>
  <c r="H1008" i="1"/>
  <c r="I1016" i="1"/>
  <c r="H1016" i="1"/>
  <c r="I1024" i="1"/>
  <c r="H1024" i="1"/>
  <c r="I1032" i="1"/>
  <c r="H1032" i="1"/>
  <c r="I1040" i="1"/>
  <c r="H1040" i="1"/>
  <c r="I1048" i="1"/>
  <c r="H1048" i="1"/>
  <c r="I1056" i="1"/>
  <c r="H1056" i="1"/>
  <c r="I1064" i="1"/>
  <c r="H1064" i="1"/>
  <c r="I1072" i="1"/>
  <c r="H1072" i="1"/>
  <c r="I1080" i="1"/>
  <c r="H1080" i="1"/>
  <c r="I1088" i="1"/>
  <c r="H1088" i="1"/>
  <c r="I1096" i="1"/>
  <c r="H1096" i="1"/>
  <c r="I1104" i="1"/>
  <c r="H1104" i="1"/>
  <c r="I1112" i="1"/>
  <c r="H1112" i="1"/>
  <c r="I1120" i="1"/>
  <c r="H1120" i="1"/>
  <c r="I1128" i="1"/>
  <c r="H1128" i="1"/>
  <c r="J1136" i="1"/>
  <c r="I1136" i="1"/>
  <c r="H1136" i="1"/>
  <c r="J1140" i="1"/>
  <c r="I1140" i="1"/>
  <c r="H1140" i="1"/>
  <c r="J1144" i="1"/>
  <c r="I1144" i="1"/>
  <c r="H1144" i="1"/>
  <c r="J1148" i="1"/>
  <c r="I1148" i="1"/>
  <c r="H1148" i="1"/>
  <c r="J1152" i="1"/>
  <c r="I1152" i="1"/>
  <c r="H1152" i="1"/>
  <c r="J1156" i="1"/>
  <c r="I1156" i="1"/>
  <c r="H1156" i="1"/>
  <c r="J1160" i="1"/>
  <c r="I1160" i="1"/>
  <c r="H1160" i="1"/>
  <c r="J1164" i="1"/>
  <c r="I1164" i="1"/>
  <c r="H1164" i="1"/>
  <c r="J1168" i="1"/>
  <c r="I1168" i="1"/>
  <c r="H1168" i="1"/>
  <c r="J1172" i="1"/>
  <c r="I1172" i="1"/>
  <c r="H1172" i="1"/>
  <c r="J1176" i="1"/>
  <c r="I1176" i="1"/>
  <c r="H1176" i="1"/>
  <c r="J1180" i="1"/>
  <c r="I1180" i="1"/>
  <c r="H1180" i="1"/>
  <c r="J1184" i="1"/>
  <c r="I1184" i="1"/>
  <c r="H1184" i="1"/>
  <c r="J1188" i="1"/>
  <c r="I1188" i="1"/>
  <c r="H1188" i="1"/>
  <c r="J1192" i="1"/>
  <c r="I1192" i="1"/>
  <c r="H1192" i="1"/>
  <c r="J1196" i="1"/>
  <c r="I1196" i="1"/>
  <c r="H1196" i="1"/>
  <c r="J1200" i="1"/>
  <c r="I1200" i="1"/>
  <c r="H1200" i="1"/>
  <c r="J1204" i="1"/>
  <c r="I1204" i="1"/>
  <c r="H1204" i="1"/>
  <c r="J1208" i="1"/>
  <c r="I1208" i="1"/>
  <c r="H1208" i="1"/>
  <c r="J1212" i="1"/>
  <c r="I1212" i="1"/>
  <c r="H1212" i="1"/>
  <c r="G1176" i="1"/>
  <c r="G1180" i="1"/>
  <c r="G1184" i="1"/>
  <c r="G1188" i="1"/>
  <c r="G1192" i="1"/>
  <c r="G1196" i="1"/>
  <c r="G1200" i="1"/>
  <c r="G1204" i="1"/>
  <c r="G1208" i="1"/>
  <c r="G1212" i="1"/>
  <c r="G867" i="1"/>
  <c r="G871" i="1"/>
  <c r="G875" i="1"/>
  <c r="G879" i="1"/>
  <c r="G883" i="1"/>
  <c r="G887" i="1"/>
  <c r="G891" i="1"/>
  <c r="G895" i="1"/>
  <c r="G899" i="1"/>
  <c r="G903" i="1"/>
  <c r="G907" i="1"/>
  <c r="G911" i="1"/>
  <c r="G915" i="1"/>
  <c r="G919" i="1"/>
  <c r="G923" i="1"/>
  <c r="G927" i="1"/>
  <c r="G931" i="1"/>
  <c r="G935" i="1"/>
  <c r="G939" i="1"/>
  <c r="G943" i="1"/>
  <c r="G947" i="1"/>
  <c r="G951" i="1"/>
  <c r="G955" i="1"/>
  <c r="G959" i="1"/>
  <c r="G963" i="1"/>
  <c r="G967" i="1"/>
  <c r="G971" i="1"/>
  <c r="G975" i="1"/>
  <c r="G979" i="1"/>
  <c r="G983" i="1"/>
  <c r="G987" i="1"/>
  <c r="G991" i="1"/>
  <c r="G995" i="1"/>
  <c r="G999" i="1"/>
  <c r="G1003" i="1"/>
  <c r="I1005" i="1"/>
  <c r="G1007" i="1"/>
  <c r="I1009" i="1"/>
  <c r="G1011" i="1"/>
  <c r="I1013" i="1"/>
  <c r="G1015" i="1"/>
  <c r="I1017" i="1"/>
  <c r="G1019" i="1"/>
  <c r="I1021" i="1"/>
  <c r="G1023" i="1"/>
  <c r="I1025" i="1"/>
  <c r="G1027" i="1"/>
  <c r="I1029" i="1"/>
  <c r="G1031" i="1"/>
  <c r="I1033" i="1"/>
  <c r="G1035" i="1"/>
  <c r="I1037" i="1"/>
  <c r="G1039" i="1"/>
  <c r="I1041" i="1"/>
  <c r="G1043" i="1"/>
  <c r="I1045" i="1"/>
  <c r="G1047" i="1"/>
  <c r="I1049" i="1"/>
  <c r="G1051" i="1"/>
  <c r="I1053" i="1"/>
  <c r="G1055" i="1"/>
  <c r="I1057" i="1"/>
  <c r="G1059" i="1"/>
  <c r="I1061" i="1"/>
  <c r="G1063" i="1"/>
  <c r="I1065" i="1"/>
  <c r="G1067" i="1"/>
  <c r="I1069" i="1"/>
  <c r="G1071" i="1"/>
  <c r="I1073" i="1"/>
  <c r="G1075" i="1"/>
  <c r="I1077" i="1"/>
  <c r="G1079" i="1"/>
  <c r="I1081" i="1"/>
  <c r="G1083" i="1"/>
  <c r="I1085" i="1"/>
  <c r="G1087" i="1"/>
  <c r="I1089" i="1"/>
  <c r="G1091" i="1"/>
  <c r="I1093" i="1"/>
  <c r="G1095" i="1"/>
  <c r="I1097" i="1"/>
  <c r="G1099" i="1"/>
  <c r="I1101" i="1"/>
  <c r="G1103" i="1"/>
  <c r="I1105" i="1"/>
  <c r="G1107" i="1"/>
  <c r="I1109" i="1"/>
  <c r="G1111" i="1"/>
  <c r="I1113" i="1"/>
  <c r="G1115" i="1"/>
  <c r="I1117" i="1"/>
  <c r="G1119" i="1"/>
  <c r="I1121" i="1"/>
  <c r="G1123" i="1"/>
  <c r="I1125" i="1"/>
  <c r="G1127" i="1"/>
  <c r="I1129" i="1"/>
  <c r="G1131" i="1"/>
  <c r="I1133" i="1"/>
  <c r="G1135" i="1"/>
  <c r="H1598" i="1"/>
  <c r="I1598" i="1"/>
  <c r="G1598" i="1"/>
  <c r="J1598" i="1"/>
  <c r="H1614" i="1"/>
  <c r="I1614" i="1"/>
  <c r="G1614" i="1"/>
  <c r="J1614" i="1"/>
  <c r="H1638" i="1"/>
  <c r="I1638" i="1"/>
  <c r="J1638" i="1"/>
  <c r="H1670" i="1"/>
  <c r="I1670" i="1"/>
  <c r="J1670" i="1"/>
  <c r="H1702" i="1"/>
  <c r="I1702" i="1"/>
  <c r="J1702" i="1"/>
  <c r="H1734" i="1"/>
  <c r="I1734" i="1"/>
  <c r="J1734" i="1"/>
  <c r="H1766" i="1"/>
  <c r="I1766" i="1"/>
  <c r="J1766" i="1"/>
  <c r="H1798" i="1"/>
  <c r="I1798" i="1"/>
  <c r="J1798" i="1"/>
  <c r="H1830" i="1"/>
  <c r="I1830" i="1"/>
  <c r="J1830" i="1"/>
  <c r="J1862" i="1"/>
  <c r="H1862" i="1"/>
  <c r="G1862" i="1"/>
  <c r="I1862" i="1"/>
  <c r="H1556" i="1"/>
  <c r="I1556" i="1"/>
  <c r="J1556" i="1"/>
  <c r="G1556" i="1"/>
  <c r="H1564" i="1"/>
  <c r="I1564" i="1"/>
  <c r="J1564" i="1"/>
  <c r="G1564" i="1"/>
  <c r="H1572" i="1"/>
  <c r="I1572" i="1"/>
  <c r="J1572" i="1"/>
  <c r="G1572" i="1"/>
  <c r="H1580" i="1"/>
  <c r="I1580" i="1"/>
  <c r="J1580" i="1"/>
  <c r="G1580" i="1"/>
  <c r="H1594" i="1"/>
  <c r="I1594" i="1"/>
  <c r="G1594" i="1"/>
  <c r="J1594" i="1"/>
  <c r="H1610" i="1"/>
  <c r="I1610" i="1"/>
  <c r="G1610" i="1"/>
  <c r="J1610" i="1"/>
  <c r="J1553" i="1"/>
  <c r="H1562" i="1"/>
  <c r="I1562" i="1"/>
  <c r="H1570" i="1"/>
  <c r="I1570" i="1"/>
  <c r="H1578" i="1"/>
  <c r="I1578" i="1"/>
  <c r="G1622" i="1"/>
  <c r="H1626" i="1"/>
  <c r="I1626" i="1"/>
  <c r="G1638" i="1"/>
  <c r="H1642" i="1"/>
  <c r="I1642" i="1"/>
  <c r="G1654" i="1"/>
  <c r="H1658" i="1"/>
  <c r="I1658" i="1"/>
  <c r="G1670" i="1"/>
  <c r="H1674" i="1"/>
  <c r="I1674" i="1"/>
  <c r="G1686" i="1"/>
  <c r="H1690" i="1"/>
  <c r="I1690" i="1"/>
  <c r="G1702" i="1"/>
  <c r="H1706" i="1"/>
  <c r="I1706" i="1"/>
  <c r="G1718" i="1"/>
  <c r="H1722" i="1"/>
  <c r="I1722" i="1"/>
  <c r="G1734" i="1"/>
  <c r="H1738" i="1"/>
  <c r="I1738" i="1"/>
  <c r="G1750" i="1"/>
  <c r="H1754" i="1"/>
  <c r="I1754" i="1"/>
  <c r="G1766" i="1"/>
  <c r="H1770" i="1"/>
  <c r="I1770" i="1"/>
  <c r="G1782" i="1"/>
  <c r="H1786" i="1"/>
  <c r="I1786" i="1"/>
  <c r="G1798" i="1"/>
  <c r="H1802" i="1"/>
  <c r="I1802" i="1"/>
  <c r="G1814" i="1"/>
  <c r="H1818" i="1"/>
  <c r="I1818" i="1"/>
  <c r="G1830" i="1"/>
  <c r="H1834" i="1"/>
  <c r="I1834" i="1"/>
  <c r="G1846" i="1"/>
  <c r="H1850" i="1"/>
  <c r="I1850" i="1"/>
  <c r="I2017" i="1"/>
  <c r="H2017" i="1"/>
  <c r="J2017" i="1"/>
  <c r="H1560" i="1"/>
  <c r="I1560" i="1"/>
  <c r="H1568" i="1"/>
  <c r="I1568" i="1"/>
  <c r="H1576" i="1"/>
  <c r="I1576" i="1"/>
  <c r="H1630" i="1"/>
  <c r="I1630" i="1"/>
  <c r="H1646" i="1"/>
  <c r="I1646" i="1"/>
  <c r="H1662" i="1"/>
  <c r="I1662" i="1"/>
  <c r="H1678" i="1"/>
  <c r="I1678" i="1"/>
  <c r="H1694" i="1"/>
  <c r="I1694" i="1"/>
  <c r="H1710" i="1"/>
  <c r="I1710" i="1"/>
  <c r="H1726" i="1"/>
  <c r="I1726" i="1"/>
  <c r="H1742" i="1"/>
  <c r="I1742" i="1"/>
  <c r="H1758" i="1"/>
  <c r="I1758" i="1"/>
  <c r="H1774" i="1"/>
  <c r="I1774" i="1"/>
  <c r="H1790" i="1"/>
  <c r="I1790" i="1"/>
  <c r="H1806" i="1"/>
  <c r="I1806" i="1"/>
  <c r="H1822" i="1"/>
  <c r="I1822" i="1"/>
  <c r="H1838" i="1"/>
  <c r="I1838" i="1"/>
  <c r="J1860" i="1"/>
  <c r="H1860" i="1"/>
  <c r="I1860" i="1"/>
  <c r="G1860" i="1"/>
  <c r="J1876" i="1"/>
  <c r="H1876" i="1"/>
  <c r="I1876" i="1"/>
  <c r="G1876" i="1"/>
  <c r="J1892" i="1"/>
  <c r="H1892" i="1"/>
  <c r="I1892" i="1"/>
  <c r="G1892" i="1"/>
  <c r="J1988" i="1"/>
  <c r="G1988" i="1"/>
  <c r="I1988" i="1"/>
  <c r="H1988" i="1"/>
  <c r="J2008" i="1"/>
  <c r="G2008" i="1"/>
  <c r="H2008" i="1"/>
  <c r="I2008" i="1"/>
  <c r="J1552" i="1"/>
  <c r="G1553" i="1"/>
  <c r="H1558" i="1"/>
  <c r="I1558" i="1"/>
  <c r="G1562" i="1"/>
  <c r="H1566" i="1"/>
  <c r="I1566" i="1"/>
  <c r="G1570" i="1"/>
  <c r="H1574" i="1"/>
  <c r="I1574" i="1"/>
  <c r="G1578" i="1"/>
  <c r="H1582" i="1"/>
  <c r="I1582" i="1"/>
  <c r="J1626" i="1"/>
  <c r="G1630" i="1"/>
  <c r="H1634" i="1"/>
  <c r="I1634" i="1"/>
  <c r="J1642" i="1"/>
  <c r="G1646" i="1"/>
  <c r="H1650" i="1"/>
  <c r="I1650" i="1"/>
  <c r="J1658" i="1"/>
  <c r="G1662" i="1"/>
  <c r="H1666" i="1"/>
  <c r="I1666" i="1"/>
  <c r="J1674" i="1"/>
  <c r="G1678" i="1"/>
  <c r="H1682" i="1"/>
  <c r="I1682" i="1"/>
  <c r="J1690" i="1"/>
  <c r="G1694" i="1"/>
  <c r="H1698" i="1"/>
  <c r="I1698" i="1"/>
  <c r="J1706" i="1"/>
  <c r="G1710" i="1"/>
  <c r="H1714" i="1"/>
  <c r="I1714" i="1"/>
  <c r="J1722" i="1"/>
  <c r="G1726" i="1"/>
  <c r="H1730" i="1"/>
  <c r="I1730" i="1"/>
  <c r="J1738" i="1"/>
  <c r="G1742" i="1"/>
  <c r="H1746" i="1"/>
  <c r="I1746" i="1"/>
  <c r="J1754" i="1"/>
  <c r="G1758" i="1"/>
  <c r="H1762" i="1"/>
  <c r="I1762" i="1"/>
  <c r="J1770" i="1"/>
  <c r="G1774" i="1"/>
  <c r="H1778" i="1"/>
  <c r="I1778" i="1"/>
  <c r="J1786" i="1"/>
  <c r="G1790" i="1"/>
  <c r="H1794" i="1"/>
  <c r="I1794" i="1"/>
  <c r="J1802" i="1"/>
  <c r="G1806" i="1"/>
  <c r="H1810" i="1"/>
  <c r="I1810" i="1"/>
  <c r="J1818" i="1"/>
  <c r="G1822" i="1"/>
  <c r="H1826" i="1"/>
  <c r="I1826" i="1"/>
  <c r="J1834" i="1"/>
  <c r="G1838" i="1"/>
  <c r="H1842" i="1"/>
  <c r="I1842" i="1"/>
  <c r="J1850" i="1"/>
  <c r="J1867" i="1"/>
  <c r="G1867" i="1"/>
  <c r="I1867" i="1"/>
  <c r="H1867" i="1"/>
  <c r="J1883" i="1"/>
  <c r="G1883" i="1"/>
  <c r="I1883" i="1"/>
  <c r="H1883" i="1"/>
  <c r="J1557" i="1"/>
  <c r="J1561" i="1"/>
  <c r="J1565" i="1"/>
  <c r="J1569" i="1"/>
  <c r="J1573" i="1"/>
  <c r="J1577" i="1"/>
  <c r="J1581" i="1"/>
  <c r="I1584" i="1"/>
  <c r="J1585" i="1"/>
  <c r="I1588" i="1"/>
  <c r="J1589" i="1"/>
  <c r="I1592" i="1"/>
  <c r="J1593" i="1"/>
  <c r="I1596" i="1"/>
  <c r="J1597" i="1"/>
  <c r="I1600" i="1"/>
  <c r="J1601" i="1"/>
  <c r="I1604" i="1"/>
  <c r="J1605" i="1"/>
  <c r="I1608" i="1"/>
  <c r="J1609" i="1"/>
  <c r="I1612" i="1"/>
  <c r="J1613" i="1"/>
  <c r="I1616" i="1"/>
  <c r="J1617" i="1"/>
  <c r="I1620" i="1"/>
  <c r="J1621" i="1"/>
  <c r="J1625" i="1"/>
  <c r="J1629" i="1"/>
  <c r="J1633" i="1"/>
  <c r="J1637" i="1"/>
  <c r="J1641" i="1"/>
  <c r="J1645" i="1"/>
  <c r="J1649" i="1"/>
  <c r="J1653" i="1"/>
  <c r="J1657" i="1"/>
  <c r="J1661" i="1"/>
  <c r="J1665" i="1"/>
  <c r="J1669" i="1"/>
  <c r="J1673" i="1"/>
  <c r="J1677" i="1"/>
  <c r="J1681" i="1"/>
  <c r="J1685" i="1"/>
  <c r="J1689" i="1"/>
  <c r="J1693" i="1"/>
  <c r="J1697" i="1"/>
  <c r="J1701" i="1"/>
  <c r="J1705" i="1"/>
  <c r="J1709" i="1"/>
  <c r="J1713" i="1"/>
  <c r="J1717" i="1"/>
  <c r="J1721" i="1"/>
  <c r="J1725" i="1"/>
  <c r="J1729" i="1"/>
  <c r="J1733" i="1"/>
  <c r="J1737" i="1"/>
  <c r="J1741" i="1"/>
  <c r="J1745" i="1"/>
  <c r="J1749" i="1"/>
  <c r="J1753" i="1"/>
  <c r="J1757" i="1"/>
  <c r="J1761" i="1"/>
  <c r="J1765" i="1"/>
  <c r="J1769" i="1"/>
  <c r="J1773" i="1"/>
  <c r="J1777" i="1"/>
  <c r="J1781" i="1"/>
  <c r="J1785" i="1"/>
  <c r="J1789" i="1"/>
  <c r="J1793" i="1"/>
  <c r="J1797" i="1"/>
  <c r="J1801" i="1"/>
  <c r="J1805" i="1"/>
  <c r="J1809" i="1"/>
  <c r="J1813" i="1"/>
  <c r="J1817" i="1"/>
  <c r="J1821" i="1"/>
  <c r="J1825" i="1"/>
  <c r="J1829" i="1"/>
  <c r="J1833" i="1"/>
  <c r="J1837" i="1"/>
  <c r="J1841" i="1"/>
  <c r="J1845" i="1"/>
  <c r="J1849" i="1"/>
  <c r="J1855" i="1"/>
  <c r="G1855" i="1"/>
  <c r="J1864" i="1"/>
  <c r="H1864" i="1"/>
  <c r="I1866" i="1"/>
  <c r="J1871" i="1"/>
  <c r="G1871" i="1"/>
  <c r="J1880" i="1"/>
  <c r="H1880" i="1"/>
  <c r="I1882" i="1"/>
  <c r="J1887" i="1"/>
  <c r="G1887" i="1"/>
  <c r="J1996" i="1"/>
  <c r="G1996" i="1"/>
  <c r="I1996" i="1"/>
  <c r="J2001" i="1"/>
  <c r="H2001" i="1"/>
  <c r="G2001" i="1"/>
  <c r="I2001" i="1"/>
  <c r="J2004" i="1"/>
  <c r="G2004" i="1"/>
  <c r="H2066" i="1"/>
  <c r="J2066" i="1"/>
  <c r="I2066" i="1"/>
  <c r="H2067" i="1"/>
  <c r="I2067" i="1"/>
  <c r="J2067" i="1"/>
  <c r="G2067" i="1"/>
  <c r="H2085" i="1"/>
  <c r="I2085" i="1"/>
  <c r="G2085" i="1"/>
  <c r="J2085" i="1"/>
  <c r="J1584" i="1"/>
  <c r="J1588" i="1"/>
  <c r="J1592" i="1"/>
  <c r="J1596" i="1"/>
  <c r="J1600" i="1"/>
  <c r="J1604" i="1"/>
  <c r="J1608" i="1"/>
  <c r="J1612" i="1"/>
  <c r="J1616" i="1"/>
  <c r="J1620" i="1"/>
  <c r="J1624" i="1"/>
  <c r="J1628" i="1"/>
  <c r="J1632" i="1"/>
  <c r="J1636" i="1"/>
  <c r="J1640" i="1"/>
  <c r="J1644" i="1"/>
  <c r="J1648" i="1"/>
  <c r="J1652" i="1"/>
  <c r="J1656" i="1"/>
  <c r="J1660" i="1"/>
  <c r="J1664" i="1"/>
  <c r="J1668" i="1"/>
  <c r="J1672" i="1"/>
  <c r="J1676" i="1"/>
  <c r="J1680" i="1"/>
  <c r="J1684" i="1"/>
  <c r="J1688" i="1"/>
  <c r="J1692" i="1"/>
  <c r="J1696" i="1"/>
  <c r="J1700" i="1"/>
  <c r="J1704" i="1"/>
  <c r="J1708" i="1"/>
  <c r="J1712" i="1"/>
  <c r="J1716" i="1"/>
  <c r="J1720" i="1"/>
  <c r="J1724" i="1"/>
  <c r="J1728" i="1"/>
  <c r="J1732" i="1"/>
  <c r="J1736" i="1"/>
  <c r="J1740" i="1"/>
  <c r="J1744" i="1"/>
  <c r="J1748" i="1"/>
  <c r="J1752" i="1"/>
  <c r="J1756" i="1"/>
  <c r="J1760" i="1"/>
  <c r="J1764" i="1"/>
  <c r="J1768" i="1"/>
  <c r="J1772" i="1"/>
  <c r="J1776" i="1"/>
  <c r="J1780" i="1"/>
  <c r="J1784" i="1"/>
  <c r="J1788" i="1"/>
  <c r="J1792" i="1"/>
  <c r="J1796" i="1"/>
  <c r="J1800" i="1"/>
  <c r="J1804" i="1"/>
  <c r="J1808" i="1"/>
  <c r="J1812" i="1"/>
  <c r="J1816" i="1"/>
  <c r="J1820" i="1"/>
  <c r="J1824" i="1"/>
  <c r="J1828" i="1"/>
  <c r="J1832" i="1"/>
  <c r="J1836" i="1"/>
  <c r="J1840" i="1"/>
  <c r="J1844" i="1"/>
  <c r="J1848" i="1"/>
  <c r="J1852" i="1"/>
  <c r="H1852" i="1"/>
  <c r="I1854" i="1"/>
  <c r="J1859" i="1"/>
  <c r="G1859" i="1"/>
  <c r="J1868" i="1"/>
  <c r="H1868" i="1"/>
  <c r="I1870" i="1"/>
  <c r="J1875" i="1"/>
  <c r="G1875" i="1"/>
  <c r="J1884" i="1"/>
  <c r="H1884" i="1"/>
  <c r="I1886" i="1"/>
  <c r="J1891" i="1"/>
  <c r="G1891" i="1"/>
  <c r="J1989" i="1"/>
  <c r="H1989" i="1"/>
  <c r="G1989" i="1"/>
  <c r="J1997" i="1"/>
  <c r="H1997" i="1"/>
  <c r="G1997" i="1"/>
  <c r="J2012" i="1"/>
  <c r="G2012" i="1"/>
  <c r="I2012" i="1"/>
  <c r="H2015" i="1"/>
  <c r="J2015" i="1"/>
  <c r="G2015" i="1"/>
  <c r="I2015" i="1"/>
  <c r="I2019" i="1"/>
  <c r="J2019" i="1"/>
  <c r="H2019" i="1"/>
  <c r="I2033" i="1"/>
  <c r="H2033" i="1"/>
  <c r="J1551" i="1"/>
  <c r="J1555" i="1"/>
  <c r="J1559" i="1"/>
  <c r="J1563" i="1"/>
  <c r="J1567" i="1"/>
  <c r="J1571" i="1"/>
  <c r="J1575" i="1"/>
  <c r="J1579" i="1"/>
  <c r="J1583" i="1"/>
  <c r="J1587" i="1"/>
  <c r="J1591" i="1"/>
  <c r="J1595" i="1"/>
  <c r="J1599" i="1"/>
  <c r="J1603" i="1"/>
  <c r="J1607" i="1"/>
  <c r="J1611" i="1"/>
  <c r="J1615" i="1"/>
  <c r="J1619" i="1"/>
  <c r="J1623" i="1"/>
  <c r="J1627" i="1"/>
  <c r="J1631" i="1"/>
  <c r="J1635" i="1"/>
  <c r="J1639" i="1"/>
  <c r="J1643" i="1"/>
  <c r="J1647" i="1"/>
  <c r="J1651" i="1"/>
  <c r="J1655" i="1"/>
  <c r="J1659" i="1"/>
  <c r="J1663" i="1"/>
  <c r="J1667" i="1"/>
  <c r="J1671" i="1"/>
  <c r="J1675" i="1"/>
  <c r="J1679" i="1"/>
  <c r="J1683" i="1"/>
  <c r="J1687" i="1"/>
  <c r="J1691" i="1"/>
  <c r="J1695" i="1"/>
  <c r="J1699" i="1"/>
  <c r="J1703" i="1"/>
  <c r="J1707" i="1"/>
  <c r="J1711" i="1"/>
  <c r="J1715" i="1"/>
  <c r="J1719" i="1"/>
  <c r="J1723" i="1"/>
  <c r="J1727" i="1"/>
  <c r="J1731" i="1"/>
  <c r="J1735" i="1"/>
  <c r="J1739" i="1"/>
  <c r="J1743" i="1"/>
  <c r="J1747" i="1"/>
  <c r="J1751" i="1"/>
  <c r="J1755" i="1"/>
  <c r="J1759" i="1"/>
  <c r="J1763" i="1"/>
  <c r="J1767" i="1"/>
  <c r="J1771" i="1"/>
  <c r="J1775" i="1"/>
  <c r="J1779" i="1"/>
  <c r="J1783" i="1"/>
  <c r="J1787" i="1"/>
  <c r="J1791" i="1"/>
  <c r="J1795" i="1"/>
  <c r="J1799" i="1"/>
  <c r="J1803" i="1"/>
  <c r="J1807" i="1"/>
  <c r="J1811" i="1"/>
  <c r="J1815" i="1"/>
  <c r="J1819" i="1"/>
  <c r="J1823" i="1"/>
  <c r="J1827" i="1"/>
  <c r="J1831" i="1"/>
  <c r="J1835" i="1"/>
  <c r="J1839" i="1"/>
  <c r="J1843" i="1"/>
  <c r="J1847" i="1"/>
  <c r="J1851" i="1"/>
  <c r="H1855" i="1"/>
  <c r="J1856" i="1"/>
  <c r="H1856" i="1"/>
  <c r="I1858" i="1"/>
  <c r="J1863" i="1"/>
  <c r="G1863" i="1"/>
  <c r="G1864" i="1"/>
  <c r="G1866" i="1"/>
  <c r="H1871" i="1"/>
  <c r="J1872" i="1"/>
  <c r="H1872" i="1"/>
  <c r="I1874" i="1"/>
  <c r="J1879" i="1"/>
  <c r="G1879" i="1"/>
  <c r="G1880" i="1"/>
  <c r="G1882" i="1"/>
  <c r="H1887" i="1"/>
  <c r="J1888" i="1"/>
  <c r="H1888" i="1"/>
  <c r="I1890" i="1"/>
  <c r="J1992" i="1"/>
  <c r="G1992" i="1"/>
  <c r="H1992" i="1"/>
  <c r="H1996" i="1"/>
  <c r="H2004" i="1"/>
  <c r="J2005" i="1"/>
  <c r="H2005" i="1"/>
  <c r="G2005" i="1"/>
  <c r="J2013" i="1"/>
  <c r="H2013" i="1"/>
  <c r="G2013" i="1"/>
  <c r="I2037" i="1"/>
  <c r="J2037" i="1"/>
  <c r="H2037" i="1"/>
  <c r="I1853" i="1"/>
  <c r="I1857" i="1"/>
  <c r="I1861" i="1"/>
  <c r="I1865" i="1"/>
  <c r="I1869" i="1"/>
  <c r="I1873" i="1"/>
  <c r="I1877" i="1"/>
  <c r="I1881" i="1"/>
  <c r="I1885" i="1"/>
  <c r="I1889" i="1"/>
  <c r="I1893" i="1"/>
  <c r="J1993" i="1"/>
  <c r="H1993" i="1"/>
  <c r="G1993" i="1"/>
  <c r="J2000" i="1"/>
  <c r="G2000" i="1"/>
  <c r="J2009" i="1"/>
  <c r="H2009" i="1"/>
  <c r="G2009" i="1"/>
  <c r="I2031" i="1"/>
  <c r="H2031" i="1"/>
  <c r="H2061" i="1"/>
  <c r="I2061" i="1"/>
  <c r="G2061" i="1"/>
  <c r="H2069" i="1"/>
  <c r="I2069" i="1"/>
  <c r="J2069" i="1"/>
  <c r="G2069" i="1"/>
  <c r="I1895" i="1"/>
  <c r="I1896" i="1"/>
  <c r="I1897" i="1"/>
  <c r="I1898" i="1"/>
  <c r="I1899" i="1"/>
  <c r="I1900" i="1"/>
  <c r="I1901" i="1"/>
  <c r="I1902" i="1"/>
  <c r="I1903" i="1"/>
  <c r="I1904" i="1"/>
  <c r="I1905" i="1"/>
  <c r="I1906" i="1"/>
  <c r="I1907" i="1"/>
  <c r="I1908" i="1"/>
  <c r="I1909" i="1"/>
  <c r="I1910" i="1"/>
  <c r="I1911" i="1"/>
  <c r="I1912" i="1"/>
  <c r="I1913" i="1"/>
  <c r="I1914" i="1"/>
  <c r="I1915" i="1"/>
  <c r="I1916" i="1"/>
  <c r="I1917" i="1"/>
  <c r="I1918" i="1"/>
  <c r="I1919" i="1"/>
  <c r="I1920" i="1"/>
  <c r="I1921" i="1"/>
  <c r="I1922" i="1"/>
  <c r="I1923" i="1"/>
  <c r="I1924" i="1"/>
  <c r="I1925" i="1"/>
  <c r="I1926" i="1"/>
  <c r="I1927" i="1"/>
  <c r="I1928" i="1"/>
  <c r="I1929" i="1"/>
  <c r="I1930" i="1"/>
  <c r="I1931" i="1"/>
  <c r="I1932" i="1"/>
  <c r="I1933" i="1"/>
  <c r="I1934" i="1"/>
  <c r="I1935" i="1"/>
  <c r="I1936" i="1"/>
  <c r="I1937" i="1"/>
  <c r="I1938" i="1"/>
  <c r="I1939" i="1"/>
  <c r="I1940" i="1"/>
  <c r="I1941" i="1"/>
  <c r="I1942" i="1"/>
  <c r="I1943" i="1"/>
  <c r="I1944" i="1"/>
  <c r="I1945" i="1"/>
  <c r="I1946" i="1"/>
  <c r="I1947" i="1"/>
  <c r="I1948" i="1"/>
  <c r="I1949" i="1"/>
  <c r="I1950" i="1"/>
  <c r="I1951" i="1"/>
  <c r="I1952" i="1"/>
  <c r="I1953" i="1"/>
  <c r="I1954" i="1"/>
  <c r="I1955" i="1"/>
  <c r="I1956" i="1"/>
  <c r="I1957" i="1"/>
  <c r="I1958" i="1"/>
  <c r="I1959" i="1"/>
  <c r="I1960" i="1"/>
  <c r="I1961" i="1"/>
  <c r="I1962" i="1"/>
  <c r="I1963" i="1"/>
  <c r="I1964" i="1"/>
  <c r="I1965" i="1"/>
  <c r="I1966" i="1"/>
  <c r="I1967" i="1"/>
  <c r="I1968" i="1"/>
  <c r="I1969" i="1"/>
  <c r="I1970" i="1"/>
  <c r="I1971" i="1"/>
  <c r="I1972" i="1"/>
  <c r="I1973" i="1"/>
  <c r="I1974" i="1"/>
  <c r="I1975" i="1"/>
  <c r="I1976" i="1"/>
  <c r="I1977" i="1"/>
  <c r="I1978" i="1"/>
  <c r="I1979" i="1"/>
  <c r="I1980" i="1"/>
  <c r="I1981" i="1"/>
  <c r="I1982" i="1"/>
  <c r="I1983" i="1"/>
  <c r="I1984" i="1"/>
  <c r="I1985" i="1"/>
  <c r="I1986" i="1"/>
  <c r="I1987" i="1"/>
  <c r="I1991" i="1"/>
  <c r="I1995" i="1"/>
  <c r="I1999" i="1"/>
  <c r="I2003" i="1"/>
  <c r="I2007" i="1"/>
  <c r="I2011" i="1"/>
  <c r="H2050" i="1"/>
  <c r="J2050" i="1"/>
  <c r="H2053" i="1"/>
  <c r="I2053" i="1"/>
  <c r="H2059" i="1"/>
  <c r="I2059" i="1"/>
  <c r="J2059" i="1"/>
  <c r="H2083" i="1"/>
  <c r="I2083" i="1"/>
  <c r="J2083" i="1"/>
  <c r="H2090" i="1"/>
  <c r="J2090" i="1"/>
  <c r="I2090" i="1"/>
  <c r="H2097" i="1"/>
  <c r="G2097" i="1"/>
  <c r="J2097" i="1"/>
  <c r="I2097" i="1"/>
  <c r="H2105" i="1"/>
  <c r="G2105" i="1"/>
  <c r="J2105" i="1"/>
  <c r="I2105" i="1"/>
  <c r="I1990" i="1"/>
  <c r="I1994" i="1"/>
  <c r="I1998" i="1"/>
  <c r="I2002" i="1"/>
  <c r="I2006" i="1"/>
  <c r="I2010" i="1"/>
  <c r="H2014" i="1"/>
  <c r="J2014" i="1"/>
  <c r="H2016" i="1"/>
  <c r="J2016" i="1"/>
  <c r="H2042" i="1"/>
  <c r="J2042" i="1"/>
  <c r="H2045" i="1"/>
  <c r="I2045" i="1"/>
  <c r="H2051" i="1"/>
  <c r="I2051" i="1"/>
  <c r="J2051" i="1"/>
  <c r="H2074" i="1"/>
  <c r="J2074" i="1"/>
  <c r="I2074" i="1"/>
  <c r="G2083" i="1"/>
  <c r="H2094" i="1"/>
  <c r="I2094" i="1"/>
  <c r="J2094" i="1"/>
  <c r="H2102" i="1"/>
  <c r="I2102" i="1"/>
  <c r="J2102" i="1"/>
  <c r="H2110" i="1"/>
  <c r="I2110" i="1"/>
  <c r="H2113" i="1"/>
  <c r="G2113" i="1"/>
  <c r="H2118" i="1"/>
  <c r="I2118" i="1"/>
  <c r="G2017" i="1"/>
  <c r="H2018" i="1"/>
  <c r="G2021" i="1"/>
  <c r="H2022" i="1"/>
  <c r="G2025" i="1"/>
  <c r="H2026" i="1"/>
  <c r="G2029" i="1"/>
  <c r="H2030" i="1"/>
  <c r="G2033" i="1"/>
  <c r="H2034" i="1"/>
  <c r="G2037" i="1"/>
  <c r="I2038" i="1"/>
  <c r="H2039" i="1"/>
  <c r="I2039" i="1"/>
  <c r="J2041" i="1"/>
  <c r="G2042" i="1"/>
  <c r="G2049" i="1"/>
  <c r="I2054" i="1"/>
  <c r="H2055" i="1"/>
  <c r="I2055" i="1"/>
  <c r="J2057" i="1"/>
  <c r="G2058" i="1"/>
  <c r="G2065" i="1"/>
  <c r="I2070" i="1"/>
  <c r="H2071" i="1"/>
  <c r="I2071" i="1"/>
  <c r="J2073" i="1"/>
  <c r="G2074" i="1"/>
  <c r="G2081" i="1"/>
  <c r="I2086" i="1"/>
  <c r="H2087" i="1"/>
  <c r="I2087" i="1"/>
  <c r="J2089" i="1"/>
  <c r="G2090" i="1"/>
  <c r="G2094" i="1"/>
  <c r="G2102" i="1"/>
  <c r="G2118" i="1"/>
  <c r="H2075" i="1"/>
  <c r="I2075" i="1"/>
  <c r="J2077" i="1"/>
  <c r="G2078" i="1"/>
  <c r="I2081" i="1"/>
  <c r="J2086" i="1"/>
  <c r="H2091" i="1"/>
  <c r="I2091" i="1"/>
  <c r="H2093" i="1"/>
  <c r="G2093" i="1"/>
  <c r="H2098" i="1"/>
  <c r="I2098" i="1"/>
  <c r="H2101" i="1"/>
  <c r="G2101" i="1"/>
  <c r="H2106" i="1"/>
  <c r="I2106" i="1"/>
  <c r="H2109" i="1"/>
  <c r="G2109" i="1"/>
  <c r="J2110" i="1"/>
  <c r="I2113" i="1"/>
  <c r="H2114" i="1"/>
  <c r="I2114" i="1"/>
  <c r="H2117" i="1"/>
  <c r="G2117" i="1"/>
  <c r="J2118" i="1"/>
  <c r="G2019" i="1"/>
  <c r="G2023" i="1"/>
  <c r="G2027" i="1"/>
  <c r="G2031" i="1"/>
  <c r="G2035" i="1"/>
  <c r="H2047" i="1"/>
  <c r="I2047" i="1"/>
  <c r="J2049" i="1"/>
  <c r="G2050" i="1"/>
  <c r="H2063" i="1"/>
  <c r="I2063" i="1"/>
  <c r="J2065" i="1"/>
  <c r="G2066" i="1"/>
  <c r="H2079" i="1"/>
  <c r="I2079" i="1"/>
  <c r="J2081" i="1"/>
  <c r="J2095" i="1"/>
  <c r="J2099" i="1"/>
  <c r="J2103" i="1"/>
  <c r="J2107" i="1"/>
  <c r="J2111" i="1"/>
  <c r="J2115" i="1"/>
  <c r="J2119" i="1"/>
  <c r="J2121" i="1"/>
  <c r="J2040" i="1"/>
  <c r="J2044" i="1"/>
  <c r="J2048" i="1"/>
  <c r="J2052" i="1"/>
  <c r="J2056" i="1"/>
  <c r="J2060" i="1"/>
  <c r="J2064" i="1"/>
  <c r="J2068" i="1"/>
  <c r="J2072" i="1"/>
  <c r="J2076" i="1"/>
  <c r="J2080" i="1"/>
  <c r="J2084" i="1"/>
  <c r="J2088" i="1"/>
  <c r="J2092" i="1"/>
  <c r="I2095" i="1"/>
  <c r="J2096" i="1"/>
  <c r="I2099" i="1"/>
  <c r="J2100" i="1"/>
  <c r="I2103" i="1"/>
  <c r="J2104" i="1"/>
  <c r="I2107" i="1"/>
  <c r="J2108" i="1"/>
  <c r="I2111" i="1"/>
  <c r="J2112" i="1"/>
  <c r="I2115" i="1"/>
  <c r="J2116" i="1"/>
  <c r="I2119" i="1"/>
  <c r="J2120" i="1"/>
  <c r="H2122" i="1"/>
  <c r="M2" i="5"/>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AC25B1C0-C41C-4B64-9DEE-DAA1753FD658}"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0CA07DDE-3CE6-4678-8315-4231283E4868}" name="WorksheetConnection_store data forecasting.xlsx!Table1" type="102" refreshedVersion="8" minRefreshableVersion="5">
    <extLst>
      <ext xmlns:x15="http://schemas.microsoft.com/office/spreadsheetml/2010/11/main" uri="{DE250136-89BD-433C-8126-D09CA5730AF9}">
        <x15:connection id="Table1">
          <x15:rangePr sourceName="_xlcn.WorksheetConnection_storedataforecasting.xlsxTable11"/>
        </x15:connection>
      </ext>
    </extLst>
  </connection>
  <connection id="3" xr16:uid="{4A8531C1-D1F2-4743-9D0D-29276BA52507}" name="WorksheetConnection_stores_sales_data!$A:$W" type="102" refreshedVersion="8" minRefreshableVersion="5">
    <extLst>
      <ext xmlns:x15="http://schemas.microsoft.com/office/spreadsheetml/2010/11/main" uri="{DE250136-89BD-433C-8126-D09CA5730AF9}">
        <x15:connection id="Range" autoDelete="1">
          <x15:rangePr sourceName="_xlcn.WorksheetConnection_stores_sales_dataAW1"/>
        </x15:connection>
      </ext>
    </extLst>
  </connection>
</connections>
</file>

<file path=xl/sharedStrings.xml><?xml version="1.0" encoding="utf-8"?>
<sst xmlns="http://schemas.openxmlformats.org/spreadsheetml/2006/main" count="27791" uniqueCount="4420">
  <si>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</si>
  <si>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</si>
  <si>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</si>
  <si>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</si>
  <si>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</si>
  <si>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</si>
  <si>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</si>
  <si>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</si>
  <si>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</si>
  <si>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</si>
  <si>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</si>
  <si>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</si>
  <si>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</si>
  <si>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</si>
  <si>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</si>
  <si>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</si>
  <si>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</si>
  <si>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</si>
  <si>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</si>
  <si>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</si>
  <si>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</si>
  <si>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</si>
  <si>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</si>
  <si>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</si>
  <si>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</si>
  <si>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</si>
  <si>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</si>
  <si>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</si>
  <si>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</si>
  <si>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</si>
  <si>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</si>
  <si>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</si>
  <si>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</si>
  <si>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</si>
  <si>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</si>
  <si>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</si>
  <si>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</si>
  <si>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US-2015-108966</t>
  </si>
  <si>
    <t>Standard Class</t>
  </si>
  <si>
    <t>SO-20335</t>
  </si>
  <si>
    <t>Sean O'Donnell</t>
  </si>
  <si>
    <t>Fort Lauderdale</t>
  </si>
  <si>
    <t>Florida</t>
  </si>
  <si>
    <t>FUR-TA-10000577</t>
  </si>
  <si>
    <t>Tables</t>
  </si>
  <si>
    <t>Bretford CR4500 Series Slim Rectangular Table</t>
  </si>
  <si>
    <t>CA-2014-115812</t>
  </si>
  <si>
    <t>BH-11710</t>
  </si>
  <si>
    <t>Brosina Hoffman</t>
  </si>
  <si>
    <t>Los Angeles</t>
  </si>
  <si>
    <t>California</t>
  </si>
  <si>
    <t>West</t>
  </si>
  <si>
    <t>FUR-FU-10001487</t>
  </si>
  <si>
    <t>Furnishings</t>
  </si>
  <si>
    <t>Eldon Expressions Wood and Plastic Desk Accessories, Cherry Wood</t>
  </si>
  <si>
    <t>FUR-TA-10001539</t>
  </si>
  <si>
    <t>Chromcraft Rectangular Conference Tables</t>
  </si>
  <si>
    <t>US-2017-156909</t>
  </si>
  <si>
    <t>SF-20065</t>
  </si>
  <si>
    <t>Sandra Flanagan</t>
  </si>
  <si>
    <t>Philadelphia</t>
  </si>
  <si>
    <t>Pennsylvania</t>
  </si>
  <si>
    <t>East</t>
  </si>
  <si>
    <t>FUR-CH-10002774</t>
  </si>
  <si>
    <t>Global Deluxe Stacking Chair, Gray</t>
  </si>
  <si>
    <t>CA-2015-106320</t>
  </si>
  <si>
    <t>EB-13870</t>
  </si>
  <si>
    <t>Emily Burns</t>
  </si>
  <si>
    <t>Orem</t>
  </si>
  <si>
    <t>Utah</t>
  </si>
  <si>
    <t>US-2015-150630</t>
  </si>
  <si>
    <t>TB-21520</t>
  </si>
  <si>
    <t>Tracy Blumstein</t>
  </si>
  <si>
    <t>FUR-BO-10004834</t>
  </si>
  <si>
    <t>Riverside Palais Royal Lawyers Bookcase, Royale Cherry Finish</t>
  </si>
  <si>
    <t>FUR-FU-10004848</t>
  </si>
  <si>
    <t>Howard Miller 13-3/4" Diameter Brushed Chrome Round Wall Clock</t>
  </si>
  <si>
    <t>CA-2016-117590</t>
  </si>
  <si>
    <t>First Class</t>
  </si>
  <si>
    <t>GH-14485</t>
  </si>
  <si>
    <t>Gene Hale</t>
  </si>
  <si>
    <t>Corporate</t>
  </si>
  <si>
    <t>Richardson</t>
  </si>
  <si>
    <t>Texas</t>
  </si>
  <si>
    <t>Central</t>
  </si>
  <si>
    <t>FUR-FU-10003664</t>
  </si>
  <si>
    <t>Electrix Architect's Clamp-On Swing Arm Lamp, Black</t>
  </si>
  <si>
    <t>CA-2015-117415</t>
  </si>
  <si>
    <t>SN-20710</t>
  </si>
  <si>
    <t>Steve Nguyen</t>
  </si>
  <si>
    <t>Home Office</t>
  </si>
  <si>
    <t>Houston</t>
  </si>
  <si>
    <t>FUR-BO-10002545</t>
  </si>
  <si>
    <t>Atlantic Metals Mobile 3-Shelf Bookcases, Custom Colors</t>
  </si>
  <si>
    <t>FUR-CH-10004218</t>
  </si>
  <si>
    <t>Global Fabric Manager's Chair, Dark Gray</t>
  </si>
  <si>
    <t>CA-2015-115742</t>
  </si>
  <si>
    <t>DP-13000</t>
  </si>
  <si>
    <t>Darren Powers</t>
  </si>
  <si>
    <t>New Albany</t>
  </si>
  <si>
    <t>Indiana</t>
  </si>
  <si>
    <t>FUR-FU-10001706</t>
  </si>
  <si>
    <t>Longer-Life Soft White Bulbs</t>
  </si>
  <si>
    <t>FUR-CH-10003061</t>
  </si>
  <si>
    <t>Global Leather Task Chair, Black</t>
  </si>
  <si>
    <t>CA-2016-111682</t>
  </si>
  <si>
    <t>TB-21055</t>
  </si>
  <si>
    <t>Ted Butterfield</t>
  </si>
  <si>
    <t>Troy</t>
  </si>
  <si>
    <t>New York</t>
  </si>
  <si>
    <t>FUR-CH-10003968</t>
  </si>
  <si>
    <t>Novimex Turbo Task Chair</t>
  </si>
  <si>
    <t>CA-2015-135545</t>
  </si>
  <si>
    <t>KM-16720</t>
  </si>
  <si>
    <t>Kunst Miller</t>
  </si>
  <si>
    <t>FUR-FU-10000397</t>
  </si>
  <si>
    <t>Luxo Economy Swing Arm Lamp</t>
  </si>
  <si>
    <t>US-2015-164175</t>
  </si>
  <si>
    <t>PS-18970</t>
  </si>
  <si>
    <t>Paul Stevenson</t>
  </si>
  <si>
    <t>Chicago</t>
  </si>
  <si>
    <t>Illinois</t>
  </si>
  <si>
    <t>FUR-CH-10001146</t>
  </si>
  <si>
    <t>Global Value Mid-Back Manager's Chair, Gray</t>
  </si>
  <si>
    <t>US-2015-134026</t>
  </si>
  <si>
    <t>JE-15745</t>
  </si>
  <si>
    <t>Joel Eaton</t>
  </si>
  <si>
    <t>Memphis</t>
  </si>
  <si>
    <t>Tennessee</t>
  </si>
  <si>
    <t>FUR-CH-10000513</t>
  </si>
  <si>
    <t>High-Back Leather Manager's Chair</t>
  </si>
  <si>
    <t>FUR-FU-10003708</t>
  </si>
  <si>
    <t>Tenex Traditional Chairmats for Medium Pile Carpet, Standard Lip, 36" x 48"</t>
  </si>
  <si>
    <t>US-2017-118038</t>
  </si>
  <si>
    <t>KB-16600</t>
  </si>
  <si>
    <t>Ken Brennan</t>
  </si>
  <si>
    <t>FUR-FU-10000260</t>
  </si>
  <si>
    <t>6" Cubicle Wall Clock, Black</t>
  </si>
  <si>
    <t>US-2014-147606</t>
  </si>
  <si>
    <t>FUR-FU-10003194</t>
  </si>
  <si>
    <t>Eldon Expressions Desk Accessory, Wood Pencil Holder, Oak</t>
  </si>
  <si>
    <t>CA-2017-140088</t>
  </si>
  <si>
    <t>PO-18865</t>
  </si>
  <si>
    <t>Patrick O'Donnell</t>
  </si>
  <si>
    <t>Columbia</t>
  </si>
  <si>
    <t>South Carolina</t>
  </si>
  <si>
    <t>FUR-CH-10000863</t>
  </si>
  <si>
    <t>Novimex Swivel Fabric Task Chair</t>
  </si>
  <si>
    <t>CA-2015-149587</t>
  </si>
  <si>
    <t>KB-16315</t>
  </si>
  <si>
    <t>Karl Braun</t>
  </si>
  <si>
    <t>Minneapolis</t>
  </si>
  <si>
    <t>Minnesota</t>
  </si>
  <si>
    <t>FUR-FU-10003799</t>
  </si>
  <si>
    <t>Seth Thomas 13 1/2" Wall Clock</t>
  </si>
  <si>
    <t>CA-2017-161018</t>
  </si>
  <si>
    <t>PN-18775</t>
  </si>
  <si>
    <t>Parhena Norris</t>
  </si>
  <si>
    <t>New York City</t>
  </si>
  <si>
    <t>FUR-FU-10000629</t>
  </si>
  <si>
    <t>9-3/4 Diameter Round Wall Clock</t>
  </si>
  <si>
    <t>US-2015-156867</t>
  </si>
  <si>
    <t>LC-16870</t>
  </si>
  <si>
    <t>Lena Cacioppo</t>
  </si>
  <si>
    <t>Aurora</t>
  </si>
  <si>
    <t>Colorado</t>
  </si>
  <si>
    <t>FUR-FU-10004006</t>
  </si>
  <si>
    <t>Deflect-o DuraMat Lighweight, Studded, Beveled Mat for Low Pile Carpeting</t>
  </si>
  <si>
    <t>CA-2017-146780</t>
  </si>
  <si>
    <t>CV-12805</t>
  </si>
  <si>
    <t>Cynthia Voltz</t>
  </si>
  <si>
    <t>FUR-FU-10001934</t>
  </si>
  <si>
    <t>Magnifier Swing Arm Lamp</t>
  </si>
  <si>
    <t>CA-2015-110457</t>
  </si>
  <si>
    <t>DK-13090</t>
  </si>
  <si>
    <t>Dave Kipp</t>
  </si>
  <si>
    <t>Seattle</t>
  </si>
  <si>
    <t>Washington</t>
  </si>
  <si>
    <t>FUR-TA-10001768</t>
  </si>
  <si>
    <t>Hon Racetrack Conference Tables</t>
  </si>
  <si>
    <t>CA-2016-103730</t>
  </si>
  <si>
    <t>SC-20725</t>
  </si>
  <si>
    <t>Steven Cartwright</t>
  </si>
  <si>
    <t>Wilmington</t>
  </si>
  <si>
    <t>Delaware</t>
  </si>
  <si>
    <t>FUR-FU-10002157</t>
  </si>
  <si>
    <t>Artistic Insta-Plaque</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</si>
  <si>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</si>
  <si>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</si>
  <si>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</si>
  <si>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</si>
  <si>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</si>
  <si>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</si>
  <si>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</si>
  <si>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</si>
  <si>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</si>
  <si>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</si>
  <si>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</si>
  <si>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US-2016-125969</t>
  </si>
  <si>
    <t>LS-16975</t>
  </si>
  <si>
    <t>Lindsay Shagiari</t>
  </si>
  <si>
    <t>Global Task Chair, Black</t>
  </si>
  <si>
    <t>FUR-FU-10003773</t>
  </si>
  <si>
    <t>Eldon Cleatmat Plus Chair Mats for High Pile Carpets</t>
  </si>
  <si>
    <t>CA-2016-145583</t>
  </si>
  <si>
    <t>LC-16885</t>
  </si>
  <si>
    <t>Lena Creighton</t>
  </si>
  <si>
    <t>Roseville</t>
  </si>
  <si>
    <t>CA-2016-110366</t>
  </si>
  <si>
    <t>JD-15895</t>
  </si>
  <si>
    <t>Jonathan Doherty</t>
  </si>
  <si>
    <t>CA-2014-110072</t>
  </si>
  <si>
    <t>MG-17680</t>
  </si>
  <si>
    <t>Maureen Gastineau</t>
  </si>
  <si>
    <t>Newark</t>
  </si>
  <si>
    <t>Ohio</t>
  </si>
  <si>
    <t>FUR-FU-10000521</t>
  </si>
  <si>
    <t>Seth Thomas 14" Putty-Colored Wall Clock</t>
  </si>
  <si>
    <t>CA-2016-114489</t>
  </si>
  <si>
    <t>JE-16165</t>
  </si>
  <si>
    <t>Justin Ellison</t>
  </si>
  <si>
    <t>Franklin</t>
  </si>
  <si>
    <t>Wisconsin</t>
  </si>
  <si>
    <t>CA-2014-104269</t>
  </si>
  <si>
    <t>DB-13060</t>
  </si>
  <si>
    <t>Dave Brooks</t>
  </si>
  <si>
    <t>CA-2014-139892</t>
  </si>
  <si>
    <t>BM-11140</t>
  </si>
  <si>
    <t>Becky Martin</t>
  </si>
  <si>
    <t>San Antonio</t>
  </si>
  <si>
    <t>FUR-CH-10004287</t>
  </si>
  <si>
    <t>SAFCO Arco Folding Chair</t>
  </si>
  <si>
    <t>CA-2014-118962</t>
  </si>
  <si>
    <t>CS-12130</t>
  </si>
  <si>
    <t>Chad Sievert</t>
  </si>
  <si>
    <t>FUR-CH-10003817</t>
  </si>
  <si>
    <t>Global Value Steno Chair, Gray</t>
  </si>
  <si>
    <t>US-2015-101511</t>
  </si>
  <si>
    <t>FUR-CH-10004698</t>
  </si>
  <si>
    <t>Padded Folding Chairs, Black, 4/Carton</t>
  </si>
  <si>
    <t>CA-2015-102281</t>
  </si>
  <si>
    <t>MP-17470</t>
  </si>
  <si>
    <t>Mark Packer</t>
  </si>
  <si>
    <t>FUR-BO-10002613</t>
  </si>
  <si>
    <t>Atlantic Metals Mobile 4-Shelf Bookcases, Custom Colors</t>
  </si>
  <si>
    <t>CA-2014-133690</t>
  </si>
  <si>
    <t>BS-11755</t>
  </si>
  <si>
    <t>Bruce Stewart</t>
  </si>
  <si>
    <t>Denver</t>
  </si>
  <si>
    <t>FUR-TA-10004289</t>
  </si>
  <si>
    <t>BoxOffice By Design Rectangular and Half-Moon Meeting Room Tables</t>
  </si>
  <si>
    <t>CA-2017-126382</t>
  </si>
  <si>
    <t>HK-14890</t>
  </si>
  <si>
    <t>Heather Kirkland</t>
  </si>
  <si>
    <t>FUR-FU-10002960</t>
  </si>
  <si>
    <t>Eldon 200 Class Desk Accessories, Burgundy</t>
  </si>
  <si>
    <t>CA-2015-146262</t>
  </si>
  <si>
    <t>VW-21775</t>
  </si>
  <si>
    <t>Victoria Wilson</t>
  </si>
  <si>
    <t>Medina</t>
  </si>
  <si>
    <t>FUR-BO-10004695</t>
  </si>
  <si>
    <t>O'Sullivan 2-Door Barrister Bookcase in Odessa Pine</t>
  </si>
  <si>
    <t>CA-2015-169397</t>
  </si>
  <si>
    <t>JB-15925</t>
  </si>
  <si>
    <t>Joni Blumstein</t>
  </si>
  <si>
    <t>Dublin</t>
  </si>
  <si>
    <t>FUR-FU-10000087</t>
  </si>
  <si>
    <t>Executive Impressions 14" Two-Color Numerals Wall Clock</t>
  </si>
  <si>
    <t>CA-2015-163055</t>
  </si>
  <si>
    <t>DS-13180</t>
  </si>
  <si>
    <t>David Smith</t>
  </si>
  <si>
    <t>Detroit</t>
  </si>
  <si>
    <t>Michigan</t>
  </si>
  <si>
    <t>FUR-TA-10003748</t>
  </si>
  <si>
    <t>Bevis 36 x 72 Conference Tables</t>
  </si>
  <si>
    <t>US-2015-145436</t>
  </si>
  <si>
    <t>VD-21670</t>
  </si>
  <si>
    <t>Valerie Dominguez</t>
  </si>
  <si>
    <t>FUR-CH-10004860</t>
  </si>
  <si>
    <t>Global Low Back Tilter Chair</t>
  </si>
  <si>
    <t>FUR-CH-10004477</t>
  </si>
  <si>
    <t>Global Push Button Manager's Chair, Indigo</t>
  </si>
  <si>
    <t>US-2017-100930</t>
  </si>
  <si>
    <t>CS-12400</t>
  </si>
  <si>
    <t>Christopher Schild</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</si>
  <si>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</si>
  <si>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</si>
  <si>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</si>
  <si>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</si>
  <si>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</si>
  <si>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</si>
  <si>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</si>
  <si>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CA-2016-157749</t>
  </si>
  <si>
    <t>KL-16645</t>
  </si>
  <si>
    <t>Ken Lonsdale</t>
  </si>
  <si>
    <t>FUR-FU-10000576</t>
  </si>
  <si>
    <t>Luxo Professional Fluorescent Magnifier Lamp with Clamp-Mount Base</t>
  </si>
  <si>
    <t>FUR-FU-10004351</t>
  </si>
  <si>
    <t>Staple-based wall hangings</t>
  </si>
  <si>
    <t>FUR-TA-10002607</t>
  </si>
  <si>
    <t>KI Conference Tables</t>
  </si>
  <si>
    <t>FUR-FU-10002505</t>
  </si>
  <si>
    <t>Eldon 100 Class Desk Accessories</t>
  </si>
  <si>
    <t>CA-2014-131926</t>
  </si>
  <si>
    <t>DW-13480</t>
  </si>
  <si>
    <t>Dianna Wilson</t>
  </si>
  <si>
    <t>Lakeville</t>
  </si>
  <si>
    <t>CA-2016-154739</t>
  </si>
  <si>
    <t>LH-17155</t>
  </si>
  <si>
    <t>Logan Haushalter</t>
  </si>
  <si>
    <t>San Francisco</t>
  </si>
  <si>
    <t>FUR-CH-10002965</t>
  </si>
  <si>
    <t>Global Leather Highback Executive Chair with Pneumatic Height Adjustment, Black</t>
  </si>
  <si>
    <t>US-2015-159982</t>
  </si>
  <si>
    <t>DR-12880</t>
  </si>
  <si>
    <t>Dan Reichenbach</t>
  </si>
  <si>
    <t>CA-2015-155334</t>
  </si>
  <si>
    <t>HA-14920</t>
  </si>
  <si>
    <t>Helen Andreada</t>
  </si>
  <si>
    <t>FUR-FU-10003274</t>
  </si>
  <si>
    <t>Regeneration Desk Collection</t>
  </si>
  <si>
    <t>CA-2015-130890</t>
  </si>
  <si>
    <t>JO-15280</t>
  </si>
  <si>
    <t>Jas O'Carroll</t>
  </si>
  <si>
    <t>FUR-TA-10002903</t>
  </si>
  <si>
    <t>Bevis Round Bullnose 29" High Table Top</t>
  </si>
  <si>
    <t>CA-2016-110772</t>
  </si>
  <si>
    <t>NZ-18565</t>
  </si>
  <si>
    <t>Nick Zandusky</t>
  </si>
  <si>
    <t>Columbus</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</si>
  <si>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</si>
  <si>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</si>
  <si>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</si>
  <si>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</si>
  <si>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</si>
  <si>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</si>
  <si>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</si>
  <si>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</si>
  <si>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</si>
  <si>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</si>
  <si>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</si>
  <si>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</si>
  <si>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CA-2016-142545</t>
  </si>
  <si>
    <t>Belleville</t>
  </si>
  <si>
    <t>New Jersey</t>
  </si>
  <si>
    <t>FUR-FU-10001861</t>
  </si>
  <si>
    <t>Floodlight Indoor Halogen Bulbs, 1 Bulb per Pack, 60 Watts</t>
  </si>
  <si>
    <t>US-2017-152380</t>
  </si>
  <si>
    <t>JH-15910</t>
  </si>
  <si>
    <t>Jonathan Howell</t>
  </si>
  <si>
    <t>FUR-TA-10002533</t>
  </si>
  <si>
    <t>BPI Conference Tables</t>
  </si>
  <si>
    <t>CA-2015-144253</t>
  </si>
  <si>
    <t>AS-10225</t>
  </si>
  <si>
    <t>Alan Schoenberger</t>
  </si>
  <si>
    <t>FUR-FU-10002671</t>
  </si>
  <si>
    <t>Electrix 20W Halogen Replacement Bulb for Zoom-In Desk Lamp</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</si>
  <si>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</si>
  <si>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</si>
  <si>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</si>
  <si>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</si>
  <si>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</si>
  <si>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</si>
  <si>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</si>
  <si>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</si>
  <si>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</si>
  <si>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</si>
  <si>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CA-2014-120887</t>
  </si>
  <si>
    <t>TS-21205</t>
  </si>
  <si>
    <t>Thomas Seio</t>
  </si>
  <si>
    <t>Hackensack</t>
  </si>
  <si>
    <t>FUR-FU-10001588</t>
  </si>
  <si>
    <t>Deflect-o SuperTray Unbreakable Stackable Tray, Letter, Black</t>
  </si>
  <si>
    <t>CA-2014-164973</t>
  </si>
  <si>
    <t>NM-18445</t>
  </si>
  <si>
    <t>Nathan Mautz</t>
  </si>
  <si>
    <t>FUR-CH-10002602</t>
  </si>
  <si>
    <t>DMI Arturo Collection Mission-style Design Wood Chair</t>
  </si>
  <si>
    <t>CA-2017-153339</t>
  </si>
  <si>
    <t>DJ-13510</t>
  </si>
  <si>
    <t>Don Jones</t>
  </si>
  <si>
    <t>Murfreesboro</t>
  </si>
  <si>
    <t>FUR-FU-10001967</t>
  </si>
  <si>
    <t>Telescoping Adjustable Floor Lamp</t>
  </si>
  <si>
    <t>US-2016-141544</t>
  </si>
  <si>
    <t>PO-18850</t>
  </si>
  <si>
    <t>Patrick O'Brill</t>
  </si>
  <si>
    <t>FUR-CH-10003312</t>
  </si>
  <si>
    <t>Hon 2090 ÒPillow SoftÓ Series Mid Back Swivel/Tilt Chairs</t>
  </si>
  <si>
    <t>CA-2014-129924</t>
  </si>
  <si>
    <t>AC-10420</t>
  </si>
  <si>
    <t>Alyssa Crouse</t>
  </si>
  <si>
    <t>FUR-TA-10004575</t>
  </si>
  <si>
    <t>Hon 5100 Series Wood Tables</t>
  </si>
  <si>
    <t>CA-2016-138520</t>
  </si>
  <si>
    <t>JL-15505</t>
  </si>
  <si>
    <t>Jeremy Lonsdale</t>
  </si>
  <si>
    <t>FUR-BO-10002268</t>
  </si>
  <si>
    <t>Sauder Barrister Bookcases</t>
  </si>
  <si>
    <t>CA-2017-144904</t>
  </si>
  <si>
    <t>KW-16435</t>
  </si>
  <si>
    <t>Katrina Willman</t>
  </si>
  <si>
    <t>FUR-CH-10000785</t>
  </si>
  <si>
    <t>Global Ergonomic Managers Chair</t>
  </si>
  <si>
    <t>FUR-FU-10000023</t>
  </si>
  <si>
    <t>Eldon Wave Desk Accessories</t>
  </si>
  <si>
    <t>CA-2016-155516</t>
  </si>
  <si>
    <t>Same Day</t>
  </si>
  <si>
    <t>MK-17905</t>
  </si>
  <si>
    <t>Michael Kennedy</t>
  </si>
  <si>
    <t>Manchester</t>
  </si>
  <si>
    <t>Connecticut</t>
  </si>
  <si>
    <t>US-2017-134481</t>
  </si>
  <si>
    <t>AR-10405</t>
  </si>
  <si>
    <t>Allen Rosenblatt</t>
  </si>
  <si>
    <t>Massachusetts</t>
  </si>
  <si>
    <t>FUR-TA-10004915</t>
  </si>
  <si>
    <t>Office Impressions End Table, 20-1/2"H x 24"W x 20"D</t>
  </si>
  <si>
    <t>US-2015-168935</t>
  </si>
  <si>
    <t>DO-13435</t>
  </si>
  <si>
    <t>Denny Ordway</t>
  </si>
  <si>
    <t>Pembroke Pines</t>
  </si>
  <si>
    <t>FUR-TA-10000617</t>
  </si>
  <si>
    <t>Hon Practical Foundations 30 x 60 Training Table, Light Gray/Charcoal</t>
  </si>
  <si>
    <t>CA-2015-122756</t>
  </si>
  <si>
    <t>DK-13225</t>
  </si>
  <si>
    <t>Dean Katz</t>
  </si>
  <si>
    <t>FUR-FU-10001935</t>
  </si>
  <si>
    <t>3M Hangers With Command Adhesive</t>
  </si>
  <si>
    <t>CA-2016-108987</t>
  </si>
  <si>
    <t>AG-10675</t>
  </si>
  <si>
    <t>Anna Gayman</t>
  </si>
  <si>
    <t>CA-2017-117457</t>
  </si>
  <si>
    <t>KH-16510</t>
  </si>
  <si>
    <t>Keith Herrera</t>
  </si>
  <si>
    <t>FUR-TA-10002041</t>
  </si>
  <si>
    <t>Bevis Round Conference Table Top, X-Base</t>
  </si>
  <si>
    <t>FUR-BO-10001972</t>
  </si>
  <si>
    <t>O'Sullivan 4-Shelf Bookcase in Odessa Pine</t>
  </si>
  <si>
    <t>FUR-CH-10003956</t>
  </si>
  <si>
    <t>Novimex High-Tech Fabric Mesh Task Chair</t>
  </si>
  <si>
    <t>CA-2017-142636</t>
  </si>
  <si>
    <t>KC-16675</t>
  </si>
  <si>
    <t>Kimberly Carter</t>
  </si>
  <si>
    <t>CA-2016-148796</t>
  </si>
  <si>
    <t>PB-19150</t>
  </si>
  <si>
    <t>Philip Brown</t>
  </si>
  <si>
    <t>FUR-CH-10004886</t>
  </si>
  <si>
    <t>Bevis Steel Folding Chairs</t>
  </si>
  <si>
    <t>CA-2017-125388</t>
  </si>
  <si>
    <t>MP-17965</t>
  </si>
  <si>
    <t>Michael Paige</t>
  </si>
  <si>
    <t>Lawrence</t>
  </si>
  <si>
    <t>FUR-FU-10004712</t>
  </si>
  <si>
    <t>Westinghouse Mesh Shade Clip-On Gooseneck Lamp, Black</t>
  </si>
  <si>
    <t>CA-2017-155705</t>
  </si>
  <si>
    <t>NF-18385</t>
  </si>
  <si>
    <t>Natalie Fritzler</t>
  </si>
  <si>
    <t>Jackson</t>
  </si>
  <si>
    <t>Mississippi</t>
  </si>
  <si>
    <t>FUR-CH-10000015</t>
  </si>
  <si>
    <t>Hon Multipurpose Stacking Arm Chairs</t>
  </si>
  <si>
    <t>CA-2017-149160</t>
  </si>
  <si>
    <t>JM-15265</t>
  </si>
  <si>
    <t>Janet Molinari</t>
  </si>
  <si>
    <t>Canton</t>
  </si>
  <si>
    <t>FUR-FU-10003347</t>
  </si>
  <si>
    <t>Coloredge Poster Frame</t>
  </si>
  <si>
    <t>CA-2017-157252</t>
  </si>
  <si>
    <t>FUR-CH-10003396</t>
  </si>
  <si>
    <t>Global Deluxe Steno Chair</t>
  </si>
  <si>
    <t>CA-2016-115756</t>
  </si>
  <si>
    <t>PK-19075</t>
  </si>
  <si>
    <t>Pete Kriz</t>
  </si>
  <si>
    <t>FUR-FU-10000246</t>
  </si>
  <si>
    <t>Aluminum Document Frame</t>
  </si>
  <si>
    <t>FUR-CH-10002372</t>
  </si>
  <si>
    <t>Office Star - Ergonomically Designed Knee Chair</t>
  </si>
  <si>
    <t>CA-2017-154214</t>
  </si>
  <si>
    <t>TB-21595</t>
  </si>
  <si>
    <t>Troy Blackwell</t>
  </si>
  <si>
    <t>FUR-FU-10000206</t>
  </si>
  <si>
    <t>GE General Purpose, Extra Long Life, Showcase &amp; Floodlight Incandescent Bulbs</t>
  </si>
  <si>
    <t>CA-2017-147277</t>
  </si>
  <si>
    <t>EB-13705</t>
  </si>
  <si>
    <t>Ed Braxton</t>
  </si>
  <si>
    <t>Akron</t>
  </si>
  <si>
    <t>US-2014-110674</t>
  </si>
  <si>
    <t>SC-20095</t>
  </si>
  <si>
    <t>Sanjit Chand</t>
  </si>
  <si>
    <t>Concord</t>
  </si>
  <si>
    <t>FUR-CH-10000225</t>
  </si>
  <si>
    <t>Global Geo Office Task Chair, Gray</t>
  </si>
  <si>
    <t>US-2016-157945</t>
  </si>
  <si>
    <t>Decatur</t>
  </si>
  <si>
    <t>FUR-CH-10002331</t>
  </si>
  <si>
    <t>Hon 4700 Series Mobuis Mid-Back Task Chairs with Adjustable Arms</t>
  </si>
  <si>
    <t>CA-2016-109869</t>
  </si>
  <si>
    <t>TN-21040</t>
  </si>
  <si>
    <t>Tanja Norvell</t>
  </si>
  <si>
    <t>Phoenix</t>
  </si>
  <si>
    <t>Arizona</t>
  </si>
  <si>
    <t>FUR-TA-10001889</t>
  </si>
  <si>
    <t>Bush Advantage Collection Racetrack Conference Table</t>
  </si>
  <si>
    <t>US-2015-101399</t>
  </si>
  <si>
    <t>JS-15940</t>
  </si>
  <si>
    <t>Joni Sundaresam</t>
  </si>
  <si>
    <t>Park Ridge</t>
  </si>
  <si>
    <t>CA-2017-154907</t>
  </si>
  <si>
    <t>Amarillo</t>
  </si>
  <si>
    <t>FUR-BO-10002824</t>
  </si>
  <si>
    <t>Bush Mission Pointe Library</t>
  </si>
  <si>
    <t>CA-2014-144666</t>
  </si>
  <si>
    <t>JP-15520</t>
  </si>
  <si>
    <t>Jeremy Pistek</t>
  </si>
  <si>
    <t>FUR-BO-10001601</t>
  </si>
  <si>
    <t>Sauder Mission Library with Doors, Fruitwood Finish</t>
  </si>
  <si>
    <t>CA-2016-152632</t>
  </si>
  <si>
    <t>JE-15475</t>
  </si>
  <si>
    <t>Jeremy Ellison</t>
  </si>
  <si>
    <t>CA-2017-140963</t>
  </si>
  <si>
    <t>MT-18070</t>
  </si>
  <si>
    <t>Michelle Tran</t>
  </si>
  <si>
    <t>FUR-BO-10001337</t>
  </si>
  <si>
    <t>O'Sullivan Living Dimensions 2-Shelf Bookcases</t>
  </si>
  <si>
    <t>US-2016-120929</t>
  </si>
  <si>
    <t>RO-19780</t>
  </si>
  <si>
    <t>Rose O'Brian</t>
  </si>
  <si>
    <t>FUR-TA-10001857</t>
  </si>
  <si>
    <t>Balt Solid Wood Rectangular Table</t>
  </si>
  <si>
    <t>CA-2016-126158</t>
  </si>
  <si>
    <t>Costa Mesa</t>
  </si>
  <si>
    <t>FUR-FU-10004864</t>
  </si>
  <si>
    <t>Howard Miller 14-1/2" Diameter Chrome Round Wall Clock</t>
  </si>
  <si>
    <t>FUR-FU-10000073</t>
  </si>
  <si>
    <t>Deflect-O Glasstique Clear Desk Accessories</t>
  </si>
  <si>
    <t>US-2016-105578</t>
  </si>
  <si>
    <t>MY-17380</t>
  </si>
  <si>
    <t>Maribeth Yedwab</t>
  </si>
  <si>
    <t>Parker</t>
  </si>
  <si>
    <t>FUR-CH-10001215</t>
  </si>
  <si>
    <t>Global Troy Executive Leather Low-Back Tilter</t>
  </si>
  <si>
    <t>CA-2017-135307</t>
  </si>
  <si>
    <t>LS-17245</t>
  </si>
  <si>
    <t>Lynn Smith</t>
  </si>
  <si>
    <t>Gladstone</t>
  </si>
  <si>
    <t>Missouri</t>
  </si>
  <si>
    <t>FUR-FU-10001290</t>
  </si>
  <si>
    <t>Executive Impressions Supervisor Wall Clock</t>
  </si>
  <si>
    <t>CA-2017-145142</t>
  </si>
  <si>
    <t>MC-17605</t>
  </si>
  <si>
    <t>Matt Connell</t>
  </si>
  <si>
    <t>CA-2017-113558</t>
  </si>
  <si>
    <t>PH-18790</t>
  </si>
  <si>
    <t>Patricia Hirasaki</t>
  </si>
  <si>
    <t>Lakeland</t>
  </si>
  <si>
    <t>FUR-CH-10003379</t>
  </si>
  <si>
    <t>Global Commerce Series High-Back Swivel/Tilt Chairs</t>
  </si>
  <si>
    <t>CA-2015-102848</t>
  </si>
  <si>
    <t>KB-16240</t>
  </si>
  <si>
    <t>Karen Bern</t>
  </si>
  <si>
    <t>FUR-CH-10000595</t>
  </si>
  <si>
    <t>Safco Contoured Stacking Chairs</t>
  </si>
  <si>
    <t>US-2017-129441</t>
  </si>
  <si>
    <t>JC-15340</t>
  </si>
  <si>
    <t>Jasper Cacioppo</t>
  </si>
  <si>
    <t>FUR-FU-10000448</t>
  </si>
  <si>
    <t>Tenex Chairmats For Use With Carpeted Floors</t>
  </si>
  <si>
    <t>CA-2015-134894</t>
  </si>
  <si>
    <t>DK-12985</t>
  </si>
  <si>
    <t>Darren Koutras</t>
  </si>
  <si>
    <t>FUR-CH-10002647</t>
  </si>
  <si>
    <t>Situations Contoured Folding Chairs, 4/Set</t>
  </si>
  <si>
    <t>CA-2014-103849</t>
  </si>
  <si>
    <t>PG-18895</t>
  </si>
  <si>
    <t>Paul Gonzalez</t>
  </si>
  <si>
    <t>Fort Worth</t>
  </si>
  <si>
    <t>FUR-FU-10000723</t>
  </si>
  <si>
    <t>Deflect-o EconoMat Studded, No Bevel Mat for Low Pile Carpeting</t>
  </si>
  <si>
    <t>CA-2016-136406</t>
  </si>
  <si>
    <t>BD-11320</t>
  </si>
  <si>
    <t>Bill Donatelli</t>
  </si>
  <si>
    <t>FUR-CH-10002024</t>
  </si>
  <si>
    <t>HON 5400 Series Task Chairs for Big and Tall</t>
  </si>
  <si>
    <t>CA-2017-112774</t>
  </si>
  <si>
    <t>RC-19960</t>
  </si>
  <si>
    <t>Ryan Crowe</t>
  </si>
  <si>
    <t>Jacksonville</t>
  </si>
  <si>
    <t>FUR-FU-10003039</t>
  </si>
  <si>
    <t>Howard Miller 11-1/2" Diameter Grantwood Wall Clock</t>
  </si>
  <si>
    <t>CA-2016-113243</t>
  </si>
  <si>
    <t>OT-18730</t>
  </si>
  <si>
    <t>Olvera Toch</t>
  </si>
  <si>
    <t>FUR-TA-10004256</t>
  </si>
  <si>
    <t>Bretford ÒJust In TimeÓ Height-Adjustable Multi-Task Work Tables</t>
  </si>
  <si>
    <t>CA-2017-118731</t>
  </si>
  <si>
    <t>LP-17080</t>
  </si>
  <si>
    <t>Liz Pelletier</t>
  </si>
  <si>
    <t>CA-2014-145576</t>
  </si>
  <si>
    <t>CA-12775</t>
  </si>
  <si>
    <t>Cynthia Arntzen</t>
  </si>
  <si>
    <t>FUR-FU-10004020</t>
  </si>
  <si>
    <t>Advantus Panel Wall Acrylic Frame</t>
  </si>
  <si>
    <t>CA-2017-156951</t>
  </si>
  <si>
    <t>EB-13840</t>
  </si>
  <si>
    <t>Ellis Ballard</t>
  </si>
  <si>
    <t>FUR-CH-10004997</t>
  </si>
  <si>
    <t>Hon Every-Day Series Multi-Task Chairs</t>
  </si>
  <si>
    <t>CA-2017-118640</t>
  </si>
  <si>
    <t>CS-11950</t>
  </si>
  <si>
    <t>Carlos Soltero</t>
  </si>
  <si>
    <t>FUR-FU-10001475</t>
  </si>
  <si>
    <t>Contract Clock, 14", Brown</t>
  </si>
  <si>
    <t>CA-2015-128139</t>
  </si>
  <si>
    <t>BD-11725</t>
  </si>
  <si>
    <t>Bruce Degenhardt</t>
  </si>
  <si>
    <t>Richmond</t>
  </si>
  <si>
    <t>CA-2014-131450</t>
  </si>
  <si>
    <t>LR-16915</t>
  </si>
  <si>
    <t>Lena Radford</t>
  </si>
  <si>
    <t>San Diego</t>
  </si>
  <si>
    <t>FUR-FU-10001979</t>
  </si>
  <si>
    <t>Dana Halogen Swing-Arm Architect Lamp</t>
  </si>
  <si>
    <t>CA-2014-149958</t>
  </si>
  <si>
    <t>AS-10240</t>
  </si>
  <si>
    <t>Alan Shonely</t>
  </si>
  <si>
    <t>CA-2017-117947</t>
  </si>
  <si>
    <t>NG-18355</t>
  </si>
  <si>
    <t>Nat Gilpin</t>
  </si>
  <si>
    <t>FUR-FU-10003849</t>
  </si>
  <si>
    <t>DAX Metal Frame, Desktop, Stepped-Edge</t>
  </si>
  <si>
    <t>FUR-FU-10000010</t>
  </si>
  <si>
    <t>DAX Value U-Channel Document Frames, Easel Back</t>
  </si>
  <si>
    <t>CA-2015-138009</t>
  </si>
  <si>
    <t>SF-20965</t>
  </si>
  <si>
    <t>Sylvia Foulston</t>
  </si>
  <si>
    <t>Dearborn</t>
  </si>
  <si>
    <t>FUR-CH-10004853</t>
  </si>
  <si>
    <t>Global Manager's Adjustable Task Chair, Storm</t>
  </si>
  <si>
    <t>CA-2017-163020</t>
  </si>
  <si>
    <t>MO-17800</t>
  </si>
  <si>
    <t>Meg O'Connel</t>
  </si>
  <si>
    <t>FUR-FU-10000221</t>
  </si>
  <si>
    <t>Master Caster Door Stop, Brown</t>
  </si>
  <si>
    <t>CA-2015-168004</t>
  </si>
  <si>
    <t>DJ-13420</t>
  </si>
  <si>
    <t>Denny Joy</t>
  </si>
  <si>
    <t>Warner Robins</t>
  </si>
  <si>
    <t>Georgia</t>
  </si>
  <si>
    <t>FUR-CH-10001482</t>
  </si>
  <si>
    <t>Office Star - Mesh Screen back chair with Vinyl seat</t>
  </si>
  <si>
    <t>CA-2016-115917</t>
  </si>
  <si>
    <t>RB-19465</t>
  </si>
  <si>
    <t>Rick Bensley</t>
  </si>
  <si>
    <t>Vallejo</t>
  </si>
  <si>
    <t>CA-2016-147067</t>
  </si>
  <si>
    <t>JD-16150</t>
  </si>
  <si>
    <t>Justin Deggeller</t>
  </si>
  <si>
    <t>FUR-FU-10000732</t>
  </si>
  <si>
    <t>Eldon 200 Class Desk Accessories</t>
  </si>
  <si>
    <t>CA-2016-160745</t>
  </si>
  <si>
    <t>AR-10825</t>
  </si>
  <si>
    <t>Anthony Rawles</t>
  </si>
  <si>
    <t>Vancouver</t>
  </si>
  <si>
    <t>US-2016-156097</t>
  </si>
  <si>
    <t>EH-14125</t>
  </si>
  <si>
    <t>Eugene Hildebrand</t>
  </si>
  <si>
    <t>CA-2015-146563</t>
  </si>
  <si>
    <t>CB-12025</t>
  </si>
  <si>
    <t>Cassandra Brandow</t>
  </si>
  <si>
    <t>Arlington</t>
  </si>
  <si>
    <t>CA-2014-156314</t>
  </si>
  <si>
    <t>RP-19390</t>
  </si>
  <si>
    <t>Resi Pšlking</t>
  </si>
  <si>
    <t>Cleveland</t>
  </si>
  <si>
    <t>FUR-FU-10003096</t>
  </si>
  <si>
    <t>Master Giant Foot Doorstop, Safety Yellow</t>
  </si>
  <si>
    <t>US-2017-106663</t>
  </si>
  <si>
    <t>FUR-FU-10002759</t>
  </si>
  <si>
    <t>12-1/2 Diameter Round Wall Clock</t>
  </si>
  <si>
    <t>FUR-TA-10000688</t>
  </si>
  <si>
    <t>Chromcraft Bull-Nose Wood Round Conference Table Top, Wood Base</t>
  </si>
  <si>
    <t>US-2017-119438</t>
  </si>
  <si>
    <t>CD-11980</t>
  </si>
  <si>
    <t>Carol Darley</t>
  </si>
  <si>
    <t>Tyler</t>
  </si>
  <si>
    <t>FUR-FU-10003553</t>
  </si>
  <si>
    <t>Howard Miller 13-1/2" Diameter Rosebrook Wall Clock</t>
  </si>
  <si>
    <t>CA-2017-161480</t>
  </si>
  <si>
    <t>RA-19285</t>
  </si>
  <si>
    <t>Ralph Arnett</t>
  </si>
  <si>
    <t>FUR-BO-10004015</t>
  </si>
  <si>
    <t>Bush Andora Bookcase, Maple/Graphite Gray Finish</t>
  </si>
  <si>
    <t>US-2014-117135</t>
  </si>
  <si>
    <t>NP-18325</t>
  </si>
  <si>
    <t>Naresj Patel</t>
  </si>
  <si>
    <t>Waynesboro</t>
  </si>
  <si>
    <t>Virginia</t>
  </si>
  <si>
    <t>FUR-FU-10004071</t>
  </si>
  <si>
    <t>Luxo Professional Magnifying Clamp-On Fluorescent Lamps</t>
  </si>
  <si>
    <t>CA-2017-114552</t>
  </si>
  <si>
    <t>Dl-13600</t>
  </si>
  <si>
    <t>Dorris liebe</t>
  </si>
  <si>
    <t>CA-2016-163755</t>
  </si>
  <si>
    <t>AS-10285</t>
  </si>
  <si>
    <t>Alejandro Savely</t>
  </si>
  <si>
    <t>FUR-FU-10003394</t>
  </si>
  <si>
    <t>Tenex "The Solids" Textured Chair Mats</t>
  </si>
  <si>
    <t>CA-2015-142027</t>
  </si>
  <si>
    <t>JK-15370</t>
  </si>
  <si>
    <t>Jay Kimmel</t>
  </si>
  <si>
    <t>Long Beach</t>
  </si>
  <si>
    <t>FUR-TA-10002774</t>
  </si>
  <si>
    <t>Laminate Occasional Tables</t>
  </si>
  <si>
    <t>CA-2014-112158</t>
  </si>
  <si>
    <t>DP-13165</t>
  </si>
  <si>
    <t>David Philippe</t>
  </si>
  <si>
    <t>FUR-BO-10003272</t>
  </si>
  <si>
    <t>O'Sullivan Living Dimensions 5-Shelf Bookcases</t>
  </si>
  <si>
    <t>CA-2014-130092</t>
  </si>
  <si>
    <t>SV-20365</t>
  </si>
  <si>
    <t>Seth Vernon</t>
  </si>
  <si>
    <t>Dover</t>
  </si>
  <si>
    <t>CA-2017-108910</t>
  </si>
  <si>
    <t>KC-16540</t>
  </si>
  <si>
    <t>Kelly Collister</t>
  </si>
  <si>
    <t>FUR-FU-10002253</t>
  </si>
  <si>
    <t>Howard Miller 13" Diameter Pewter Finish Round Wall Clock</t>
  </si>
  <si>
    <t>CA-2014-104472</t>
  </si>
  <si>
    <t>CK-12325</t>
  </si>
  <si>
    <t>Christine Kargatis</t>
  </si>
  <si>
    <t>CA-2016-142335</t>
  </si>
  <si>
    <t>FUR-TA-10000198</t>
  </si>
  <si>
    <t>Chromcraft Bull-Nose Wood Oval Conference Tables &amp; Bases</t>
  </si>
  <si>
    <t>CA-2014-117429</t>
  </si>
  <si>
    <t>MR-17545</t>
  </si>
  <si>
    <t>Mathew Reese</t>
  </si>
  <si>
    <t>FUR-FU-10000222</t>
  </si>
  <si>
    <t>Seth Thomas 16" Steel Case Clock</t>
  </si>
  <si>
    <t>US-2016-150861</t>
  </si>
  <si>
    <t>EG-13900</t>
  </si>
  <si>
    <t>Emily Grady</t>
  </si>
  <si>
    <t>Oceanside</t>
  </si>
  <si>
    <t>FUR-TA-10002228</t>
  </si>
  <si>
    <t>Bevis Traditional Conference Table Top, Plinth Base</t>
  </si>
  <si>
    <t>CA-2017-131954</t>
  </si>
  <si>
    <t>DS-13030</t>
  </si>
  <si>
    <t>Darrin Sayre</t>
  </si>
  <si>
    <t>FUR-BO-10001619</t>
  </si>
  <si>
    <t>O'Sullivan Cherrywood Estates Traditional Bookcase</t>
  </si>
  <si>
    <t>CA-2014-124429</t>
  </si>
  <si>
    <t>MH-17785</t>
  </si>
  <si>
    <t>Maya Herman</t>
  </si>
  <si>
    <t>CA-2017-126074</t>
  </si>
  <si>
    <t>RF-19735</t>
  </si>
  <si>
    <t>Roland Fjeld</t>
  </si>
  <si>
    <t>Trenton</t>
  </si>
  <si>
    <t>FUR-FU-10003577</t>
  </si>
  <si>
    <t>Nu-Dell Leatherette Frames</t>
  </si>
  <si>
    <t>CA-2015-135272</t>
  </si>
  <si>
    <t>MS-17830</t>
  </si>
  <si>
    <t>Melanie Seite</t>
  </si>
  <si>
    <t>CA-2016-140928</t>
  </si>
  <si>
    <t>NB-18655</t>
  </si>
  <si>
    <t>Nona Balk</t>
  </si>
  <si>
    <t>FUR-TA-10001095</t>
  </si>
  <si>
    <t>Chromcraft Round Conference Tables</t>
  </si>
  <si>
    <t>CA-2014-106810</t>
  </si>
  <si>
    <t>AJ-10795</t>
  </si>
  <si>
    <t>Anthony Johnson</t>
  </si>
  <si>
    <t>Saint Petersburg</t>
  </si>
  <si>
    <t>FUR-FU-10004306</t>
  </si>
  <si>
    <t>Electrix Halogen Magnifier Lamp</t>
  </si>
  <si>
    <t>CA-2016-157245</t>
  </si>
  <si>
    <t>LE-16810</t>
  </si>
  <si>
    <t>Laurel Elliston</t>
  </si>
  <si>
    <t>FUR-CH-10003746</t>
  </si>
  <si>
    <t>Hon 4070 Series Pagoda Round Back Stacking Chairs</t>
  </si>
  <si>
    <t>CA-2017-104220</t>
  </si>
  <si>
    <t>BV-11245</t>
  </si>
  <si>
    <t>Benjamin Venier</t>
  </si>
  <si>
    <t>Des Moines</t>
  </si>
  <si>
    <t>Iowa</t>
  </si>
  <si>
    <t>FUR-FU-10002597</t>
  </si>
  <si>
    <t>C-Line Magnetic Cubicle Keepers, Clear Polypropylene</t>
  </si>
  <si>
    <t>CA-2015-144267</t>
  </si>
  <si>
    <t>FUR-CH-10002335</t>
  </si>
  <si>
    <t>Hon GuestStacker Chair</t>
  </si>
  <si>
    <t>US-2015-157014</t>
  </si>
  <si>
    <t>BM-11785</t>
  </si>
  <si>
    <t>Bryan Mills</t>
  </si>
  <si>
    <t>FUR-BO-10004409</t>
  </si>
  <si>
    <t>Safco Value Mate Series Steel Bookcases, Baked Enamel Finish on Steel, Gray</t>
  </si>
  <si>
    <t>CA-2015-154620</t>
  </si>
  <si>
    <t>LT-17110</t>
  </si>
  <si>
    <t>Liz Thompson</t>
  </si>
  <si>
    <t>Lancaster</t>
  </si>
  <si>
    <t>FUR-CH-10004675</t>
  </si>
  <si>
    <t>Lifetime Advantage Folding Chairs, 4/Carton</t>
  </si>
  <si>
    <t>CA-2015-115938</t>
  </si>
  <si>
    <t>SA-20830</t>
  </si>
  <si>
    <t>Sue Ann Reed</t>
  </si>
  <si>
    <t>FUR-CH-10003199</t>
  </si>
  <si>
    <t>Office Star - Contemporary Task Swivel Chair</t>
  </si>
  <si>
    <t>CA-2015-101910</t>
  </si>
  <si>
    <t>CD-11920</t>
  </si>
  <si>
    <t>Carlos Daly</t>
  </si>
  <si>
    <t>Lake Elsinore</t>
  </si>
  <si>
    <t>CA-2017-105809</t>
  </si>
  <si>
    <t>HW-14935</t>
  </si>
  <si>
    <t>Helen Wasserman</t>
  </si>
  <si>
    <t>FUR-FU-10004090</t>
  </si>
  <si>
    <t>Executive Impressions 14" Contract Wall Clock</t>
  </si>
  <si>
    <t>CA-2017-135783</t>
  </si>
  <si>
    <t>GM-14440</t>
  </si>
  <si>
    <t>Gary McGarr</t>
  </si>
  <si>
    <t>FUR-FU-10000794</t>
  </si>
  <si>
    <t>Eldon Stackable Tray, Side-Load, Legal, Smoke</t>
  </si>
  <si>
    <t>CA-2015-140921</t>
  </si>
  <si>
    <t>AA-10375</t>
  </si>
  <si>
    <t>Allen Armold</t>
  </si>
  <si>
    <t>Omaha</t>
  </si>
  <si>
    <t>Nebraska</t>
  </si>
  <si>
    <t>CA-2014-151995</t>
  </si>
  <si>
    <t>ZC-21910</t>
  </si>
  <si>
    <t>Zuschuss Carroll</t>
  </si>
  <si>
    <t>Edmonds</t>
  </si>
  <si>
    <t>CA-2017-143686</t>
  </si>
  <si>
    <t>PJ-19015</t>
  </si>
  <si>
    <t>Pauline Johnson</t>
  </si>
  <si>
    <t>Santa Ana</t>
  </si>
  <si>
    <t>CA-2014-140858</t>
  </si>
  <si>
    <t>FUR-CH-10001394</t>
  </si>
  <si>
    <t>Global Leather Executive Chair</t>
  </si>
  <si>
    <t>CA-2017-129462</t>
  </si>
  <si>
    <t>Florence</t>
  </si>
  <si>
    <t>FUR-CH-10000665</t>
  </si>
  <si>
    <t>Global Airflow Leather Mesh Back Chair, Black</t>
  </si>
  <si>
    <t>CA-2015-100454</t>
  </si>
  <si>
    <t>BM-11650</t>
  </si>
  <si>
    <t>Brian Moss</t>
  </si>
  <si>
    <t>FUR-BO-10001519</t>
  </si>
  <si>
    <t>O'Sullivan 3-Shelf Heavy-Duty Bookcases</t>
  </si>
  <si>
    <t>CA-2015-114300</t>
  </si>
  <si>
    <t>AF-10885</t>
  </si>
  <si>
    <t>Art Foster</t>
  </si>
  <si>
    <t>Louisville</t>
  </si>
  <si>
    <t>CA-2017-107503</t>
  </si>
  <si>
    <t>GA-14725</t>
  </si>
  <si>
    <t>Guy Armstrong</t>
  </si>
  <si>
    <t>Lorain</t>
  </si>
  <si>
    <t>FUR-FU-10003878</t>
  </si>
  <si>
    <t>Linden 10" Round Wall Clock, Black</t>
  </si>
  <si>
    <t>CA-2016-123274</t>
  </si>
  <si>
    <t>GT-14710</t>
  </si>
  <si>
    <t>Greg Tran</t>
  </si>
  <si>
    <t>CA-2014-149020</t>
  </si>
  <si>
    <t>AJ-10780</t>
  </si>
  <si>
    <t>Anthony Jacobs</t>
  </si>
  <si>
    <t>Springfield</t>
  </si>
  <si>
    <t>FUR-FU-10000965</t>
  </si>
  <si>
    <t>Howard Miller 11-1/2" Diameter Ridgewood Wall Clock</t>
  </si>
  <si>
    <t>CA-2016-116736</t>
  </si>
  <si>
    <t>CC-12430</t>
  </si>
  <si>
    <t>Chuck Clark</t>
  </si>
  <si>
    <t>New Hampshire</t>
  </si>
  <si>
    <t>CA-2017-111689</t>
  </si>
  <si>
    <t>HP-14815</t>
  </si>
  <si>
    <t>Harold Pawlan</t>
  </si>
  <si>
    <t>CA-2016-165148</t>
  </si>
  <si>
    <t>PM-19135</t>
  </si>
  <si>
    <t>Peter McVee</t>
  </si>
  <si>
    <t>CA-2014-134061</t>
  </si>
  <si>
    <t>LL-16840</t>
  </si>
  <si>
    <t>Lauren Leatherbury</t>
  </si>
  <si>
    <t>Rochester</t>
  </si>
  <si>
    <t>FUR-FU-10001424</t>
  </si>
  <si>
    <t>Dax Clear Box Frame</t>
  </si>
  <si>
    <t>CA-2017-143259</t>
  </si>
  <si>
    <t>FUR-BO-10003441</t>
  </si>
  <si>
    <t>Bush Westfield Collection Bookcases, Fully Assembled</t>
  </si>
  <si>
    <t>CA-2015-133627</t>
  </si>
  <si>
    <t>SC-20050</t>
  </si>
  <si>
    <t>Sample Company A</t>
  </si>
  <si>
    <t>Norwich</t>
  </si>
  <si>
    <t>CA-2017-102519</t>
  </si>
  <si>
    <t>Milwaukee</t>
  </si>
  <si>
    <t>US-2014-141215</t>
  </si>
  <si>
    <t>FUR-TA-10001520</t>
  </si>
  <si>
    <t>Lesro Sheffield Collection Coffee Table, End Table, Center Table, Corner Table</t>
  </si>
  <si>
    <t>CA-2016-142958</t>
  </si>
  <si>
    <t>RW-19630</t>
  </si>
  <si>
    <t>Rob Williams</t>
  </si>
  <si>
    <t>Torrance</t>
  </si>
  <si>
    <t>US-2015-140200</t>
  </si>
  <si>
    <t>Mesa</t>
  </si>
  <si>
    <t>FUR-TA-10002356</t>
  </si>
  <si>
    <t>Bevis Boat-Shaped Conference Table</t>
  </si>
  <si>
    <t>US-2017-110576</t>
  </si>
  <si>
    <t>RB-19795</t>
  </si>
  <si>
    <t>Ross Baird</t>
  </si>
  <si>
    <t>FUR-FU-10003601</t>
  </si>
  <si>
    <t>Deflect-o RollaMat Studded, Beveled Mat for Medium Pile Carpeting</t>
  </si>
  <si>
    <t>FUR-TA-10004154</t>
  </si>
  <si>
    <t>Riverside Furniture Oval Coffee Table, Oval End Table, End Table with Drawer</t>
  </si>
  <si>
    <t>CA-2017-131156</t>
  </si>
  <si>
    <t>KH-16360</t>
  </si>
  <si>
    <t>Katherine Hughes</t>
  </si>
  <si>
    <t>FUR-FU-10001940</t>
  </si>
  <si>
    <t>CA-2017-136539</t>
  </si>
  <si>
    <t>GH-14665</t>
  </si>
  <si>
    <t>Greg Hansen</t>
  </si>
  <si>
    <t>Round Rock</t>
  </si>
  <si>
    <t>CA-2015-112571</t>
  </si>
  <si>
    <t>DL-12925</t>
  </si>
  <si>
    <t>Daniel Lacy</t>
  </si>
  <si>
    <t>FUR-FU-10004188</t>
  </si>
  <si>
    <t>Luxo Professional Combination Clamp-On Lamps</t>
  </si>
  <si>
    <t>CA-2017-152142</t>
  </si>
  <si>
    <t>LW-16990</t>
  </si>
  <si>
    <t>Lindsay Williams</t>
  </si>
  <si>
    <t>CA-2014-115791</t>
  </si>
  <si>
    <t>DL-13315</t>
  </si>
  <si>
    <t>Delfina Latchford</t>
  </si>
  <si>
    <t>FUR-FU-10001095</t>
  </si>
  <si>
    <t>DAX Black Cherry Wood-Tone Poster Frame</t>
  </si>
  <si>
    <t>CA-2016-144939</t>
  </si>
  <si>
    <t>CA-2014-163419</t>
  </si>
  <si>
    <t>TZ-21580</t>
  </si>
  <si>
    <t>Tracy Zic</t>
  </si>
  <si>
    <t>CA-2017-167899</t>
  </si>
  <si>
    <t>JG-15805</t>
  </si>
  <si>
    <t>John Grady</t>
  </si>
  <si>
    <t>Auburn</t>
  </si>
  <si>
    <t>CA-2015-153549</t>
  </si>
  <si>
    <t>SL-20155</t>
  </si>
  <si>
    <t>Sara Luxemburg</t>
  </si>
  <si>
    <t>CA-2015-162537</t>
  </si>
  <si>
    <t>RD-19585</t>
  </si>
  <si>
    <t>Rob Dowd</t>
  </si>
  <si>
    <t>FUR-FU-10002885</t>
  </si>
  <si>
    <t>Magna Visual Magnetic Picture Hangers</t>
  </si>
  <si>
    <t>CA-2015-124891</t>
  </si>
  <si>
    <t>RH-19495</t>
  </si>
  <si>
    <t>Rick Hansen</t>
  </si>
  <si>
    <t>CA-2014-158540</t>
  </si>
  <si>
    <t>VG-21790</t>
  </si>
  <si>
    <t>Vivek Gonzalez</t>
  </si>
  <si>
    <t>FUR-FU-10001602</t>
  </si>
  <si>
    <t>Eldon Delta Triangular Chair Mat, 52" x 58", Clear</t>
  </si>
  <si>
    <t>CA-2017-118437</t>
  </si>
  <si>
    <t>Olympia</t>
  </si>
  <si>
    <t>US-2015-126214</t>
  </si>
  <si>
    <t>JS-15880</t>
  </si>
  <si>
    <t>John Stevenson</t>
  </si>
  <si>
    <t>CA-2015-108665</t>
  </si>
  <si>
    <t>KM-16225</t>
  </si>
  <si>
    <t>Kalyca Meade</t>
  </si>
  <si>
    <t>FUR-FU-10002191</t>
  </si>
  <si>
    <t>G.E. Halogen Desk Lamp Bulbs</t>
  </si>
  <si>
    <t>CA-2015-124450</t>
  </si>
  <si>
    <t>District of Columbia</t>
  </si>
  <si>
    <t>FUR-CH-10000309</t>
  </si>
  <si>
    <t>Global Comet Stacking Arm Chair</t>
  </si>
  <si>
    <t>CA-2014-163552</t>
  </si>
  <si>
    <t>LA-16780</t>
  </si>
  <si>
    <t>Laura Armstrong</t>
  </si>
  <si>
    <t>CA-2016-113061</t>
  </si>
  <si>
    <t>EL-13735</t>
  </si>
  <si>
    <t>Ed Ludwig</t>
  </si>
  <si>
    <t>Jefferson City</t>
  </si>
  <si>
    <t>FUR-FU-10003975</t>
  </si>
  <si>
    <t>Eldon Advantage Chair Mats for Low to Medium Pile Carpets</t>
  </si>
  <si>
    <t>CA-2016-127670</t>
  </si>
  <si>
    <t>RD-19660</t>
  </si>
  <si>
    <t>Robert Dilbeck</t>
  </si>
  <si>
    <t>Saint Peters</t>
  </si>
  <si>
    <t>CA-2016-102981</t>
  </si>
  <si>
    <t>MO-17500</t>
  </si>
  <si>
    <t>Mary O'Rourke</t>
  </si>
  <si>
    <t>FUR-BO-10001811</t>
  </si>
  <si>
    <t>Atlantic Metals Mobile 5-Shelf Bookcases, Custom Colors</t>
  </si>
  <si>
    <t>CA-2017-152702</t>
  </si>
  <si>
    <t>Rockford</t>
  </si>
  <si>
    <t>FUR-CH-10002304</t>
  </si>
  <si>
    <t>Global Stack Chair without Arms, Black</t>
  </si>
  <si>
    <t>CA-2016-169103</t>
  </si>
  <si>
    <t>Miami</t>
  </si>
  <si>
    <t>US-2015-153500</t>
  </si>
  <si>
    <t>DG-13300</t>
  </si>
  <si>
    <t>Deirdre Greer</t>
  </si>
  <si>
    <t>FUR-FU-10000293</t>
  </si>
  <si>
    <t>Eldon Antistatic Chair Mats for Low to Medium Pile Carpets</t>
  </si>
  <si>
    <t>FUR-FU-10004460</t>
  </si>
  <si>
    <t>Howard Miller 12" Round Wall Clock</t>
  </si>
  <si>
    <t>CA-2015-110667</t>
  </si>
  <si>
    <t>NF-18595</t>
  </si>
  <si>
    <t>Nicole Fjeld</t>
  </si>
  <si>
    <t>FUR-FU-10004622</t>
  </si>
  <si>
    <t>Eldon Advantage Foldable Chair Mats for Low Pile Carpets</t>
  </si>
  <si>
    <t>US-2015-125374</t>
  </si>
  <si>
    <t>JD-16060</t>
  </si>
  <si>
    <t>Julia Dunbar</t>
  </si>
  <si>
    <t>CA-2016-157686</t>
  </si>
  <si>
    <t>BD-11620</t>
  </si>
  <si>
    <t>Brian DeCherney</t>
  </si>
  <si>
    <t>CA-2015-110016</t>
  </si>
  <si>
    <t>BT-11395</t>
  </si>
  <si>
    <t>Bill Tyler</t>
  </si>
  <si>
    <t>FUR-CH-10002880</t>
  </si>
  <si>
    <t>Global High-Back Leather Tilter, Burgundy</t>
  </si>
  <si>
    <t>US-2016-143819</t>
  </si>
  <si>
    <t>KD-16270</t>
  </si>
  <si>
    <t>Karen Daniels</t>
  </si>
  <si>
    <t>Yonkers</t>
  </si>
  <si>
    <t>CA-2017-158407</t>
  </si>
  <si>
    <t>Monroe</t>
  </si>
  <si>
    <t>North Carolina</t>
  </si>
  <si>
    <t>CA-2014-159338</t>
  </si>
  <si>
    <t>NS-18640</t>
  </si>
  <si>
    <t>Noel Staavos</t>
  </si>
  <si>
    <t>FUR-TA-10004147</t>
  </si>
  <si>
    <t>Hon 4060 Series Tables</t>
  </si>
  <si>
    <t>CA-2016-107216</t>
  </si>
  <si>
    <t>PV-18985</t>
  </si>
  <si>
    <t>Paul Van Hugh</t>
  </si>
  <si>
    <t>US-2016-110156</t>
  </si>
  <si>
    <t>EH-13945</t>
  </si>
  <si>
    <t>Eric Hoffmann</t>
  </si>
  <si>
    <t>CA-2017-140585</t>
  </si>
  <si>
    <t>RA-19915</t>
  </si>
  <si>
    <t>Russell Applegate</t>
  </si>
  <si>
    <t>Encinitas</t>
  </si>
  <si>
    <t>FUR-BO-10002206</t>
  </si>
  <si>
    <t>Bush Saratoga Collection 5-Shelf Bookcase, Hanover Cherry, *Special Order</t>
  </si>
  <si>
    <t>US-2014-147627</t>
  </si>
  <si>
    <t>HL-15040</t>
  </si>
  <si>
    <t>Hunter Lopez</t>
  </si>
  <si>
    <t>Jonesboro</t>
  </si>
  <si>
    <t>Arkansas</t>
  </si>
  <si>
    <t>CA-2016-112102</t>
  </si>
  <si>
    <t>BD-11605</t>
  </si>
  <si>
    <t>Brian Dahlen</t>
  </si>
  <si>
    <t>FUR-TA-10004086</t>
  </si>
  <si>
    <t>KI Adjustable-Height Table</t>
  </si>
  <si>
    <t>CA-2014-146969</t>
  </si>
  <si>
    <t>AP-10915</t>
  </si>
  <si>
    <t>Arthur Prichep</t>
  </si>
  <si>
    <t>CA-2015-113971</t>
  </si>
  <si>
    <t>CB-12535</t>
  </si>
  <si>
    <t>Claudia Bergmann</t>
  </si>
  <si>
    <t>Cuyahoga Falls</t>
  </si>
  <si>
    <t>FUR-FU-10001852</t>
  </si>
  <si>
    <t>Eldon Regeneration Recycled Desk Accessories, Smoke</t>
  </si>
  <si>
    <t>CA-2014-136567</t>
  </si>
  <si>
    <t>PS-19045</t>
  </si>
  <si>
    <t>Penelope Sewall</t>
  </si>
  <si>
    <t>Harrisonburg</t>
  </si>
  <si>
    <t>FUR-TA-10001932</t>
  </si>
  <si>
    <t>Chromcraft 48" x 96" Racetrack Double Pedestal Table</t>
  </si>
  <si>
    <t>CA-2016-149314</t>
  </si>
  <si>
    <t>GB-14530</t>
  </si>
  <si>
    <t>George Bell</t>
  </si>
  <si>
    <t>FUR-CH-10002126</t>
  </si>
  <si>
    <t>Hon Deluxe Fabric Upholstered Stacking Chairs</t>
  </si>
  <si>
    <t>CA-2017-145226</t>
  </si>
  <si>
    <t>FUR-FU-10004952</t>
  </si>
  <si>
    <t>C-Line Cubicle Keepers Polyproplyene Holder w/Velcro Back, 8-1/2x11, 25/Bx</t>
  </si>
  <si>
    <t>CA-2016-113621</t>
  </si>
  <si>
    <t>Rockville</t>
  </si>
  <si>
    <t>Maryland</t>
  </si>
  <si>
    <t>FUR-CH-10001270</t>
  </si>
  <si>
    <t>Harbour Creations Steel Folding Chair</t>
  </si>
  <si>
    <t>CA-2017-117212</t>
  </si>
  <si>
    <t>BT-11530</t>
  </si>
  <si>
    <t>Bradley Talbott</t>
  </si>
  <si>
    <t>FUR-CH-10003973</t>
  </si>
  <si>
    <t>GuestStacker Chair with Chrome Finish Legs</t>
  </si>
  <si>
    <t>US-2015-130519</t>
  </si>
  <si>
    <t>Coral Springs</t>
  </si>
  <si>
    <t>FUR-FU-10002268</t>
  </si>
  <si>
    <t>Ultra Door Push Plate</t>
  </si>
  <si>
    <t>CA-2016-130946</t>
  </si>
  <si>
    <t>FUR-CH-10004540</t>
  </si>
  <si>
    <t>Global Chrome Stack Chair</t>
  </si>
  <si>
    <t>CA-2016-114727</t>
  </si>
  <si>
    <t>LS-16945</t>
  </si>
  <si>
    <t>Linda Southworth</t>
  </si>
  <si>
    <t>CA-2016-137050</t>
  </si>
  <si>
    <t>SW-20755</t>
  </si>
  <si>
    <t>Steven Ward</t>
  </si>
  <si>
    <t>US-2017-118087</t>
  </si>
  <si>
    <t>SP-20620</t>
  </si>
  <si>
    <t>Stefania Perrino</t>
  </si>
  <si>
    <t>FUR-FU-10001867</t>
  </si>
  <si>
    <t>Eldon Expressions Punched Metal &amp; Wood Desk Accessories, Pewter &amp; Cherry</t>
  </si>
  <si>
    <t>CA-2016-126004</t>
  </si>
  <si>
    <t>CA-2017-100013</t>
  </si>
  <si>
    <t>CA-2016-144344</t>
  </si>
  <si>
    <t>PG-18820</t>
  </si>
  <si>
    <t>Patrick Gardner</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</si>
  <si>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</si>
  <si>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</si>
  <si>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</si>
  <si>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</si>
  <si>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</si>
  <si>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</si>
  <si>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</si>
  <si>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</si>
  <si>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</si>
  <si>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</si>
  <si>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CA-2014-168494</t>
  </si>
  <si>
    <t>NP-18700</t>
  </si>
  <si>
    <t>Nora Preis</t>
  </si>
  <si>
    <t>Fresno</t>
  </si>
  <si>
    <t>FUR-TA-10004619</t>
  </si>
  <si>
    <t>Hon Non-Folding Utility Tables</t>
  </si>
  <si>
    <t>FUR-BO-10004467</t>
  </si>
  <si>
    <t>Bestar Classic Bookcase</t>
  </si>
  <si>
    <t>CA-2017-115602</t>
  </si>
  <si>
    <t>DJ-13630</t>
  </si>
  <si>
    <t>Doug Jacobs</t>
  </si>
  <si>
    <t>FUR-CH-10001708</t>
  </si>
  <si>
    <t>Office Star - Contemporary Swivel Chair with Padded Adjustable Arms and Flex Back</t>
  </si>
  <si>
    <t>CA-2017-144638</t>
  </si>
  <si>
    <t>MH-18115</t>
  </si>
  <si>
    <t>Mick Hernandez</t>
  </si>
  <si>
    <t>Chester</t>
  </si>
  <si>
    <t>FUR-FU-10003724</t>
  </si>
  <si>
    <t>Westinghouse Clip-On Gooseneck Lamps</t>
  </si>
  <si>
    <t>FUR-FU-10003535</t>
  </si>
  <si>
    <t>Howard Miller Distant Time Traveler Alarm Clock</t>
  </si>
  <si>
    <t>CA-2016-155992</t>
  </si>
  <si>
    <t>CC-12220</t>
  </si>
  <si>
    <t>Chris Cortes</t>
  </si>
  <si>
    <t>La Porte</t>
  </si>
  <si>
    <t>US-2014-167738</t>
  </si>
  <si>
    <t>JC-16105</t>
  </si>
  <si>
    <t>Julie Creighton</t>
  </si>
  <si>
    <t>CA-2017-121412</t>
  </si>
  <si>
    <t>BG-11695</t>
  </si>
  <si>
    <t>Brooke Gillingham</t>
  </si>
  <si>
    <t>CA-2016-119186</t>
  </si>
  <si>
    <t>MS-17710</t>
  </si>
  <si>
    <t>Maurice Satty</t>
  </si>
  <si>
    <t>FUR-CH-10001973</t>
  </si>
  <si>
    <t>Office Star Flex Back Scooter Chair with White Frame</t>
  </si>
  <si>
    <t>CA-2016-154711</t>
  </si>
  <si>
    <t>TB-21355</t>
  </si>
  <si>
    <t>Todd Boyes</t>
  </si>
  <si>
    <t>CA-2016-137043</t>
  </si>
  <si>
    <t>LC-17140</t>
  </si>
  <si>
    <t>Logan Currie</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</si>
  <si>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</si>
  <si>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</si>
  <si>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</si>
  <si>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</si>
  <si>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</si>
  <si>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</si>
  <si>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</si>
  <si>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</si>
  <si>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</si>
  <si>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</si>
  <si>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CA-2016-141397</t>
  </si>
  <si>
    <t>RC-19825</t>
  </si>
  <si>
    <t>Roy Collins</t>
  </si>
  <si>
    <t>Pasadena</t>
  </si>
  <si>
    <t>FUR-CH-10003846</t>
  </si>
  <si>
    <t>Hon Valutask Swivel Chairs</t>
  </si>
  <si>
    <t>US-2016-134488</t>
  </si>
  <si>
    <t>CA-2016-145919</t>
  </si>
  <si>
    <t>HG-14965</t>
  </si>
  <si>
    <t>Henry Goldwyn</t>
  </si>
  <si>
    <t>FUR-FU-10004960</t>
  </si>
  <si>
    <t>Seth Thomas 12" Clock w/ Goldtone Case</t>
  </si>
  <si>
    <t>CA-2015-120439</t>
  </si>
  <si>
    <t>CA-2016-142762</t>
  </si>
  <si>
    <t>LD-17005</t>
  </si>
  <si>
    <t>Lisa DeCherney</t>
  </si>
  <si>
    <t>US-2017-123281</t>
  </si>
  <si>
    <t>JF-15190</t>
  </si>
  <si>
    <t>Jamie Frazer</t>
  </si>
  <si>
    <t>CA-2017-100524</t>
  </si>
  <si>
    <t>CM-12115</t>
  </si>
  <si>
    <t>Chad McGuire</t>
  </si>
  <si>
    <t>FUR-FU-10004018</t>
  </si>
  <si>
    <t>Tensor Computer Mounted Lamp</t>
  </si>
  <si>
    <t>CA-2014-153976</t>
  </si>
  <si>
    <t>BP-11290</t>
  </si>
  <si>
    <t>Beth Paige</t>
  </si>
  <si>
    <t>Evanston</t>
  </si>
  <si>
    <t>CA-2017-162978</t>
  </si>
  <si>
    <t>CA-2017-160045</t>
  </si>
  <si>
    <t>LB-16735</t>
  </si>
  <si>
    <t>Larry Blacks</t>
  </si>
  <si>
    <t>US-2014-151925</t>
  </si>
  <si>
    <t>KT-16465</t>
  </si>
  <si>
    <t>Kean Takahito</t>
  </si>
  <si>
    <t>FUR-CH-10002961</t>
  </si>
  <si>
    <t>Leather Task Chair, Black</t>
  </si>
  <si>
    <t>US-2017-155425</t>
  </si>
  <si>
    <t>AB-10600</t>
  </si>
  <si>
    <t>Ann Blume</t>
  </si>
  <si>
    <t>Tucson</t>
  </si>
  <si>
    <t>CA-2017-133249</t>
  </si>
  <si>
    <t>SZ-20035</t>
  </si>
  <si>
    <t>Sam Zeldin</t>
  </si>
  <si>
    <t>Pico Rivera</t>
  </si>
  <si>
    <t>US-2015-103471</t>
  </si>
  <si>
    <t>JR-15670</t>
  </si>
  <si>
    <t>Jim Radford</t>
  </si>
  <si>
    <t>CA-2015-120362</t>
  </si>
  <si>
    <t>CA-12265</t>
  </si>
  <si>
    <t>Christina Anderson</t>
  </si>
  <si>
    <t>Provo</t>
  </si>
  <si>
    <t>FUR-TA-10003008</t>
  </si>
  <si>
    <t>Lesro Round Back Collection Coffee Table, End Table</t>
  </si>
  <si>
    <t>US-2016-100566</t>
  </si>
  <si>
    <t>JK-16120</t>
  </si>
  <si>
    <t>Julie Kriz</t>
  </si>
  <si>
    <t>US-2016-108504</t>
  </si>
  <si>
    <t>PP-18955</t>
  </si>
  <si>
    <t>Paul Prost</t>
  </si>
  <si>
    <t>Smyrna</t>
  </si>
  <si>
    <t>Eldon 200 Class Desk Accessories, Black</t>
  </si>
  <si>
    <t>US-2017-117247</t>
  </si>
  <si>
    <t>CK-12760</t>
  </si>
  <si>
    <t>Cyma Kinney</t>
  </si>
  <si>
    <t>FUR-TA-10002958</t>
  </si>
  <si>
    <t>Bevis Oval Conference Table, Walnut</t>
  </si>
  <si>
    <t>FUR-TA-10001676</t>
  </si>
  <si>
    <t>Hon 61000 Series Interactive Training Tables</t>
  </si>
  <si>
    <t>US-2016-161396</t>
  </si>
  <si>
    <t>GM-14455</t>
  </si>
  <si>
    <t>Gary Mitchum</t>
  </si>
  <si>
    <t>FUR-TA-10002622</t>
  </si>
  <si>
    <t>Bush Andora Conference Table, Maple/Graphite Gray Finish</t>
  </si>
  <si>
    <t>US-2014-118486</t>
  </si>
  <si>
    <t>SD-20485</t>
  </si>
  <si>
    <t>Shirley Daniels</t>
  </si>
  <si>
    <t>FUR-TA-10001039</t>
  </si>
  <si>
    <t>CA-2016-130407</t>
  </si>
  <si>
    <t>US-2016-122245</t>
  </si>
  <si>
    <t>AB-10105</t>
  </si>
  <si>
    <t>Adrian Barton</t>
  </si>
  <si>
    <t>CA-2016-136329</t>
  </si>
  <si>
    <t>CA-2017-115994</t>
  </si>
  <si>
    <t>BT-11305</t>
  </si>
  <si>
    <t>Beth Thompson</t>
  </si>
  <si>
    <t>FUR-FU-10003976</t>
  </si>
  <si>
    <t>DAX Executive Solid Wood Document Frame, Desktop or Hang, Mahogany, 5 x 7</t>
  </si>
  <si>
    <t>CA-2015-126697</t>
  </si>
  <si>
    <t>SV-20815</t>
  </si>
  <si>
    <t>Stuart Van</t>
  </si>
  <si>
    <t>CA-2014-120768</t>
  </si>
  <si>
    <t>IM-15070</t>
  </si>
  <si>
    <t>Irene Maddox</t>
  </si>
  <si>
    <t>Alabama</t>
  </si>
  <si>
    <t>CA-2015-139731</t>
  </si>
  <si>
    <t>CA-2017-102337</t>
  </si>
  <si>
    <t>FUR-CH-10004289</t>
  </si>
  <si>
    <t>Global Super Steno Chair</t>
  </si>
  <si>
    <t>CA-2017-148474</t>
  </si>
  <si>
    <t>ME-17320</t>
  </si>
  <si>
    <t>Maria Etezadi</t>
  </si>
  <si>
    <t>FUR-TA-10002530</t>
  </si>
  <si>
    <t>Iceberg OfficeWorks 42" Round Tables</t>
  </si>
  <si>
    <t>CA-2014-155271</t>
  </si>
  <si>
    <t>AA-10480</t>
  </si>
  <si>
    <t>Andrew Allen</t>
  </si>
  <si>
    <t>Middletown</t>
  </si>
  <si>
    <t>FUR-FU-10001473</t>
  </si>
  <si>
    <t>DAX Wood Document Frame</t>
  </si>
  <si>
    <t>US-2016-128902</t>
  </si>
  <si>
    <t>MB-18085</t>
  </si>
  <si>
    <t>Mick Brown</t>
  </si>
  <si>
    <t>Vineland</t>
  </si>
  <si>
    <t>CA-2016-152289</t>
  </si>
  <si>
    <t>LC-16930</t>
  </si>
  <si>
    <t>Linda Cazamias</t>
  </si>
  <si>
    <t>CA-2014-151708</t>
  </si>
  <si>
    <t>MB-17305</t>
  </si>
  <si>
    <t>Maria Bertelson</t>
  </si>
  <si>
    <t>Glendale</t>
  </si>
  <si>
    <t>CA-2017-139199</t>
  </si>
  <si>
    <t>DK-12835</t>
  </si>
  <si>
    <t>Damala Kotsonis</t>
  </si>
  <si>
    <t>FUR-CH-10000847</t>
  </si>
  <si>
    <t>Global Executive Mid-Back Manager's Chair</t>
  </si>
  <si>
    <t>US-2015-105676</t>
  </si>
  <si>
    <t>NM-18520</t>
  </si>
  <si>
    <t>Neoma Murray</t>
  </si>
  <si>
    <t>FUR-FU-10004270</t>
  </si>
  <si>
    <t>Eldon Image Series Desk Accessories, Burgundy</t>
  </si>
  <si>
    <t>CA-2015-140410</t>
  </si>
  <si>
    <t>CM-12655</t>
  </si>
  <si>
    <t>Corinna Mitchell</t>
  </si>
  <si>
    <t>CA-2017-166436</t>
  </si>
  <si>
    <t>TS-21370</t>
  </si>
  <si>
    <t>Todd Sumrall</t>
  </si>
  <si>
    <t>CA-2017-139661</t>
  </si>
  <si>
    <t>JW-15220</t>
  </si>
  <si>
    <t>Jane Waco</t>
  </si>
  <si>
    <t>CA-2016-100468</t>
  </si>
  <si>
    <t>AT-10435</t>
  </si>
  <si>
    <t>Alyssa Tate</t>
  </si>
  <si>
    <t>CA-2015-153388</t>
  </si>
  <si>
    <t>PC-19000</t>
  </si>
  <si>
    <t>Pauline Chand</t>
  </si>
  <si>
    <t>FUR-TA-10003715</t>
  </si>
  <si>
    <t>Hon 2111 Invitation Series Corner Table</t>
  </si>
  <si>
    <t>CA-2017-103611</t>
  </si>
  <si>
    <t>JM-15535</t>
  </si>
  <si>
    <t>Jessica Myrick</t>
  </si>
  <si>
    <t>US-2017-160759</t>
  </si>
  <si>
    <t>AI-10855</t>
  </si>
  <si>
    <t>Arianne Irving</t>
  </si>
  <si>
    <t>CA-2017-148446</t>
  </si>
  <si>
    <t>MC-17845</t>
  </si>
  <si>
    <t>Michael Chen</t>
  </si>
  <si>
    <t>North Las Vegas</t>
  </si>
  <si>
    <t>Nevada</t>
  </si>
  <si>
    <t>CA-2015-144806</t>
  </si>
  <si>
    <t>GH-14425</t>
  </si>
  <si>
    <t>Gary Hwang</t>
  </si>
  <si>
    <t>CA-2016-122392</t>
  </si>
  <si>
    <t>CJ-12010</t>
  </si>
  <si>
    <t>Caroline Jumper</t>
  </si>
  <si>
    <t>Allentown</t>
  </si>
  <si>
    <t>FUR-FU-10002456</t>
  </si>
  <si>
    <t>Master Caster Door Stop, Large Neon Orange</t>
  </si>
  <si>
    <t>CA-2017-124086</t>
  </si>
  <si>
    <t>MP-18175</t>
  </si>
  <si>
    <t>Mike Pelletier</t>
  </si>
  <si>
    <t>Laguna Niguel</t>
  </si>
  <si>
    <t>CA-2017-121888</t>
  </si>
  <si>
    <t>CL-11890</t>
  </si>
  <si>
    <t>Carl Ludwig</t>
  </si>
  <si>
    <t>Everett</t>
  </si>
  <si>
    <t>CA-2014-166884</t>
  </si>
  <si>
    <t>CK-12205</t>
  </si>
  <si>
    <t>Chloris Kastensmidt</t>
  </si>
  <si>
    <t>FUR-FU-10003981</t>
  </si>
  <si>
    <t>CA-2014-150245</t>
  </si>
  <si>
    <t>PC-18745</t>
  </si>
  <si>
    <t>Pamela Coakley</t>
  </si>
  <si>
    <t>Watertown</t>
  </si>
  <si>
    <t>CA-2015-112116</t>
  </si>
  <si>
    <t>US-2017-102890</t>
  </si>
  <si>
    <t>SG-20470</t>
  </si>
  <si>
    <t>Sheri Gordon</t>
  </si>
  <si>
    <t>US-2014-157385</t>
  </si>
  <si>
    <t>CA-2014-101602</t>
  </si>
  <si>
    <t>MC-18100</t>
  </si>
  <si>
    <t>Mick Crebagga</t>
  </si>
  <si>
    <t>El Paso</t>
  </si>
  <si>
    <t>CA-2015-131338</t>
  </si>
  <si>
    <t>CA-2015-118423</t>
  </si>
  <si>
    <t>DP-13390</t>
  </si>
  <si>
    <t>Dennis Pardue</t>
  </si>
  <si>
    <t>Peoria</t>
  </si>
  <si>
    <t>FUR-BO-10000362</t>
  </si>
  <si>
    <t>Sauder Inglewood Library Bookcases</t>
  </si>
  <si>
    <t>CA-2017-149181</t>
  </si>
  <si>
    <t>MD-17350</t>
  </si>
  <si>
    <t>Maribeth Dona</t>
  </si>
  <si>
    <t>CA-2017-132234</t>
  </si>
  <si>
    <t>CA-2017-158876</t>
  </si>
  <si>
    <t>AB-10150</t>
  </si>
  <si>
    <t>Aimee Bixby</t>
  </si>
  <si>
    <t>Carrollton</t>
  </si>
  <si>
    <t>CA-2016-164672</t>
  </si>
  <si>
    <t>FUR-FU-10001488</t>
  </si>
  <si>
    <t>Tenex 46" x 60" Computer Anti-Static Chairmat, Rectangular Shaped</t>
  </si>
  <si>
    <t>CA-2014-156349</t>
  </si>
  <si>
    <t>ML-17395</t>
  </si>
  <si>
    <t>Marina Lichtenstein</t>
  </si>
  <si>
    <t>CA-2017-108560</t>
  </si>
  <si>
    <t>JC-15385</t>
  </si>
  <si>
    <t>Jenna Caffey</t>
  </si>
  <si>
    <t>Kent</t>
  </si>
  <si>
    <t>FUR-FU-10002937</t>
  </si>
  <si>
    <t>GE 48" Fluorescent Tube, Cool White Energy Saver, 34 Watts, 30/Box</t>
  </si>
  <si>
    <t>CA-2015-143119</t>
  </si>
  <si>
    <t>MC-17275</t>
  </si>
  <si>
    <t>Marc Crier</t>
  </si>
  <si>
    <t>Lafayette</t>
  </si>
  <si>
    <t>Louisiana</t>
  </si>
  <si>
    <t>CA-2017-101049</t>
  </si>
  <si>
    <t>FUR-FU-10004415</t>
  </si>
  <si>
    <t>Stacking Tray, Side-Loading, Legal, Smoke</t>
  </si>
  <si>
    <t>CA-2016-157266</t>
  </si>
  <si>
    <t>TB-21280</t>
  </si>
  <si>
    <t>Toby Braunhardt</t>
  </si>
  <si>
    <t>CA-2014-127159</t>
  </si>
  <si>
    <t>US-2015-157154</t>
  </si>
  <si>
    <t>MM-17920</t>
  </si>
  <si>
    <t>Michael Moore</t>
  </si>
  <si>
    <t>CA-2015-143077</t>
  </si>
  <si>
    <t>CA-2014-122882</t>
  </si>
  <si>
    <t>SB-20290</t>
  </si>
  <si>
    <t>Sean Braxton</t>
  </si>
  <si>
    <t>FUR-FU-10000758</t>
  </si>
  <si>
    <t>DAX Natural Wood-Tone Poster Frame</t>
  </si>
  <si>
    <t>CA-2016-147585</t>
  </si>
  <si>
    <t>CA-2017-143798</t>
  </si>
  <si>
    <t>AW-10840</t>
  </si>
  <si>
    <t>Anthony Witt</t>
  </si>
  <si>
    <t>CA-2014-142839</t>
  </si>
  <si>
    <t>TS-21610</t>
  </si>
  <si>
    <t>Troy Staebel</t>
  </si>
  <si>
    <t>US-2016-154361</t>
  </si>
  <si>
    <t>HZ-14950</t>
  </si>
  <si>
    <t>Henia Zydlo</t>
  </si>
  <si>
    <t>CA-2014-135657</t>
  </si>
  <si>
    <t>CA-2015-114069</t>
  </si>
  <si>
    <t>ND-18370</t>
  </si>
  <si>
    <t>Natalie DeCherney</t>
  </si>
  <si>
    <t>CA-2017-123491</t>
  </si>
  <si>
    <t>JK-15205</t>
  </si>
  <si>
    <t>Jamie Kunitz</t>
  </si>
  <si>
    <t>US-2017-124968</t>
  </si>
  <si>
    <t>MM-18055</t>
  </si>
  <si>
    <t>Michelle Moray</t>
  </si>
  <si>
    <t>CA-2017-104003</t>
  </si>
  <si>
    <t>DC-13285</t>
  </si>
  <si>
    <t>Debra Catini</t>
  </si>
  <si>
    <t>FUR-BO-10003965</t>
  </si>
  <si>
    <t>O'Sullivan Manor Hill 2-Door Library in Brianna Oak</t>
  </si>
  <si>
    <t>CA-2016-169943</t>
  </si>
  <si>
    <t>BN-11515</t>
  </si>
  <si>
    <t>Bradley Nguyen</t>
  </si>
  <si>
    <t>FUR-FU-10002088</t>
  </si>
  <si>
    <t>Nu-Dell Float Frame 11 x 14 1/2</t>
  </si>
  <si>
    <t>US-2015-123218</t>
  </si>
  <si>
    <t>KD-16345</t>
  </si>
  <si>
    <t>Katherine Ducich</t>
  </si>
  <si>
    <t>FUR-BO-10003966</t>
  </si>
  <si>
    <t>Sauder Facets Collection Library, Sky Alder Finish</t>
  </si>
  <si>
    <t>US-2017-164056</t>
  </si>
  <si>
    <t>FM-14215</t>
  </si>
  <si>
    <t>Filia McAdams</t>
  </si>
  <si>
    <t>FUR-TA-10001307</t>
  </si>
  <si>
    <t>SAFCO PlanMaster Heigh-Adjustable Drafting Table Base, 43w x 30d x 30-37h, Black</t>
  </si>
  <si>
    <t>CA-2017-152807</t>
  </si>
  <si>
    <t>CA-2015-139094</t>
  </si>
  <si>
    <t>FUR-TA-10004607</t>
  </si>
  <si>
    <t>Hon 2111 Invitation Series Straight Table</t>
  </si>
  <si>
    <t>CA-2017-168837</t>
  </si>
  <si>
    <t>JW-15955</t>
  </si>
  <si>
    <t>Joni Wasserman</t>
  </si>
  <si>
    <t>Oakland</t>
  </si>
  <si>
    <t>CA-2015-130785</t>
  </si>
  <si>
    <t>AG-10900</t>
  </si>
  <si>
    <t>Arthur Gainer</t>
  </si>
  <si>
    <t>FUR-BO-10000330</t>
  </si>
  <si>
    <t>Sauder Camden County Barrister Bookcase, Planked Cherry Finish</t>
  </si>
  <si>
    <t>FUR-BO-10003159</t>
  </si>
  <si>
    <t>Sauder Camden County Collection Libraries, Planked Cherry Finish</t>
  </si>
  <si>
    <t>CA-2016-110254</t>
  </si>
  <si>
    <t>ML-17755</t>
  </si>
  <si>
    <t>Max Ludwig</t>
  </si>
  <si>
    <t>Suffolk</t>
  </si>
  <si>
    <t>FUR-FU-10001591</t>
  </si>
  <si>
    <t>Advantus Panel Wall Certificate Holder - 8.5x11</t>
  </si>
  <si>
    <t>CA-2014-120474</t>
  </si>
  <si>
    <t>Madison</t>
  </si>
  <si>
    <t>FUR-CH-10001854</t>
  </si>
  <si>
    <t>Office Star - Professional Matrix Back Chair with 2-to-1 Synchro Tilt and Mesh Fabric Seat</t>
  </si>
  <si>
    <t>CA-2016-100965</t>
  </si>
  <si>
    <t>RM-19375</t>
  </si>
  <si>
    <t>Raymond Messe</t>
  </si>
  <si>
    <t>San Jose</t>
  </si>
  <si>
    <t>CA-2016-149461</t>
  </si>
  <si>
    <t>AS-10135</t>
  </si>
  <si>
    <t>Adrian Shami</t>
  </si>
  <si>
    <t>CA-2016-165484</t>
  </si>
  <si>
    <t>FUR-FU-10001196</t>
  </si>
  <si>
    <t>DAX Cubicle Frames - 8x10</t>
  </si>
  <si>
    <t>CA-2014-132612</t>
  </si>
  <si>
    <t>FO-14305</t>
  </si>
  <si>
    <t>Frank Olsen</t>
  </si>
  <si>
    <t>US-2017-161193</t>
  </si>
  <si>
    <t>BT-11680</t>
  </si>
  <si>
    <t>Brian Thompson</t>
  </si>
  <si>
    <t>CA-2015-131597</t>
  </si>
  <si>
    <t>US-2014-130379</t>
  </si>
  <si>
    <t>JL-15235</t>
  </si>
  <si>
    <t>Janet Lee</t>
  </si>
  <si>
    <t>FUR-FU-10002553</t>
  </si>
  <si>
    <t>Electrix Incandescent Magnifying Lamp, Black</t>
  </si>
  <si>
    <t>CA-2016-168956</t>
  </si>
  <si>
    <t>EA-14035</t>
  </si>
  <si>
    <t>Erin Ashbrook</t>
  </si>
  <si>
    <t>FUR-CH-10004754</t>
  </si>
  <si>
    <t>Global Stack Chair with Arms, Black</t>
  </si>
  <si>
    <t>CA-2016-167507</t>
  </si>
  <si>
    <t>Redmond</t>
  </si>
  <si>
    <t>Oregon</t>
  </si>
  <si>
    <t>FUR-FU-10002878</t>
  </si>
  <si>
    <t>Seth Thomas 14" Day/Date Wall Clock</t>
  </si>
  <si>
    <t>CA-2017-145884</t>
  </si>
  <si>
    <t>Muskogee</t>
  </si>
  <si>
    <t>Oklahoma</t>
  </si>
  <si>
    <t>CA-2015-131422</t>
  </si>
  <si>
    <t>CA-2014-117345</t>
  </si>
  <si>
    <t>BF-10975</t>
  </si>
  <si>
    <t>Barbara Fisher</t>
  </si>
  <si>
    <t>Charlotte</t>
  </si>
  <si>
    <t>CA-2016-157763</t>
  </si>
  <si>
    <t>KH-16330</t>
  </si>
  <si>
    <t>Katharine Harms</t>
  </si>
  <si>
    <t>Bowling Green</t>
  </si>
  <si>
    <t>FUR-CH-10000988</t>
  </si>
  <si>
    <t>Hon Olson Stacker Stools</t>
  </si>
  <si>
    <t>CA-2015-135391</t>
  </si>
  <si>
    <t>FA-14230</t>
  </si>
  <si>
    <t>Frank Atkinson</t>
  </si>
  <si>
    <t>FUR-FU-10001986</t>
  </si>
  <si>
    <t>Dana Fluorescent Magnifying Lamp, White, 36"</t>
  </si>
  <si>
    <t>US-2017-158512</t>
  </si>
  <si>
    <t>DA-13450</t>
  </si>
  <si>
    <t>Dianna Arnett</t>
  </si>
  <si>
    <t>FUR-FU-10004973</t>
  </si>
  <si>
    <t>Flat Face Poster Frame</t>
  </si>
  <si>
    <t>CA-2017-128370</t>
  </si>
  <si>
    <t>FH-14275</t>
  </si>
  <si>
    <t>Frank Hawley</t>
  </si>
  <si>
    <t>US-2017-121251</t>
  </si>
  <si>
    <t>FUR-BO-10001918</t>
  </si>
  <si>
    <t>Sauder Forest Hills Library with Doors, Woodland Oak Finish</t>
  </si>
  <si>
    <t>US-2016-100839</t>
  </si>
  <si>
    <t>NC-18625</t>
  </si>
  <si>
    <t>Noah Childs</t>
  </si>
  <si>
    <t>FUR-FU-10001617</t>
  </si>
  <si>
    <t>Executive Impressions 8-1/2" Career Panel/Partition Cubicle Clock</t>
  </si>
  <si>
    <t>CA-2017-118857</t>
  </si>
  <si>
    <t>AH-10075</t>
  </si>
  <si>
    <t>Adam Hart</t>
  </si>
  <si>
    <t>CA-2014-116932</t>
  </si>
  <si>
    <t>ME-18010</t>
  </si>
  <si>
    <t>Michelle Ellison</t>
  </si>
  <si>
    <t>FUR-TA-10004175</t>
  </si>
  <si>
    <t>Hon 30" x 60" Table with Locking Drawer</t>
  </si>
  <si>
    <t>CA-2017-142888</t>
  </si>
  <si>
    <t>BP-11230</t>
  </si>
  <si>
    <t>Benjamin Patterson</t>
  </si>
  <si>
    <t>Spokane</t>
  </si>
  <si>
    <t>FUR-TA-10004767</t>
  </si>
  <si>
    <t>Safco Drafting Table</t>
  </si>
  <si>
    <t>US-2016-112977</t>
  </si>
  <si>
    <t>CA-2017-118885</t>
  </si>
  <si>
    <t>JG-15160</t>
  </si>
  <si>
    <t>James Galang</t>
  </si>
  <si>
    <t>CA-2015-109512</t>
  </si>
  <si>
    <t>LF-17185</t>
  </si>
  <si>
    <t>Luke Foster</t>
  </si>
  <si>
    <t>CA-2016-147578</t>
  </si>
  <si>
    <t>FUR-FU-10001889</t>
  </si>
  <si>
    <t>Ultra Door Pull Handle</t>
  </si>
  <si>
    <t>CA-2014-142587</t>
  </si>
  <si>
    <t>Fairfield</t>
  </si>
  <si>
    <t>CA-2014-169775</t>
  </si>
  <si>
    <t>RA-19945</t>
  </si>
  <si>
    <t>Ryan Akin</t>
  </si>
  <si>
    <t>CA-2017-167094</t>
  </si>
  <si>
    <t>FUR-CH-10000155</t>
  </si>
  <si>
    <t>Global Comet Stacking Armless Chair</t>
  </si>
  <si>
    <t>CA-2015-157959</t>
  </si>
  <si>
    <t>RW-19540</t>
  </si>
  <si>
    <t>Rick Wilson</t>
  </si>
  <si>
    <t>FUR-FU-10004093</t>
  </si>
  <si>
    <t>Hand-Finished Solid Wood Document Frame</t>
  </si>
  <si>
    <t>CA-2017-105886</t>
  </si>
  <si>
    <t>DB-13660</t>
  </si>
  <si>
    <t>Duane Benoit</t>
  </si>
  <si>
    <t>FUR-FU-10001037</t>
  </si>
  <si>
    <t>DAX Charcoal/Nickel-Tone Document Frame, 5 x 7</t>
  </si>
  <si>
    <t>US-2017-111423</t>
  </si>
  <si>
    <t>EH-13765</t>
  </si>
  <si>
    <t>Edward Hooks</t>
  </si>
  <si>
    <t>FUR-CH-10003981</t>
  </si>
  <si>
    <t>Global Commerce Series Low-Back Swivel/Tilt Chairs</t>
  </si>
  <si>
    <t>CA-2017-161200</t>
  </si>
  <si>
    <t>FUR-BO-10000468</t>
  </si>
  <si>
    <t>O'Sullivan 2-Shelf Heavy-Duty Bookcases</t>
  </si>
  <si>
    <t>CA-2015-141768</t>
  </si>
  <si>
    <t>NP-18685</t>
  </si>
  <si>
    <t>Nora Pelletier</t>
  </si>
  <si>
    <t>CA-2016-112109</t>
  </si>
  <si>
    <t>JE-15715</t>
  </si>
  <si>
    <t>Joe Elijah</t>
  </si>
  <si>
    <t>Broomfield</t>
  </si>
  <si>
    <t>CA-2017-157987</t>
  </si>
  <si>
    <t>AC-10615</t>
  </si>
  <si>
    <t>Ann Chong</t>
  </si>
  <si>
    <t>CA-2014-110408</t>
  </si>
  <si>
    <t>Montgomery</t>
  </si>
  <si>
    <t>FUR-CH-10003774</t>
  </si>
  <si>
    <t>Global Wood Trimmed Manager's Task Chair, Khaki</t>
  </si>
  <si>
    <t>CA-2016-112669</t>
  </si>
  <si>
    <t>CA-2014-164721</t>
  </si>
  <si>
    <t>LW-16825</t>
  </si>
  <si>
    <t>Laurel Workman</t>
  </si>
  <si>
    <t>Brentwood</t>
  </si>
  <si>
    <t>CA-2015-127509</t>
  </si>
  <si>
    <t>AS-10090</t>
  </si>
  <si>
    <t>Adam Shillingsburg</t>
  </si>
  <si>
    <t>FUR-TA-10002855</t>
  </si>
  <si>
    <t>Bevis Round Conference Table Top &amp; Single Column Base</t>
  </si>
  <si>
    <t>US-2017-147221</t>
  </si>
  <si>
    <t>JS-16030</t>
  </si>
  <si>
    <t>Joy Smith</t>
  </si>
  <si>
    <t>CA-2017-163510</t>
  </si>
  <si>
    <t>CA-2017-165386</t>
  </si>
  <si>
    <t>CM-12190</t>
  </si>
  <si>
    <t>Charlotte Melton</t>
  </si>
  <si>
    <t>FUR-BO-10003034</t>
  </si>
  <si>
    <t>O'Sullivan Elevations Bookcase, Cherry Finish</t>
  </si>
  <si>
    <t>CA-2016-145905</t>
  </si>
  <si>
    <t>AM-10705</t>
  </si>
  <si>
    <t>Anne McFarland</t>
  </si>
  <si>
    <t>CA-2016-168354</t>
  </si>
  <si>
    <t>RH-19510</t>
  </si>
  <si>
    <t>Rick Huthwaite</t>
  </si>
  <si>
    <t>Providence</t>
  </si>
  <si>
    <t>Rhode Island</t>
  </si>
  <si>
    <t>CA-2015-114237</t>
  </si>
  <si>
    <t>CA-2017-162481</t>
  </si>
  <si>
    <t>CT-11995</t>
  </si>
  <si>
    <t>Carol Triggs</t>
  </si>
  <si>
    <t>CA-2015-122287</t>
  </si>
  <si>
    <t>SN-20560</t>
  </si>
  <si>
    <t>Skye Norling</t>
  </si>
  <si>
    <t>CA-2015-142237</t>
  </si>
  <si>
    <t>CK-12595</t>
  </si>
  <si>
    <t>Clytie Kelty</t>
  </si>
  <si>
    <t>FUR-CH-10003833</t>
  </si>
  <si>
    <t>Novimex Fabric Task Chair</t>
  </si>
  <si>
    <t>FUR-FU-10003142</t>
  </si>
  <si>
    <t>Master Big Foot Doorstop, Beige</t>
  </si>
  <si>
    <t>CA-2016-136434</t>
  </si>
  <si>
    <t>RD-19480</t>
  </si>
  <si>
    <t>Rick Duston</t>
  </si>
  <si>
    <t>CA-2017-120376</t>
  </si>
  <si>
    <t>TP-21130</t>
  </si>
  <si>
    <t>Theone Pippenger</t>
  </si>
  <si>
    <t>CA-2014-106439</t>
  </si>
  <si>
    <t>GG-14650</t>
  </si>
  <si>
    <t>Greg Guthrie</t>
  </si>
  <si>
    <t>CA-2015-133452</t>
  </si>
  <si>
    <t>Pomona</t>
  </si>
  <si>
    <t>FUR-TA-10003954</t>
  </si>
  <si>
    <t>Hon 94000 Series Round Tables</t>
  </si>
  <si>
    <t>US-2017-110996</t>
  </si>
  <si>
    <t>KA-16525</t>
  </si>
  <si>
    <t>Kelly Andreada</t>
  </si>
  <si>
    <t>Ontario</t>
  </si>
  <si>
    <t>CA-2014-131051</t>
  </si>
  <si>
    <t>TR-21325</t>
  </si>
  <si>
    <t>Toby Ritter</t>
  </si>
  <si>
    <t>CA-2015-120103</t>
  </si>
  <si>
    <t>MS-17365</t>
  </si>
  <si>
    <t>Maribeth Schnelling</t>
  </si>
  <si>
    <t>CA-2017-166142</t>
  </si>
  <si>
    <t>MM-17260</t>
  </si>
  <si>
    <t>Magdelene Morse</t>
  </si>
  <si>
    <t>CA-2014-145926</t>
  </si>
  <si>
    <t>Moorhead</t>
  </si>
  <si>
    <t>CA-2014-123295</t>
  </si>
  <si>
    <t>AH-10120</t>
  </si>
  <si>
    <t>Adrian Hane</t>
  </si>
  <si>
    <t>CA-2015-164882</t>
  </si>
  <si>
    <t>SG-20080</t>
  </si>
  <si>
    <t>Sandra Glassco</t>
  </si>
  <si>
    <t>Redlands</t>
  </si>
  <si>
    <t>FUR-BO-10002213</t>
  </si>
  <si>
    <t>DMI Eclipse Executive Suite Bookcases</t>
  </si>
  <si>
    <t>CA-2015-159786</t>
  </si>
  <si>
    <t>RK-19300</t>
  </si>
  <si>
    <t>Ralph Kennedy</t>
  </si>
  <si>
    <t>CA-2017-158246</t>
  </si>
  <si>
    <t>JB-15400</t>
  </si>
  <si>
    <t>Jennifer Braxton</t>
  </si>
  <si>
    <t>Sunnyvale</t>
  </si>
  <si>
    <t>CA-2017-167381</t>
  </si>
  <si>
    <t>EH-14005</t>
  </si>
  <si>
    <t>Erica Hernandez</t>
  </si>
  <si>
    <t>Lansing</t>
  </si>
  <si>
    <t>CA-2015-134859</t>
  </si>
  <si>
    <t>FUR-FU-10003623</t>
  </si>
  <si>
    <t>DataProducts Ampli Magnifier Task Lamp, Black,</t>
  </si>
  <si>
    <t>US-2014-114188</t>
  </si>
  <si>
    <t>RF-19345</t>
  </si>
  <si>
    <t>Randy Ferguson</t>
  </si>
  <si>
    <t>CA-2015-156377</t>
  </si>
  <si>
    <t>TB-21625</t>
  </si>
  <si>
    <t>Trudy Brown</t>
  </si>
  <si>
    <t>Grand Prairie</t>
  </si>
  <si>
    <t>FUR-FU-10002364</t>
  </si>
  <si>
    <t>Eldon Expressions Wood Desk Accessories, Oak</t>
  </si>
  <si>
    <t>CA-2014-159520</t>
  </si>
  <si>
    <t>GT-14635</t>
  </si>
  <si>
    <t>Grant Thornton</t>
  </si>
  <si>
    <t>FUR-TA-10003238</t>
  </si>
  <si>
    <t>Chromcraft Bull-Nose Wood 48" x 96" Rectangular Conference Tables</t>
  </si>
  <si>
    <t>US-2016-152051</t>
  </si>
  <si>
    <t>TS-21160</t>
  </si>
  <si>
    <t>Theresa Swint</t>
  </si>
  <si>
    <t>York</t>
  </si>
  <si>
    <t>CA-2014-141607</t>
  </si>
  <si>
    <t>WB-21850</t>
  </si>
  <si>
    <t>William Brown</t>
  </si>
  <si>
    <t>US-2017-139969</t>
  </si>
  <si>
    <t>AF-10870</t>
  </si>
  <si>
    <t>Art Ferguson</t>
  </si>
  <si>
    <t>College Station</t>
  </si>
  <si>
    <t>US-2016-120460</t>
  </si>
  <si>
    <t>BF-11170</t>
  </si>
  <si>
    <t>Ben Ferrer</t>
  </si>
  <si>
    <t>Dallas</t>
  </si>
  <si>
    <t>CA-2016-141019</t>
  </si>
  <si>
    <t>Cincinnati</t>
  </si>
  <si>
    <t>CA-2016-154018</t>
  </si>
  <si>
    <t>Laredo</t>
  </si>
  <si>
    <t>US-2017-137491</t>
  </si>
  <si>
    <t>San Angelo</t>
  </si>
  <si>
    <t>CA-2016-128818</t>
  </si>
  <si>
    <t>FUR-CH-10002084</t>
  </si>
  <si>
    <t>Hon Mobius Operator's Chair</t>
  </si>
  <si>
    <t>CA-2017-143063</t>
  </si>
  <si>
    <t>IL-15100</t>
  </si>
  <si>
    <t>Ivan Liston</t>
  </si>
  <si>
    <t>US-2014-165659</t>
  </si>
  <si>
    <t>Little Rock</t>
  </si>
  <si>
    <t>CA-2015-138002</t>
  </si>
  <si>
    <t>FUR-FU-10004748</t>
  </si>
  <si>
    <t>Howard Miller 16" Diameter Gallery Wall Clock</t>
  </si>
  <si>
    <t>CA-2015-128860</t>
  </si>
  <si>
    <t>Eldon Executive Woodline II Desk Accessories, Mahogany</t>
  </si>
  <si>
    <t>CA-2017-107874</t>
  </si>
  <si>
    <t>SW-20275</t>
  </si>
  <si>
    <t>Scott Williamson</t>
  </si>
  <si>
    <t>CA-2017-129378</t>
  </si>
  <si>
    <t>NS-18505</t>
  </si>
  <si>
    <t>Neola Schneider</t>
  </si>
  <si>
    <t>FUR-CH-10000553</t>
  </si>
  <si>
    <t>Metal Folding Chairs, Beige, 4/Carton</t>
  </si>
  <si>
    <t>CA-2015-131884</t>
  </si>
  <si>
    <t>DK-13375</t>
  </si>
  <si>
    <t>Dennis Kane</t>
  </si>
  <si>
    <t>Marion</t>
  </si>
  <si>
    <t>CA-2016-106383</t>
  </si>
  <si>
    <t>BT-11440</t>
  </si>
  <si>
    <t>Bobby Trafton</t>
  </si>
  <si>
    <t>Littleton</t>
  </si>
  <si>
    <t>FUR-BO-10002202</t>
  </si>
  <si>
    <t>Atlantic Metals Mobile 2-Shelf Bookcases, Custom Colors</t>
  </si>
  <si>
    <t>CA-2016-139157</t>
  </si>
  <si>
    <t>CA-2017-157091</t>
  </si>
  <si>
    <t>DB-13405</t>
  </si>
  <si>
    <t>Denny Blanton</t>
  </si>
  <si>
    <t>CA-2017-166849</t>
  </si>
  <si>
    <t>SJ-20125</t>
  </si>
  <si>
    <t>Sanjit Jacobs</t>
  </si>
  <si>
    <t>FUR-FU-10004597</t>
  </si>
  <si>
    <t>Eldon Cleatmat Chair Mats for Medium Pile Carpets</t>
  </si>
  <si>
    <t>CA-2016-164091</t>
  </si>
  <si>
    <t>Bangor</t>
  </si>
  <si>
    <t>Maine</t>
  </si>
  <si>
    <t>CA-2017-105214</t>
  </si>
  <si>
    <t>CA-2017-122994</t>
  </si>
  <si>
    <t>MV-17485</t>
  </si>
  <si>
    <t>Mark Van Huff</t>
  </si>
  <si>
    <t>CA-2015-142944</t>
  </si>
  <si>
    <t>JL-15850</t>
  </si>
  <si>
    <t>John Lucas</t>
  </si>
  <si>
    <t>FUR-FU-10000308</t>
  </si>
  <si>
    <t>Deflect-o Glass Clear Studded Chair Mats</t>
  </si>
  <si>
    <t>CA-2014-157882</t>
  </si>
  <si>
    <t>FUR-TA-10001866</t>
  </si>
  <si>
    <t>Bevis Round Conference Room Tables and Bases</t>
  </si>
  <si>
    <t>CA-2014-104283</t>
  </si>
  <si>
    <t>LM-17065</t>
  </si>
  <si>
    <t>Liz MacKendrick</t>
  </si>
  <si>
    <t>Southaven</t>
  </si>
  <si>
    <t>CA-2017-142622</t>
  </si>
  <si>
    <t>JK-15625</t>
  </si>
  <si>
    <t>Jim Karlsson</t>
  </si>
  <si>
    <t>CA-2017-115154</t>
  </si>
  <si>
    <t>RS-19420</t>
  </si>
  <si>
    <t>Ricardo Sperren</t>
  </si>
  <si>
    <t>FUR-TA-10001950</t>
  </si>
  <si>
    <t>Balt Solid Wood Round Tables</t>
  </si>
  <si>
    <t>CA-2015-149342</t>
  </si>
  <si>
    <t>CA-2017-127929</t>
  </si>
  <si>
    <t>CA-2015-113145</t>
  </si>
  <si>
    <t>CA-2017-157931</t>
  </si>
  <si>
    <t>Roswell</t>
  </si>
  <si>
    <t>CA-2016-115574</t>
  </si>
  <si>
    <t>US-2017-120418</t>
  </si>
  <si>
    <t>BC-11125</t>
  </si>
  <si>
    <t>Becky Castell</t>
  </si>
  <si>
    <t>CA-2017-122035</t>
  </si>
  <si>
    <t>EM-13825</t>
  </si>
  <si>
    <t>Elizabeth Moffitt</t>
  </si>
  <si>
    <t>Sioux Falls</t>
  </si>
  <si>
    <t>South Dakota</t>
  </si>
  <si>
    <t>CA-2015-105102</t>
  </si>
  <si>
    <t>BM-11575</t>
  </si>
  <si>
    <t>Brendan Murry</t>
  </si>
  <si>
    <t>US-2015-147739</t>
  </si>
  <si>
    <t>FUR-FU-10001468</t>
  </si>
  <si>
    <t>Tenex Antistatic Computer Chair Mats</t>
  </si>
  <si>
    <t>US-2014-143231</t>
  </si>
  <si>
    <t>FUR-FU-10002501</t>
  </si>
  <si>
    <t>Nu-Dell Executive Frame</t>
  </si>
  <si>
    <t>CA-2016-159373</t>
  </si>
  <si>
    <t>CA-2015-111514</t>
  </si>
  <si>
    <t>SC-20260</t>
  </si>
  <si>
    <t>Scott Cohen</t>
  </si>
  <si>
    <t>US-2014-148838</t>
  </si>
  <si>
    <t>CP-12340</t>
  </si>
  <si>
    <t>Christine Phan</t>
  </si>
  <si>
    <t>US-2016-108637</t>
  </si>
  <si>
    <t>AB-10060</t>
  </si>
  <si>
    <t>Adam Bellavance</t>
  </si>
  <si>
    <t>CA-2014-102295</t>
  </si>
  <si>
    <t>EH-13990</t>
  </si>
  <si>
    <t>Erica Hackney</t>
  </si>
  <si>
    <t>Sacramento</t>
  </si>
  <si>
    <t>FUR-CH-10001714</t>
  </si>
  <si>
    <t>Global Leather &amp; Oak Executive Chair, Burgundy</t>
  </si>
  <si>
    <t>US-2016-129469</t>
  </si>
  <si>
    <t>FUR-FU-10002298</t>
  </si>
  <si>
    <t>Rubbermaid ClusterMat Chairmats, Mat Size- 66" x 60", Lip 20" x 11" -90 Degree Angle</t>
  </si>
  <si>
    <t>CA-2016-159940</t>
  </si>
  <si>
    <t>BF-11020</t>
  </si>
  <si>
    <t>Barry Franzšsisch</t>
  </si>
  <si>
    <t>CA-2016-118052</t>
  </si>
  <si>
    <t>BE-11455</t>
  </si>
  <si>
    <t>Brad Eason</t>
  </si>
  <si>
    <t>DAX Solid Wood Frames</t>
  </si>
  <si>
    <t>US-2015-127040</t>
  </si>
  <si>
    <t>SG-20605</t>
  </si>
  <si>
    <t>Speros Goranitis</t>
  </si>
  <si>
    <t>US-2016-110170</t>
  </si>
  <si>
    <t>HM-14860</t>
  </si>
  <si>
    <t>Harry Marie</t>
  </si>
  <si>
    <t>Huntsville</t>
  </si>
  <si>
    <t>FUR-BO-10000780</t>
  </si>
  <si>
    <t>O'Sullivan Plantations 2-Door Library in Landvery Oak</t>
  </si>
  <si>
    <t>CA-2017-155985</t>
  </si>
  <si>
    <t>BE-11335</t>
  </si>
  <si>
    <t>Bill Eplett</t>
  </si>
  <si>
    <t>CA-2014-151295</t>
  </si>
  <si>
    <t>JA-15970</t>
  </si>
  <si>
    <t>Joseph Airdo</t>
  </si>
  <si>
    <t>CA-2016-156300</t>
  </si>
  <si>
    <t>CA-2015-146087</t>
  </si>
  <si>
    <t>Holyoke</t>
  </si>
  <si>
    <t>US-2017-147669</t>
  </si>
  <si>
    <t>SV-20935</t>
  </si>
  <si>
    <t>Susan Vittorini</t>
  </si>
  <si>
    <t>FUR-TA-10002645</t>
  </si>
  <si>
    <t>Hon Rectangular Conference Tables</t>
  </si>
  <si>
    <t>CA-2016-169922</t>
  </si>
  <si>
    <t>MZ-17515</t>
  </si>
  <si>
    <t>Mary Zewe</t>
  </si>
  <si>
    <t>CA-2017-129805</t>
  </si>
  <si>
    <t>CA-2014-148586</t>
  </si>
  <si>
    <t>AZ-10750</t>
  </si>
  <si>
    <t>Annie Zypern</t>
  </si>
  <si>
    <t>FUR-CH-10002439</t>
  </si>
  <si>
    <t>Iceberg Nesting Folding Chair, 19w x 6d x 43h</t>
  </si>
  <si>
    <t>CA-2017-140053</t>
  </si>
  <si>
    <t>Farmington</t>
  </si>
  <si>
    <t>New Mexico</t>
  </si>
  <si>
    <t>CA-2014-164210</t>
  </si>
  <si>
    <t>PW-19240</t>
  </si>
  <si>
    <t>Pierre Wener</t>
  </si>
  <si>
    <t>FUR-TA-10000849</t>
  </si>
  <si>
    <t>Bevis Rectangular Conference Tables</t>
  </si>
  <si>
    <t>CA-2017-139948</t>
  </si>
  <si>
    <t>SW-20455</t>
  </si>
  <si>
    <t>Shaun Weien</t>
  </si>
  <si>
    <t>CA-2016-146934</t>
  </si>
  <si>
    <t>Passaic</t>
  </si>
  <si>
    <t>CA-2016-119165</t>
  </si>
  <si>
    <t>US-2016-135923</t>
  </si>
  <si>
    <t>CM-11935</t>
  </si>
  <si>
    <t>Carlos Meador</t>
  </si>
  <si>
    <t>Fayetteville</t>
  </si>
  <si>
    <t>FUR-FU-10002107</t>
  </si>
  <si>
    <t>Eldon Pizzaz Desk Accessories</t>
  </si>
  <si>
    <t>Sauder Forest Hills Library, Woodland Oak Finish</t>
  </si>
  <si>
    <t>CA-2016-114972</t>
  </si>
  <si>
    <t>PF-19225</t>
  </si>
  <si>
    <t>Phillip Flathmann</t>
  </si>
  <si>
    <t>FUR-CH-10001190</t>
  </si>
  <si>
    <t>Global Deluxe High-Back Office Chair in Storm</t>
  </si>
  <si>
    <t>CA-2017-102750</t>
  </si>
  <si>
    <t>GM-14695</t>
  </si>
  <si>
    <t>Greg Maxwell</t>
  </si>
  <si>
    <t>CA-2017-126067</t>
  </si>
  <si>
    <t>KN-16705</t>
  </si>
  <si>
    <t>Kristina Nunn</t>
  </si>
  <si>
    <t>CA-2016-146206</t>
  </si>
  <si>
    <t>KT-16480</t>
  </si>
  <si>
    <t>Kean Thornton</t>
  </si>
  <si>
    <t>CA-2014-136644</t>
  </si>
  <si>
    <t>SC-20575</t>
  </si>
  <si>
    <t>Sonia Cooley</t>
  </si>
  <si>
    <t>Mishawaka</t>
  </si>
  <si>
    <t>CA-2014-143917</t>
  </si>
  <si>
    <t>CA-2016-124506</t>
  </si>
  <si>
    <t>BB-11545</t>
  </si>
  <si>
    <t>Brenda Bowman</t>
  </si>
  <si>
    <t>CA-2017-123134</t>
  </si>
  <si>
    <t>DW-13585</t>
  </si>
  <si>
    <t>Dorothy Wardle</t>
  </si>
  <si>
    <t>Westfield</t>
  </si>
  <si>
    <t>CA-2015-168746</t>
  </si>
  <si>
    <t>CA-2015-113404</t>
  </si>
  <si>
    <t>EM-13810</t>
  </si>
  <si>
    <t>Eleni McCrary</t>
  </si>
  <si>
    <t>CA-2016-144792</t>
  </si>
  <si>
    <t>KD-16615</t>
  </si>
  <si>
    <t>Ken Dana</t>
  </si>
  <si>
    <t>Scottsdale</t>
  </si>
  <si>
    <t>US-2016-114174</t>
  </si>
  <si>
    <t>AP-10720</t>
  </si>
  <si>
    <t>Anne Pryor</t>
  </si>
  <si>
    <t>Malden</t>
  </si>
  <si>
    <t>FUR-BO-10003450</t>
  </si>
  <si>
    <t>Bush Westfield Collection Bookcases, Dark Cherry Finish</t>
  </si>
  <si>
    <t>CA-2017-108070</t>
  </si>
  <si>
    <t>CA-2017-101042</t>
  </si>
  <si>
    <t>FUR-FU-10004665</t>
  </si>
  <si>
    <t>3M Polarizing Task Lamp with Clamp Arm, Light Gray</t>
  </si>
  <si>
    <t>US-2016-126844</t>
  </si>
  <si>
    <t>BW-11110</t>
  </si>
  <si>
    <t>Bart Watters</t>
  </si>
  <si>
    <t>FUR-FU-10004909</t>
  </si>
  <si>
    <t>Contemporary Wood/Metal Frame</t>
  </si>
  <si>
    <t>CA-2015-147788</t>
  </si>
  <si>
    <t>TM-21010</t>
  </si>
  <si>
    <t>Tamara Manning</t>
  </si>
  <si>
    <t>FUR-BO-10004357</t>
  </si>
  <si>
    <t>O'Sullivan Living Dimensions 3-Shelf Bookcases</t>
  </si>
  <si>
    <t>CA-2017-123967</t>
  </si>
  <si>
    <t>SF-20200</t>
  </si>
  <si>
    <t>Sarah Foster</t>
  </si>
  <si>
    <t>Bellingham</t>
  </si>
  <si>
    <t>CA-2017-145128</t>
  </si>
  <si>
    <t>SM-20320</t>
  </si>
  <si>
    <t>Sean Miller</t>
  </si>
  <si>
    <t>US-2014-155502</t>
  </si>
  <si>
    <t>Alexandria</t>
  </si>
  <si>
    <t>FUR-FU-10004587</t>
  </si>
  <si>
    <t>GE General Use Halogen Bulbs, 100 Watts, 1 Bulb per Pack</t>
  </si>
  <si>
    <t>FUR-FU-10001847</t>
  </si>
  <si>
    <t>Eldon Image Series Black Desk Accessories</t>
  </si>
  <si>
    <t>CA-2017-131695</t>
  </si>
  <si>
    <t>FUR-FU-10002045</t>
  </si>
  <si>
    <t>Executive Impressions 14"</t>
  </si>
  <si>
    <t>US-2016-115455</t>
  </si>
  <si>
    <t>SE-20110</t>
  </si>
  <si>
    <t>Sanjit Engle</t>
  </si>
  <si>
    <t>Wheeling</t>
  </si>
  <si>
    <t>FUR-FU-10004671</t>
  </si>
  <si>
    <t>Executive Impressions 12" Wall Clock</t>
  </si>
  <si>
    <t>FUR-TA-10003569</t>
  </si>
  <si>
    <t>Bretford CR8500 Series Meeting Room Furniture</t>
  </si>
  <si>
    <t>CA-2016-165848</t>
  </si>
  <si>
    <t>EN-13780</t>
  </si>
  <si>
    <t>Edward Nazzal</t>
  </si>
  <si>
    <t>CA-2014-127446</t>
  </si>
  <si>
    <t>MC-17590</t>
  </si>
  <si>
    <t>Matt Collister</t>
  </si>
  <si>
    <t>CA-2016-137204</t>
  </si>
  <si>
    <t>BO-11350</t>
  </si>
  <si>
    <t>Bill Overfelt</t>
  </si>
  <si>
    <t>CA-2014-147298</t>
  </si>
  <si>
    <t>AG-10300</t>
  </si>
  <si>
    <t>Aleksandra Gannaway</t>
  </si>
  <si>
    <t>US-2017-110604</t>
  </si>
  <si>
    <t>JF-15295</t>
  </si>
  <si>
    <t>Jason Fortune-</t>
  </si>
  <si>
    <t>FUR-CH-10002017</t>
  </si>
  <si>
    <t>SAFCO Optional Arm Kit for Workspace Cribbage Stacking Chair</t>
  </si>
  <si>
    <t>CA-2015-116750</t>
  </si>
  <si>
    <t>FUR-FU-10003829</t>
  </si>
  <si>
    <t>Stackable Trays</t>
  </si>
  <si>
    <t>CA-2017-108441</t>
  </si>
  <si>
    <t>SB-20170</t>
  </si>
  <si>
    <t>Sarah Bern</t>
  </si>
  <si>
    <t>CA-2016-149111</t>
  </si>
  <si>
    <t>Raleigh</t>
  </si>
  <si>
    <t>CA-2014-131002</t>
  </si>
  <si>
    <t>TB-21400</t>
  </si>
  <si>
    <t>Tom Boeckenhauer</t>
  </si>
  <si>
    <t>Tulsa</t>
  </si>
  <si>
    <t>Executive Impressions 13" Clairmont Wall Clock</t>
  </si>
  <si>
    <t>US-2016-146794</t>
  </si>
  <si>
    <t>SH-19975</t>
  </si>
  <si>
    <t>Sally Hughsby</t>
  </si>
  <si>
    <t>Hesperia</t>
  </si>
  <si>
    <t>CA-2017-112515</t>
  </si>
  <si>
    <t>FUR-BO-10003404</t>
  </si>
  <si>
    <t>Global Adaptabilites Bookcase, Cherry/Storm Gray Finish</t>
  </si>
  <si>
    <t>CA-2015-135538</t>
  </si>
  <si>
    <t>HR-14830</t>
  </si>
  <si>
    <t>Harold Ryan</t>
  </si>
  <si>
    <t>Gilbert</t>
  </si>
  <si>
    <t>CA-2016-164784</t>
  </si>
  <si>
    <t>HF-14995</t>
  </si>
  <si>
    <t>Herbert Flentye</t>
  </si>
  <si>
    <t>US-2015-139759</t>
  </si>
  <si>
    <t>NL-18310</t>
  </si>
  <si>
    <t>Nancy Lomonaco</t>
  </si>
  <si>
    <t>CA-2014-126403</t>
  </si>
  <si>
    <t>RR-19525</t>
  </si>
  <si>
    <t>Rick Reed</t>
  </si>
  <si>
    <t>Lowell</t>
  </si>
  <si>
    <t>FUR-CH-10003761</t>
  </si>
  <si>
    <t>Global Italian Leather Office Chair</t>
  </si>
  <si>
    <t>CA-2016-138079</t>
  </si>
  <si>
    <t>CA-2014-143182</t>
  </si>
  <si>
    <t>DL-12865</t>
  </si>
  <si>
    <t>Dan Lawera</t>
  </si>
  <si>
    <t>Hialeah</t>
  </si>
  <si>
    <t>CA-2014-145317</t>
  </si>
  <si>
    <t>CA-2015-121797</t>
  </si>
  <si>
    <t>CC-12145</t>
  </si>
  <si>
    <t>Charles Crestani</t>
  </si>
  <si>
    <t>FUR-FU-10001876</t>
  </si>
  <si>
    <t>Computer Room Manger, 14"</t>
  </si>
  <si>
    <t>CA-2017-132430</t>
  </si>
  <si>
    <t>CP-12085</t>
  </si>
  <si>
    <t>Cathy Prescott</t>
  </si>
  <si>
    <t>Lakewood</t>
  </si>
  <si>
    <t>CA-2014-110030</t>
  </si>
  <si>
    <t>CA-2017-149888</t>
  </si>
  <si>
    <t>EP-13915</t>
  </si>
  <si>
    <t>Emily Phan</t>
  </si>
  <si>
    <t>CA-2017-104801</t>
  </si>
  <si>
    <t>FH-14350</t>
  </si>
  <si>
    <t>Fred Harton</t>
  </si>
  <si>
    <t>CA-2015-115798</t>
  </si>
  <si>
    <t>CA-2014-149244</t>
  </si>
  <si>
    <t>MS-17530</t>
  </si>
  <si>
    <t>MaryBeth Skach</t>
  </si>
  <si>
    <t>CA-2015-140144</t>
  </si>
  <si>
    <t>SC-20770</t>
  </si>
  <si>
    <t>Stewart Carmichael</t>
  </si>
  <si>
    <t>CA-2014-155887</t>
  </si>
  <si>
    <t>US-2014-141257</t>
  </si>
  <si>
    <t>FUR-CH-10002758</t>
  </si>
  <si>
    <t>Hon Deluxe Fabric Upholstered Stacking Chairs, Squared Back</t>
  </si>
  <si>
    <t>CA-2014-158029</t>
  </si>
  <si>
    <t>CA-2016-146171</t>
  </si>
  <si>
    <t>JP-16135</t>
  </si>
  <si>
    <t>Julie Prescott</t>
  </si>
  <si>
    <t>CA-2017-158967</t>
  </si>
  <si>
    <t>CA-2015-138534</t>
  </si>
  <si>
    <t>Bakersfield</t>
  </si>
  <si>
    <t>CA-2017-108322</t>
  </si>
  <si>
    <t>SS-20140</t>
  </si>
  <si>
    <t>Saphhira Shifley</t>
  </si>
  <si>
    <t>Pompano Beach</t>
  </si>
  <si>
    <t>CA-2015-149972</t>
  </si>
  <si>
    <t>CD-12790</t>
  </si>
  <si>
    <t>Cynthia Delaney</t>
  </si>
  <si>
    <t>US-2014-117744</t>
  </si>
  <si>
    <t>MD-17860</t>
  </si>
  <si>
    <t>Michael Dominguez</t>
  </si>
  <si>
    <t>Corpus Christi</t>
  </si>
  <si>
    <t>CA-2014-154599</t>
  </si>
  <si>
    <t>KN-16450</t>
  </si>
  <si>
    <t>Kean Nguyen</t>
  </si>
  <si>
    <t>Redondo Beach</t>
  </si>
  <si>
    <t>CA-2017-143329</t>
  </si>
  <si>
    <t>DL-13330</t>
  </si>
  <si>
    <t>Denise Leinenbach</t>
  </si>
  <si>
    <t>Las Cruces</t>
  </si>
  <si>
    <t>CA-2015-122623</t>
  </si>
  <si>
    <t>CA-2015-148635</t>
  </si>
  <si>
    <t>MH-18025</t>
  </si>
  <si>
    <t>Michelle Huthwaite</t>
  </si>
  <si>
    <t>CA-2015-135685</t>
  </si>
  <si>
    <t>FUR-FU-10001185</t>
  </si>
  <si>
    <t>Advantus Employee of the Month Certificate Frame, 11 x 13-1/2</t>
  </si>
  <si>
    <t>CA-2015-104626</t>
  </si>
  <si>
    <t>DR-12940</t>
  </si>
  <si>
    <t>Daniel Raglin</t>
  </si>
  <si>
    <t>CA-2016-160500</t>
  </si>
  <si>
    <t>DM-13015</t>
  </si>
  <si>
    <t>Darrin Martin</t>
  </si>
  <si>
    <t>US-2014-112914</t>
  </si>
  <si>
    <t>US-2014-125521</t>
  </si>
  <si>
    <t>Chesapeake</t>
  </si>
  <si>
    <t>US-2016-162852</t>
  </si>
  <si>
    <t>Woodstock</t>
  </si>
  <si>
    <t>CA-2017-157854</t>
  </si>
  <si>
    <t>DM-13345</t>
  </si>
  <si>
    <t>Denise Monton</t>
  </si>
  <si>
    <t>FUR-FU-10003832</t>
  </si>
  <si>
    <t>Eldon Expressions Punched Metal &amp; Wood Desk Accessories, Black &amp; Cherry</t>
  </si>
  <si>
    <t>CA-2016-136371</t>
  </si>
  <si>
    <t>FUR-FU-10000409</t>
  </si>
  <si>
    <t>GE 4 Foot Flourescent Tube, 40 Watt</t>
  </si>
  <si>
    <t>CA-2016-128594</t>
  </si>
  <si>
    <t>CA-2016-154690</t>
  </si>
  <si>
    <t>CC-12370</t>
  </si>
  <si>
    <t>Christopher Conant</t>
  </si>
  <si>
    <t>CA-2017-138975</t>
  </si>
  <si>
    <t>SC-20380</t>
  </si>
  <si>
    <t>Shahid Collister</t>
  </si>
  <si>
    <t>Atlanta</t>
  </si>
  <si>
    <t>CA-2017-143861</t>
  </si>
  <si>
    <t>FUR-FU-10001546</t>
  </si>
  <si>
    <t>Dana Swing-Arm Lamps</t>
  </si>
  <si>
    <t>CA-2014-148040</t>
  </si>
  <si>
    <t>BF-11275</t>
  </si>
  <si>
    <t>Beth Fritzler</t>
  </si>
  <si>
    <t>US-2016-167339</t>
  </si>
  <si>
    <t>TD-20995</t>
  </si>
  <si>
    <t>Tamara Dahlen</t>
  </si>
  <si>
    <t>CA-2016-130799</t>
  </si>
  <si>
    <t>BK-11260</t>
  </si>
  <si>
    <t>Berenike Kampe</t>
  </si>
  <si>
    <t>US-2016-159856</t>
  </si>
  <si>
    <t>Tempe</t>
  </si>
  <si>
    <t>CA-2014-142727</t>
  </si>
  <si>
    <t>HG-14845</t>
  </si>
  <si>
    <t>Harry Greene</t>
  </si>
  <si>
    <t>Lake Charles</t>
  </si>
  <si>
    <t>CA-2017-139913</t>
  </si>
  <si>
    <t>FUR-FU-10000771</t>
  </si>
  <si>
    <t>Eldon 200 Class Desk Accessories, Smoke</t>
  </si>
  <si>
    <t>US-2015-114839</t>
  </si>
  <si>
    <t>CA-2016-153577</t>
  </si>
  <si>
    <t>Highland Park</t>
  </si>
  <si>
    <t>CA-2016-160129</t>
  </si>
  <si>
    <t>LS-17200</t>
  </si>
  <si>
    <t>Luke Schmidt</t>
  </si>
  <si>
    <t>CA-2014-157721</t>
  </si>
  <si>
    <t>JM-16195</t>
  </si>
  <si>
    <t>Justin MacKendrick</t>
  </si>
  <si>
    <t>FUR-FU-10002116</t>
  </si>
  <si>
    <t>Tenex Carpeted, Granite-Look or Clear Contemporary Contour Shape Chair Mats</t>
  </si>
  <si>
    <t>CA-2017-128629</t>
  </si>
  <si>
    <t>BP-11155</t>
  </si>
  <si>
    <t>Becky Pak</t>
  </si>
  <si>
    <t>CA-2017-143434</t>
  </si>
  <si>
    <t>Saginaw</t>
  </si>
  <si>
    <t>CA-2015-168564</t>
  </si>
  <si>
    <t>TT-21220</t>
  </si>
  <si>
    <t>Thomas Thornton</t>
  </si>
  <si>
    <t>CA-2017-155880</t>
  </si>
  <si>
    <t>FUR-CH-10000422</t>
  </si>
  <si>
    <t>Global Highback Leather Tilter in Burgundy</t>
  </si>
  <si>
    <t>CA-2017-126242</t>
  </si>
  <si>
    <t>FUR-FU-10002685</t>
  </si>
  <si>
    <t>Executive Impressions 13-1/2" Indoor/Outdoor Wall Clock</t>
  </si>
  <si>
    <t>CA-2016-166443</t>
  </si>
  <si>
    <t>LH-17020</t>
  </si>
  <si>
    <t>Lisa Hazard</t>
  </si>
  <si>
    <t>CA-2017-169859</t>
  </si>
  <si>
    <t>FUR-FU-10004963</t>
  </si>
  <si>
    <t>Eldon 400 Class Desk Accessories, Black Carbon</t>
  </si>
  <si>
    <t>CA-2017-134915</t>
  </si>
  <si>
    <t>EM-14140</t>
  </si>
  <si>
    <t>Eugene Moren</t>
  </si>
  <si>
    <t>FUR-CH-10004875</t>
  </si>
  <si>
    <t>Harbour Creations 67200 Series Stacking Chairs</t>
  </si>
  <si>
    <t>FUR-FU-10000305</t>
  </si>
  <si>
    <t>Tenex V2T-RE Standard Weight Series Chair Mat, 45" x 53", Lip 25" x 12"</t>
  </si>
  <si>
    <t>CA-2017-123638</t>
  </si>
  <si>
    <t>MA-17995</t>
  </si>
  <si>
    <t>Michelle Arnett</t>
  </si>
  <si>
    <t>CA-2017-137428</t>
  </si>
  <si>
    <t>AY-10555</t>
  </si>
  <si>
    <t>Andy Yotov</t>
  </si>
  <si>
    <t>FUR-FU-10002445</t>
  </si>
  <si>
    <t>DAX Two-Tone Rosewood/Black Document Frame, Desktop, 5 x 7</t>
  </si>
  <si>
    <t>CA-2014-162866</t>
  </si>
  <si>
    <t>Co-12640</t>
  </si>
  <si>
    <t>Corey-Lock</t>
  </si>
  <si>
    <t>Skokie</t>
  </si>
  <si>
    <t>CA-2017-167941</t>
  </si>
  <si>
    <t>JF-15565</t>
  </si>
  <si>
    <t>Jill Fjeld</t>
  </si>
  <si>
    <t>CA-2015-137512</t>
  </si>
  <si>
    <t>Allen</t>
  </si>
  <si>
    <t>CA-2017-139773</t>
  </si>
  <si>
    <t>DV-13045</t>
  </si>
  <si>
    <t>Darrin Van Huff</t>
  </si>
  <si>
    <t>FUR-CH-10001797</t>
  </si>
  <si>
    <t>Safco Chair Connectors, 6/Carton</t>
  </si>
  <si>
    <t>CA-2014-109232</t>
  </si>
  <si>
    <t>Mount Pleasant</t>
  </si>
  <si>
    <t>CA-2015-139850</t>
  </si>
  <si>
    <t>GB-14575</t>
  </si>
  <si>
    <t>Giulietta Baptist</t>
  </si>
  <si>
    <t>CA-2014-131310</t>
  </si>
  <si>
    <t>CL-12565</t>
  </si>
  <si>
    <t>Clay Ludtke</t>
  </si>
  <si>
    <t>US-2014-112872</t>
  </si>
  <si>
    <t>CA-2016-139269</t>
  </si>
  <si>
    <t>JB-16045</t>
  </si>
  <si>
    <t>Julia Barnett</t>
  </si>
  <si>
    <t>FUR-FU-10000755</t>
  </si>
  <si>
    <t>Eldon Expressions Mahogany Wood Desk Collection</t>
  </si>
  <si>
    <t>CA-2014-138317</t>
  </si>
  <si>
    <t>NW-18400</t>
  </si>
  <si>
    <t>Natalie Webber</t>
  </si>
  <si>
    <t>FUR-FU-10000550</t>
  </si>
  <si>
    <t>Stacking Trays by OIC</t>
  </si>
  <si>
    <t>CA-2016-124772</t>
  </si>
  <si>
    <t>Murray</t>
  </si>
  <si>
    <t>US-2015-138919</t>
  </si>
  <si>
    <t>US-2016-160528</t>
  </si>
  <si>
    <t>Pharr</t>
  </si>
  <si>
    <t>CA-2015-123568</t>
  </si>
  <si>
    <t>West Jordan</t>
  </si>
  <si>
    <t>CA-2017-124674</t>
  </si>
  <si>
    <t>JB-16000</t>
  </si>
  <si>
    <t>Joy Bell-</t>
  </si>
  <si>
    <t>Brownsville</t>
  </si>
  <si>
    <t>CA-2017-169054</t>
  </si>
  <si>
    <t>CA-2017-116855</t>
  </si>
  <si>
    <t>CA-2015-168480</t>
  </si>
  <si>
    <t>DM-12955</t>
  </si>
  <si>
    <t>Dario Medina</t>
  </si>
  <si>
    <t>Lincoln Park</t>
  </si>
  <si>
    <t>US-2016-114293</t>
  </si>
  <si>
    <t>JH-16180</t>
  </si>
  <si>
    <t>Justin Hirsh</t>
  </si>
  <si>
    <t>Gresham</t>
  </si>
  <si>
    <t>US-2015-123960</t>
  </si>
  <si>
    <t>FUR-FU-10004666</t>
  </si>
  <si>
    <t>DAX Clear Channel Poster Frame</t>
  </si>
  <si>
    <t>CA-2017-101749</t>
  </si>
  <si>
    <t>AS-10045</t>
  </si>
  <si>
    <t>Aaron Smayling</t>
  </si>
  <si>
    <t>US-2016-147991</t>
  </si>
  <si>
    <t>ZD-21925</t>
  </si>
  <si>
    <t>Zuschuss Donatelli</t>
  </si>
  <si>
    <t>Chattanooga</t>
  </si>
  <si>
    <t>CA-2017-149559</t>
  </si>
  <si>
    <t>KF-16285</t>
  </si>
  <si>
    <t>Karen Ferguson</t>
  </si>
  <si>
    <t>FUR-CH-10002320</t>
  </si>
  <si>
    <t>Hon Pagoda Stacking Chairs</t>
  </si>
  <si>
    <t>CA-2017-121419</t>
  </si>
  <si>
    <t>TC-21475</t>
  </si>
  <si>
    <t>Tony Chapman</t>
  </si>
  <si>
    <t>US-2017-148054</t>
  </si>
  <si>
    <t>Meridian</t>
  </si>
  <si>
    <t>Idaho</t>
  </si>
  <si>
    <t>FUR-FU-10003247</t>
  </si>
  <si>
    <t>36X48 HARDFLOOR CHAIRMAT</t>
  </si>
  <si>
    <t>CA-2017-131492</t>
  </si>
  <si>
    <t>HH-15010</t>
  </si>
  <si>
    <t>Hilary Holden</t>
  </si>
  <si>
    <t>FUR-TA-10003837</t>
  </si>
  <si>
    <t>Anderson Hickey Conga Table Tops &amp; Accessories</t>
  </si>
  <si>
    <t>CA-2014-119375</t>
  </si>
  <si>
    <t>YC-21895</t>
  </si>
  <si>
    <t>Yoseph Carroll</t>
  </si>
  <si>
    <t>FUR-FU-10002379</t>
  </si>
  <si>
    <t>Eldon Econocleat Chair Mats for Low Pile Carpets</t>
  </si>
  <si>
    <t>CA-2015-126137</t>
  </si>
  <si>
    <t>CA-2014-143903</t>
  </si>
  <si>
    <t>KM-16375</t>
  </si>
  <si>
    <t>Katherine Murray</t>
  </si>
  <si>
    <t>CA-2017-118773</t>
  </si>
  <si>
    <t>TP-21415</t>
  </si>
  <si>
    <t>Tom Prescott</t>
  </si>
  <si>
    <t>US-2017-159205</t>
  </si>
  <si>
    <t>DB-12910</t>
  </si>
  <si>
    <t>Daniel Byrd</t>
  </si>
  <si>
    <t>CA-2017-135692</t>
  </si>
  <si>
    <t>CA-2017-131233</t>
  </si>
  <si>
    <t>CS-12355</t>
  </si>
  <si>
    <t>Christine Sundaresam</t>
  </si>
  <si>
    <t>CA-2017-119578</t>
  </si>
  <si>
    <t>JG-15310</t>
  </si>
  <si>
    <t>Jason Gross</t>
  </si>
  <si>
    <t>FUR-BO-10003660</t>
  </si>
  <si>
    <t>Bush Cubix Collection Bookcases, Fully Assembled</t>
  </si>
  <si>
    <t>CA-2016-150350</t>
  </si>
  <si>
    <t>MS-17770</t>
  </si>
  <si>
    <t>Maxwell Schwartz</t>
  </si>
  <si>
    <t>CA-2015-121720</t>
  </si>
  <si>
    <t>JE-15610</t>
  </si>
  <si>
    <t>Jim Epp</t>
  </si>
  <si>
    <t>FUR-FU-10003464</t>
  </si>
  <si>
    <t>Seth Thomas 8 1/2" Cubicle Clock</t>
  </si>
  <si>
    <t>CA-2014-136399</t>
  </si>
  <si>
    <t>CC-12100</t>
  </si>
  <si>
    <t>Chad Cunningham</t>
  </si>
  <si>
    <t>CA-2014-107916</t>
  </si>
  <si>
    <t>JP-15460</t>
  </si>
  <si>
    <t>Jennifer Patt</t>
  </si>
  <si>
    <t>FUR-FU-10004586</t>
  </si>
  <si>
    <t>G.E. Longer-Life Indoor Recessed Floodlight Bulbs</t>
  </si>
  <si>
    <t>CA-2017-164168</t>
  </si>
  <si>
    <t>US-2016-148110</t>
  </si>
  <si>
    <t>Austin</t>
  </si>
  <si>
    <t>CA-2017-131828</t>
  </si>
  <si>
    <t>CS-11845</t>
  </si>
  <si>
    <t>Cari Sayre</t>
  </si>
  <si>
    <t>FUR-CH-10004495</t>
  </si>
  <si>
    <t>Global Leather and Oak Executive Chair, Black</t>
  </si>
  <si>
    <t>CA-2015-147830</t>
  </si>
  <si>
    <t>CA-2015-139584</t>
  </si>
  <si>
    <t>CA-2016-146682</t>
  </si>
  <si>
    <t>CA-2016-138695</t>
  </si>
  <si>
    <t>Tallahassee</t>
  </si>
  <si>
    <t>US-2016-133879</t>
  </si>
  <si>
    <t>US-2017-132059</t>
  </si>
  <si>
    <t>Fort Collins</t>
  </si>
  <si>
    <t>CA-2017-105235</t>
  </si>
  <si>
    <t>SM-20950</t>
  </si>
  <si>
    <t>Suzanne McNair</t>
  </si>
  <si>
    <t>CA-2014-164224</t>
  </si>
  <si>
    <t>TT-21070</t>
  </si>
  <si>
    <t>Ted Trevino</t>
  </si>
  <si>
    <t>CA-2014-158372</t>
  </si>
  <si>
    <t>RD-19900</t>
  </si>
  <si>
    <t>Ruben Dartt</t>
  </si>
  <si>
    <t>CA-2017-131625</t>
  </si>
  <si>
    <t>CA-2016-140746</t>
  </si>
  <si>
    <t>US-2016-127971</t>
  </si>
  <si>
    <t>DW-13195</t>
  </si>
  <si>
    <t>David Wiener</t>
  </si>
  <si>
    <t>CA-2017-113355</t>
  </si>
  <si>
    <t>SJ-20215</t>
  </si>
  <si>
    <t>Sarah Jordon</t>
  </si>
  <si>
    <t>CA-2016-159730</t>
  </si>
  <si>
    <t>CA-2017-119389</t>
  </si>
  <si>
    <t>BG-11740</t>
  </si>
  <si>
    <t>Bruce Geld</t>
  </si>
  <si>
    <t>US-2016-161844</t>
  </si>
  <si>
    <t>CA-2015-146038</t>
  </si>
  <si>
    <t>CA-2014-159478</t>
  </si>
  <si>
    <t>CA-2014-106264</t>
  </si>
  <si>
    <t>US-2014-159926</t>
  </si>
  <si>
    <t>CA-2016-162747</t>
  </si>
  <si>
    <t>AH-10030</t>
  </si>
  <si>
    <t>Aaron Hawkins</t>
  </si>
  <si>
    <t>Gulfport</t>
  </si>
  <si>
    <t>US-2014-133130</t>
  </si>
  <si>
    <t>TH-21100</t>
  </si>
  <si>
    <t>Thea Hendricks</t>
  </si>
  <si>
    <t>CA-2017-169978</t>
  </si>
  <si>
    <t>HG-15025</t>
  </si>
  <si>
    <t>Hunter Glantz</t>
  </si>
  <si>
    <t>CA-2017-161739</t>
  </si>
  <si>
    <t>EB-13750</t>
  </si>
  <si>
    <t>Edward Becker</t>
  </si>
  <si>
    <t>CA-2014-134551</t>
  </si>
  <si>
    <t>TS-21505</t>
  </si>
  <si>
    <t>Tony Sayre</t>
  </si>
  <si>
    <t>CA-2015-120810</t>
  </si>
  <si>
    <t>TH-21550</t>
  </si>
  <si>
    <t>Tracy Hopkins</t>
  </si>
  <si>
    <t>CA-2017-122595</t>
  </si>
  <si>
    <t>FUR-FU-10002963</t>
  </si>
  <si>
    <t>Master Caster Door Stop, Gray</t>
  </si>
  <si>
    <t>US-2017-109253</t>
  </si>
  <si>
    <t>PR-18880</t>
  </si>
  <si>
    <t>Patrick Ryan</t>
  </si>
  <si>
    <t>FUR-FU-10000193</t>
  </si>
  <si>
    <t>Tenex Chairmats For Use with Hard Floors</t>
  </si>
  <si>
    <t>CA-2016-145982</t>
  </si>
  <si>
    <t>Quincy</t>
  </si>
  <si>
    <t>US-2014-134733</t>
  </si>
  <si>
    <t>FUR-BO-10002916</t>
  </si>
  <si>
    <t>Rush Hierlooms Collection 1" Thick Stackable Bookcases</t>
  </si>
  <si>
    <t>US-2014-150434</t>
  </si>
  <si>
    <t>CA-12310</t>
  </si>
  <si>
    <t>Christine Abelman</t>
  </si>
  <si>
    <t>Bristol</t>
  </si>
  <si>
    <t>FUR-TA-10004152</t>
  </si>
  <si>
    <t>Barricks 18" x 48" Non-Folding Utility Table with Bottom Storage Shelf</t>
  </si>
  <si>
    <t>US-2015-142020</t>
  </si>
  <si>
    <t>FUR-FU-10000672</t>
  </si>
  <si>
    <t>Executive Impressions 10" Spectator Wall Clock</t>
  </si>
  <si>
    <t>CA-2016-130050</t>
  </si>
  <si>
    <t>MC-17425</t>
  </si>
  <si>
    <t>Mark Cousins</t>
  </si>
  <si>
    <t>CA-2014-115161</t>
  </si>
  <si>
    <t>LC-17050</t>
  </si>
  <si>
    <t>Liz Carlisle</t>
  </si>
  <si>
    <t>Mission Viejo</t>
  </si>
  <si>
    <t>CA-2015-115511</t>
  </si>
  <si>
    <t>Las Vegas</t>
  </si>
  <si>
    <t>FUR-BO-10002598</t>
  </si>
  <si>
    <t>Hon Metal Bookcases, Putty</t>
  </si>
  <si>
    <t>CA-2015-161718</t>
  </si>
  <si>
    <t>Hempstead</t>
  </si>
  <si>
    <t>CA-2017-103156</t>
  </si>
  <si>
    <t>FUR-FU-10000320</t>
  </si>
  <si>
    <t>OIC Stacking Trays</t>
  </si>
  <si>
    <t>CA-2015-130659</t>
  </si>
  <si>
    <t>FUR-CH-10003535</t>
  </si>
  <si>
    <t>Global Armless Task Chair, Royal Blue</t>
  </si>
  <si>
    <t>CA-2017-148404</t>
  </si>
  <si>
    <t>Dp-13240</t>
  </si>
  <si>
    <t>Dean percer</t>
  </si>
  <si>
    <t>CA-2015-129700</t>
  </si>
  <si>
    <t>Tinley Park</t>
  </si>
  <si>
    <t>CA-2017-168739</t>
  </si>
  <si>
    <t>FUR-FU-10003919</t>
  </si>
  <si>
    <t>Eldon Executive Woodline II Cherry Finish Desk Accessories</t>
  </si>
  <si>
    <t>US-2014-150119</t>
  </si>
  <si>
    <t>LB-16795</t>
  </si>
  <si>
    <t>Laurel Beltran</t>
  </si>
  <si>
    <t>CA-2015-150791</t>
  </si>
  <si>
    <t>CA-2015-153381</t>
  </si>
  <si>
    <t>DE-13255</t>
  </si>
  <si>
    <t>Deanra Eno</t>
  </si>
  <si>
    <t>Dubuque</t>
  </si>
  <si>
    <t>US-2017-111024</t>
  </si>
  <si>
    <t>CA-2017-148264</t>
  </si>
  <si>
    <t>Inglewood</t>
  </si>
  <si>
    <t>FUR-FU-10002703</t>
  </si>
  <si>
    <t>Tenex Traditional Chairmats for Hard Floors, Average Lip, 36" x 48"</t>
  </si>
  <si>
    <t>US-2015-100531</t>
  </si>
  <si>
    <t>CA-2017-152583</t>
  </si>
  <si>
    <t>CA-2017-136448</t>
  </si>
  <si>
    <t>US-2015-147242</t>
  </si>
  <si>
    <t>Revere</t>
  </si>
  <si>
    <t>CA-2016-146143</t>
  </si>
  <si>
    <t>US-2016-150035</t>
  </si>
  <si>
    <t>CA-2017-111815</t>
  </si>
  <si>
    <t>Dearborn Heights</t>
  </si>
  <si>
    <t>CA-2016-131289</t>
  </si>
  <si>
    <t>CA-2014-124023</t>
  </si>
  <si>
    <t>Mobile</t>
  </si>
  <si>
    <t>CA-2014-124688</t>
  </si>
  <si>
    <t>CC-12610</t>
  </si>
  <si>
    <t>Corey Catlett</t>
  </si>
  <si>
    <t>CA-2015-157322</t>
  </si>
  <si>
    <t>RH-19600</t>
  </si>
  <si>
    <t>Rob Haberlin</t>
  </si>
  <si>
    <t>Carol Stream</t>
  </si>
  <si>
    <t>CA-2017-142034</t>
  </si>
  <si>
    <t>Saint Cloud</t>
  </si>
  <si>
    <t>CA-2016-107328</t>
  </si>
  <si>
    <t>CA-12055</t>
  </si>
  <si>
    <t>Cathy Armstrong</t>
  </si>
  <si>
    <t>CA-2014-166863</t>
  </si>
  <si>
    <t>SC-20020</t>
  </si>
  <si>
    <t>Sam Craven</t>
  </si>
  <si>
    <t>Plano</t>
  </si>
  <si>
    <t>FUR-BO-10001608</t>
  </si>
  <si>
    <t>Hon Metal Bookcases, Black</t>
  </si>
  <si>
    <t>CA-2017-140326</t>
  </si>
  <si>
    <t>FUR-BO-10000112</t>
  </si>
  <si>
    <t>Bush Birmingham Collection Bookcase, Dark Cherry</t>
  </si>
  <si>
    <t>CA-2015-124975</t>
  </si>
  <si>
    <t>MG-17875</t>
  </si>
  <si>
    <t>Michael Grace</t>
  </si>
  <si>
    <t>CA-2016-157511</t>
  </si>
  <si>
    <t>CA-2017-155292</t>
  </si>
  <si>
    <t>RD-19810</t>
  </si>
  <si>
    <t>Ross DeVincentis</t>
  </si>
  <si>
    <t>CA-2016-152555</t>
  </si>
  <si>
    <t>CA-2016-137176</t>
  </si>
  <si>
    <t>CA-2016-104157</t>
  </si>
  <si>
    <t>MT-17815</t>
  </si>
  <si>
    <t>Meg Tillman</t>
  </si>
  <si>
    <t>CA-2015-121650</t>
  </si>
  <si>
    <t>KD-16495</t>
  </si>
  <si>
    <t>Keith Dawkins</t>
  </si>
  <si>
    <t>CA-2014-102869</t>
  </si>
  <si>
    <t>CA-2014-159835</t>
  </si>
  <si>
    <t>RB-19330</t>
  </si>
  <si>
    <t>Randy Bradley</t>
  </si>
  <si>
    <t>CA-2017-112956</t>
  </si>
  <si>
    <t>CA-2017-112529</t>
  </si>
  <si>
    <t>CA-2014-159184</t>
  </si>
  <si>
    <t>JC-15775</t>
  </si>
  <si>
    <t>John Castell</t>
  </si>
  <si>
    <t>Macon</t>
  </si>
  <si>
    <t>CA-2017-113530</t>
  </si>
  <si>
    <t>CA-2016-145177</t>
  </si>
  <si>
    <t>CA-2015-128083</t>
  </si>
  <si>
    <t>Plantation</t>
  </si>
  <si>
    <t>FUR-FU-10001731</t>
  </si>
  <si>
    <t>Acrylic Self-Standing Desk Frames</t>
  </si>
  <si>
    <t>CA-2017-154109</t>
  </si>
  <si>
    <t>ML-17410</t>
  </si>
  <si>
    <t>Maris LaWare</t>
  </si>
  <si>
    <t>CA-2015-156440</t>
  </si>
  <si>
    <t>MH-17620</t>
  </si>
  <si>
    <t>Matt Hagelstein</t>
  </si>
  <si>
    <t>CA-2015-132626</t>
  </si>
  <si>
    <t>Clinton</t>
  </si>
  <si>
    <t>US-2015-131359</t>
  </si>
  <si>
    <t>FUR-FU-10003026</t>
  </si>
  <si>
    <t>Eldon Regeneration Recycled Desk Accessories, Black</t>
  </si>
  <si>
    <t>CA-2015-151680</t>
  </si>
  <si>
    <t>CA-2017-169411</t>
  </si>
  <si>
    <t>CA-2016-126543</t>
  </si>
  <si>
    <t>MF-17665</t>
  </si>
  <si>
    <t>Maureen Fritzler</t>
  </si>
  <si>
    <t>Toledo</t>
  </si>
  <si>
    <t>CA-2014-120544</t>
  </si>
  <si>
    <t>Mesquite</t>
  </si>
  <si>
    <t>CA-2017-113670</t>
  </si>
  <si>
    <t>RS-19765</t>
  </si>
  <si>
    <t>Roland Schwarz</t>
  </si>
  <si>
    <t>CA-2017-166198</t>
  </si>
  <si>
    <t>CA-2014-135608</t>
  </si>
  <si>
    <t>CA-2016-151155</t>
  </si>
  <si>
    <t>AB-10255</t>
  </si>
  <si>
    <t>Alejandro Ballentine</t>
  </si>
  <si>
    <t>CA-2017-168193</t>
  </si>
  <si>
    <t>RM-19750</t>
  </si>
  <si>
    <t>Roland Murray</t>
  </si>
  <si>
    <t>CA-2016-149979</t>
  </si>
  <si>
    <t>CA-2017-161956</t>
  </si>
  <si>
    <t>CA-2016-116799</t>
  </si>
  <si>
    <t>Odessa</t>
  </si>
  <si>
    <t>FUR-CH-10004983</t>
  </si>
  <si>
    <t>Office Star - Mid Back Dual function Ergonomic High Back Chair with 2-Way Adjustable Arms</t>
  </si>
  <si>
    <t>CA-2015-167745</t>
  </si>
  <si>
    <t>CA-2016-156251</t>
  </si>
  <si>
    <t>West Allis</t>
  </si>
  <si>
    <t>CA-2016-163153</t>
  </si>
  <si>
    <t>CA-2014-153913</t>
  </si>
  <si>
    <t>KB-16585</t>
  </si>
  <si>
    <t>Ken Black</t>
  </si>
  <si>
    <t>CA-2016-155530</t>
  </si>
  <si>
    <t>CM-12160</t>
  </si>
  <si>
    <t>Charles McCrossin</t>
  </si>
  <si>
    <t>CA-2015-107937</t>
  </si>
  <si>
    <t>Chula Vista</t>
  </si>
  <si>
    <t>US-2014-117163</t>
  </si>
  <si>
    <t>EJ-13720</t>
  </si>
  <si>
    <t>Ed Jacobs</t>
  </si>
  <si>
    <t>FUR-TA-10003469</t>
  </si>
  <si>
    <t>Balt Split Level Computer Training Table</t>
  </si>
  <si>
    <t>CA-2017-147760</t>
  </si>
  <si>
    <t>Greensboro</t>
  </si>
  <si>
    <t>CA-2016-156503</t>
  </si>
  <si>
    <t>NC-18415</t>
  </si>
  <si>
    <t>Nathan Cano</t>
  </si>
  <si>
    <t>FUR-CH-10003606</t>
  </si>
  <si>
    <t>SAFCO Folding Chair Trolley</t>
  </si>
  <si>
    <t>CA-2015-113628</t>
  </si>
  <si>
    <t>AH-10690</t>
  </si>
  <si>
    <t>Anna HŠberlin</t>
  </si>
  <si>
    <t>FUR-CH-10003298</t>
  </si>
  <si>
    <t>Office Star - Contemporary Task Swivel chair with Loop Arms, Charcoal</t>
  </si>
  <si>
    <t>CA-2015-102582</t>
  </si>
  <si>
    <t>CA-2017-141873</t>
  </si>
  <si>
    <t>CA-2017-141733</t>
  </si>
  <si>
    <t>US-2015-111927</t>
  </si>
  <si>
    <t>LS-17230</t>
  </si>
  <si>
    <t>Lycoris Saunders</t>
  </si>
  <si>
    <t>Executive Impressions 13" Chairman Wall Clock</t>
  </si>
  <si>
    <t>CA-2014-105984</t>
  </si>
  <si>
    <t>MY-18295</t>
  </si>
  <si>
    <t>Muhammed Yedwab</t>
  </si>
  <si>
    <t>CA-2014-126760</t>
  </si>
  <si>
    <t>US-2014-109162</t>
  </si>
  <si>
    <t>KE-16420</t>
  </si>
  <si>
    <t>Katrina Edelman</t>
  </si>
  <si>
    <t>CA-2014-101931</t>
  </si>
  <si>
    <t>CA-2015-127593</t>
  </si>
  <si>
    <t>DH-13675</t>
  </si>
  <si>
    <t>Duane Huffman</t>
  </si>
  <si>
    <t>US-2017-131849</t>
  </si>
  <si>
    <t>GH-14410</t>
  </si>
  <si>
    <t>Gary Hansen</t>
  </si>
  <si>
    <t>FUR-FU-10004164</t>
  </si>
  <si>
    <t>Eldon 300 Class Desk Accessories, Black</t>
  </si>
  <si>
    <t>CA-2017-154039</t>
  </si>
  <si>
    <t>CA-2015-157133</t>
  </si>
  <si>
    <t>Champaign</t>
  </si>
  <si>
    <t>FUR-FU-10004904</t>
  </si>
  <si>
    <t>Eldon "L" Workstation Diamond Chairmat</t>
  </si>
  <si>
    <t>CA-2015-132486</t>
  </si>
  <si>
    <t>JF-15355</t>
  </si>
  <si>
    <t>Jay Fein</t>
  </si>
  <si>
    <t>CA-2015-129896</t>
  </si>
  <si>
    <t>PF-19120</t>
  </si>
  <si>
    <t>Peter Fuller</t>
  </si>
  <si>
    <t>FUR-FU-10002396</t>
  </si>
  <si>
    <t>DAX Copper Panel Document Frame, 5 x 7 Size</t>
  </si>
  <si>
    <t>US-2016-163881</t>
  </si>
  <si>
    <t>SP-20860</t>
  </si>
  <si>
    <t>Sung Pak</t>
  </si>
  <si>
    <t>CA-2015-167010</t>
  </si>
  <si>
    <t>VT-21700</t>
  </si>
  <si>
    <t>Valerie Takahito</t>
  </si>
  <si>
    <t>FUR-BO-10004218</t>
  </si>
  <si>
    <t>Bush Heritage Pine Collection 5-Shelf Bookcase, Albany Pine Finish, *Special Order</t>
  </si>
  <si>
    <t>CA-2017-148068</t>
  </si>
  <si>
    <t>MM-18280</t>
  </si>
  <si>
    <t>Muhammed MacIntyre</t>
  </si>
  <si>
    <t>US-2017-142573</t>
  </si>
  <si>
    <t>CA-2014-103940</t>
  </si>
  <si>
    <t>CA-2016-162082</t>
  </si>
  <si>
    <t>Harlingen</t>
  </si>
  <si>
    <t>CA-2015-118955</t>
  </si>
  <si>
    <t>US-2016-143448</t>
  </si>
  <si>
    <t>MH-17455</t>
  </si>
  <si>
    <t>Mark Hamilton</t>
  </si>
  <si>
    <t>Greenwood</t>
  </si>
  <si>
    <t>CA-2017-117863</t>
  </si>
  <si>
    <t>TS-21340</t>
  </si>
  <si>
    <t>Toby Swindell</t>
  </si>
  <si>
    <t>CA-2016-119963</t>
  </si>
  <si>
    <t>CA-2014-133228</t>
  </si>
  <si>
    <t>CA-2016-114951</t>
  </si>
  <si>
    <t>DN-13690</t>
  </si>
  <si>
    <t>Duane Noonan</t>
  </si>
  <si>
    <t>CA-2016-156573</t>
  </si>
  <si>
    <t>RB-19360</t>
  </si>
  <si>
    <t>Raymond Buch</t>
  </si>
  <si>
    <t>Nashville</t>
  </si>
  <si>
    <t>FUR-FU-10001085</t>
  </si>
  <si>
    <t>3M Polarizing Light Filter Sleeves</t>
  </si>
  <si>
    <t>CA-2017-134838</t>
  </si>
  <si>
    <t>ED-13885</t>
  </si>
  <si>
    <t>Emily Ducich</t>
  </si>
  <si>
    <t>CA-2016-167556</t>
  </si>
  <si>
    <t>JM-15250</t>
  </si>
  <si>
    <t>Janet Martin</t>
  </si>
  <si>
    <t>US-2016-116400</t>
  </si>
  <si>
    <t>EB-13930</t>
  </si>
  <si>
    <t>Eric Barreto</t>
  </si>
  <si>
    <t>FUR-FU-10003731</t>
  </si>
  <si>
    <t>Eldon Expressions Wood and Plastic Desk Accessories, Oak</t>
  </si>
  <si>
    <t>CA-2014-114517</t>
  </si>
  <si>
    <t>TH-21235</t>
  </si>
  <si>
    <t>Tiffany House</t>
  </si>
  <si>
    <t>CA-2017-119564</t>
  </si>
  <si>
    <t>PL-18925</t>
  </si>
  <si>
    <t>Paul Lucas</t>
  </si>
  <si>
    <t>CA-2016-135265</t>
  </si>
  <si>
    <t>CA-2016-108735</t>
  </si>
  <si>
    <t>US-2016-159415</t>
  </si>
  <si>
    <t>CS-12175</t>
  </si>
  <si>
    <t>Charles Sheldon</t>
  </si>
  <si>
    <t>FUR-FU-10003798</t>
  </si>
  <si>
    <t>Ultra Door Kickplate, 8"H x 34"W</t>
  </si>
  <si>
    <t>CA-2014-122588</t>
  </si>
  <si>
    <t>AR-10540</t>
  </si>
  <si>
    <t>Andy Reiter</t>
  </si>
  <si>
    <t>Woonsocket</t>
  </si>
  <si>
    <t>CA-2015-161998</t>
  </si>
  <si>
    <t>DB-13120</t>
  </si>
  <si>
    <t>David Bremer</t>
  </si>
  <si>
    <t>CA-2015-105627</t>
  </si>
  <si>
    <t>DK-12895</t>
  </si>
  <si>
    <t>Dana Kaydos</t>
  </si>
  <si>
    <t>Kenosha</t>
  </si>
  <si>
    <t>US-2015-149629</t>
  </si>
  <si>
    <t>Port Saint Lucie</t>
  </si>
  <si>
    <t>CA-2014-116834</t>
  </si>
  <si>
    <t>CA-2016-145730</t>
  </si>
  <si>
    <t>CA-2017-144463</t>
  </si>
  <si>
    <t>FUR-FU-10001215</t>
  </si>
  <si>
    <t>Howard Miller 11-1/2" Diameter Brentwood Wall Clock</t>
  </si>
  <si>
    <t>CA-2014-154963</t>
  </si>
  <si>
    <t>AA-10645</t>
  </si>
  <si>
    <t>Anna Andreadi</t>
  </si>
  <si>
    <t>CA-2017-130764</t>
  </si>
  <si>
    <t>JO-15145</t>
  </si>
  <si>
    <t>Jack O'Briant</t>
  </si>
  <si>
    <t>CA-2017-124296</t>
  </si>
  <si>
    <t>CA-2014-110786</t>
  </si>
  <si>
    <t>CA-2015-137750</t>
  </si>
  <si>
    <t>CA-2017-136350</t>
  </si>
  <si>
    <t>GA-14515</t>
  </si>
  <si>
    <t>George Ashbrook</t>
  </si>
  <si>
    <t>CA-2014-122931</t>
  </si>
  <si>
    <t>CA-2015-124058</t>
  </si>
  <si>
    <t>CA-2016-145303</t>
  </si>
  <si>
    <t>CA-2017-108112</t>
  </si>
  <si>
    <t>Miramar</t>
  </si>
  <si>
    <t>US-2014-156559</t>
  </si>
  <si>
    <t>LH-16900</t>
  </si>
  <si>
    <t>Lena Hernandez</t>
  </si>
  <si>
    <t>FUR-BO-10000711</t>
  </si>
  <si>
    <t>Hon Metal Bookcases, Gray</t>
  </si>
  <si>
    <t>CA-2017-137456</t>
  </si>
  <si>
    <t>Fremont</t>
  </si>
  <si>
    <t>CA-2015-105599</t>
  </si>
  <si>
    <t>CA-2015-153717</t>
  </si>
  <si>
    <t>DL-13495</t>
  </si>
  <si>
    <t>Dionis Lloyd</t>
  </si>
  <si>
    <t>FUR-BO-10004360</t>
  </si>
  <si>
    <t>Rush Hierlooms Collection Rich Wood Bookcases</t>
  </si>
  <si>
    <t>CA-2017-123239</t>
  </si>
  <si>
    <t>MG-18145</t>
  </si>
  <si>
    <t>Mike Gockenbach</t>
  </si>
  <si>
    <t>CA-2017-127313</t>
  </si>
  <si>
    <t>CA-2017-112725</t>
  </si>
  <si>
    <t>CA-2015-136196</t>
  </si>
  <si>
    <t>Freeport</t>
  </si>
  <si>
    <t>CA-2014-157924</t>
  </si>
  <si>
    <t>FUR-CH-10000229</t>
  </si>
  <si>
    <t>Global Enterprise Series Seating High-Back Swivel/Tilt Chairs</t>
  </si>
  <si>
    <t>CA-2016-143749</t>
  </si>
  <si>
    <t>FUR-BO-10002853</t>
  </si>
  <si>
    <t>O'Sullivan 5-Shelf Heavy-Duty Bookcases</t>
  </si>
  <si>
    <t>CA-2015-150875</t>
  </si>
  <si>
    <t>Boise</t>
  </si>
  <si>
    <t>CA-2016-124233</t>
  </si>
  <si>
    <t>CA-2014-145387</t>
  </si>
  <si>
    <t>Cranston</t>
  </si>
  <si>
    <t>CA-2017-149881</t>
  </si>
  <si>
    <t>NC-18535</t>
  </si>
  <si>
    <t>Nick Crebassa</t>
  </si>
  <si>
    <t>FUR-BO-10003894</t>
  </si>
  <si>
    <t>Safco Value Mate Steel Bookcase, Baked Enamel Finish on Steel, Black</t>
  </si>
  <si>
    <t>CA-2017-134565</t>
  </si>
  <si>
    <t>US-2014-102631</t>
  </si>
  <si>
    <t>FUR-FU-10003930</t>
  </si>
  <si>
    <t>Howard Miller 12-3/4 Diameter Accuwave DS  Wall Clock</t>
  </si>
  <si>
    <t>CA-2015-154970</t>
  </si>
  <si>
    <t>SR-20740</t>
  </si>
  <si>
    <t>Steven Roelle</t>
  </si>
  <si>
    <t>CA-2017-100223</t>
  </si>
  <si>
    <t>CA-2017-117702</t>
  </si>
  <si>
    <t>Baltimore</t>
  </si>
  <si>
    <t>CA-2016-157336</t>
  </si>
  <si>
    <t>SJ-20500</t>
  </si>
  <si>
    <t>Shirley Jackson</t>
  </si>
  <si>
    <t>CA-2014-168130</t>
  </si>
  <si>
    <t>BS-11365</t>
  </si>
  <si>
    <t>Bill Shonely</t>
  </si>
  <si>
    <t>CA-2017-163160</t>
  </si>
  <si>
    <t>CA-2016-124793</t>
  </si>
  <si>
    <t>US-2016-131611</t>
  </si>
  <si>
    <t>US-2017-124821</t>
  </si>
  <si>
    <t>CA-2015-166975</t>
  </si>
  <si>
    <t>SH-20635</t>
  </si>
  <si>
    <t>Stefanie Holloman</t>
  </si>
  <si>
    <t>CA-2016-123806</t>
  </si>
  <si>
    <t>US-2016-107440</t>
  </si>
  <si>
    <t>CA-2014-166989</t>
  </si>
  <si>
    <t>RM-19675</t>
  </si>
  <si>
    <t>Robert Marley</t>
  </si>
  <si>
    <t>CA-2015-105690</t>
  </si>
  <si>
    <t>CA-11965</t>
  </si>
  <si>
    <t>Carol Adams</t>
  </si>
  <si>
    <t>Port Arthur</t>
  </si>
  <si>
    <t>CA-2017-102407</t>
  </si>
  <si>
    <t>CA-2017-101581</t>
  </si>
  <si>
    <t>CA-2017-169124</t>
  </si>
  <si>
    <t>Citrus Heights</t>
  </si>
  <si>
    <t>CA-2017-129021</t>
  </si>
  <si>
    <t>CA-2014-162278</t>
  </si>
  <si>
    <t>AH-10585</t>
  </si>
  <si>
    <t>Angele Hood</t>
  </si>
  <si>
    <t>CA-2014-125829</t>
  </si>
  <si>
    <t>US-2017-136189</t>
  </si>
  <si>
    <t>FUR-FU-10000175</t>
  </si>
  <si>
    <t>DAX Wood Document Frame.</t>
  </si>
  <si>
    <t>CA-2015-154795</t>
  </si>
  <si>
    <t>GZ-14470</t>
  </si>
  <si>
    <t>Gary Zandusky</t>
  </si>
  <si>
    <t>Bullhead City</t>
  </si>
  <si>
    <t>CA-2016-120355</t>
  </si>
  <si>
    <t>New Rochelle</t>
  </si>
  <si>
    <t>FUR-FU-10004053</t>
  </si>
  <si>
    <t>DAX Two-Tone Silver Metal Document Frame</t>
  </si>
  <si>
    <t>CA-2017-162565</t>
  </si>
  <si>
    <t>RR-19315</t>
  </si>
  <si>
    <t>Ralph Ritter</t>
  </si>
  <si>
    <t>CA-2014-166954</t>
  </si>
  <si>
    <t>San Gabriel</t>
  </si>
  <si>
    <t>CA-2015-152891</t>
  </si>
  <si>
    <t>US-2015-122784</t>
  </si>
  <si>
    <t>FUR-BO-10004690</t>
  </si>
  <si>
    <t>O'Sullivan Cherrywood Estates Traditional Barrister Bookcase</t>
  </si>
  <si>
    <t>CA-2017-111556</t>
  </si>
  <si>
    <t>US-2014-138758</t>
  </si>
  <si>
    <t>JL-15835</t>
  </si>
  <si>
    <t>John Lee</t>
  </si>
  <si>
    <t>CA-2016-131737</t>
  </si>
  <si>
    <t>CA-2014-160157</t>
  </si>
  <si>
    <t>Hamilton</t>
  </si>
  <si>
    <t>CA-2017-159464</t>
  </si>
  <si>
    <t>Sandy Springs</t>
  </si>
  <si>
    <t>FUR-BO-10003546</t>
  </si>
  <si>
    <t>Hon 4-Shelf Metal Bookcases</t>
  </si>
  <si>
    <t>CA-2017-119452</t>
  </si>
  <si>
    <t>CA-2016-168893</t>
  </si>
  <si>
    <t>FUR-TA-10003392</t>
  </si>
  <si>
    <t>Global Adaptabilities Conference Tables</t>
  </si>
  <si>
    <t>CA-2015-121965</t>
  </si>
  <si>
    <t>CA-2016-147137</t>
  </si>
  <si>
    <t>US-2015-146745</t>
  </si>
  <si>
    <t>AS-10630</t>
  </si>
  <si>
    <t>Ann Steele</t>
  </si>
  <si>
    <t>US-2017-125717</t>
  </si>
  <si>
    <t>CA-2017-168641</t>
  </si>
  <si>
    <t>CA-2017-156895</t>
  </si>
  <si>
    <t>CA-2017-121300</t>
  </si>
  <si>
    <t>Mentor</t>
  </si>
  <si>
    <t>FUR-TA-10004442</t>
  </si>
  <si>
    <t>Riverside Furniture Stanwyck Manor Table Series</t>
  </si>
  <si>
    <t>CA-2017-130211</t>
  </si>
  <si>
    <t>Lawton</t>
  </si>
  <si>
    <t>CA-2017-105921</t>
  </si>
  <si>
    <t>CA-2014-150798</t>
  </si>
  <si>
    <t>JK-15730</t>
  </si>
  <si>
    <t>Joe Kamberova</t>
  </si>
  <si>
    <t>CA-2017-112753</t>
  </si>
  <si>
    <t>CC-12670</t>
  </si>
  <si>
    <t>Craig Carreira</t>
  </si>
  <si>
    <t>US-2014-138247</t>
  </si>
  <si>
    <t>CA-2017-167003</t>
  </si>
  <si>
    <t>VS-21820</t>
  </si>
  <si>
    <t>Vivek Sundaresam</t>
  </si>
  <si>
    <t>CA-2016-119935</t>
  </si>
  <si>
    <t>CA-2016-120873</t>
  </si>
  <si>
    <t>BW-11200</t>
  </si>
  <si>
    <t>Ben Wallace</t>
  </si>
  <si>
    <t>Hampton</t>
  </si>
  <si>
    <t>CA-2014-109491</t>
  </si>
  <si>
    <t>CA-2014-107454</t>
  </si>
  <si>
    <t>RD-19720</t>
  </si>
  <si>
    <t>Roger Demir</t>
  </si>
  <si>
    <t>US-2017-105046</t>
  </si>
  <si>
    <t>Rome</t>
  </si>
  <si>
    <t>CA-2016-118759</t>
  </si>
  <si>
    <t>CA-2014-140403</t>
  </si>
  <si>
    <t>Manteca</t>
  </si>
  <si>
    <t>CA-2017-138464</t>
  </si>
  <si>
    <t>VF-21715</t>
  </si>
  <si>
    <t>Vicky Freymann</t>
  </si>
  <si>
    <t>CA-2015-104129</t>
  </si>
  <si>
    <t>ES-14080</t>
  </si>
  <si>
    <t>Erin Smith</t>
  </si>
  <si>
    <t>CA-2015-126557</t>
  </si>
  <si>
    <t>RL-19615</t>
  </si>
  <si>
    <t>Rob Lucas</t>
  </si>
  <si>
    <t>US-2014-165862</t>
  </si>
  <si>
    <t>GK-14620</t>
  </si>
  <si>
    <t>Grace Kelly</t>
  </si>
  <si>
    <t>US-2014-106334</t>
  </si>
  <si>
    <t>JF-15490</t>
  </si>
  <si>
    <t>Jeremy Farry</t>
  </si>
  <si>
    <t>CA-2014-110219</t>
  </si>
  <si>
    <t>CA-2015-118871</t>
  </si>
  <si>
    <t>FUR-FU-10002111</t>
  </si>
  <si>
    <t>Master Caster Door Stop, Large Brown</t>
  </si>
  <si>
    <t>CA-2017-129490</t>
  </si>
  <si>
    <t>CA-2014-169460</t>
  </si>
  <si>
    <t>CA-2016-139395</t>
  </si>
  <si>
    <t>MG-17650</t>
  </si>
  <si>
    <t>Matthew Grinstein</t>
  </si>
  <si>
    <t>CA-2016-120250</t>
  </si>
  <si>
    <t>FUR-FU-10003424</t>
  </si>
  <si>
    <t>Nu-Dell Oak Frame</t>
  </si>
  <si>
    <t>US-2017-163790</t>
  </si>
  <si>
    <t>Danville</t>
  </si>
  <si>
    <t>FUR-FU-10002508</t>
  </si>
  <si>
    <t>Document Clip Frames</t>
  </si>
  <si>
    <t>CA-2016-129868</t>
  </si>
  <si>
    <t>MC-18130</t>
  </si>
  <si>
    <t>Mike Caudle</t>
  </si>
  <si>
    <t>CA-2015-146948</t>
  </si>
  <si>
    <t>MG-17890</t>
  </si>
  <si>
    <t>Michael Granlund</t>
  </si>
  <si>
    <t>US-2017-141852</t>
  </si>
  <si>
    <t>CA-2015-117800</t>
  </si>
  <si>
    <t>CA-2017-147228</t>
  </si>
  <si>
    <t>US-2015-126235</t>
  </si>
  <si>
    <t>FUR-FU-10000719</t>
  </si>
  <si>
    <t>DAX Cubicle Frames, 8-1/2 x 11</t>
  </si>
  <si>
    <t>CA-2017-168396</t>
  </si>
  <si>
    <t>CA-2015-130456</t>
  </si>
  <si>
    <t>FUR-BO-10003893</t>
  </si>
  <si>
    <t>Sauder Camden County Collection Library</t>
  </si>
  <si>
    <t>CA-2017-130141</t>
  </si>
  <si>
    <t>HA-14905</t>
  </si>
  <si>
    <t>Helen Abelman</t>
  </si>
  <si>
    <t>FUR-CH-10000749</t>
  </si>
  <si>
    <t>Office Star - Ergonomic Mid Back Chair with 2-Way Adjustable Arms</t>
  </si>
  <si>
    <t>CA-2016-143910</t>
  </si>
  <si>
    <t>CA-2016-139556</t>
  </si>
  <si>
    <t>DB-13360</t>
  </si>
  <si>
    <t>Dennis Bolton</t>
  </si>
  <si>
    <t>CA-2015-112130</t>
  </si>
  <si>
    <t>SV-20785</t>
  </si>
  <si>
    <t>Stewart Visinsky</t>
  </si>
  <si>
    <t>CA-2016-116547</t>
  </si>
  <si>
    <t>US-2017-133200</t>
  </si>
  <si>
    <t>DB-13555</t>
  </si>
  <si>
    <t>Dorothy Badders</t>
  </si>
  <si>
    <t>CA-2016-133550</t>
  </si>
  <si>
    <t>CA-2017-139416</t>
  </si>
  <si>
    <t>AG-10270</t>
  </si>
  <si>
    <t>Alejandro Grove</t>
  </si>
  <si>
    <t>CA-2016-159912</t>
  </si>
  <si>
    <t>CA-2014-138681</t>
  </si>
  <si>
    <t>US-2015-138121</t>
  </si>
  <si>
    <t>CA-2017-140298</t>
  </si>
  <si>
    <t>CA-2016-158435</t>
  </si>
  <si>
    <t>Waterbury</t>
  </si>
  <si>
    <t>CA-2014-108273</t>
  </si>
  <si>
    <t>CA-2017-143126</t>
  </si>
  <si>
    <t>CA-2014-106229</t>
  </si>
  <si>
    <t>NR-18550</t>
  </si>
  <si>
    <t>Nick Radford</t>
  </si>
  <si>
    <t>CA-2014-119151</t>
  </si>
  <si>
    <t>US-2015-103996</t>
  </si>
  <si>
    <t>RB-19435</t>
  </si>
  <si>
    <t>Richard Bierner</t>
  </si>
  <si>
    <t>CA-2016-120530</t>
  </si>
  <si>
    <t>CA-2015-105725</t>
  </si>
  <si>
    <t>GT-14755</t>
  </si>
  <si>
    <t>Guy Thornton</t>
  </si>
  <si>
    <t>CA-2016-120005</t>
  </si>
  <si>
    <t>CA-2017-103499</t>
  </si>
  <si>
    <t>ES-14020</t>
  </si>
  <si>
    <t>Erica Smith</t>
  </si>
  <si>
    <t>CA-2017-119746</t>
  </si>
  <si>
    <t>CM-12385</t>
  </si>
  <si>
    <t>Christopher Martinez</t>
  </si>
  <si>
    <t>CA-2014-150301</t>
  </si>
  <si>
    <t>Buffalo</t>
  </si>
  <si>
    <t>CA-2014-159310</t>
  </si>
  <si>
    <t>CA-2015-104346</t>
  </si>
  <si>
    <t>CA-2015-144722</t>
  </si>
  <si>
    <t>MF-18250</t>
  </si>
  <si>
    <t>Monica Federle</t>
  </si>
  <si>
    <t>US-2016-148901</t>
  </si>
  <si>
    <t>CA-2017-136364</t>
  </si>
  <si>
    <t>CA-2016-121370</t>
  </si>
  <si>
    <t>EB-14110</t>
  </si>
  <si>
    <t>Eugene Barchas</t>
  </si>
  <si>
    <t>FUR-FU-10002813</t>
  </si>
  <si>
    <t>DAX Contemporary Wood Frame with Silver Metal Mat, Desktop, 11 x 14 Size</t>
  </si>
  <si>
    <t>CA-2016-140018</t>
  </si>
  <si>
    <t>CA-2017-154123</t>
  </si>
  <si>
    <t>CA-2014-107818</t>
  </si>
  <si>
    <t>Pasco</t>
  </si>
  <si>
    <t>CA-2014-113320</t>
  </si>
  <si>
    <t>CA-2015-137526</t>
  </si>
  <si>
    <t>FUR-FU-10004845</t>
  </si>
  <si>
    <t>Deflect-o EconoMat Nonstudded, No Bevel Mat</t>
  </si>
  <si>
    <t>CA-2017-122490</t>
  </si>
  <si>
    <t>CA-2017-143567</t>
  </si>
  <si>
    <t>TB-21175</t>
  </si>
  <si>
    <t>Thomas Boland</t>
  </si>
  <si>
    <t>CA-2016-163167</t>
  </si>
  <si>
    <t>Marietta</t>
  </si>
  <si>
    <t>US-2014-122021</t>
  </si>
  <si>
    <t>AC-10660</t>
  </si>
  <si>
    <t>Anna Chung</t>
  </si>
  <si>
    <t>Parma</t>
  </si>
  <si>
    <t>US-2014-161613</t>
  </si>
  <si>
    <t>CA-2017-163125</t>
  </si>
  <si>
    <t>League City</t>
  </si>
  <si>
    <t>FUR-CH-10001802</t>
  </si>
  <si>
    <t>Hon Every-Day Chair Series Swivel Task Chairs</t>
  </si>
  <si>
    <t>CA-2016-160304</t>
  </si>
  <si>
    <t>Gaithersburg</t>
  </si>
  <si>
    <t>CA-2017-117653</t>
  </si>
  <si>
    <t>CA-2017-143245</t>
  </si>
  <si>
    <t>CA-2014-157147</t>
  </si>
  <si>
    <t>CA-2015-156482</t>
  </si>
  <si>
    <t>CA-2017-107125</t>
  </si>
  <si>
    <t>CA-2014-160262</t>
  </si>
  <si>
    <t>CA-2014-156587</t>
  </si>
  <si>
    <t>AB-10015</t>
  </si>
  <si>
    <t>Aaron Bergman</t>
  </si>
  <si>
    <t>CA-2015-122406</t>
  </si>
  <si>
    <t>US-2016-153815</t>
  </si>
  <si>
    <t>CA-2016-149279</t>
  </si>
  <si>
    <t>CL-12700</t>
  </si>
  <si>
    <t>Craig Leslie</t>
  </si>
  <si>
    <t>CA-2015-153038</t>
  </si>
  <si>
    <t>RB-19645</t>
  </si>
  <si>
    <t>Robert Barroso</t>
  </si>
  <si>
    <t>US-2017-139647</t>
  </si>
  <si>
    <t>CA-2014-153850</t>
  </si>
  <si>
    <t>CA-2014-127558</t>
  </si>
  <si>
    <t>SS-20410</t>
  </si>
  <si>
    <t>Shahid Shariari</t>
  </si>
  <si>
    <t>CA-2016-133795</t>
  </si>
  <si>
    <t>US-2017-130953</t>
  </si>
  <si>
    <t>Oklahoma City</t>
  </si>
  <si>
    <t>FUR-CH-10004626</t>
  </si>
  <si>
    <t>Office Star Flex Back Scooter Chair with Aluminum Finish Frame</t>
  </si>
  <si>
    <t>CA-2016-155166</t>
  </si>
  <si>
    <t>CA-2015-103954</t>
  </si>
  <si>
    <t>HR-14770</t>
  </si>
  <si>
    <t>Hallie Redmond</t>
  </si>
  <si>
    <t>CA-2014-169803</t>
  </si>
  <si>
    <t>CA-2015-136469</t>
  </si>
  <si>
    <t>CA-2016-158694</t>
  </si>
  <si>
    <t>CA-2015-141243</t>
  </si>
  <si>
    <t>AH-10465</t>
  </si>
  <si>
    <t>Amy Hunt</t>
  </si>
  <si>
    <t>CA-2015-136798</t>
  </si>
  <si>
    <t>CA-2017-142090</t>
  </si>
  <si>
    <t>Burlington</t>
  </si>
  <si>
    <t>CA-2014-124478</t>
  </si>
  <si>
    <t>MA-17560</t>
  </si>
  <si>
    <t>Matt Abelman</t>
  </si>
  <si>
    <t>CA-2014-134572</t>
  </si>
  <si>
    <t>US-2017-133312</t>
  </si>
  <si>
    <t>BD-11500</t>
  </si>
  <si>
    <t>Bradley Drucker</t>
  </si>
  <si>
    <t>US-2014-140452</t>
  </si>
  <si>
    <t>CA-2014-116568</t>
  </si>
  <si>
    <t>Deltona</t>
  </si>
  <si>
    <t>CA-2015-153073</t>
  </si>
  <si>
    <t>FUR-FU-10001025</t>
  </si>
  <si>
    <t>Eldon Imˆge Series Desk Accessories, Clear</t>
  </si>
  <si>
    <t>CA-2014-160766</t>
  </si>
  <si>
    <t>CA-2017-146626</t>
  </si>
  <si>
    <t>Anaheim</t>
  </si>
  <si>
    <t>CA-2016-128972</t>
  </si>
  <si>
    <t>TS-21430</t>
  </si>
  <si>
    <t>Tom Stivers</t>
  </si>
  <si>
    <t>CA-2016-111213</t>
  </si>
  <si>
    <t>FP-14320</t>
  </si>
  <si>
    <t>Frank Preis</t>
  </si>
  <si>
    <t>CA-2017-161333</t>
  </si>
  <si>
    <t>CA-2017-128734</t>
  </si>
  <si>
    <t>JL-15175</t>
  </si>
  <si>
    <t>James Lanier</t>
  </si>
  <si>
    <t>Chandler</t>
  </si>
  <si>
    <t>US-2015-124219</t>
  </si>
  <si>
    <t>KW-16570</t>
  </si>
  <si>
    <t>Kelly Williams</t>
  </si>
  <si>
    <t>Kirkwood</t>
  </si>
  <si>
    <t>CA-2017-163006</t>
  </si>
  <si>
    <t>CA-2014-111192</t>
  </si>
  <si>
    <t>CA-2016-115378</t>
  </si>
  <si>
    <t>AJ-10945</t>
  </si>
  <si>
    <t>Ashley Jarboe</t>
  </si>
  <si>
    <t>Taylor</t>
  </si>
  <si>
    <t>CA-2015-161627</t>
  </si>
  <si>
    <t>CA-2014-121006</t>
  </si>
  <si>
    <t>Midland</t>
  </si>
  <si>
    <t>CA-2016-122903</t>
  </si>
  <si>
    <t>CA-2017-106432</t>
  </si>
  <si>
    <t>Waco</t>
  </si>
  <si>
    <t>US-2015-120502</t>
  </si>
  <si>
    <t>CA-2015-115567</t>
  </si>
  <si>
    <t>CA-2014-101560</t>
  </si>
  <si>
    <t>CS-12250</t>
  </si>
  <si>
    <t>Chris Selesnick</t>
  </si>
  <si>
    <t>CA-2015-142454</t>
  </si>
  <si>
    <t>RE-19450</t>
  </si>
  <si>
    <t>Richard Eichhorn</t>
  </si>
  <si>
    <t>CA-2017-145653</t>
  </si>
  <si>
    <t>CA-2014-140487</t>
  </si>
  <si>
    <t>SR-20425</t>
  </si>
  <si>
    <t>Sharelle Roach</t>
  </si>
  <si>
    <t>CA-2016-119865</t>
  </si>
  <si>
    <t>CA-2017-124436</t>
  </si>
  <si>
    <t>CA-2014-115084</t>
  </si>
  <si>
    <t>Texarkana</t>
  </si>
  <si>
    <t>CA-2017-131037</t>
  </si>
  <si>
    <t>TM-21490</t>
  </si>
  <si>
    <t>Tony Molinari</t>
  </si>
  <si>
    <t>CA-2014-166744</t>
  </si>
  <si>
    <t>CA-2016-156265</t>
  </si>
  <si>
    <t>FUR-TA-10001691</t>
  </si>
  <si>
    <t>Barricks Non-Folding Utility Table with Steel Legs, Laminate Tops</t>
  </si>
  <si>
    <t>CA-2015-125185</t>
  </si>
  <si>
    <t>AH-10195</t>
  </si>
  <si>
    <t>Alan Haines</t>
  </si>
  <si>
    <t>Bethlehem</t>
  </si>
  <si>
    <t>CA-2014-105165</t>
  </si>
  <si>
    <t>CA-2017-144484</t>
  </si>
  <si>
    <t>CA-2017-125913</t>
  </si>
  <si>
    <t>CA-2015-162887</t>
  </si>
  <si>
    <t>Vermont</t>
  </si>
  <si>
    <t>CA-2014-113859</t>
  </si>
  <si>
    <t>CA-2015-105158</t>
  </si>
  <si>
    <t>CA-2017-105991</t>
  </si>
  <si>
    <t>CA-2014-146283</t>
  </si>
  <si>
    <t>CA-2015-111073</t>
  </si>
  <si>
    <t>CA-2017-108791</t>
  </si>
  <si>
    <t>CA-2016-113831</t>
  </si>
  <si>
    <t>US-2014-139500</t>
  </si>
  <si>
    <t>AB-10165</t>
  </si>
  <si>
    <t>Alan Barnes</t>
  </si>
  <si>
    <t>US-2014-166310</t>
  </si>
  <si>
    <t>Garland</t>
  </si>
  <si>
    <t>US-2016-168410</t>
  </si>
  <si>
    <t>CA-2017-131254</t>
  </si>
  <si>
    <t>CA-2017-137876</t>
  </si>
  <si>
    <t>CA-2016-154060</t>
  </si>
  <si>
    <t>US-2017-162558</t>
  </si>
  <si>
    <t>Knoxville</t>
  </si>
  <si>
    <t>Eldon 500 Class Desk Accessories</t>
  </si>
  <si>
    <t>CA-2015-119508</t>
  </si>
  <si>
    <t>CA-2016-123120</t>
  </si>
  <si>
    <t>CV-12295</t>
  </si>
  <si>
    <t>Christina VanderZanden</t>
  </si>
  <si>
    <t>CA-2014-103331</t>
  </si>
  <si>
    <t>CA-2014-113768</t>
  </si>
  <si>
    <t>US-2017-126060</t>
  </si>
  <si>
    <t>CA-2016-122017</t>
  </si>
  <si>
    <t>Wichita</t>
  </si>
  <si>
    <t>Kansas</t>
  </si>
  <si>
    <t>US-2017-136721</t>
  </si>
  <si>
    <t>NH-18610</t>
  </si>
  <si>
    <t>Nicole Hansen</t>
  </si>
  <si>
    <t>Oak Park</t>
  </si>
  <si>
    <t>CA-2015-118738</t>
  </si>
  <si>
    <t>AG-10495</t>
  </si>
  <si>
    <t>Andrew Gjertsen</t>
  </si>
  <si>
    <t>US-2014-123183</t>
  </si>
  <si>
    <t>GR-14560</t>
  </si>
  <si>
    <t>Georgia Rosenberg</t>
  </si>
  <si>
    <t>US-2016-147340</t>
  </si>
  <si>
    <t>CA-2016-117681</t>
  </si>
  <si>
    <t>CA-2016-153598</t>
  </si>
  <si>
    <t>US-2016-108497</t>
  </si>
  <si>
    <t>MH-17290</t>
  </si>
  <si>
    <t>Marc Harrigan</t>
  </si>
  <si>
    <t>CA-2014-136861</t>
  </si>
  <si>
    <t>CA-2014-103317</t>
  </si>
  <si>
    <t>DM-13525</t>
  </si>
  <si>
    <t>Don Miller</t>
  </si>
  <si>
    <t>Palm Coast</t>
  </si>
  <si>
    <t>FUR-FU-10003192</t>
  </si>
  <si>
    <t>Luxo Adjustable Task Clamp Lamp</t>
  </si>
  <si>
    <t>US-2014-119081</t>
  </si>
  <si>
    <t>TA-21385</t>
  </si>
  <si>
    <t>Tom Ashbrook</t>
  </si>
  <si>
    <t>Olathe</t>
  </si>
  <si>
    <t>CA-2017-130631</t>
  </si>
  <si>
    <t>CA-2017-116680</t>
  </si>
  <si>
    <t>FUR-TA-10001771</t>
  </si>
  <si>
    <t>Bush Cubix Conference Tables, Fully Assembled</t>
  </si>
  <si>
    <t>CA-2017-101574</t>
  </si>
  <si>
    <t>CA-2014-146591</t>
  </si>
  <si>
    <t>CA-2016-122448</t>
  </si>
  <si>
    <t>DB-13210</t>
  </si>
  <si>
    <t>Dean Braden</t>
  </si>
  <si>
    <t>CA-2014-132451</t>
  </si>
  <si>
    <t>CA-2017-116946</t>
  </si>
  <si>
    <t>CA-2017-148999</t>
  </si>
  <si>
    <t>FUR-CH-10002044</t>
  </si>
  <si>
    <t>Office Star - Contemporary Task Swivel chair with 2-way adjustable arms, Plum</t>
  </si>
  <si>
    <t>CA-2017-134495</t>
  </si>
  <si>
    <t>CA-2014-105249</t>
  </si>
  <si>
    <t>CA-2017-164378</t>
  </si>
  <si>
    <t>CA-2017-127782</t>
  </si>
  <si>
    <t>TH-21115</t>
  </si>
  <si>
    <t>Thea Hudgings</t>
  </si>
  <si>
    <t>CA-2015-168529</t>
  </si>
  <si>
    <t>CA-2017-117667</t>
  </si>
  <si>
    <t>MS-17980</t>
  </si>
  <si>
    <t>Michael Stewart</t>
  </si>
  <si>
    <t>US-2017-150595</t>
  </si>
  <si>
    <t>CA-2016-134936</t>
  </si>
  <si>
    <t>FUR-TA-10001086</t>
  </si>
  <si>
    <t>SAFCO PlanMaster Boards, 60w x 37-1/2d, White Melamine</t>
  </si>
  <si>
    <t>CA-2017-151008</t>
  </si>
  <si>
    <t>Draper</t>
  </si>
  <si>
    <t>US-2014-159618</t>
  </si>
  <si>
    <t>DB-12970</t>
  </si>
  <si>
    <t>Darren Budd</t>
  </si>
  <si>
    <t>CA-2017-116113</t>
  </si>
  <si>
    <t>CA-2015-125066</t>
  </si>
  <si>
    <t>CA-2017-157966</t>
  </si>
  <si>
    <t>SU-20665</t>
  </si>
  <si>
    <t>Stephanie Ulpright</t>
  </si>
  <si>
    <t>CA-2016-136686</t>
  </si>
  <si>
    <t>RF-19840</t>
  </si>
  <si>
    <t>Roy Franzšsisch</t>
  </si>
  <si>
    <t>CA-2017-137498</t>
  </si>
  <si>
    <t>CA-2017-163818</t>
  </si>
  <si>
    <t>CA-2014-116673</t>
  </si>
  <si>
    <t>CA-2014-164742</t>
  </si>
  <si>
    <t>CA-2016-134516</t>
  </si>
  <si>
    <t>CA-2017-125745</t>
  </si>
  <si>
    <t>US-2016-124163</t>
  </si>
  <si>
    <t>SC-20695</t>
  </si>
  <si>
    <t>Steve Chapman</t>
  </si>
  <si>
    <t>La Crosse</t>
  </si>
  <si>
    <t>CA-2014-126683</t>
  </si>
  <si>
    <t>CA-2017-148810</t>
  </si>
  <si>
    <t>FUR-CH-10001545</t>
  </si>
  <si>
    <t>Hon Comfortask Task/Swivel Chairs</t>
  </si>
  <si>
    <t>US-2016-146066</t>
  </si>
  <si>
    <t>CA-2014-127614</t>
  </si>
  <si>
    <t>CA-2017-113208</t>
  </si>
  <si>
    <t>ML-18040</t>
  </si>
  <si>
    <t>Michelle Lonsdale</t>
  </si>
  <si>
    <t>FUR-FU-10004245</t>
  </si>
  <si>
    <t>Career Cubicle Clock, 8 1/4", Black</t>
  </si>
  <si>
    <t>CA-2014-154893</t>
  </si>
  <si>
    <t>CA-2016-127985</t>
  </si>
  <si>
    <t>CA-2017-127117</t>
  </si>
  <si>
    <t>Morristown</t>
  </si>
  <si>
    <t>CA-2015-104241</t>
  </si>
  <si>
    <t>CA-2017-142342</t>
  </si>
  <si>
    <t>Apple Valley</t>
  </si>
  <si>
    <t>CA-2016-145261</t>
  </si>
  <si>
    <t>Salem</t>
  </si>
  <si>
    <t>CA-2016-108875</t>
  </si>
  <si>
    <t>CA-2015-141012</t>
  </si>
  <si>
    <t>TG-21640</t>
  </si>
  <si>
    <t>Trudy Glocke</t>
  </si>
  <si>
    <t>Pocatello</t>
  </si>
  <si>
    <t>CA-2014-126802</t>
  </si>
  <si>
    <t>CA-2014-131541</t>
  </si>
  <si>
    <t>Apopka</t>
  </si>
  <si>
    <t>CA-2015-119550</t>
  </si>
  <si>
    <t>RB-19705</t>
  </si>
  <si>
    <t>Roger Barcio</t>
  </si>
  <si>
    <t>US-2015-138093</t>
  </si>
  <si>
    <t>CA-2016-126165</t>
  </si>
  <si>
    <t>US-2014-123519</t>
  </si>
  <si>
    <t>SS-20875</t>
  </si>
  <si>
    <t>Sung Shariari</t>
  </si>
  <si>
    <t>US-2015-160857</t>
  </si>
  <si>
    <t>CA-2017-117324</t>
  </si>
  <si>
    <t>CA-2017-143574</t>
  </si>
  <si>
    <t>Milford</t>
  </si>
  <si>
    <t>CA-2014-148614</t>
  </si>
  <si>
    <t>US-2017-147886</t>
  </si>
  <si>
    <t>DH-13075</t>
  </si>
  <si>
    <t>Dave Hallsten</t>
  </si>
  <si>
    <t>CA-2014-145800</t>
  </si>
  <si>
    <t>Buffalo Grove</t>
  </si>
  <si>
    <t>CA-2016-118514</t>
  </si>
  <si>
    <t>CA-2015-119634</t>
  </si>
  <si>
    <t>BW-11065</t>
  </si>
  <si>
    <t>Barry Weirich</t>
  </si>
  <si>
    <t>CA-2017-158169</t>
  </si>
  <si>
    <t>Lake Forest</t>
  </si>
  <si>
    <t>CA-2015-162047</t>
  </si>
  <si>
    <t>FH-14365</t>
  </si>
  <si>
    <t>Fred Hopkins</t>
  </si>
  <si>
    <t>CA-2015-103835</t>
  </si>
  <si>
    <t>SC-20440</t>
  </si>
  <si>
    <t>Shaun Chance</t>
  </si>
  <si>
    <t>CA-2016-142398</t>
  </si>
  <si>
    <t>CA-2014-105270</t>
  </si>
  <si>
    <t>CA-2017-141117</t>
  </si>
  <si>
    <t>JK-16090</t>
  </si>
  <si>
    <t>Juliana Krohn</t>
  </si>
  <si>
    <t>CA-2017-115070</t>
  </si>
  <si>
    <t>MG-18205</t>
  </si>
  <si>
    <t>Mitch Gastineau</t>
  </si>
  <si>
    <t>CA-2017-140186</t>
  </si>
  <si>
    <t>CA-2014-124856</t>
  </si>
  <si>
    <t>CA-2014-166716</t>
  </si>
  <si>
    <t>CR-12730</t>
  </si>
  <si>
    <t>Craig Reiter</t>
  </si>
  <si>
    <t>CA-2017-113873</t>
  </si>
  <si>
    <t>CA-2016-125017</t>
  </si>
  <si>
    <t>US-2015-163279</t>
  </si>
  <si>
    <t>FUR-FU-10000747</t>
  </si>
  <si>
    <t>Tenex B1-RE Series Chair Mats for Low Pile Carpets</t>
  </si>
  <si>
    <t>CA-2017-117632</t>
  </si>
  <si>
    <t>CA-2017-161067</t>
  </si>
  <si>
    <t>KB-16405</t>
  </si>
  <si>
    <t>Katrina Bavinger</t>
  </si>
  <si>
    <t>CA-2016-122063</t>
  </si>
  <si>
    <t>CA-2016-142895</t>
  </si>
  <si>
    <t>CA-2015-134992</t>
  </si>
  <si>
    <t>CA-2015-126725</t>
  </si>
  <si>
    <t>BS-11665</t>
  </si>
  <si>
    <t>Brian Stugart</t>
  </si>
  <si>
    <t>CA-2015-121783</t>
  </si>
  <si>
    <t>PO-19180</t>
  </si>
  <si>
    <t>Philisse Overcash</t>
  </si>
  <si>
    <t>CA-2015-112214</t>
  </si>
  <si>
    <t>US-2017-153255</t>
  </si>
  <si>
    <t>CA-2015-108119</t>
  </si>
  <si>
    <t>Conway</t>
  </si>
  <si>
    <t>US-2014-117968</t>
  </si>
  <si>
    <t>Meriden</t>
  </si>
  <si>
    <t>CA-2016-152247</t>
  </si>
  <si>
    <t>Cheyenne</t>
  </si>
  <si>
    <t>Wyoming</t>
  </si>
  <si>
    <t>CA-2016-128223</t>
  </si>
  <si>
    <t>CA-2016-154235</t>
  </si>
  <si>
    <t>CA-2016-133935</t>
  </si>
  <si>
    <t>CA-2016-136301</t>
  </si>
  <si>
    <t>CA-2016-167682</t>
  </si>
  <si>
    <t>CA-2016-159639</t>
  </si>
  <si>
    <t>US-2016-113985</t>
  </si>
  <si>
    <t>US-2015-126977</t>
  </si>
  <si>
    <t>CA-2016-130288</t>
  </si>
  <si>
    <t>US-2014-118997</t>
  </si>
  <si>
    <t>RA-19885</t>
  </si>
  <si>
    <t>Ruben Ausman</t>
  </si>
  <si>
    <t>CA-2014-114314</t>
  </si>
  <si>
    <t>US-2017-169551</t>
  </si>
  <si>
    <t>CA-2016-103107</t>
  </si>
  <si>
    <t>CA-2014-104178</t>
  </si>
  <si>
    <t>CA-2014-155796</t>
  </si>
  <si>
    <t>Reading</t>
  </si>
  <si>
    <t>CA-2016-127138</t>
  </si>
  <si>
    <t>CA-2017-150602</t>
  </si>
  <si>
    <t>CA-2014-141726</t>
  </si>
  <si>
    <t>CA-2017-115105</t>
  </si>
  <si>
    <t>BD-11770</t>
  </si>
  <si>
    <t>Bryan Davis</t>
  </si>
  <si>
    <t>CA-2014-117765</t>
  </si>
  <si>
    <t>CA-2016-163776</t>
  </si>
  <si>
    <t>Hattiesburg</t>
  </si>
  <si>
    <t>US-2017-163300</t>
  </si>
  <si>
    <t>CA-2016-162187</t>
  </si>
  <si>
    <t>US-2014-112991</t>
  </si>
  <si>
    <t>Caldwell</t>
  </si>
  <si>
    <t>CA-2014-124079</t>
  </si>
  <si>
    <t>CA-2017-107244</t>
  </si>
  <si>
    <t>AG-10390</t>
  </si>
  <si>
    <t>Allen Goldenen</t>
  </si>
  <si>
    <t>CA-2015-100657</t>
  </si>
  <si>
    <t>SW-20245</t>
  </si>
  <si>
    <t>Scot Wooten</t>
  </si>
  <si>
    <t>CA-2017-129028</t>
  </si>
  <si>
    <t>CA-2014-102652</t>
  </si>
  <si>
    <t>US-2017-152492</t>
  </si>
  <si>
    <t>CA-2016-101168</t>
  </si>
  <si>
    <t>Nashua</t>
  </si>
  <si>
    <t>CA-2015-130253</t>
  </si>
  <si>
    <t>CA-2016-131205</t>
  </si>
  <si>
    <t>Georgetown</t>
  </si>
  <si>
    <t>CA-2016-117912</t>
  </si>
  <si>
    <t>Sierra Vista</t>
  </si>
  <si>
    <t>CA-2017-145702</t>
  </si>
  <si>
    <t>CA-2015-113215</t>
  </si>
  <si>
    <t>CA-2016-154662</t>
  </si>
  <si>
    <t>BF-11215</t>
  </si>
  <si>
    <t>Benjamin Farhat</t>
  </si>
  <si>
    <t>CA-2016-124016</t>
  </si>
  <si>
    <t>CA-2017-166695</t>
  </si>
  <si>
    <t>CA-2016-151561</t>
  </si>
  <si>
    <t>US-2014-165589</t>
  </si>
  <si>
    <t>Lubbock</t>
  </si>
  <si>
    <t>CA-2015-114048</t>
  </si>
  <si>
    <t>CA-2017-100111</t>
  </si>
  <si>
    <t>US-2017-132381</t>
  </si>
  <si>
    <t>CA-2016-124590</t>
  </si>
  <si>
    <t>SP-20920</t>
  </si>
  <si>
    <t>Susan Pistek</t>
  </si>
  <si>
    <t>CA-2017-143378</t>
  </si>
  <si>
    <t>JR-16210</t>
  </si>
  <si>
    <t>Justin Ritter</t>
  </si>
  <si>
    <t>CA-2016-124100</t>
  </si>
  <si>
    <t>CA-2014-163447</t>
  </si>
  <si>
    <t>TB-21190</t>
  </si>
  <si>
    <t>Thomas Brumley</t>
  </si>
  <si>
    <t>CA-2016-148096</t>
  </si>
  <si>
    <t>AO-10810</t>
  </si>
  <si>
    <t>Anthony O'Donnell</t>
  </si>
  <si>
    <t>CA-2014-131247</t>
  </si>
  <si>
    <t>CA-2017-101322</t>
  </si>
  <si>
    <t>US-2016-106600</t>
  </si>
  <si>
    <t>CA-2014-111871</t>
  </si>
  <si>
    <t>EK-13795</t>
  </si>
  <si>
    <t>Eileen Kiefer</t>
  </si>
  <si>
    <t>CA-2017-151484</t>
  </si>
  <si>
    <t>CA-2014-103989</t>
  </si>
  <si>
    <t>CA-2015-158421</t>
  </si>
  <si>
    <t>CA-2016-143609</t>
  </si>
  <si>
    <t>DB-13270</t>
  </si>
  <si>
    <t>Deborah Brumfield</t>
  </si>
  <si>
    <t>Portland</t>
  </si>
  <si>
    <t>CA-2016-157259</t>
  </si>
  <si>
    <t>CA-2016-118332</t>
  </si>
  <si>
    <t>CA-2017-145660</t>
  </si>
  <si>
    <t>CA-2016-133697</t>
  </si>
  <si>
    <t>CM-12445</t>
  </si>
  <si>
    <t>Chuck Magee</t>
  </si>
  <si>
    <t>CA-2017-119809</t>
  </si>
  <si>
    <t>YS-21880</t>
  </si>
  <si>
    <t>Yana Sorensen</t>
  </si>
  <si>
    <t>CA-2015-161711</t>
  </si>
  <si>
    <t>CA-2017-140627</t>
  </si>
  <si>
    <t>Hendersonville</t>
  </si>
  <si>
    <t>CA-2015-133445</t>
  </si>
  <si>
    <t>US-2017-142188</t>
  </si>
  <si>
    <t>JF-15415</t>
  </si>
  <si>
    <t>Jennifer Ferguson</t>
  </si>
  <si>
    <t>CA-2015-134075</t>
  </si>
  <si>
    <t>CA-2017-141572</t>
  </si>
  <si>
    <t>LO-17170</t>
  </si>
  <si>
    <t>Lori Olson</t>
  </si>
  <si>
    <t>CA-2015-112305</t>
  </si>
  <si>
    <t>CA-2017-121580</t>
  </si>
  <si>
    <t>CA-2015-151624</t>
  </si>
  <si>
    <t>CA-2017-102379</t>
  </si>
  <si>
    <t>US-2016-139087</t>
  </si>
  <si>
    <t>CA-2015-116484</t>
  </si>
  <si>
    <t>FUR-FU-10002874</t>
  </si>
  <si>
    <t>Ultra Commercial Grade Dual Valve Door Closer</t>
  </si>
  <si>
    <t>CA-2016-100944</t>
  </si>
  <si>
    <t>CA-2016-125080</t>
  </si>
  <si>
    <t>CA-2014-100090</t>
  </si>
  <si>
    <t>US-2015-139675</t>
  </si>
  <si>
    <t>Chico</t>
  </si>
  <si>
    <t>CA-2017-143756</t>
  </si>
  <si>
    <t>ME-17725</t>
  </si>
  <si>
    <t>Max Engle</t>
  </si>
  <si>
    <t>CA-2017-107314</t>
  </si>
  <si>
    <t>MZ-17335</t>
  </si>
  <si>
    <t>Maria Zettner</t>
  </si>
  <si>
    <t>FUR-FU-10003489</t>
  </si>
  <si>
    <t>Contemporary Borderless Frame</t>
  </si>
  <si>
    <t>CA-2016-163328</t>
  </si>
  <si>
    <t>TP-21565</t>
  </si>
  <si>
    <t>Tracy Poddar</t>
  </si>
  <si>
    <t>Eugene</t>
  </si>
  <si>
    <t>CA-2014-112837</t>
  </si>
  <si>
    <t>LW-17125</t>
  </si>
  <si>
    <t>Liz Willingham</t>
  </si>
  <si>
    <t>Oxnard</t>
  </si>
  <si>
    <t>CA-2014-167927</t>
  </si>
  <si>
    <t>XP-21865</t>
  </si>
  <si>
    <t>Xylona Preis</t>
  </si>
  <si>
    <t>Westland</t>
  </si>
  <si>
    <t>CA-2016-165995</t>
  </si>
  <si>
    <t>CA-2017-143112</t>
  </si>
  <si>
    <t>CA-2017-161557</t>
  </si>
  <si>
    <t>CA-2016-103919</t>
  </si>
  <si>
    <t>CA-2016-113425</t>
  </si>
  <si>
    <t>CA-2017-143035</t>
  </si>
  <si>
    <t>CA-2014-107811</t>
  </si>
  <si>
    <t>US-2016-116442</t>
  </si>
  <si>
    <t>CA-2016-127236</t>
  </si>
  <si>
    <t>CA-2016-129126</t>
  </si>
  <si>
    <t>CA-2017-125472</t>
  </si>
  <si>
    <t>CA-2017-154074</t>
  </si>
  <si>
    <t>CA-2017-161774</t>
  </si>
  <si>
    <t>CA-2016-140130</t>
  </si>
  <si>
    <t>CA-2015-149650</t>
  </si>
  <si>
    <t>CA-2014-165764</t>
  </si>
  <si>
    <t>SH-20395</t>
  </si>
  <si>
    <t>Shahid Hopkins</t>
  </si>
  <si>
    <t>US-2017-116897</t>
  </si>
  <si>
    <t>US-2017-113992</t>
  </si>
  <si>
    <t>CA-2014-166891</t>
  </si>
  <si>
    <t>CA-2016-101161</t>
  </si>
  <si>
    <t>US-2017-119816</t>
  </si>
  <si>
    <t>TT-21460</t>
  </si>
  <si>
    <t>Tonja Turnell</t>
  </si>
  <si>
    <t>CA-2017-161102</t>
  </si>
  <si>
    <t>EC-14050</t>
  </si>
  <si>
    <t>Erin Creighton</t>
  </si>
  <si>
    <t>US-2017-133361</t>
  </si>
  <si>
    <t>US-2016-155404</t>
  </si>
  <si>
    <t>CA-2016-163804</t>
  </si>
  <si>
    <t>CA-2014-149524</t>
  </si>
  <si>
    <t>BS-11590</t>
  </si>
  <si>
    <t>Brendan Sweed</t>
  </si>
  <si>
    <t>CA-2017-140872</t>
  </si>
  <si>
    <t>CA-2017-113908</t>
  </si>
  <si>
    <t>KN-16390</t>
  </si>
  <si>
    <t>Katherine Nockton</t>
  </si>
  <si>
    <t>CA-2014-149594</t>
  </si>
  <si>
    <t>CA-2016-113845</t>
  </si>
  <si>
    <t>Orlando</t>
  </si>
  <si>
    <t>CA-2015-103135</t>
  </si>
  <si>
    <t>SS-20515</t>
  </si>
  <si>
    <t>Shirley Schmidt</t>
  </si>
  <si>
    <t>US-2016-128909</t>
  </si>
  <si>
    <t>SP-20545</t>
  </si>
  <si>
    <t>Sibella Parks</t>
  </si>
  <si>
    <t>US-2017-116652</t>
  </si>
  <si>
    <t>CA-2017-138289</t>
  </si>
  <si>
    <t>CA-2014-128209</t>
  </si>
  <si>
    <t>CA-2014-169684</t>
  </si>
  <si>
    <t>CA-2015-109862</t>
  </si>
  <si>
    <t>US-2017-107888</t>
  </si>
  <si>
    <t>CA-2014-113880</t>
  </si>
  <si>
    <t>Elmhurst</t>
  </si>
  <si>
    <t>US-2015-164966</t>
  </si>
  <si>
    <t>CA-2015-126739</t>
  </si>
  <si>
    <t>CA-2015-166947</t>
  </si>
  <si>
    <t>CA-2014-166086</t>
  </si>
  <si>
    <t>CA-2014-100678</t>
  </si>
  <si>
    <t>CA-2017-123085</t>
  </si>
  <si>
    <t>CA-2016-169887</t>
  </si>
  <si>
    <t>FUR-FU-10003095</t>
  </si>
  <si>
    <t>Linden 12" Wall Clock With Oak Frame</t>
  </si>
  <si>
    <t>CA-2017-104731</t>
  </si>
  <si>
    <t>CA-2014-154095</t>
  </si>
  <si>
    <t>ON-18715</t>
  </si>
  <si>
    <t>Odella Nelson</t>
  </si>
  <si>
    <t>CA-2016-148852</t>
  </si>
  <si>
    <t>CA-2015-107678</t>
  </si>
  <si>
    <t>CA-2016-123512</t>
  </si>
  <si>
    <t>MV-18190</t>
  </si>
  <si>
    <t>Mike Vittorini</t>
  </si>
  <si>
    <t>US-2017-167402</t>
  </si>
  <si>
    <t>CA-2014-130449</t>
  </si>
  <si>
    <t>VP-21760</t>
  </si>
  <si>
    <t>Victoria Pisteka</t>
  </si>
  <si>
    <t>CA-2015-141250</t>
  </si>
  <si>
    <t>PM-18940</t>
  </si>
  <si>
    <t>Paul MacIntyre</t>
  </si>
  <si>
    <t>Texas City</t>
  </si>
  <si>
    <t>CA-2016-105081</t>
  </si>
  <si>
    <t>CA-2014-108609</t>
  </si>
  <si>
    <t>US-2016-127334</t>
  </si>
  <si>
    <t>US-2017-124779</t>
  </si>
  <si>
    <t>CA-2017-135937</t>
  </si>
  <si>
    <t>CA-2017-162173</t>
  </si>
  <si>
    <t>Virginia Beach</t>
  </si>
  <si>
    <t>CA-2017-122175</t>
  </si>
  <si>
    <t>CA-2015-135510</t>
  </si>
  <si>
    <t>TW-21025</t>
  </si>
  <si>
    <t>Tamara Willingham</t>
  </si>
  <si>
    <t>Charlottesville</t>
  </si>
  <si>
    <t>FUR-FU-10000820</t>
  </si>
  <si>
    <t>Tensor Brushed Steel Torchiere Floor Lamp</t>
  </si>
  <si>
    <t>CA-2014-150329</t>
  </si>
  <si>
    <t>CA-2014-109134</t>
  </si>
  <si>
    <t>US-2015-129637</t>
  </si>
  <si>
    <t>CA-2017-145429</t>
  </si>
  <si>
    <t>CA-2015-153535</t>
  </si>
  <si>
    <t>Wilson</t>
  </si>
  <si>
    <t>CA-2015-123141</t>
  </si>
  <si>
    <t>Rio Rancho</t>
  </si>
  <si>
    <t>CA-2017-107629</t>
  </si>
  <si>
    <t>CA-2016-134789</t>
  </si>
  <si>
    <t>Hot Springs</t>
  </si>
  <si>
    <t>CA-2016-165827</t>
  </si>
  <si>
    <t>CA-2015-156734</t>
  </si>
  <si>
    <t>CA-2014-144029</t>
  </si>
  <si>
    <t>US-2017-101784</t>
  </si>
  <si>
    <t>CA-2016-154767</t>
  </si>
  <si>
    <t>Paterson</t>
  </si>
  <si>
    <t>CA-2017-124205</t>
  </si>
  <si>
    <t>TC-21145</t>
  </si>
  <si>
    <t>Theresa Coyne</t>
  </si>
  <si>
    <t>CA-2016-162943</t>
  </si>
  <si>
    <t>CA-2017-100615</t>
  </si>
  <si>
    <t>US-2016-147711</t>
  </si>
  <si>
    <t>CA-2017-121293</t>
  </si>
  <si>
    <t>CA-2015-118843</t>
  </si>
  <si>
    <t>CA-2016-162348</t>
  </si>
  <si>
    <t>CA-2015-145394</t>
  </si>
  <si>
    <t>CA-2015-168809</t>
  </si>
  <si>
    <t>FUR-FU-10002240</t>
  </si>
  <si>
    <t>Nu-Dell EZ-Mount Plastic Wall Frames</t>
  </si>
  <si>
    <t>CA-2016-109827</t>
  </si>
  <si>
    <t>CA-2015-128125</t>
  </si>
  <si>
    <t>CA-2017-156237</t>
  </si>
  <si>
    <t>PS-18760</t>
  </si>
  <si>
    <t>Pamela Stobb</t>
  </si>
  <si>
    <t>FUR-FU-10001057</t>
  </si>
  <si>
    <t>Tensor Track Tree Floor Lamp</t>
  </si>
  <si>
    <t>CA-2014-144414</t>
  </si>
  <si>
    <t>CA-2017-163860</t>
  </si>
  <si>
    <t>CA-2015-154291</t>
  </si>
  <si>
    <t>CA-2016-153101</t>
  </si>
  <si>
    <t>CA-2017-142643</t>
  </si>
  <si>
    <t>Thousand Oaks</t>
  </si>
  <si>
    <t>CA-2016-123946</t>
  </si>
  <si>
    <t>FUR-CH-10002073</t>
  </si>
  <si>
    <t>Hon Olson Stacker Chairs</t>
  </si>
  <si>
    <t>CA-2014-147543</t>
  </si>
  <si>
    <t>El Cajon</t>
  </si>
  <si>
    <t>CA-2014-101462</t>
  </si>
  <si>
    <t>US-2016-100461</t>
  </si>
  <si>
    <t>CA-2017-128965</t>
  </si>
  <si>
    <t>US-2016-126452</t>
  </si>
  <si>
    <t>SC-20230</t>
  </si>
  <si>
    <t>Scot Coram</t>
  </si>
  <si>
    <t>US-2016-121013</t>
  </si>
  <si>
    <t>US-2015-123918</t>
  </si>
  <si>
    <t>CA-2015-137113</t>
  </si>
  <si>
    <t>CA-2015-120677</t>
  </si>
  <si>
    <t>CA-2017-164756</t>
  </si>
  <si>
    <t>US-2015-165512</t>
  </si>
  <si>
    <t>Naperville</t>
  </si>
  <si>
    <t>US-2017-135503</t>
  </si>
  <si>
    <t>North Charleston</t>
  </si>
  <si>
    <t>US-2017-115301</t>
  </si>
  <si>
    <t>CA-2014-124247</t>
  </si>
  <si>
    <t>CA-2015-137925</t>
  </si>
  <si>
    <t>CA-2014-164182</t>
  </si>
  <si>
    <t>ST-20530</t>
  </si>
  <si>
    <t>Shui Tom</t>
  </si>
  <si>
    <t>CA-2016-129847</t>
  </si>
  <si>
    <t>FUR-FU-10000277</t>
  </si>
  <si>
    <t>Deflect-o DuraMat Antistatic Studded Beveled Mat for Medium Pile Carpeting</t>
  </si>
  <si>
    <t>CA-2016-106243</t>
  </si>
  <si>
    <t>CA-2015-130365</t>
  </si>
  <si>
    <t>CA-2017-143021</t>
  </si>
  <si>
    <t>CA-2016-157588</t>
  </si>
  <si>
    <t>AR-10570</t>
  </si>
  <si>
    <t>Anemone Ratner</t>
  </si>
  <si>
    <t>CA-2016-163937</t>
  </si>
  <si>
    <t>Longview</t>
  </si>
  <si>
    <t>CA-2015-112144</t>
  </si>
  <si>
    <t>CY-12745</t>
  </si>
  <si>
    <t>Craig Yedwab</t>
  </si>
  <si>
    <t>CA-2015-109386</t>
  </si>
  <si>
    <t>CA-2015-104871</t>
  </si>
  <si>
    <t>Normal</t>
  </si>
  <si>
    <t>CA-2014-133158</t>
  </si>
  <si>
    <t>CA-2015-141740</t>
  </si>
  <si>
    <t>CA-2014-119466</t>
  </si>
  <si>
    <t>CA-2015-154823</t>
  </si>
  <si>
    <t>CA-2017-141201</t>
  </si>
  <si>
    <t>Salinas</t>
  </si>
  <si>
    <t>CA-2014-124737</t>
  </si>
  <si>
    <t>CA-2016-145548</t>
  </si>
  <si>
    <t>CA-2017-119494</t>
  </si>
  <si>
    <t>CA-2017-103443</t>
  </si>
  <si>
    <t>AT-10735</t>
  </si>
  <si>
    <t>Annie Thurman</t>
  </si>
  <si>
    <t>US-2017-165358</t>
  </si>
  <si>
    <t>CA-2014-150581</t>
  </si>
  <si>
    <t>CA-2016-165330</t>
  </si>
  <si>
    <t>CA-2016-106950</t>
  </si>
  <si>
    <t>CA-2017-128944</t>
  </si>
  <si>
    <t>US-2016-102239</t>
  </si>
  <si>
    <t>CA-2017-166926</t>
  </si>
  <si>
    <t>CA-2015-128013</t>
  </si>
  <si>
    <t>US-2016-117541</t>
  </si>
  <si>
    <t>CA-2017-141439</t>
  </si>
  <si>
    <t>CA-2015-163965</t>
  </si>
  <si>
    <t>CA-2017-128783</t>
  </si>
  <si>
    <t>Saint Charles</t>
  </si>
  <si>
    <t>CA-2014-122217</t>
  </si>
  <si>
    <t>US-2017-141558</t>
  </si>
  <si>
    <t>CA-2017-100412</t>
  </si>
  <si>
    <t>Tuscaloosa</t>
  </si>
  <si>
    <t>CA-2017-142909</t>
  </si>
  <si>
    <t>AG-10330</t>
  </si>
  <si>
    <t>Alex Grayson</t>
  </si>
  <si>
    <t>US-2015-136749</t>
  </si>
  <si>
    <t>CA-2014-117464</t>
  </si>
  <si>
    <t>US-2017-168613</t>
  </si>
  <si>
    <t>CA-2017-128853</t>
  </si>
  <si>
    <t>CA-2017-133102</t>
  </si>
  <si>
    <t>CA-2016-164399</t>
  </si>
  <si>
    <t>CA-2016-147683</t>
  </si>
  <si>
    <t>CA-2016-104276</t>
  </si>
  <si>
    <t>CA-2016-120369</t>
  </si>
  <si>
    <t>VB-21745</t>
  </si>
  <si>
    <t>Victoria Brennan</t>
  </si>
  <si>
    <t>FUR-FU-10003806</t>
  </si>
  <si>
    <t>Tenex Chairmat w/ Average Lip, 45" x 53"</t>
  </si>
  <si>
    <t>CA-2014-118276</t>
  </si>
  <si>
    <t>CA-2017-137414</t>
  </si>
  <si>
    <t>CA-2016-109953</t>
  </si>
  <si>
    <t>CA-2016-137337</t>
  </si>
  <si>
    <t>CA-2016-101651</t>
  </si>
  <si>
    <t>SC-20305</t>
  </si>
  <si>
    <t>Sean Christensen</t>
  </si>
  <si>
    <t>CA-2017-136651</t>
  </si>
  <si>
    <t>CA-2017-118892</t>
  </si>
  <si>
    <t>US-2014-127978</t>
  </si>
  <si>
    <t>JS-15595</t>
  </si>
  <si>
    <t>Jill Stevenson</t>
  </si>
  <si>
    <t>CA-2016-152730</t>
  </si>
  <si>
    <t>Superior</t>
  </si>
  <si>
    <t>US-2014-143721</t>
  </si>
  <si>
    <t>CA-2016-133368</t>
  </si>
  <si>
    <t>FUR-FU-10003374</t>
  </si>
  <si>
    <t>Electrix Fluorescent Magnifier Lamps &amp; Weighted Base</t>
  </si>
  <si>
    <t>CA-2016-123337</t>
  </si>
  <si>
    <t>CA-2015-144519</t>
  </si>
  <si>
    <t>AW-10930</t>
  </si>
  <si>
    <t>Arthur Wiediger</t>
  </si>
  <si>
    <t>Helena</t>
  </si>
  <si>
    <t>Montana</t>
  </si>
  <si>
    <t>CA-2017-169439</t>
  </si>
  <si>
    <t>CA-2016-149965</t>
  </si>
  <si>
    <t>CA-2016-113656</t>
  </si>
  <si>
    <t>CB-12415</t>
  </si>
  <si>
    <t>Christy Brittain</t>
  </si>
  <si>
    <t>CA-2015-148964</t>
  </si>
  <si>
    <t>Bellevue</t>
  </si>
  <si>
    <t>CA-2014-163468</t>
  </si>
  <si>
    <t>Des Plaines</t>
  </si>
  <si>
    <t>US-2017-117450</t>
  </si>
  <si>
    <t>DO-13645</t>
  </si>
  <si>
    <t>Doug O'Connell</t>
  </si>
  <si>
    <t>CA-2014-137274</t>
  </si>
  <si>
    <t>CA-2016-144092</t>
  </si>
  <si>
    <t>CA-2016-132066</t>
  </si>
  <si>
    <t>CA-2017-100097</t>
  </si>
  <si>
    <t>MN-17935</t>
  </si>
  <si>
    <t>Michael Nguyen</t>
  </si>
  <si>
    <t>US-2017-126053</t>
  </si>
  <si>
    <t>US-2014-131275</t>
  </si>
  <si>
    <t>Burbank</t>
  </si>
  <si>
    <t>CA-2016-149349</t>
  </si>
  <si>
    <t>SP-20650</t>
  </si>
  <si>
    <t>Stephanie Phelps</t>
  </si>
  <si>
    <t>CA-2015-125563</t>
  </si>
  <si>
    <t>CA-2015-113152</t>
  </si>
  <si>
    <t>CA-2014-163412</t>
  </si>
  <si>
    <t>CA-2014-116190</t>
  </si>
  <si>
    <t>CA-2017-168389</t>
  </si>
  <si>
    <t>CA-2016-114748</t>
  </si>
  <si>
    <t>US-2014-115189</t>
  </si>
  <si>
    <t>AR-10345</t>
  </si>
  <si>
    <t>Alex Russell</t>
  </si>
  <si>
    <t>CA-2016-163594</t>
  </si>
  <si>
    <t>CA-2016-127243</t>
  </si>
  <si>
    <t>CA-2016-105732</t>
  </si>
  <si>
    <t>CA-2017-108035</t>
  </si>
  <si>
    <t>CA-2016-110975</t>
  </si>
  <si>
    <t>CA-2016-110009</t>
  </si>
  <si>
    <t>CA-2015-100146</t>
  </si>
  <si>
    <t>Camarillo</t>
  </si>
  <si>
    <t>CA-2016-129728</t>
  </si>
  <si>
    <t>CA-2014-121769</t>
  </si>
  <si>
    <t>CA-2017-121125</t>
  </si>
  <si>
    <t>Tigard</t>
  </si>
  <si>
    <t>US-2016-114013</t>
  </si>
  <si>
    <t>CA-2017-135069</t>
  </si>
  <si>
    <t>CA-2016-101693</t>
  </si>
  <si>
    <t>CA-2015-145457</t>
  </si>
  <si>
    <t>Covington</t>
  </si>
  <si>
    <t>US-2017-163657</t>
  </si>
  <si>
    <t>CA-2017-127474</t>
  </si>
  <si>
    <t>CA-2017-115448</t>
  </si>
  <si>
    <t>CA-2017-105669</t>
  </si>
  <si>
    <t>CA-2015-137974</t>
  </si>
  <si>
    <t>CA-2017-148985</t>
  </si>
  <si>
    <t>CA-2014-138100</t>
  </si>
  <si>
    <t>AA-10315</t>
  </si>
  <si>
    <t>Alex Avila</t>
  </si>
  <si>
    <t>CA-2014-167199</t>
  </si>
  <si>
    <t>CA-2014-129938</t>
  </si>
  <si>
    <t>US-2015-134558</t>
  </si>
  <si>
    <t>CA-2015-108672</t>
  </si>
  <si>
    <t>US-2017-160836</t>
  </si>
  <si>
    <t>CC-12475</t>
  </si>
  <si>
    <t>Cindy Chapman</t>
  </si>
  <si>
    <t>CA-2017-121048</t>
  </si>
  <si>
    <t>TC-21295</t>
  </si>
  <si>
    <t>Toby Carlisle</t>
  </si>
  <si>
    <t>Westminster</t>
  </si>
  <si>
    <t>US-2017-161935</t>
  </si>
  <si>
    <t>CA-2016-162383</t>
  </si>
  <si>
    <t>CA-2014-125731</t>
  </si>
  <si>
    <t>US-2017-106145</t>
  </si>
  <si>
    <t>CA-2016-107146</t>
  </si>
  <si>
    <t>Longmont</t>
  </si>
  <si>
    <t>US-2017-134642</t>
  </si>
  <si>
    <t>Greenville</t>
  </si>
  <si>
    <t>CA-2017-103415</t>
  </si>
  <si>
    <t>US-2017-112347</t>
  </si>
  <si>
    <t>BS-11380</t>
  </si>
  <si>
    <t>Bill Stewart</t>
  </si>
  <si>
    <t>CA-2016-136595</t>
  </si>
  <si>
    <t>CA-2014-114181</t>
  </si>
  <si>
    <t>US-2014-137155</t>
  </si>
  <si>
    <t>CA-2016-105746</t>
  </si>
  <si>
    <t>US-2016-104815</t>
  </si>
  <si>
    <t>RB-19570</t>
  </si>
  <si>
    <t>Rob Beeghly</t>
  </si>
  <si>
    <t>US-2016-166660</t>
  </si>
  <si>
    <t>TB-21250</t>
  </si>
  <si>
    <t>Tim Brockman</t>
  </si>
  <si>
    <t>CA-2014-100916</t>
  </si>
  <si>
    <t>Newport News</t>
  </si>
  <si>
    <t>CA-2016-138597</t>
  </si>
  <si>
    <t>CA-2015-142734</t>
  </si>
  <si>
    <t>CA-2017-122945</t>
  </si>
  <si>
    <t>CA-2016-158778</t>
  </si>
  <si>
    <t>CA-2016-101791</t>
  </si>
  <si>
    <t>CA-2015-113740</t>
  </si>
  <si>
    <t>CA-2017-151225</t>
  </si>
  <si>
    <t>JM-15655</t>
  </si>
  <si>
    <t>Jim Mitchum</t>
  </si>
  <si>
    <t>US-2014-144078</t>
  </si>
  <si>
    <t>CA-2015-136805</t>
  </si>
  <si>
    <t>CA-2014-162089</t>
  </si>
  <si>
    <t>US-2017-158526</t>
  </si>
  <si>
    <t>CA-2017-104885</t>
  </si>
  <si>
    <t>CA-2015-161452</t>
  </si>
  <si>
    <t>CA-2016-138968</t>
  </si>
  <si>
    <t>FC-14335</t>
  </si>
  <si>
    <t>Fred Chung</t>
  </si>
  <si>
    <t>CA-2015-101889</t>
  </si>
  <si>
    <t>CA-2015-107685</t>
  </si>
  <si>
    <t>JM-15865</t>
  </si>
  <si>
    <t>John Murray</t>
  </si>
  <si>
    <t>US-2014-120740</t>
  </si>
  <si>
    <t>CA-2014-105417</t>
  </si>
  <si>
    <t>CA-2014-151967</t>
  </si>
  <si>
    <t>NB-18580</t>
  </si>
  <si>
    <t>Nicole Brennan</t>
  </si>
  <si>
    <t>Bossier City</t>
  </si>
  <si>
    <t>CA-2015-130974</t>
  </si>
  <si>
    <t>FUR-FU-10002506</t>
  </si>
  <si>
    <t>Tensor "Hersey Kiss" Styled Floor Lamp</t>
  </si>
  <si>
    <t>CA-2014-133592</t>
  </si>
  <si>
    <t>CA-2016-169838</t>
  </si>
  <si>
    <t>US-2017-128951</t>
  </si>
  <si>
    <t>CA-2016-118899</t>
  </si>
  <si>
    <t>CA-2017-151799</t>
  </si>
  <si>
    <t>CA-2016-114601</t>
  </si>
  <si>
    <t>CA-2017-139353</t>
  </si>
  <si>
    <t>CA-2015-139374</t>
  </si>
  <si>
    <t>CA-2017-104850</t>
  </si>
  <si>
    <t>CA-2015-133242</t>
  </si>
  <si>
    <t>CA-2015-158323</t>
  </si>
  <si>
    <t>CA-2017-112844</t>
  </si>
  <si>
    <t>US-2017-118941</t>
  </si>
  <si>
    <t>CA-2016-162236</t>
  </si>
  <si>
    <t>ER-13855</t>
  </si>
  <si>
    <t>Elpida Rittenbach</t>
  </si>
  <si>
    <t>US-2016-117037</t>
  </si>
  <si>
    <t>LW-17215</t>
  </si>
  <si>
    <t>Luke Weiss</t>
  </si>
  <si>
    <t>CA-2017-166184</t>
  </si>
  <si>
    <t>CA-2014-143637</t>
  </si>
  <si>
    <t>CA-2016-134334</t>
  </si>
  <si>
    <t>US-2017-109316</t>
  </si>
  <si>
    <t>CA-2014-125150</t>
  </si>
  <si>
    <t>PW-19030</t>
  </si>
  <si>
    <t>Pauline Webber</t>
  </si>
  <si>
    <t>CA-2015-127327</t>
  </si>
  <si>
    <t>CA-2015-137302</t>
  </si>
  <si>
    <t>CA-2015-106257</t>
  </si>
  <si>
    <t>CA-2015-149083</t>
  </si>
  <si>
    <t>US-2014-137869</t>
  </si>
  <si>
    <t>US-2017-123834</t>
  </si>
  <si>
    <t>GM-14500</t>
  </si>
  <si>
    <t>Gene McClure</t>
  </si>
  <si>
    <t>CA-2016-128706</t>
  </si>
  <si>
    <t>DW-13540</t>
  </si>
  <si>
    <t>Don Weiss</t>
  </si>
  <si>
    <t>CA-2015-143364</t>
  </si>
  <si>
    <t>TG-21310</t>
  </si>
  <si>
    <t>Toby Gnade</t>
  </si>
  <si>
    <t>CA-2016-101672</t>
  </si>
  <si>
    <t>CA-2016-160241</t>
  </si>
  <si>
    <t>CA-2016-155747</t>
  </si>
  <si>
    <t>JS-15685</t>
  </si>
  <si>
    <t>Jim Sink</t>
  </si>
  <si>
    <t>CA-2017-118017</t>
  </si>
  <si>
    <t>Thornton</t>
  </si>
  <si>
    <t>CA-2016-148684</t>
  </si>
  <si>
    <t>TS-21655</t>
  </si>
  <si>
    <t>Trudy Schmidt</t>
  </si>
  <si>
    <t>CA-2017-128363</t>
  </si>
  <si>
    <t>DC-12850</t>
  </si>
  <si>
    <t>Dan Campbell</t>
  </si>
  <si>
    <t>CA-2016-149762</t>
  </si>
  <si>
    <t>Morgan Hill</t>
  </si>
  <si>
    <t>CA-2016-167605</t>
  </si>
  <si>
    <t>CA-2015-110891</t>
  </si>
  <si>
    <t>PO-19195</t>
  </si>
  <si>
    <t>Phillina Ober</t>
  </si>
  <si>
    <t>CA-2017-120404</t>
  </si>
  <si>
    <t>CA-2017-167549</t>
  </si>
  <si>
    <t>EM-14200</t>
  </si>
  <si>
    <t>Evan Minnotte</t>
  </si>
  <si>
    <t>US-2016-168095</t>
  </si>
  <si>
    <t>CA-2016-146325</t>
  </si>
  <si>
    <t>CA-2014-131009</t>
  </si>
  <si>
    <t>CA-2017-131807</t>
  </si>
  <si>
    <t>CA-2016-157707</t>
  </si>
  <si>
    <t>FUR-BO-10001567</t>
  </si>
  <si>
    <t>Bush Westfield Collection Bookcases, Dark Cherry Finish, Fully Assembled</t>
  </si>
  <si>
    <t>US-2015-126753</t>
  </si>
  <si>
    <t>CA-2014-113383</t>
  </si>
  <si>
    <t>Clifton</t>
  </si>
  <si>
    <t>US-2015-165743</t>
  </si>
  <si>
    <t>US-2017-105998</t>
  </si>
  <si>
    <t>CR-12580</t>
  </si>
  <si>
    <t>Clay Rozendal</t>
  </si>
  <si>
    <t>US-2014-148194</t>
  </si>
  <si>
    <t>CA-2014-143210</t>
  </si>
  <si>
    <t>CA-2015-110863</t>
  </si>
  <si>
    <t>CA-2017-120168</t>
  </si>
  <si>
    <t>US-2014-131870</t>
  </si>
  <si>
    <t>CA-2014-129189</t>
  </si>
  <si>
    <t>CA-2015-132465</t>
  </si>
  <si>
    <t>CA-2016-158806</t>
  </si>
  <si>
    <t>CA-2015-119690</t>
  </si>
  <si>
    <t>CA-2017-109393</t>
  </si>
  <si>
    <t>CA-2017-121489</t>
  </si>
  <si>
    <t>CM-11815</t>
  </si>
  <si>
    <t>Candace McMahon</t>
  </si>
  <si>
    <t>US-2017-133081</t>
  </si>
  <si>
    <t>Cambridge</t>
  </si>
  <si>
    <t>FUR-FU-10001379</t>
  </si>
  <si>
    <t>Executive Impressions 16-1/2" Circular Wall Clock</t>
  </si>
  <si>
    <t>CA-2014-144974</t>
  </si>
  <si>
    <t>CM-12715</t>
  </si>
  <si>
    <t>Craig Molinari</t>
  </si>
  <si>
    <t>CA-2015-121188</t>
  </si>
  <si>
    <t>US-2015-160563</t>
  </si>
  <si>
    <t>CA-2017-151750</t>
  </si>
  <si>
    <t>CA-2015-106187</t>
  </si>
  <si>
    <t>East Point</t>
  </si>
  <si>
    <t>CA-2016-105753</t>
  </si>
  <si>
    <t>LC-16960</t>
  </si>
  <si>
    <t>Lindsay Castell</t>
  </si>
  <si>
    <t>CA-2017-133046</t>
  </si>
  <si>
    <t>CA-2017-159149</t>
  </si>
  <si>
    <t>CR-12820</t>
  </si>
  <si>
    <t>Cyra Reiten</t>
  </si>
  <si>
    <t>US-2017-167570</t>
  </si>
  <si>
    <t>CA-2017-160122</t>
  </si>
  <si>
    <t>RD-19930</t>
  </si>
  <si>
    <t>Russell D'Ascenzo</t>
  </si>
  <si>
    <t>CA-2016-130393</t>
  </si>
  <si>
    <t>CA-2017-101014</t>
  </si>
  <si>
    <t>US-2017-106551</t>
  </si>
  <si>
    <t>CA-2016-116722</t>
  </si>
  <si>
    <t>US-2017-150070</t>
  </si>
  <si>
    <t>Modesto</t>
  </si>
  <si>
    <t>CA-2017-157350</t>
  </si>
  <si>
    <t>CA-2015-131352</t>
  </si>
  <si>
    <t>CA-2016-118073</t>
  </si>
  <si>
    <t>CS-12490</t>
  </si>
  <si>
    <t>Cindy Schnelling</t>
  </si>
  <si>
    <t>CA-2014-103219</t>
  </si>
  <si>
    <t>CA-2016-100993</t>
  </si>
  <si>
    <t>CA-2014-167997</t>
  </si>
  <si>
    <t>Rapid City</t>
  </si>
  <si>
    <t>CA-2016-131296</t>
  </si>
  <si>
    <t>CA-2016-134138</t>
  </si>
  <si>
    <t>JD-15790</t>
  </si>
  <si>
    <t>John Dryer</t>
  </si>
  <si>
    <t>CA-2015-168207</t>
  </si>
  <si>
    <t>CA-2016-144148</t>
  </si>
  <si>
    <t>CA-2017-107174</t>
  </si>
  <si>
    <t>CA-2015-112767</t>
  </si>
  <si>
    <t>CA-2015-119879</t>
  </si>
  <si>
    <t>CA-2017-155642</t>
  </si>
  <si>
    <t>CA-2015-136728</t>
  </si>
  <si>
    <t>US-2017-155866</t>
  </si>
  <si>
    <t>CA-2015-141327</t>
  </si>
  <si>
    <t>Durham</t>
  </si>
  <si>
    <t>CA-2015-114811</t>
  </si>
  <si>
    <t>CA-2015-122266</t>
  </si>
  <si>
    <t>Daytona Beach</t>
  </si>
  <si>
    <t>CA-2016-116337</t>
  </si>
  <si>
    <t>FUR-FU-10002030</t>
  </si>
  <si>
    <t>Executive Impressions 14" Contract Wall Clock with Quartz Movement</t>
  </si>
  <si>
    <t>CA-2014-120775</t>
  </si>
  <si>
    <t>CA-2016-123050</t>
  </si>
  <si>
    <t>CA-2016-162355</t>
  </si>
  <si>
    <t>CA-2017-102204</t>
  </si>
  <si>
    <t>CA-2017-103065</t>
  </si>
  <si>
    <t>PT-19090</t>
  </si>
  <si>
    <t>Pete Takahito</t>
  </si>
  <si>
    <t>CA-2014-109897</t>
  </si>
  <si>
    <t>CA-2015-140221</t>
  </si>
  <si>
    <t>CA-2017-121790</t>
  </si>
  <si>
    <t>LP-17095</t>
  </si>
  <si>
    <t>Liz Preis</t>
  </si>
  <si>
    <t>CA-2016-169670</t>
  </si>
  <si>
    <t>CA-2016-139549</t>
  </si>
  <si>
    <t>CA-2017-134810</t>
  </si>
  <si>
    <t>CA-2015-154284</t>
  </si>
  <si>
    <t>US-2015-158911</t>
  </si>
  <si>
    <t>US-2017-167318</t>
  </si>
  <si>
    <t>GZ-14545</t>
  </si>
  <si>
    <t>George Zrebassa</t>
  </si>
  <si>
    <t>CA-2017-135419</t>
  </si>
  <si>
    <t>CA-2014-168312</t>
  </si>
  <si>
    <t>GW-14605</t>
  </si>
  <si>
    <t>Giulietta Weimer</t>
  </si>
  <si>
    <t>US-2017-105935</t>
  </si>
  <si>
    <t>CA-2014-161508</t>
  </si>
  <si>
    <t>CA-2016-153269</t>
  </si>
  <si>
    <t>Andover</t>
  </si>
  <si>
    <t>CA-2017-135076</t>
  </si>
  <si>
    <t>US-2014-155544</t>
  </si>
  <si>
    <t>US-2015-115238</t>
  </si>
  <si>
    <t>CA-2017-132199</t>
  </si>
  <si>
    <t>CA-2016-163174</t>
  </si>
  <si>
    <t>Athens</t>
  </si>
  <si>
    <t>CA-2017-147207</t>
  </si>
  <si>
    <t>CA-2016-118745</t>
  </si>
  <si>
    <t>CA-2016-163972</t>
  </si>
  <si>
    <t>CA-2016-113726</t>
  </si>
  <si>
    <t>SC-20680</t>
  </si>
  <si>
    <t>Steve Carroll</t>
  </si>
  <si>
    <t>CA-2016-163048</t>
  </si>
  <si>
    <t>MH-17440</t>
  </si>
  <si>
    <t>Mark Haberlin</t>
  </si>
  <si>
    <t>CA-2017-110625</t>
  </si>
  <si>
    <t>Danbury</t>
  </si>
  <si>
    <t>CA-2016-142594</t>
  </si>
  <si>
    <t>EJ-14155</t>
  </si>
  <si>
    <t>Eva Jacobs</t>
  </si>
  <si>
    <t>CA-2017-120061</t>
  </si>
  <si>
    <t>CA-2015-110814</t>
  </si>
  <si>
    <t>BD-11635</t>
  </si>
  <si>
    <t>Brian Derr</t>
  </si>
  <si>
    <t>CA-2017-140480</t>
  </si>
  <si>
    <t>HE-14800</t>
  </si>
  <si>
    <t>Harold Engle</t>
  </si>
  <si>
    <t>CA-2016-130820</t>
  </si>
  <si>
    <t>CA-2017-132290</t>
  </si>
  <si>
    <t>CA-2017-118199</t>
  </si>
  <si>
    <t>CA-2017-150091</t>
  </si>
  <si>
    <t>NP-18670</t>
  </si>
  <si>
    <t>Nora Paige</t>
  </si>
  <si>
    <t>CA-2016-118129</t>
  </si>
  <si>
    <t>CA-2017-155621</t>
  </si>
  <si>
    <t>US-2014-127635</t>
  </si>
  <si>
    <t>CA-2017-125451</t>
  </si>
  <si>
    <t>CA-2016-125087</t>
  </si>
  <si>
    <t>US-2017-118556</t>
  </si>
  <si>
    <t>US-2016-164196</t>
  </si>
  <si>
    <t>Noblesville</t>
  </si>
  <si>
    <t>US-2017-132031</t>
  </si>
  <si>
    <t>Clarksville</t>
  </si>
  <si>
    <t>CA-2017-142391</t>
  </si>
  <si>
    <t>CA-2016-158841</t>
  </si>
  <si>
    <t>CA-2015-102316</t>
  </si>
  <si>
    <t>CA-2016-109400</t>
  </si>
  <si>
    <t>CA-2016-144645</t>
  </si>
  <si>
    <t>CA-2017-149720</t>
  </si>
  <si>
    <t>EM-14065</t>
  </si>
  <si>
    <t>Erin Mull</t>
  </si>
  <si>
    <t>Frisco</t>
  </si>
  <si>
    <t>CA-2017-118003</t>
  </si>
  <si>
    <t>CA-2016-141887</t>
  </si>
  <si>
    <t>CA-2017-161172</t>
  </si>
  <si>
    <t>CA-2017-137624</t>
  </si>
  <si>
    <t>CA-2016-156748</t>
  </si>
  <si>
    <t>CA-2015-157287</t>
  </si>
  <si>
    <t>CA-2016-119074</t>
  </si>
  <si>
    <t>CA-2015-126186</t>
  </si>
  <si>
    <t>CA-2016-102092</t>
  </si>
  <si>
    <t>CA-2016-132829</t>
  </si>
  <si>
    <t>CA-2016-123540</t>
  </si>
  <si>
    <t>US-2017-108315</t>
  </si>
  <si>
    <t>Sanford</t>
  </si>
  <si>
    <t>CA-2017-106747</t>
  </si>
  <si>
    <t>CA-2017-146164</t>
  </si>
  <si>
    <t>CA-2014-130673</t>
  </si>
  <si>
    <t>San Marcos</t>
  </si>
  <si>
    <t>CA-2017-101700</t>
  </si>
  <si>
    <t>Greeley</t>
  </si>
  <si>
    <t>CA-2014-151946</t>
  </si>
  <si>
    <t>CA-2017-117513</t>
  </si>
  <si>
    <t>US-2017-119319</t>
  </si>
  <si>
    <t>CA-2015-164084</t>
  </si>
  <si>
    <t>AG-10525</t>
  </si>
  <si>
    <t>Andy Gerbode</t>
  </si>
  <si>
    <t>CA-2016-107783</t>
  </si>
  <si>
    <t>CA-2017-159793</t>
  </si>
  <si>
    <t>CA-2017-151281</t>
  </si>
  <si>
    <t>HM-14980</t>
  </si>
  <si>
    <t>Henry MacAllister</t>
  </si>
  <si>
    <t>CA-2015-108259</t>
  </si>
  <si>
    <t>CA-2016-113341</t>
  </si>
  <si>
    <t>US-2015-131842</t>
  </si>
  <si>
    <t>CA-2014-142769</t>
  </si>
  <si>
    <t>CA-2017-124765</t>
  </si>
  <si>
    <t>CA-2015-131856</t>
  </si>
  <si>
    <t>CA-2017-126634</t>
  </si>
  <si>
    <t>US-2014-159611</t>
  </si>
  <si>
    <t>CA-2017-163265</t>
  </si>
  <si>
    <t>CA-2017-141705</t>
  </si>
  <si>
    <t>Mansfield</t>
  </si>
  <si>
    <t>CA-2017-127096</t>
  </si>
  <si>
    <t>CA-2017-119284</t>
  </si>
  <si>
    <t>CA-2014-146815</t>
  </si>
  <si>
    <t>CA-2014-119144</t>
  </si>
  <si>
    <t>CA-2014-105648</t>
  </si>
  <si>
    <t>US-2015-145422</t>
  </si>
  <si>
    <t>CA-2016-120824</t>
  </si>
  <si>
    <t>CA-2015-103870</t>
  </si>
  <si>
    <t>CA-2017-116988</t>
  </si>
  <si>
    <t>US-2015-144771</t>
  </si>
  <si>
    <t>Hillsboro</t>
  </si>
  <si>
    <t>CA-2017-128076</t>
  </si>
  <si>
    <t>CA-2016-114307</t>
  </si>
  <si>
    <t>CA-2016-151148</t>
  </si>
  <si>
    <t>CA-2016-102813</t>
  </si>
  <si>
    <t>CA-2017-135377</t>
  </si>
  <si>
    <t>BP-11095</t>
  </si>
  <si>
    <t>Bart Pistole</t>
  </si>
  <si>
    <t>CA-2015-133585</t>
  </si>
  <si>
    <t>CA-2016-116911</t>
  </si>
  <si>
    <t>Twin Falls</t>
  </si>
  <si>
    <t>CA-2017-126914</t>
  </si>
  <si>
    <t>CA-2016-140935</t>
  </si>
  <si>
    <t>CA-2016-113082</t>
  </si>
  <si>
    <t>Utica</t>
  </si>
  <si>
    <t>CA-2015-127754</t>
  </si>
  <si>
    <t>CA-2015-145324</t>
  </si>
  <si>
    <t>CA-2015-140718</t>
  </si>
  <si>
    <t>CA-2015-125934</t>
  </si>
  <si>
    <t>CA-2014-120411</t>
  </si>
  <si>
    <t>SB-20185</t>
  </si>
  <si>
    <t>Sarah Brown</t>
  </si>
  <si>
    <t>CA-2017-101805</t>
  </si>
  <si>
    <t>CA-2017-103968</t>
  </si>
  <si>
    <t>Stockton</t>
  </si>
  <si>
    <t>CA-2016-162159</t>
  </si>
  <si>
    <t>CR-12625</t>
  </si>
  <si>
    <t>Corey Roper</t>
  </si>
  <si>
    <t>CA-2015-111038</t>
  </si>
  <si>
    <t>CA-2014-124723</t>
  </si>
  <si>
    <t>CA-2016-167241</t>
  </si>
  <si>
    <t>CA-2016-150483</t>
  </si>
  <si>
    <t>CA-2014-160276</t>
  </si>
  <si>
    <t>CA-2016-145709</t>
  </si>
  <si>
    <t>Coral Gables</t>
  </si>
  <si>
    <t>CA-2016-168032</t>
  </si>
  <si>
    <t>DF-13135</t>
  </si>
  <si>
    <t>David Flashing</t>
  </si>
  <si>
    <t>US-2015-168704</t>
  </si>
  <si>
    <t>CA-2017-143252</t>
  </si>
  <si>
    <t>CA-2016-102134</t>
  </si>
  <si>
    <t>Green Bay</t>
  </si>
  <si>
    <t>CA-2017-111717</t>
  </si>
  <si>
    <t>CA-2017-150910</t>
  </si>
  <si>
    <t>JL-15130</t>
  </si>
  <si>
    <t>Jack Lebron</t>
  </si>
  <si>
    <t>CA-2014-156790</t>
  </si>
  <si>
    <t>CA-2017-105620</t>
  </si>
  <si>
    <t>JH-15430</t>
  </si>
  <si>
    <t>Jennifer Halladay</t>
  </si>
  <si>
    <t>CA-2017-150266</t>
  </si>
  <si>
    <t>CA-2016-157280</t>
  </si>
  <si>
    <t>CA-2016-134180</t>
  </si>
  <si>
    <t>CA-2017-122308</t>
  </si>
  <si>
    <t>CA-2017-159226</t>
  </si>
  <si>
    <t>CA-2017-156622</t>
  </si>
  <si>
    <t>CA-2016-110898</t>
  </si>
  <si>
    <t>CA-2015-123092</t>
  </si>
  <si>
    <t>JG-15115</t>
  </si>
  <si>
    <t>Jack Garza</t>
  </si>
  <si>
    <t>US-2015-128587</t>
  </si>
  <si>
    <t>CA-2017-159100</t>
  </si>
  <si>
    <t>CA-2017-137785</t>
  </si>
  <si>
    <t>CA-2017-107825</t>
  </si>
  <si>
    <t>CA-2016-121447</t>
  </si>
  <si>
    <t>CA-2014-100706</t>
  </si>
  <si>
    <t>US-2016-141880</t>
  </si>
  <si>
    <t>CA-2015-165799</t>
  </si>
  <si>
    <t>CA-2016-102127</t>
  </si>
  <si>
    <t>US-2016-152415</t>
  </si>
  <si>
    <t>Marlborough</t>
  </si>
  <si>
    <t>CA-2017-128041</t>
  </si>
  <si>
    <t>CA-2017-105823</t>
  </si>
  <si>
    <t>CA-2014-138177</t>
  </si>
  <si>
    <t>ND-18460</t>
  </si>
  <si>
    <t>Neil Ducich</t>
  </si>
  <si>
    <t>CA-2014-114335</t>
  </si>
  <si>
    <t>Hollywood</t>
  </si>
  <si>
    <t>CA-2015-160227</t>
  </si>
  <si>
    <t>CA-2015-149097</t>
  </si>
  <si>
    <t>CA-2016-132304</t>
  </si>
  <si>
    <t>CA-2016-106278</t>
  </si>
  <si>
    <t>CA-2017-147550</t>
  </si>
  <si>
    <t>CA-2016-108105</t>
  </si>
  <si>
    <t>CA-2016-143406</t>
  </si>
  <si>
    <t>LR-17035</t>
  </si>
  <si>
    <t>Lisa Ryan</t>
  </si>
  <si>
    <t>CA-2015-162950</t>
  </si>
  <si>
    <t>CA-2015-163181</t>
  </si>
  <si>
    <t>CA-2017-153045</t>
  </si>
  <si>
    <t>CA-2016-128916</t>
  </si>
  <si>
    <t>CA-2016-130911</t>
  </si>
  <si>
    <t>CA-2017-100055</t>
  </si>
  <si>
    <t>Laurel</t>
  </si>
  <si>
    <t>CA-2016-132990</t>
  </si>
  <si>
    <t>KM-16660</t>
  </si>
  <si>
    <t>Khloe Miller</t>
  </si>
  <si>
    <t>CA-2016-160108</t>
  </si>
  <si>
    <t>Eau Claire</t>
  </si>
  <si>
    <t>US-2016-155768</t>
  </si>
  <si>
    <t>CA-2017-156776</t>
  </si>
  <si>
    <t>FUR-CH-10002317</t>
  </si>
  <si>
    <t>Global Enterprise Series Seating Low-Back Swivel/Tilt Chairs</t>
  </si>
  <si>
    <t>CA-2014-103310</t>
  </si>
  <si>
    <t>CA-2016-152688</t>
  </si>
  <si>
    <t>Perth Amboy</t>
  </si>
  <si>
    <t>CA-2014-144071</t>
  </si>
  <si>
    <t>US-2015-164238</t>
  </si>
  <si>
    <t>CA-2017-103212</t>
  </si>
  <si>
    <t>CA-2016-126732</t>
  </si>
  <si>
    <t>CA-2017-138156</t>
  </si>
  <si>
    <t>CA-2014-113271</t>
  </si>
  <si>
    <t>CA-2014-168368</t>
  </si>
  <si>
    <t>CA-2017-111388</t>
  </si>
  <si>
    <t>CA-2015-124499</t>
  </si>
  <si>
    <t>FM-14380</t>
  </si>
  <si>
    <t>Fred McMath</t>
  </si>
  <si>
    <t>CA-2014-125759</t>
  </si>
  <si>
    <t>CA-2015-151869</t>
  </si>
  <si>
    <t>CA-2016-100510</t>
  </si>
  <si>
    <t>CA-2017-122539</t>
  </si>
  <si>
    <t>CA-2016-166772</t>
  </si>
  <si>
    <t>HJ-14875</t>
  </si>
  <si>
    <t>Heather Jas</t>
  </si>
  <si>
    <t>CA-2014-161032</t>
  </si>
  <si>
    <t>CA-2015-102778</t>
  </si>
  <si>
    <t>JH-15820</t>
  </si>
  <si>
    <t>John Huston</t>
  </si>
  <si>
    <t>CA-2017-154011</t>
  </si>
  <si>
    <t>US-2017-165456</t>
  </si>
  <si>
    <t>CA-2017-161340</t>
  </si>
  <si>
    <t>AM-10360</t>
  </si>
  <si>
    <t>Alice McCarthy</t>
  </si>
  <si>
    <t>US-2015-163433</t>
  </si>
  <si>
    <t>Mcallen</t>
  </si>
  <si>
    <t>US-2017-108343</t>
  </si>
  <si>
    <t>FUR-CH-10002780</t>
  </si>
  <si>
    <t>Office Star - Task Chair with Contemporary Loop Arms</t>
  </si>
  <si>
    <t>US-2016-111563</t>
  </si>
  <si>
    <t>SM-20005</t>
  </si>
  <si>
    <t>Sally Matthias</t>
  </si>
  <si>
    <t>CA-2017-121853</t>
  </si>
  <si>
    <t>US-2017-130687</t>
  </si>
  <si>
    <t>CA-2017-110198</t>
  </si>
  <si>
    <t>CA-2017-109085</t>
  </si>
  <si>
    <t>CA-2016-114860</t>
  </si>
  <si>
    <t>Moreno Valley</t>
  </si>
  <si>
    <t>CA-2016-159009</t>
  </si>
  <si>
    <t>DP-13105</t>
  </si>
  <si>
    <t>Dave Poirier</t>
  </si>
  <si>
    <t>CA-2017-148411</t>
  </si>
  <si>
    <t>CA-2016-168046</t>
  </si>
  <si>
    <t>CA-2017-111591</t>
  </si>
  <si>
    <t>CA-2017-113460</t>
  </si>
  <si>
    <t>CA-2015-111339</t>
  </si>
  <si>
    <t>CA-2014-154158</t>
  </si>
  <si>
    <t>CA-2017-163097</t>
  </si>
  <si>
    <t>CA-2015-130848</t>
  </si>
  <si>
    <t>CA-2014-125997</t>
  </si>
  <si>
    <t>MW-18220</t>
  </si>
  <si>
    <t>Mitch Webber</t>
  </si>
  <si>
    <t>CA-2014-159814</t>
  </si>
  <si>
    <t>CA-2016-105459</t>
  </si>
  <si>
    <t>CA-2017-162789</t>
  </si>
  <si>
    <t>US-2017-110149</t>
  </si>
  <si>
    <t>CA-2015-164777</t>
  </si>
  <si>
    <t>CA-2015-127824</t>
  </si>
  <si>
    <t>CA-2014-116246</t>
  </si>
  <si>
    <t>CA-2014-167486</t>
  </si>
  <si>
    <t>CA-2014-152100</t>
  </si>
  <si>
    <t>CA-2015-166219</t>
  </si>
  <si>
    <t>CA-2017-136882</t>
  </si>
  <si>
    <t>US-2017-109610</t>
  </si>
  <si>
    <t>CA-2016-126858</t>
  </si>
  <si>
    <t>CA-2017-102925</t>
  </si>
  <si>
    <t>CD-12280</t>
  </si>
  <si>
    <t>Christina DeMoss</t>
  </si>
  <si>
    <t>CA-2015-100818</t>
  </si>
  <si>
    <t>CA-2016-164770</t>
  </si>
  <si>
    <t>CA-2017-130505</t>
  </si>
  <si>
    <t>West Virginia</t>
  </si>
  <si>
    <t>CA-2016-105207</t>
  </si>
  <si>
    <t>Broken Arrow</t>
  </si>
  <si>
    <t>CA-2016-149237</t>
  </si>
  <si>
    <t>CM-12235</t>
  </si>
  <si>
    <t>Chris McAfee</t>
  </si>
  <si>
    <t>US-2015-158589</t>
  </si>
  <si>
    <t>CA-2017-142461</t>
  </si>
  <si>
    <t>CA-2017-156958</t>
  </si>
  <si>
    <t>PB-18805</t>
  </si>
  <si>
    <t>Patrick Bzostek</t>
  </si>
  <si>
    <t>CA-2016-116596</t>
  </si>
  <si>
    <t>CA-2017-124191</t>
  </si>
  <si>
    <t>CA-2016-148747</t>
  </si>
  <si>
    <t>CA-2015-135727</t>
  </si>
  <si>
    <t>CA-2015-135251</t>
  </si>
  <si>
    <t>RP-19270</t>
  </si>
  <si>
    <t>Rachel Payne</t>
  </si>
  <si>
    <t>CA-2016-125724</t>
  </si>
  <si>
    <t>CA-2015-111612</t>
  </si>
  <si>
    <t>CA-2014-103086</t>
  </si>
  <si>
    <t>EB-14170</t>
  </si>
  <si>
    <t>Evan Bailliet</t>
  </si>
  <si>
    <t>CA-2016-129280</t>
  </si>
  <si>
    <t>SM-20905</t>
  </si>
  <si>
    <t>Susan MacKendrick</t>
  </si>
  <si>
    <t>CA-2014-130428</t>
  </si>
  <si>
    <t>CA-2015-148495</t>
  </si>
  <si>
    <t>CA-2015-143147</t>
  </si>
  <si>
    <t>CA-2017-152975</t>
  </si>
  <si>
    <t>CA-2017-116127</t>
  </si>
  <si>
    <t>US-2016-105452</t>
  </si>
  <si>
    <t>BF-11005</t>
  </si>
  <si>
    <t>Barry Franz</t>
  </si>
  <si>
    <t>CA-2015-149517</t>
  </si>
  <si>
    <t>FC-14245</t>
  </si>
  <si>
    <t>Frank Carlisle</t>
  </si>
  <si>
    <t>CA-2016-129861</t>
  </si>
  <si>
    <t>CA-2016-130638</t>
  </si>
  <si>
    <t>CA-2017-137449</t>
  </si>
  <si>
    <t>CA-2014-151330</t>
  </si>
  <si>
    <t>CA-2014-124702</t>
  </si>
  <si>
    <t>CA-2015-116638</t>
  </si>
  <si>
    <t>JH-15985</t>
  </si>
  <si>
    <t>Joseph Holt</t>
  </si>
  <si>
    <t>CA-2014-104563</t>
  </si>
  <si>
    <t>CA-2016-107104</t>
  </si>
  <si>
    <t>CA-2014-156160</t>
  </si>
  <si>
    <t>CA-2017-157448</t>
  </si>
  <si>
    <t>CA-2016-137393</t>
  </si>
  <si>
    <t>CA-2017-122770</t>
  </si>
  <si>
    <t>CA-2015-130183</t>
  </si>
  <si>
    <t>CA-2016-122511</t>
  </si>
  <si>
    <t>BT-11485</t>
  </si>
  <si>
    <t>Brad Thomas</t>
  </si>
  <si>
    <t>CA-2016-161746</t>
  </si>
  <si>
    <t>CA-2014-114251</t>
  </si>
  <si>
    <t>CA-2016-119641</t>
  </si>
  <si>
    <t>CA-2016-105781</t>
  </si>
  <si>
    <t>CA-2014-114321</t>
  </si>
  <si>
    <t>CA-2015-117086</t>
  </si>
  <si>
    <t>QJ-19255</t>
  </si>
  <si>
    <t>Quincy Jones</t>
  </si>
  <si>
    <t>CA-2017-137505</t>
  </si>
  <si>
    <t>US-2014-140914</t>
  </si>
  <si>
    <t>CA-2017-113705</t>
  </si>
  <si>
    <t>CA-2016-146913</t>
  </si>
  <si>
    <t>CA-2016-123533</t>
  </si>
  <si>
    <t>CA-2014-169019</t>
  </si>
  <si>
    <t>CA-2015-149748</t>
  </si>
  <si>
    <t>US-2014-114377</t>
  </si>
  <si>
    <t>BG-11035</t>
  </si>
  <si>
    <t>Barry Gonzalez</t>
  </si>
  <si>
    <t>CA-2017-144491</t>
  </si>
  <si>
    <t>CA-2014-127166</t>
  </si>
  <si>
    <t>CA-2015-122973</t>
  </si>
  <si>
    <t>CA-2016-136322</t>
  </si>
  <si>
    <t>CA-2017-107209</t>
  </si>
  <si>
    <t>CA-2015-162201</t>
  </si>
  <si>
    <t>US-2014-164406</t>
  </si>
  <si>
    <t>US-2017-152842</t>
  </si>
  <si>
    <t>CA-2014-113257</t>
  </si>
  <si>
    <t>Beaumont</t>
  </si>
  <si>
    <t>CA-2016-126627</t>
  </si>
  <si>
    <t>US-2016-125402</t>
  </si>
  <si>
    <t>CA-2014-163867</t>
  </si>
  <si>
    <t>CA-2017-169327</t>
  </si>
  <si>
    <t>CA-2016-158155</t>
  </si>
  <si>
    <t>CA-2017-138870</t>
  </si>
  <si>
    <t>CA-2015-164301</t>
  </si>
  <si>
    <t>CA-2017-113278</t>
  </si>
  <si>
    <t>CA-2014-114195</t>
  </si>
  <si>
    <t>Mason</t>
  </si>
  <si>
    <t>CA-2016-122581</t>
  </si>
  <si>
    <t>US-2016-115441</t>
  </si>
  <si>
    <t>CA-2016-112830</t>
  </si>
  <si>
    <t>US-2014-117380</t>
  </si>
  <si>
    <t>CA-2017-117646</t>
  </si>
  <si>
    <t>SC-20845</t>
  </si>
  <si>
    <t>Sung Chung</t>
  </si>
  <si>
    <t>CA-2014-122609</t>
  </si>
  <si>
    <t>US-2015-129007</t>
  </si>
  <si>
    <t>CA-2015-132388</t>
  </si>
  <si>
    <t>Santa Barbara</t>
  </si>
  <si>
    <t>CA-2017-160927</t>
  </si>
  <si>
    <t>CA-2016-149272</t>
  </si>
  <si>
    <t>Bryan</t>
  </si>
  <si>
    <t>CA-2016-129630</t>
  </si>
  <si>
    <t>IM-15055</t>
  </si>
  <si>
    <t>Ionia McGrath</t>
  </si>
  <si>
    <t>CA-2015-104948</t>
  </si>
  <si>
    <t>San Bernardino</t>
  </si>
  <si>
    <t>CA-2016-164889</t>
  </si>
  <si>
    <t>CA-2016-169824</t>
  </si>
  <si>
    <t>CA-2017-121559</t>
  </si>
  <si>
    <t>Indianapolis</t>
  </si>
  <si>
    <t>CA-2015-141593</t>
  </si>
  <si>
    <t>CA-2015-168088</t>
  </si>
  <si>
    <t>CA-2016-146374</t>
  </si>
  <si>
    <t>US-2015-151435</t>
  </si>
  <si>
    <t>CA-2014-110422</t>
  </si>
  <si>
    <t>CA-2017-121258</t>
  </si>
  <si>
    <t>Row Labels</t>
  </si>
  <si>
    <t>Sum of Sales</t>
  </si>
  <si>
    <t>2014</t>
  </si>
  <si>
    <t>2015</t>
  </si>
  <si>
    <t>2016</t>
  </si>
  <si>
    <t>2017</t>
  </si>
  <si>
    <t>Column Labels</t>
  </si>
  <si>
    <t>Count of Order ID</t>
  </si>
  <si>
    <t>Sum of Profit</t>
  </si>
  <si>
    <t>Furniture Sales Analysis Dashboard</t>
  </si>
  <si>
    <t>Sum of Discount</t>
  </si>
  <si>
    <t>Zero-Profit Order</t>
  </si>
  <si>
    <t>Orderdate fixed</t>
  </si>
  <si>
    <t>Shipdate fixed</t>
  </si>
  <si>
    <t>Shippingdays</t>
  </si>
  <si>
    <t>Ordermonth</t>
  </si>
  <si>
    <t>Orderyear</t>
  </si>
  <si>
    <t>Orderquarter</t>
  </si>
  <si>
    <t>Profitmargin</t>
  </si>
  <si>
    <t>Joy Bell</t>
  </si>
  <si>
    <t>Grand Total</t>
  </si>
  <si>
    <t>States</t>
  </si>
  <si>
    <t>Average of Discount</t>
  </si>
  <si>
    <t>Total Sales</t>
  </si>
  <si>
    <t>Total Orders</t>
  </si>
  <si>
    <t>Average Discount</t>
  </si>
  <si>
    <t>Profit Margin %</t>
  </si>
  <si>
    <t>AOV</t>
  </si>
  <si>
    <t>Zero Profit Orders</t>
  </si>
  <si>
    <t>OK</t>
  </si>
  <si>
    <t>Count of Zero-Profit Order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</si>
</sst>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7">
    <numFmt numFmtId="164" formatCode="dd/mm/yyyy;@"/>
    <numFmt numFmtId="165" formatCode="dd/mm/yy;@"/>
    <numFmt numFmtId="166" formatCode="dd\-mm\-yyyy"/>
    <numFmt numFmtId="167" formatCode="0.0"/>
    <numFmt numFmtId="168" formatCode="[$-14009]dd/mm/yyyy;@"/>
    <numFmt numFmtId="169" formatCode="[$$-409]#,##0"/>
    <numFmt numFmtId="170" formatCode="0.0%"/>
  </numFmts>
  <fonts count="25"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
      <sz val="16"/>
      <color theme="1"/>
      <name val="Aptos Narrow"/>
      <family val="2"/>
      <scheme val="minor"/>
    </font>
    <font>
      <sz val="16"/>
      <color theme="0"/>
      <name val="Times New Roman"/>
      <family val="1"/>
    </font>
    <font>
      <b/>
      <sz val="16"/>
      <color theme="1"/>
      <name val="Aptos Narrow"/>
      <family val="2"/>
      <scheme val="minor"/>
    </font>
    <font>
      <b/>
      <sz val="16"/>
      <color theme="0"/>
      <name val="Aptos Narrow"/>
      <family val="2"/>
      <scheme val="minor"/>
    </font>
    <font>
      <b/>
      <sz val="16"/>
      <color theme="0"/>
      <name val="Times New Roman"/>
      <family val="1"/>
    </font>
    <font>
      <b/>
      <sz val="20"/>
      <color theme="0"/>
      <name val="Times New Roman"/>
      <family val="1"/>
    </font>
    <font>
      <sz val="16"/>
      <name val="Times New Roman"/>
      <family val="1"/>
    </font>
  </fonts>
  <fills count="36">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bgColor indexed="64"/>
      </patternFill>
    </fill>
    <fill>
      <patternFill patternType="solid">
        <fgColor theme="5" tint="-0.499984740745262"/>
        <bgColor indexed="64"/>
      </patternFill>
    </fill>
    <fill>
      <patternFill patternType="solid">
        <fgColor theme="5" tint="0.79998168889431442"/>
        <bgColor indexed="64"/>
      </patternFill>
    </fill>
  </fills>
  <borders count="12">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40">
    <xf numFmtId="0" fontId="0" fillId="0" borderId="0" xfId="0"/>
    <xf numFmtId="164" fontId="0" fillId="0" borderId="0" xfId="0" applyNumberFormat="1" applyAlignment="1">
      <alignment horizontal="right"/>
    </xf>
    <xf numFmtId="165" fontId="0" fillId="0" borderId="0" xfId="0" applyNumberFormat="1" applyAlignment="1">
      <alignment horizontal="right"/>
    </xf>
    <xf numFmtId="0" fontId="0" fillId="0" borderId="0" xfId="0" pivotButton="1"/>
    <xf numFmtId="0" fontId="0" fillId="0" borderId="0" xfId="0" applyAlignment="1">
      <alignment horizontal="left"/>
    </xf>
    <xf numFmtId="1" fontId="0" fillId="0" borderId="0" xfId="0" applyNumberFormat="1"/>
    <xf numFmtId="165" fontId="0" fillId="0" borderId="0" xfId="0" applyNumberFormat="1"/>
    <xf numFmtId="164" fontId="0" fillId="0" borderId="0" xfId="0" applyNumberFormat="1"/>
    <xf numFmtId="166" fontId="0" fillId="0" borderId="0" xfId="0" applyNumberFormat="1" applyAlignment="1">
      <alignment horizontal="right"/>
    </xf>
    <xf numFmtId="2" fontId="0" fillId="0" borderId="0" xfId="0" applyNumberFormat="1"/>
    <xf numFmtId="0" fontId="18" fillId="33" borderId="0" xfId="0" applyFont="1" applyFill="1"/>
    <xf numFmtId="1" fontId="0" fillId="0" borderId="0" xfId="0" applyNumberFormat="1" applyAlignment="1">
      <alignment horizontal="right"/>
    </xf>
    <xf numFmtId="167" fontId="0" fillId="0" borderId="0" xfId="0" applyNumberFormat="1"/>
    <xf numFmtId="168" fontId="0" fillId="0" borderId="0" xfId="0" applyNumberFormat="1" applyAlignment="1">
      <alignment horizontal="right"/>
    </xf>
    <xf numFmtId="49" fontId="0" fillId="0" borderId="0" xfId="0" applyNumberFormat="1"/>
    <xf numFmtId="0" fontId="0" fillId="33" borderId="0" xfId="0" applyFill="1" applyAlignment="1">
      <alignment horizontal="center"/>
    </xf>
    <xf numFmtId="9" fontId="0" fillId="0" borderId="0" xfId="0" applyNumberFormat="1"/>
    <xf numFmtId="0" fontId="0" fillId="0" borderId="0" xfId="0" applyAlignment="1">
      <alignment horizontal="center"/>
    </xf>
    <xf numFmtId="169" fontId="0" fillId="0" borderId="0" xfId="0" applyNumberFormat="1"/>
    <xf numFmtId="0" fontId="0" fillId="33" borderId="0" xfId="0" applyFill="1"/>
    <xf numFmtId="0" fontId="21" fillId="34" borderId="10" xfId="0" applyFont="1" applyFill="1" applyBorder="1"/>
    <xf numFmtId="169" fontId="21" fillId="34" borderId="11" xfId="0" applyNumberFormat="1" applyFont="1" applyFill="1" applyBorder="1" applyAlignment="1">
      <alignment horizontal="center"/>
    </xf>
    <xf numFmtId="0" fontId="21" fillId="34" borderId="10" xfId="0" applyFont="1" applyFill="1" applyBorder="1" applyAlignment="1">
      <alignment horizontal="center"/>
    </xf>
    <xf numFmtId="1" fontId="21" fillId="34" borderId="11" xfId="0" applyNumberFormat="1" applyFont="1" applyFill="1" applyBorder="1" applyAlignment="1">
      <alignment horizontal="center"/>
    </xf>
    <xf numFmtId="9" fontId="21" fillId="34" borderId="11" xfId="0" applyNumberFormat="1" applyFont="1" applyFill="1" applyBorder="1" applyAlignment="1">
      <alignment horizontal="center"/>
    </xf>
    <xf numFmtId="0" fontId="22" fillId="34" borderId="10" xfId="0" applyFont="1" applyFill="1" applyBorder="1" applyAlignment="1">
      <alignment horizontal="center"/>
    </xf>
    <xf numFmtId="0" fontId="21" fillId="34" borderId="11" xfId="0" applyFont="1" applyFill="1" applyBorder="1" applyAlignment="1">
      <alignment horizontal="center"/>
    </xf>
    <xf numFmtId="170" fontId="0" fillId="0" borderId="0" xfId="0" applyNumberFormat="1"/>
    <xf numFmtId="170" fontId="21" fillId="34" borderId="11" xfId="0" applyNumberFormat="1" applyFont="1" applyFill="1" applyBorder="1" applyAlignment="1">
      <alignment horizontal="center"/>
    </xf>
    <xf numFmtId="0" fontId="24" fillId="35" borderId="0" xfId="0" applyFont="1" applyFill="1" applyAlignment="1">
      <alignment horizontal="center" vertical="center"/>
    </xf>
    <xf numFmtId="0" fontId="22" fillId="35" borderId="0" xfId="0" applyFont="1" applyFill="1" applyAlignment="1">
      <alignment horizontal="center" vertical="center"/>
    </xf>
    <xf numFmtId="0" fontId="20" fillId="35" borderId="0" xfId="0" applyFont="1" applyFill="1"/>
    <xf numFmtId="0" fontId="21" fillId="35" borderId="0" xfId="0" applyFont="1" applyFill="1"/>
    <xf numFmtId="0" fontId="18" fillId="35" borderId="0" xfId="0" applyFont="1" applyFill="1"/>
    <xf numFmtId="0" fontId="19" fillId="35" borderId="0" xfId="0" applyFont="1" applyFill="1" applyAlignment="1">
      <alignment horizontal="center" vertical="center"/>
    </xf>
    <xf numFmtId="0" fontId="0" fillId="35" borderId="0" xfId="0" applyFill="1"/>
    <xf numFmtId="0" fontId="20" fillId="35" borderId="0" xfId="0" applyFont="1" applyFill="1" applyAlignment="1">
      <alignment horizontal="center"/>
    </xf>
    <xf numFmtId="0" fontId="0" fillId="35" borderId="0" xfId="0" applyFill="1" applyAlignment="1">
      <alignment horizontal="center"/>
    </xf>
    <xf numFmtId="0" fontId="23" fillId="34" borderId="0" xfId="0" applyFont="1" applyFill="1" applyAlignment="1">
      <alignment horizontal="center" vertical="center"/>
    </xf>
    <xf numFmtId="0"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32">
    <dxf>
      <numFmt numFmtId="1" formatCode="0"/>
    </dxf>
    <dxf>
      <numFmt numFmtId="1" formatCode="0"/>
    </dxf>
    <dxf>
      <numFmt numFmtId="13"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3"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3"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3"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3"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3"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alignment horizontal="left" vertical="bottom" textRotation="0" wrapText="0" indent="0" justifyLastLine="0" shrinkToFit="0" readingOrder="0"/>
    </dxf>
    <dxf>
      <numFmt numFmtId="1" formatCode="0"/>
    </dxf>
    <dxf>
      <numFmt numFmtId="1" formatCode="0"/>
    </dxf>
    <dxf>
      <numFmt numFmtId="2" formatCode="0.00"/>
    </dxf>
    <dxf>
      <numFmt numFmtId="2" formatCode="0.00"/>
    </dxf>
    <dxf>
      <numFmt numFmtId="0" formatCode="General"/>
    </dxf>
    <dxf>
      <numFmt numFmtId="2" formatCode="0.00"/>
    </dxf>
    <dxf>
      <numFmt numFmtId="2" formatCode="0.00"/>
    </dxf>
    <dxf>
      <numFmt numFmtId="167" formatCode="0.0"/>
    </dxf>
    <dxf>
      <numFmt numFmtId="167" formatCode="0.0"/>
    </dxf>
    <dxf>
      <numFmt numFmtId="2" formatCode="0.00"/>
    </dxf>
    <dxf>
      <numFmt numFmtId="2" formatCode="0.00"/>
    </dxf>
    <dxf>
      <numFmt numFmtId="1" formatCode="0"/>
    </dxf>
    <dxf>
      <numFmt numFmtId="1" formatCode="0"/>
    </dxf>
    <dxf>
      <numFmt numFmtId="30" formatCode="@"/>
    </dxf>
    <dxf>
      <numFmt numFmtId="30" formatCode="@"/>
    </dxf>
    <dxf>
      <numFmt numFmtId="164" formatCode="dd/mm/yyyy;@"/>
      <alignment horizontal="right" vertical="bottom" textRotation="0" wrapText="0" indent="0" justifyLastLine="0" shrinkToFit="0" readingOrder="0"/>
    </dxf>
    <dxf>
      <numFmt numFmtId="166" formatCode="dd\-mm\-yyyy"/>
      <alignment horizontal="right" vertical="bottom" textRotation="0" wrapText="0" indent="0" justifyLastLine="0" shrinkToFit="0" readingOrder="0"/>
    </dxf>
    <dxf>
      <numFmt numFmtId="164" formatCode="dd/mm/yyyy;@"/>
      <alignment horizontal="right" vertical="bottom" textRotation="0" wrapText="0" indent="0" justifyLastLine="0" shrinkToFit="0" readingOrder="0"/>
    </dxf>
    <dxf>
      <numFmt numFmtId="1" formatCode="0"/>
      <alignment horizontal="right" vertical="bottom" textRotation="0" wrapText="0" indent="0" justifyLastLine="0" shrinkToFit="0" readingOrder="0"/>
    </dxf>
    <dxf>
      <numFmt numFmtId="1" formatCode="0"/>
      <alignment horizontal="right" vertical="bottom" textRotation="0" wrapText="0" indent="0" justifyLastLine="0" shrinkToFit="0" readingOrder="0"/>
    </dxf>
    <dxf>
      <numFmt numFmtId="1" formatCode="0"/>
      <alignment horizontal="right" vertical="bottom" textRotation="0" wrapText="0" indent="0" justifyLastLine="0" shrinkToFit="0" readingOrder="0"/>
    </dxf>
    <dxf>
      <numFmt numFmtId="1" formatCode="0"/>
      <alignment horizontal="right" vertical="bottom" textRotation="0" wrapText="0" indent="0" justifyLastLine="0" shrinkToFit="0" readingOrder="0"/>
    </dxf>
    <dxf>
      <numFmt numFmtId="1" formatCode="0"/>
      <alignment horizontal="right" vertical="bottom" textRotation="0" wrapText="0" indent="0" justifyLastLine="0" shrinkToFit="0" readingOrder="0"/>
    </dxf>
    <dxf>
      <numFmt numFmtId="164" formatCode="dd/mm/yyyy;@"/>
      <alignment horizontal="right" vertical="bottom" textRotation="0" wrapText="0" indent="0" justifyLastLine="0" shrinkToFit="0" readingOrder="0"/>
    </dxf>
    <dxf>
      <numFmt numFmtId="166" formatCode="dd\-mm\-yyyy"/>
      <alignment horizontal="right" vertical="bottom" textRotation="0" wrapText="0" indent="0" justifyLastLine="0" shrinkToFit="0" readingOrder="0"/>
    </dxf>
    <dxf>
      <numFmt numFmtId="164" formatCode="dd/mm/yyyy;@"/>
      <alignment horizontal="right" vertical="bottom" textRotation="0" wrapText="0" indent="0" justifyLastLine="0" shrinkToFit="0" readingOrder="0"/>
    </dxf>
    <dxf>
      <numFmt numFmtId="166" formatCode="dd\-mm\-yyyy"/>
      <alignment horizontal="right" vertical="bottom" textRotation="0" wrapText="0" indent="0" justifyLastLine="0" shrinkToFit="0" readingOrder="0"/>
    </dxf>
    <dxf>
      <numFmt numFmtId="164" formatCode="dd/mm/yyyy;@"/>
      <alignment horizontal="right" vertical="bottom" textRotation="0" wrapText="0" indent="0" justifyLastLine="0" shrinkToFit="0" readingOrder="0"/>
    </dxf>
    <dxf>
      <numFmt numFmtId="168" formatCode="[$-14009]dd/mm/yyyy;@"/>
      <alignment horizontal="right" vertical="bottom" textRotation="0" wrapText="0" indent="0" justifyLastLine="0" shrinkToFit="0" readingOrder="0"/>
    </dxf>
    <dxf>
      <numFmt numFmtId="165" formatCode="dd/mm/yy;@"/>
      <alignment horizontal="right" vertical="bottom" textRotation="0" wrapText="0" indent="0" justifyLastLine="0" shrinkToFit="0" readingOrder="0"/>
    </dxf>
    <dxf>
      <numFmt numFmtId="165" formatCode="dd/mm/yy;@"/>
      <alignment horizontal="right" vertical="bottom" textRotation="0" wrapText="0" indent="0" justifyLastLine="0" shrinkToFit="0" readingOrder="0"/>
    </dxf>
    <dxf>
      <fill>
        <patternFill>
          <bgColor theme="5" tint="-0.24994659260841701"/>
        </patternFill>
      </fill>
    </dxf>
  </dxfs>
  <tableStyles count="1" defaultTableStyle="TableStyleMedium2" defaultPivotStyle="PivotStyleLight16">
    <tableStyle name="Slicer Style 1" pivot="0" table="0" count="1" xr9:uid="{C477904E-EDAC-4D59-B386-89C0DA2D8A64}">
      <tableStyleElement type="wholeTable" dxfId="131"/>
    </tableStyle>
  </tableStyles>
  <extLst>
    <ext xmlns:x14="http://schemas.microsoft.com/office/spreadsheetml/2009/9/main" uri="{EB79DEF2-80B8-43e5-95BD-54CBDDF9020C}">
      <x14:slicerStyles defaultSlicerStyle="SlicerStyleLight1">
        <x14:slicerStyle name="Slicer Style 1"/>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microsoft.com/office/2007/relationships/slicerCache" Target="slicerCaches/slicerCache1.xml"/><Relationship Id="rId26" Type="http://schemas.openxmlformats.org/officeDocument/2006/relationships/sharedStrings" Target="sharedStrings.xml"/><Relationship Id="rId39" Type="http://schemas.openxmlformats.org/officeDocument/2006/relationships/customXml" Target="../customXml/item11.xml"/><Relationship Id="rId21" Type="http://schemas.microsoft.com/office/2007/relationships/slicerCache" Target="slicerCaches/slicerCache4.xml"/><Relationship Id="rId34" Type="http://schemas.openxmlformats.org/officeDocument/2006/relationships/customXml" Target="../customXml/item6.xml"/><Relationship Id="rId42" Type="http://schemas.openxmlformats.org/officeDocument/2006/relationships/customXml" Target="../customXml/item14.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pivotCacheDefinition" Target="pivotCache/pivotCacheDefinition1.xml"/><Relationship Id="rId29"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onnections" Target="connections.xml"/><Relationship Id="rId32" Type="http://schemas.openxmlformats.org/officeDocument/2006/relationships/customXml" Target="../customXml/item4.xml"/><Relationship Id="rId37" Type="http://schemas.openxmlformats.org/officeDocument/2006/relationships/customXml" Target="../customXml/item9.xml"/><Relationship Id="rId40" Type="http://schemas.openxmlformats.org/officeDocument/2006/relationships/customXml" Target="../customXml/item12.xml"/><Relationship Id="rId45" Type="http://schemas.openxmlformats.org/officeDocument/2006/relationships/customXml" Target="../customXml/item17.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28" Type="http://schemas.openxmlformats.org/officeDocument/2006/relationships/calcChain" Target="calcChain.xml"/><Relationship Id="rId36" Type="http://schemas.openxmlformats.org/officeDocument/2006/relationships/customXml" Target="../customXml/item8.xml"/><Relationship Id="rId10" Type="http://schemas.openxmlformats.org/officeDocument/2006/relationships/worksheet" Target="worksheets/sheet10.xml"/><Relationship Id="rId19" Type="http://schemas.microsoft.com/office/2007/relationships/slicerCache" Target="slicerCaches/slicerCache2.xml"/><Relationship Id="rId31" Type="http://schemas.openxmlformats.org/officeDocument/2006/relationships/customXml" Target="../customXml/item3.xml"/><Relationship Id="rId44" Type="http://schemas.openxmlformats.org/officeDocument/2006/relationships/customXml" Target="../customXml/item16.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07/relationships/slicerCache" Target="slicerCaches/slicerCache5.xml"/><Relationship Id="rId27" Type="http://schemas.openxmlformats.org/officeDocument/2006/relationships/powerPivotData" Target="model/item.data"/><Relationship Id="rId30" Type="http://schemas.openxmlformats.org/officeDocument/2006/relationships/customXml" Target="../customXml/item2.xml"/><Relationship Id="rId35" Type="http://schemas.openxmlformats.org/officeDocument/2006/relationships/customXml" Target="../customXml/item7.xml"/><Relationship Id="rId43" Type="http://schemas.openxmlformats.org/officeDocument/2006/relationships/customXml" Target="../customXml/item15.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pivotCacheDefinition" Target="pivotCache/pivotCacheDefinition2.xml"/><Relationship Id="rId25" Type="http://schemas.openxmlformats.org/officeDocument/2006/relationships/styles" Target="styles.xml"/><Relationship Id="rId33" Type="http://schemas.openxmlformats.org/officeDocument/2006/relationships/customXml" Target="../customXml/item5.xml"/><Relationship Id="rId38" Type="http://schemas.openxmlformats.org/officeDocument/2006/relationships/customXml" Target="../customXml/item10.xml"/><Relationship Id="rId20" Type="http://schemas.microsoft.com/office/2007/relationships/slicerCache" Target="slicerCaches/slicerCache3.xml"/><Relationship Id="rId41" Type="http://schemas.openxmlformats.org/officeDocument/2006/relationships/customXml" Target="../customXml/item1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3.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4.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5.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6.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7.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8.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19.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0.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Ex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Ex2.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[store data forecasting.xlsx]Sales_Profit_per_Year!PivotTable2</c:name>
    <c:fmtId val="1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Sales</a:t>
            </a:r>
            <a:r>
              <a:rPr lang="en-GB" baseline="0"/>
              <a:t> and Profit Per Year</a:t>
            </a:r>
            <a:endParaRPr lang="en-GB"/>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Sales_Profit_per_Year!$B$3</c:f>
              <c:strCache>
                <c:ptCount val="1"/>
                <c:pt idx="0">
                  <c:v>Sum of Sales</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Sales_Profit_per_Year!$A$4:$A$7</c:f>
              <c:strCache>
                <c:ptCount val="4"/>
                <c:pt idx="0">
                  <c:v>2014</c:v>
                </c:pt>
                <c:pt idx="1">
                  <c:v>2015</c:v>
                </c:pt>
                <c:pt idx="2">
                  <c:v>2016</c:v>
                </c:pt>
                <c:pt idx="3">
                  <c:v>2017</c:v>
                </c:pt>
              </c:strCache>
            </c:strRef>
          </c:cat>
          <c:val>
            <c:numRef>
              <c:f>Sales_Profit_per_Year!$B$4:$B$7</c:f>
              <c:numCache>
                <c:formatCode>0</c:formatCode>
                <c:ptCount val="4"/>
                <c:pt idx="0">
                  <c:v>219560.16979999989</c:v>
                </c:pt>
                <c:pt idx="1">
                  <c:v>238374.59450000009</c:v>
                </c:pt>
                <c:pt idx="2">
                  <c:v>174580.89930000002</c:v>
                </c:pt>
                <c:pt idx="3">
                  <c:v>109484.13170000009</c:v>
                </c:pt>
              </c:numCache>
            </c:numRef>
          </c:val>
          <c:extLst>
            <c:ext xmlns:c16="http://schemas.microsoft.com/office/drawing/2014/chart" uri="{C3380CC4-5D6E-409C-BE32-E72D297353CC}">
              <c16:uniqueId val="{00000000-CC2D-4F0C-A6D0-E6F167EEABF2}"/>
            </c:ext>
          </c:extLst>
        </c:ser>
        <c:dLbls>
          <c:showLegendKey val="0"/>
          <c:showVal val="1"/>
          <c:showCatName val="0"/>
          <c:showSerName val="0"/>
          <c:showPercent val="0"/>
          <c:showBubbleSize val="0"/>
        </c:dLbls>
        <c:gapWidth val="219"/>
        <c:overlap val="-27"/>
        <c:axId val="259356271"/>
        <c:axId val="259343311"/>
      </c:barChart>
      <c:lineChart>
        <c:grouping val="standard"/>
        <c:varyColors val="0"/>
        <c:ser>
          <c:idx val="1"/>
          <c:order val="1"/>
          <c:tx>
            <c:strRef>
              <c:f>Sales_Profit_per_Year!$C$3</c:f>
              <c:strCache>
                <c:ptCount val="1"/>
                <c:pt idx="0">
                  <c:v>Sum of Profit</c:v>
                </c:pt>
              </c:strCache>
            </c:strRef>
          </c:tx>
          <c:spPr>
            <a:ln w="28575" cap="rnd">
              <a:solidFill>
                <a:schemeClr val="accent2"/>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Sales_Profit_per_Year!$A$4:$A$7</c:f>
              <c:strCache>
                <c:ptCount val="4"/>
                <c:pt idx="0">
                  <c:v>2014</c:v>
                </c:pt>
                <c:pt idx="1">
                  <c:v>2015</c:v>
                </c:pt>
                <c:pt idx="2">
                  <c:v>2016</c:v>
                </c:pt>
                <c:pt idx="3">
                  <c:v>2017</c:v>
                </c:pt>
              </c:strCache>
            </c:strRef>
          </c:cat>
          <c:val>
            <c:numRef>
              <c:f>Sales_Profit_per_Year!$C$4:$C$7</c:f>
              <c:numCache>
                <c:formatCode>0</c:formatCode>
                <c:ptCount val="4"/>
                <c:pt idx="0">
                  <c:v>8866.9126999999989</c:v>
                </c:pt>
                <c:pt idx="1">
                  <c:v>2424.3327999999983</c:v>
                </c:pt>
                <c:pt idx="2">
                  <c:v>2843.5533000000005</c:v>
                </c:pt>
                <c:pt idx="3">
                  <c:v>4316.4740000000029</c:v>
                </c:pt>
              </c:numCache>
            </c:numRef>
          </c:val>
          <c:smooth val="0"/>
          <c:extLst>
            <c:ext xmlns:c16="http://schemas.microsoft.com/office/drawing/2014/chart" uri="{C3380CC4-5D6E-409C-BE32-E72D297353CC}">
              <c16:uniqueId val="{00000001-CC2D-4F0C-A6D0-E6F167EEABF2}"/>
            </c:ext>
          </c:extLst>
        </c:ser>
        <c:dLbls>
          <c:showLegendKey val="0"/>
          <c:showVal val="1"/>
          <c:showCatName val="0"/>
          <c:showSerName val="0"/>
          <c:showPercent val="0"/>
          <c:showBubbleSize val="0"/>
        </c:dLbls>
        <c:marker val="1"/>
        <c:smooth val="0"/>
        <c:axId val="259353391"/>
        <c:axId val="259357231"/>
      </c:lineChart>
      <c:catAx>
        <c:axId val="259356271"/>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59343311"/>
        <c:crosses val="autoZero"/>
        <c:auto val="1"/>
        <c:lblAlgn val="ctr"/>
        <c:lblOffset val="100"/>
        <c:noMultiLvlLbl val="0"/>
      </c:catAx>
      <c:valAx>
        <c:axId val="259343311"/>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Sales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59356271"/>
        <c:crosses val="autoZero"/>
        <c:crossBetween val="between"/>
      </c:valAx>
      <c:valAx>
        <c:axId val="259357231"/>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Profit</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59353391"/>
        <c:crosses val="max"/>
        <c:crossBetween val="between"/>
      </c:valAx>
      <c:catAx>
        <c:axId val="259353391"/>
        <c:scaling>
          <c:orientation val="minMax"/>
        </c:scaling>
        <c:delete val="1"/>
        <c:axPos val="b"/>
        <c:numFmt formatCode="General" sourceLinked="1"/>
        <c:majorTickMark val="out"/>
        <c:minorTickMark val="none"/>
        <c:tickLblPos val="nextTo"/>
        <c:crossAx val="259357231"/>
        <c:auto val="1"/>
        <c:lblAlgn val="ctr"/>
        <c:lblOffset val="100"/>
        <c:noMultiLvlLbl val="0"/>
      </c:cat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accent2">
        <a:lumMod val="60000"/>
        <a:lumOff val="40000"/>
      </a:schemeClr>
    </a:solidFill>
    <a:ln w="9525" cap="flat" cmpd="sng" algn="ctr">
      <a:solidFill>
        <a:schemeClr val="accent2">
          <a:lumMod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[store data forecasting.xlsx]Sales_per_Category!PivotTable1</c:name>
    <c:fmtId val="2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Sales_per_Category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doughnutChart>
        <c:varyColors val="1"/>
        <c:ser>
          <c:idx val="0"/>
          <c:order val="0"/>
          <c:tx>
            <c:strRef>
              <c:f>Sales_per_Category!$B$3</c:f>
              <c:strCache>
                <c:ptCount val="1"/>
                <c:pt idx="0">
                  <c:v>Total</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Sales_per_Category!$A$4:$A$7</c:f>
              <c:strCache>
                <c:ptCount val="4"/>
                <c:pt idx="0">
                  <c:v>Bookcases</c:v>
                </c:pt>
                <c:pt idx="1">
                  <c:v>Chairs</c:v>
                </c:pt>
                <c:pt idx="2">
                  <c:v>Furnishings</c:v>
                </c:pt>
                <c:pt idx="3">
                  <c:v>Tables</c:v>
                </c:pt>
              </c:strCache>
            </c:strRef>
          </c:cat>
          <c:val>
            <c:numRef>
              <c:f>Sales_per_Category!$B$4:$B$7</c:f>
              <c:numCache>
                <c:formatCode>0</c:formatCode>
                <c:ptCount val="4"/>
                <c:pt idx="0">
                  <c:v>114879.99629999998</c:v>
                </c:pt>
                <c:pt idx="1">
                  <c:v>328449.10300000018</c:v>
                </c:pt>
                <c:pt idx="2">
                  <c:v>91705.163999999946</c:v>
                </c:pt>
                <c:pt idx="3">
                  <c:v>206965.53200000006</c:v>
                </c:pt>
              </c:numCache>
            </c:numRef>
          </c:val>
          <c:extLst>
            <c:ext xmlns:c16="http://schemas.microsoft.com/office/drawing/2014/chart" uri="{C3380CC4-5D6E-409C-BE32-E72D297353CC}">
              <c16:uniqueId val="{00000006-7E9D-4206-B31C-CB131BD152A6}"/>
            </c:ext>
          </c:extLst>
        </c:ser>
        <c:dLbls>
          <c:showLegendKey val="0"/>
          <c:showVal val="0"/>
          <c:showCatName val="0"/>
          <c:showSerName val="0"/>
          <c:showPercent val="0"/>
          <c:showBubbleSize val="0"/>
          <c:showLeaderLines val="1"/>
        </c:dLbls>
        <c:firstSliceAng val="0"/>
        <c:holeSize val="75"/>
      </c:doughnutChart>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accent2">
        <a:lumMod val="60000"/>
        <a:lumOff val="4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[store data forecasting.xlsx]Sales_per_Region!PivotTable2</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ln>
                <a:noFill/>
              </a:ln>
              <a:solidFill>
                <a:schemeClr val="tx1"/>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solidFill>
              <a:sysClr val="window" lastClr="FFFFFF">
                <a:lumMod val="95000"/>
                <a:alpha val="88000"/>
              </a:sysClr>
            </a:solidFill>
            <a:ln>
              <a:solidFill>
                <a:sysClr val="window" lastClr="FFFFFF">
                  <a:lumMod val="95000"/>
                </a:sysClr>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ln>
                    <a:noFill/>
                  </a:ln>
                  <a:solidFill>
                    <a:schemeClr val="tx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s>
    <c:plotArea>
      <c:layout/>
      <c:doughnutChart>
        <c:varyColors val="1"/>
        <c:ser>
          <c:idx val="0"/>
          <c:order val="0"/>
          <c:tx>
            <c:strRef>
              <c:f>Sales_per_Region!$B$3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130A-426F-BD55-2CD80ED28FDF}"/>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130A-426F-BD55-2CD80ED28FDF}"/>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130A-426F-BD55-2CD80ED28FDF}"/>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130A-426F-BD55-2CD80ED28FDF}"/>
              </c:ext>
            </c:extLst>
          </c:dPt>
          <c:dLbls>
            <c:spPr>
              <a:solidFill>
                <a:sysClr val="window" lastClr="FFFFFF">
                  <a:lumMod val="95000"/>
                  <a:alpha val="88000"/>
                </a:sysClr>
              </a:solidFill>
              <a:ln>
                <a:solidFill>
                  <a:sysClr val="window" lastClr="FFFFFF">
                    <a:lumMod val="95000"/>
                  </a:sysClr>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ln>
                      <a:noFill/>
                    </a:ln>
                    <a:solidFill>
                      <a:schemeClr val="tx1"/>
                    </a:solidFill>
                    <a:latin typeface="+mn-lt"/>
                    <a:ea typeface="+mn-ea"/>
                    <a:cs typeface="+mn-cs"/>
                  </a:defRPr>
                </a:pPr>
                <a:endParaRPr lang="en-US"/>
              </a:p>
            </c:txPr>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Sales_per_Region!$A$4:$A$7</c:f>
              <c:strCache>
                <c:ptCount val="4"/>
                <c:pt idx="0">
                  <c:v>Central</c:v>
                </c:pt>
                <c:pt idx="1">
                  <c:v>East</c:v>
                </c:pt>
                <c:pt idx="2">
                  <c:v>South</c:v>
                </c:pt>
                <c:pt idx="3">
                  <c:v>West</c:v>
                </c:pt>
              </c:strCache>
            </c:strRef>
          </c:cat>
          <c:val>
            <c:numRef>
              <c:f>Sales_per_Region!$B$4:$B$7</c:f>
              <c:numCache>
                <c:formatCode>0</c:formatCode>
                <c:ptCount val="4"/>
                <c:pt idx="0">
                  <c:v>163797.16379999998</c:v>
                </c:pt>
                <c:pt idx="1">
                  <c:v>208291.2040000002</c:v>
                </c:pt>
                <c:pt idx="2">
                  <c:v>117298.68399999992</c:v>
                </c:pt>
                <c:pt idx="3">
                  <c:v>252612.74350000004</c:v>
                </c:pt>
              </c:numCache>
            </c:numRef>
          </c:val>
          <c:extLst>
            <c:ext xmlns:c16="http://schemas.microsoft.com/office/drawing/2014/chart" uri="{C3380CC4-5D6E-409C-BE32-E72D297353CC}">
              <c16:uniqueId val="{00000000-1BBF-44FF-B144-9909FC5E9FAD}"/>
            </c:ext>
          </c:extLst>
        </c:ser>
        <c:dLbls>
          <c:showLegendKey val="0"/>
          <c:showVal val="0"/>
          <c:showCatName val="0"/>
          <c:showSerName val="0"/>
          <c:showPercent val="0"/>
          <c:showBubbleSize val="0"/>
          <c:showLeaderLines val="0"/>
        </c:dLbls>
        <c:firstSliceAng val="0"/>
        <c:holeSize val="75"/>
      </c:doughnutChart>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accent2">
        <a:lumMod val="60000"/>
        <a:lumOff val="40000"/>
      </a:schemeClr>
    </a:solidFill>
    <a:ln w="22225" cap="flat" cmpd="sng" algn="ctr">
      <a:solidFill>
        <a:schemeClr val="tx1">
          <a:lumMod val="15000"/>
          <a:lumOff val="85000"/>
        </a:schemeClr>
      </a:solidFill>
      <a:round/>
    </a:ln>
    <a:effectLst/>
  </c:spPr>
  <c:txPr>
    <a:bodyPr/>
    <a:lstStyle/>
    <a:p>
      <a:pPr>
        <a:defRPr>
          <a:ln>
            <a:noFill/>
          </a:ln>
          <a:solidFill>
            <a:schemeClr val="tx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[store data forecasting.xlsx]Top _5_Customers!PivotTable1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5 Customers by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_5_Customers'!$B$3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_5_Customers'!$A$4:$A$8</c:f>
              <c:strCache>
                <c:ptCount val="5"/>
                <c:pt idx="0">
                  <c:v>Greg Tran</c:v>
                </c:pt>
                <c:pt idx="1">
                  <c:v>Caroline Jumper</c:v>
                </c:pt>
                <c:pt idx="2">
                  <c:v>Peter Fuller</c:v>
                </c:pt>
                <c:pt idx="3">
                  <c:v>Joe Elijah</c:v>
                </c:pt>
                <c:pt idx="4">
                  <c:v>Seth Vernon</c:v>
                </c:pt>
              </c:strCache>
            </c:strRef>
          </c:cat>
          <c:val>
            <c:numRef>
              <c:f>'Top _5_Customers'!$B$4:$B$8</c:f>
              <c:numCache>
                <c:formatCode>0</c:formatCode>
                <c:ptCount val="5"/>
                <c:pt idx="0">
                  <c:v>6219.26</c:v>
                </c:pt>
                <c:pt idx="1">
                  <c:v>6267.1939999999995</c:v>
                </c:pt>
                <c:pt idx="2">
                  <c:v>6837.348</c:v>
                </c:pt>
                <c:pt idx="3">
                  <c:v>6920.1359999999995</c:v>
                </c:pt>
                <c:pt idx="4">
                  <c:v>8332.09</c:v>
                </c:pt>
              </c:numCache>
            </c:numRef>
          </c:val>
          <c:extLst>
            <c:ext xmlns:c16="http://schemas.microsoft.com/office/drawing/2014/chart" uri="{C3380CC4-5D6E-409C-BE32-E72D297353CC}">
              <c16:uniqueId val="{00000000-7CF4-4F3D-A579-61E74F901AFE}"/>
            </c:ext>
          </c:extLst>
        </c:ser>
        <c:dLbls>
          <c:dLblPos val="outEnd"/>
          <c:showLegendKey val="0"/>
          <c:showVal val="1"/>
          <c:showCatName val="0"/>
          <c:showSerName val="0"/>
          <c:showPercent val="0"/>
          <c:showBubbleSize val="0"/>
        </c:dLbls>
        <c:gapWidth val="182"/>
        <c:axId val="267756591"/>
        <c:axId val="267761871"/>
      </c:barChart>
      <c:catAx>
        <c:axId val="267756591"/>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Customer Name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67761871"/>
        <c:crosses val="autoZero"/>
        <c:auto val="1"/>
        <c:lblAlgn val="ctr"/>
        <c:lblOffset val="100"/>
        <c:noMultiLvlLbl val="0"/>
      </c:catAx>
      <c:valAx>
        <c:axId val="267761871"/>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Sales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67756591"/>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[store data forecasting.xlsx]Top_5_Products!PivotTable1</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a:t>
            </a:r>
            <a:r>
              <a:rPr lang="en-US" baseline="0"/>
              <a:t> 5 Profitable Products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Top_5_Products!$B$3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Top_5_Products!$A$4:$A$8</c:f>
              <c:strCache>
                <c:ptCount val="5"/>
                <c:pt idx="0">
                  <c:v>Office Star - Professional Matrix Back Chair with 2-to-1 Synchro Tilt and Mesh Fabric Seat</c:v>
                </c:pt>
                <c:pt idx="1">
                  <c:v>Hon 4070 Series Pagoda Armless Upholstered Stacking Chairs</c:v>
                </c:pt>
                <c:pt idx="2">
                  <c:v>Hon Pagoda Stacking Chairs</c:v>
                </c:pt>
                <c:pt idx="3">
                  <c:v>Global Deluxe High-Back Manager's Chair</c:v>
                </c:pt>
                <c:pt idx="4">
                  <c:v>Hon Deluxe Fabric Upholstered Stacking Chairs, Rounded Back</c:v>
                </c:pt>
              </c:strCache>
            </c:strRef>
          </c:cat>
          <c:val>
            <c:numRef>
              <c:f>Top_5_Products!$B$4:$B$8</c:f>
              <c:numCache>
                <c:formatCode>0</c:formatCode>
                <c:ptCount val="5"/>
                <c:pt idx="0">
                  <c:v>1305.6456000000001</c:v>
                </c:pt>
                <c:pt idx="1">
                  <c:v>1388.6348</c:v>
                </c:pt>
                <c:pt idx="2">
                  <c:v>1540.704</c:v>
                </c:pt>
                <c:pt idx="3">
                  <c:v>1558.5909999999999</c:v>
                </c:pt>
                <c:pt idx="4">
                  <c:v>1927.442</c:v>
                </c:pt>
              </c:numCache>
            </c:numRef>
          </c:val>
          <c:extLst>
            <c:ext xmlns:c16="http://schemas.microsoft.com/office/drawing/2014/chart" uri="{C3380CC4-5D6E-409C-BE32-E72D297353CC}">
              <c16:uniqueId val="{00000000-7211-464B-926A-205BD606C350}"/>
            </c:ext>
          </c:extLst>
        </c:ser>
        <c:dLbls>
          <c:dLblPos val="outEnd"/>
          <c:showLegendKey val="0"/>
          <c:showVal val="1"/>
          <c:showCatName val="0"/>
          <c:showSerName val="0"/>
          <c:showPercent val="0"/>
          <c:showBubbleSize val="0"/>
        </c:dLbls>
        <c:gapWidth val="182"/>
        <c:axId val="289128207"/>
        <c:axId val="289128687"/>
      </c:barChart>
      <c:catAx>
        <c:axId val="289128207"/>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Product_Name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89128687"/>
        <c:crosses val="autoZero"/>
        <c:auto val="1"/>
        <c:lblAlgn val="ctr"/>
        <c:lblOffset val="100"/>
        <c:noMultiLvlLbl val="0"/>
      </c:catAx>
      <c:valAx>
        <c:axId val="289128687"/>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Profit</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89128207"/>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accent2">
        <a:lumMod val="60000"/>
        <a:lumOff val="40000"/>
      </a:schemeClr>
    </a:solidFill>
    <a:ln w="9525" cap="flat" cmpd="sng" algn="ctr">
      <a:solidFill>
        <a:schemeClr val="accent2">
          <a:lumMod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[store data forecasting.xlsx]Top_5_States!PivotTable2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a:t>
            </a:r>
            <a:r>
              <a:rPr lang="en-US" baseline="0"/>
              <a:t> 5 States by Sales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Top_5_States!$B$3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Top_5_States!$A$4:$A$8</c:f>
              <c:strCache>
                <c:ptCount val="5"/>
                <c:pt idx="0">
                  <c:v>Pennsylvania</c:v>
                </c:pt>
                <c:pt idx="1">
                  <c:v>Washington</c:v>
                </c:pt>
                <c:pt idx="2">
                  <c:v>Texas</c:v>
                </c:pt>
                <c:pt idx="3">
                  <c:v>New York</c:v>
                </c:pt>
                <c:pt idx="4">
                  <c:v>California</c:v>
                </c:pt>
              </c:strCache>
            </c:strRef>
          </c:cat>
          <c:val>
            <c:numRef>
              <c:f>Top_5_States!$B$4:$B$8</c:f>
              <c:numCache>
                <c:formatCode>0</c:formatCode>
                <c:ptCount val="5"/>
                <c:pt idx="0">
                  <c:v>39354.93099999999</c:v>
                </c:pt>
                <c:pt idx="1">
                  <c:v>48020.151999999973</c:v>
                </c:pt>
                <c:pt idx="2">
                  <c:v>60593.291799999977</c:v>
                </c:pt>
                <c:pt idx="3">
                  <c:v>93372.729000000036</c:v>
                </c:pt>
                <c:pt idx="4">
                  <c:v>156064.60149999984</c:v>
                </c:pt>
              </c:numCache>
            </c:numRef>
          </c:val>
          <c:extLst>
            <c:ext xmlns:c16="http://schemas.microsoft.com/office/drawing/2014/chart" uri="{C3380CC4-5D6E-409C-BE32-E72D297353CC}">
              <c16:uniqueId val="{00000000-2BE9-4724-BE6D-49A309287453}"/>
            </c:ext>
          </c:extLst>
        </c:ser>
        <c:dLbls>
          <c:dLblPos val="outEnd"/>
          <c:showLegendKey val="0"/>
          <c:showVal val="1"/>
          <c:showCatName val="0"/>
          <c:showSerName val="0"/>
          <c:showPercent val="0"/>
          <c:showBubbleSize val="0"/>
        </c:dLbls>
        <c:gapWidth val="182"/>
        <c:axId val="396186000"/>
        <c:axId val="396208080"/>
      </c:barChart>
      <c:catAx>
        <c:axId val="396186000"/>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States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6208080"/>
        <c:crosses val="autoZero"/>
        <c:auto val="1"/>
        <c:lblAlgn val="ctr"/>
        <c:lblOffset val="100"/>
        <c:noMultiLvlLbl val="0"/>
      </c:catAx>
      <c:valAx>
        <c:axId val="396208080"/>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Sales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6186000"/>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[store data forecasting.xlsx]Top_5_Cities!PivotTable3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5 Cities by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Top_5_Cities!$B$3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Top_5_Cities!$A$4:$A$8</c:f>
              <c:strCache>
                <c:ptCount val="5"/>
                <c:pt idx="0">
                  <c:v>San Francisco</c:v>
                </c:pt>
                <c:pt idx="1">
                  <c:v>Philadelphia</c:v>
                </c:pt>
                <c:pt idx="2">
                  <c:v>Seattle</c:v>
                </c:pt>
                <c:pt idx="3">
                  <c:v>Los Angeles</c:v>
                </c:pt>
                <c:pt idx="4">
                  <c:v>New York City</c:v>
                </c:pt>
              </c:strCache>
            </c:strRef>
          </c:cat>
          <c:val>
            <c:numRef>
              <c:f>Top_5_Cities!$B$4:$B$8</c:f>
              <c:numCache>
                <c:formatCode>0</c:formatCode>
                <c:ptCount val="5"/>
                <c:pt idx="0">
                  <c:v>36357.307999999983</c:v>
                </c:pt>
                <c:pt idx="1">
                  <c:v>36495.541000000005</c:v>
                </c:pt>
                <c:pt idx="2">
                  <c:v>40995.87799999999</c:v>
                </c:pt>
                <c:pt idx="3">
                  <c:v>54000.040999999968</c:v>
                </c:pt>
                <c:pt idx="4">
                  <c:v>75691.049000000014</c:v>
                </c:pt>
              </c:numCache>
            </c:numRef>
          </c:val>
          <c:extLst>
            <c:ext xmlns:c16="http://schemas.microsoft.com/office/drawing/2014/chart" uri="{C3380CC4-5D6E-409C-BE32-E72D297353CC}">
              <c16:uniqueId val="{00000000-566A-4EB9-985B-85E8E70D1FA9}"/>
            </c:ext>
          </c:extLst>
        </c:ser>
        <c:dLbls>
          <c:dLblPos val="outEnd"/>
          <c:showLegendKey val="0"/>
          <c:showVal val="1"/>
          <c:showCatName val="0"/>
          <c:showSerName val="0"/>
          <c:showPercent val="0"/>
          <c:showBubbleSize val="0"/>
        </c:dLbls>
        <c:gapWidth val="182"/>
        <c:axId val="396207600"/>
        <c:axId val="396208560"/>
      </c:barChart>
      <c:catAx>
        <c:axId val="396207600"/>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Cities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6208560"/>
        <c:crosses val="autoZero"/>
        <c:auto val="1"/>
        <c:lblAlgn val="ctr"/>
        <c:lblOffset val="100"/>
        <c:noMultiLvlLbl val="0"/>
      </c:catAx>
      <c:valAx>
        <c:axId val="396208560"/>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Sales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6207600"/>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[store data forecasting.xlsx]Sales_vs_Discount!PivotTable4</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Sales vs</a:t>
            </a:r>
            <a:r>
              <a:rPr lang="en-GB" baseline="0"/>
              <a:t> Discount</a:t>
            </a:r>
            <a:endParaRPr lang="en-GB"/>
          </a:p>
        </c:rich>
      </c:tx>
      <c:layout>
        <c:manualLayout>
          <c:xMode val="edge"/>
          <c:yMode val="edge"/>
          <c:x val="6.954855643044619E-2"/>
          <c:y val="3.7037037037037035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GB"/>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7603937007874015"/>
          <c:y val="0.21800925925925929"/>
          <c:w val="0.67214238845144358"/>
          <c:h val="0.6045680227471566"/>
        </c:manualLayout>
      </c:layout>
      <c:barChart>
        <c:barDir val="col"/>
        <c:grouping val="clustered"/>
        <c:varyColors val="0"/>
        <c:ser>
          <c:idx val="0"/>
          <c:order val="0"/>
          <c:tx>
            <c:strRef>
              <c:f>Sales_vs_Discount!$B$3</c:f>
              <c:strCache>
                <c:ptCount val="1"/>
                <c:pt idx="0">
                  <c:v>Sum of Sales</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Sales_vs_Discount!$A$4:$A$6</c:f>
              <c:strCache>
                <c:ptCount val="3"/>
                <c:pt idx="0">
                  <c:v>Consumer</c:v>
                </c:pt>
                <c:pt idx="1">
                  <c:v>Corporate</c:v>
                </c:pt>
                <c:pt idx="2">
                  <c:v>Home Office</c:v>
                </c:pt>
              </c:strCache>
            </c:strRef>
          </c:cat>
          <c:val>
            <c:numRef>
              <c:f>Sales_vs_Discount!$B$4:$B$6</c:f>
              <c:numCache>
                <c:formatCode>0</c:formatCode>
                <c:ptCount val="3"/>
                <c:pt idx="0">
                  <c:v>391049.31199999998</c:v>
                </c:pt>
                <c:pt idx="1">
                  <c:v>229019.78580000001</c:v>
                </c:pt>
                <c:pt idx="2">
                  <c:v>121930.69749999999</c:v>
                </c:pt>
              </c:numCache>
            </c:numRef>
          </c:val>
          <c:extLst>
            <c:ext xmlns:c16="http://schemas.microsoft.com/office/drawing/2014/chart" uri="{C3380CC4-5D6E-409C-BE32-E72D297353CC}">
              <c16:uniqueId val="{00000000-EE80-4E2C-A716-711F4E39DF24}"/>
            </c:ext>
          </c:extLst>
        </c:ser>
        <c:dLbls>
          <c:showLegendKey val="0"/>
          <c:showVal val="1"/>
          <c:showCatName val="0"/>
          <c:showSerName val="0"/>
          <c:showPercent val="0"/>
          <c:showBubbleSize val="0"/>
        </c:dLbls>
        <c:gapWidth val="219"/>
        <c:overlap val="-27"/>
        <c:axId val="396218640"/>
        <c:axId val="396213840"/>
      </c:barChart>
      <c:lineChart>
        <c:grouping val="standard"/>
        <c:varyColors val="0"/>
        <c:ser>
          <c:idx val="1"/>
          <c:order val="1"/>
          <c:tx>
            <c:strRef>
              <c:f>Sales_vs_Discount!$C$3</c:f>
              <c:strCache>
                <c:ptCount val="1"/>
                <c:pt idx="0">
                  <c:v>Sum of Discount</c:v>
                </c:pt>
              </c:strCache>
            </c:strRef>
          </c:tx>
          <c:spPr>
            <a:ln w="28575" cap="rnd">
              <a:solidFill>
                <a:schemeClr val="accent2"/>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Sales_vs_Discount!$A$4:$A$6</c:f>
              <c:strCache>
                <c:ptCount val="3"/>
                <c:pt idx="0">
                  <c:v>Consumer</c:v>
                </c:pt>
                <c:pt idx="1">
                  <c:v>Corporate</c:v>
                </c:pt>
                <c:pt idx="2">
                  <c:v>Home Office</c:v>
                </c:pt>
              </c:strCache>
            </c:strRef>
          </c:cat>
          <c:val>
            <c:numRef>
              <c:f>Sales_vs_Discount!$C$4:$C$6</c:f>
              <c:numCache>
                <c:formatCode>0</c:formatCode>
                <c:ptCount val="3"/>
                <c:pt idx="0">
                  <c:v>196.70999999999933</c:v>
                </c:pt>
                <c:pt idx="1">
                  <c:v>112.45000000000034</c:v>
                </c:pt>
                <c:pt idx="2">
                  <c:v>59.730000000000061</c:v>
                </c:pt>
              </c:numCache>
            </c:numRef>
          </c:val>
          <c:smooth val="0"/>
          <c:extLst>
            <c:ext xmlns:c16="http://schemas.microsoft.com/office/drawing/2014/chart" uri="{C3380CC4-5D6E-409C-BE32-E72D297353CC}">
              <c16:uniqueId val="{00000001-EE80-4E2C-A716-711F4E39DF24}"/>
            </c:ext>
          </c:extLst>
        </c:ser>
        <c:dLbls>
          <c:showLegendKey val="0"/>
          <c:showVal val="1"/>
          <c:showCatName val="0"/>
          <c:showSerName val="0"/>
          <c:showPercent val="0"/>
          <c:showBubbleSize val="0"/>
        </c:dLbls>
        <c:marker val="1"/>
        <c:smooth val="0"/>
        <c:axId val="396228240"/>
        <c:axId val="396224880"/>
      </c:lineChart>
      <c:catAx>
        <c:axId val="396218640"/>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Customer Segment</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6213840"/>
        <c:crosses val="autoZero"/>
        <c:auto val="1"/>
        <c:lblAlgn val="ctr"/>
        <c:lblOffset val="100"/>
        <c:noMultiLvlLbl val="0"/>
      </c:catAx>
      <c:valAx>
        <c:axId val="396213840"/>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Sales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6218640"/>
        <c:crosses val="autoZero"/>
        <c:crossBetween val="between"/>
      </c:valAx>
      <c:valAx>
        <c:axId val="396224880"/>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Discount</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6228240"/>
        <c:crosses val="max"/>
        <c:crossBetween val="between"/>
      </c:valAx>
      <c:catAx>
        <c:axId val="396228240"/>
        <c:scaling>
          <c:orientation val="minMax"/>
        </c:scaling>
        <c:delete val="1"/>
        <c:axPos val="b"/>
        <c:numFmt formatCode="General" sourceLinked="1"/>
        <c:majorTickMark val="out"/>
        <c:minorTickMark val="none"/>
        <c:tickLblPos val="nextTo"/>
        <c:crossAx val="396224880"/>
        <c:crosses val="autoZero"/>
        <c:auto val="1"/>
        <c:lblAlgn val="ctr"/>
        <c:lblOffset val="100"/>
        <c:noMultiLvlLbl val="0"/>
      </c:catAx>
      <c:spPr>
        <a:noFill/>
        <a:ln>
          <a:noFill/>
        </a:ln>
        <a:effectLst/>
      </c:spPr>
    </c:plotArea>
    <c:legend>
      <c:legendPos val="r"/>
      <c:layout>
        <c:manualLayout>
          <c:xMode val="edge"/>
          <c:yMode val="edge"/>
          <c:x val="0.31927668416447941"/>
          <c:y val="3.3193715368912191E-2"/>
          <c:w val="0.61405664916885394"/>
          <c:h val="9.1436278798483525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[store data forecasting.xlsx]Sales_vs_Profit!PivotTable1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Sales vs Profit</a:t>
            </a:r>
          </a:p>
        </c:rich>
      </c:tx>
      <c:layout>
        <c:manualLayout>
          <c:xMode val="edge"/>
          <c:yMode val="edge"/>
          <c:x val="4.7979002624671918E-2"/>
          <c:y val="2.777777777777777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6770603674540682"/>
          <c:y val="0.17634259259259263"/>
          <c:w val="0.70843438320209973"/>
          <c:h val="0.66938283756197148"/>
        </c:manualLayout>
      </c:layout>
      <c:barChart>
        <c:barDir val="col"/>
        <c:grouping val="clustered"/>
        <c:varyColors val="0"/>
        <c:ser>
          <c:idx val="0"/>
          <c:order val="0"/>
          <c:tx>
            <c:strRef>
              <c:f>Sales_vs_Profit!$B$3</c:f>
              <c:strCache>
                <c:ptCount val="1"/>
                <c:pt idx="0">
                  <c:v>Sum of Sales</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Sales_vs_Profit!$A$4:$A$6</c:f>
              <c:strCache>
                <c:ptCount val="3"/>
                <c:pt idx="0">
                  <c:v>Consumer</c:v>
                </c:pt>
                <c:pt idx="1">
                  <c:v>Corporate</c:v>
                </c:pt>
                <c:pt idx="2">
                  <c:v>Home Office</c:v>
                </c:pt>
              </c:strCache>
            </c:strRef>
          </c:cat>
          <c:val>
            <c:numRef>
              <c:f>Sales_vs_Profit!$B$4:$B$6</c:f>
              <c:numCache>
                <c:formatCode>0</c:formatCode>
                <c:ptCount val="3"/>
                <c:pt idx="0">
                  <c:v>391049.31199999998</c:v>
                </c:pt>
                <c:pt idx="1">
                  <c:v>229019.78580000001</c:v>
                </c:pt>
                <c:pt idx="2">
                  <c:v>121930.69749999999</c:v>
                </c:pt>
              </c:numCache>
            </c:numRef>
          </c:val>
          <c:extLst>
            <c:ext xmlns:c16="http://schemas.microsoft.com/office/drawing/2014/chart" uri="{C3380CC4-5D6E-409C-BE32-E72D297353CC}">
              <c16:uniqueId val="{00000000-0A4D-4D27-BCAC-C06385E6C948}"/>
            </c:ext>
          </c:extLst>
        </c:ser>
        <c:dLbls>
          <c:showLegendKey val="0"/>
          <c:showVal val="1"/>
          <c:showCatName val="0"/>
          <c:showSerName val="0"/>
          <c:showPercent val="0"/>
          <c:showBubbleSize val="0"/>
        </c:dLbls>
        <c:gapWidth val="219"/>
        <c:overlap val="-27"/>
        <c:axId val="1808016752"/>
        <c:axId val="1808017232"/>
      </c:barChart>
      <c:lineChart>
        <c:grouping val="standard"/>
        <c:varyColors val="0"/>
        <c:ser>
          <c:idx val="1"/>
          <c:order val="1"/>
          <c:tx>
            <c:strRef>
              <c:f>Sales_vs_Profit!$C$3</c:f>
              <c:strCache>
                <c:ptCount val="1"/>
                <c:pt idx="0">
                  <c:v>Sum of Profit</c:v>
                </c:pt>
              </c:strCache>
            </c:strRef>
          </c:tx>
          <c:spPr>
            <a:ln w="28575" cap="rnd">
              <a:solidFill>
                <a:schemeClr val="accent2"/>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Sales_vs_Profit!$A$4:$A$6</c:f>
              <c:strCache>
                <c:ptCount val="3"/>
                <c:pt idx="0">
                  <c:v>Consumer</c:v>
                </c:pt>
                <c:pt idx="1">
                  <c:v>Corporate</c:v>
                </c:pt>
                <c:pt idx="2">
                  <c:v>Home Office</c:v>
                </c:pt>
              </c:strCache>
            </c:strRef>
          </c:cat>
          <c:val>
            <c:numRef>
              <c:f>Sales_vs_Profit!$C$4:$C$6</c:f>
              <c:numCache>
                <c:formatCode>0</c:formatCode>
                <c:ptCount val="3"/>
                <c:pt idx="0">
                  <c:v>6991.0786000000016</c:v>
                </c:pt>
                <c:pt idx="1">
                  <c:v>7584.8158000000003</c:v>
                </c:pt>
                <c:pt idx="2">
                  <c:v>3875.3783999999996</c:v>
                </c:pt>
              </c:numCache>
            </c:numRef>
          </c:val>
          <c:smooth val="0"/>
          <c:extLst>
            <c:ext xmlns:c16="http://schemas.microsoft.com/office/drawing/2014/chart" uri="{C3380CC4-5D6E-409C-BE32-E72D297353CC}">
              <c16:uniqueId val="{00000001-0A4D-4D27-BCAC-C06385E6C948}"/>
            </c:ext>
          </c:extLst>
        </c:ser>
        <c:dLbls>
          <c:showLegendKey val="0"/>
          <c:showVal val="1"/>
          <c:showCatName val="0"/>
          <c:showSerName val="0"/>
          <c:showPercent val="0"/>
          <c:showBubbleSize val="0"/>
        </c:dLbls>
        <c:marker val="1"/>
        <c:smooth val="0"/>
        <c:axId val="1808022992"/>
        <c:axId val="1808004272"/>
      </c:lineChart>
      <c:catAx>
        <c:axId val="1808016752"/>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Segment</a:t>
                </a:r>
              </a:p>
            </c:rich>
          </c:tx>
          <c:layout>
            <c:manualLayout>
              <c:xMode val="edge"/>
              <c:yMode val="edge"/>
              <c:x val="0.42849256342957132"/>
              <c:y val="0.90182852143482062"/>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08017232"/>
        <c:crosses val="autoZero"/>
        <c:auto val="1"/>
        <c:lblAlgn val="ctr"/>
        <c:lblOffset val="100"/>
        <c:noMultiLvlLbl val="0"/>
      </c:catAx>
      <c:valAx>
        <c:axId val="1808017232"/>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Sales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08016752"/>
        <c:crosses val="autoZero"/>
        <c:crossBetween val="between"/>
      </c:valAx>
      <c:valAx>
        <c:axId val="1808004272"/>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GB"/>
              </a:p>
              <a:p>
                <a:pPr>
                  <a:defRPr/>
                </a:pPr>
                <a:r>
                  <a:rPr lang="en-GB"/>
                  <a:t>Profit</a:t>
                </a:r>
              </a:p>
            </c:rich>
          </c:tx>
          <c:layout>
            <c:manualLayout>
              <c:xMode val="edge"/>
              <c:yMode val="edge"/>
              <c:x val="0.91274999999999995"/>
              <c:y val="0.44756160688247304"/>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GB"/>
            </a:p>
          </c:txPr>
        </c:title>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08022992"/>
        <c:crosses val="max"/>
        <c:crossBetween val="between"/>
      </c:valAx>
      <c:catAx>
        <c:axId val="1808022992"/>
        <c:scaling>
          <c:orientation val="minMax"/>
        </c:scaling>
        <c:delete val="1"/>
        <c:axPos val="b"/>
        <c:numFmt formatCode="General" sourceLinked="1"/>
        <c:majorTickMark val="out"/>
        <c:minorTickMark val="none"/>
        <c:tickLblPos val="nextTo"/>
        <c:crossAx val="1808004272"/>
        <c:crosses val="autoZero"/>
        <c:auto val="1"/>
        <c:lblAlgn val="ctr"/>
        <c:lblOffset val="100"/>
        <c:noMultiLvlLbl val="0"/>
      </c:catAx>
      <c:spPr>
        <a:noFill/>
        <a:ln>
          <a:noFill/>
        </a:ln>
        <a:effectLst/>
      </c:spPr>
    </c:plotArea>
    <c:legend>
      <c:legendPos val="r"/>
      <c:layout>
        <c:manualLayout>
          <c:xMode val="edge"/>
          <c:yMode val="edge"/>
          <c:x val="0.39073534558180228"/>
          <c:y val="3.7823344998541841E-2"/>
          <c:w val="0.59259798775153105"/>
          <c:h val="7.2917760279965008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[store data forecasting.xlsx]Customer Segment_Shipping Mode!PivotTable3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Customer Segment</a:t>
            </a:r>
            <a:r>
              <a:rPr lang="en-GB" baseline="0"/>
              <a:t> and Shipping Mode</a:t>
            </a:r>
            <a:endParaRPr lang="en-GB"/>
          </a:p>
        </c:rich>
      </c:tx>
      <c:layout>
        <c:manualLayout>
          <c:xMode val="edge"/>
          <c:yMode val="edge"/>
          <c:x val="0.12999180999180998"/>
          <c:y val="1.6032067501316017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GB"/>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348623498229797"/>
          <c:y val="0.27837013204785049"/>
          <c:w val="0.82900526869030811"/>
          <c:h val="0.55958143259357196"/>
        </c:manualLayout>
      </c:layout>
      <c:barChart>
        <c:barDir val="col"/>
        <c:grouping val="clustered"/>
        <c:varyColors val="0"/>
        <c:ser>
          <c:idx val="0"/>
          <c:order val="0"/>
          <c:tx>
            <c:strRef>
              <c:f>'Customer Segment_Shipping Mode'!$B$3:$B$4</c:f>
              <c:strCache>
                <c:ptCount val="1"/>
                <c:pt idx="0">
                  <c:v>First Class</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'Customer Segment_Shipping Mode'!$A$5:$A$7</c:f>
              <c:strCache>
                <c:ptCount val="3"/>
                <c:pt idx="0">
                  <c:v>Consumer</c:v>
                </c:pt>
                <c:pt idx="1">
                  <c:v>Corporate</c:v>
                </c:pt>
                <c:pt idx="2">
                  <c:v>Home Office</c:v>
                </c:pt>
              </c:strCache>
            </c:strRef>
          </c:cat>
          <c:val>
            <c:numRef>
              <c:f>'Customer Segment_Shipping Mode'!$B$5:$B$7</c:f>
              <c:numCache>
                <c:formatCode>General</c:formatCode>
                <c:ptCount val="3"/>
                <c:pt idx="0">
                  <c:v>164</c:v>
                </c:pt>
                <c:pt idx="1">
                  <c:v>104</c:v>
                </c:pt>
                <c:pt idx="2">
                  <c:v>59</c:v>
                </c:pt>
              </c:numCache>
            </c:numRef>
          </c:val>
          <c:extLst>
            <c:ext xmlns:c16="http://schemas.microsoft.com/office/drawing/2014/chart" uri="{C3380CC4-5D6E-409C-BE32-E72D297353CC}">
              <c16:uniqueId val="{00000000-8588-4B7C-9430-8F9D0C255A89}"/>
            </c:ext>
          </c:extLst>
        </c:ser>
        <c:ser>
          <c:idx val="1"/>
          <c:order val="1"/>
          <c:tx>
            <c:strRef>
              <c:f>'Customer Segment_Shipping Mode'!$C$3:$C$4</c:f>
              <c:strCache>
                <c:ptCount val="1"/>
                <c:pt idx="0">
                  <c:v>Same Day</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'Customer Segment_Shipping Mode'!$A$5:$A$7</c:f>
              <c:strCache>
                <c:ptCount val="3"/>
                <c:pt idx="0">
                  <c:v>Consumer</c:v>
                </c:pt>
                <c:pt idx="1">
                  <c:v>Corporate</c:v>
                </c:pt>
                <c:pt idx="2">
                  <c:v>Home Office</c:v>
                </c:pt>
              </c:strCache>
            </c:strRef>
          </c:cat>
          <c:val>
            <c:numRef>
              <c:f>'Customer Segment_Shipping Mode'!$C$5:$C$7</c:f>
              <c:numCache>
                <c:formatCode>General</c:formatCode>
                <c:ptCount val="3"/>
                <c:pt idx="0">
                  <c:v>66</c:v>
                </c:pt>
                <c:pt idx="1">
                  <c:v>28</c:v>
                </c:pt>
                <c:pt idx="2">
                  <c:v>25</c:v>
                </c:pt>
              </c:numCache>
            </c:numRef>
          </c:val>
          <c:extLst>
            <c:ext xmlns:c16="http://schemas.microsoft.com/office/drawing/2014/chart" uri="{C3380CC4-5D6E-409C-BE32-E72D297353CC}">
              <c16:uniqueId val="{00000000-19AC-4675-8E92-879B9292406D}"/>
            </c:ext>
          </c:extLst>
        </c:ser>
        <c:ser>
          <c:idx val="2"/>
          <c:order val="2"/>
          <c:tx>
            <c:strRef>
              <c:f>'Customer Segment_Shipping Mode'!$D$3:$D$4</c:f>
              <c:strCache>
                <c:ptCount val="1"/>
                <c:pt idx="0">
                  <c:v>Second Class</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'Customer Segment_Shipping Mode'!$A$5:$A$7</c:f>
              <c:strCache>
                <c:ptCount val="3"/>
                <c:pt idx="0">
                  <c:v>Consumer</c:v>
                </c:pt>
                <c:pt idx="1">
                  <c:v>Corporate</c:v>
                </c:pt>
                <c:pt idx="2">
                  <c:v>Home Office</c:v>
                </c:pt>
              </c:strCache>
            </c:strRef>
          </c:cat>
          <c:val>
            <c:numRef>
              <c:f>'Customer Segment_Shipping Mode'!$D$5:$D$7</c:f>
              <c:numCache>
                <c:formatCode>General</c:formatCode>
                <c:ptCount val="3"/>
                <c:pt idx="0">
                  <c:v>236</c:v>
                </c:pt>
                <c:pt idx="1">
                  <c:v>121</c:v>
                </c:pt>
                <c:pt idx="2">
                  <c:v>70</c:v>
                </c:pt>
              </c:numCache>
            </c:numRef>
          </c:val>
          <c:extLst>
            <c:ext xmlns:c16="http://schemas.microsoft.com/office/drawing/2014/chart" uri="{C3380CC4-5D6E-409C-BE32-E72D297353CC}">
              <c16:uniqueId val="{00000001-19AC-4675-8E92-879B9292406D}"/>
            </c:ext>
          </c:extLst>
        </c:ser>
        <c:ser>
          <c:idx val="3"/>
          <c:order val="3"/>
          <c:tx>
            <c:strRef>
              <c:f>'Customer Segment_Shipping Mode'!$E$3:$E$4</c:f>
              <c:strCache>
                <c:ptCount val="1"/>
                <c:pt idx="0">
                  <c:v>Standard Class</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'Customer Segment_Shipping Mode'!$A$5:$A$7</c:f>
              <c:strCache>
                <c:ptCount val="3"/>
                <c:pt idx="0">
                  <c:v>Consumer</c:v>
                </c:pt>
                <c:pt idx="1">
                  <c:v>Corporate</c:v>
                </c:pt>
                <c:pt idx="2">
                  <c:v>Home Office</c:v>
                </c:pt>
              </c:strCache>
            </c:strRef>
          </c:cat>
          <c:val>
            <c:numRef>
              <c:f>'Customer Segment_Shipping Mode'!$E$5:$E$7</c:f>
              <c:numCache>
                <c:formatCode>General</c:formatCode>
                <c:ptCount val="3"/>
                <c:pt idx="0">
                  <c:v>647</c:v>
                </c:pt>
                <c:pt idx="1">
                  <c:v>393</c:v>
                </c:pt>
                <c:pt idx="2">
                  <c:v>208</c:v>
                </c:pt>
              </c:numCache>
            </c:numRef>
          </c:val>
          <c:extLst>
            <c:ext xmlns:c16="http://schemas.microsoft.com/office/drawing/2014/chart" uri="{C3380CC4-5D6E-409C-BE32-E72D297353CC}">
              <c16:uniqueId val="{00000002-19AC-4675-8E92-879B9292406D}"/>
            </c:ext>
          </c:extLst>
        </c:ser>
        <c:dLbls>
          <c:dLblPos val="outEnd"/>
          <c:showLegendKey val="0"/>
          <c:showVal val="1"/>
          <c:showCatName val="0"/>
          <c:showSerName val="0"/>
          <c:showPercent val="0"/>
          <c:showBubbleSize val="0"/>
        </c:dLbls>
        <c:gapWidth val="219"/>
        <c:overlap val="-27"/>
        <c:axId val="443767264"/>
        <c:axId val="443768704"/>
      </c:barChart>
      <c:catAx>
        <c:axId val="443767264"/>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Customer Segment</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43768704"/>
        <c:crosses val="autoZero"/>
        <c:auto val="1"/>
        <c:lblAlgn val="ctr"/>
        <c:lblOffset val="100"/>
        <c:noMultiLvlLbl val="0"/>
      </c:catAx>
      <c:valAx>
        <c:axId val="443768704"/>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Count of Orders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43767264"/>
        <c:crosses val="autoZero"/>
        <c:crossBetween val="between"/>
      </c:valAx>
      <c:spPr>
        <a:noFill/>
        <a:ln>
          <a:noFill/>
        </a:ln>
        <a:effectLst/>
      </c:spPr>
    </c:plotArea>
    <c:legend>
      <c:legendPos val="r"/>
      <c:layout>
        <c:manualLayout>
          <c:xMode val="edge"/>
          <c:yMode val="edge"/>
          <c:x val="3.5210586391688753E-2"/>
          <c:y val="0.13283767173984121"/>
          <c:w val="0.93565283732158211"/>
          <c:h val="9.3522918492716364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accent2">
        <a:lumMod val="60000"/>
        <a:lumOff val="4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[store data forecasting.xlsx]Top _5_Customers!PivotTable1</c:name>
    <c:fmtId val="4"/>
  </c:pivotSource>
  <c:chart>
    <c:title>
      <c:tx>
        <c:rich>
          <a:bodyPr rot="0" spcFirstLastPara="1" vertOverflow="ellipsis" vert="horz" wrap="square" anchor="ctr" anchorCtr="1"/>
          <a:lstStyle/>
          <a:p>
            <a:pPr>
              <a:defRPr lang="en-US" sz="1200" b="0" i="0" u="none" strike="noStrike" kern="1200" spc="0" baseline="0">
                <a:solidFill>
                  <a:schemeClr val="tx1"/>
                </a:solidFill>
                <a:latin typeface="+mn-lt"/>
                <a:ea typeface="+mn-ea"/>
                <a:cs typeface="+mn-cs"/>
              </a:defRPr>
            </a:pPr>
            <a:r>
              <a:rPr lang="en-US"/>
              <a:t>Top 5 Customers by Sales</a:t>
            </a:r>
          </a:p>
        </c:rich>
      </c:tx>
      <c:overlay val="0"/>
      <c:spPr>
        <a:noFill/>
        <a:ln>
          <a:noFill/>
        </a:ln>
        <a:effectLst/>
      </c:spPr>
      <c:txPr>
        <a:bodyPr rot="0" spcFirstLastPara="1" vertOverflow="ellipsis" vert="horz" wrap="square" anchor="ctr" anchorCtr="1"/>
        <a:lstStyle/>
        <a:p>
          <a:pPr>
            <a:defRPr lang="en-US" sz="1200" b="0"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_5_Customers'!$B$3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_5_Customers'!$A$4:$A$8</c:f>
              <c:strCache>
                <c:ptCount val="5"/>
                <c:pt idx="0">
                  <c:v>Greg Tran</c:v>
                </c:pt>
                <c:pt idx="1">
                  <c:v>Caroline Jumper</c:v>
                </c:pt>
                <c:pt idx="2">
                  <c:v>Peter Fuller</c:v>
                </c:pt>
                <c:pt idx="3">
                  <c:v>Joe Elijah</c:v>
                </c:pt>
                <c:pt idx="4">
                  <c:v>Seth Vernon</c:v>
                </c:pt>
              </c:strCache>
            </c:strRef>
          </c:cat>
          <c:val>
            <c:numRef>
              <c:f>'Top _5_Customers'!$B$4:$B$8</c:f>
              <c:numCache>
                <c:formatCode>0</c:formatCode>
                <c:ptCount val="5"/>
                <c:pt idx="0">
                  <c:v>6219.26</c:v>
                </c:pt>
                <c:pt idx="1">
                  <c:v>6267.1939999999995</c:v>
                </c:pt>
                <c:pt idx="2">
                  <c:v>6837.348</c:v>
                </c:pt>
                <c:pt idx="3">
                  <c:v>6920.1359999999995</c:v>
                </c:pt>
                <c:pt idx="4">
                  <c:v>8332.09</c:v>
                </c:pt>
              </c:numCache>
            </c:numRef>
          </c:val>
          <c:extLst>
            <c:ext xmlns:c16="http://schemas.microsoft.com/office/drawing/2014/chart" uri="{C3380CC4-5D6E-409C-BE32-E72D297353CC}">
              <c16:uniqueId val="{00000000-6A75-42DC-A6B3-94641939DB32}"/>
            </c:ext>
          </c:extLst>
        </c:ser>
        <c:dLbls>
          <c:dLblPos val="outEnd"/>
          <c:showLegendKey val="0"/>
          <c:showVal val="1"/>
          <c:showCatName val="0"/>
          <c:showSerName val="0"/>
          <c:showPercent val="0"/>
          <c:showBubbleSize val="0"/>
        </c:dLbls>
        <c:gapWidth val="182"/>
        <c:axId val="267756591"/>
        <c:axId val="267761871"/>
      </c:barChart>
      <c:catAx>
        <c:axId val="267756591"/>
        <c:scaling>
          <c:orientation val="minMax"/>
        </c:scaling>
        <c:delete val="0"/>
        <c:axPos val="l"/>
        <c:title>
          <c:tx>
            <c:rich>
              <a:bodyPr rot="-5400000" spcFirstLastPara="1" vertOverflow="ellipsis" vert="horz" wrap="square" anchor="ctr" anchorCtr="1"/>
              <a:lstStyle/>
              <a:p>
                <a:pPr>
                  <a:defRPr lang="en-US" sz="1000" b="0" i="0" u="none" strike="noStrike" kern="1200" baseline="0">
                    <a:solidFill>
                      <a:schemeClr val="tx1"/>
                    </a:solidFill>
                    <a:latin typeface="+mn-lt"/>
                    <a:ea typeface="+mn-ea"/>
                    <a:cs typeface="+mn-cs"/>
                  </a:defRPr>
                </a:pPr>
                <a:r>
                  <a:rPr lang="en-GB"/>
                  <a:t>Customer Name</a:t>
                </a:r>
              </a:p>
            </c:rich>
          </c:tx>
          <c:overlay val="0"/>
          <c:spPr>
            <a:noFill/>
            <a:ln>
              <a:noFill/>
            </a:ln>
            <a:effectLst/>
          </c:spPr>
          <c:txPr>
            <a:bodyPr rot="-540000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crossAx val="267761871"/>
        <c:crosses val="autoZero"/>
        <c:auto val="1"/>
        <c:lblAlgn val="ctr"/>
        <c:lblOffset val="100"/>
        <c:noMultiLvlLbl val="0"/>
      </c:catAx>
      <c:valAx>
        <c:axId val="267761871"/>
        <c:scaling>
          <c:orientation val="minMax"/>
        </c:scaling>
        <c:delete val="0"/>
        <c:axPos val="b"/>
        <c:title>
          <c:tx>
            <c:rich>
              <a:bodyPr rot="0" spcFirstLastPara="1" vertOverflow="ellipsis" vert="horz" wrap="square" anchor="ctr" anchorCtr="1"/>
              <a:lstStyle/>
              <a:p>
                <a:pPr>
                  <a:defRPr lang="en-US" sz="1000" b="0" i="0" u="none" strike="noStrike" kern="1200" baseline="0">
                    <a:solidFill>
                      <a:schemeClr val="tx1"/>
                    </a:solidFill>
                    <a:latin typeface="+mn-lt"/>
                    <a:ea typeface="+mn-ea"/>
                    <a:cs typeface="+mn-cs"/>
                  </a:defRPr>
                </a:pPr>
                <a:r>
                  <a:rPr lang="en-GB"/>
                  <a:t>Sales</a:t>
                </a:r>
              </a:p>
            </c:rich>
          </c:tx>
          <c:overlay val="0"/>
          <c:spPr>
            <a:noFill/>
            <a:ln>
              <a:noFill/>
            </a:ln>
            <a:effectLst/>
          </c:spPr>
          <c:txPr>
            <a:bodyPr rot="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title>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crossAx val="267756591"/>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accent2">
        <a:lumMod val="60000"/>
        <a:lumOff val="40000"/>
      </a:schemeClr>
    </a:solidFill>
    <a:ln w="9525" cap="flat" cmpd="sng" algn="ctr">
      <a:solidFill>
        <a:schemeClr val="accent2">
          <a:lumMod val="75000"/>
        </a:schemeClr>
      </a:solidFill>
      <a:round/>
    </a:ln>
    <a:effectLst/>
  </c:spPr>
  <c:txPr>
    <a:bodyPr/>
    <a:lstStyle/>
    <a:p>
      <a:pPr>
        <a:defRPr lang="en-US" sz="10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[store data forecasting.xlsx]Top_5_States!PivotTable2</c:name>
    <c:fmtId val="3"/>
  </c:pivotSource>
  <c:chart>
    <c:title>
      <c:tx>
        <c:rich>
          <a:bodyPr rot="0" spcFirstLastPara="1" vertOverflow="ellipsis" vert="horz" wrap="square" anchor="ctr" anchorCtr="1"/>
          <a:lstStyle/>
          <a:p>
            <a:pPr>
              <a:defRPr lang="en-US" sz="1200" b="0" i="0" u="none" strike="noStrike" kern="1200" spc="0" baseline="0">
                <a:solidFill>
                  <a:schemeClr val="tx1"/>
                </a:solidFill>
                <a:latin typeface="+mn-lt"/>
                <a:ea typeface="+mn-ea"/>
                <a:cs typeface="+mn-cs"/>
              </a:defRPr>
            </a:pPr>
            <a:r>
              <a:rPr lang="en-US"/>
              <a:t>Top 5 States by Sales</a:t>
            </a:r>
          </a:p>
        </c:rich>
      </c:tx>
      <c:overlay val="0"/>
      <c:spPr>
        <a:noFill/>
        <a:ln>
          <a:noFill/>
        </a:ln>
        <a:effectLst/>
      </c:spPr>
      <c:txPr>
        <a:bodyPr rot="0" spcFirstLastPara="1" vertOverflow="ellipsis" vert="horz" wrap="square" anchor="ctr" anchorCtr="1"/>
        <a:lstStyle/>
        <a:p>
          <a:pPr>
            <a:defRPr lang="en-US" sz="1200" b="0"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Top_5_States!$B$3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Top_5_States!$A$4:$A$8</c:f>
              <c:strCache>
                <c:ptCount val="5"/>
                <c:pt idx="0">
                  <c:v>Pennsylvania</c:v>
                </c:pt>
                <c:pt idx="1">
                  <c:v>Washington</c:v>
                </c:pt>
                <c:pt idx="2">
                  <c:v>Texas</c:v>
                </c:pt>
                <c:pt idx="3">
                  <c:v>New York</c:v>
                </c:pt>
                <c:pt idx="4">
                  <c:v>California</c:v>
                </c:pt>
              </c:strCache>
            </c:strRef>
          </c:cat>
          <c:val>
            <c:numRef>
              <c:f>Top_5_States!$B$4:$B$8</c:f>
              <c:numCache>
                <c:formatCode>0</c:formatCode>
                <c:ptCount val="5"/>
                <c:pt idx="0">
                  <c:v>39354.93099999999</c:v>
                </c:pt>
                <c:pt idx="1">
                  <c:v>48020.151999999973</c:v>
                </c:pt>
                <c:pt idx="2">
                  <c:v>60593.291799999977</c:v>
                </c:pt>
                <c:pt idx="3">
                  <c:v>93372.729000000036</c:v>
                </c:pt>
                <c:pt idx="4">
                  <c:v>156064.60149999984</c:v>
                </c:pt>
              </c:numCache>
            </c:numRef>
          </c:val>
          <c:extLst>
            <c:ext xmlns:c16="http://schemas.microsoft.com/office/drawing/2014/chart" uri="{C3380CC4-5D6E-409C-BE32-E72D297353CC}">
              <c16:uniqueId val="{00000000-73F0-45AA-AC83-4D3707EBE344}"/>
            </c:ext>
          </c:extLst>
        </c:ser>
        <c:dLbls>
          <c:dLblPos val="outEnd"/>
          <c:showLegendKey val="0"/>
          <c:showVal val="1"/>
          <c:showCatName val="0"/>
          <c:showSerName val="0"/>
          <c:showPercent val="0"/>
          <c:showBubbleSize val="0"/>
        </c:dLbls>
        <c:gapWidth val="182"/>
        <c:axId val="396186000"/>
        <c:axId val="396208080"/>
      </c:barChart>
      <c:catAx>
        <c:axId val="396186000"/>
        <c:scaling>
          <c:orientation val="minMax"/>
        </c:scaling>
        <c:delete val="0"/>
        <c:axPos val="l"/>
        <c:title>
          <c:tx>
            <c:rich>
              <a:bodyPr rot="-5400000" spcFirstLastPara="1" vertOverflow="ellipsis" vert="horz" wrap="square" anchor="ctr" anchorCtr="1"/>
              <a:lstStyle/>
              <a:p>
                <a:pPr>
                  <a:defRPr lang="en-US" sz="1000" b="0" i="0" u="none" strike="noStrike" kern="1200" baseline="0">
                    <a:solidFill>
                      <a:schemeClr val="tx1"/>
                    </a:solidFill>
                    <a:latin typeface="+mn-lt"/>
                    <a:ea typeface="+mn-ea"/>
                    <a:cs typeface="+mn-cs"/>
                  </a:defRPr>
                </a:pPr>
                <a:r>
                  <a:rPr lang="en-GB"/>
                  <a:t>States</a:t>
                </a:r>
              </a:p>
            </c:rich>
          </c:tx>
          <c:overlay val="0"/>
          <c:spPr>
            <a:noFill/>
            <a:ln>
              <a:noFill/>
            </a:ln>
            <a:effectLst/>
          </c:spPr>
          <c:txPr>
            <a:bodyPr rot="-540000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crossAx val="396208080"/>
        <c:crosses val="autoZero"/>
        <c:auto val="1"/>
        <c:lblAlgn val="ctr"/>
        <c:lblOffset val="100"/>
        <c:noMultiLvlLbl val="0"/>
      </c:catAx>
      <c:valAx>
        <c:axId val="396208080"/>
        <c:scaling>
          <c:orientation val="minMax"/>
        </c:scaling>
        <c:delete val="0"/>
        <c:axPos val="b"/>
        <c:title>
          <c:tx>
            <c:rich>
              <a:bodyPr rot="0" spcFirstLastPara="1" vertOverflow="ellipsis" vert="horz" wrap="square" anchor="ctr" anchorCtr="1"/>
              <a:lstStyle/>
              <a:p>
                <a:pPr>
                  <a:defRPr lang="en-US" sz="1000" b="0" i="0" u="none" strike="noStrike" kern="1200" baseline="0">
                    <a:solidFill>
                      <a:schemeClr val="tx1"/>
                    </a:solidFill>
                    <a:latin typeface="+mn-lt"/>
                    <a:ea typeface="+mn-ea"/>
                    <a:cs typeface="+mn-cs"/>
                  </a:defRPr>
                </a:pPr>
                <a:r>
                  <a:rPr lang="en-GB"/>
                  <a:t>Sales</a:t>
                </a:r>
              </a:p>
            </c:rich>
          </c:tx>
          <c:overlay val="0"/>
          <c:spPr>
            <a:noFill/>
            <a:ln>
              <a:noFill/>
            </a:ln>
            <a:effectLst/>
          </c:spPr>
          <c:txPr>
            <a:bodyPr rot="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crossAx val="396186000"/>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accent2">
        <a:lumMod val="60000"/>
        <a:lumOff val="40000"/>
      </a:schemeClr>
    </a:solidFill>
    <a:ln w="9525" cap="flat" cmpd="sng" algn="ctr">
      <a:solidFill>
        <a:schemeClr val="accent2">
          <a:lumMod val="75000"/>
        </a:schemeClr>
      </a:solidFill>
      <a:round/>
    </a:ln>
    <a:effectLst/>
  </c:spPr>
  <c:txPr>
    <a:bodyPr/>
    <a:lstStyle/>
    <a:p>
      <a:pPr>
        <a:defRPr lang="en-US" sz="10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[store data forecasting.xlsx]Top_5_Cities!PivotTable3</c:name>
    <c:fmtId val="2"/>
  </c:pivotSource>
  <c:chart>
    <c:title>
      <c:tx>
        <c:rich>
          <a:bodyPr rot="0" spcFirstLastPara="1" vertOverflow="ellipsis" vert="horz" wrap="square" anchor="ctr" anchorCtr="1"/>
          <a:lstStyle/>
          <a:p>
            <a:pPr>
              <a:defRPr lang="en-US" sz="1200" b="0" i="0" u="none" strike="noStrike" kern="1200" spc="0" baseline="0">
                <a:solidFill>
                  <a:schemeClr val="tx1"/>
                </a:solidFill>
                <a:latin typeface="+mn-lt"/>
                <a:ea typeface="+mn-ea"/>
                <a:cs typeface="+mn-cs"/>
              </a:defRPr>
            </a:pPr>
            <a:r>
              <a:rPr lang="en-US"/>
              <a:t>Top 5 Cities by Sales</a:t>
            </a:r>
          </a:p>
        </c:rich>
      </c:tx>
      <c:overlay val="0"/>
      <c:spPr>
        <a:noFill/>
        <a:ln>
          <a:noFill/>
        </a:ln>
        <a:effectLst/>
      </c:spPr>
      <c:txPr>
        <a:bodyPr rot="0" spcFirstLastPara="1" vertOverflow="ellipsis" vert="horz" wrap="square" anchor="ctr" anchorCtr="1"/>
        <a:lstStyle/>
        <a:p>
          <a:pPr>
            <a:defRPr lang="en-US" sz="1200" b="0"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5103906129380891"/>
          <c:y val="0.17555546778879247"/>
          <c:w val="0.55110626742591429"/>
          <c:h val="0.60749175978414705"/>
        </c:manualLayout>
      </c:layout>
      <c:barChart>
        <c:barDir val="bar"/>
        <c:grouping val="clustered"/>
        <c:varyColors val="0"/>
        <c:ser>
          <c:idx val="0"/>
          <c:order val="0"/>
          <c:tx>
            <c:strRef>
              <c:f>Top_5_Cities!$B$3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Top_5_Cities!$A$4:$A$8</c:f>
              <c:strCache>
                <c:ptCount val="5"/>
                <c:pt idx="0">
                  <c:v>San Francisco</c:v>
                </c:pt>
                <c:pt idx="1">
                  <c:v>Philadelphia</c:v>
                </c:pt>
                <c:pt idx="2">
                  <c:v>Seattle</c:v>
                </c:pt>
                <c:pt idx="3">
                  <c:v>Los Angeles</c:v>
                </c:pt>
                <c:pt idx="4">
                  <c:v>New York City</c:v>
                </c:pt>
              </c:strCache>
            </c:strRef>
          </c:cat>
          <c:val>
            <c:numRef>
              <c:f>Top_5_Cities!$B$4:$B$8</c:f>
              <c:numCache>
                <c:formatCode>0</c:formatCode>
                <c:ptCount val="5"/>
                <c:pt idx="0">
                  <c:v>36357.307999999983</c:v>
                </c:pt>
                <c:pt idx="1">
                  <c:v>36495.541000000005</c:v>
                </c:pt>
                <c:pt idx="2">
                  <c:v>40995.87799999999</c:v>
                </c:pt>
                <c:pt idx="3">
                  <c:v>54000.040999999968</c:v>
                </c:pt>
                <c:pt idx="4">
                  <c:v>75691.049000000014</c:v>
                </c:pt>
              </c:numCache>
            </c:numRef>
          </c:val>
          <c:extLst>
            <c:ext xmlns:c16="http://schemas.microsoft.com/office/drawing/2014/chart" uri="{C3380CC4-5D6E-409C-BE32-E72D297353CC}">
              <c16:uniqueId val="{00000000-F7E0-42BB-8CA6-3D20319FDCD4}"/>
            </c:ext>
          </c:extLst>
        </c:ser>
        <c:dLbls>
          <c:dLblPos val="outEnd"/>
          <c:showLegendKey val="0"/>
          <c:showVal val="1"/>
          <c:showCatName val="0"/>
          <c:showSerName val="0"/>
          <c:showPercent val="0"/>
          <c:showBubbleSize val="0"/>
        </c:dLbls>
        <c:gapWidth val="182"/>
        <c:axId val="396207600"/>
        <c:axId val="396208560"/>
      </c:barChart>
      <c:catAx>
        <c:axId val="396207600"/>
        <c:scaling>
          <c:orientation val="minMax"/>
        </c:scaling>
        <c:delete val="0"/>
        <c:axPos val="l"/>
        <c:title>
          <c:tx>
            <c:rich>
              <a:bodyPr rot="-5400000" spcFirstLastPara="1" vertOverflow="ellipsis" vert="horz" wrap="square" anchor="ctr" anchorCtr="1"/>
              <a:lstStyle/>
              <a:p>
                <a:pPr>
                  <a:defRPr lang="en-US" sz="1000" b="0" i="0" u="none" strike="noStrike" kern="1200" baseline="0">
                    <a:solidFill>
                      <a:schemeClr val="tx1"/>
                    </a:solidFill>
                    <a:latin typeface="+mn-lt"/>
                    <a:ea typeface="+mn-ea"/>
                    <a:cs typeface="+mn-cs"/>
                  </a:defRPr>
                </a:pPr>
                <a:r>
                  <a:rPr lang="en-GB"/>
                  <a:t>Cities</a:t>
                </a:r>
              </a:p>
            </c:rich>
          </c:tx>
          <c:overlay val="0"/>
          <c:spPr>
            <a:noFill/>
            <a:ln>
              <a:noFill/>
            </a:ln>
            <a:effectLst/>
          </c:spPr>
          <c:txPr>
            <a:bodyPr rot="-540000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crossAx val="396208560"/>
        <c:crosses val="autoZero"/>
        <c:auto val="1"/>
        <c:lblAlgn val="ctr"/>
        <c:lblOffset val="100"/>
        <c:noMultiLvlLbl val="0"/>
      </c:catAx>
      <c:valAx>
        <c:axId val="396208560"/>
        <c:scaling>
          <c:orientation val="minMax"/>
        </c:scaling>
        <c:delete val="0"/>
        <c:axPos val="b"/>
        <c:title>
          <c:tx>
            <c:rich>
              <a:bodyPr rot="0" spcFirstLastPara="1" vertOverflow="ellipsis" vert="horz" wrap="square" anchor="ctr" anchorCtr="1"/>
              <a:lstStyle/>
              <a:p>
                <a:pPr>
                  <a:defRPr lang="en-US" sz="1000" b="0" i="0" u="none" strike="noStrike" kern="1200" baseline="0">
                    <a:solidFill>
                      <a:schemeClr val="tx1"/>
                    </a:solidFill>
                    <a:latin typeface="+mn-lt"/>
                    <a:ea typeface="+mn-ea"/>
                    <a:cs typeface="+mn-cs"/>
                  </a:defRPr>
                </a:pPr>
                <a:r>
                  <a:rPr lang="en-GB"/>
                  <a:t>Sales</a:t>
                </a:r>
              </a:p>
            </c:rich>
          </c:tx>
          <c:layout>
            <c:manualLayout>
              <c:xMode val="edge"/>
              <c:yMode val="edge"/>
              <c:x val="0.41611929996639696"/>
              <c:y val="0.87806330305546654"/>
            </c:manualLayout>
          </c:layout>
          <c:overlay val="0"/>
          <c:spPr>
            <a:noFill/>
            <a:ln>
              <a:noFill/>
            </a:ln>
            <a:effectLst/>
          </c:spPr>
          <c:txPr>
            <a:bodyPr rot="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crossAx val="396207600"/>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accent2">
        <a:lumMod val="60000"/>
        <a:lumOff val="40000"/>
      </a:schemeClr>
    </a:solidFill>
    <a:ln w="9525" cap="flat" cmpd="sng" algn="ctr">
      <a:solidFill>
        <a:schemeClr val="accent2">
          <a:lumMod val="75000"/>
        </a:schemeClr>
      </a:solidFill>
      <a:round/>
    </a:ln>
    <a:effectLst/>
  </c:spPr>
  <c:txPr>
    <a:bodyPr/>
    <a:lstStyle/>
    <a:p>
      <a:pPr>
        <a:defRPr lang="en-US" sz="10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[store data forecasting.xlsx]Sales_vs_Discount!PivotTable4</c:name>
    <c:fmtId val="3"/>
  </c:pivotSource>
  <c:chart>
    <c:title>
      <c:tx>
        <c:rich>
          <a:bodyPr rot="0" spcFirstLastPara="1" vertOverflow="ellipsis" vert="horz" wrap="square" anchor="ctr" anchorCtr="1"/>
          <a:lstStyle/>
          <a:p>
            <a:pPr>
              <a:defRPr lang="en-US" sz="1200" b="0" i="0" u="none" strike="noStrike" kern="1200" spc="0" baseline="0">
                <a:solidFill>
                  <a:schemeClr val="tx1"/>
                </a:solidFill>
                <a:latin typeface="+mn-lt"/>
                <a:ea typeface="+mn-ea"/>
                <a:cs typeface="+mn-cs"/>
              </a:defRPr>
            </a:pPr>
            <a:r>
              <a:rPr lang="en-GB"/>
              <a:t>Sales vs Discount</a:t>
            </a:r>
          </a:p>
        </c:rich>
      </c:tx>
      <c:layout>
        <c:manualLayout>
          <c:xMode val="edge"/>
          <c:yMode val="edge"/>
          <c:x val="3.4738429848167711E-2"/>
          <c:y val="4.0180115100291361E-2"/>
        </c:manualLayout>
      </c:layout>
      <c:overlay val="0"/>
      <c:spPr>
        <a:noFill/>
        <a:ln>
          <a:noFill/>
        </a:ln>
        <a:effectLst/>
      </c:spPr>
      <c:txPr>
        <a:bodyPr rot="0" spcFirstLastPara="1" vertOverflow="ellipsis" vert="horz" wrap="square" anchor="ctr" anchorCtr="1"/>
        <a:lstStyle/>
        <a:p>
          <a:pPr>
            <a:defRPr lang="en-US" sz="1200" b="0" i="0" u="none" strike="noStrike" kern="1200" spc="0" baseline="0">
              <a:solidFill>
                <a:schemeClr val="tx1"/>
              </a:solidFill>
              <a:latin typeface="+mn-lt"/>
              <a:ea typeface="+mn-ea"/>
              <a:cs typeface="+mn-cs"/>
            </a:defRPr>
          </a:pPr>
          <a:endParaRPr lang="en-GB"/>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pPr>
            <a:noFill/>
            <a:ln>
              <a:noFill/>
            </a:ln>
            <a:effectLst/>
          </c:spPr>
          <c:txPr>
            <a:bodyPr rot="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929169739858467"/>
          <c:y val="0.21800925925925929"/>
          <c:w val="0.63838718894315427"/>
          <c:h val="0.5984516843651424"/>
        </c:manualLayout>
      </c:layout>
      <c:barChart>
        <c:barDir val="col"/>
        <c:grouping val="clustered"/>
        <c:varyColors val="0"/>
        <c:ser>
          <c:idx val="0"/>
          <c:order val="0"/>
          <c:tx>
            <c:strRef>
              <c:f>Sales_vs_Discount!$B$3</c:f>
              <c:strCache>
                <c:ptCount val="1"/>
                <c:pt idx="0">
                  <c:v>Sum of Sales</c:v>
                </c:pt>
              </c:strCache>
            </c:strRef>
          </c:tx>
          <c:spPr>
            <a:solidFill>
              <a:schemeClr val="accent1"/>
            </a:solidFill>
            <a:ln>
              <a:noFill/>
            </a:ln>
            <a:effectLst/>
          </c:spPr>
          <c:invertIfNegative val="0"/>
          <c:dLbls>
            <c:spPr>
              <a:noFill/>
              <a:ln>
                <a:noFill/>
              </a:ln>
              <a:effectLst/>
            </c:spPr>
            <c:txPr>
              <a:bodyPr rot="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Sales_vs_Discount!$A$4:$A$6</c:f>
              <c:strCache>
                <c:ptCount val="3"/>
                <c:pt idx="0">
                  <c:v>Consumer</c:v>
                </c:pt>
                <c:pt idx="1">
                  <c:v>Corporate</c:v>
                </c:pt>
                <c:pt idx="2">
                  <c:v>Home Office</c:v>
                </c:pt>
              </c:strCache>
            </c:strRef>
          </c:cat>
          <c:val>
            <c:numRef>
              <c:f>Sales_vs_Discount!$B$4:$B$6</c:f>
              <c:numCache>
                <c:formatCode>0</c:formatCode>
                <c:ptCount val="3"/>
                <c:pt idx="0">
                  <c:v>391049.31199999998</c:v>
                </c:pt>
                <c:pt idx="1">
                  <c:v>229019.78580000001</c:v>
                </c:pt>
                <c:pt idx="2">
                  <c:v>121930.69749999999</c:v>
                </c:pt>
              </c:numCache>
            </c:numRef>
          </c:val>
          <c:extLst>
            <c:ext xmlns:c16="http://schemas.microsoft.com/office/drawing/2014/chart" uri="{C3380CC4-5D6E-409C-BE32-E72D297353CC}">
              <c16:uniqueId val="{00000000-E851-4A42-93A6-D2F2F0656D46}"/>
            </c:ext>
          </c:extLst>
        </c:ser>
        <c:dLbls>
          <c:showLegendKey val="0"/>
          <c:showVal val="1"/>
          <c:showCatName val="0"/>
          <c:showSerName val="0"/>
          <c:showPercent val="0"/>
          <c:showBubbleSize val="0"/>
        </c:dLbls>
        <c:gapWidth val="219"/>
        <c:overlap val="-27"/>
        <c:axId val="396218640"/>
        <c:axId val="396213840"/>
      </c:barChart>
      <c:lineChart>
        <c:grouping val="standard"/>
        <c:varyColors val="0"/>
        <c:ser>
          <c:idx val="1"/>
          <c:order val="1"/>
          <c:tx>
            <c:strRef>
              <c:f>Sales_vs_Discount!$C$3</c:f>
              <c:strCache>
                <c:ptCount val="1"/>
                <c:pt idx="0">
                  <c:v>Sum of Discount</c:v>
                </c:pt>
              </c:strCache>
            </c:strRef>
          </c:tx>
          <c:spPr>
            <a:ln w="28575" cap="rnd">
              <a:solidFill>
                <a:schemeClr val="accent2"/>
              </a:solidFill>
              <a:round/>
            </a:ln>
            <a:effectLst/>
          </c:spPr>
          <c:marker>
            <c:symbol val="none"/>
          </c:marker>
          <c:dLbls>
            <c:spPr>
              <a:noFill/>
              <a:ln>
                <a:noFill/>
              </a:ln>
              <a:effectLst/>
            </c:spPr>
            <c:txPr>
              <a:bodyPr rot="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Sales_vs_Discount!$A$4:$A$6</c:f>
              <c:strCache>
                <c:ptCount val="3"/>
                <c:pt idx="0">
                  <c:v>Consumer</c:v>
                </c:pt>
                <c:pt idx="1">
                  <c:v>Corporate</c:v>
                </c:pt>
                <c:pt idx="2">
                  <c:v>Home Office</c:v>
                </c:pt>
              </c:strCache>
            </c:strRef>
          </c:cat>
          <c:val>
            <c:numRef>
              <c:f>Sales_vs_Discount!$C$4:$C$6</c:f>
              <c:numCache>
                <c:formatCode>0</c:formatCode>
                <c:ptCount val="3"/>
                <c:pt idx="0">
                  <c:v>196.70999999999933</c:v>
                </c:pt>
                <c:pt idx="1">
                  <c:v>112.45000000000034</c:v>
                </c:pt>
                <c:pt idx="2">
                  <c:v>59.730000000000061</c:v>
                </c:pt>
              </c:numCache>
            </c:numRef>
          </c:val>
          <c:smooth val="0"/>
          <c:extLst>
            <c:ext xmlns:c16="http://schemas.microsoft.com/office/drawing/2014/chart" uri="{C3380CC4-5D6E-409C-BE32-E72D297353CC}">
              <c16:uniqueId val="{00000001-E851-4A42-93A6-D2F2F0656D46}"/>
            </c:ext>
          </c:extLst>
        </c:ser>
        <c:dLbls>
          <c:showLegendKey val="0"/>
          <c:showVal val="1"/>
          <c:showCatName val="0"/>
          <c:showSerName val="0"/>
          <c:showPercent val="0"/>
          <c:showBubbleSize val="0"/>
        </c:dLbls>
        <c:marker val="1"/>
        <c:smooth val="0"/>
        <c:axId val="396228240"/>
        <c:axId val="396224880"/>
      </c:lineChart>
      <c:catAx>
        <c:axId val="396218640"/>
        <c:scaling>
          <c:orientation val="minMax"/>
        </c:scaling>
        <c:delete val="0"/>
        <c:axPos val="b"/>
        <c:title>
          <c:tx>
            <c:rich>
              <a:bodyPr rot="0" spcFirstLastPara="1" vertOverflow="ellipsis" vert="horz" wrap="square" anchor="ctr" anchorCtr="1"/>
              <a:lstStyle/>
              <a:p>
                <a:pPr>
                  <a:defRPr lang="en-US" sz="1000" b="0" i="0" u="none" strike="noStrike" kern="1200" baseline="0">
                    <a:solidFill>
                      <a:schemeClr val="tx1"/>
                    </a:solidFill>
                    <a:latin typeface="+mn-lt"/>
                    <a:ea typeface="+mn-ea"/>
                    <a:cs typeface="+mn-cs"/>
                  </a:defRPr>
                </a:pPr>
                <a:r>
                  <a:rPr lang="en-GB"/>
                  <a:t>Customer Segment</a:t>
                </a:r>
              </a:p>
            </c:rich>
          </c:tx>
          <c:overlay val="0"/>
          <c:spPr>
            <a:noFill/>
            <a:ln>
              <a:noFill/>
            </a:ln>
            <a:effectLst/>
          </c:spPr>
          <c:txPr>
            <a:bodyPr rot="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crossAx val="396213840"/>
        <c:crosses val="autoZero"/>
        <c:auto val="1"/>
        <c:lblAlgn val="ctr"/>
        <c:lblOffset val="100"/>
        <c:noMultiLvlLbl val="0"/>
      </c:catAx>
      <c:valAx>
        <c:axId val="396213840"/>
        <c:scaling>
          <c:orientation val="minMax"/>
        </c:scaling>
        <c:delete val="0"/>
        <c:axPos val="l"/>
        <c:title>
          <c:tx>
            <c:rich>
              <a:bodyPr rot="-5400000" spcFirstLastPara="1" vertOverflow="ellipsis" vert="horz" wrap="square" anchor="ctr" anchorCtr="1"/>
              <a:lstStyle/>
              <a:p>
                <a:pPr>
                  <a:defRPr lang="en-US" sz="1000" b="0" i="0" u="none" strike="noStrike" kern="1200" baseline="0">
                    <a:solidFill>
                      <a:schemeClr val="tx1"/>
                    </a:solidFill>
                    <a:latin typeface="+mn-lt"/>
                    <a:ea typeface="+mn-ea"/>
                    <a:cs typeface="+mn-cs"/>
                  </a:defRPr>
                </a:pPr>
                <a:r>
                  <a:rPr lang="en-GB"/>
                  <a:t>Sales</a:t>
                </a:r>
              </a:p>
            </c:rich>
          </c:tx>
          <c:overlay val="0"/>
          <c:spPr>
            <a:noFill/>
            <a:ln>
              <a:noFill/>
            </a:ln>
            <a:effectLst/>
          </c:spPr>
          <c:txPr>
            <a:bodyPr rot="-540000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crossAx val="396218640"/>
        <c:crosses val="autoZero"/>
        <c:crossBetween val="between"/>
      </c:valAx>
      <c:valAx>
        <c:axId val="396224880"/>
        <c:scaling>
          <c:orientation val="minMax"/>
        </c:scaling>
        <c:delete val="0"/>
        <c:axPos val="r"/>
        <c:title>
          <c:tx>
            <c:rich>
              <a:bodyPr rot="-5400000" spcFirstLastPara="1" vertOverflow="ellipsis" vert="horz" wrap="square" anchor="ctr" anchorCtr="1"/>
              <a:lstStyle/>
              <a:p>
                <a:pPr>
                  <a:defRPr lang="en-US" sz="1000" b="0" i="0" u="none" strike="noStrike" kern="1200" baseline="0">
                    <a:solidFill>
                      <a:schemeClr val="tx1"/>
                    </a:solidFill>
                    <a:latin typeface="+mn-lt"/>
                    <a:ea typeface="+mn-ea"/>
                    <a:cs typeface="+mn-cs"/>
                  </a:defRPr>
                </a:pPr>
                <a:r>
                  <a:rPr lang="en-GB"/>
                  <a:t>Discount</a:t>
                </a:r>
              </a:p>
            </c:rich>
          </c:tx>
          <c:overlay val="0"/>
          <c:spPr>
            <a:noFill/>
            <a:ln>
              <a:noFill/>
            </a:ln>
            <a:effectLst/>
          </c:spPr>
          <c:txPr>
            <a:bodyPr rot="-540000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title>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crossAx val="396228240"/>
        <c:crosses val="max"/>
        <c:crossBetween val="between"/>
      </c:valAx>
      <c:catAx>
        <c:axId val="396228240"/>
        <c:scaling>
          <c:orientation val="minMax"/>
        </c:scaling>
        <c:delete val="1"/>
        <c:axPos val="b"/>
        <c:numFmt formatCode="General" sourceLinked="1"/>
        <c:majorTickMark val="out"/>
        <c:minorTickMark val="none"/>
        <c:tickLblPos val="nextTo"/>
        <c:crossAx val="396224880"/>
        <c:crosses val="autoZero"/>
        <c:auto val="1"/>
        <c:lblAlgn val="ctr"/>
        <c:lblOffset val="100"/>
        <c:noMultiLvlLbl val="0"/>
      </c:catAx>
      <c:spPr>
        <a:noFill/>
        <a:ln>
          <a:noFill/>
        </a:ln>
        <a:effectLst/>
      </c:spPr>
    </c:plotArea>
    <c:legend>
      <c:legendPos val="r"/>
      <c:layout>
        <c:manualLayout>
          <c:xMode val="edge"/>
          <c:yMode val="edge"/>
          <c:x val="0.35011342569520587"/>
          <c:y val="3.3193715368912191E-2"/>
          <c:w val="0.63044194159274392"/>
          <c:h val="0.11458442694663167"/>
        </c:manualLayout>
      </c:layout>
      <c:overlay val="0"/>
      <c:spPr>
        <a:noFill/>
        <a:ln>
          <a:noFill/>
        </a:ln>
        <a:effectLst/>
      </c:spPr>
      <c:txPr>
        <a:bodyPr rot="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accent2">
        <a:lumMod val="60000"/>
        <a:lumOff val="40000"/>
      </a:schemeClr>
    </a:solidFill>
    <a:ln w="9525" cap="flat" cmpd="sng" algn="ctr">
      <a:solidFill>
        <a:schemeClr val="accent2">
          <a:lumMod val="75000"/>
        </a:schemeClr>
      </a:solidFill>
      <a:round/>
    </a:ln>
    <a:effectLst/>
  </c:spPr>
  <c:txPr>
    <a:bodyPr/>
    <a:lstStyle/>
    <a:p>
      <a:pPr>
        <a:defRPr lang="en-US" sz="10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[store data forecasting.xlsx]Sales_vs_Profit!PivotTable1</c:name>
    <c:fmtId val="4"/>
  </c:pivotSource>
  <c:chart>
    <c:title>
      <c:tx>
        <c:rich>
          <a:bodyPr rot="0" spcFirstLastPara="1" vertOverflow="ellipsis" vert="horz" wrap="square" anchor="ctr" anchorCtr="1"/>
          <a:lstStyle/>
          <a:p>
            <a:pPr>
              <a:defRPr lang="en-US" sz="1200" b="0" i="0" u="none" strike="noStrike" kern="1200" spc="0" baseline="0">
                <a:solidFill>
                  <a:schemeClr val="tx1"/>
                </a:solidFill>
                <a:latin typeface="+mn-lt"/>
                <a:ea typeface="+mn-ea"/>
                <a:cs typeface="+mn-cs"/>
              </a:defRPr>
            </a:pPr>
            <a:r>
              <a:rPr lang="en-GB"/>
              <a:t>Sales vs Profit</a:t>
            </a:r>
          </a:p>
        </c:rich>
      </c:tx>
      <c:layout>
        <c:manualLayout>
          <c:xMode val="edge"/>
          <c:yMode val="edge"/>
          <c:x val="4.7979002624671918E-2"/>
          <c:y val="2.7777777777777776E-2"/>
        </c:manualLayout>
      </c:layout>
      <c:overlay val="0"/>
      <c:spPr>
        <a:noFill/>
        <a:ln>
          <a:noFill/>
        </a:ln>
        <a:effectLst/>
      </c:spPr>
      <c:txPr>
        <a:bodyPr rot="0" spcFirstLastPara="1" vertOverflow="ellipsis" vert="horz" wrap="square" anchor="ctr" anchorCtr="1"/>
        <a:lstStyle/>
        <a:p>
          <a:pPr>
            <a:defRPr lang="en-US" sz="1200" b="0"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pPr>
            <a:noFill/>
            <a:ln>
              <a:noFill/>
            </a:ln>
            <a:effectLst/>
          </c:spPr>
          <c:txPr>
            <a:bodyPr rot="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9996415770609319"/>
          <c:y val="0.21237852025253598"/>
          <c:w val="0.61882877543532866"/>
          <c:h val="0.59130453287933604"/>
        </c:manualLayout>
      </c:layout>
      <c:barChart>
        <c:barDir val="col"/>
        <c:grouping val="clustered"/>
        <c:varyColors val="0"/>
        <c:ser>
          <c:idx val="0"/>
          <c:order val="0"/>
          <c:tx>
            <c:strRef>
              <c:f>Sales_vs_Profit!$B$3</c:f>
              <c:strCache>
                <c:ptCount val="1"/>
                <c:pt idx="0">
                  <c:v>Sum of Sales</c:v>
                </c:pt>
              </c:strCache>
            </c:strRef>
          </c:tx>
          <c:spPr>
            <a:solidFill>
              <a:schemeClr val="accent1"/>
            </a:solidFill>
            <a:ln>
              <a:noFill/>
            </a:ln>
            <a:effectLst/>
          </c:spPr>
          <c:invertIfNegative val="0"/>
          <c:dLbls>
            <c:spPr>
              <a:noFill/>
              <a:ln>
                <a:noFill/>
              </a:ln>
              <a:effectLst/>
            </c:spPr>
            <c:txPr>
              <a:bodyPr rot="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Sales_vs_Profit!$A$4:$A$6</c:f>
              <c:strCache>
                <c:ptCount val="3"/>
                <c:pt idx="0">
                  <c:v>Consumer</c:v>
                </c:pt>
                <c:pt idx="1">
                  <c:v>Corporate</c:v>
                </c:pt>
                <c:pt idx="2">
                  <c:v>Home Office</c:v>
                </c:pt>
              </c:strCache>
            </c:strRef>
          </c:cat>
          <c:val>
            <c:numRef>
              <c:f>Sales_vs_Profit!$B$4:$B$6</c:f>
              <c:numCache>
                <c:formatCode>0</c:formatCode>
                <c:ptCount val="3"/>
                <c:pt idx="0">
                  <c:v>391049.31199999998</c:v>
                </c:pt>
                <c:pt idx="1">
                  <c:v>229019.78580000001</c:v>
                </c:pt>
                <c:pt idx="2">
                  <c:v>121930.69749999999</c:v>
                </c:pt>
              </c:numCache>
            </c:numRef>
          </c:val>
          <c:extLst>
            <c:ext xmlns:c16="http://schemas.microsoft.com/office/drawing/2014/chart" uri="{C3380CC4-5D6E-409C-BE32-E72D297353CC}">
              <c16:uniqueId val="{00000000-959E-42C3-BCCD-2F164E237772}"/>
            </c:ext>
          </c:extLst>
        </c:ser>
        <c:dLbls>
          <c:showLegendKey val="0"/>
          <c:showVal val="1"/>
          <c:showCatName val="0"/>
          <c:showSerName val="0"/>
          <c:showPercent val="0"/>
          <c:showBubbleSize val="0"/>
        </c:dLbls>
        <c:gapWidth val="219"/>
        <c:overlap val="-27"/>
        <c:axId val="1808016752"/>
        <c:axId val="1808017232"/>
      </c:barChart>
      <c:lineChart>
        <c:grouping val="standard"/>
        <c:varyColors val="0"/>
        <c:ser>
          <c:idx val="1"/>
          <c:order val="1"/>
          <c:tx>
            <c:strRef>
              <c:f>Sales_vs_Profit!$C$3</c:f>
              <c:strCache>
                <c:ptCount val="1"/>
                <c:pt idx="0">
                  <c:v>Sum of Profit</c:v>
                </c:pt>
              </c:strCache>
            </c:strRef>
          </c:tx>
          <c:spPr>
            <a:ln w="28575" cap="rnd">
              <a:solidFill>
                <a:schemeClr val="accent2"/>
              </a:solidFill>
              <a:round/>
            </a:ln>
            <a:effectLst/>
          </c:spPr>
          <c:marker>
            <c:symbol val="none"/>
          </c:marker>
          <c:dLbls>
            <c:spPr>
              <a:noFill/>
              <a:ln>
                <a:noFill/>
              </a:ln>
              <a:effectLst/>
            </c:spPr>
            <c:txPr>
              <a:bodyPr rot="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Sales_vs_Profit!$A$4:$A$6</c:f>
              <c:strCache>
                <c:ptCount val="3"/>
                <c:pt idx="0">
                  <c:v>Consumer</c:v>
                </c:pt>
                <c:pt idx="1">
                  <c:v>Corporate</c:v>
                </c:pt>
                <c:pt idx="2">
                  <c:v>Home Office</c:v>
                </c:pt>
              </c:strCache>
            </c:strRef>
          </c:cat>
          <c:val>
            <c:numRef>
              <c:f>Sales_vs_Profit!$C$4:$C$6</c:f>
              <c:numCache>
                <c:formatCode>0</c:formatCode>
                <c:ptCount val="3"/>
                <c:pt idx="0">
                  <c:v>6991.0786000000016</c:v>
                </c:pt>
                <c:pt idx="1">
                  <c:v>7584.8158000000003</c:v>
                </c:pt>
                <c:pt idx="2">
                  <c:v>3875.3783999999996</c:v>
                </c:pt>
              </c:numCache>
            </c:numRef>
          </c:val>
          <c:smooth val="0"/>
          <c:extLst>
            <c:ext xmlns:c16="http://schemas.microsoft.com/office/drawing/2014/chart" uri="{C3380CC4-5D6E-409C-BE32-E72D297353CC}">
              <c16:uniqueId val="{00000001-959E-42C3-BCCD-2F164E237772}"/>
            </c:ext>
          </c:extLst>
        </c:ser>
        <c:dLbls>
          <c:showLegendKey val="0"/>
          <c:showVal val="1"/>
          <c:showCatName val="0"/>
          <c:showSerName val="0"/>
          <c:showPercent val="0"/>
          <c:showBubbleSize val="0"/>
        </c:dLbls>
        <c:marker val="1"/>
        <c:smooth val="0"/>
        <c:axId val="1808022992"/>
        <c:axId val="1808004272"/>
      </c:lineChart>
      <c:catAx>
        <c:axId val="1808016752"/>
        <c:scaling>
          <c:orientation val="minMax"/>
        </c:scaling>
        <c:delete val="0"/>
        <c:axPos val="b"/>
        <c:title>
          <c:tx>
            <c:rich>
              <a:bodyPr rot="0" spcFirstLastPara="1" vertOverflow="ellipsis" vert="horz" wrap="square" anchor="ctr" anchorCtr="1"/>
              <a:lstStyle/>
              <a:p>
                <a:pPr>
                  <a:defRPr lang="en-US" sz="1000" b="0" i="0" u="none" strike="noStrike" kern="1200" baseline="0">
                    <a:solidFill>
                      <a:schemeClr val="tx1"/>
                    </a:solidFill>
                    <a:latin typeface="+mn-lt"/>
                    <a:ea typeface="+mn-ea"/>
                    <a:cs typeface="+mn-cs"/>
                  </a:defRPr>
                </a:pPr>
                <a:r>
                  <a:rPr lang="en-GB"/>
                  <a:t>Segment</a:t>
                </a:r>
              </a:p>
            </c:rich>
          </c:tx>
          <c:layout>
            <c:manualLayout>
              <c:xMode val="edge"/>
              <c:yMode val="edge"/>
              <c:x val="0.42849256342957132"/>
              <c:y val="0.90182852143482062"/>
            </c:manualLayout>
          </c:layout>
          <c:overlay val="0"/>
          <c:spPr>
            <a:noFill/>
            <a:ln>
              <a:noFill/>
            </a:ln>
            <a:effectLst/>
          </c:spPr>
          <c:txPr>
            <a:bodyPr rot="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crossAx val="1808017232"/>
        <c:crosses val="autoZero"/>
        <c:auto val="1"/>
        <c:lblAlgn val="ctr"/>
        <c:lblOffset val="100"/>
        <c:noMultiLvlLbl val="0"/>
      </c:catAx>
      <c:valAx>
        <c:axId val="1808017232"/>
        <c:scaling>
          <c:orientation val="minMax"/>
        </c:scaling>
        <c:delete val="0"/>
        <c:axPos val="l"/>
        <c:title>
          <c:tx>
            <c:rich>
              <a:bodyPr rot="-5400000" spcFirstLastPara="1" vertOverflow="ellipsis" vert="horz" wrap="square" anchor="ctr" anchorCtr="1"/>
              <a:lstStyle/>
              <a:p>
                <a:pPr>
                  <a:defRPr lang="en-US" sz="1000" b="0" i="0" u="none" strike="noStrike" kern="1200" baseline="0">
                    <a:solidFill>
                      <a:schemeClr val="tx1"/>
                    </a:solidFill>
                    <a:latin typeface="+mn-lt"/>
                    <a:ea typeface="+mn-ea"/>
                    <a:cs typeface="+mn-cs"/>
                  </a:defRPr>
                </a:pPr>
                <a:r>
                  <a:rPr lang="en-GB"/>
                  <a:t>Sales</a:t>
                </a:r>
              </a:p>
            </c:rich>
          </c:tx>
          <c:overlay val="0"/>
          <c:spPr>
            <a:noFill/>
            <a:ln>
              <a:noFill/>
            </a:ln>
            <a:effectLst/>
          </c:spPr>
          <c:txPr>
            <a:bodyPr rot="-540000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crossAx val="1808016752"/>
        <c:crosses val="autoZero"/>
        <c:crossBetween val="between"/>
      </c:valAx>
      <c:valAx>
        <c:axId val="1808004272"/>
        <c:scaling>
          <c:orientation val="minMax"/>
        </c:scaling>
        <c:delete val="0"/>
        <c:axPos val="r"/>
        <c:title>
          <c:tx>
            <c:rich>
              <a:bodyPr rot="-540000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GB"/>
              </a:p>
              <a:p>
                <a:pPr>
                  <a:defRPr/>
                </a:pPr>
                <a:r>
                  <a:rPr lang="en-GB"/>
                  <a:t>Profit</a:t>
                </a:r>
              </a:p>
            </c:rich>
          </c:tx>
          <c:layout>
            <c:manualLayout>
              <c:xMode val="edge"/>
              <c:yMode val="edge"/>
              <c:x val="0.87666666666666671"/>
              <c:y val="0.39350736563334987"/>
            </c:manualLayout>
          </c:layout>
          <c:overlay val="0"/>
          <c:spPr>
            <a:noFill/>
            <a:ln>
              <a:noFill/>
            </a:ln>
            <a:effectLst/>
          </c:spPr>
          <c:txPr>
            <a:bodyPr rot="-540000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GB"/>
            </a:p>
          </c:txPr>
        </c:title>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crossAx val="1808022992"/>
        <c:crosses val="max"/>
        <c:crossBetween val="between"/>
      </c:valAx>
      <c:catAx>
        <c:axId val="1808022992"/>
        <c:scaling>
          <c:orientation val="minMax"/>
        </c:scaling>
        <c:delete val="1"/>
        <c:axPos val="b"/>
        <c:numFmt formatCode="General" sourceLinked="1"/>
        <c:majorTickMark val="out"/>
        <c:minorTickMark val="none"/>
        <c:tickLblPos val="nextTo"/>
        <c:crossAx val="1808004272"/>
        <c:crosses val="autoZero"/>
        <c:auto val="1"/>
        <c:lblAlgn val="ctr"/>
        <c:lblOffset val="100"/>
        <c:noMultiLvlLbl val="0"/>
      </c:catAx>
      <c:spPr>
        <a:noFill/>
        <a:ln>
          <a:noFill/>
        </a:ln>
        <a:effectLst/>
      </c:spPr>
    </c:plotArea>
    <c:legend>
      <c:legendPos val="r"/>
      <c:layout>
        <c:manualLayout>
          <c:xMode val="edge"/>
          <c:yMode val="edge"/>
          <c:x val="0.35674094562542291"/>
          <c:y val="3.7823344998541841E-2"/>
          <c:w val="0.60770657208925372"/>
          <c:h val="7.2917760279965008E-2"/>
        </c:manualLayout>
      </c:layout>
      <c:overlay val="0"/>
      <c:spPr>
        <a:noFill/>
        <a:ln>
          <a:noFill/>
        </a:ln>
        <a:effectLst/>
      </c:spPr>
      <c:txPr>
        <a:bodyPr rot="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accent2">
        <a:lumMod val="60000"/>
        <a:lumOff val="40000"/>
      </a:schemeClr>
    </a:solidFill>
    <a:ln w="9525" cap="flat" cmpd="sng" algn="ctr">
      <a:solidFill>
        <a:schemeClr val="accent2">
          <a:lumMod val="75000"/>
        </a:schemeClr>
      </a:solidFill>
      <a:round/>
    </a:ln>
    <a:effectLst/>
  </c:spPr>
  <c:txPr>
    <a:bodyPr/>
    <a:lstStyle/>
    <a:p>
      <a:pPr>
        <a:defRPr lang="en-US" sz="10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[store data forecasting.xlsx]Sales_per_Region!PivotTable2</c:name>
    <c:fmtId val="2"/>
  </c:pivotSource>
  <c:chart>
    <c:title>
      <c:tx>
        <c:rich>
          <a:bodyPr rot="0" spcFirstLastPara="1" vertOverflow="ellipsis" vert="horz" wrap="square" anchor="ctr" anchorCtr="1"/>
          <a:lstStyle/>
          <a:p>
            <a:pPr>
              <a:defRPr lang="en-US" sz="1200" b="0" i="0" u="none" strike="noStrike" kern="1200" spc="0" baseline="0">
                <a:solidFill>
                  <a:schemeClr val="tx1"/>
                </a:solidFill>
                <a:latin typeface="+mn-lt"/>
                <a:ea typeface="+mn-ea"/>
                <a:cs typeface="+mn-cs"/>
              </a:defRPr>
            </a:pPr>
            <a:r>
              <a:rPr lang="en-US"/>
              <a:t>Sales per Region</a:t>
            </a:r>
          </a:p>
        </c:rich>
      </c:tx>
      <c:overlay val="0"/>
      <c:spPr>
        <a:noFill/>
        <a:ln>
          <a:noFill/>
        </a:ln>
        <a:effectLst/>
      </c:spPr>
      <c:txPr>
        <a:bodyPr rot="0" spcFirstLastPara="1" vertOverflow="ellipsis" vert="horz" wrap="square" anchor="ctr" anchorCtr="1"/>
        <a:lstStyle/>
        <a:p>
          <a:pPr>
            <a:defRPr lang="en-US" sz="1200" b="0"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solidFill>
              <a:sysClr val="window" lastClr="FFFFFF">
                <a:lumMod val="95000"/>
                <a:alpha val="88000"/>
              </a:sysClr>
            </a:solidFill>
            <a:ln>
              <a:solidFill>
                <a:sysClr val="window" lastClr="FFFFFF">
                  <a:lumMod val="95000"/>
                </a:sysClr>
              </a:solidFill>
            </a:ln>
            <a:effectLst/>
          </c:spPr>
          <c:txPr>
            <a:bodyPr rot="0" spcFirstLastPara="1" vertOverflow="clip" horzOverflow="clip" vert="horz" wrap="square" lIns="36576" tIns="18288" rIns="36576" bIns="18288" anchor="ctr" anchorCtr="1">
              <a:spAutoFit/>
            </a:bodyPr>
            <a:lstStyle/>
            <a:p>
              <a:pPr>
                <a:defRPr lang="en-US" sz="900" b="0" i="0" u="none" strike="noStrike" kern="1200" baseline="0">
                  <a:ln>
                    <a:noFill/>
                  </a:ln>
                  <a:solidFill>
                    <a:schemeClr val="tx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chemeClr val="lt1"/>
            </a:solidFill>
          </a:ln>
          <a:effectLst/>
        </c:spPr>
        <c:marker>
          <c:symbol val="none"/>
        </c:marker>
        <c:dLbl>
          <c:idx val="0"/>
          <c:spPr>
            <a:solidFill>
              <a:sysClr val="window" lastClr="FFFFFF">
                <a:lumMod val="95000"/>
                <a:alpha val="88000"/>
              </a:sysClr>
            </a:solidFill>
            <a:ln>
              <a:solidFill>
                <a:sysClr val="window" lastClr="FFFFFF">
                  <a:lumMod val="95000"/>
                </a:sysClr>
              </a:solidFill>
            </a:ln>
            <a:effectLst/>
          </c:spPr>
          <c:txPr>
            <a:bodyPr rot="0" spcFirstLastPara="1" vertOverflow="clip" horzOverflow="clip" vert="horz" wrap="square" lIns="36576" tIns="18288" rIns="36576" bIns="18288" anchor="ctr" anchorCtr="1">
              <a:spAutoFit/>
            </a:bodyPr>
            <a:lstStyle/>
            <a:p>
              <a:pPr>
                <a:defRPr lang="en-US" sz="900" b="0" i="0" u="none" strike="noStrike" kern="1200" baseline="0">
                  <a:ln>
                    <a:noFill/>
                  </a:ln>
                  <a:solidFill>
                    <a:schemeClr val="tx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marker>
          <c:symbol val="none"/>
        </c:marker>
        <c:dLbl>
          <c:idx val="0"/>
          <c:spPr>
            <a:solidFill>
              <a:sysClr val="window" lastClr="FFFFFF">
                <a:lumMod val="95000"/>
                <a:alpha val="88000"/>
              </a:sysClr>
            </a:solidFill>
            <a:ln>
              <a:solidFill>
                <a:sysClr val="window" lastClr="FFFFFF">
                  <a:lumMod val="95000"/>
                </a:sysClr>
              </a:solidFill>
            </a:ln>
            <a:effectLst/>
          </c:spPr>
          <c:txPr>
            <a:bodyPr rot="0" spcFirstLastPara="1" vertOverflow="clip" horzOverflow="clip" vert="horz" wrap="square" lIns="36576" tIns="18288" rIns="36576" bIns="18288" anchor="ctr" anchorCtr="1">
              <a:spAutoFit/>
            </a:bodyPr>
            <a:lstStyle/>
            <a:p>
              <a:pPr>
                <a:defRPr lang="en-US" sz="1000" b="0"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s>
    <c:plotArea>
      <c:layout/>
      <c:doughnutChart>
        <c:varyColors val="1"/>
        <c:ser>
          <c:idx val="0"/>
          <c:order val="0"/>
          <c:tx>
            <c:strRef>
              <c:f>Sales_per_Region!$B$3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67F4-4ECB-8E20-E9C57D7F7F1C}"/>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67F4-4ECB-8E20-E9C57D7F7F1C}"/>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67F4-4ECB-8E20-E9C57D7F7F1C}"/>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67F4-4ECB-8E20-E9C57D7F7F1C}"/>
              </c:ext>
            </c:extLst>
          </c:dPt>
          <c:dLbls>
            <c:spPr>
              <a:solidFill>
                <a:sysClr val="window" lastClr="FFFFFF">
                  <a:lumMod val="95000"/>
                  <a:alpha val="88000"/>
                </a:sysClr>
              </a:solidFill>
              <a:ln>
                <a:solidFill>
                  <a:sysClr val="window" lastClr="FFFFFF">
                    <a:lumMod val="95000"/>
                  </a:sysClr>
                </a:solidFill>
              </a:ln>
              <a:effectLst/>
            </c:spPr>
            <c:txPr>
              <a:bodyPr rot="0" spcFirstLastPara="1" vertOverflow="clip" horzOverflow="clip" vert="horz" wrap="square" lIns="36576" tIns="18288" rIns="36576" bIns="18288" anchor="ctr" anchorCtr="1">
                <a:spAutoFit/>
              </a:bodyPr>
              <a:lstStyle/>
              <a:p>
                <a:pPr>
                  <a:defRPr lang="en-US" sz="1000" b="0"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Sales_per_Region!$A$4:$A$7</c:f>
              <c:strCache>
                <c:ptCount val="4"/>
                <c:pt idx="0">
                  <c:v>Central</c:v>
                </c:pt>
                <c:pt idx="1">
                  <c:v>East</c:v>
                </c:pt>
                <c:pt idx="2">
                  <c:v>South</c:v>
                </c:pt>
                <c:pt idx="3">
                  <c:v>West</c:v>
                </c:pt>
              </c:strCache>
            </c:strRef>
          </c:cat>
          <c:val>
            <c:numRef>
              <c:f>Sales_per_Region!$B$4:$B$7</c:f>
              <c:numCache>
                <c:formatCode>0</c:formatCode>
                <c:ptCount val="4"/>
                <c:pt idx="0">
                  <c:v>163797.16379999998</c:v>
                </c:pt>
                <c:pt idx="1">
                  <c:v>208291.2040000002</c:v>
                </c:pt>
                <c:pt idx="2">
                  <c:v>117298.68399999992</c:v>
                </c:pt>
                <c:pt idx="3">
                  <c:v>252612.74350000004</c:v>
                </c:pt>
              </c:numCache>
            </c:numRef>
          </c:val>
          <c:extLst>
            <c:ext xmlns:c16="http://schemas.microsoft.com/office/drawing/2014/chart" uri="{C3380CC4-5D6E-409C-BE32-E72D297353CC}">
              <c16:uniqueId val="{00000008-67F4-4ECB-8E20-E9C57D7F7F1C}"/>
            </c:ext>
          </c:extLst>
        </c:ser>
        <c:dLbls>
          <c:showLegendKey val="0"/>
          <c:showVal val="0"/>
          <c:showCatName val="0"/>
          <c:showSerName val="0"/>
          <c:showPercent val="0"/>
          <c:showBubbleSize val="0"/>
          <c:showLeaderLines val="0"/>
        </c:dLbls>
        <c:firstSliceAng val="0"/>
        <c:holeSize val="75"/>
      </c:doughnutChart>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accent2">
        <a:lumMod val="60000"/>
        <a:lumOff val="40000"/>
      </a:schemeClr>
    </a:solidFill>
    <a:ln w="9525" cap="flat" cmpd="sng" algn="ctr">
      <a:solidFill>
        <a:schemeClr val="accent2">
          <a:lumMod val="75000"/>
        </a:schemeClr>
      </a:solidFill>
      <a:round/>
    </a:ln>
    <a:effectLst/>
  </c:spPr>
  <c:txPr>
    <a:bodyPr/>
    <a:lstStyle/>
    <a:p>
      <a:pPr>
        <a:defRPr lang="en-US" sz="10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[store data forecasting.xlsx]Customer Segment_Shipping Mode!PivotTable3</c:name>
    <c:fmtId val="3"/>
  </c:pivotSource>
  <c:chart>
    <c:title>
      <c:tx>
        <c:rich>
          <a:bodyPr rot="0" spcFirstLastPara="1" vertOverflow="ellipsis" vert="horz" wrap="square" anchor="ctr" anchorCtr="1"/>
          <a:lstStyle/>
          <a:p>
            <a:pPr>
              <a:defRPr lang="en-US" sz="1200" b="0" i="0" u="none" strike="noStrike" kern="1200" spc="0" baseline="0">
                <a:solidFill>
                  <a:schemeClr val="tx1"/>
                </a:solidFill>
                <a:latin typeface="+mn-lt"/>
                <a:ea typeface="+mn-ea"/>
                <a:cs typeface="+mn-cs"/>
              </a:defRPr>
            </a:pPr>
            <a:r>
              <a:rPr lang="en-GB"/>
              <a:t>Customer Segment and Shipping Mode</a:t>
            </a:r>
          </a:p>
        </c:rich>
      </c:tx>
      <c:layout>
        <c:manualLayout>
          <c:xMode val="edge"/>
          <c:yMode val="edge"/>
          <c:x val="3.8364732777367419E-2"/>
          <c:y val="4.829013280410939E-2"/>
        </c:manualLayout>
      </c:layout>
      <c:overlay val="0"/>
      <c:spPr>
        <a:noFill/>
        <a:ln>
          <a:noFill/>
        </a:ln>
        <a:effectLst/>
      </c:spPr>
      <c:txPr>
        <a:bodyPr rot="0" spcFirstLastPara="1" vertOverflow="ellipsis" vert="horz" wrap="square" anchor="ctr" anchorCtr="1"/>
        <a:lstStyle/>
        <a:p>
          <a:pPr>
            <a:defRPr lang="en-US" sz="1200" b="0" i="0" u="none" strike="noStrike" kern="1200" spc="0" baseline="0">
              <a:solidFill>
                <a:schemeClr val="tx1"/>
              </a:solidFill>
              <a:latin typeface="+mn-lt"/>
              <a:ea typeface="+mn-ea"/>
              <a:cs typeface="+mn-cs"/>
            </a:defRPr>
          </a:pPr>
          <a:endParaRPr lang="en-GB"/>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10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10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10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10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pivotFmt>
      <c:pivotFmt>
        <c:idx val="17"/>
        <c:spPr>
          <a:solidFill>
            <a:schemeClr val="accent1"/>
          </a:solidFill>
          <a:ln>
            <a:noFill/>
          </a:ln>
          <a:effectLst/>
        </c:spPr>
        <c:marker>
          <c:symbol val="none"/>
        </c:marker>
      </c:pivotFmt>
      <c:pivotFmt>
        <c:idx val="18"/>
        <c:spPr>
          <a:solidFill>
            <a:schemeClr val="accent1"/>
          </a:solidFill>
          <a:ln>
            <a:noFill/>
          </a:ln>
          <a:effectLst/>
        </c:spPr>
        <c:marker>
          <c:symbol val="none"/>
        </c:marker>
      </c:pivotFmt>
      <c:pivotFmt>
        <c:idx val="19"/>
        <c:spPr>
          <a:solidFill>
            <a:schemeClr val="accent1"/>
          </a:solidFill>
          <a:ln>
            <a:noFill/>
          </a:ln>
          <a:effectLst/>
        </c:spPr>
        <c:marker>
          <c:symbol val="none"/>
        </c:marker>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10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10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10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10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4719267234452837"/>
          <c:y val="0.25699404204609577"/>
          <c:w val="0.8052991590336922"/>
          <c:h val="0.58095752259532663"/>
        </c:manualLayout>
      </c:layout>
      <c:barChart>
        <c:barDir val="col"/>
        <c:grouping val="clustered"/>
        <c:varyColors val="0"/>
        <c:ser>
          <c:idx val="0"/>
          <c:order val="0"/>
          <c:tx>
            <c:strRef>
              <c:f>'Customer Segment_Shipping Mode'!$B$3:$B$4</c:f>
              <c:strCache>
                <c:ptCount val="1"/>
                <c:pt idx="0">
                  <c:v>First Class</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lang="en-US" sz="10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'Customer Segment_Shipping Mode'!$A$5:$A$7</c:f>
              <c:strCache>
                <c:ptCount val="3"/>
                <c:pt idx="0">
                  <c:v>Consumer</c:v>
                </c:pt>
                <c:pt idx="1">
                  <c:v>Corporate</c:v>
                </c:pt>
                <c:pt idx="2">
                  <c:v>Home Office</c:v>
                </c:pt>
              </c:strCache>
            </c:strRef>
          </c:cat>
          <c:val>
            <c:numRef>
              <c:f>'Customer Segment_Shipping Mode'!$B$5:$B$7</c:f>
              <c:numCache>
                <c:formatCode>General</c:formatCode>
                <c:ptCount val="3"/>
                <c:pt idx="0">
                  <c:v>164</c:v>
                </c:pt>
                <c:pt idx="1">
                  <c:v>104</c:v>
                </c:pt>
                <c:pt idx="2">
                  <c:v>59</c:v>
                </c:pt>
              </c:numCache>
            </c:numRef>
          </c:val>
          <c:extLst>
            <c:ext xmlns:c16="http://schemas.microsoft.com/office/drawing/2014/chart" uri="{C3380CC4-5D6E-409C-BE32-E72D297353CC}">
              <c16:uniqueId val="{00000000-67D5-45C5-A89F-610205E1A8CF}"/>
            </c:ext>
          </c:extLst>
        </c:ser>
        <c:ser>
          <c:idx val="1"/>
          <c:order val="1"/>
          <c:tx>
            <c:strRef>
              <c:f>'Customer Segment_Shipping Mode'!$C$3:$C$4</c:f>
              <c:strCache>
                <c:ptCount val="1"/>
                <c:pt idx="0">
                  <c:v>Same Day</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lang="en-US" sz="10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'Customer Segment_Shipping Mode'!$A$5:$A$7</c:f>
              <c:strCache>
                <c:ptCount val="3"/>
                <c:pt idx="0">
                  <c:v>Consumer</c:v>
                </c:pt>
                <c:pt idx="1">
                  <c:v>Corporate</c:v>
                </c:pt>
                <c:pt idx="2">
                  <c:v>Home Office</c:v>
                </c:pt>
              </c:strCache>
            </c:strRef>
          </c:cat>
          <c:val>
            <c:numRef>
              <c:f>'Customer Segment_Shipping Mode'!$C$5:$C$7</c:f>
              <c:numCache>
                <c:formatCode>General</c:formatCode>
                <c:ptCount val="3"/>
                <c:pt idx="0">
                  <c:v>66</c:v>
                </c:pt>
                <c:pt idx="1">
                  <c:v>28</c:v>
                </c:pt>
                <c:pt idx="2">
                  <c:v>25</c:v>
                </c:pt>
              </c:numCache>
            </c:numRef>
          </c:val>
          <c:extLst>
            <c:ext xmlns:c16="http://schemas.microsoft.com/office/drawing/2014/chart" uri="{C3380CC4-5D6E-409C-BE32-E72D297353CC}">
              <c16:uniqueId val="{00000001-4529-423A-A084-0A6370D56724}"/>
            </c:ext>
          </c:extLst>
        </c:ser>
        <c:ser>
          <c:idx val="2"/>
          <c:order val="2"/>
          <c:tx>
            <c:strRef>
              <c:f>'Customer Segment_Shipping Mode'!$D$3:$D$4</c:f>
              <c:strCache>
                <c:ptCount val="1"/>
                <c:pt idx="0">
                  <c:v>Second Class</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lang="en-US" sz="10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'Customer Segment_Shipping Mode'!$A$5:$A$7</c:f>
              <c:strCache>
                <c:ptCount val="3"/>
                <c:pt idx="0">
                  <c:v>Consumer</c:v>
                </c:pt>
                <c:pt idx="1">
                  <c:v>Corporate</c:v>
                </c:pt>
                <c:pt idx="2">
                  <c:v>Home Office</c:v>
                </c:pt>
              </c:strCache>
            </c:strRef>
          </c:cat>
          <c:val>
            <c:numRef>
              <c:f>'Customer Segment_Shipping Mode'!$D$5:$D$7</c:f>
              <c:numCache>
                <c:formatCode>General</c:formatCode>
                <c:ptCount val="3"/>
                <c:pt idx="0">
                  <c:v>236</c:v>
                </c:pt>
                <c:pt idx="1">
                  <c:v>121</c:v>
                </c:pt>
                <c:pt idx="2">
                  <c:v>70</c:v>
                </c:pt>
              </c:numCache>
            </c:numRef>
          </c:val>
          <c:extLst>
            <c:ext xmlns:c16="http://schemas.microsoft.com/office/drawing/2014/chart" uri="{C3380CC4-5D6E-409C-BE32-E72D297353CC}">
              <c16:uniqueId val="{00000002-4529-423A-A084-0A6370D56724}"/>
            </c:ext>
          </c:extLst>
        </c:ser>
        <c:ser>
          <c:idx val="3"/>
          <c:order val="3"/>
          <c:tx>
            <c:strRef>
              <c:f>'Customer Segment_Shipping Mode'!$E$3:$E$4</c:f>
              <c:strCache>
                <c:ptCount val="1"/>
                <c:pt idx="0">
                  <c:v>Standard Class</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lang="en-US" sz="10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'Customer Segment_Shipping Mode'!$A$5:$A$7</c:f>
              <c:strCache>
                <c:ptCount val="3"/>
                <c:pt idx="0">
                  <c:v>Consumer</c:v>
                </c:pt>
                <c:pt idx="1">
                  <c:v>Corporate</c:v>
                </c:pt>
                <c:pt idx="2">
                  <c:v>Home Office</c:v>
                </c:pt>
              </c:strCache>
            </c:strRef>
          </c:cat>
          <c:val>
            <c:numRef>
              <c:f>'Customer Segment_Shipping Mode'!$E$5:$E$7</c:f>
              <c:numCache>
                <c:formatCode>General</c:formatCode>
                <c:ptCount val="3"/>
                <c:pt idx="0">
                  <c:v>647</c:v>
                </c:pt>
                <c:pt idx="1">
                  <c:v>393</c:v>
                </c:pt>
                <c:pt idx="2">
                  <c:v>208</c:v>
                </c:pt>
              </c:numCache>
            </c:numRef>
          </c:val>
          <c:extLst>
            <c:ext xmlns:c16="http://schemas.microsoft.com/office/drawing/2014/chart" uri="{C3380CC4-5D6E-409C-BE32-E72D297353CC}">
              <c16:uniqueId val="{00000003-4529-423A-A084-0A6370D56724}"/>
            </c:ext>
          </c:extLst>
        </c:ser>
        <c:dLbls>
          <c:dLblPos val="outEnd"/>
          <c:showLegendKey val="0"/>
          <c:showVal val="1"/>
          <c:showCatName val="0"/>
          <c:showSerName val="0"/>
          <c:showPercent val="0"/>
          <c:showBubbleSize val="0"/>
        </c:dLbls>
        <c:gapWidth val="219"/>
        <c:overlap val="-27"/>
        <c:axId val="443767264"/>
        <c:axId val="443768704"/>
      </c:barChart>
      <c:catAx>
        <c:axId val="443767264"/>
        <c:scaling>
          <c:orientation val="minMax"/>
        </c:scaling>
        <c:delete val="0"/>
        <c:axPos val="b"/>
        <c:title>
          <c:tx>
            <c:rich>
              <a:bodyPr rot="0" spcFirstLastPara="1" vertOverflow="ellipsis" vert="horz" wrap="square" anchor="ctr" anchorCtr="1"/>
              <a:lstStyle/>
              <a:p>
                <a:pPr>
                  <a:defRPr lang="en-US" sz="1000" b="0" i="0" u="none" strike="noStrike" kern="1200" baseline="0">
                    <a:solidFill>
                      <a:schemeClr val="tx1"/>
                    </a:solidFill>
                    <a:latin typeface="+mn-lt"/>
                    <a:ea typeface="+mn-ea"/>
                    <a:cs typeface="+mn-cs"/>
                  </a:defRPr>
                </a:pPr>
                <a:r>
                  <a:rPr lang="en-GB"/>
                  <a:t>Customer Segment</a:t>
                </a:r>
              </a:p>
            </c:rich>
          </c:tx>
          <c:overlay val="0"/>
          <c:spPr>
            <a:noFill/>
            <a:ln>
              <a:noFill/>
            </a:ln>
            <a:effectLst/>
          </c:spPr>
          <c:txPr>
            <a:bodyPr rot="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crossAx val="443768704"/>
        <c:crosses val="autoZero"/>
        <c:auto val="1"/>
        <c:lblAlgn val="ctr"/>
        <c:lblOffset val="100"/>
        <c:noMultiLvlLbl val="0"/>
      </c:catAx>
      <c:valAx>
        <c:axId val="443768704"/>
        <c:scaling>
          <c:orientation val="minMax"/>
        </c:scaling>
        <c:delete val="0"/>
        <c:axPos val="l"/>
        <c:title>
          <c:tx>
            <c:rich>
              <a:bodyPr rot="-5400000" spcFirstLastPara="1" vertOverflow="ellipsis" vert="horz" wrap="square" anchor="ctr" anchorCtr="1"/>
              <a:lstStyle/>
              <a:p>
                <a:pPr>
                  <a:defRPr lang="en-US" sz="1000" b="0" i="0" u="none" strike="noStrike" kern="1200" baseline="0">
                    <a:solidFill>
                      <a:schemeClr val="tx1"/>
                    </a:solidFill>
                    <a:latin typeface="+mn-lt"/>
                    <a:ea typeface="+mn-ea"/>
                    <a:cs typeface="+mn-cs"/>
                  </a:defRPr>
                </a:pPr>
                <a:r>
                  <a:rPr lang="en-GB"/>
                  <a:t>Count of Orders</a:t>
                </a:r>
              </a:p>
            </c:rich>
          </c:tx>
          <c:overlay val="0"/>
          <c:spPr>
            <a:noFill/>
            <a:ln>
              <a:noFill/>
            </a:ln>
            <a:effectLst/>
          </c:spPr>
          <c:txPr>
            <a:bodyPr rot="-540000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crossAx val="443767264"/>
        <c:crosses val="autoZero"/>
        <c:crossBetween val="between"/>
      </c:valAx>
      <c:spPr>
        <a:noFill/>
        <a:ln>
          <a:noFill/>
        </a:ln>
        <a:effectLst/>
      </c:spPr>
    </c:plotArea>
    <c:legend>
      <c:legendPos val="r"/>
      <c:layout>
        <c:manualLayout>
          <c:xMode val="edge"/>
          <c:yMode val="edge"/>
          <c:x val="0.67344113807736239"/>
          <c:y val="3.6225113781596055E-2"/>
          <c:w val="0.30049649824072389"/>
          <c:h val="0.26430308005118952"/>
        </c:manualLayout>
      </c:layout>
      <c:overlay val="0"/>
      <c:spPr>
        <a:noFill/>
        <a:ln>
          <a:noFill/>
        </a:ln>
        <a:effectLst/>
      </c:spPr>
      <c:txPr>
        <a:bodyPr rot="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accent2">
        <a:lumMod val="60000"/>
        <a:lumOff val="40000"/>
      </a:schemeClr>
    </a:solidFill>
    <a:ln w="9525" cap="flat" cmpd="sng" algn="ctr">
      <a:solidFill>
        <a:schemeClr val="accent2">
          <a:lumMod val="75000"/>
        </a:schemeClr>
      </a:solidFill>
      <a:round/>
    </a:ln>
    <a:effectLst/>
  </c:spPr>
  <c:txPr>
    <a:bodyPr/>
    <a:lstStyle/>
    <a:p>
      <a:pPr>
        <a:defRPr lang="en-US" sz="10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[store data forecasting.xlsx]Sales_Profit_per_Year!PivotTable2</c:name>
    <c:fmtId val="22"/>
  </c:pivotSource>
  <c:chart>
    <c:title>
      <c:tx>
        <c:rich>
          <a:bodyPr rot="0" spcFirstLastPara="1" vertOverflow="ellipsis" vert="horz" wrap="square" anchor="ctr" anchorCtr="1"/>
          <a:lstStyle/>
          <a:p>
            <a:pPr>
              <a:defRPr lang="en-US" sz="1200" b="0" i="0" u="none" strike="noStrike" kern="1200" spc="0" baseline="0">
                <a:solidFill>
                  <a:schemeClr val="tx1"/>
                </a:solidFill>
                <a:latin typeface="+mn-lt"/>
                <a:ea typeface="+mn-ea"/>
                <a:cs typeface="+mn-cs"/>
              </a:defRPr>
            </a:pPr>
            <a:r>
              <a:rPr lang="en-GB"/>
              <a:t>Sales and Profit Per Year</a:t>
            </a:r>
          </a:p>
        </c:rich>
      </c:tx>
      <c:overlay val="0"/>
      <c:spPr>
        <a:noFill/>
        <a:ln>
          <a:noFill/>
        </a:ln>
        <a:effectLst/>
      </c:spPr>
      <c:txPr>
        <a:bodyPr rot="0" spcFirstLastPara="1" vertOverflow="ellipsis" vert="horz" wrap="square" anchor="ctr" anchorCtr="1"/>
        <a:lstStyle/>
        <a:p>
          <a:pPr>
            <a:defRPr lang="en-US" sz="1200" b="0" i="0" u="none" strike="noStrike" kern="1200" spc="0" baseline="0">
              <a:solidFill>
                <a:schemeClr val="tx1"/>
              </a:solidFill>
              <a:latin typeface="+mn-lt"/>
              <a:ea typeface="+mn-ea"/>
              <a:cs typeface="+mn-cs"/>
            </a:defRPr>
          </a:pPr>
          <a:endParaRPr lang="en-GB"/>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pPr>
            <a:noFill/>
            <a:ln>
              <a:noFill/>
            </a:ln>
            <a:effectLst/>
          </c:spPr>
          <c:txPr>
            <a:bodyPr rot="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8652864733371743"/>
          <c:y val="0.20502961466099923"/>
          <c:w val="0.65643864029191468"/>
          <c:h val="0.59927670545606582"/>
        </c:manualLayout>
      </c:layout>
      <c:barChart>
        <c:barDir val="col"/>
        <c:grouping val="clustered"/>
        <c:varyColors val="0"/>
        <c:ser>
          <c:idx val="0"/>
          <c:order val="0"/>
          <c:tx>
            <c:strRef>
              <c:f>Sales_Profit_per_Year!$B$3</c:f>
              <c:strCache>
                <c:ptCount val="1"/>
                <c:pt idx="0">
                  <c:v>Sum of Sales</c:v>
                </c:pt>
              </c:strCache>
            </c:strRef>
          </c:tx>
          <c:spPr>
            <a:solidFill>
              <a:schemeClr val="accent1"/>
            </a:solidFill>
            <a:ln>
              <a:noFill/>
            </a:ln>
            <a:effectLst/>
          </c:spPr>
          <c:invertIfNegative val="0"/>
          <c:dLbls>
            <c:spPr>
              <a:noFill/>
              <a:ln>
                <a:noFill/>
              </a:ln>
              <a:effectLst/>
            </c:spPr>
            <c:txPr>
              <a:bodyPr rot="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Sales_Profit_per_Year!$A$4:$A$7</c:f>
              <c:strCache>
                <c:ptCount val="4"/>
                <c:pt idx="0">
                  <c:v>2014</c:v>
                </c:pt>
                <c:pt idx="1">
                  <c:v>2015</c:v>
                </c:pt>
                <c:pt idx="2">
                  <c:v>2016</c:v>
                </c:pt>
                <c:pt idx="3">
                  <c:v>2017</c:v>
                </c:pt>
              </c:strCache>
            </c:strRef>
          </c:cat>
          <c:val>
            <c:numRef>
              <c:f>Sales_Profit_per_Year!$B$4:$B$7</c:f>
              <c:numCache>
                <c:formatCode>0</c:formatCode>
                <c:ptCount val="4"/>
                <c:pt idx="0">
                  <c:v>219560.16979999989</c:v>
                </c:pt>
                <c:pt idx="1">
                  <c:v>238374.59450000009</c:v>
                </c:pt>
                <c:pt idx="2">
                  <c:v>174580.89930000002</c:v>
                </c:pt>
                <c:pt idx="3">
                  <c:v>109484.13170000009</c:v>
                </c:pt>
              </c:numCache>
            </c:numRef>
          </c:val>
          <c:extLst>
            <c:ext xmlns:c16="http://schemas.microsoft.com/office/drawing/2014/chart" uri="{C3380CC4-5D6E-409C-BE32-E72D297353CC}">
              <c16:uniqueId val="{00000000-AA2D-494A-A390-B94E5AD5FDF6}"/>
            </c:ext>
          </c:extLst>
        </c:ser>
        <c:dLbls>
          <c:showLegendKey val="0"/>
          <c:showVal val="1"/>
          <c:showCatName val="0"/>
          <c:showSerName val="0"/>
          <c:showPercent val="0"/>
          <c:showBubbleSize val="0"/>
        </c:dLbls>
        <c:gapWidth val="219"/>
        <c:overlap val="-27"/>
        <c:axId val="259356271"/>
        <c:axId val="259343311"/>
      </c:barChart>
      <c:lineChart>
        <c:grouping val="standard"/>
        <c:varyColors val="0"/>
        <c:ser>
          <c:idx val="1"/>
          <c:order val="1"/>
          <c:tx>
            <c:strRef>
              <c:f>Sales_Profit_per_Year!$C$3</c:f>
              <c:strCache>
                <c:ptCount val="1"/>
                <c:pt idx="0">
                  <c:v>Sum of Profit</c:v>
                </c:pt>
              </c:strCache>
            </c:strRef>
          </c:tx>
          <c:spPr>
            <a:ln w="28575" cap="rnd">
              <a:solidFill>
                <a:schemeClr val="accent2"/>
              </a:solidFill>
              <a:round/>
            </a:ln>
            <a:effectLst/>
          </c:spPr>
          <c:marker>
            <c:symbol val="none"/>
          </c:marker>
          <c:dLbls>
            <c:spPr>
              <a:noFill/>
              <a:ln>
                <a:noFill/>
              </a:ln>
              <a:effectLst/>
            </c:spPr>
            <c:txPr>
              <a:bodyPr rot="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Sales_Profit_per_Year!$A$4:$A$7</c:f>
              <c:strCache>
                <c:ptCount val="4"/>
                <c:pt idx="0">
                  <c:v>2014</c:v>
                </c:pt>
                <c:pt idx="1">
                  <c:v>2015</c:v>
                </c:pt>
                <c:pt idx="2">
                  <c:v>2016</c:v>
                </c:pt>
                <c:pt idx="3">
                  <c:v>2017</c:v>
                </c:pt>
              </c:strCache>
            </c:strRef>
          </c:cat>
          <c:val>
            <c:numRef>
              <c:f>Sales_Profit_per_Year!$C$4:$C$7</c:f>
              <c:numCache>
                <c:formatCode>0</c:formatCode>
                <c:ptCount val="4"/>
                <c:pt idx="0">
                  <c:v>8866.9126999999989</c:v>
                </c:pt>
                <c:pt idx="1">
                  <c:v>2424.3327999999983</c:v>
                </c:pt>
                <c:pt idx="2">
                  <c:v>2843.5533000000005</c:v>
                </c:pt>
                <c:pt idx="3">
                  <c:v>4316.4740000000029</c:v>
                </c:pt>
              </c:numCache>
            </c:numRef>
          </c:val>
          <c:smooth val="0"/>
          <c:extLst>
            <c:ext xmlns:c16="http://schemas.microsoft.com/office/drawing/2014/chart" uri="{C3380CC4-5D6E-409C-BE32-E72D297353CC}">
              <c16:uniqueId val="{00000001-AA2D-494A-A390-B94E5AD5FDF6}"/>
            </c:ext>
          </c:extLst>
        </c:ser>
        <c:dLbls>
          <c:showLegendKey val="0"/>
          <c:showVal val="1"/>
          <c:showCatName val="0"/>
          <c:showSerName val="0"/>
          <c:showPercent val="0"/>
          <c:showBubbleSize val="0"/>
        </c:dLbls>
        <c:marker val="1"/>
        <c:smooth val="0"/>
        <c:axId val="259353391"/>
        <c:axId val="259357231"/>
      </c:lineChart>
      <c:catAx>
        <c:axId val="259356271"/>
        <c:scaling>
          <c:orientation val="minMax"/>
        </c:scaling>
        <c:delete val="0"/>
        <c:axPos val="b"/>
        <c:title>
          <c:tx>
            <c:rich>
              <a:bodyPr rot="0" spcFirstLastPara="1" vertOverflow="ellipsis" vert="horz" wrap="square" anchor="ctr" anchorCtr="1"/>
              <a:lstStyle/>
              <a:p>
                <a:pPr>
                  <a:defRPr lang="en-US" sz="1000" b="0" i="0" u="none" strike="noStrike" kern="1200" baseline="0">
                    <a:solidFill>
                      <a:schemeClr val="tx1"/>
                    </a:solidFill>
                    <a:latin typeface="+mn-lt"/>
                    <a:ea typeface="+mn-ea"/>
                    <a:cs typeface="+mn-cs"/>
                  </a:defRPr>
                </a:pPr>
                <a:r>
                  <a:rPr lang="en-GB"/>
                  <a:t>Year</a:t>
                </a:r>
              </a:p>
            </c:rich>
          </c:tx>
          <c:overlay val="0"/>
          <c:spPr>
            <a:noFill/>
            <a:ln>
              <a:noFill/>
            </a:ln>
            <a:effectLst/>
          </c:spPr>
          <c:txPr>
            <a:bodyPr rot="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crossAx val="259343311"/>
        <c:crosses val="autoZero"/>
        <c:auto val="1"/>
        <c:lblAlgn val="ctr"/>
        <c:lblOffset val="100"/>
        <c:noMultiLvlLbl val="0"/>
      </c:catAx>
      <c:valAx>
        <c:axId val="259343311"/>
        <c:scaling>
          <c:orientation val="minMax"/>
        </c:scaling>
        <c:delete val="0"/>
        <c:axPos val="l"/>
        <c:title>
          <c:tx>
            <c:rich>
              <a:bodyPr rot="-5400000" spcFirstLastPara="1" vertOverflow="ellipsis" vert="horz" wrap="square" anchor="ctr" anchorCtr="1"/>
              <a:lstStyle/>
              <a:p>
                <a:pPr>
                  <a:defRPr lang="en-US" sz="1000" b="0" i="0" u="none" strike="noStrike" kern="1200" baseline="0">
                    <a:solidFill>
                      <a:schemeClr val="tx1"/>
                    </a:solidFill>
                    <a:latin typeface="+mn-lt"/>
                    <a:ea typeface="+mn-ea"/>
                    <a:cs typeface="+mn-cs"/>
                  </a:defRPr>
                </a:pPr>
                <a:r>
                  <a:rPr lang="en-GB"/>
                  <a:t>Sales</a:t>
                </a:r>
              </a:p>
            </c:rich>
          </c:tx>
          <c:overlay val="0"/>
          <c:spPr>
            <a:noFill/>
            <a:ln>
              <a:noFill/>
            </a:ln>
            <a:effectLst/>
          </c:spPr>
          <c:txPr>
            <a:bodyPr rot="-540000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crossAx val="259356271"/>
        <c:crosses val="autoZero"/>
        <c:crossBetween val="between"/>
      </c:valAx>
      <c:valAx>
        <c:axId val="259357231"/>
        <c:scaling>
          <c:orientation val="minMax"/>
        </c:scaling>
        <c:delete val="0"/>
        <c:axPos val="r"/>
        <c:title>
          <c:tx>
            <c:rich>
              <a:bodyPr rot="-5400000" spcFirstLastPara="1" vertOverflow="ellipsis" vert="horz" wrap="square" anchor="ctr" anchorCtr="1"/>
              <a:lstStyle/>
              <a:p>
                <a:pPr>
                  <a:defRPr lang="en-US" sz="1000" b="0" i="0" u="none" strike="noStrike" kern="1200" baseline="0">
                    <a:solidFill>
                      <a:schemeClr val="tx1"/>
                    </a:solidFill>
                    <a:latin typeface="+mn-lt"/>
                    <a:ea typeface="+mn-ea"/>
                    <a:cs typeface="+mn-cs"/>
                  </a:defRPr>
                </a:pPr>
                <a:r>
                  <a:rPr lang="en-GB"/>
                  <a:t>Profit</a:t>
                </a:r>
              </a:p>
            </c:rich>
          </c:tx>
          <c:overlay val="0"/>
          <c:spPr>
            <a:noFill/>
            <a:ln>
              <a:noFill/>
            </a:ln>
            <a:effectLst/>
          </c:spPr>
          <c:txPr>
            <a:bodyPr rot="-540000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title>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crossAx val="259353391"/>
        <c:crosses val="max"/>
        <c:crossBetween val="between"/>
      </c:valAx>
      <c:catAx>
        <c:axId val="259353391"/>
        <c:scaling>
          <c:orientation val="minMax"/>
        </c:scaling>
        <c:delete val="1"/>
        <c:axPos val="b"/>
        <c:numFmt formatCode="General" sourceLinked="1"/>
        <c:majorTickMark val="out"/>
        <c:minorTickMark val="none"/>
        <c:tickLblPos val="nextTo"/>
        <c:crossAx val="259357231"/>
        <c:crosses val="autoZero"/>
        <c:auto val="1"/>
        <c:lblAlgn val="ctr"/>
        <c:lblOffset val="100"/>
        <c:noMultiLvlLbl val="0"/>
      </c:cat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accent2">
        <a:lumMod val="60000"/>
        <a:lumOff val="40000"/>
      </a:schemeClr>
    </a:solidFill>
    <a:ln w="9525" cap="flat" cmpd="sng" algn="ctr">
      <a:solidFill>
        <a:schemeClr val="accent2">
          <a:lumMod val="75000"/>
        </a:schemeClr>
      </a:solidFill>
      <a:round/>
    </a:ln>
    <a:effectLst/>
  </c:spPr>
  <c:txPr>
    <a:bodyPr/>
    <a:lstStyle/>
    <a:p>
      <a:pPr>
        <a:defRPr lang="en-US" sz="10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[store data forecasting.xlsx]Sales_per_Category!PivotTable1</c:name>
    <c:fmtId val="31"/>
  </c:pivotSource>
  <c:chart>
    <c:title>
      <c:tx>
        <c:rich>
          <a:bodyPr rot="0" spcFirstLastPara="1" vertOverflow="ellipsis" vert="horz" wrap="square" anchor="ctr" anchorCtr="1"/>
          <a:lstStyle/>
          <a:p>
            <a:pPr>
              <a:defRPr lang="en-US" sz="1200" b="0" i="0" u="none" strike="noStrike" kern="1200" spc="0" baseline="0">
                <a:solidFill>
                  <a:schemeClr val="tx1"/>
                </a:solidFill>
                <a:latin typeface="+mn-lt"/>
                <a:ea typeface="+mn-ea"/>
                <a:cs typeface="+mn-cs"/>
              </a:defRPr>
            </a:pPr>
            <a:r>
              <a:rPr lang="en-US"/>
              <a:t>Sales</a:t>
            </a:r>
            <a:r>
              <a:rPr lang="en-US" baseline="0"/>
              <a:t> </a:t>
            </a:r>
            <a:r>
              <a:rPr lang="en-US"/>
              <a:t>per</a:t>
            </a:r>
            <a:r>
              <a:rPr lang="en-US" baseline="0"/>
              <a:t> </a:t>
            </a:r>
            <a:r>
              <a:rPr lang="en-US"/>
              <a:t>Category</a:t>
            </a:r>
          </a:p>
        </c:rich>
      </c:tx>
      <c:overlay val="0"/>
      <c:spPr>
        <a:noFill/>
        <a:ln>
          <a:noFill/>
        </a:ln>
        <a:effectLst/>
      </c:spPr>
      <c:txPr>
        <a:bodyPr rot="0" spcFirstLastPara="1" vertOverflow="ellipsis" vert="horz" wrap="square" anchor="ctr" anchorCtr="1"/>
        <a:lstStyle/>
        <a:p>
          <a:pPr>
            <a:defRPr lang="en-US" sz="1200" b="0"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lang="en-US"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lang="en-US"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6576" tIns="18288" rIns="36576" bIns="18288" anchor="ctr" anchorCtr="1">
              <a:spAutoFit/>
            </a:bodyPr>
            <a:lstStyle/>
            <a:p>
              <a:pPr>
                <a:defRPr lang="en-US" sz="1000" b="0"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10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10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10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lang="en-US" sz="1000" b="0"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5"/>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lang="en-US" sz="1000" b="0"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doughnutChart>
        <c:varyColors val="1"/>
        <c:ser>
          <c:idx val="0"/>
          <c:order val="0"/>
          <c:tx>
            <c:strRef>
              <c:f>Sales_per_Category!$B$3</c:f>
              <c:strCache>
                <c:ptCount val="1"/>
                <c:pt idx="0">
                  <c:v>Total</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lang="en-US" sz="1000" b="0"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Sales_per_Category!$A$4:$A$7</c:f>
              <c:strCache>
                <c:ptCount val="4"/>
                <c:pt idx="0">
                  <c:v>Bookcases</c:v>
                </c:pt>
                <c:pt idx="1">
                  <c:v>Chairs</c:v>
                </c:pt>
                <c:pt idx="2">
                  <c:v>Furnishings</c:v>
                </c:pt>
                <c:pt idx="3">
                  <c:v>Tables</c:v>
                </c:pt>
              </c:strCache>
            </c:strRef>
          </c:cat>
          <c:val>
            <c:numRef>
              <c:f>Sales_per_Category!$B$4:$B$7</c:f>
              <c:numCache>
                <c:formatCode>0</c:formatCode>
                <c:ptCount val="4"/>
                <c:pt idx="0">
                  <c:v>114879.99629999998</c:v>
                </c:pt>
                <c:pt idx="1">
                  <c:v>328449.10300000018</c:v>
                </c:pt>
                <c:pt idx="2">
                  <c:v>91705.163999999946</c:v>
                </c:pt>
                <c:pt idx="3">
                  <c:v>206965.53200000006</c:v>
                </c:pt>
              </c:numCache>
            </c:numRef>
          </c:val>
          <c:extLst>
            <c:ext xmlns:c16="http://schemas.microsoft.com/office/drawing/2014/chart" uri="{C3380CC4-5D6E-409C-BE32-E72D297353CC}">
              <c16:uniqueId val="{0000000E-B0C0-47C1-A3EA-531C5F135D7B}"/>
            </c:ext>
          </c:extLst>
        </c:ser>
        <c:dLbls>
          <c:showLegendKey val="0"/>
          <c:showVal val="0"/>
          <c:showCatName val="0"/>
          <c:showSerName val="0"/>
          <c:showPercent val="0"/>
          <c:showBubbleSize val="0"/>
          <c:showLeaderLines val="1"/>
        </c:dLbls>
        <c:firstSliceAng val="0"/>
        <c:holeSize val="75"/>
      </c:doughnutChart>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accent2">
        <a:lumMod val="60000"/>
        <a:lumOff val="40000"/>
      </a:schemeClr>
    </a:solidFill>
    <a:ln w="9525" cap="flat" cmpd="sng" algn="ctr">
      <a:solidFill>
        <a:schemeClr val="accent2">
          <a:lumMod val="75000"/>
        </a:schemeClr>
      </a:solidFill>
      <a:round/>
    </a:ln>
    <a:effectLst/>
  </c:spPr>
  <c:txPr>
    <a:bodyPr/>
    <a:lstStyle/>
    <a:p>
      <a:pPr>
        <a:defRPr lang="en-US" sz="10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[store data forecasting.xlsx]Top_5_Products!PivotTable1</c:name>
    <c:fmtId val="5"/>
  </c:pivotSource>
  <c:chart>
    <c:title>
      <c:tx>
        <c:rich>
          <a:bodyPr rot="0" spcFirstLastPara="1" vertOverflow="ellipsis" vert="horz" wrap="square" anchor="ctr" anchorCtr="1"/>
          <a:lstStyle/>
          <a:p>
            <a:pPr>
              <a:defRPr lang="en-US" sz="1200" b="0" i="0" u="none" strike="noStrike" kern="1200" spc="0" baseline="0">
                <a:solidFill>
                  <a:schemeClr val="tx1"/>
                </a:solidFill>
                <a:latin typeface="+mn-lt"/>
                <a:ea typeface="+mn-ea"/>
                <a:cs typeface="+mn-cs"/>
              </a:defRPr>
            </a:pPr>
            <a:r>
              <a:rPr lang="en-US"/>
              <a:t>Top 5 Profitable Products</a:t>
            </a:r>
          </a:p>
        </c:rich>
      </c:tx>
      <c:overlay val="0"/>
      <c:spPr>
        <a:noFill/>
        <a:ln>
          <a:noFill/>
        </a:ln>
        <a:effectLst/>
      </c:spPr>
      <c:txPr>
        <a:bodyPr rot="0" spcFirstLastPara="1" vertOverflow="ellipsis" vert="horz" wrap="square" anchor="ctr" anchorCtr="1"/>
        <a:lstStyle/>
        <a:p>
          <a:pPr>
            <a:defRPr lang="en-US" sz="1200" b="0"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Top_5_Products!$B$3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Top_5_Products!$A$4:$A$8</c:f>
              <c:strCache>
                <c:ptCount val="5"/>
                <c:pt idx="0">
                  <c:v>Office Star - Professional Matrix Back Chair with 2-to-1 Synchro Tilt and Mesh Fabric Seat</c:v>
                </c:pt>
                <c:pt idx="1">
                  <c:v>Hon 4070 Series Pagoda Armless Upholstered Stacking Chairs</c:v>
                </c:pt>
                <c:pt idx="2">
                  <c:v>Hon Pagoda Stacking Chairs</c:v>
                </c:pt>
                <c:pt idx="3">
                  <c:v>Global Deluxe High-Back Manager's Chair</c:v>
                </c:pt>
                <c:pt idx="4">
                  <c:v>Hon Deluxe Fabric Upholstered Stacking Chairs, Rounded Back</c:v>
                </c:pt>
              </c:strCache>
            </c:strRef>
          </c:cat>
          <c:val>
            <c:numRef>
              <c:f>Top_5_Products!$B$4:$B$8</c:f>
              <c:numCache>
                <c:formatCode>0</c:formatCode>
                <c:ptCount val="5"/>
                <c:pt idx="0">
                  <c:v>1305.6456000000001</c:v>
                </c:pt>
                <c:pt idx="1">
                  <c:v>1388.6348</c:v>
                </c:pt>
                <c:pt idx="2">
                  <c:v>1540.704</c:v>
                </c:pt>
                <c:pt idx="3">
                  <c:v>1558.5909999999999</c:v>
                </c:pt>
                <c:pt idx="4">
                  <c:v>1927.442</c:v>
                </c:pt>
              </c:numCache>
            </c:numRef>
          </c:val>
          <c:extLst>
            <c:ext xmlns:c16="http://schemas.microsoft.com/office/drawing/2014/chart" uri="{C3380CC4-5D6E-409C-BE32-E72D297353CC}">
              <c16:uniqueId val="{00000000-5CC2-4224-B64C-D8CA513658FF}"/>
            </c:ext>
          </c:extLst>
        </c:ser>
        <c:dLbls>
          <c:dLblPos val="outEnd"/>
          <c:showLegendKey val="0"/>
          <c:showVal val="1"/>
          <c:showCatName val="0"/>
          <c:showSerName val="0"/>
          <c:showPercent val="0"/>
          <c:showBubbleSize val="0"/>
        </c:dLbls>
        <c:gapWidth val="182"/>
        <c:axId val="289128207"/>
        <c:axId val="289128687"/>
      </c:barChart>
      <c:catAx>
        <c:axId val="289128207"/>
        <c:scaling>
          <c:orientation val="minMax"/>
        </c:scaling>
        <c:delete val="0"/>
        <c:axPos val="l"/>
        <c:title>
          <c:tx>
            <c:rich>
              <a:bodyPr rot="-5400000" spcFirstLastPara="1" vertOverflow="ellipsis" vert="horz" wrap="square" anchor="ctr" anchorCtr="1"/>
              <a:lstStyle/>
              <a:p>
                <a:pPr>
                  <a:defRPr lang="en-US" sz="1000" b="0" i="0" u="none" strike="noStrike" kern="1200" baseline="0">
                    <a:solidFill>
                      <a:schemeClr val="tx1"/>
                    </a:solidFill>
                    <a:latin typeface="+mn-lt"/>
                    <a:ea typeface="+mn-ea"/>
                    <a:cs typeface="+mn-cs"/>
                  </a:defRPr>
                </a:pPr>
                <a:r>
                  <a:rPr lang="en-GB"/>
                  <a:t>Product_Name</a:t>
                </a:r>
              </a:p>
            </c:rich>
          </c:tx>
          <c:overlay val="0"/>
          <c:spPr>
            <a:noFill/>
            <a:ln>
              <a:noFill/>
            </a:ln>
            <a:effectLst/>
          </c:spPr>
          <c:txPr>
            <a:bodyPr rot="-540000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crossAx val="289128687"/>
        <c:crosses val="autoZero"/>
        <c:auto val="1"/>
        <c:lblAlgn val="ctr"/>
        <c:lblOffset val="100"/>
        <c:noMultiLvlLbl val="0"/>
      </c:catAx>
      <c:valAx>
        <c:axId val="289128687"/>
        <c:scaling>
          <c:orientation val="minMax"/>
        </c:scaling>
        <c:delete val="0"/>
        <c:axPos val="b"/>
        <c:title>
          <c:tx>
            <c:rich>
              <a:bodyPr rot="0" spcFirstLastPara="1" vertOverflow="ellipsis" vert="horz" wrap="square" anchor="ctr" anchorCtr="1"/>
              <a:lstStyle/>
              <a:p>
                <a:pPr>
                  <a:defRPr lang="en-US" sz="1000" b="0" i="0" u="none" strike="noStrike" kern="1200" baseline="0">
                    <a:solidFill>
                      <a:schemeClr val="tx1"/>
                    </a:solidFill>
                    <a:latin typeface="+mn-lt"/>
                    <a:ea typeface="+mn-ea"/>
                    <a:cs typeface="+mn-cs"/>
                  </a:defRPr>
                </a:pPr>
                <a:r>
                  <a:rPr lang="en-GB"/>
                  <a:t>Profit</a:t>
                </a:r>
              </a:p>
            </c:rich>
          </c:tx>
          <c:overlay val="0"/>
          <c:spPr>
            <a:noFill/>
            <a:ln>
              <a:noFill/>
            </a:ln>
            <a:effectLst/>
          </c:spPr>
          <c:txPr>
            <a:bodyPr rot="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crossAx val="289128207"/>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accent2">
        <a:lumMod val="60000"/>
        <a:lumOff val="40000"/>
      </a:schemeClr>
    </a:solidFill>
    <a:ln w="9525" cap="flat" cmpd="sng" algn="ctr">
      <a:solidFill>
        <a:schemeClr val="accent2">
          <a:lumMod val="75000"/>
        </a:schemeClr>
      </a:solidFill>
      <a:round/>
    </a:ln>
    <a:effectLst/>
  </c:spPr>
  <c:txPr>
    <a:bodyPr/>
    <a:lstStyle/>
    <a:p>
      <a:pPr>
        <a:defRPr lang="en-US" sz="10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0">
      <cx:tx>
        <cx:txData>
          <cx:v>Statewise Sales</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Aptos Narrow" panose="02110004020202020204"/>
            </a:rPr>
            <a:t>Statewise Sales</a:t>
          </a:r>
        </a:p>
      </cx:txPr>
    </cx:title>
    <cx:plotArea>
      <cx:plotAreaRegion>
        <cx:series layoutId="regionMap" uniqueId="{96DC265E-5BD8-4EE7-8D21-FBFA40AAA18F}">
          <cx:tx>
            <cx:txData>
              <cx:f>_xlchart.v5.2</cx:f>
              <cx:v>Sales</cx:v>
            </cx:txData>
          </cx:tx>
          <cx:dataLabels>
            <cx:visibility seriesName="0" categoryName="0" value="1"/>
          </cx:dataLabels>
          <cx:dataId val="0"/>
          <cx:layoutPr>
            <cx:geography cultureLanguage="en-US" cultureRegion="IN" attribution="Powered by Bing">
              <cx:geoCache provider="{E9337A44-BEBE-4D9F-B70C-5C5E7DAFC167}">
                <cx:binary>7H1pb9tItvZfCfL5pZu1kVWD6QGGlOTdTttx0p0vhGI73Fnct19/H1qyY7OVxIPxvYCAVx20YFFF
njpPnf1U6Z+3/T9uk/t1+a5Pk6z6x23/+/ugrvN//PZbdRvcp+vqIA1vS13pb/XBrU5/09++hbf3
v92V6y7M/N+oSfhvt8G6rO/79//6J+7m3+szfbuuQ5390dyXw9V91SR19ZNrOy+9W9+lYbYIq7oM
b2vy+/t/J+uv63T9/t19Vof18HHI739//+JL79/9Nr/V3x77LgFldXOHsYwe2JbFKaX2+3eJzvzt
54a0DiQ3GaMmVZvX40Mv1ikGvoKSBzrWd3flfVVhJg/vzwa+IBufn71/d6ubrJ645YNxv7+/ycL6
/u7ddb2u76v378JKu5svuHqi/eb6YbK/veT3v/45+wDTn33yDJI5r3516e+IlOGos7dEhB9QxSiV
hG/4PgOGEHIAxISyhGVOLzID5tcE/QCYx4FzYL7sKTDxOqvWWDdvJiv8QColTUbEBhn5UmQUPeBM
ESGEfADGFI/P3opM+WuKfgTN48g5Nld7ic25zur1WwoNtw+gqwRRNt+wnr2EhpjqADJDqMX4S1Be
QcpuTJ4GziA5/7iXkLg6y+5v6/C2qR8Z9N9bF04OhC2IADQbWKCrnhsZG9aHSag6OhOVV1KzG5kX
g2fouHuKzjoJv+kyC9/S0NgHVHDLUkTtBIcQyAyxqU042eUBuK+i6QcQPRs7R+jfeyk/5+tySNbZ
3dsJD5MHSlCbCTUTGuvANgl8BLV1EKDrNiZuY2ZeQ8luVL6PnGFyvthLTB4d53f62ztXJ0369U3l
B/iY3JZkMikvtBqMEbGoshjchemF688B+k/J2g3W7rvMgFu4ewkcwNLl+k4/8u2/t0STMCkphMnp
bmVnigMBMJk1k6bXkLIboO8jZ6C4l3sJyrVu6uCduy51Er6l78YY5AjKjBKy03eTJtxubkoEPhtx
sh6XxUbfvZ6u3TjNx8/Qut5PEVrcJ+tuXd4/8uoNREgdmKa0LQqLtHnN1J444Ja0OCNbtTfz6V5D
0W6Evo+cYbNY7qUkna/D7A2B4eKAwY/j4hGYWcbAUgeUWISb9tZhmNmjX5KzG5XtsBkk5/sJyQoG
J7x7Q++aygOhhCCcbZTalKZ57iRIJAukzTiV2y/M7M4rCNoNy9PAGTCr/cyvHd7r0n9Tt40iE4CY
k6utuZkDww445wyJhG0WZwbMKwjaDczTwBkwh/sZ8BzfrYM3dNA4P4C7bNr0MdicJdcI4QeWUMyW
87TaLwnZDcd22AyM4/2MdD7e92+a6SQw5Uxy+Fw7vWWlDhhKA8q2t8UBgPU8wvklObsh2Q6bQfLx
zz018lW1vg2a6r6uq0f2/PdeGKcHyMlAPdlbuzFTXzaqA6ZAMlTCC3iOyfn6lfTsxmY2fIbR+Z7q
sAShjA7fEh7zgECFIY7c+lqz5I1UB4RLiwn53Yl+jtLxKyjaDdD3kTNsjvfT8F/GCQzMm9Y6EeJL
xrm1TUbPXTJlHwhzcsds+ynAeY7Nayjajc33kTNsLk/3Urdd3HfvjtZpXgXhW0aYnB1YUlhEPZYL
4Ho995mh24SNAFSZ24w1faniXk3WbpRmw2dQXRztJVTH2V34pqU2pg5QMVBcPlY5ZyChcQAFHUgQ
WgceXrM0wCsI2g3P08AZMMcX+wmM7taPy/dN3AKE95aw+e4CqGLQbaZpEXN7fZZEO/4FNT+A5GHU
HI/99AU+Dxq9Nv6bQgIzYlHrB+0CxIS9QYKAA5jHfNpzc/MKgnaj8jRwBsznv/ZSUM7DqtJNGb4d
MigGMMuG/uLb8AZ25LmdmRo5bJvZhG4zzjMV9hqKdkPzfeQMm/P9rAmcvnWLjURWjCOqtO3dgSeQ
kyZBD87WfZ4FOb+mZzcuj+NmqJxe76XEnEKNNLfx8IYSA1VFbSot8T3gfy4xUsDo25AZso1KZxLz
Gop+gMzTXObY7Kc2+3iPPpuqur9/Q3AEWjWBiym3GcuZOoNHxjiDHbK/1z6fG5pXkbQbnWdDZ/B8
3E+v7Ew3YfXGDrN5oCQMjYXA5tHOP5cdRVDfJBIdn1s3YFaeeRVJu+F5NnQGz9l+Omnn4W0Q+uvs
7YQHeWeJZJpCH8cGnFneGZoNmTaFeGZ7feY4v4ai3eB8HznD5vx4L63OeThpNl2/ZVQzaS6FGhq6
bh9eZOao8QOikLFBu/Tjitj2QL2Glh/B8jSNOS77qdImn3P6l+dv6UKjc5OiG+ApjaleIoM8J/rT
Kdpttjbnb2LzKqJ+BNGzwXOQ9tNlm3JPf+kyflzGb5IRQIsg5dMWjofXLE9jiwPgYyLdts1UzxB6
DUW74fk+cobNxX66bBf3X8t1Fb+lXkMiE321DMnMDTYzjw31NXgMU3Ft906C11D0I2we5zLHZrmX
Rufivl2/ZdsGsptMWMjJwOY/vGbuACEWFJtAdW3rbMMiPfelf03Pj3DZzGOOyqc9RaV7d3JfVvfD
I3feQJ+hssaQ+Rdsd9LGRn8AzBH24m2Am3fdTlrp1zT9CJ3vY+cInewtQuf3fXj7hi0cjB+giRNp
M77VajOLQ0zrgKDAhkD1b1LTvfs1NT/G5nHsHJvz/cRGl/87jbaofzJ00DzptlmfoI3atIRqs6wt
fnOP4NV0/QCp2fg5Wu5eonVZ3vv6LQNStEMDA/QIWFtF9tKzJtRE2QCdOWwmRL8mZDcsj+NmcFxe
7SccQfiGKo2bBxwbOrGvcLc7gC5OXGHo49zmq6HynrsDl7+g5geIPIya47Gf9efP91X97lOIHs63
3bwm0cVJBbI224T0TJdh04AFUwRbs/UWZsC8mqzdCM2Gz6D6vJ9e2wekpqshaddvihRESCrsMtxG
Mg/71Z+nP237QDIpp4rPk8f9XIReS9VuoF6OnuH04d97qeKuAhx/8O64etvthtira1FJldju3lCz
yGdqviEIeqajBx5eM4l6LVW7cXo5eobT1fFe4rTZWLRYx2+bE4WXzZC0QSfUBoeZ5oO+O6DMRNrU
mhUSXkvPboRejp4hdL2fbdM39Tp4NNj/fYQ65Q7QmYsGtW2D4Syr83Byh41CD7VmnvWv6NiNyGbU
DImbj3spK5/uyxSHQrwdGKjrmLag+A966oW9wf4PNOUoC4How2tWqn4FJbvheBo4Q+TTniLy9j4b
mggIlQq9NxvOzy0MfDq4CQK7QDbXZxbmNV7kD6B5msscm/30AD6v0Xmb+fWbxp02Qh3C4FL/wK48
xJ3YOvXYNTULP19H0258no+dIfR5TxEKq1udVeFbJgaQ4ITKEszaOsp/L7nZ2JMjsEnqqeDz3JH+
/BqSfoDP96FzePbDNbv96cFiGy5tHIAX3/xPD1NTaLKFBGH34BMCz00PyjroXcMRA48nd/BHe7ep
Ws/OO/sxWbtRmg1/MZP/o8PUfnzQ2tMhdIt1vV4+nF737Ky1n199mC6O1JsNffecQS/W5SNbj+9+
f0+JLSEpT6fiTTfZjtz2Crw8jOrZmPt1Vf/+3kDP9IFJmSUVBa4EEvj+XYe0xnQJ5SC42qYJoUTB
DtXu9++yKc35+3s+bZefNipQ7GnAOTsS1q6ajlDAJex1nMIoiKspBHZuk6dTAz/oZEA68Ykf27/f
ZU36QYdZXWH0lPjLN9+biBWo4aKxGzEBjlmaNrZKLKv8dn0FC4Gvk/+XjzqmnjcEl3aeK+ImRmpE
ThdQ4YrCiocjW8csWzWxH0ShE7L83KeJ4SahH9xVnhy1Y/spzV1pBkV/HIxFmjm6sq3bsaRqmWah
5A5P8+FMF3GZfA5HXpzpajTvIub3yiFN3DeOKYg9LFKjbdlhaFj6xq5rmx5XhWrbk56FZXde5la2
DOq4z5yBJoMTD1Z8nhPFXdJ4tSMG48xshjx0ylz6LomykS6KofzSNrRcUhokx7ztzcEdIknuscmn
Ec7AfL5S0gvo0usyEbjcCsLzpNXdcZM09pFRNuVxq9Mod8ow6/9oC+OQRg1daKo+d1nPDgMjqVM3
9fVE1TBGn3tR5S5rWL5ohv4sUCQsj6KRlIQsuph49aLRSdRXjs1KUTsko75DdVJW7mh48UgcIA8u
m2NDPoQ0FCc8GqsPVd5F1mlHbHELjgyncaUir/w4Wvl4XJe8MvipXfp9vIxK4uS8s/r8sJR5kCxp
T7tzHfEk5MmRnQzYsZmtrFGmLXE7HgQ1O4rCPtBF71Zx3jb26dj0WalGl1SE0H7ZBXETBa2j/LKn
7TFJY6La06RTUWjVTk/gksXHvjRsO1/kODDqr5ZRclVVQ/8hKZTR36nMzqNvKiLVt8EzaccuaFaJ
lFzbqUdWVh3aunJy27P/zLuk4U6Rqvas8+P4xMqaHIwqYy9wh6SJjkOuMrYsk/gPQnS5NMO0dLwg
7i6ntJRjhmGEZdnHejHkse8aODHkREaxXvq+Oa7GMIwPYx1ckjDvr2qr4eHCMxK6CFUZZG5S1P6J
lLXNXc7AbZdG0jsyM7OtlwkbxHHam+VqVGO11jRPbmldELZScWUJpyzGwKmlJxPHr6OSOVmlyEnF
6s7hzE9OojSMyBHPmi9BxNvaHTUXHwxwUDia5/4Xv+TmqR/xdJX2wjhsGc8WNh53nlgsPyQj6f/I
dE0Ogy6W0SUnnu2khewaJ6ZmfEqJX3ROR6t2IWMrO247U1yEtRdRp68TfmbJaDzJvNF0xsgcFnET
rEFjtJJmSlZN4l9YQdXEi4ZbZ9jaVv0Z9LH3JSgDtdLp2B7mEePLuIizk4bY+U1UjRcis8Uf08q+
9EhlLmyTZUurIOdjZA9OEOa1K1kuVjLMaQkO5OY3TQbzUovY/9PPw/G0LHh3pts4OaoSK3eG0PIP
o6iND72w8hyvyKs72sXVYW6V6trnhnCw3Zieydj+NFLzMmNR4dqGZ53FYyvO8rAwjqKo6j6LQneB
E8V9d9aHjP6ViqHvnWYYte90icmuLMqbJckq9s2wZZC6NbixiseoPm7q5NbCrn+3DL1KLoxmKJQT
txa/zlnXBy61W33L5eB/FBH3TUfHpfhapzo8zFRV4R65cZzIhLqM5YZTNG1y3JmWPon7InVlFEVL
r436Fct8edQLy3O6PGul01h9tKqFT7DQmzo8JSpoPtZBGbsJ+POx6os/sKz1laTDmeoCwxWxp44M
O8ilI1lhn8jSCJWjeCLveisLPqhEhketp7M7OzTVIjEHGjt5iv7S5aC56QwmOfas6KpOS3k8sLZf
xFjd18TQeeqQbqBHqmGe29XjjTQjshh64duObRfhRZS00OyNyb7oxO+cNGiMRd8RHi160xJ/Cdmp
BSP5eKV7FbrcLrvPcVBljmCRPqdJHldOa/e3Rp+1y5ay+psfd4Ybi2Jc6iSoDntO2Z80G9PLkYTq
su3l+GHIhF6RxK8/0LLMTz2jM69tUo6xWxVlXKy0rvxlpQtzLfOmXPC+0VcRN3TtDl3A3CBqDIeT
2v/Wj755lLWZ/Rej9WgsRiyt5QiV4wb10FqO9INukWloftmVhmPL1jqnxei7kEi24j6hN36h8lPZ
ieBEqzL/UJCgXdSF2YKzKhjuw6Gsr0XrF5FbUC9YVOaQFE5AqtT1+sJyCGnp8VgOQ+NyWtynaciW
pNfKYYLq8z7KI9dgRXk2Zrr7I7GNZTPE6rxoqQgdewgD75hZRnwemKRYEFpEX5KqpR+jKsnP7VwO
12ZHqt4xrEBdcdXXR62s+2PdeyF3tMc7tw1C87Js8/hzqnTx2ZdZ+SFrEu9THnvhadMXvRN0crwh
JR+Wgamjw6Fsh6U31IVjWlkVLDhmq92+pmZ9nCVjmzu+3dxMW8oGJ+RVtjBCkbmW4HpZmIH5oahs
ny1t6emTrDN47aZxN5yKaEhjNywJXUrNGfhYd3/y3haOaAPrcOjTNnCjwhtPSEisW4r7G672svCD
Xweda0Wm+jyMojoy+QhDLzOzSZzKr8KVFcbWmY1Oxo+e3Za+Y4jSih3fkyFfyK4/awpdrqqcN5n7
/GjgF07Vrc6HEq7N9jTmpz//9VGn+PdwVvD3D6fDnL//hZbdzSnQP/0WDvqYPMtq/qXJOX661/dT
iSeH9OmI4pmLuzk3+gf+708vvs45tlFl/plv/P0Ms42vPfmbmzFPvjGFAzwddIe4lDDs/PzuG+PM
Vbim2JSIHe9qqtV9940JAqHpHCm0xONcIiRMn3xjZuGgNhT1JDZoCfSSmOo/8o3NmWs89WlN+Qyk
XZng2LX60jU20yA3PWM0TmXtFZFaoXlIDs2fZat4Vp5EZmqHhRMrKYPo0K5qKxRnTCVpt/RThRQ8
vFI9wMKfcOXJmJ1nBlLv1uAYdeCbcCplUobVYRNHde8dxjIUYXgm/K4tAmfEp15z5BUjnnVjiraD
MnL8Jm364Iy0sGxj7HTSNpxAGp1rtJbM0hMc/MAaN2ZdEg5O4Xmt+RfNSq92tVWX+XAdFSOSOEvJ
/c7+QwZ9E6jLMKyXXa24lzippEbqiiZjmZM05WgM0DzwS11f6ELmzv+Xmmfnqr8IoF+ElBwR1o8D
ylkc/l1yoOlwm01QaWGd24xhxy4SAg9C8Cg42KYz5UnRJYV98NvAcRtTogaHVWwjg7A9M3cbUBKc
bsgo2hQgOTaaFXCY+6POeKH7EEPvCCgZ4tln8eQUqqLJBLLJqG2hF4XOhCYhUZmRLhb3EvFOo5Y0
57mRuGbehuMnIZo8XnOjFNUqK4Zq4Iua9iLoXUN75lc/K3kGdU/72D5RgRiaRayMrDjqVJpU54lI
cyxKHfci/yriOur1wrCsJGKub9uc3Nu9HpqrJOjtZC2lyL1blrLCuvCtsMiZk5KwAik8F2V6GRCz
7rKFn4gyzh3diTQ9QxRagGQ/TclwSlOWRd+MqtUY8wzSHUxCle0Fj9CJSLmCeptq22DXLOa2SRo2
gRXIe6/TWVQc1SlP+FHC26q0j8bKr8POHcMcx/omphdSb/XzxxMkFl4+f9qgytDejTIGdnWr6fqz
mH+MmKyQFgjvIhKzOHRrzQQLHKWoUUSrsu/8sl6UQe3zwDG4MebZh46zoaIu4aPVsZPaCrIqdrQu
WEkuUBYucO3nRMKUPKcRYQNjOOwECX/0mE/L8iWNfRAaNCiZcWcZZWvShT/avl2sEslrZjpZWVvW
l1iYXo0k45O4/Rqb6blQ9TZFHQ6GhM2fmzeDtrXB5J0/YM1ZTmvmCcIi7tEMYUQUNuFl5uEHIGon
CDSqdRu1uPmZgR2PR3ZpNm0bJyfhjDFYCFT77Iktz6DxRRsaZh+wO8NO7IK5AnGEWEOQjPpYj6Gd
XIQG0eScxcXQXMeVaSL6RMI/AVN+zgiY0ZeUCIqEPbrFpr0YqITNAIA5M6MhzrxbT42ZKA91kafe
sDS8tFLD4SDLHqj8/JF/nzxM7mT0sZttOtVzMsjPJh/YgZdEg1necauDlK8GYo0kXomyayq+DKXH
rS9lA64XTmWhlvpFm0MLT74NtZl3v1gIZKbJ7KmYhK2Pk6DCR8HW4ZfU+GqMhMpr4ysOMrFT46iH
3YZApL0O8GMTTRfxkbthWg00d3pFGagSoRk012luRYObGaTMrlUapGW2KIQu6VXahln19ec8m/Tp
9/wdt2GxTTjBOJ8eh6VDWma6pOk8WZrF2H/ty7rEIjCb2ASzzL5jwnD6krXGdU7jYhKautPTW5j7
zX/KLCQzcYQE/BclOeNQbS+ZJQta1UNl6a9ZIgzo8Ajaa+ycdjDrQZwyT0DvV36DXzlII5FBo5Z5
WhJxJI3IaGOnCKBtJ80/BBiVhWPSnvI+znX6C7VC5msMB8GihkjR7o2ELPKnM/vUsy7LVTayr5VH
LSNdRnWVJ82HYqzDPHO7YihAnGGnLa7poUj1gMTKOBjXXZ57x5Uqk8h303E0h9M0KLLaczJlWnCy
GmEayZWVKn9MXcpUD5VIjWgg2Yk5qgR3jUOvK4pfiCl5mcCFprJwZipK0ibqbzjkTsw0BlZmVrRZ
m3+xhRaRcHMTje6F43mNUqVLRtuAaveGjfZEjg3Xmgd1khNP4lLf1cwqVk3Hfi3QfK7F8ZsJcEaE
QrYQfal/WxZxH1epF+j8S15Cioolq2LJzykJ2HDKKqRZCkd5bTJ+SoN+GGynCcquCFwo/M668ovR
M47KFFnQT6XRVNaFDK3JQeh5mybqMG7EBI+umMISGlpbtFd5GcXjpzGx4i52zCSZjFYI7k9ecKaQ
Q3MYIrzxk0z7HtgxxKN4Q0Lar+UiFxWrVpbdTNjFvR/CwSgeHq+kbwydI3Uf4RYazgMoD41s8g3q
XKTxuq+srMhXqi1Je82ZHuuzEsnL0kmStKSpa/he2h/5HMb1r0xmHv/Umi3BIrOlDz+jLTINF+Xn
umGuwsF9G1k7lI24bWHvw2xpMG/IfKLy5MtI0gohcU9NG0nVTkc6OWZN0UFR/PyJc21EpzNkKIHd
RiO/+tsTq9Ksgi5l3V9sbKbF2DV8Un+0smMYb6sthPXFi9iIRdjRpq78cxuKBev052RMMeALrcjw
w0TUhuHCng7K4SW/VEcja5vCUFb6KeVZWjOn1o0w7nURFNBGQVxlZFl6tg4/tJX0oXHyQGh/6cua
ttrBYQUdUso19YvTxJPWdc/KRA5O1RGrvaqlYYZuIcZen2IRmUg5mtwLc4d7FpmEPUC8dqXbAN7F
sRfF9ST5LTYNXU4/pJQPDotL1reHP5/xXK9JHNpnTs1B9OEccgTGL2ccW16Qdci53LQNciJqKcqS
woltEcYhEQ0nix8FpOuxbPtYMbz59YNna1j5tKRZE3XUu/Z6a1rStAjHtDxCCpdNKrIYK5OsiqTN
q/BwFEMMqfO6dPKpySBTSKdNCojRz6dEZ5pNwgNC5E2h1YAgahMzVV2wLB11lNEbWQcMslXn/kRA
bbBmEt0HOcYuRSQ1V17QTyIOXTmplDJHenBtBARuPOnF9BHKT9ill6jI5kdhl0x8KIZOWxde0eNb
YcCmKQ5+aiGda9glW+WybFmFTGKWY7q/mNosAsDUFI7+pzgkBj0rHP7eS7TqPiZ20ujhhvntpKnq
ssDSGpMx1Le1KWOKglKti/GTTbPJPqaGJgCkt9LEH5ZjaiGruVLMaLobeKkl2NHZEcPqY+0IbZKF
hsIS412ST9qtgdo8CmneQa3V8EjwQJQITPyFGIuAFanPwQoU3QKjdgWqLRCJQNEIf234M6nCaZPj
zzztmYxKuAvwrmwqJMJO82+uLulGbg1WYXxsU1tDO2zcWxrIvo1dRJaBv83U/dC5pjNzND2S43w4
asIsoRl1HniZEXKhVt7bH6uGYIXUA47fDA9h+8EfHuVcC5QCDY0KnYWyDxietF4GlwVKD1zqyj6p
P9hWJb1o5dVcQhlAINurEoV8WIDUgODXfQZDtYUNtZkMrOwTmUFWIEUTHD4qFGC9EYUEb2qIVHtl
6lSDEhHHsE2xVU9x6s+5zdXMn8XkJyMAJYHjcOEFzSMbuIOV4Zv98DEIBivxnLqJWe56nelFFxYd
eTksi6C0UFtQlKoocMqyCIsTM2lYL1BFCArjtPRTg597aWAzt+h079+aYWIedR4KSIvYznRyx6Nk
LK9SbaX4BbyRJN0lb4nZjwsZZUrkbgH/sWpWXSdke1EWgddrx0pRjjpjZknUIkMBkrhRXzel5+he
FmPkBFlb8t5FkbOFMLRj2Q2J0xsoxkQrRUnDr62kHrjvmj1puuYwR7WEePDfPL8+rgMbnplrj0k3
jghrsRTz4z4evMYpqjyyVq1CpnohUqMfP3aWpuGnhie+t2C8psQdEJ/qwbH8ulILFaI0hYRY4h/h
oNV6UWizG089lZnmIelIQFe+UcnAXOaxTvnNgIpAbNwobfb9x77uWX1uVHVmXMFi2M0dMtRWeTPa
rZ9pJ9eaBNUfqh+TqRSG7MYKpUKZakfFmtHAtcuxKuRXkkYyuwtorqfyjVUPxb1q6q4z3TjpKhId
1V5WCLlAHCAS69BLjdi6UMQ24viwtXJaJcF9IDNWg8s9YbLk5yPTLZY0CtVVHvyBdoXaMpdZxvPc
Pm6UFwbJWSb6uPCXUevXHSq0wvPDcOXxtGvElZdRVhxbEQ98ucJasRiKTu1owqwnlQw75fgGt4p6
EXjlGA3HnV8ZQXjYhSmsjRurjkPBtnnYiD+10ViiOsbi6AzUoRjcFnLR5PC6lFMPTPbWZUJtG2/1
5kMjDFGOdrDPhuNxo6548XVsCkXbk8gqc58ekd5AfRqFfxE39mGfRSRNHMHbyS6awggxHZ8JGJV1
7w1on3IjESjhXw5d3uX2h8gzoi5Z2TEzaH4cN4OS7aUVMYHCW6HUlJOwy1oE8Sfb95AtPuU8qcAp
Yyigss+htYtAnBrMK+3kjIRFSJIPUdShvrzsIigCf6lD7F0tXaisiaShNRKTLk0/GMJiYeZxVMpF
VpuGyP6kPs3wvDRKlLppfFkUbok4GJylsglhQVxiBdNNQD9cFqco1OTT86DC7N08IBmzVlHQTRxj
SR3jTVdBbVxnqT2pfJSnfWm7qqs1FsCYwd84rFWZ4nv5ZqpBLUawr4hwnpMNW1J5eFoSEASZGQkn
eEjO0TzymST9xOeMqwi5JKMxSkBhZLEM+H1RIKApVmUYwtNyO0kGu3BDGYjGmKrjTdF8qqOsCTPw
ywhGfRg0Iyf9uYzsiWQ0ApT5eG1hZeEJDJeKr57RTwvMKo0JeXSD4LNEpRNr2pbgqzCxsuhAQ4vG
O8xxO5+yZKz4ioRbgM9En2vrOhbcU8zlnUICCL0JAQEvtqvHGyuFW9qRMU3Oq4cHZjRYNaW79XGV
GMX0F6tEfM7MsDSut6w2Nl9/ZPLme8gU0PjcpnkKAkhmBO3XOLTysDwMMzZg0gUd8cOjjk+ZH5rX
CMB9FA3FBig9tjWWGiLvpvSPM6IGTzgkDtrBulRpo8GllqYJvkLR2wOqkObwWlS2zWFyev0UJ3ZB
Rm3fLL6iW2PioM4hQdBrmzkFNESM5uY6szpyNDRyis7NDbSb5WF5cQL+WDzEiKWwk2nyvTUEWKc+
KafHBDyw8OGAOq0d3IxGyJv6BDNlE3s3C2lshgZUYpLTXdBbUGEcmuUYVldVBxPpG4YaYzfiD50w
ze2lYYosjo5H1I/Q8+KbyGiZyy5sNGRaRf6U+ag64Bu2Ni2+EsvPsHwqAY8Vky9bOLuXFXLZ0w1p
O73x1pd4SzJzEod0FBP9WWOhPHyDZonED1co4eO+QcGIz47iarBJfco2ayWMKlXbh1uWq6gtQQ5a
EWLcBBZA4+FRHsaw8y0pRsu8gecWyXaRF0adha5Z+R4eLqIAP+a2qJMcuc0ECQOkbABT0Bzb2p/E
uYF9xWfx0FiRXMVwFvvhhKkq6fVRzbWZpm6CloC0dbzKR9oQZbQG3w/qosIbnEaRXKRFg/8PaYck
mkDtGKmiArn85KKNaw9Jga6M8HQS+Lr9ZGVejyjAG8Zp7XcKqjxa9ayg0DCyDJJGLpMUJjZd9kbm
qeoYzWvl2P9lorsB+sZPtI7jo206OaqToIxWTZAg3r0deIUzSI7yKAA7DtmDzBRaJmBY5XWxN35i
gdRdfVOwLuiso3oz9V75FVjE8n6MMaPY7yqxtEaTQMuhI2piH+nRHFa6yFdNS3yTP5VV3IEDpKHT
fOswpHgr/4e8b2uOE+fa/UVUcT7cAt3tbtsdH+KMnRtVnGRAEgJJICHx6/fDOF/tmbxV7+zvet/M
IeluBEhLaz2HJUxwfF5RQKFBTYcNuDLOG+JjVQOy8Lm4T2Sk8YncR3sNazMzY159gCxblA2aHM2o
NInPHfg6/Mb2Ab0RlOVADVWWcuClJOIofYVA7TQ2ywBgIrsVPN/X05KuFCB8x8sFoTLJiceeN3tE
Gsh0knx/eIYmO1QQm5IDi2fD2OHrOFMOd/m2Ij0jwWUls9b0WiVsBykng+3uvuAkyZfHFDCWJwdH
WOD7Y77KbJihdghgAqoLgED517RLICqosRlWePlbkG64q3wU+7YhMrJPNx3rCJPv40myZQISndCQ
JvaybpkgxSPfzBo8Qw21AFXYpKryr4i3mF/BKjc8AZaG+z0QOQYI/igvd5RqoMhXkVlXYlrl17zy
vYreUzfkwzXPlfTkmMbTvAR/rjRijhywoyVDVs8D8O+gKYeo0F+ASK58+RxCe9F1Dcl80runtUBu
o35UlloVv0GpCGjipLmxooI2bJv5ly01cTrVBruDQ7EPURlyyqLIKhMZzHLBqrix+MOgsHWxgply
7a87+XiXSjIAxA2IaL/f1l/hZhjsHv8q3+3RBNn/vnjpLPZPjH+h9xBm7X+WRWGAT/jO7x8kCdAJ
cUDlvnMbdCASS7lDtkiu2+IjeWBYqPuqrMT+N7+mLHJKRKIKXi/81QcevofToGu08zop6ijWYflg
+qJbp3oNR6Dnqd9IFZ9XNe6rvAu2HQ6cwRPhXynSsuWsthDzG6oLvGDglvvIOQXT+PXXhTJdYUtT
mCrB80fFNlK2FbxmozTpI/8IWPwDaFToVIPZEAxqByFnnes0bUUn1ETqXuUmeDY0k7jnZQWLZy80
7vY0rk8drlHYYR+W+WvBBRPHPlKTzOyLXMY7zdiOq9vnZEG2mNM6g9xIiEPPBqzG48cDAQ68Bz0O
xzx+N52jgN32cTIU5b8AX78V9MBydqEuhAkIbnn0H7Byv4BDAF4dP/fTlGPURdc5rIZ1QphVQbqv
oMECeOlrS9U+9n+p7v6Jd+2XhxQYutX92CBc/zf4XRs3BStkt8+/QiMDBoxRoA7ASvrvl/oNQMdq
CqFkxrUAWeGf+V7W/42kWUuuoJmNxv+ZIyF309QoSdL0E1rl7bO7yvv9pRoKAdbzlOoUr+xXcPzv
Y/knhACnHOZPiSNiIfhIYJ5L4n+OhdgkBnzLumec7YswRrNoz8fnGYcnHSBs/vfn/J8XhGUcwMGu
5wa4WP2GK/Jeh9EgQvKk3IiNooMWdzkXniPM/VrZ//0Go981KGh5gvYAGdoJlzG05L8DmW6A3nBc
hvzpV8RY+20H7X0O3V52dOlc2iOTZNOPZk08a4UZ93ieaISGYN5S7Ef/MqJ/znQ8c5RSe8/JpKgy
9Dr6nRbzVRishU/U0/CxqFbkdVjjznCCuE5LS/EK+tR4rMwqweaA1CLo94EwmSizNVahsj9mIpmy
sHYILb5BqFf4ONYHia7UJ6gnm/WDz5IfYfa/38TvrxEvDufThzj0DJBshHPp/jlvsO+qJXaBvfYz
3yPT9lciJOdsNI8+KE2KYzH+36EuiOxxvQznfULUv/fyzH8DZwuHbAQtPM3117bnul6xOpwQWada
z+ha+b+7HiD/3W6NhQE7T/of4SBZCZBoS9n1Y1tCkry/jYIPWBfjrPYN479f8DcWCsUetAxQSMW7
fQiny/9ONYzh0hPmZPU9ZAB0f03AOOd7UqUTsRdea2lH0YQi1TE0pXoAJ1APSNrmZklGV7ywNUS4
+JdxfYgp/i9BilM70VwYixaAH/RPJZqj/PNdhyGYlYJCYaqhHu7nQ5y5XU9g0H7QTH/O2whKuoGQ
FOhoVQuyod6rocldInGL/RYimq6ZuAR2cxenQA/CB0GyrptuPHb3bLoSR3nkfENikEZvs1IChYxm
cTqqgxjMFi9NOIX5LNpSZwDL7hIXTUn+UH0wcjxHOZF8IqOIlLuHy8JWEL0Ym9MIqAaD2OIGpUJB
RTsETGLf+JViFAG+1tf8IzFAjl0i3Od/BaKPYoH/9TTXXsQIviju9o18tVB4BTdTXCLTH2ODx40k
KTfFNZmHPR0LPrITCXoT7y2UZbTRms+LiDbI2nU10jaXxcBM/T+ghcLG19e/UpG/ciBwYyue76bK
fRsulAU2hOqA5/FBlhMuKTjqAnsJwTfQDpJ9gYaNJyDyAxteEiSuVXLNPSRp8szyMNjL+dlqIKX+
o5KqVj8nqoUzAV6BJ2AoBXiCmvVLOZEmMFO3hqJW6BqRxQ8VRLsF9HgKy1N9znxlt+kzGIOdk0IW
B/vNdVpm0ACfqQRe3LWY5xAEHHutoog1IkLa+KdH8TiXlyx3a/w1ypxfyiuALyIfx6piPD6wcQ5C
1LJY+m5pYPABG34YJ493264uhuq3DgNgC7ZBchVlZeNTT9Y7Xs3LvNUglFeKeriCmLtxtA/nUxoO
y/qeh4L7viUpUuaxFsUo9OsI7CQwdflBmv2KJgqMdpfflQKRlx3Hfshjgzz4r0wJ0PWe6flx2beN
j6kx/JXPjcXAUXRpOBGMrK0OcxEhFnVTgWHEnMf1ygNbfUYYnspnOVbBcBQ067K677r1OfM0Y62n
KznR1CY3NEy2s9DO3gCLmJ4KnceNq7L+WtBlCIH6Wv2ZYFLfpJATzjVWX//OtBxeu5BOrasiKBDL
IVlOKFcBCsVjdlvK8OvEsRzHVeZ3+UplW8C1grcbBvrICpce2ETNp40NS3hAXr0cSh8mA2ZsLr73
0jzHUSpvdRp0t8LOyyGbASJDStLd2MlUbV+t5WMhewVmXtIfdFakHXrZ1T4dxzYjlbqUWyyOnozg
cUeZpfjp0o9NysbiuOInzyUqqnftJnOCcoH8UBUfTtxFw1b7imXHnoXTs0yBrtcDQJa5DpKpe1nd
Vn4bgjFDMW7E57WM6SGMl/CShlVP6ykIkrsUQNtRLzO65rKCPAL+o1AcLUn1IwJZg4okktGTjVlP
j9KPwQFC8+VptikgA4SCFg4cc0lm7XmdibVsSFGRvnylNq78GRoC832OUxYdJiMXFCpU9L62cIj9
LJesEG1AAn0RFQQFbRot7NHZhKPSEdNtNi+RakjZT99CNss7h7MQb+c82mcoyXYWtLPrxSEhvQ8L
bs/Ar4ML5UkftyWi349oXSEv3bYygmkGysC3Var1pwoC18Q02r7NM5tiaAIkBIDbNmPm9oMcamie
tGnltnJ3yU2nujqMJL36qEAgRlHU2DUZkgsMyIO8aKf0MZYmvs0G4WpgtV+y1X8PDSHXNMLysbNZ
WoCDIa07CM6LNvNTckiLZbzKPtVvXjpkVSEI6m6uDYeKgTcF7TJZByZJv4FbnuokHsbThFK/jkOx
PLpo5I9z7xfe8GXpXlTv1at2UsS1csY1JNKS1QzjA2daAjXDwnP91qSuXB+qeO6HZtws+8aE3GrQ
NOILzh5TtZQ2eqxAA5xlrMvG6JBcUjqm3+Yyd3e7tcyCOEih+l3ggiMmUKgpTQfbTzDReoh49U0H
SEvaEhkWqzM2q4d8zfkRgT7Pm4puxc0STf0DlDZQZ6y9fomnUZ6scdGJSZt/0wl5WVHpvsDat5Un
JVNfMyW6nx4P5NQvhTEHJHL+edFVRmqdKnCuvFvqsLf2nFdcnhQyyQhugbl6qcalek+cTD4zTaZ3
u9ntp8EEb20xxfcppAGnEDtFq5xanpEhBnW2jvYu0DP/uoXTeEqGiEBbBUD42vswxV7mEJFCRksg
OhnPbwpQK42cR3bimdEvUGclGL+NL/C+JUeWJ/MbkDX1UI29von8UD0Lobfbbmbq4AqEXBSygl7H
NFwu2qTrwzjDbKfLMv2ecIvgECtvr6kXWDxApT5FyWJunS7WM11dMgF5KccTyUXaosCFRhLARXXe
Ak3uCOn14xaX/UsJ8ONNbeXyGRt+d4PFVtxvUbBAhZTT41CR7A4cdZQ0i6iGttz8mGC+6/G4dcH0
wAGiP3RukqqBtiM86pWpN7mYtEN5vG13ukrNLaRGMD8EYvrcJVslELOFOyQFL28isHaNlVv6qbQd
PIxGBz8CEkNFduezdKNV44VDttoWBqB0ecezxBbLIUQD4mGph0qSuzWQ3QNwkuEapH78Miz6G77T
Aaql0ZdZIINhpmBXVzEIKDMZ0Us1yfirCYhZm6Ffw3uIdcwLja1Vpz4ekrSp+qi4Tcmky2MVirG6
iL6ULZjYdKstGOu2rDZR1GxbKluLhIzXKQBjf+sDVeBZ5+G66Dv4RUHVRE5H63lMlfiUuDR4LMaK
yiZ3up8OfSX1E+uoFXASTr6/FZRPtA30mEHTSEgUnAo7z9uTh0HG9Kc99QjbSjkcOs/x1CZ4Ey8c
VbUemqhA5tJkwhB7D7yDzXB+Rt3ntdgm30zhkN9BcEfg/IyQIt4uKKWXLxlF/aYRR7RcshyJUzdC
GHRjl7y4ZLELR/Z5SzyJbe2dCitziRHswnOZAtM/qcGPuu3tnJnnKug4fLpxN1S61gHpBt4EcP48
0wS6lzru0+Fx8lGwnVaUiqwJCxWHdzBuurGJNZD4+2JAOG0hcdvaCdjUhcULbXAOBL8sgXcz+zT4
IK+2BI9/DJ1ogbQIvuusYPQUn5YlZeXS+pzlQwyIfJ6wHkoQlI2JfCwOaWSG/o734FdrMQKobbbF
qbFOhAd1UxjGb0aaZrBnguq75xRAZ8scdTcw5UZlm8NPXADUgqX1zDstQSiaDP7CeAV/nS/xcg2y
yhWNYCSFeS7lCcA0oG5fIhnoH7ZCapLA8hCfponA8tDZPjZxgxSuD6YG7DrEZGtd9PmTD9KpQGJm
Sk+HBpF0wQemMKBof4ogpMr80MtB1lmnIlcduCiioj/I2E1Zdh/BeGFeQMcKcsNUmX7rrP26bX33
0vXya1fJjNUoE8TzCnXGgZREn0JsHvAPmlyDwCq22wFu5qtOqDnaXleNVHKTNVw0oayFyMSzHoe8
1Rq2EQMjE+KrXcT3pSPbsZgGEHGdI/fgCMuwidy8qnbDZpM+VHOfPBeQAOmWWqA1mA+YMDUUbeuP
aJL8UapxLg9zUXR38zROz0bNS3cwrrPkDNwXpr9AuOosJqbaeFTDkSuSPY88jA7V0k+3nGTBfcxd
ehtL0I5TN4N+rlAWtXFM0CTOFOa0uTgeajTaGUQbVlbNBxnl0xUKwHU5S72SuprX0DWKdwze6xmO
sioSBCpQSBrNec5xc7AtBtHzRnD+NgFzrU4MDFmrsSjXevNcX7HLY/OnOR9aypBfYAjkCbsOPZqi
yhszyv4Lo130FdiZO0J2U52msBLHQhbsIWChbqzI+9dwFC8Dg5arQ+F2LGLC3qY1XibYF6fpLQmJ
vpg4Ia4m2rGyoYA3L0TGuOkuBEZNnW1wzEryiaEsudg1ot95nxRfOemiVx4l650F99pmUk3nBKDv
F8DnMd9jmpN1wkJ1nxOSIG9FcNwnYfo95QIImh/Fvmu7eH6fbBnQw5DDyFwDDp7y85iNdGpmTd0C
tmibAPcVK4uaZEAcqfOAsux+kHP83sPpzet4wBhqNhR92XD8bgMAC3Oi9xL25tzERYsS3g4auRbv
LkJOyx8SVVvfcJkk4VdsvKuuq6Bc7U2w8LxdJAtuqMril535P0ab5aamPpCfssyxd2NLie0Bledx
MgR6polkyR3IN30rPWQhte6Q0ty52ch3Hi+ONjOAQltTO7jvy+KxVrAoUacZCRzyhwXvBB86s/Yw
MptcADN3ED1RODtvduHnT5wDYclRFP1ym3rUb3WAdGRpB6KC7BAoAdVuCL/wl2UehrdCWtfwOZlh
kQ1UeDVrET2DHysr6HqQw9X5svbDaUVSdUH0G9eDU33PkMpVSD2hwwima9KvUdAYsmvpvAgzedDS
wiMATQkmUZP2An5vbo+dzUGGwPTIOJI0fdjLWNsQr2iMnDqBN/t1nM3IP8VTtM4tqgoCrywm77TJ
RkemG/wpCGM2pp9ymHPLmkeKJt8GCD+DsbFB6Rg5gvLiLrzn/ZRPVYNq26WyNlsvZtMU2HAz3/Zg
oOBRN9Bjp74drSeC3/qSANJpZoMCTD4MFqajpHYQalfmqI1U9LXreDp17YqlAiIEfppk1LV1Cp6y
Y4dcbTwbWIHFn7Oanc0OPRRMYjxkCmzZMxz/YE9OElKnZWy1T4OQPTAjOd4DbLozNQxaZKD4FkJ1
3P5PEVRFiOc4s9G3lexd9prpLO6fP+DWQO6UwTJUO7gZR8TJW9j3dvIdjP/OZGAdbsWPLiWhy09Q
Rm9YbyqaK/pmJPzTfT2Wq98CVLaErTm2CITj5YvpASiUdwsSSncNWRX6tDHdbBQ/beCn8Law5bGJ
vSelGa1os2ExfrxNDG5vq+kEncQM4+ucCPKcLJmk+SGH1JQml9AY5ScoieiCHAe1Q6eOUpYM8ThY
ppZDR3QfQ46F1F1WiJi+okiiyvREl0J4L4GjwiutaANRlBnW9NCNLqXDQa7QzFTADsapvNuQ+pUH
dDPICXgsSypp6ihVVXoo/JakJzB34osszfASQB+zoOME7GN1arB2DtCLiB/hyJFlQb8O5/lhyueq
b62G0sTVW6xAH2658X/p5C8V7ewD4E57AySX3k0hSRoe5+aeRd6Lg0wE5Fa2ApUrg+GZVW4tzgop
XFEno/Rp7caVjye9hNAhulKuI+w1lv+QW0g4QmsqSJ1jHzXtkmz+aabB6pAgBMMBGSgqRMJklp10
ni6iJaJ078FGnJd11K0qeio55Vm74nSX7xqH8uh6ZhalwbgFFtWIZlG/d8jQ843pM25/dIHbERdk
1PHYbLzvjnBaWRIchYlKyGtiVY0NCdNpOqQ+nG+ieSreBjukACwLEndTA0CRZqhQCz9fRZmHpkXL
FrO8QrwA4UOtJXRyDVQZyiJBimIogwBuXTtU3qJOFfLwewfKzNVrwotDwfPhEnTzBDG6yWCPgDpO
CogvYm/mthyzCqQSrKMnOA/wYgrXBXUCddyNkgNM5waA2fsGyQHmBqkeTRBOuM9NHvNIugePl93u
NtTqwKCO+BlAfgTwkMnuLkAYnr+iuFz7x4IJvWddSUxvkMHkF50WGX1HiEz8KbEpe5rWhNxD6Nj9
6HSEJ1+um4PgjMCEzbeNulrScH0pXWYeVj30uAUY0cDvFmJCNC0E7AY8q54iwIdFWzEY7iOAFrRd
oW75Y01SOAEzPqc3Y8pgpF919qxINx2XeAxfcz1HdVVASdjrYYPGft58DQeTv8IVGdM2NrOFLWsY
IXGvqK3sucs19GXzuEHQ2ZHVYbjVsIsbUA03cix8fATHA6Y0TGANbDubWITeAI4FWi/oSmLqpJth
x+1GP98nRpq7Lo5s2YZZJ4sjpAzy8+qKBbrhZcRdgs8vvqa6L7taIAH/pII9453RdGeskVN7Wufo
3wBBCVe0b7GhM2inAJc8bAIIQI2GLjI/cAuJXJuEgh425fCdLoMgDsIPIVubyD/XuR8PMZkdujRk
/q1AtLC3bhm1bAdly6c504vB5bJMoSCgQIEEGgwkA4lvy37gBYQ+xItaR6S6DYI+fvcD5RcXyPkB
ajvWQMUVf4OvxYxgCorKNzSbmW6KNaW+Natncz1oGKIPpqflgPirk+GWRbHPjku+Zl8C0kt3BXLF
E4ABk/D1IEX0RitoFmoBKcV1gkYkPBQrTMzNVsXwJSgSZuIgItZ/5pnTa4N9E1kd8vO2T7Qq9+eW
f1qTFTB0Ek/kWg4ieUV7n6irrRnekllMr3qZphqd74A9QhMJqVNnMeUH/dahbUSH3MoFTYDM414b
GHRm4C5fx84EZ43OFkOrKS8+LWaZLkuGnh2oyPkdcAF0ASJh+QWIMS0wDbr8XcZbcnBpOD9Z7eMz
x6FWccNsue7ZWiggfhkB8RTzXN7MST/m7VYFSJwErdxpzGI7PMHvSlsNcKvVmOppo5LMHJC+RLej
n3qo+9botSfevVZkQUOf2YQwP2b8IMqB/AlhcNimWbq8lEj3T1FKovcJGvLXEF/J6sDhwUG0/wrX
THnvQNOfpF2w6krzDRLj5UGa0JO6XKYwwjrYHqou4MhoolScsB/oEWXGnLRlAXkJvn23qlj/gZYN
UVs6FCoKbaa22vXR9CUoh/SZ9UkqmhSo/lnKMQKZBa0kT5Lv3gD91wcugQfpd2xQXNgWLDZ8SK+o
aCchn3Q6oxPOp4X1ClF+RpdnqIu0goMZNL/zTChwDaAMp0+phxjGn9YYbou4TabQLf05NL1g2xlS
bL+8EOrW7Hs2phO/YVMplrQhqQ6XoC1tlq4awYtDj1IIAYUDQ/OaPGwhnYs2pI1l6Gmjea5Dd0bX
JqCYdR677Jim41p+zcdxQVBRkg9uQBzL+jBrkedBadAGPu86SFJSqKQgKEYaD12Uh5sZiwZC9BQt
pmwvp5+hCnwxt6AkIbU7oJ2T5z04R9px6H1khzY6cYM5qECDdKzbQvVok3JBCUMTl2v9ZSpXtI9p
QaWWqPtg+qGOXRmbZjO184rTAKJDKBMzq3eDljiRr/ErkvpmnVKkZPWGVlDK3hAYHVnVALHe7yTN
u7AaTn3nbKH+MEG3xVlN0acAfwc1e5G722CZUTDfMj+TIW9cWJWFPf53eu6fXDJYQ2gl0PlsZ+dB
KMPH+E9uDlBZuYTQ+f8Uk9xdQPZDDZJkowalPBd9aiDesqELYFWgDBTdvwzgn0TwPgBQ6rC5ogMF
WEKQQv8cAM08XEQdLX7wjwGID42G4NWAGRdM4MX+hSndb+lvdCQuFcL5Aa0CnPspvB+/XRHpp6Ma
y/mmGAPNswZzski+5hrSgv+dKAQ/jQvst4XORdBEF7+LQgSJhTdd3t18iLZsBh05GPdY7aXlXy/y
V0u+h48b+Ggs9/cuJH9vSvL/ZQ8UKAXD+G9zfm/B8s8GgfRvx839rZvDx/d+9XMoS5xtAxdQFCeQ
JERZjp/81SQQB3zmiBSQ32Hq/urkkOA/wTvv3QATHGwEUQ2aN4CWhJgpK/83zRsQGn6bnXsHUJg1
gbYlu/86w0D+Lu6h6GiScTnzs2DTdl90fDsG8Qw6cROybLOlD28WBZVNHcOAxOpIeZ7WFhn03QQR
/8tGDKphoEFobDchpA5AdPykG05i96Bpylt0FJFvm+TInZGfUwPzBC28Qa4h40MSLds9zBjhDUYJ
h4rv4QG+Wrg/fhasRG8TRSlYsR5i15phYT/tgbWBVNWdynV1D5ChbUeZ9B4gbkouU+YC5FyjG+8w
zGys0eZPfkvg/kX7s4q3owmSszeeRXXep8EobwYPa7R+jshmgkvpUOHXPsBJhj+AlHf5ca2KIP4S
WpgfDsJ0TrOa90H21oeVB91SrcDGbqcl4WVSr7DHrQ8qLkwPMVi5dlckAn15nLiPuqe1C/NjOHCh
0pp2IiyPMZLXsA169Ag9R+n+yS7qq+LVoT3FeMpVmAPOh14EJP/eIAybRtG1EVo2JWUT8TzqKDq4
5CQs8lqN3bvYfPfJFn46TOE2oKpEa4u9UFLlK3r8LcEBTTrQ329UxcnkW7vg/6BRtvp7xpS9FiUL
54aHkDijC130uNF4ald0lHnVw2NVYuMQWoT30VwOJ2AmUiOXbeyQq1uYBY4qVfJB9TzGhJEFxH0G
OFXgK/Joc+9euMz2dAXUZDGMfYPsB5AsSrefwejYUzkvDsYKp1owzmDiYSs4L9Ctv7FsZ1PQdKGl
hR7PSCiXC9rW3MDuNDz1A+OPFmnwiCKpKxpYIU9BtOYXoJtnV/nPxQjQEJhQNb9nU0SeBO+L1iUJ
BbyciwPoA3FbhMOM7RkZTb/R4WWy+QjpUtSfQLZU3/OOK6BWRLMHCwUrsN4og4NG+vBa+XLvAcii
4DL2Ob7l0TrwEWYaJC0KJj5whZ9ZIOO3PO9k18Qp/07jPPqSl1hUKcqeIxlIeu6QJKH+deKsk/Un
QSe6bxsQy0Ml0eegtn23fAP0dGAbukpG/ZrWXK63Nu2zTwOQwyOsf4mAT4lAIdql/DxVUX5PpiJ6
cxAOo0gaAbnGwF4hWhjAj/iqMek0wws3dZ+SNZtuOOCd27X37opmdtuN6GT2KGEbuRor2asae/aG
NzqcnDPJrZm24caMo7zyLR2+y27JSUN0V1yoTrYHlS32TiyqbAWVEbTosiyePFsg+ge/jbCSOHpf
Qqf6WG1hDioDS+JmcJoEtSwpBBF5l3wypZnvLODxP9wcAiWCHyAE3G3p/dJz9dlwsz5TmstLwrvx
EDhavU2pZ1+0zZfbJZuqALq0gsGAX2zxMUIvBqAXFTlLaLRPC0zfLeCe8qiVzf7MrFYn+Kj9H44B
m+2q4DxyKc5LRu4HUI8tMX0ICW7m0EOwO8doB+fBezYwi9SSp+YHgKwY5t5xuAk7NB4cMzm1Ecrb
E7qHFse4Dx3Q+Vy9S0gzbkO1gulLkXrmY7o+silT1x7ighvw3MkjXDX+1Ux0+56RyD7igZBPIPzM
H1vho8amK9RE8wK3hnDsZh1SdpIpy1GBmom/wDwynPDasVqCVR2rgssfSZAvJzT+RCHsSIgCJnd7
s00NO2NkRwidhc8bFtu+Lucs/nPb+YIabQ0MprKfWnjsPkuY7+57Ih5QUFTXeIq7111HdILdRcEO
4AM04fQ0vEcftvC+Wnh1DSYRP3pngfJFs6/uYHAbTtXgPg3KgNOPsFAvxnRpu6UVTAtkRcs6iKm6
i4Trt+3KHHm5ScZ7oxbU/QlCzTiMt0GesUus0ug59zCwNMjySTOr3H/v2eo0brrUtDYzYzcQ0at3
FOUHFzJ+wV5SHYia4q/MWHoe5mw4qZTSz5Fm81NXLMU1XoCtBEZtwEk9Vy/zaKqry4rt3s4y+CbR
/xA7WrQ+DXQCEIzVU9yN6+p/+GBCyw/eqexmHLMVQI6wJzJH9mrRleMSD/GIjphKfVlRzT+4zJPW
p3Y7IZXvH7Gzybe8MtN7uYzFn57yZQACPXfoyNP9gOSBHVK6VfAbyeM6leYW9FzWFmhghLZJGCfk
XXNwLiMOPCGccUYPeNtoaGwMTUSTbwG7DH2q/g9757Ukt7Fs0S+CouCBx9toPz093vEFMRyS8AVX
sF9/F4aUDjk6Rwq9K0KhB0lUOwCVmXvtnY8hePmmdKvy4NlFEqKGpdk3iXtq26LOPBFD4DgbZr3F
ZzOKvJ2skZY67AEXvSe1VU53eMDTTkJkhqyDxsd5klsqPytL+FepV7SXmT6pDQ1keaxLTV2GSkPU
szL7POTMjrVedk84o1EnK79vmfczgVu15tDdVFHLHFPzp6/CJHt35YOFy5XPd0zYrNJwrNrOS52U
PHoyrSTSsNVSuTy0KweWJAw3eKbLKzeT5jkRoeSx1JN16pF4u0pD29u5qny/JobEDAwfSKLQY7IM
S9d7zQRDMnwMrxYa5qUWSfvOi8A+dAHxtySj8RicjGtkUgHDLC+XH/BY56a+Y+4a9BNInJ/WxmXn
qfQQGSVTj1iSpIWX6cH1VA9UADhV16W90xwYeeBoItgcDsc8Y+ZEi1EdJpj7G/oQ643wT0R2XVUz
s5bev9PttCIpqzW2DGf1eztMYysotMq6zsJ60fX60b/JI+nuBvaCBYMwT6iM5FoCIIjLWuiXynLG
o68MD1uVVn+Nu8RQKzyC/j5Utbt3oQqDNm9hKsKpva7mvLrOpqrep7Fh7Ec6sWC2Ey0YBtJvcbE0
7hO1gHE/mn6KJmmb7jev0LqXovTsbZhVz3adY8xK/RvTaNqUzycUdcfgtXuDR160Smn4j0PVaOiM
RpsEpMrg83W1en5LqqbAjQC6gOw9ru2S423KvIhL02qZi2T2dUhtutUTDuvOyTD/Dl7jIvXCUqTB
yEP4bEZdvW7r5lEKQr76obewOM/C2nHeyW1vkXWbM4vbagwg92Qve1cIuiOngpu8UKA5Lb5sjwJk
CvddlYZBFGe+AW3V6NmBab0ecGXn10NZEVOJJSS1V64oKV/7dtpkWjbc0rAzYZzN4eCISV6prB64
T0yn4eLw6TObOd5YVmbsMsFjhe6NYhoxmQRpZYjhrhd59CCyMn8AkPOIHoXhDuywrq+qTPkXc+ZQ
rUR2eCDJoytWBAnSy2UlJ9jKQ7tNur6Z12NkpsdU+YyMk15PkOUiv9wXtRG1X80iBcTJVhnGEkL9
FuEjpDNcj8prjnYe1zeO1pqXFnbws183+hotNQpUVI9HAibmTUTh/zw73kVqOfeRkwzrzgCXAb3n
U1rHInP1TwkU5Qp7Uh7UoeNTkhXOM/qgccBMw8ifbFYMhhp6sDm/NvH0OXG1G69Cg/Dj3lnnM2xY
WyciKJUcdsLUrAClJBhpES6SXC82RPA88LOY227yQEdagBMzp7jR8uSKabJ52RJFrbfI5WPPMJQ4
6XwNNdMEVZHzxSx+1rxYptfE9a5K15JHeGxzKztvyzBiOnpJfxVPlvFoIr9ngTcSQ0QIarNdBs1k
dUMzhFlnrgE9FCHOxc71RvToJDVfJs0Yd2mCdFf43g6Sx70anTgLiC/PLiWX36vWuhuGDuF9oVpn
XzGNhfxoxWVc5Mm6jwYrgBDhmCPU65BUrredWjVDNIU23GhHVEmpojMJSpzsYN1XtuDDpV6+SWZV
0CdUjQpgdNvvDf7/jE5YxhI/jy1gAg3bhPxnP4Hj0R/+2hjGocWcGAThkGLJpoQb3fDYzB5PabvL
HLwgsn6rqKUkR7bI/sbd8uuUhuhNXtzBCMY0Y0kK9T+8+JxIAIi5Sg4k5jZvM7YOYp/z+MrL/Oz2
p+78xxzjl0D8P39OE/7O1JfulzHnh5fCn50CiRS8VGXUcsM9gitMErv/9a9f50MG3/tnYgxE1Jxu
YGH5k2GICJXJajI3OnRVOG1jbPgHpxuNTS4TdU18Seafej8maWayitfKjeiohzmKr5ivL811GPPu
/vot/fknhpM3LX0JDKKn/ZgP0QnlxYou44DYOl+KokHzSQc6aItZmL7Gkd68jV3P76w3IZuNMUj8
Oz/6r5vB/jMH4k4i9eYPK8mfxkfrr/nr8NpwcX38Mz9GR6697JCwTOFZ7gJ9O9i1foyO+Fcu1hZg
NMKYBLfvfwZIrIg3+QcuP7ftIm4x5vl9oOT9Zlk60ynHsQ1sf8L8JwMlstU+3k9krDFPwhnnMRcQ
H50vWdrHqY5xeD8xt3hWqZIVY31qvtU4F5RgblOobVVP13lpzAsc2AdCuD7ViKi2KXl56Wo2Z/05
TDrEQykzhzgvMXwdlbMM9+M08ELiJpaMcOlpi503/2RpRCaYXULlFPntbjIFjozRh6HiS0z2YWHb
dynhn6dxVPM5T21Fslcn5r1btyHKASrokbk1qfglxA9GSHr7hSghTLO5gC1OV04BZa6NdrobeHN0
fcSmHNw5CQ+l1qhb6UfWEVvPp9StteckL7T7qJYOou8od51vRBuSjOgavba6QpukRR7bm96Lvtha
xodENl4RJXJjGVO29f0sXk+2iX0KI9hORNm3ioaYSt+HIJBiBmsnVX+LUl9t65lXj3vjxiHMbZW4
6pIQIXPVGcZNonv3Yd9dovvJVTzKOyKF9dM4QCXnmexXBmAPfytO5VScLK96DguErVlX4zGbok++
AxhWlz2HvHmTTdmn2u7TlVuWd2OqzS8Zlvk1k7eYqrvqtohMfZAkMuASpFQMN6ELB4iIt7wFfCo2
/2ugSnPnzq64MjNN26o+K++i1s8fyXC1HvXRBPaVOXkxUWiiYlOUocQQqS5gTebqGrvGjKahHRX2
5tfS0pv7ylc9CiBES2BW+QauHqRlsPesKSEv31b1FXpM82xl3r3TJiX0dpPs6EzBpUMU+Nn19b1f
Ox5oqPeQk+mPJ9YcHsBJoqNFPo8buFFb3Bh+2L1pAtd4AEJu3igA1nOR1DGopxHT0pQxofZ5LO9M
TQe6bWQTr2kMbttc+dvWC3Gum7GDQ8OhPUn6ZB3nWk8LPtb+rqnNipUalQ4wnUzoafhFVsrrAecM
fewuIhz9hOc0mv3g4hu/sApHfLL44Ot2gt9k1wRKuM13SXC+x7AKRmASF8PEOOZQpoKYdTtV0zfM
B7O28xrwyG+T7w6XudGgu0XSyja5m5jNith9yqVU/27I+vdB/zcPel3wJP2LB/3/5a+fXwtsfv95
zn//I79LBBabcD00guVpqiMVUpj8eM6jHvDsN8g79xga8ncO9j+UAvYIudxknsCry/GAAPf7g55N
nwaqMrUVj3rSVv/ZHqGPj3nbWYyq1DLGcmZ81NFSqiWrNS1t72uala6SdJr3nW+19z99J/+lOuPI
+liFehxaHHOohZ7xMVx61nG04BnQ9nRF+j0RS5ASnfCuioG4zr+peJdK70PFyyiHktcwsXQjwfDv
f/I581sQ59Gb4X7SS/9KOE1/ie8Rj8ksxuvKKZK/81Ca+p8/HkunHQ5fAuFYQC0oDX5+yTFr7ZpE
g3DPNokQmr8u1Yl5YISrAJLfhmkY/EdB9co4oINWgUQjL3fngKrKXW1HXWD3DAdX3SjR/VPGxH65
SCCT34jPEt0RQr71dyA1/m6YefgVzmRw1I7yCEtR3OQZqZo5J9iDrhx5JMuy2pL3m5xZA5GcrSi1
eXRFMt5NNaRDEtHz1mp5IhIY8RUf2fwYZ1bz6FbRJcuYks3AgD9g1Cf2s2Fm9JRIlWzlMLsbo+2K
bxzs5RWdcvpgiCRdSRHmW7tmHY+eFH3QlXLYizIkgnOujZ3XC6yyZPZt9BhoNldme+HqqjxDSpGh
AXXwSuusoVcsFHSjDft6Qm5fWaMfOqjeRvnWemR8O3Mx4qiZY9ZO1QOoTuNZW9EazUuSaf5AIxw3
bgtrNQ3Eirz4tmFP7SmWVbp1pQsSNoRc54GIiRxeCbOQn7vGrV5S4pieUj8zbn2E9ZhJTOt/STng
mX36DV1vYUxlhsEyGbeoJQApOL/jz1mce3aAoSe/EjnEbIAJsTy5ZJhdTMyTH71pJj0yTBq46sXf
lM6MpizI3isSQW7jkSY5HNPpNiZuY9PqonkhS6/flqNQWw4NdueMBLF9aYoi3sUyfpuatFpHtFkX
ke9h+9NnOy42LV9OLMP8ss6L+YlMZO3GJIP3JGZyM1btyOzDkb3Q1lmShmKllQREsO3gEJKwh69X
thuToeVJpFH3JWod9ZlBYJpv5mhmaZemEv/IV9AS/+W81SoPBkjis8wF1KebfxEmvTPDHNa7oPxk
WfTgt2ArdYjQoFUeoAQoetCOgySlxxIBeWTOyq3URao1FrCqivCPCy99xaoe8h+7n8yQ3hwSdmL2
5tS34ZAbJ9YcXdvjgKDnea7Fpc3dM4LjEKRt4eDU+69j4Wpbu2FuSfri/FmRJR/wy9qfGXxnV8hN
+NNnpW45SbUAO+VtXfvJprPnZ61r2Gs1s0fMmOb2rLnzvBl8Z7iT0u+CiJVZ26mwbuRQPLlmWBr7
BAS+t1YKW8L0JhmYGyvqImgOh3VoKcNVrzKoe+EX11lUZGTbGMuYl40yznzyhnwaD7kvCCgPYtwh
YhVq8BuPWTuQX4S+37VDxBdR1utu6tv03mpSL2KkTIKK1w/37qTijf+uH9rvWiI7HtAV7UVi9JUn
5W7osRw/j5pFnhvhBgaAuDew6ynJtcnbtmmbIFtGhSLcJ6Mpve0ze0l+q5KefVI1vplVWTRyuI4A
zJFCK6du4ws/1HpEUnJ97BejwnaEAV6GWrwhVtE3HlPSY+wtgLXtfnHflddYEU1G8fkuyWYFFml4
J7/NXjS7yu78vkh2jZA8hsvCtfe9UPmjG07aEqdihNNq6BzziNe7RLSZexoOW4v9na1M4HEjrE/6
ONp7o9CEC5M4AbcVs6/fG3GJrt3Wyz92Qye8Y2PP8OYYEvBa6rLaYjUxD2WOUXfVWVDKWZdbh6oV
8giD5G9U0c0yKNi+wc3uDeVFbVmYYtze1be605Zrln6AR1OqBrIVFLUYSMHNwtD/hEGpCGqlybu5
JZNxZUutg/nrh+JmNK3qqwXHcuKNJNE2I7kGjN4vGBM7UR5vGrJMD5gL/avcTpzXvIAwJOKtJxm1
dYsbbchcjIkEX8mAwFf+na2p4humr/zRFIptbVmKCuzRkt1FBUu8Vi1lhM7DI3M67tv8+0Dn3yrw
76pAUv1/qnj+1O7/H9HTpfy1Cnz/Iz+qQH1Zi8NgijBD1ySydylKflSBuk6FSHn4PSuETpue/vcq
0KUKXMZZZHYsPfgyCfi9CmQpCCodOLRJjoqv/yN8hBTQX2smEDCb98XGG0Pwfv6UVlLUcI9j5gwE
91U4+lmsha6eS5ovpxQXDM09krDT2lVzt8tIpivEE750+LVMVkV7bxSWmmk9KP4YhDXYw4eUW4dc
be8uceB6HWLWU5noXVANI0Yd2jMiJXjMTvtUGwYN3Jrcm6I/MAYo2h6mFo5VVZcyn1AU+z7hOPO9
Sp4QUsYjRVUvDqwynC4nKwzvU7OuMOI7z1pb9ruh7N0lUJTQT0SYE3NP6qV05K6w7cy4j52EmymJ
eWyt/GIAoiQv2N8QN1cP3OQzRZuTO+PtjNnhVVQGzwM2dPaXbAjABGLEiidS03cJQ28zEvlOjj3q
Vk/rubb9Mjk4RVS7Z5/OLg3aSXAgahqAq1NNaqearO+YdpNqGhdWtq+QfLbp3LgzQorkfww+HY5B
0Yf9lWGH8kUNk347sLSj35XMYNZx23JSRBjkOFmjaV61WdGsU7vun8lPmx7DuXSdoInqajyMJcFG
wPk2HxRjRWc8s6ShJgIUMbc1nAarX9ZvABtqfdXqzWlA5l2M+uQuCLIhqlWSDfbB4Tn0iGQ0ngw1
MJRJUmIGt3HbEJzQc6mvCXWexA0rRzcGj8BiZ6o8DByEEfyfqXJJ0UpZ8Gj32LVX7JBoyrXoICxx
nxV74qRiRI+e+b0xDAMLjdKStZxGH20nfPV80VFV2YHe5sM3N0zE6wzCtM1s7sbtUlxtyMaaXouF
stoSd2nvunKs7nT69gsCVvPnkiCOVSh6fQgqLVKkArPBaW007hWBbg0CSBxucJeSYglqqXPR6KPe
s3iSGf3UY2KL3ca/Gu0aK3TYdEEHMXqM/XB0V6VZZGTXmljL7bijGEq18rBsbzyoAh8+G4DCT9wN
DQ6CVPc/h2zupJxvGZbsIlUb9yFD+cPQFPAFObz0ypdhewcR/iYGW1v3cClr9kPAe3MHJAfEX7PA
ID72fhA5nn4qnNw6ZrHtvSxNxa5vY3YT2i1ropghMGZuOR/NdRvW92QfNOfaE/NnVp6Ga9Iap0cm
bMU+nDmYA00TfrqqNNjovtLaq4mVqOfaJuh0pcqUnaZGvyjObeat9TgsH5wITX/QfHnAnBs9KQpP
6HwV5reZVRlBO2Mbx+m4UyXhLI0bWhzfViZu7LjugkmhPm5LaRnM7QAkwot3T00Hm3LVFCEzFkfk
X6WeTQf6HYaMS9hOP04+ozX1lgoWwgGSDIGNo3K/ZKliuTNex2F6Is3PDmQW+ePa7w2Wj66Bs/kd
UV3quOqc66HFasvLEubXTc33jvPfU/FvT0X7L4fg/0cUt2xf21+GI0QG/LEPy/OBJG02FvmETxrL
EffHsehbvzk62zEcksbZZWP78Li/H4sOG7fJf0SEYWqBrvXTsWiyY07nvwYsY3hC8uU/mYKzuOfX
c5Hsev4ib8plsm7zTnkTPzf2xGgbXNadhYTskeJgkzzVSNXvZnLrj/lCjVCuA5CUC0tCPIp7sjML
wMRbWJNyoU66hT/J3RyPH9rSeSa/797hxoo4ERxgmdZyz3HetyBWfXJfLGwLKULJoYgc/VNZhWR0
poBQTJA27GmpP9MXpPvxHZVJ3rGZtqvmN+KGtSAJI7JbwjEz7phhZ0cMDfIiXPibzmyZJyp5WdpG
EkBowsCnRXzU+xbDfVIA8RSaY66NhewhYhTIJwT3KSswoSr3/NPURsvU2BmNm1EDrXEXVkhfqKHp
HSDqS7PeGi4ni77wRbqf+Gddy671EY9ZCISE+QmoauGSZI23lBa+Mr+Z04TkvhBM3jvM1BRwTUhW
Fh0PgVdoIGBPDU/KnZ2L6svAGb01G1SDeiGl5MJM1e/41PhOUi1Mlb/QVcPCWYmFuFK60T2VC4Wl
uni4UQuZ5S+MFrY88yZauC1M9s3ZMdPxBjGTMFccSVs805BeC/NVmAANuEPdbdXn/Q44i4+xUGLW
wov1CzlWLwyZBkyWNPYUmOBlbJw6WCQbbzoy1gnthUFrgdGKhUrTPDbOUtSvMVPQsi/sWr1QbBGm
KsBalskqxxp2JBOHB2Ph3lgEAwLna4BQMUS/tjHntLuoFloumuDm3BqwgFqowtdM61qxcvDeD63k
EjpPXNL9gd/R5yZPobLaU9qJ/M5if/EOn4nhrwaC0Pf2mLsQsYtCME9uchlF1rydXBefOo28e8vi
IUBAuTCBSWv2S6KPuPYXYrB8hwfThSPsyEo7h2x12xNhY144C29YVA4OTs9NnuuFRpQLl4gbZt6P
C6sotN68MBZ+kd1Q0RURuO19Opt+QLJUfgBOOVQyXNzm0vbORg2GKRcysl4YSdK4K7YH5zjyioWh
HN5pSrgTY+Er+7Ju9pqAaVrYy7jDKkIuA0SmUYXuK+kfX+2F1oymikwKYLRDWYfW1l2ozsmV4AOA
ntNggnxqkWW8uJ68L3tzfmwXMnReGNHyHRcdYwJciefHf+7jRznH72jpsFCmhI+k13DYoKcWyPYb
Fo14JxcyNVoYVS8RRdCbGiVMnxUX6cKyDgvV6nTkBnikAN+5ZqtwrjLMW6lMv1cAsZxgzrEEkZWE
BQb0+ixtTxaCli0c+a0NVOtMgzo64SwPOHdwmVRdhjMICleVfnJwCXzd4mOu16y9xBO/cLu0wNbX
GV9wYGZpHMwL34tdM3sm+2t8cGWl3VQGih8/KEhws9DBtYPnWGvG7bCQw/U7ROz7W1ulBewcpCee
IBC9/KZfyGONZXnk3UMjpwuXLBGx2yAfRH9mTXfzZi7oHgOpNZEC7g4r9bjpc73TKL5M71m5C/5c
vaPQpBeWpLHCR89tme00REBqqsmGJO9HZ3HIEJcaseqsk3NLC1F2nbf2/f4hmidm23nmY7WjNuYx
1wJdkyjC/u6qri4nRMuNrmvP8KONt4oiqqEk95kvgG8HfiOdINeSJ4Y/4pALPHDUlfXKYEn555wk
4IuwjP0bGyfpoW3tsViR9qJuEqVBzbtIafQ/r07qgpfQ6l2L1ikUCo0pzr1XCmTQAmqRCGdnQ26O
/+hzapxn4rKeGHAmp2LuP/nsudhzIs4BLr7+3EZWwqU0pKc2dQglnjT/VHRWc63SsL5MxVBj5kty
AhuKalPqbbTVfZzgsKHVxm5r8ykbCmPvKD5lE3rlNoab/Tq7UQcj51evllnD3EH4W88L2vLALoUe
rDHJ/K2Z+tEOdzpu4ylifakexte6zlQCk7+9YonyeCc6vnoZ2/N6mlS1aUfDu/AWB9N6zFnjbrrp
wIVGQe5rlk1Okujm3RSZ3U4Sh3DI/Ll6yDuiyfQq3bDqYb7OetPaVD3r/FaTEjOOWU1axHqM20XW
POt9ZBx9Pco+YXnLEPIcb9XrHLcJt/gFu8KqPcoLqyqyuvFfoLCSdSEH8ZyHjOt5MsWHUBnryXDs
67lLtbeKMMhjxa6gbUHwEWvnZX6wLY1UZZCum3wavIdo8MKtLmpxF/cJjuzeJftiInRla9IwnJup
/iyxuL6JuePx3zVqxno5WtGOHWb6Gu6f6KlWu7ClMDA4S3IgCMstB/ZYrHTZkW1VZIkALhUNZ3+a
RvedTSGySjtyZAJp+uqmjup8X8bc0quxcrOMkWODJ9sNvfqbT+jKoc9jgwn6oJ0SMl3IxCmu+15m
e2V3Lxjz3wlY/LEe8+rPmXJeiLd5FWH3zc3nF3Zl3UodqyWZ7RWvV4O1Y7ndsFTk3qij6ljFrnvP
RmrjEXBVvqGMjE9NyB/sJQjaq5NM9LnHKuJTdMeqbute7eioyUi6pNTCi4k9PRP2Bh5RWTjuk/g0
wjwATo6dd12renKeWyf81hEo6tGzDfxwTNsMNA00pCAsxY7Y+Wresee3vEyqWitfKh6g1F5+v9bH
MNvWSN/F0dOyBqNdaqwp8rILPZrksWsS98We7PqTcMMovQ7HOL9wYxsZGtt1HO7yOcsZEBDKgume
ZUt2+oWVu632YNfhaCNisFkGWYf4oUON4LqWmph2jV8CKTrtE+aOYdWMUb5mvRFm5Mh6wgM37B2I
MPKZVHfmvxy3PkHGAUE7IPfWCbAAOUNopb3KCH16JHpB21OLPMg5zjexY7hHThCy67UkIrct14NI
6hP2mqg+N/yaxxkOQsXJ8Loklh8b39FWraV1O12OEw72pdxicxd0rm02FwnOiXBL8C2rO8pQ7cnu
A9OrvWTXIjcGU2jdFHPcrtNaiw6zxR4W4tdgxgojOSqB5K6DBwpi7E7IAgQJEdz7qTOdHNrOnnZJ
3ScYrFt/QxYazXWSl5shtCpMKnHGQQYHGtj8zPuO0Qrqj1Hs2AUqvlldSBldZRX5PUx6TP0Lm5Ed
76kVnXTbt85y68x+CGswZxUkdZ5gR3gf2P3bxP1NE4cYu7BH/xtlOn/93LyyY+vnLu7HH/ox3fTt
35ahJu5lRGmskT+xTNjj2AdOUB3C7+LIp1X70cVZtGqCQGAioJG3PXtJnv0x3GQH2j/YZEzA8q9d
G0gVURY6GjmIlEPW8YeuLTdJUZjCuD+ZSAN9fDlnDRtR2JVm1ekkT72bWBOleNKHbNTpNI9l4My6
7m2v4QSfVXiXFxh20TVN47LRU+cKIto5jQTLo/3kWsXKEHinlWE22pYEru7Zaovi3HikeK4Jauy2
qDHJ2Rg9Qjbshkg9luoQosqWIPJObPOsWOBBsqOot6L3CnLhhLxmEVB360sH/SiZouwRYWA4LkAU
wFXjyGc0z/CxE7FGw+GVPsuSveK2MRRepGw+tJ4+0py40bXDgrtbsq6bW2DicAvt7VzNoRo32mCq
Y1ZRRJB9SCSaA+JixRbAaUKRek/m9/jqukW9T9oSDZvwkPG6rkkXYDtV/FQXWTcRiIsKyeYz+pHY
1e9cRN9be3TSTS8WBUsTcjw10WCcvLplv1miopWuM45hQY2J4cOs5nsCCrJlzvY5G8eGrpTghj2N
QHKqQcYYtVZ2+wmv+hATFjqFD+gbxRnRLd4SoTHzFALLJPrIjNaorm6QspjGwyqgJdeG36Z7LY+u
hixF8k3HbD3HNjNYhg97MZTDaYxld2K7a3KO9YIyQRXDdDeputtmo58FCrb/iu247X6CIL0EERpO
ViunPViH+YptsTziQFd3jmfkzGiBxjfSqMgcamLDOxSV1V3Oei22kADaGlFW3mhKmHest1Ivpm/k
3yZo4XuD0fHayUZ5Ra+vsYrB3Ua2UM98V9UUwJn518QZFc9mk/SQQBVh+fDlGP4yEuGErW00sxm/
1ENLbaKq8sS+rTHwTcLpQZKmCOsJXrk300wxYEOBc8gz25NA2DlVm+XI+Ea2vSAoCdf+hiiheVUI
hGevjecVvuTX3ui9C8kEYmcx3DxbRDUQxkWzwvKFLohb6q5RZ0ndptf89FTNrCfMo8rbi97Jv6aS
E1VUgGpJFs1XGfP3apXaofbmlaZXrMKoJR25HpycoaFLjy0Tx+X5FXMQZtDJBPGk61TL7edER2Ig
sms8kQkmNrHVdpcJoi7nSFX3Nw266UudE+/DNL0aLyo7ie59HCtXHgpn41XRru9deZ2IVt3ijjI2
pCEqfA/9nBVck9Jd2SWZ5qtYjfbaaRWR1u0gtWGVkPF5MNOU7tvXm4NNxU2+bc3+bMIN6rFb4Xoo
HnmMVNeTpJOVCLksgCgoZ7RKXLJ1CPQd210FY5ZApBEnesXihOiqiS1j7dSO+Smnt8hW3NvjUxuy
5GEJeZjuHCczIbdkrm1mIm/2thMWx24msWBVaO4QkhgFurcljkdcpSENX8Bmqaw4axgtHl0drYX5
TBlWgVXXIU+SBCsKsuCXHFzJW3VOMV6aM+FE/DR2kq3Tqdceo77lpAZV80M6nGgk70hnAj+nsja2
IxVbAetYjTdGLvSnpg0lqjjhXxXrvJnwi/ESyM0b6aXMqICB3jZ9FbGnIxomx4swb3WtuAtJ8pyc
h8gtKnWrzLjr9yVZ24k8zhVl8BwoLy3Gak1gUjbcNekYeW9WlLEVM4gZmw32Q9GnQ+1uvArKcqt1
nUq/TG5V6RkWVr1pOLj+JZoTNf1NHWBjzf6rMiB4ZW09cWTJL4XA9z/1u8qJlKmby+m7LB5fhrZ/
jHN1w/oNJZM6wIJzgmtmCPx7IWAws3U9kiGtRah5x+B+VzmN3/AuAPfCtb9roP+IdfuQdU9NAKNl
6JjnXROszlgk3Z+nuTS8PDy6bjzLwWT5+EDiDUIOy8mCzB16/DP2dExH+qSNEJliZGL1D5nV0p61
vqyffvr2/gsSp/+aofH+bjDYLQEP0DYLAfjru4FBqDKf24HRltTPOPZluOrckuA+zC/sCusHq3tx
UWWSVVN4qg5YP4JaySoz14Ioc+UXXylxxf8jJsAqz/WH2dY8fTc5dvhVZ5PauP3rd2wsddNPZN37
NgROe1ZoAHOA8X3YhmAlRBCy6ked2RUYRWuHjYcPvUW1vmVMQ/fST6Oe4vIGuZjpLxjOZMLcFX2D
C6HpS/WFPqrVAx6U9prIWaBkVcTQRG5jZywRK9P4OutIkCXIrF1TU/qPbVxfsB0R627Sas5l0sR9
sfvrT/Xnn8GFwnf5IRyuDfP9Q/+EC5JrQFBZlbdnVoL7j2XkUWBg8+LSqGQ3XuNM9e+qUM+f//pl
l2vt5++SYoy5A9igwbXI35a39dPL8vCMrKqN5Fl6s35m91t3JqifbXph/PjXr/TBHkIrRoEtDOJa
CJSh0v5wnVVIpHONynkmlt16Zfkns/NQeZOBDT3eiJq1ZIEpJq8MUtMeir+7aD4uQuFTApfaIKuA
rDwdPrw8gSoJ3ixYxKWDey3Szn7N8uU9sJCw3RD0VWJV5qffDXn9Pk0v3a8kBbJL0p+s0+iYjQhA
DUnxTV3CPs2mMoDEvGn6Wml9tRYa8cIByrvV7PEgzd33tvB/+qc+sp18fXgxeGwQ+4IUheb06w8l
nM6WNiXMpd6FxWtCQBZFrZYphlDoFzI6YuDMPkeeT6b6XLOmi/CeJGBm5n5TAGVlMMXkGlhl2n/F
X08ihc385LsL53++SYu4kA+XEzoYFxG1LM9W7s4P0KvTMFBuYmVeIs9Xoe+tlR/PO2pDBFcFosZq
qVrc4Ba3uxWxooxMdQkF0FS7fNFts7wubqvcRsx18yF6GtKiPCBX07qgfj+Qh+2tQ3ZPAXcuojCp
iAjEYdrK87CoxvWiH0cAcynV5iIrU3IVVDAqvzXS6Jq5izmu8s6tzwpJWr2L086iU+vJZPBssLp5
XonBS0/5omkDK1jHeNG553fJexAx2Q7cXQnyySKKD4s+ri9K+ZyOb1Vbq7uOxVeLmKRcyKm6Q38x
jHvQ/oGdrC41/4qpZfjZf5fkE1lrn7pFp6+qligwgtMPeu3nX5K+crjvF20/eZf5+0Xxh8ZHu+Z7
2OmW4V/VA4ncZFPVW/0dF8hRDwnmHljriXUboqBoTdiCyr9CHQA3YEGZ2nPUGEPAekLQGuXmz2Mh
4guj8au7/2fvzJbjxrGt/SrnBVhBgCNukzkpNcuyLfmGIcs25xGcn/7/KJf7t2W3fepcV3REtbtd
EpNMAAT2Xutb7EvRLajUkLS/i+XJd6t2R9cmXfYDW7u9ATzriQPn+IWoE8QQy4swonwRSUyrXsJa
lRPzi4iiXfUUKGyLY8m/imN5lVsgtEB6kb7IMLxwRB73Is7AAR4G1otko0W8EdmrjGPknE+PZxV3
pC9CD+tF9DFZHhtxQIF5SFxR0xXFBuryXLafYlxtcnnUI8ZC3C+qZSmvnuVcpB1ehL7r+9q86rKO
7BAglM1yICalC8mbSNCqpTKv3pgeMJd0tqDE9HwHwGPgZwNKjGGYc4wKeR8iEh6bnZtBmgiwWYvw
OkbzSIJANnsjJpspV90Fm3hr9dqFVLzHoOdduHeNOA2vqR9bbhQ0dHcYcFami32ZJy1W0oaXF/F6
UIgR8imh4H6FKEoIlQnpiMaqH0NaHF6O0DZkV7Cndlksgb84rJilpO0XFHFroIPBiqJvoF6SYlZF
if/F6KkxmFuzkh0hGz4QDwf5QXgqLWAFnEnLSTfLfNTobFqg1FHsEUSnhwVraKvLZD/nbjEfTa2L
OnAkBs7Ao7iWA6RosHTztcr3Rl0sAj+Km6E2yQrTuAaDbJB6AErlfVoUqjizWtXluyzu3LulRz65
R6MixXk8xhpdsxejZTqEbNnLN7yMrRMEM5nt+5pPsKu6PFp2FBUW2irpXI+XhU9Oxs5gqrQksIj+
1FqOk2/x+ET91iOzCL2Qp9mflEtqLZ+RdSv6WHyAAs0GEdRnAvnGEWIXRjBCShprm1RJuF36MOMM
N7a1IrF3TO3AImaNQynpUcY5wnJ7L+qQpAAPpk69EzOxsmdxIsZolyk7Rt/Bv4dSG5kvwycifmoa
E+CucImNDy1cvplsSOaRvBILyugEs7VtWPdzPsr+yq3B/4CrabpLpy95JUVEG/EDCliutSc+WZSP
EI/L+NQQKTvt9egsyTk+6u7eTqXz5Ewh4FNfMHiJkiTPZqfdBWEYINKU3B+L6PoABNwuIT74MR9H
dhZplA5vtOOOH2twSMfBG6Nw52fAqkDchvweJ68IkAZ6I65gTFv2re4ccS86SMKbkfK6T0979jh+
yyJNji2objr42JvkdWJ4Cvd8sw7ONG30wcs14umJ+oMfmM2qdIvHkg9WcSIT57zB1DualozuglWy
3fpCTWiYtArlTdqSnnEn/VLZZ5Odjv1lN3Xr5pO+7Y2TGe60q2gijWdVtSzIwWXRLQcz89abXz/6
yPrE5wIgeQW/ibvoG1qPmzirsiVQ2cDUqXMaBLcl6crA0Xt2BRF/x5oquzK+5rw9wzS06tjk60Zo
3F8WRgwflJZCQwXCpPK3m4dGrosGkyngjlhAgCGv++SuLN5hJlMnMs0SHGRgYxkXc+Q+jSUlBgpq
KO+tbjL1ecQ2N0XgSNLWG5+3xUGXprhqVNQ82qQMYVuz40SeKj9S/XmIxnjYzq3XYBonSu2A1ZhU
cRD983OWQzmYeg2+lcLVkL0fEQLqI1j04su8qHUNoWyNn8xFJUnrY471HjOKem+YYbEvxjrCumCz
zM3tGN8lpBudw55Ona0jW0kyZO7Y3oZChnrXpsYQ7QCTME0WI7TUmV1WovlcsCBjgRcMqR2JFoyR
1AGkvAetPOx4yYzNuWh7iX9N5SB+8tgaTLbeTfqhVYO6N2a26adFda34RHzNrDeFEN5AOobkV02A
Nwg9GaHSndV8LTT/ADMSdD4M3eU0e0CDB8wXvqePdgG88LiMa5hRZgq9ICHB1nZZgq65oCRmk+bQ
lMVwHpHUHQe+o4v4np2I/mSuVQvaaYke4HPpEc3nOPgApYBuv0FtI5IHUdE/GzYLO7D5bd2RmcAv
o9dOtxge5skI6/EjGj9sebmnXXQCUP1u6d6Ey6HtG53gtl+lm7A0UutmotPjXBVuvQL568F0L20B
uSyY2d3o3Uh+AE15v0SrA1C0YO3QOt9hcJza7ZCjwQbM0zD6M3uKvO0czvS16W+4zXsQqeI+jdG0
MR0S9Y6xXuibUiFt2/eyVuTDFrE7bqb+UdKD8wX2icF760DsH7cjGWY2kSq5P9w1oVaQxyNG9K5O
LL5NDg5oMROry7CbtHVs3ZA+kbtnIagr7muajOgya4163BYajDc9/qLvLnMkPxwjSdzd69jHmDpO
pnk2NzbzfsZ/hlecStTly8Hj347KHyop5ORJ9t//vaNy87ks9QzP51Ux5e8f/Lua4qGAo/MnOHB/
lbJxcvrmHDT/cojTEpADpUvXTtAB+f/VFP4viimmRNBt0XT5T1vFUn95wgE2iBGRty9IiH/UZnmx
gH93hLXx2yBdAVfEuUhQVnndZikAORe1OR8dr8xgDK9waJxtI56adTTulEyJwimKpC32Y+c2irZ3
257ZfiXMPUdSNOIxGH8VNLrLHVK9nLVxmbGfaNUzsKrwenTd+byYBeTcpJ8EcY/0kSiHamBqYoY/
RYYJmSwW8bA7b5lrGOlxKCQxfhx+DCGrd62e29OcNvHV6nXfecayvA2lYa1wBPJAWmWiM4jJUHoD
1HUqj2ajUDkJXjBP7GNQV2SELKWbyrWYrlS2M4I6J2S0cXlM8I1/NoSInkey0S/ZpnsP5FGl/ZYS
vH2BdgIviPDoYG4oA1BF7p1I7oh7dW6UH+XnA72Z66SKu8sBdepBhCl0EjMkq6zqhmnHxoG0J4/9
QoD8NgqmCX240bpoCdjdTchXcHQNuWO99VseszBIicQwHpsrgQ2wDdbIo6Rfv5OE6WE9s8UJFFBx
0xlke3e46W4R1VRQ/f2Wg4oP+IW2QHlyPFkHqb+EQTbGqJOVhFbV+sVlySnH3M2eS2umzWqEGKVj
vqf20F30lf2gWbXeCK1LH3cybxhENsBs2Qr52WEV272b8kzu097yUYVFKZRo8E+XcH+TLT7/LCjI
srl0HISQVLH9dOe6oXOyIEBDTsaMZhfizhtuiFVCSzfaAN8i88buV0ChrqSF2FD3j4DNo7dtYU3X
qCQJTyzcHRumjqifzGADiSyZvMr8BFs6vFB1Wt7SeLEv8ZG9T0bb3WYV6IAZfTDgpggDEbKLHTXB
4jjS/jAr0QUZraU7UJnmdQ8NZhtO9ngWudUhSy1/V9hIk+PerLao8FltFe31YwpJZk/xPfuixvEZ
D7+xr0j2A3jd5eKOQY5Wm0I7bUeBbihX1g5167jNqFNt3dK5rRhtASTRc5D98abwGxfUpH5YCPTb
LBPGt5gNxcaZfT6ljknr7UnXED3JTWjdjQcKGryvgQPdOXmN0Ml21MnzdUOTJUbRIYg/yQGfX1lD
w7hh2PJOwlp6qNnsb/oS3nVKLNdKwekdjgPOdIe+bFX6JDTiD65dzJF466MVTWCRCRRzBGQvNtaj
dIyj2L8b3Sl36wCFkt+/kTJzyB9E5O0g4GmyWLwTNmNhZzppcg7H2buFZBLG7yd7KboNm+gcto9C
a7EhPmXm+kNypShcvVcWZMVNnop2CFpiElcvQ2U4D5OyyvRsrNbqXV4t1Cim1FxskgvAOwxv2A3a
4xsAzT2yfQz5qXWVWeaQPhLw0S7lliSUEitG7KyhlTV6q+2g5cTK1idR9FiIJMqDNBagk4CZFQzP
sZrN3QSbPAL8kEzcvj8SD7rN09L3d+B62TMfiZ20H1dTbPfsZQrk5yPPSPUQGVZqOQEbFl2tMsw6
aiQlQIMzsgcdA9aDyUn5vsx6cnbNxmLjJrtWhkwsOrf/vqnL7s89D7EW9n73pj7/Wb/+9Ue+KR/s
vxxK7Z5j+ugMaF581/Ew6Ws4tkT5YOPverF8fXtHUyP91uFw/yLoBIg2r2sKWi59kX8gfcA29qoO
qCxKWB76GNex6Cm8xrY0FHaBbE3ueSEJgQ3WzcC4dcU4jwR8aaMGxOFJaL84IVAbhldVOQtCKxzT
aNV26aAMvcnJhTaKkyZOokU2sEytjVIu7AWpTNbgEHHDERN4aGyzcdlz3GPhu+rMLIkn6IIeHCyb
JbuL9iT2FO7FYDf6OYvG247+AWsZyTJk7LgeEE2l5r1uoi1o/vmN4S9wTRZ0TKBDlOAgS+qpTJeD
FK02L0rCOZ0g1WbLUo68XR/zxu+bmxQT7Ju2CdWjzhcLthvFPxG07ZDW55C/qFlUs3rgnWdXXGJ2
l92kconL3vMIW7IIatpZVeJfZ3BeHhvPG7eGqsYPCaEZN4tDNRFQI0bvNm67DWmEE9wwKzYQD1RG
fciWIj9L0XF9cLXTPEhNyMGGbZB6rpT/nE/zlU9+SbJB4juf8Y/wcsDcep04iXlU0KF3nEKQO6+h
EZipVHOLSY6jlTnP5rYbo4FdSu2pgtixqt3kdggJZxSEuJQUvW960et3IK/oVCMWOSycSG+VlvOJ
xnzTUqAjKHsTIo04AtlNPjEenNs0wz+9GyppXMcFr+rJcdujriZxMYZdeR8vXsKhpgeDuNheMBB3
XQW235Hw6AzUnKpc24BuycuqbLZppBhi16LBdTYQAXqed848bJPe7ndClv2OxC9qFkY47S1oO0c0
+hPV8LBZPhhEf4LVzI0DwsblzI4lFoZCemexFvUbvALhVW801UVlRH1xsBdjvp76xR2E4DRrd6uW
59t/d1hqkfgYjqzrPkBVDQl70wzKLttTSoNlLE8FmuS82nrUnlO1l61x5xsCLS8dthyV3w5jnzCf
/11R/zcrKq0mWhP//egTVGX5+blLnvvuez3Z1x/7dvAR8K84l7sea6LFCYjTzd8HH8/6y0MKapoY
Ym22PavS7Nui+rLc4vhxcQR9tf58W2Rt8y8MQQC1KEmCOkEV8E8W2a/6sR8PPugtaWqxrrPy01r7
sSVERZYTWJUgZCgjsZUxwU7xUqrA6bqH2c0++uwpwP1BeKKDqAIs2tB7pzmjOJPVcG/9e3/ws5OR
d9nl1OcXg2+zqhouneDW2nAkojqbYvWb15AhHzX73rYKc4v21trEfgO3WxnYeNxeBfQ1b+twoNYc
I0tNbT/biYYAqEhwTboPQ5BifgfN1ZjbNNMPQ66QEycV9Y5KBhB5P7rIVrYs1Jp8MtS1mGfbs3po
H4Qf1yBEB4vsTmRHRei9Yzd+l1ri49ByedepH/IKyUDUAXMgqT2gwXorYpy6suR+3HoifLRtHlyR
qk23ojRGg9srqVXi8AA7NRjeWdv6Z+CxOsrfPJqBcnzUFdZmgXArM2PauC6PsvJbvTUbfmk+8Ahs
UBPcAo/BRHcFx39LFRujIChQkj5tnANEDm76WFbH1IaEUuXIcVHe8LeZfTv6fbdbfzK16VMnCsjx
IldbxswjqAmy3jmdWG6jCmA6Z/hdrrkk1XDn3LFBciEdkLu+4QNZtZttzQWipeY4Fnqr2aAqv8xl
QwnQakmtDGcE6dlMV0Ll0XOYG4LnoO6ViTPlBZGlTdKS1jiUPTVaf+W4S6j4St8TOZnBfAHMTR4X
aPwFyBnIVGtjUdSiQuRBDTbuXwZJ0sy4VnjJbmuPcUAx+rYYfAjMpiKhWgxU2/lHYTq3Q8KHitLM
PsN3ovYiJZ8KavB08lQnsX+uo6jj38V0fpVogYey0nLnraw2N3RpyVAI3ODPBpHpOFeM5y/I5tCy
41Pf5GPyEc4Q3/3yIshjSzsIo9yOnU/q1lDxM+uhleXd30qvBlPYaMXLun14+b6LiKilAZNF0I3c
bxQzZMgV4atvULD1rp+fTBF9YZIzqlEGU9NldPoeQwVWeBLgSp3f5jH/0/WJe+PUDUtHIc2vs+Sq
53Fha76f6YLsxoZ5wms+PI1QFS5jDC6B8vSDR+Rp4Hp8w37PYPKZjS8Po6yZFKPBv1pnxccCYs8O
Vn9zyqV2dhyN6gCGe3iasSbdEcOENhTv+2YEd0Rzra73SyGpR3C03BYtMQqNOfAZolif+9qYDhGa
hAurCROK1khEM49JifGIFOG0RLldMcrgRtDTAELqSyYqWwUyoQd04Sjc8x147C/wZ5LbIQbWvE4v
K12Woyl6SdYRlvQeEzjbB7xlZsHXbccqg5lqlocJRfyOYEmmYUbr/+W7NQpu3wjLC3eAnxcJhkBZ
NyogXromjmvtyq1BDVXdqgMmlGxHV0Tt8Yrn2xEZXvAyANYRzhS/TewFENzMMqYG5re9qBVMvyZq
9WRvdy3DCKditxtSET7ViWMcnZhbXSjzExMtjCN8dlYvYsywAfAViOwLbioLoxWzxzSYzRyvVCBL
EZ7Mti8v6LhNV87kHPwx/WgAYYMACCswzOSKRmNG9ItpHCOHeVrhI7+YaSntPZdBVhZWeWGQNhgs
JcsXaWocC1gcaBlRUbUPKs4JvjeIowjFOLC9tdzAQ9u5pdupNw1VrbPRhQZIG8zfTklhgj9yrB1i
VBZFuLu7cOSro0CjDmEvb2MLwuwiyvlAARtdsD1Q4sGmHIQDH2HsBbMI2vex8FnBCo9Uqpe1SSoo
oy+TloblgDMNOKHo4huHRIdt69i3cl6ZUiGbUwf9EK+dkcHUTDV9ZfbUoIlNoq1N6ImuPV31HiUJ
m3QqugZceX3WVBqzbVbwK3vB92qXtIXtqYN17Tssgatdx8uN8EZiDtkSlAjXPWy+NB7/d9GnO4Dd
nKoT1hMbnu8eZd6zb5LhieI2CqrGe1cQNQJrOb4xxv7Kg2ewseA4neZkgtxi5DoXW4ov5g4dIKf7
cjKoIyz58gGG8JqvwI7A3SlfaAN0eJt+lGk1bbEJKbbnprx3Ini62oeLeEk3tj8lo8lXaJn0XdGd
CjalqYmdPK7AtMaR7aJxxsqAsbMl/zIN5qxbj/L0X3eYr2oRuE1jnOqwfyLwsfoEUezZTiBGbyJr
yr74jWUstPIpJ8JDV9N4JMit2tOxmVS9acndC+qUAOoitQdjG/Eq2iJ8Cy/VWC3GPrfKUV+hMfI9
bPSIx4/dvHTGwxzZAxWkaMgvwlhZ3aZtc05dZLU0yZUzuHLeRXBkjDuAx7hBPff+u63YLyRpr0Qk
FHTR6GA/ouDPqVVZq67+O01SrtD42nDLjl4y42lZ4i9JxsvFKv37vgWQ7nTMOjthpP/+uq8OrV+v
Szo0DTXf9Czz1X4KnY+cVVf3RzG+LHbMQSvJPpWjwT6/zr78/mqvlFdfr4akB2e5UJBPXl1tGSPi
9ZayP+YzA2TdCagMW22EjfPrff3bAPlTA4TOBN/xfz8FXCbPcRI9ld8fAeTXH/r7DODLv2wBV12R
nwTFj47Kf84AykRJSjP6e7fJtzMAeUycHCTnAsslcOd7T4mgm+L859yAuvyfnAFeizch7K6EQQRX
NrJVG5vJj1OlmXCfNrkm+o/lm57zEBVkoLcOuvmQ16vLmT2eC+T5mTDGt8lU0kenqFoTbqpq58lL
CO8Q2xkK/DBtHBhOQCmAydnpeSQbJCUqhGaxaZAE6j/oHV9NNkmbw16t3auA03E4Yf34yX3dj3gf
l/Yces10J+ISOMuYqot58Ey2EHP4p+A06k78yu/OS1wSjLDwbBAK6EN5Zj9e0khyqzaweJ+7LmEi
HdEFAYQr4R5S20Y+jzXTaI6iNetHNdJ/mYi3GTz7yAGHZGgnIrXwLPQSysDL4K0KEzAClIU6DCo0
Z1FdVKtQk0RDcZ9LkqgOdlhW56kWtIUjvCTDRmRhS7xS2yDfwX2GlIe6AM/acIfpLl/o+PBOc55g
HGP5SxufSykytaEPe0CF2W/TVPpbfeHyjRBD0em+R2hmzJezm8h7OjAMAmI7nKfWgm9GYjJ926Wr
BbYgehxsAzBn7MZE0ZwX6ydH0pa32yaO5D3O47Ul/aKe0W3aPFKbn2CwrQjvSSY+KFqqG49yGBFP
uJVs4mvKPnwiNTvkYEHdn962jUP20aYxYC1IatT6XFa2J6+WbKRJ4HqzWz9Ii4r+qWs14y+iWoal
gwDuO8Ij5b1h5XJ6T8lwMj5Yco27TgBCRVhuK0QhbQ2BMRha+uVB6NJYIxt04G9xl/PpZDog+UP8
iJSXoGhUvOEgtLtBTF7Ea0wS959mpfOUInZ513N4fjf0q5RZjaIttk3i3sbY3pfA1A0PKZkBAWxc
u+v0A4KVoT5C7kRZxXNE4uEkFo8lAaM/wgHsmuXNTLdlQXnnIGqJUFrEp2X9Srz14agmQR81EkZ5
rsgcE5DwOuqPC3C2yzgal1vDNylbphOT14p4RW2bJmHDBq6USZhTraf373qjR+qrzNnvr8V9pxEE
QY/TfO92srsyHDV5QZGGnE8XMrGeorRzLmfkJu+MwUMLM9T5jWVl0ZMki/VIDIVNED0xzU9llA3v
a8tE8MNWs0KZBaF0GAf0OkTirFCOPMzmk5xcBNBOhbwHsoDubmWyENDiIJSAsUTgKZvGpHDbaxMz
i7WnE2dg+Cn6xiJ2dbb9eLGwe9iGfEa5yHeXWLU9fmGz2NeP/LFIv9TTON2xb0W04OaozQiCc560
LFFwxKRR3c9y/ebzzIAMhp2f7xZ8IOKIxavqR54Mk8tLSyZlVldo5rRp1PqB4IPpjuI5E8Ggrjgd
E1lL95CRyXTuQF2sMdTo9ghYpKLRGRI0h+OoWcOPEThYZc+j9yqOmzuXiM5lI5htajdNaNuoeqwy
nt5pq/MSIEF7jzTRMN4Zvbc0Fx0VvvZmnhSfJJ9pIb5dMHqpt4ltFtkdgZztcSqMtmG7DRFwGWwW
iIWcWIKfO3pDwWSOqFCUingQtVm0R5QYiL/o2jF76oaiVfAykLPJ4IurDNqJaCzXSQGCi9+CvY41
lEhTeZ/0Bq1Zqv+x+zDlfi9x7igWCj+CI/LsWaO4QuaawovJCdvaoGBJpyO25BZNjmhH+qdOH3Wf
CI/vsvctK4TAHBAuTntdFSX22A1h0qHaefBTQZNlgt9kMpxOuvH4zru8FVcprofpvd+HTfaZPj0d
4Q3cbURnBcUGeV3w/lmotPcQKM7CEo643FSVizgklhZIN0d4C0DEJDI/EDOL/iqJ/KvSMtWDM/Rh
UC3ijQcpawxEUfVvV7ndLut0vGVg6MDqo/jMyhU56mGYZGTpDuNGWGKm2e8VztHQI8i5ysZqnLyP
yAzVe7t2XNDxVT1zTM+JPIIQZb7TDhplSmAfDISGm45sj002l90micfJP4pMRh9zHXqfV8vjphQt
8S25e9Gj0SXcJW+nW7fyog+ONZQ7Shf2tiq1dedTCfgg7LjYy9KMwsBbClLHO68lWxdop1evp02J
GxyLeZS/lan2Ngo/2X5ZeafGME1BSVz4bkC8dT3kC/5ze+h3PfDcW5b1+kOq+vjNYJM64yHnPbSN
tvcNB7KNmVblYUD/CDfdzd+OhQ2joUW4eUFrQpAv1Cyn3FDZHnQzjYEGUOsm9xDpJINV3fPSqR9K
p6jjbbroNZ7KrN6DI1kfLWnFG99FzEgpA59L7U4cHpOhQKfp6S9J67XbvMeyJ5c0Qtoq5ZWD5tHe
xvjy5800sx3Y6lYO5w3JzAc/B8Ub0IWtzrwYe1fkwPAIq/pgTlhOWu7xIc3ami6rHNyzcibyjJKA
1181nR2+UXXsHgyIYHvHUChswc2TiYLa6MqIu+acBRuJa1nOZ6Mh1NnSZaiY0YcEnUQd2JDueIxL
7d4PybB8Ms08PafGu5wDZUdc8N3m8xfnnlcWEPYnuBD4D+4IRQPtNQSbVGPLT/M6PE1d3R4zvJuB
OVq8hPDo+XTAh+ocRUN7/P1V113Pj7si+oa4pCRNP4mv4NVpyw6X2IshbhBKxSqa2AkLQ91JFJ6/
v86r887L3VFKd7EFSBjf5qvd1wBQt9cK9bGdoSMh9qhlzS6n+hH5KgvGP78Y5Xkg2GyQ8YuuR8zv
jpAcszXoWBfpZQ5Utapi+ww2XR4YSa++Nq3/q+nh540s+EvQIezFTTwazquNbBMhCDYm0z1Z7gxb
aLWsOsTEByg+qnPtVf/wlMpzROBAPY5hgosNKPGrW/Mrpm1O238B+/Pu6yuojOl7QnjR7EZ0MvN4
f/84X53I12ta5hrqIlec+U+b9bmI7E61HaEULrAcegQmmx8WVN7AJaLbkDhofiqAh8mfTSPl9fH7
D/DzIAXx6aynZHJlJM2OH28aVl9jotxxT2gg2iOkTutsEtBx/w9XQZsG7g2BGieTH69Cxv1ImVO7
p4i8juOcQEH3/Hn8w8P81b1woPQdB5sME+/VVVyKbQ0WUvekcFhv3cTLAzlRj/79vfxiWAKrw9SF
IsCnTfXqiWWrt7VOKuckQ0DtNI4ZFMM8oqGdw05cdTV63D8c6X5ev1jTWcNWjN4KPHh1YyUgg3nM
XftkVKH7IHqKaos5sBXpc2R4pT+jA3XR6oV/eKA/ryyrFRCr8YuF7acZoeSYEMLnyFPWM7vDinWy
cymBLqnrX/z+qf7iFhkcnsshDtkhusgfRwimpJZLFfL0AlueC1GdL7qrH3ObAYNufK27Mmp+f9Ff
3d9X9YbpkLXwuh42mElpxXhKT2Cu2mNZ2NZZboLx4qDzx5m+liZevQ4U1QlUJPYLDuOnmRb7rW+y
npyWVtO5SEXhjBtaofkd9Ij2qkoJJtmEM9vkaWRfN7LX0ldDM0zh3ja0zeGicp7ySOpPcCYsdp1L
mcc3foa6+Q+P5VeflNIH6gtERxRoXr1QiIwbk9lAnidXnwTYwQSM/mTwvhxSRPMbGlh/eleKn+eu
wsDIvpLgC59s9FeLfZRTLwl5x53g57HXBa3B+aEjB+gT6kdemXEdruM9TRDv93nzOAzOao9J1HRH
CCOl6ibqUU+zS0oO3SwQ4v9+qPzqmbBS8ooQ1i9awnSz4gWcl3MqFp9NN4q2DyIyrJOm1ptsxsb8
Uxnnp7HpIuFlNqzOYeor8tUy0yR63fTPy4nAbPuJRiI19LkpGaZTzWn893f3q4tRN7JMCjQsNa/H
pr9IqPUNbKEJ9OEN0A11YZKHk28cs+aU9PuL/fRVc2e+T3vftNY3nvNqqqPVFITmmTMYO4eDZZR0
jCwmIqfE319olXr9OOWQCrjr5sHh5jCmvxrIuRUnE5F7IzuIFqeMyRmuDwwCerO3oVEt+rxOByoh
dgS/HddUgYex9qx20+Tra7Bqpjusn9QJjJHDUqDFQkK617ZHulOUsqh6WXszX6sfY5NxOB5lNN90
ZaWqP0We/Pz9gLtRDgVT5SD/er0VSkqCB7xC6xNCKn870jg8L7ClHiJz/se7LrJSGAMk4FGw9fAH
/bgQd5EpUSfH7anFvHaGeYb7b6oG3pOcqnO7nP5YP1zfXt/tk21ea56PS3q1LjvmT99SuRSWaOhv
ndxmsj+7rhxOKNLUu5eCiOtpqjrk/jpvq2mSf1jp5OshAnlAIu0GTogDy2InZP14u3YedmhGk/QE
5i6D2m+mRMASTYbRGKLNOIX+R1dkmQ1LSwt9paKKGWi1UXKUHVhBmuNYjcy+oIq4vNijmtZbDxZg
yHDvrNbHFulFeuj5/TceKD9o59WYOOTxRBnycRLpq1sn1cu7dh1ewIfYPcBXE/VpaOeaTqGrcWTh
9+kDHWbU/YD78aKHw4UnxYfFk10i7sPmYYqsuB2pNly1bmccJjtxb6pZGAuR0yU4kqEr8eB6jTQv
KEubZaABtCj8T2190WU4AAIvr5dxW5GoywF6SWigJyKwkaD3CM9F3IB96ZvE6ah9m8NYPQEqLSvm
DDrehTQZkYtPY+vjW0mNlPmipnothgI7im8gB/DnNUy2OnMrSpQH1aowPrpDxqmobGja7JbG+3vz
OWRQ4GGorfuapmauxWXuzF+olicjgv2ILK7NTDgFeVy+Md3V01LEN1ZR5dUFSc9Dd6stzRcia4/Z
XYmizu4qFBYYkfuOVGVhgn/PTOlfRK5bZXdeLfSnSZvcxWilzvIZX0BvX7aNWEtRY87XPJkJP8it
Ywoc+bhvanIq1S6TqX0x8DQHKhpk7u5JiM4AF9Yzl6cOQuWqW2IK4T4QXHR51uo77V30aB+X0SrP
mintjTdTlXDpJlt4ayn8qZRw4tzC8VeOg9PdEQ8MLiFjuNBZpdrcBhgEIfcZRmKfDUOrgc323WAE
S11iC3IlS7izRIygkvRbQp29MfEu7IHe9lk8GdjxumlVWuPRp6ZFKhwOLgC7/FkmBOldR705tfei
dDBM+onDACvBQsgrI2l5N7zsA6jZM/qWyKXUELsVdTPEXtYMjNicoG0tUMa/qG4Jb/xlmG6+luCc
vOfDWPEkvporkzBGvKl7PdbHr9PKlawtL3bh0bNS/6l0EkpvL14rjNhxQgZcQm1edjbLeOs6jKLG
dzmZxRjb8aTrtWZupbr/OCfVOOynhDr819YM5pCn0LHWjQS6BupxhMvClU/XSmxLeR6bKcefiWzB
ZWVOqQvP7SkyxtSuQD579CPA/CZTuq/8DFdhoSKmaVEbdBry2ebB2uFgY8AlQjC51WXDBxFoN9p9
jY7kroQbNX3oJ88iiz33HKyXfqXwPALmFSstGk9y34bJ/BmiIUM29Rtp386ipgoc471DT9GL0St4
H9MGiDEXUK5grNh0czJmcGd579mYZ5gNnLarapr5ON2NFHUoRoJgBS4RNd7iw9vOOUVJevfl4lOS
QCJ1KkxzotRGhbzzKZAtqGPGr2/8f/ukf+iTKg5O321ZfkoVwWnftclz9z/Vl/8Bb9AXH3+E73z9
+W+qSZTkJo1PSgZfRZNsEr6pJr2/eFdTamdHtbJ3Vsz63x1Ty0d/jtCabj/gHd61/NU3abr/FwUW
iz0FWz4O//zVP5Gmr9u271/jqNp4e/MihbvDrmu98+8rQ7MoM0FfyzxmqICL6Avb1+tpDs/S1eY/
lsciMU8aZCQhjQ8Cv05q6T/s0Vcl6k8fgZc5nVvuGXzXq3NyxSGv9v3IPFbtbF6F9sMMtEMPcNwK
ApFwkpnA4LaqjkrcYeFljTfl4Em73I3yETwVbGT0UPgrTSznSeXvOzBeNR2eZk1fsB36jDXB6QNm
ELN+tgEB4+5aXTQU9j+kSOnWP862jRlrfquX6pAUhHQZu9lRR7vqELpFmXvB4ZJS7GJ2aE2MlpPc
1szAT1jlu9mHNceYOE5U/gsLRp+0ziPqzcT2Lbd2p7Gf5EgafQMjVYr2hai1nc4uQIHecnjsd1MZ
baQBP9ZVj8IydjrC5ab5BMRFrvH2ge3SyMItZsbxrq/y7TAVxEJnd5NByEoztrtMF7uhqz+ALDUP
Sd7fUD0+R2H6cSHDrkuzoHHH/OAufIyxI7nKKsvnYrJNHFI+CG5zfC7taBtRkLwocdOjda3xFmku
tvButK6jIo3+XVy+Rk3+YXFZgwuYg/9dhLGHspN8+n/sncl220jWrd/lzpELXaAZ3AkBkiLVUL1k
TbDcSOgRaAPN098PzsoqW/Zvrbrjf1C5KqtsgkQTOHHO3t/+/KMG419/5x8Nhv4XH6ELA2KXjep6
Rff8Y0B1/2KRcUCGYaBhkfiB62kZcD3X6sbiC+gmkqJ/rygwwFbBAbs76Bzfnav/zYryy9PsWMJm
ByzEuhPWV5X4jwtKjIV58Wo54HJkSMZ00uclb5uJf2EP+C03riBunBistAqJp/+ozfduy8V2gJ03
PlqT5ixd4feJlk3DqFktU78fB1Nt3RmvoZGaRQg/vzz74bJc/71G/hht/ttDkdBEIqiN3MR5t2y1
VoZYohT93jboKDIhGpEBw/KGtdR8sET+7lCcStQzmITX3fHP53QxprxmhYLXPE0pvOqlCdehaNBP
7nD4869Cqf/jYvz9BK6tEtoK3BS/dGNhnA15ITiBfhoBO5tNWBCD8zYpJ4yriPgoSXTyGsfGENaW
/12P4V8HR4+63sVIid79zp4OfmTVfb/XpO1syNdLtpVhNx80LX89m8LkvnR5seII/6Vp1ZGh16km
Gvatbzst92bV9RsxNa7aZnX5YZfmXY+UH4XEgWcL47fJbWK/a2eIRplWYvTDHrloD2ujfXUt882L
aTcYRXnuRFm9+fM1XD/xh3f69yMSJmbScjbo1zjv3ulRgsaUDeqwku3J36Hq5GL5cvvno6wX45ej
8L72PVdHkmqtp/mHmRJoaGoHOih7K1XzxtK0C7R6p9kw8RHolKR/PtrvzqL5w9He3Rq0ieImZjOy
J3LR2EQkH8YKN2qd5cACifXC/Jx/+fMh33cZvp9HDwQinj1a2zgMf/6Fc5I73jjy2BmJY5+I5yge
Y30guFsukLJlzAauwf48e0FT2N03p9e9Yy2ssyFu5V4NvtpC34Q7Prr112mytMPMNHBjRn1zt7Qz
W4okDgymyh8sTO+7suv3tnSA+LgNGVH9csd5Hfp12fMYpeNgr0hT4gpxugi11TSLHPPOYKTpyTG0
OHtbsLn2i764E/pir74iTM4CJxr7J4go/3rr/4/DQfGbW5PJGXNInnDBf949DJlfwKsSRQ8DLdma
USJCRjETFCgHdU8Tdw9TamWMeR2myRLg+3GqsvYC8JPC4j+RR66wBwJ/zDbNXOkbCwpRGFUeumS6
eFRdZntlOot2QGBF0C0K93B0Bc5F5O+PAwiix155UeBDMwpaW3N39DpXj1/rUetMxz5vO+wwBUVT
JPzNVIjzxM4fQIGgC7Zn2hcWc/PWghU8av1J+u5y1gAcoHxEDk6PLbrQk1l/Qsai9mxINULJ57d8
tm57pCIbn+CRs95J+hOfXO3+fLf++oAwQaMw4Km3feDd727WqUNCL6ju9mmXQJ8dEqCF+gH78/2w
RPV2GErjv34kOSIDLjrP60bk/fDHbyfF6D/v920UHYzO3pLV9tWv7IvWYmcMh+b5z7/w13WbOERW
GxAbPpyM9731LvZVxbXp99lc1BtTrS5/OVpbD6Nl+OdD/Xqb0nyG4kF6B+MfXKg/P/nxINhOg8bc
+54S51JrjIMcB/eDE/jbo2DHpUxhIsM5/PkopQ6FqB85gRoue/rXrq+dQcvyrv/8Y4x3DXXWA34N
IxCUpVAneR39fJwc8pbh1KQETpMhQ0Bs2c6ZSkihXSUhzHQuJQU3PhpwqHreE2CjvbTz9KNlaW3K
/vzCAD1rMUqmYcx00n73WmoaaS+pcru9TbARjh+/2IEW63f22KceLpXFPhCN4G9bXb4WcnRv8z4b
92C41WW5LITP5vKjUekKgPn1OyEzIQyeyHZG0D+fmtjWNC1KrG5fxUN10Fux9XVc2AupSlcRMT3A
jpHjFbC1ggKl4mmoU+KRU90Mfa/CvFoVrwW4hisEl+GyjC9klZhBk/b13VwN9Kd6esa03cZjNRdX
RB99NAL6/Q+AOQPxheAt3Vqv/Q9v4cho/XImTXhvJ/Nt3Lr1bhjt+CFhFQtQxWVhRIw1bmCn543V
lkdIbZ+91L3vWsc/DHUUBRNBm1uAXv6NRDh475E9vhByebQ8jDgAsGbMcpnGu6Ivdm3a1B/UfMZ6
2X+5LX74Be/uzrEv+MJMTfczaJJjtPjVsRdTBQsDt3XassiDWoB7qB8siX2rQxr5wXNo/fYuQEzB
PNlDSfL+cfdm1hIQnN0e/kZfM5/3xBfKqmsX0Dy6Dv2bLNT05JpG8hUYbD+oOMigWcADYfir4m5n
6kQRt4xnNmNqjCVm/qEOEg6IlRsvoZ3FxutcGQZLpXvnYvESiM1CR/PR9iJ8NJTQLzRhFGeLlJ/x
C945aK4ClK9rMqvfiQ/O+a+lm4dWEPoBFYKDKujdKRem59KrZ0FosuKpivauyopQW8jLwoJlfVAn
/mbZdqhI2HmibKZWfLdP6pCpYMIxuj0NnDcfki5vbax8NhDDD460ftK7O4kjreIHm5aI/n4a3UTx
wOxAcCe18X1uWPETIw6a0+XMbkLMOTwx3dG8Y+QYyQe30G/evo5uw23AfsDe/L3Wo4/TxowyxsmD
O3+C9nA9uc0tjJa3wu2/sOV1PnhBfa89f/mtwsRYxSSMCdi7S+grrZvSlFuWbXh1O1jUPXNkhXOV
4HBUyyv4unsGFFMYzzXFjY3RTnUx8yaqlT+/Xn57MzFj581iwcx+/1pOGWKIRPH8jp7sQ712nY0N
LgZ1qowDkWRvfz7cb16aDjPM1S7O3vuXoarjZ2S4DxMXmVnSPq6NKFgGL/lgj/jb84tmAN3HenpX
KNdP6yo2hViCwen27JHbwGO2St5g5mO5JSlwBCUbxOASQ21uCpJ0YmKYlVFsJ6WdLwtonT//5l83
5Z7DVNdkU87o8xfFywjziOwfBpyWwg7HEAdeXLtczmqOg7g0tKDuymqfuD0q4XzQP3is3rOW1/qB
ddHhZFO3w5F/d6/1sYpMq9Lb/Ywu90vttprAShv3py41BNhfRzpOIAc+gPh1fL8b5TSQw/SMMKoN
IdZJjlV3Hi9VYuH6M/seFIiIRfftz2fpNwsNTmMHvAmqOPSA797l4D/SWVROs3emqN0NCMi3dscI
nFo+/eCU/OZQkBCQBOlw1jzOzs93R5oZXc3IuNkzLSvfbGt2b5YqKVtc0Pr/x8+iBhWMB9aW2i+r
GtNBDCsebC1hpu0NcgNnJ2c3Os/ani7ivxuN13+vHj92tH6ziHEk2iKUiCC133cqANDEmRw4Umrp
cQh5pL4jNdvc8nZjBj2VtMixT32wfPz2VLK/trH+GYCu3l21ONYroNii2cMKxRAvJsI+stIMW93s
PjgUqotf3xBUGjoQF2QL+M3f3clebsshZqy3B8FMzo9DGB5w98QelxAQKvYMp+2IA6EmL4LGUqO2
Y+c4TFuYXlZ5A+aOhyu16DEeyM8oHk3SR5OwJe1mCKFVOojgoyb5TGicdpmjROywzBcogLpqTeOr
+ElWsHLUQBIowUBvRME3nwst8fcp/NJlCy4drB2jd+aLg8nou7AnAZ/NKCdnS4ZpYj7jzknLVyej
WYLThx1Mco7uw4rClqyW5KErpDEfioru2h4gb2lvNb020D9Nk7bvhlx1V6LEqHpp98Mc3TgdIN0d
/66N0E7bLgclYPs58TbQYONLz63WBDhhyWwHd624I17GIXWs0iTOMCTZmzluzRZbVvpYdgijYGfC
VD8QtxYDAhgk6qA5Xz1WZQ2X+iJTbCeBVPg184iuGwH3QSWdJ3w8MJ7PQQhGOn2HsjbDuhRrcZWS
JvzZBSU6k6NHps7iYYW9I1hGI5Wy77L5eoxcdVeldktwjtb47q0uS2JOBqLChwNF7LRrvMlPMU7H
UMQhmy1L0HWZD/+OV9S2iNb2n66ZTI2aTngPWdKsuTylRDtkJ8ogdrMWuL6HG/q8u0GJ+imqzeK5
wKR021cI/CNy7M+0OSu2VuOfhmIl1XW7CYjBbeTSRLUTsMhwjvemnQMp83PmWoM6WuhP4RJ0n7Pc
gbw2ABEbssnaId/7ZmOQ2TJxwsZst+7eIb5z66MN2dv+IsE6kHuTVX583pHh9sXtmabbSPM3las+
L40jzpS1Br1P84Zh/CPxHxDznOZa+GW7NfQqvc6tEfEH8ohzryySS2DlaPFcmEhdGj1OiyX2QjNu
0hQ5H9PB6BCR4hNMWT5QVHRuUPCWCLvOXW7yYjrgK8D0scyCf+SnnO7SNNrtkSgpM1z0vNlOPSlC
GdY9Ej2IVR2tJEy5stfwDW8BCE9bY/SSHfZxojS1fggjE9jdQul6G8VF/YL7H9JU4gLU6CHtTXrf
vjlaUwVaT9SAR8N670opDm3hLxu3iqaDpafmoZtdkn4mdTTJ3EhFbRBRPz+XoIqfqzQ6Q/R5lw7z
M3p7Rom6T6NuiJ5LR4tbnsDSO6jBJT1Qa8BhC+0+973o2EUWMVGx9EA82BrXoVk2dgaRLmHfcJu2
mrpu4ta77QbGjKPVXfRz5JIyiQcQDdErevT6zLP6lDSvEhp86ak3u+uHzZyOUO7CXKX9MkPzbypC
URgk6i2WIMBV/X0uMYxtTG6ep9LUrSl00d3kvExZJDKmjZ9qzv0VnpSU9ggmHS83DvoQz7DBe7lz
jMU7579IJJqc7kjg8ugu0HLHY/dpTlq3a4CERfZIOhfxA5/wR+3QLkJm10y+897VTPl1wnNUn1l5
YQ5h6bWu2syS+faFBlaMnGLXa+NNMSuhHWnP6h1N2gYUdsuZIim3KsLFK9V9Qlf/2iwy8z4qqzw9
jJnTbgUM+itjNL0d+J4Rr1ZDMy5JO/2Lo0fUk/R3a0iienFe85L92nde7EBIiMnGGHEeXkxT59zZ
6I/efJr7uBFx+rL5XgE8KO+mB+ZM5Vtbo9bfzGVnvAAFb0O2aOLkkxX2CUo5PoGkm/c9Fcu9Ryzt
J9XxObgNIWr3ZnNc8AcG30Uppm11T3ThGINkqEvXGAfuBOARzXNC1sDXprbzHSa05hnRVnqWtVFf
HEj5zncpJOInIYGW46AbkfxEouzDYel4OApTE2CZQZEgbgKoRsF1GBrAD/iFTJBd2A12Ofum8qys
UQBt+jRWj000rjh4kRrexo9Xk77UbcAgJaNBQpqTYr0HtfFIiHVyp5cJCFO3HQg04HRqjyAO+In4
qfwEd/PCV3Vy9QhLbRgv4yiKT6mHflvqUGEkGJwLUun4VKtO97aeOneqN8WyoRJpjg5JYads7OoX
WnfmlsaZOMUtj+q2wgO6W4Yp341yssu9C/jyVOBSdYNaJOLEQ9TwUHF1acI3x7z07ZMLQ+ZLq+L2
xl5a475LOd9plpPwDEh77yWcVK2153ONW/OmFm39Raw7zKByllqFeZOl0DZEeiYmcnYdDQ+y0drN
sYZ3dLGorv7Sz3X7rHBOYZR0m69yVaYhoEk4rQCwo2NMN4Loh7775o+dONlLQwCZkn58mkDE1dS7
ZTl/g0NrA3GpzdGCDYs8J5ovDF7LdTj6TMs1iFDNJq6SrGKFGiKAJBIjZ43LDtCcjB5qJ4mv8ITJ
FycGHtSvMafIAJbI2CiPIlKgZIS65DXHudWjMCa84HxN+zyzfXd68LSMdTGO0rPvvKNa1+LT4DcO
mExPUIFXpDGebKspDm2+0vB7nyZOSJxidEzKnj8A1GSNVB6LHrtajahh4TmnjVV1T2Q3z2+eq7pv
bmyTiBjNxcHA7cJdPiT1wMzFFHdpmahH5BGDG4ySL1kIHXlU39afrSxx7jR/IWK7rsbkNDtlZZB8
WrXPRbNM157TDY96PeVYW7ncJmHHFwLazG2DaPGAxmTegXZEQ0iRkZzsjrPmZcl8rcfa/KYvMt1r
E/T6DU376Bbcvn1o9AQ4jjXyiXJBGGjo04OvM5FZRmIFUO7TEt9qZTK/uTVtviAaElCv9Fs63P2O
NmLL01BbspIvpUYOkhPd2glbLozUWJ8PpVJOwm/nTlq0pmXpdWzuNNas5EQQojSC0ljktWZlNHHV
XHCtkWEn6uBY0qsCv+vfJPJ4+Kx6mQVNOTZvmsyMRztG96fGzniFpkUWDI9ec8NqsbxJM6vbwDEr
DI9tJoZXcOSL4Jq53Pt1zWlxeJN3e33MjXaDtsi4X8xCu/V7zPqp66hXDDTNTR9VNP4bs77q1Vx/
msihvjF6Lz5FToPe3ge5k3YeMR9dsuLMPZ7vSov7pyZNyVJvkVyzxst8DWLH1vBGRe1esieOdvUQ
tSxiRODSN+2tgYGw5b0sWLyuIjDCe1UU6sx2Si4Nr80LC8TSgGkiTq8du6t3NSCyh7ZWJAwAM+lj
yf/U1XUdRqq2vgg/FhhO0VbWNjkQpjUR1q0sZ29wvjZMNO0QLizPIYEq861RIm+kCBmx9mbRo1nE
Npl58q737UsSoFffsJ6yl2mRJBLnctXQ/9GHRB2zskbn1+XOSR/JQ8D5yrphLYzX9VS7nOCvnapZ
RHdOZMqDP6VDzKJLLqNRMWxsECYfRNof1TwXYcqzeanHY3tRxW4FyAmlEKU+JSBenA0t1M++IGoj
dysErFJZ31RhH5tUN1jSSAZbrK7ZVo4Beam3z7FS20/U2zq6nEl+8cd1ziT7XUJn+dBE0mVallCQ
4s+enzz0ubfYU8adO9Vnjiya0IdPECM0lmfeuHym/1d+ykt3WfNlOEmmZscs9OxwAnee7QQCQN4d
ck23NirSiC0rbcBE5D6cJ8ZQh1So4zX0On1P9mJ3NzQaWtDRj2+HjoMMInKvB+IBMBxY6IhcLA8+
YtRHQl+KszR1H+H8lnvapQl1IKUcVuNZbmQ6JpepR+NGGuYhshbjS6JH4055mr7vQT6EXjpY4ah4
GLs66TcAFvxtjEf1nOLCfspssa/EJHc8TizAEhn2JoZjvvcL339T+WA+TbVtXPmlv6BaKO37mix1
HNq+vROsXeeQJ4tHQ7juzay4SkKRJbdzqQs3bd+SeDZN9evCqMkM6rhPrxqiMu8IHI/TDbCpmmUN
ZMgGg34XTOCECKkhYWfpzWBwHQp6O84+Z/ME0Av5XE+Ia7YRtnYh52y6WXTzqSeQBmN9syM4AJwY
MzYKMty5pS3WYFVJmWErkqBdHVqh16e3wEoXAFCWd97hwQNGnmwTsXqtrVacylpIGSSjD4ad4MvD
PEt16QiN106JLJUHzqkI/Z4ygmgwa2xIcVmTPVoiQTeFlvEYMUNTl37UZ8+laTt7fAYVr5wJOXyD
tYu0oFSbrv3Iai5mmtkr3k1hGh/aLD/6OM1uhYsPMnOns0j1gfK6/LLgKp93FQq4zpYFw9GRPPWx
6y/o+85Y3rIzeBb+s8/MlH3O5xZQCJE9AjF1DUErcxEub5TqjWdCUtqDNN0vxuK8Rq1sXqhYi5cC
FzSLFuHfbkGekKWGeNu7Q3kzO1QsxdwaDL0RMgfxRMAT5dB0Ri6LSo+aJUc8Aa7euWduTgYui4Yj
T9oYIy6uZleeaN8AuTIx/0vGAAWLkDQwDZUlWHKz8cobiNcA3dOZBTRLxv5b0Zk6ufJZ8q2JsMIF
psYHNqgAjqLN5N1sm9743FLxcN1SNjkETBS8JTRcGkXt8UZBb/+JtyW9swVhN0meNCQPMgKVQX3M
zjQvE/sY51P3rczJ6kN5vZpa5qF8y+2KrsKajPyid5nxJf+ebCFtKCVdM0UvZt6yCbejFJZ/vUTd
N03UWol3XvnudslFdVc0EwtDl0yj3Llxr+TO9kc6GsOUcHsk5rBS6irSoBJnIA8IvXf0IgzB3/Hr
CZG3m/m5CO1K5zaqrLnPQ9XxLUk4QS4VVqi0XDYxEwfNUrvqzlPQvewb9UpBTBjrMY13FK988qJ5
8EzskfZjmNj+rO21eS0BeiakECWm0r/IEt2uQgeO/BAUkcNV0hZedUExDdGLalWCTnPAWAZVTJRv
5jBwVFgb2FBG2/Jf/j6ZQoGu3ViMJ4HKdeBLAtdYJrlhPyH3li/iwGpIVQvoBXHqLcOu7gT6sWpf
pBntHpQFKRvMfMrPaoMu0Ann6mTserGI8xkJ9x3IHtCDsc28NRijht+Xu4J+SFvreXbeoWJQ+3JG
+HEJfU+9KYfe6GYwyZ67hN+S3OezMvfVQFZUiSv+Jnf9BtYkrIV7WH/djMTUJmbLHvjRZ6aCekCr
3eZbp1XExXPmqdKY/0lRkGmW8uzS+0/mkL4MZ1FpPX9+qbAipuxe0s3ffKFOda8pMWTF3h9a4okG
v0wzQoPgFAcFdHvqXS4nibr0/44jeY+AgWRPRScSu84OutPSRAFBUwAzxGYCjxkrhMHf1Xh/gTvR
0bpX0FJR+i8kU54SZelkZlJCFnAvegB2ZvJgZLq5xXCvH5lJY2guB3CZsTcBXMvTx2VJxocRoPDf
bfX/Fbh/pEH9Gzfw79bwLwr3/avEC0X3+G9J6+Hb//0/xt9/5z8aVLx5yEl5CPE62hYN8H80qOIv
Bz0YjzYan1WvyP/1j6qd3u8/Knb9LwQPOIYxfOMwh031X4jY0b//3Ndly4PEfgWJ0UKme+2sTeYf
puC+KYnpkl5xZnnxpzGHHdR3rEMMCZ8rzblrlXZWrX0frzSeKWmM3eDCOKc11K89Iqp682CNwMC7
tYNUEWF48NeuEnr0OsT+VAW98tu3OUIFKdc+lFw7Utram2KkrN9q3/tVa+fKKuir1V6a7iKtmrZD
7N5ma6drXNIw9/ryvBoxQ9EzWLeMTbPtNNMM57VbRlMraFR5mjvSs+u1o5bRWsMmtNwImD2hdEcX
C9E43OP3yYN47cola3/OplE3rh27ro+fHLtMN+bazcN3klz2a4cvW3t9+tr1M8BkbcXaCaSU39q0
BgdahMPaK5zXrmFJ+1AS8IAiSo3kP9JbTNcuY772G62181gXDSXC2o1s177kuHYoR5suCa7Kb/3a
vbTXPma6djQpaj6bVJBrm46MdrqeZUqjMls7oUtfxVuu6oY0k+q2pF3a0zaly3KK1j4qmPHprLbo
yU2uNG79td/ar51XdDm70h9vFqMvb3NULxdp4bXDJmOinbOxKy7b2orHrekpVpmqyZ8Hdow3DOrt
g9VpfWCRNUI8Xazau8bSojtohOLczmfeaVop4B6RiMOqU6dXrSzG58hnuUSo6j9OpZVXQHgGGjeS
rleifMLDRrC9OJu9G3ccWeewldIDMwna6i2v/uSmGW+ozFXFYwVp61wUdPp1szCu7Or7G98oaJDH
et1e0CzyQrKkDE6ebw4G+036B51ZV0cSvomsWaReHUn0pEptvMptNinxi2TskWkCElfK85mBx84c
3ezFNakvwimKqy0zo+jxe6Cjh4ttO5WpvANyZFxZzuoLXQlzlLvZS11DpN/4hssrK80XY1dm2rTt
aTRez9DzrgYiM/ARxvZEYFrH9RshMJFCyXRdIP8M2warVqNbxeNMm+tLO2AK1CxryIIYM80Zgkj+
TKKma06gFtCYxmeJNcW4p1eEyK/nI9FMzEOoV7hxsWMVj2IA1HwmOsWPB0A23xI7zncsJXw89ONU
mDhH8sCauQ61V/CBBgLiZlu0aUUIXTmHU19iQuT526cOgzUkkOx4owmixRo7UzzWRpVekbbFC5HA
sL0xWPWrmNhPRoOEHbR+swx1rrdTg8HHw+Vxb+IloUUgWuEEVpR4N/a0tsa0vnwr1kKtEtVw32X2
GEhnZiqarj/8+0aVGW7/4E4lf5AEIvMgFItIiEx33up+h1xwtLOX73daJnqOtiB3GzaYEcV5OgFt
AbkiT2NNrPSG4oweJw2WR8o182ms1jlGX9ruTSti+yDzCIIgNV3YtuxKzHiA2odBlVVvsKsj0GSu
mgn8dlcQzPqtd5P0qtKlcyIIYz5vgOrdRhhqb8dGK7cJd2S+WXwRvfgmfbJRlAntpWjig5THEd15
ddPFiXYnF1SPi0PV28TsxmTR+9vvV6scS3mXxjM+vi6Pqj4wUGEGEosRtF9bXBhNZ0cbaNKJornO
xw8jg223mLjrF/7BDOiTR8svMBuZBl22XHVVAmRhvibv51411OpKyJcqpaNVEsvie5dmP7Cvj68T
0pM2RZ+clVn7Bofm3LfYkfRUxJXp3k6dxe4h2ZO79Bi3HfA2jJAXDg1+mscCW422MetZBp5Zydue
99iwMVddtZEazi3Vz0NnZMYVkblmmBteHDpuTeSTi/oxLeerdPIJdMvCLpJHq3Kja+Iip5MxmeTM
yZhpzeg5yR4rK1xrX9lbgsdpqjBXPlMKbHPv5U0SauT+VTG5TI352lSgPBqSOM6zZei2lVkaB2S2
X1ujP6s8ccNrsghyNVjUpXH0SYvN507zvs4DUvOlImC1UEWPGqZCCFxac8jGmW0kQYYqqLHU3g2W
bQdwxZdvpRKUa8zfVt3Bru6nuyob6qPv5jQC+iQQYuECpw7BD80QbbJxzvF0GA/OTNFO0XrIp7k8
6PjHz/DdwmP3hhqfUw4Nxx/Yji71TpPyU6MPTAwribc5191jy43P9MLRQ6GiT7pRNiB0GkyU85s1
17d16rmvqUkPzB4b/cWlaRdi8r7vETR+nmfN2vKsw0KzGoI1B+BcpPT1R7Jk7WajloX1wFLFWZwt
FsUr/NBgobvkR3dN2X1L5j7a6jBZrhimjpg4YkYxQdWb+kx0ajtsF2VWF9JwrsimyG+4rdqt7kTG
tbXM9pbU0gr33KBlYKryOiRpRQFVN+vXDiPuFtj4AepovrHq+jPwFzNsvM4PM0M96xEcc13ytvfZ
SyAEHb5izfjUJNZen5voYTRqtPVWrjaC/mYgbSbLrS0eItTPgcNjyM6qip8Jg+2CqgMuh1zhYvTY
EFMkeN9sF5Kkyx7rIZ+btYaAj8RE0ZmPYx9h9FJm5E0oWbKHzB3YNHd2+QqxLXulX0YiV1u6azBA
xHhWoyXh2OMu7/i7cUnM59LrV3A45Q1AVmRGSUNlZa3KkLr1rmpVjy+VPhcvo2lYV06PV0RQYW1a
J13CgqeIlbxP6R4nlYD5x7zN3zhTFl8oRiXGsTMjY9ok3UL6gt8MOy9uSp1HIn6E0qmdHKP1gtyi
YcpFlHoQtbG2VXk2XKC1srljKjjSshE1ofHLyGtwGuSVJDfiaDPn30aNWJN9m+gRb3J/S38pzbZL
11Rg0P1Ku+pjTxyoFPK9octmm05kMhN3L+1t0k5vFez4k1HG/cPYpuMZueHNk9P0jGVZC0O2hext
3RE+t12nAXqrQ15ShdFF1o66ZAGrDbM5k+jUgrrtM2Y9c8Tcy/D4WgUyCLv44nY49bo2Gk+5o+mX
bVS10Kllu29M5F3DmEcBNcPlxFQeAes+NmP2wd7yKWtbWYdZpRhgj00bLEZuQOPril1pkxcn29ze
L3K5nNIEkDQjrY05RGu4baeul5waL4eXwJtLeSeSiYq7JutG5pW59snq/SsSK7rX8XuQizP3O792
4t1QRGvSXwOPk+zocGgXHnFE9esM45Y3qDxV7sTIwB/mTaeP4tGqp/00TnHYWTBCHcu9mlKTAAbP
y/YoJPeQYLqgMAAAKBm/NtO8t3peeaqRxValGW5JfZqOqTK6YMi66EBwwEUaN7d2JEToRl4GedWZ
zqMM9SqjDS3JjS1t3Vs/Z3U1zt0BRP3q80kKg6CgcsziG8vJmpBHuBtjRnqjrUCgalrMKyFudHa7
QFbm70SBeTpM1L/LhaBUIfg+LnMBHC9T4eTVJm2+IZ8yIMFqGGRYOinqpy5Wyfw1yT0mERvHiqR5
xtvwib30jab7aldW/tryGca7iFT6rTEv3VWcCbnLlLAvaSw8N4uVbpfauU2JXAuype9vE6aWYeGL
7NS4tfjSTXIOMrNavhid0V+OJWjZ1FCvbTwzjBOmuvSUskIXgtPRntj9sHXvrmn0mBc0XJrbmFJl
a0a0XGfNfcHqFm0ayPGfxz6emYa0NvEaEY5zLQX7kul6kDddFSiVTuSqegmvSlhGtK7Tve4Ro7Fi
GEVunwO4HDe0Bb655qg2dlO2VzA5gkLaXxPs9fTkU/84xwsxgpmxFv0xLZQvOs3Cb24usosRviJ1
fGefWU7KcD/z73RMNTpsCbVozMr7/LAsEVTyZbHnC5vp+w3RsMtTQU76ZZeUX9mAxkR/m81AE6Nf
ezRVJMO0Sr42ZclbX2vKb65y1jUr6nuyolO1aw29/UT54mxNJg+3feQvATXQrZVm4kSKQ9xtDLOw
jrrtN6E7LzxpQzU+OsM4nDc1gQVLoTwMJ3NfnPKqcUmGB4r0BUGITk5zlk47Int5Fej+Gr3C1lBS
BxS+9w0DNAuHioVxy6zBeyKapf60WCUm3oQhLO15y9ZY8t01Ulsfq/tqHeeTWeedR+uIv2NhJItv
OaTr+L9ehQBylQSkqzgA/DIU/++KAUF8IEOlbJS0OSW3UExRkn1XF1Sr0ICm3So66P+lQaB6XiUJ
098CBWsVK9AlUm/JKmBwVylDu4oaJtQN+Spz6FbBA131i7wdSvZZiCEcmKbX8SqQsFapRL6KJpZV
PiFWIQVBgcQZruIKvtgDG78odP1E7rQMCUbxXY3xXeX2v12fD7o+dDVXYfv/3PV5TGn6vMu+/ddf
+gdmIP5iBMDnIOdGd4X2+D9tH+svB80gwEzomavP44e2j//Xyhg3dPKh4AAhv/tPG8j5a6UOgDEk
J8L8b2EGrvFO30cnygcY6vKRfAudGffPfSBPOVJKwi/PPG+uinVq7wUk7vAQVnNDfItFERq9zBTL
sHG8OHnQhzoOkN3K8zSJhytLouHzW8U70Y2MCNC48K6TOa7P0Y4U98TyIXmjIcYgrr+PiGPxSINq
PutW/f/YO5PluJG02b7QRRmGwLTNeWKSTE4iNzBKlDADgcAUwNP/J1nqa2p1d5X1vhdVJlWJyhGB
CP/cj+cqxYGn4qdWGdXzJwVdltfj8WAb6oM8RX2sk5gQNEOU9z/r4LUNzpnx/fU05omQnU1tcBEx
3c+dutTfkUdCPzukLUV+Se2vVUlvPZOcI4gSGWxpg6keMR/EmG9wBwjO6LCh6L2qjUdDuLTusoEf
OBpDE/UblS9a5BexwsWtz5bSxUrlSfBW5EVgH1sOZLwttW0zmhnjUyZJHvS5B/yAQWa9jshBuhur
MVF12vyrKOfqGF95zG4wixVbrvyLylr2WVYkaFTBwVJEzvj8iVkqa9eK96LtWZBkKe9YUU0SRxGK
jIlf+pU+QjYOrcamY4IozlHaBaOngWoS2abMlHx2fOEacxhiFzNsfJvRJwXan+mcu20++7cN17Me
P0WIXgqMUl4xytdPQtjndPxP+POfKOZPdDZzC04qkz1aj3+SzAr8KNeRcgEUSNUQIUE8MI3xwTdQ
eyEhjGK0GZgYsa9AyzZUw7H3E+llKbazy89f/slUiqQHIK1BxS+X0ycR3nWm3D/JK93VDmemDiCJ
kGUYrEIppUbp1OFTgCCa4E1dxdoNn/+kqlfcfp6t3oAQo4KhHvhqQtO3mUjFVPiia4yguMEAdfh9
nKRz35nKIOGLLlDUiut2PoYUSfI6r2BGG7o1mBwx84LgcfL3NArYfncFGMHvm3gCI8AbeE9xBj2u
HCKCT+OVWhVHlCSu3InI+yrQfiFWgV+DFoqG4ooV7yIz3nfySraM66z7yDI2KohI/F7o61+b1A1Q
oiLLgEbVsKLpkWdby/8QAX6bBUMNfh3MHTjx+RNprkbNf/kkS326CLRO+Fg+yZKUKBtLgQmC411v
m3dBOninz0cErQzE6XOyNhYW381msHl/syvdflQ5zCACVPCPxGhDAVLKEu80OqJJiBgpzLvydxuG
z8OCmQ6KFfd7cY/QAi7KaZJ6nzopJTSR18NWxNh1HZw6BS9rKpExkqjwXkSXTcbz57MMirmPaTIR
zGthr/BkXekxUTUIiZ9DVUD2op/KqRatNzLPyssBOBVRQNRAcFjXGgXz+v5wrDPbczeFcPK9FolP
1fw+nFKmc0EYo2PBw0u3eU1yahFCON36n9wrP0NEEIDjpw2BreLHDJvcW2SewWNVbF/qRewaQbmt
e4BgRx93MUE3meul9vNuXHWhPe84eo0Xc2REydAWIj3fNIeTKhlhvqcVYVJYEyDIgn5ZSxeKiGsb
DYdeuw3XfVnFznJCuz6TCcCpHk7hM5sPL1ldi8svuHk65DTVytdO9G208TNbYygLHVSwoNxwQLeX
Jluh+z7t2m+ZAdR4QSYrfC7CQj8EnsF23FZ8sW01Kl4Mb8CJeI7Bq2P8SE8d0l1LZ5kqnJUbggFe
8pYN806Hrr8bmazh0stoqLCqOnCoDyAst7BbpNw4xk4EGpL3d7rihJWP0uv1TT3wgOV4O1quWHNA
sOO10TnYKVDLwkWJUo7FL3XQvGhAWyruGPeVJatLMdR4Dof8Ohyjysx+CsnYbYxRTd8FLWmHSLGB
yobA+ihcf34OYmhTG2Zv2anhoPzdafT42LvutL9yCdZskvFMpMaTygz1nNiiXSGuXA+eYUC5hQU6
imFrcbJ0xc471NXGhGC2rmJz/o4HO+cKoFrzSJO1j8Sf+ZNYoAU6r1OetUe0XL9ZhrZv7ftZ5Tcl
HtGVO5LzoBCAbk+AojNQrbgBVKfK764bJmI9kx0sAJQ306HqdHAuRgNHDszBtelaZGTyYGitU5Gz
mt/Pwkn2gxluu8HTm5kRw6ptcnkzop0scqOP7qpBsZpMaA6pIfuLVVVf0PKpqerCdsZV1GP1lHll
2k8R1RHPY1KoB6zQd4k7NBfKEOLFGLfWJYK69FD5XUKVs+6C24YjDbXwhVybdKx9ie1RHykZfJxj
23vpW6zGtXY5XIOIo5+Lz62QuwFOHRf+uNMyhP0m7bu2RRX0wLu768JMzBOVUcW1NrUz79vkaqwF
oLwuMoXVLXMU2sXQAQMpRpMuN+JQ41skdVksLdG7Gc6Vvi93ZIeImhuW4GjrNMiMOJsfbdIErylk
T+Bx5DBu+0z0i5Lqhv3gOXyrYd294X+Tx7Ho+zMC1duoguZGtvPULaxRS0rQqqg7td6crQY43Q9E
csRx0pl1n1te92MQWr1NzPKbd93RUnefeiqKj1RtA+Yr8orYqPpiT3N0nyRMI3IP1Y6toD7hyHCW
9IEtBt9Th751jFsEZm+NISG+un/K70U36lNzFVPIvdv3WdoNr0Hq4V7E9nAXytC9xV0a+4ucsEyD
l8uHN0BT8I0ZNXa1SnrTuBd5zUGeEzHDioKjhPD04RpveiNoJpZuLZ+iXpqH3FTPGBZIrjJKXrWZ
+WrZ8T4bs/ZkTK74Mo6xg5qaT3D3iMCuIyNJjm0s4lsnqPub3le7oMeXkvvMoBPTQsX0a6nFaUw6
wSu8tjQnwilWsbT7jpufcfYEXxUzTU4lSbcdU5yXKCPxGRdeuVD0uizpEs9XVKsX9J+RG2B4g2Ck
vZA7RRjNq1jQ01F53MI3WG9NvbBt6dwHGD7uglB1D7USmMwUIi+vJ6HWftYbw++GG3QbRoJ9/OSZ
DdVGxBZWlqPxGWBQ24RdWT6kWT3QMwrSkdYEK11pHNbtWppUDfed52LubpPkrtTKwUVsTo8mTczH
qXWuqAJ+cEDxvmEFGnapZryz6srw3unMYSurHohhZwt5dMq5uSRuWQzLCUjUmup03CfJWFuHXmQ9
WQF0WxV5+6DLglOdx9OT2WLUWLhl/4xx9EuGDxXhmL61RayH+GmQYbPw2yvUoWkdTMSl3mkzRrEL
k2Dj9WiGVHdko7coMTTP+I56T5EmSVyuhBL6jdRusxEQ7OsjczVqmRh5buUogmcZ8sIHqdUD+qTP
oLeJMpo1LMSsrE1XTUHWI4hQqrSyLknkoRWrLBGYxeP2iIEGxQOOQ3/UStSb0bYZa/Iz+sYvdRIs
fdabj6yBisPEYlwz63TnHWpT8U3iJ95dEZkModhaybKlH3qYcBcLijiWRZl569Ro5BqJLiUeE/Q3
I2rgCodtt5ygRq+wfdnHPCuH89wG0nni/pbf0KzhoPvR1FneZV2Kgpu79aUvdexdaIdzaE+i12gx
dBnbgmoUX3Om+fEm9KqKC8hkL4g2n9/G3GQpsdMnfEXteurzUNPcHUT3LduAG7uQkpV3cuIvfjmQ
bZ9hMi4iEb7GvVVfZqL6clHGyQbky3RyW9c9N1VCo3VII9+qr93+wGilO2qrwaVdpdiu3a59TMby
0IzNUQazXjWI3LdlW7ffsI6aWxq61IHsc7RVcfDMRg0bY6vwZylxn2GkZbY45DktNMAKigNmewb3
aYiSv2BgLjPYfBXqSYkthwCsKb/qvCzAr4V2MWA9hrtIXQ1viBPNp7xXRvltGnR7Z4TTfGskuILX
MQWX/degk4+yZ4zlL1Tai8jekkOC1hJpb4sQ719qq3iRTqGTY1U0fkQLjvnejaG80S4buTTgu7DP
xzTic86mfB2A/PQvIcA98yUt+ZUaodNU0R3lK9BI04ImwmLpyvFlTpDFhaOC2L+LbdnccffbdyV3
0HH3y0n+30T7fgvpimuC8Eo4oIFeYJH4PbAYh2M/2TH7Wl8psR8dTqJumtiP8+Qz31bW3zLaf4v1
8YBABQOogo5vkhj9PTPKKG+CG9LWhFxUeOpQf15pSHHfc0alycque0RAU4hzPAQ9tF2FNjrBajaS
8iZzcT5sPqspvKYS6pYye+tcGvj7D8q2wuchYbI4MMW+qvtVxLYNWO+HGZtOyIFedPOD7RkAORud
q13aA3DoZOa+1+4wdg8tybh2M3eWNTIy8fBGvc2cJzAPBJoDWwxvlL0+UyKcd8ynS9+Rr2Mx4Z6j
TPoHZNTqwQljdvQdKmiJSRvLtVkKrU/4lXzjunaaHLAsI7qfjZbunBBGabsNrgjiiT+oAAlJ2LIK
wCzDdCuoXz/PwqXXWOe//tCvascvGXE+A+LRAqWGzgPsOL+H0nN2yJHXmvXOpZSWk2aaoV5QIspx
7a8fCG3nXx/oimQJ0D4c+/dvVwD5wGgokNoVCVVriBP0gnWfOFWuPTDoGB+vPlPNIQTEhHz9bx89
ILUKEgZLEiD63xkekgIx35x0vVOZtB+9ccTW3qRYwyvKYWpt8KheR8JpaYzXOqe/fnDrN7gKbzKj
QhtlG3CEAyXq+t78Yj3CHGdENd7UXWtJ/vZhjIEQ+3ljP1ZZy7EZBgMvfsDKfuxiyR7VVBj8iITG
PsNIoa3Hzyf0P3nzb+RN0thXOfA/y5v7j/ek/idL258/8VPbtCwIiYALr/D+K1Ff8EH/tLRxXvjD
djinwx/zgl+giiIEqmjiU+FjR+H0rl63nwY3YUFwJc2MPMZRiEII579yuInfstlshcE28rTg1MB0
+xfAe25FTY8m6Z2xXRr7OKp0c6yw8BMOC8gU+TFtT2Xu4KWBRls8zKl0w69A8L4nID0ehJ877tKq
nUc4rPol9430SNhfY7+0A/zgktayEhN7G9Yr9hNTd8H9HgO0jsexeTKrJjIWbFkKpzzmYdpuMShk
2dmH6ogjpCmCDQmbal9GE/nmrKeIcbLiFXdgsYJK5G4IIlO3TfHWfS7DTi0yc4xOtE+Cee3tbjt5
Q3OwuU1+zFbxJsqOwXXYmqhPtb81uareVJmbS0a3Hpma9t1RmcXrxdqaQVpRyXGeEr0zZS02fFDG
ucqMiJSOP2wSWGQqWqrQxvBF1q23ymHjtgVTDJsyb7YBif0C5fzKppQrYFly2aaJeZkgI126vgH7
3pkvhZuGT9rV062utLOVdviideCtB3NaRs5Q3ouMpkzRK/usylLte7xWSzNL01MJNX7vekl6ExrF
e9g1OEgI9K9Rg/JjU9I8XdTG8LXN/Wg/cefZ5JVVfC+LlJbKLLC+I4QE9NK1LC+hnX7ve1utMd3r
L2yjx2qBSMW2VwbxsimL4M22e8gyfpbw3tQvZVq+NAYPXTWS+H4yDoBJKH5mrl2vwTv5bEH8ktZ1
yhwpMsPyYdHvG5YP/qzhpRAzkPvrN/KpAUe+Ia7Bdh+DXb7DqNUg6vk+PMp68FeVwXhxaxLRmUjB
67FfeNDeLyK38jsEtvk2GhNzmcyAHBPHNnBomNrlUdCVCXqJrcgK0t2l4aQPo9cWJzrUplPCbPgG
5hioqiQa70bVqE3VtvpbF4iiWgA57RCoDfkjJMtN/fMorG3pZ+OJCXS6Y2PWnroowLGovTH+SEhH
LdngujtIjOB26Vj0jxZmqnqRdteC1WoyF54KZ/ZmlQ1lv/EGjm20sj47egIIhZHc5uiUN4zCTD9d
2XEybIbEJrRplOgudWmHx6EscSt1UpAxY2CtNiHH4bThSfmNJw+c0NunmLFfiSJkJz/Q+ep1EBQh
xc4QhpVrfHizC+8oSdjIG1FM1kYZo73QM3wRh+glQpkZvuC3yxcUTB5lhKcT+THBf+WaXwfP4viH
Nelb3kTzYdblkCy9IfG2o2LGiUto/BLWwrmDVu4DggmiTU8jebys8nE61qMhumWAjfZAl8IoVyVH
Zk4J9nxHUrpezw2DR88DzNRph3A16YJLQRprS6VY/0yYs+YIWIGHyCIw0X4Yp0dDkgpyyzAol0HI
S/JqlJiFXYQtQKqR3bIapjWKa4aCHU3rdAzmp0HTxDeMjbVJXJMwQDjxkdBbd5MElbrzvGZlRYF6
pODDu4ROv1OVM9+ODESXtfYPbs9ljXHW1vs0KjnujV59B03CIGFutRpsfjA95G0hb8p2sB+pXcze
yGE1K+OqcvSjGvfBlCbRvqL34kFnjb0McURw2DZvGKvjEKrHe87x6jRlHEBYPM0zaalqieCYID6m
tAWYTbiKndHcz431gZXYO0vRVHvoFva+bHtvkVotvayVtGlwjOKtAoO4oqzn0fCpV2Qm4XQPeEim
76Up5XI2/GlHL4G496emRNW3MMkxmkiWVurmW7/XcpUi0DGnmTuGWL1+qthYbxpZxUuPgdgNnHgD
3yoLUQiIbBWRyHt1ajPZTUAYloYuIK4JKi6wg7neKzfBeQeZ3Phu0f9Ia2aCkuuJ/kdG98pZuGl9
aRvPIptXLpgRm+/xXMbrxkL0sOthAM/ZGmopwWC82nPcnVRZXFpMnwcam9DClZJHMnrd3Vxhchh1
MN+ZVhretonKm0XXRzO9Lp7algKjDJOqYNWiIa56PxHf46txjcaubz2ni2XOmlksonxEbyXvdEoM
bF5I0eOLhPawFJacL+A7Q9yXtfcKIYhrw/EkWf6AlGmaa/oReoMFKyai56biLafMaBH4dLpbUVVt
Z7O23kea3rCRzmhOLOn2ONk7d0CpgBcRkYFNLb2S4I73ZVhcZtPas3swGdJwClvnJookWEo3XFEr
fT+y9XsxtAsoqIcvPnlVcpcV7VQtjCYen83Yaw6h0/iHmL1ywAoahTvWTRJwnXlqaSS5zHN/1zOs
oueGIDxx5Xzp8t17zCa7vCbu0VC9dFuFFlnYmYbPMDAuOeZYrECqBjvuREw6qzhA4/H6TRx0xbp1
+nJpBhF92DLf1gRz91fnJ443MpOjJL/JBZVs+pLQbdz1V3m5gOYQROUppuWVW1E0viepKbfGYHrH
eWj9b5ZfFF+R9o2z26r71indB5gdT+YkYGiGUYOvw/H3qqPhJOj9ft0gOz3RcdAfiCq+Z3PW7ZMM
wFGTp1eIKhbgfi5gAGgjbg8pNhV867G4tHFV383XhDxUAXeAD3dPPtR+Jc07nkirDQnxnWh4sdLU
2BXz4J5KSV+Mnbqb2smaJRwrzFXiWRujWCCTF2taxdAAEUgewyCW257o9S35O2upWwkNoYm+B3ig
lxhUky32PSwlGKt2LZTSUyLEeJRuHn8ZwpaEUIuEJ2fCmAzT5x9wUx4TimGXdp75D3nEU+isHCs6
kfGFlzk36OHVWibWW9TiiihrQZpe1ifE9Ikgqj7R4CmeiibH/03ofE395XBtsAs3qc6jN9VPeit0
qt4wYeDQCRlZ1YM97P0x6zeF176NFutKaJYW/doD9FRMMUWfvBu9iyl7ggjrB9l8CEMQK3lcHHV3
ZLwnOFzX6FCiAOMFyo6QoekXT5nhVQ9sqvJj1QTc6pn4Arof8yC7rRmbbmGcyjMh3E3pOXKLoq1u
mFHDk9GusU0yUW7MxI5P9BKz7NhZv4sxxWBEhANx17hS7yngxlUa9Go1ZZlLuGB842SF2OMrV27H
0ZpvJfOLZe4q61DTkr1xg1G/90EUFIu2IUQf5a3nLvIibqqFh7175daz/lbliXzzAAiiJbbvZUz9
LU/kR9mXzSbDhlUjaxpqP7VmQGt0buxipiBo6U1eUvgj8upGahu7eS689TiUTbIkSvtBsNgmADej
JVD1DEY6NHGn59kt+95ll5oF8qE3b8xIcgcdI+swsw5g42S3mQSMJSLHMH8EML8W3YRq1Xe4tmuv
o4DnGt9i66HWAPTuGQ7lDga6CWdb1F6TDTbRKz7qN8B68c7WUbT2qx5VApd1TmKgb5dYsttVw5SA
abof+V+axFThxur9K6bFvPclN6QFRusM8kZnfdPSL26hBLEg0KmNuT23N1E1QxJ6CHTUZ3B2hyCp
v6V9ORDuKKsiLB99ndCydIjcIM2PDIDC+nGcBt41koraMKZFWLFTXmQKAAnNCIXlD6jkGYOlMM39
1ZTE1crooqyDojjp75QGJR8jDhOmV637hZ+p3wzAFpvJHuQen6RWC2sAtUm+Pj30A3OPRvKn69ar
Xx2uPAe9f8Mjgl8K8Wf1OOC2qe9KZoRSVx8qMq2bOtXB3mPSyxXMYe6MrPw4w5xYNJj6P0RByxkq
xSyPIIDHNUZndVEl1UWZVyrM87K8N8ckIVSH0WRRJ2O/E0VHsQL8kBW7PntVC7Yw9tiW8BXSfOep
Qqz9wrWPZtUSlTXRI1IC02vUY71yval0aBDl8UxquuEfD+KlJROpQfFI/LdoYtQpmUW+NHnnLiNY
qWVadNPr6Ea3cQajeWGiTT+QEYhXQxan0bLrZ/NmkrG9zLq2XSmkS6IkbuD1hCNlcBtwF2YAiHWb
FC3ogkWLWnrQZZY9xkHRvXZsPTkztcN5qub4oXTndhNc3+yoTLItTRWcvly7TM5GNIyKhKge1h5D
mf2Utc1DFJVmt6Jjg/oscgP7vFXVpYsRqOPGap5VoqwvFniCL1UdP0elb56ETRQUh7pp7BxbQpio
Qgxv/WAe/bCUD6A62moVRbLyb0imintk53d/VnjX5ayp9TASk/EACJ90mc6xABLA3OE2L6biJTNx
6QfZGG0Dmkdi3DqWveUo1D3hTxs/hmsRuCSyTTYzliueUbXJmDnUK03XDmblzsWy3AA76Jq0QahP
3PHrzK6PHb/hMjWo9XTX+EFOBUlYpBcVAwcwm5mgBEgHe90GhrW2fXhhBIXSfTLP2QlYYrovndA/
E17mAKsZi3um8bUI6vkpiTGyLjzL48Xhea+Zo+bTS85SQTXRMJrLOfNRr6caEzX01m1nD8Wluu6T
qAX34CngJMemA0f16n2Q7HyXKcbRXZVFFll/oIacP68bWctVJ2wpRJkr8xrhnYljTc3oEygGv9Z8
qTsm8bcWk2EH0g4y6U1jcRfAUdUyAukTdEV6MIU3fxhY0cc7K8T87iUkDdJqMKaXDrOLfpxHg1zL
wug48HZ3vdnSXwmK2rd9qtyZko5H3hIVwP2JaWtZOq1VY0P/f6UY2kSQljjPsd5Ght88FkWpn3+R
f/6NJv5ZLPOLPopwh0cMsxrOV8C57r8Ih0zXadG2xjPgendlhHaysGzqfHW5N2C0RfGbXTrbIbMP
Tu5uDKE2bmKtA58Omn5et3W35qVuQ+asOdaLv35yv+nnfz43xGMLkikQ6t9B6aU1NJVJAe9ZSnX2
JXvFaJcOfyMQ/7sHYRoAUxK76lUs/mft0s06zaF3GM+pDRaefzyj2FR+vfl8Lf+TJP9GkqRTxUbH
+8+S5MtEOq+KfxUlf/7MP0RJU/xhwvv0QZ7yXfgEFv5/URK98spDd+jlZMrCZ/szZivcP0wL3THw
sGOSxb1aMf+hSpqokiEAHJMCa074GDj/i9ztb/OFz+8oYum14ZIvUfh7A0TUj5xBo2Y89+VH3BYU
un395d34N1fo76Ln9QL99QF++34q7RSl1DxAkHmAjQj0h+9cBGm4TMqPv34o94p+/KfFgKSyi57m
OFR2Mpr7jU4+4Z0vXPr0GD/RYHiddWLWMiFPh4GdN+5bm+k4+JbUUdCZiJJ2a8CGoN8wrQ4ot01c
ftRNHYC3Qv9PUA+2ZFLM7RRU/XdA/EFannpFLkgcTU/O+6INs0gBNjKnI8OTOnqcmm6TcTw5tF1m
3WVNDYxvAhNCXM6m3GARQPvoFjZ29ZGOgsEh3eAWbEPzB6aqV3XTE9XgU3pQB/RipN4EPrPq7YNi
LPE06aI/FkjI/nJmsArr8U8x1+/cbOVqbz4HbDnGN6M2Pc6RMUJD0NmK9ApdP7cCZWI+ZmA6jYcR
XxrVW84QR6FBSC1nDQEgTejyZ5Xu/1aNv1k1GKFdGdn/edXYF0VagVn8ddn4+UM/l43A/wMjNCsA
3e0W0fjrXOLnshFaf7hXzPmVeB/a3PoYc/xj3bD5XwRhA0ZSDAvN6wzi57rheH+E2Lsh3YaeHYQs
Rv/NukE5yz9fbPTS0EBFXB9QwBUqHF4v/F+GZqlHiWFhtclBN0SOiYzV7sIl+XeUjY9APGlLrERP
4kPmDRyxK8EXRX0IXIJmLbLTTlkl6PqgLrzDPPsCw8VQz+OiM019T4yxFFsLf5txn4eZemGIjCMZ
tlSc4dgqoIAOdjtwvi5pvSwiNI5FX5oz3mYgxqcw83y2xKOa97M1Y0KpMura0SActR6gFya46GpQ
kG0kibUERvM1zCb/G7v5YdXhylzHs4mzM5FF1y4nRuTuykKetk+h3SWrNiy9m5Fx7aIc+ksL9w/P
A6jyBcc/E7eiZ6UPMsumeyyv3VnFdnm5RrGrta9rA1xToGN3UblmjEaUyUvhSoLL8digo9bTLqY4
5WBLlR7ZrG1JVimgbXVab9yKwLLdJrBrOspnrZVm4d6IzrdfMMPYhCZV8WDZUGax9b3F4MJu3XoK
V3AonbveztR+qCexSiz7LvHmdgVh0V8bE4kgLY3izvGN4uxU48U1OQm7BcbYhdR+8g16ltwKSqOW
6N750SpLcFmebi6DYiu46JM0vuGwKs5jUjk8t37uT+a4buy6PkdSlT+ywQs3A+Urm9alJQL5vL3Y
XvjNjYjyWHj0l56RNECF+BcIoRfaNa2FYq6xlIV7wN6KVRS+40OmWufi6FAfHemPd2lrAg/Mk68Z
5Uzvbu2N9KLqI4L2tHJhGy1oNRXs/6VxP9S6fChUXqKTF+3ZdvJk2fGOLKMwv1dF1p0NTRVgyhX7
RASGysHW1ucJwucKh5K9tlyeqYGrfmUOUfw4Bz5kmoKu0J7O0hp9rsoywqRSWkcnaczDZPYfBX/+
eiMp7v2BvvgVsIfw4sMwvQ/AoCCcRxlDO0i2Z2EwCMkk+9AcXNh2NvrqYtp8o32v7052LrD+FfZC
KkdsOPC3NzX1Ya9MD2BiG12XHESWWCuYlUWDRDiIVZPn45bjfrwxmv5IKXh7MBPvZhjaBkQRKQhA
hkG2DKiU3TlVMZAr4DsIlBWsZR9BWPDm7tlgH0l48wKR29xE/lEMgHnIVxIR7bO7xFG3Bvl7a1Lh
KizEhRNLsa4C+a2Vvr8vs/p5ujYrkBJ7K31VbIDRdNOyTO2jK9CsyUMfi+nDiMke1haFDXNvvoge
O9MwhdFOjoNxM2IYWOMUjFeZKV5ZDNtbG4fZxmCWRild7O4nUufPgtspXFu/ZdyhQAqRXPQy4+Bz
0FvAYHoFIdese79U28IHEpK1h7lLT12JubTBwzwBEKgihAdIJ9RCipKSoqxcj6NMN/mY6aXgAHUJ
Iqe4l4Eb7+lZwIuHlrPHzqDvS13M26rLoR2zzd/OufZuhBrAbznjXk0iyleMLcb7UXTPpKCNndFM
7plRV1JxgdUEQ0yC2YYowlVjoabdTdHolFhT3XOpgq9sSNy1583hY8ZZckPRGbWzQRrdTU6Q3hIC
fK+ERONt8GLOqfXuSYqLF4kyu7dW8ZJBhsqVogv3GBd0cVLywFfajIvlUGJZLaakuJtYdheJZr2j
1hAQmV9Nb3MfgoCPWJ8JQnandNLTWzhpgHGUiTYPjSJNbnrAMXH/39ZQE0Akh5xm72I3ItAuUVKY
sQqOiIU7mACusnov8wFkY1p11ELJKrx0mf9D1kx9MLXB0U6CAikysNIGAjtijPSqso6WIi17jdyG
5Za5a+oZG2sG2RrYXbmZEhhZLO4MQTQGRRw+lthNQ9UdyspMeu4tRvMtN6DsUdWbwf3WCVLeba6w
jy6yWge7vEc2PWmhvHvNDfvBURGXSI7/JETfHtwvrZWqQzKXE2YhAC1fO7796dLqm5jpjRH5ApSo
9C/01gdICwQPDzVGk0MzRcamC7Mq3mEv3k+4kW6Toi8egH46eNQG0NdJHvHFDecxeZWBaNeDLcqd
lcbJO24gE0t6QMQPSEwnTrGDvWvhC4mIPo/Ulw0SfWx0hmFYQH4hNMnS/qPKBQd6yi3Gm25o27tJ
240J6XJCcptJ/hKNhUiqF9R29C9m5DTvjTLTV+7JcEHgNd2Q5y1vo8ENf5g66SEikwC6GACvXoy8
mM+l6e9B9jPcLh3vw61CNyWZ7DQ9FMGB7Cdw671bD/uS1XbZsn+YVlOhrqaEiHcReT8Jnvthck8I
2sWHkZkZidTeZpPryXS8jxrhPXMfCdfUihNLxhhhIBn7MqJhzUrivUq1/pajhQgWIxIhMM6Ha0kH
qcxySoy7NPMoarWdUr3CT87PTiHjmG9xJ/ylHZYzQKAm/xBdk1/IVj5ggx5t1KYq2jPmLuEQJFys
krrY27lxgHa1Y0sowganjW8fN/eNxCv66o7T+D0KkuYtEED+KiNDFjPiMKZsrJkMNuvZcAdyHe3X
IUj2TZhTezsB66M0BRznrvdh1+58Y5RvYawr0mdz1O+lRRZhlaVZw2nFL7OXJkiFWAS1013oioY1
ZGinIYQviz3XHHgvkjNyWk4CXZBnHq4dX5mvUdhFYl2lZq5X1mC4274Q6SUKpbll/O0vKwadoFgC
QVLbSRgTudbAXDq3/dM0ds3BSjpv5Ulhrqb/Y+88liNJsiz7KyO9txDjZERm4+YcDuYgAWBjggAC
apwzta+fo55ZVZlZ2ZlS+9p0d3V3RADuRvTdd++549AR8ueCw3W/hDQM2ZtGJ+cPH7ffwHUP7JXR
1ffG0PVrnKTBKddG4qIeSdb17KX1ofPstlwVedm+Zm3as2IQQ2eE9H5UL5k063LTg4lrYNE2y08g
9tZ1pLOztkz3hy3i4MmLy+K9El21tWKoF2se8VGxkpgGtRDqPE9E7Bz6IfF07zpYbO9tpDedKH8N
eMQUzgIo2pLWD2/CXdJHhvUckEJnKCqsGTm9xTBBWK7aY/njf8yWIfP34BXl2c+iZgxnMzbex4Bu
4rp06jc0vf7eCUALhOls6q/DwgFyI/Rp4FrSO+VR9YzPoGEbvYkKV2hHgrnRC2nc8gnMgtttrTKe
r4ZukKhRmgZNs8XOhjUxO6Qiu9OXIXlpSu9GyBE+VTGCYdQ2UCBYScs+oIM40G8GwtBrERSYFxx4
SrdgCLWVbwhv1xCvJsnXjvYPCu1M6luqWjyXtvRY5hcTKymDBI4MjS7RYWwKcdP15rKZ6Is4mGkO
88V2+vWCQ3Y76PpwwsSJHExGBGv+QL3C4Hr0FbCwWo1wWwgU9O2TwMv0w7WraDtWOhxzvs1F8RDs
4To2Z4IIHLNwH0cOQjCpytQm5GOnnzWZ+ZK2Zf5LrcU5jxZruq5YNn/Pozl/RFaPceg7GvNBNJxa
NsHsbmhxvMraIgiFzhmxmMTRh/Pbbcu2GfZ+EhByZMDOXjrfg6aL24TdYZw4AEHq2nQ3eCmWq0wz
6uOEaezEb5ifTDtJPqIl6UFa9T1M7mbcisAqD00urLWZLd9riREmNEyjfRdW491ZTcNKXU/aX6yX
/52S/35KBhr3V1Ny+Zm8l79n2KnQMlPze9f/v//RfPubF2CK9ugswvanBLRfZ2Tf/4afkxMYabTL
sPsbbc345jmBh3bmOUizBI7/NSN732Cy0i3CmfiX0fo/mZERYf9tRrYM5WqlxcR0ffOPVcYD01qy
xDM+dAvrPCjv/N1J4bIDZNUpRY8h0kDg7yRtFoM2TmEmTOPkwgC9XtzInkODetYN0NHx08P2druA
bHoL9BQArwgyWLb8qWI9VxHXcLmUb4UTWdAcDfO2TSYX+hwT2jV+PH8JySOwMu6C3AWk5T940B7P
7TyMt/r4XlQt9wyDJWkcyAlVlowaGlNeLgwk9fyO166YqRzV5MLpWsCGmwP2FSurpwxzU7tN9iPm
LhZYnQqVugMHDrFBJhCEmpknQB4M14p1Z/FswUu8dlrTp2kSpY2R0gpS6jn81No1gcKnE9mLT1bq
jf6GF1YC0q3M6U/PtKz6qLu6fq16fbkh8qWHg0USTgTd9IF/oHy1KerjXOtTIsoyu7mXdSrezdhk
Mk7NalWAoOEFVYe0sujAEPzpZoFAfMcGpYJh58/kIGQxeRQ0J9mNbxXzPY2gy7aW/Vp21cHzJqI9
JCfCsRwgdttyN5mJd2c0XWCuUqv4mLvc4DhW+HeuY7Dr7NP+wZJQZJKOsIY9SWsfLbWRQ0XHB+D0
BFlTuQxXEKCT6LB0RnMcCfIClhAAtFkwNt7J1wuzDFtN5s9WUQ8Pg51xkhoMGhYogjFeElrgXnqN
pXs9OSCoy0A7TQsgk75ksK8gG4XTTHhiEcbwPc9k3YSqQeQ0RW1zxfp6/CLrspA+l72Wrbsc38Jo
l/mmxiqWrsspYAFvsPK9ZpwlFxcAkX1vLqQPEjnOTiQF6yKT4oC3NIW1q4ipTb3KGkvclX5QGnv0
2+RMMNX6biJJ3geLw79m6V77YMBb2Q5NbF8ZZsqQEA9VvGcUBs8hQeCY/djsJ2mMZxETunMBRb9q
pWiPll4EP7F5ee3W1TH3rAxr8pPN1DTBGeFnmfDbiEp7SYXl3sXEd3Ha+aAcVyQQsw+7rqwA0QKm
E5nKYh042EOawigf+R4zYE1dfOfNaXfdGTI+eoC1go1RTfgeo5JcvCtFseZypWTRanRVkVBBCSId
czIqYV83oz1UG1Zo9U3KEiZB5i24y1/m0khtaM0iCGw+npn1IyiuMdH5b1VpiL5fzcEoUxejVTDr
+alEBSvRiuEdLuBmsC9GI/zts0Q2lseYTrZ9M7l3hp9yZLW9JbQshjNYy8HDnHP3bLp5yF+jCEOI
kRPypoQCP26Y1WaFx61zHobBAakiE6MPe1s2MJwS/cZmvD71mF13NsTsFSkfYGQZ1T8B8fGNb+GS
a7lfzlGHg3KVYCF+mi/jKkKFnt55CTSyYG3XDPMP9tIBGMwRMUrnxjQabT8N7bPNEfpey3zVGqQm
ZItReRSle12p6ZlIGFQcNVHXQyHvUSnMw6Dm7UpN3r7s8vuptTAt/jqXg+i0gnyDtF2s2cqsoIIn
7E7jm4Lsx6AmfJ1Rf0yPLKf5myyt2Q1KDQiQBVylDzgIBWmKiEWzw8rwjY6/RqkJSlcgOmjTEYXW
YCjVgTVOd5sgRARKkYDWiUVHqRTpYkQ4YHhaSySMUmkZkVI1MvnZduNVv/AZRr1+lV4EECPI9C2M
hKf5oo4gk/ieRC9BOAFwRftcYp51palQIvDM2HfrTml61yO7sFTGkiCvPKXHFHr1MCakI4vZ68NJ
CTcUCYxr86LmYCj0914MqQePGpSMX3QfFKAG3+KxtUgKK3FI0oy7M5VgZHQS655NoGvtBVl8bIVn
J/x69fLK4r67DubJ3rpQh0wuoytXyVK6aE0sdEqqouplpzmltrM56YY9i+0beVG3usoYV76SvBop
gzPrbZbs2N/y+0yJY27QfnpVTBA0EcbVUgTNRutYWdMrMsOuGEvghSufy+/Rg2ezhlrNakTJcYsS
5oQr5A21PNgtR6N9WjJBDtfBoWYGyb3Tag23BDJfi+qFkoL0h42xeBjzKLp3lDCI1xvcU6XLtcXX
FDB7rDMlJOZz9B4radFUIqOp5EbCP9bZVRIkYOYi7C332Cl5ch64dOg4/e4o6dJRImacznRTu/yk
ZuZ9TIwWZ18LWNkMs9xacgm2w+TlX24XlTfLtOmUWDr1hFRXrZJQecZoJ/KB6KoN8doztNF83SjZ
lfC+FTpKig3mLv6wL/psUHVd6GXDmYswvwkqPb8DdI/5QEm7iRJ5DUO/82DCEQBFAC6UFJz7VrDW
BiUPT8abM7acjw0teyiUiOwoObnH/rLtLhozj0OlN4+6S+yZLiV50aMBwuwMJVFrSLtHp5sk8MJk
Prg9r8g5W9yDllMVt74c/v57Tv6bc7JKi/zlNumhGvr4/6zfgXb/7rD86x/89bAcuN8Ikhmu47Pm
/TXp8o9FtNpRcxKGnsE2x6RR4l8bJecbSWZKSq1/7qj/sYg2v9msPvA2EEqkgpY/9B8solm8/v6w
TAbHcGBiGFwYgQlb4A8LJSJ3sFKiRruybWO8Jw9XbBa7dQ5FvmQ84pEjdM7LZyt3sSjTQ70xkIoP
vuHzTMmq6VFmbnFldWYRGk2PtJfoIwJwmpZhWRkpCJoy3mS9OIva2tsZkeXIbvPQtsvnacjuJhPb
TTYJP9Qw9q+oAQKNhhgFk4NHaGdnqEyNnZsPhOLgpdUm97Qliht7GrvH0gow3Xi9vcbtl3/yWFyB
8n1Kq/TLqnsi0tFwLwMiOWnlOrtmcmy6bzARn5N0GY4VTqor6UEbQEEqst1Ihck6zUtco5PLu0HM
xSaFGne02yjY9h0QjzSrFnox+DhBOcBqIE0ro/VI6wUKzNxY8Urqpdwveqtv9NoGQO80zklv/X2e
m+daNzxO74FxXWSE0aOZI80ckMBgYbzJ4kyumoZkQa/XYG4CggN+yVTdiGzCJtqEIgMLwZdVXLFa
y7aeo3lHjGduSIiOBQKq73YmqFru5xLLDg5ngDTohw+NUwLpk/FzIA3zaSoc9zDb3vhaGpXJ/IHn
XpdWFd3UrTThMFRx0gYh8RdDvxpLJqiHsrWybCBkQBfPB4UxBkW4VT5oy3agkYKai7LqwGQDeRxX
JCGafsVuXJ4bq/Rv0Od0Jag0DC4tOe1pV5hduzc9Z97xLAcbmfCAu52LkuCU1+s9ZyOtiHugNp01
rmgHdk5e1uphajAfbLRs0ZA8AEjTiseh/IZFmlVra62YZ7FASWqXtr2uoPCgcUDb98mkrfiLOo8i
h3FmWmNBUfYu45YZOed24YSScUIFDZJmpCUqHGwUCWXFruQUhCXB8pZxnLZBFOuwZSAAtf056KQp
3adJHzr9QSOtS2eiFqQ5OgmH7WE2t1in/Jm0cuZWjj5fT0nJBLBtePsgbOS68b3y6/l+mpsFZS0t
G1OFT9KKcUvM64TVdBRqQwcPJpGj9hxnTpKtzcUDAtq7xXydKZcKVr/m01lEs6yrxozOLLtwFTCs
MwhgSo+fIyLWxY2GyZ2apVrqt8s4ueM217wpChkAKkaMvqSxJDXiPV0V2iZZ6LEPUb/kQxvFBOMs
rSXylqjQv9O41htTAwdFUYjbJpbNLV1I/oYiQYa72CinHT+Afr3onbOh/BTZn1aVfSLL+g54evkc
MJYOK68xoGXa+B3zFZ1nLTpYCo7dd6ODXyPPrpyu97KV6GeWvxr0vZVukMXvxwXEb+pYPSdr0kMb
iFf9eRi98q7x6U3yGnsVE4i/DdJRPEZ5PV8BI4EH34Cj/CU1+98X4t+8EE3d9nk7/O/2iuv3Vubv
Jf6hf7Uf/PqHfn0ZehisbLQe19VtmHbYIf4pHXmw7gIcW/QaXOxV/1KOrOCbZ5psX2i6dQjoEAj9
p7vC+8YtbFE873g2ivN/lhVVpqjfGJn45ylX4dbhnYhvkPz3770V9BykbRFny94TVLUw+tkljHdw
HIUxj6EQzt+1yau/8A//INA9vFoc8S3/39gCfR7EpDlc2knmtL3XSQOSE5v+zhAZ/Pu/4itPi22T
aScu+gd/Vu90+tg45DwlVlzUk7m5z6p2DBM2Wxtdm7gRu5Ya1CbVzh0poaffXAN/YkXDOPNvPwAH
FXWWsdmx89kqA9lvPCvDIGGNSa9HlXDhE5CMWrY0uej70Xb8E5J/e5zTmag/BEzwWHVkUQTX1okG
shw6wwNjKL5p/GPyupuAeK8E4B/eEBMVuWbG/29eSdBwVq7BIKNYyoW+TcuwE/a+lF9NLzP4mT4F
nYSm9rS+0CjkERoqwLu8RAnQjYjCLFovhcFAV7GEwhWB9XivN2TMXYzVNy11cY/mDIW/t4YIObur
34nqJ3rY0b8L0pPfCLvB+JwPNC1ieCtPkQGqoo1o66LmDwJ2HOnVW5wABDOEzh+c5iQ40TaEzcGl
Ni8YPSotx67WqwMfleIpAKQ2YCvYtrXDpsavqXudSZlnYj7KSvprfC3xrdMs0LVtyGjIHCbeEY+q
6yof0QVHb8Lg0Hs+rLR4uYYqm+wjvZjWVsR2lbKv5r4r+ui4DN68cwmiUUe78ONY/fic6gUtmeni
PvDtMPp1tMyQyMrDAQvKh2QED4VH63QylfIp7qPqddBJThOpLfW9OwXcQ1MbHa2+DE6uoSX7hjfG
1zTUsG1a/ojU2+67y/v5FM2A9xvRG49DvnTf034qT3NVBaeiwI63DtIGBccuJoZSF3c+6RRwVF0d
IXqVo7nh3cde0Y0Rlwy890iO7Ycd8R8FLVVWKFKydHtthnVb2kODWMjt7Gu93LnJkB9QOuob6dEm
yFCJWwSwXFuCJ+/yQ935PstnVSRqa/NOA+Z/BqmVbV2WkDfYkCA1BmL8mekEYMueltIi13UeGkb1
lszN+BxBLLsOmpG/iv3Wri4if2XM/Mb0zNU3UaZudq1xbjWhj6HNymvjUoi7witYhMBbuBRHKJQ/
jSyRO+Y/+1bYfBOX9km7rOWa2C+uiRz+yteUifrdg2tMYo2jNzlTLSnZZ0XRmRrY5oNszXJNo6R8
MgE57GC3Zeu8bbItimj/qacQIBM7mdaxyJct+/U8JCSm79NBfdTqEuVUPP6ULb/9wg6RI/nCN2G7
tH0yNMivNhvr11x40THvstcJeAcdtG1xK/wvHe7wuOJMRxFkF4FzjzvnTTdl82JG0fAsTK5NuvUy
Kp71yl/bNjF2aql/sj2ub2CPcFHOUPbnmC/K9bR+y766vq0Ly74N+sm5pYrbeCwTgHiD45J56W1V
TpotW8Kh1ZtVOJIWF815mH3pw9tO/SAE9FO9C98DxZxYUiN1iCx2+eX8mJsA+U07z7IuWagyKFxP
CGDf607LzpKYFv1qgs/H6I3oiOQHxmTSk31fQX+jJ29Odg55so86dzmh2UWGbVTGfvNCbDI4YVkF
neeabJR71xS++d3PApZsr2MFAOsjaQf7NTEA8QlaqJfS3if9ouEY1dl3XstmipzjJKzBPhPWYVgA
Eflk+BI6uTvg+TGAL66bZnG3XIeEoXvTpF+wIoOJAF/eDBV6ec8VdrQpt+v1TrtHuDhrznBjE83Z
+rHn3C8t9aCON1s39GE8RE4EPKax1qDYxZ6m2/hQmNlTB7F2A7582Ay2/JH4BcHCcfgE0of7vxS0
JtgxgQ2XYjhjqE9E4aYNfpQ57CLRfxoJnY0i6QjLNdE2n8iizUsWrLE00Y7tOaxaa5Hc2JCpr7Wg
HmVILv3opv5Ry+pmneQ0PK9q4pAH2CJEZ6k0DfEiOFhkYLCz+M6/RL3gZLGc0tuh7tBqYZdnWXrJ
xiy04CqNRX3duelEPp4btkmBm0N+pnKI9OIBrA/8MmPUDzrpfHp9IITXVNIgy2kspS18FSOq8o5I
n6qsK/QrIrDBfhDGg1UwJ+Is7040XVr5xuSz/+jqaXJDpwm0BWQg3yHUs37cm3XibV0D0j8ElBPN
dHizTH04COoI15wLXE7cdI2uZdR9UL037AT9JChCnLgJz/OaY9fbA8Nym7OF85GTfNZtxTjQ3xRj
vcF6Pb/5VP6sJiubr8pZoAjmWfYagFzxQnd25S6gSHxiPq991Hg/Dr3RtjghWs09HhJ/C22PtGnN
8xVXAg8RbFvI2B21vVF1becdGL2FzDG+G/NgzjUSbhxzV3UbIRA1SwaflewN51i77fy0wN4Dnc1+
3e/K/ZSvrVGrjkbrLu81zsGDKYvlsSa6KUKjC/bz4gSHghabuySzlvUYDarhuLZhBuUFlzulDjnN
g5sOrfjeQyXgcCANJul2QpGldqbRxoKZLF9WE8L5Ggd++uK5rO58XU5bO5IEBoNR2zYxRM9BFPe5
ofEuT/TpkCTWTLviOFIcLOBm+sKgw44rnthafPDHOVLhXfu6AghAcnjSzgXxvRujWeRRXqCOqD0A
HhvFerRFcxMr+mNwAUHak4JCEmhz1oUdZwo9aBwo5gYfmcRue5UrpuRwwUt6jkJNmoo6CRMTACWI
Ov1nXSgbKIqgS5Iv1UeS8rRW14XW7qATOeCWBroEFoXBtNnofBRW6urXRmePi6B/1RDOazDq+n6K
MyR7vaJ+cYVFFjUhdsYfVOtWYU81O+eCurmfZzxjbgPRbOOPBaojfL5sFUkv9bj8ivjQWmN7CpoO
gB/IXAY67HMQJCgU68I0ocqaYvRkD0u5/mHinOrCtpaZ+m6wpqkjUppavIdyY9mnTlfi8o0cHs51
/4nTbgLSN5lQXfWs44VT8xT+KvOcpiepRec6Yy7nSueY4EV6DSbRoaCIOp7iUvF6u5BdPmssN/h1
E4scdpZk/lroJAALDnkx8eIZ6hlhpJpGUL4kAxw+bAtOhb8cvprENB5TA3gVuNPUX5t4/jgnFxHI
l1mxYziGug8zuAjKPjkwlhtzpII8BZdxsNC8Tnm7QAPQu2ldVBMP4zZlR1vUYE/XsdPxcg+KSjuX
BFGfEyiQt6LgpIHVuL4Ry+WnoBXd0lyOpaz21EMZM9wXfEB/lQSUXBxgxxl3PAbLTws+7rjWBAWg
dCbwqATfGCmyKi+1rpa72NBw6RGozdjRaNQq60Urd6ru50ofU37/gcayS3N3xWHrte5AZnRSHX8D
sqFeP+cHs+NXsIRtPPrFTMO1pMqcFUC1KdMkWBnJ1EGxdCKSdhVelkNG8cj9Xw8RfwKLQqB0ibcB
KceCr/jpv50hWjPIKiG0fi80szlSSJur47AHbyRt2nu22hzvLTpMR76Yt062lGjSnxOth975u4Hm
j+k3RphffhLEFIMfJ/hDuGaogIxjn+r3Ng0hgEKWwbn1XEQ8AQr2KG0OhHHAJ9sLfb7zRIWO2DnW
fumrN/BDXJglje2oUpJOu7p5GQbbvh0Tc36aOHFv/+aD+yPYXf2wvmGZFqAlLBF//GFJSGfeqFnd
XoOJqnxE7oOkoinUjTS+JcjOIpOcL8eHkSs+6zt/rfOeOmblXL2nNedmj3Lv67/+oS4j5+8HXzoM
TZRvfijvT6B6OALZF4luj6exscIgsKJ15w/NidjjuGvbIV7zaF420oIgDTuHE1RaM7x6sbpN7TE7
E45sjojSy36InOqzTnLv3ndFvQEVtOwjra1oe+sd7ZdlyMf8f8XP6s+G2T+5ED2LPTHJJAR9ahBZ
Efz2QnQGzapzObV79F5CEV5Sp5umCOS2kmRJ66Sc1gHow6/RlEBBCRlvNcN899P6+wTbeZMA9dxo
Dp72oS6q67E17VcUtPI6WazsStcL6820qWG8rkVd0lsfx/4hcg2KoOxkAVvADV3wKNmLIHFudQNQ
bjsXnFdRH08cIJctnCV5Zcec5jFpTetKPWFMe9DOo2jdB83x5FdBY4azMksbg5rV8Yyl6phz71Tl
h2HgAUbHO2d2hmXmEsxjGhBOdYW0ouBJfDmro6Q29yAd1TMlUMd2SpJegoJcr60n7oNtZfWGaH19
k+HUOcG14gxqIDmIMR6fxaIRPQ4cM39rLVD5R4rbvfHURJPgQ0pYqGtz188bR2TQj4bainIM8wj3
6N+O2Wus1fiFSvO5imxYsQ0VAgfPXXJxwEJDY/mi/hcRB/poreOHRSCnbsunB4oT91WgU1rn5QoC
a0+c6Vs9pvA5Qt8dVwKWAaoli/hVPnOU92YDY7vkkM84re+ZvnnE4hn+rqeMmuBinbBztKqFL1pT
DdQyuPlUu/6Q6ZBt24RKrgHH8FrPJq5Iehv7dVy6w3Of5G8eMYJwmY361Z9yajxaSTrv8tkFGbYK
ojl8+Lx0tHObmtYB0waijQW3PsqofQx9p88PveNX72Diq3dbYm/pTWr2Vty22dYCY3/HJOqfJPmA
1TAx9Lt52X0vcVRD4DLwK808jXo125VxkJMK7DFC2Us+44wCS4TdWxSHtqPlEEeFteLs5N0XVjs8
6wbpbLM0q3ena5MdCEt5VRtMz2ty37wBergK39l6TswieX3TYybiDrZ5mvRRSdiaEKDPf7Z7D/TP
wj3S0ThmrGaD/yMeo+aDUDyfSgFQqmM6pCQRrE4Z805s6gZVzpx45cxo8AWORB6XDhxOGFxm8zLR
SHoyJmQWus9pZ2RVekykB9SFSrJdywt0BwHbCSu/HJ99O2C8n2Sy85UCFPiMm0WGPuTR8PQEImz5
gvYtlk3iL/UrO667cfbqH/3QM27rjrg1SrtbFRPZa4Ne1bCkyun+8lPPdoCI5ScVF0aVq+/AmuDm
qFt1Vs93nZgIjBNeUw6C+HZuYdsqrhvx7jFBGVHDazLrDPDxbDf3etnyzVTUlH1e3sXQiWBRovXI
q4wgK93N7YSuY7l8VEqUqOjSulqECwBlRF27XIY4/TlIiLLR9/MAGsUWKB5WJ5v7i+LDvoiCeRbk
oWugnGDLyQ/QK5I9LuaCeixqFoaIHNhFHtCExsdgq0AkgiMfvRLylsSX2wwuRgjg4av1F3m9cLux
q8e4E60oJchDX6Be6fWcnZvangv6lzPWfERLw6Hy5rtmADMflxQ3gSTT88O88Bvp5IQRcRZuwSqY
kOAihYQUme6E9aCB0Um5BLHYG9OmLLhj2Nk5tyZY4QcOPHqL8DV233sgGiXPsKx5WSyWj2zbp+ZD
pCgund7Lp1LjNo/MNj9oIxeF5dg81pjoo+NFqaHgQV/5HDXasFwS/qbCROxpFh5xlsE/f9FvLi/J
GZQt4gr1HHQ0/NR11REYecphmBcclppOz7a/XJo45ba1jTTEjjQ660ZenurKzNYN7TEnv++gCBho
aBBK0NQGdVaeCkt5xJi0MOPSNNBq1KtWeVC9zYLDTqs3AZ1UPGeriTAXga6m/dBLiy+E3Z2xgaeJ
lONyPAd1HNA4WNw1rXoMU7HYXeHJR5EMEo8zb9byx3mJYucD+PgYK9Wbc4l6CzCgvRk+l4S9DN3n
0ETVO5xzcesNNbJRq64fWA17Rh3ESJdfB0d3frgcb31chltBxd+5mEZUJJvXpOsZ5uPl3WD0SMCq
VeYW1L/SnRBRsdHbt57QHF4VU+CfmoBjSCMz85EOgDEMIB2ELk6pA6UlYxi7qfFYgzhcJayCDwEC
8UHmOqVSuKdoHeMQSx8HHjGOh68dEcV62y4Vh/PJ4Glmi/FZThyTa3gRJ73KzUetoAYq4jn2UoGT
fqV7nuCiontcJMGxR7T0zTo6ihIyWDpz/Ox4mtQhYw69tP7MFVLNHE7wcPxSONJjFdvTxcZNIfWx
eiO/iEA9oRlb9APs7Z6Ds+XS8msiLkNquhRMqsfsTDJoh3Ikr9rKFt+Z6iUOMlN5PotuRoVqrfmu
RbR5IgK27DUs8jKkKYQPU+fxFo/cR1lg8dZyx5oZz+Ja0/C0zRDe3sycYttDaTvNcWJh9g7FKdlZ
Oh9KC7PvdiHBzVepMENC6zZWE/B+iJFMuCdb1Omy9+T1pRIFp/bwE3z+vKOCFa8lBzwrJDPC8TKv
6h9d0XLkaDCqHeAXMcTUSXxreuXbODp8aguYroPpx9wqY8Zn0Oc60xAwuxdOJVjYsfFEvJT1KuDc
MjjJzaQBZQKgyXGiqiJOkJIq3XHgC5d+tlxnJpL65T9ebkxZpLxiNGNoPxzIYOeal8qhXPr5bjY1
uYXNQsPOVHFDJ5wqhacKbYBri1uiP4uzWpxkua7dhYlsov167rKvwV4qdxN3DLAXodjr6jfbZDIl
9kB3Dd6scV2by7BDSOA3ng5enk77wbdfl1aQQlCbGBIx9WZwPP6xrBr8Yx9RSHE5aP93Vfk3q0qD
t/dfrioP1fQ7z86vf+Afnh39m+F4HtHw37nbsfIA72IMRcxlofY7v46lEuAGRYDEw5W5nVXfPww7
FLa7yi/PctG32VT+R4YdIBG/36ZBpeANZKESM4cyDltq4PvNNk0WfT8iZvpHvSnmKy3t6vWUmdl5
tpzssyjH5UAnn+3RAuyQw8oukaxLOOuS04q8Trsju4KvhsjOeGdbffScLVjzrhoV9Ip7yKgHtQSL
QuwKlhY2l1iYEREKnXPvWfL2vB/amkdtKwueinHq55/jSMBsbAb/OaZbk+DbJYHWX9JopQqmkbM6
xCqqNqrQWnrJr7mXLFupYm0c0/OfJUk3kRN5S3nMfO/p3DoT1iMRxzE6+upVTE5o43UGgo2UUZmk
r+hlzbsdifH7LJoiNClr+KI8u6bTRzis8drZu6sBkmLXl1aHS0/M14vXGhOivy2/vEJDBS9T2G7e
WIibUTOjg3vJ+wkmB+L1lWWfzDjNUqi0C4U1RFPi96UW5T53o25D2278akD+n0OUYX/Xqcw+0o6b
P0gjjm9x+5LNGyqxT6Zc7Gg49Y+Q38edXs21tabQyn0o6K5KdksZ09khJbouyVxz4BUO0RYUsF0F
n9LQee+jLnrQYPORcDGtF6EZZc1xiLIUecFwORlXFWWmzRxctQvhYkUFKFd6UPs3ILQDTLujN5xZ
MzZ7IeNqn2l6R4IAKgdv/iIHp7+49UOTT/3R8HwygObMhxPkFB9rtHjdGqDQOAhxGLuFkVFRvul4
40s+0PPrDnbvE5yvOOrHi5xnvLhegGXcjXoaTKZ0k3dlews2klDTzHl7BU8Sxt80g5HVk64/9inn
m5Ubz+KOUoEv9qly2Ov90iRrjabvL9Reus2saaGajoGg/8CU5Gr7KPLz52iY08Nolc1mCWRqHUAy
j++1ERAImFpiXSTJtnQ9tB5xgcbaGlXAcnROjOl26TuRPjc6td8jzHnO7PnGWAh379htJmcGCqo/
THxT+SffrjnZzEltwmc72yWMuJO+tLKiRN71iuhGKCsVdWHgpux+BDI20eihLFfC59+gMxdz2fJg
K1vWdHFo9YYxlvuI2pwtGJMCWgJmrhEwzpHwKSfFIiu4vRl6JZNErWxgnjKE2coa1imTWMMSapsq
4xjWKZOyXcxkLerfOsdfZiqjWaUsZ3Nln6EY7WnUcU6LsqWxfcWeo6xqbHP53IeLg21UZrbSb7kC
bUaFGw2OgbvulPGNgC7MRGWGM4u22CRgG6htCqbToExzk7LPNQ6RZWi+S3Plds1wNJXRTjIlYfFS
9js3VRavoLtfYm7MDI8e9Z5PaJM0zvnZp8/hZp26zDNVknaPGjoEnUizh+MNBSiZHeMBRZOnlq+M
gYGyCOoXs6CyDabKQEiQFxgenkKgic+BMhmKhRtbq6x9iv/QVUbEQlkSIcMQJ7z4FMmO+Pt2cUF9
KhsjmeXpUbeseK0rk6On7I7mxfhopubZrVU2U9kiMfw7BwAvxcaFYD6vhN0N1w4ec4oTUvyDcN++
W7ltv3gFlJg4Y+aY65hcw9B7j+Sjhqt6wgnBQ6rjmYLFmK0SPCDtQ1/mioBSJpZbPePuBYGU3i0j
z0Y2vP6+Wmx7P+A1O02GFswb0Yl5G3HMCPtSL8Kpc0QIOK+5uVTceW2h4nvmO1OUZMtBR+scFQuk
xabfQPGl393iQ7mfCL9sUE1Kzu8i59M20VpaTrJB8JHQfqUIOiP58GTu5zAm0nFKUMNvKUABA6c7
1EeX2UKIAPeg7tflmmqfYdt2fvGCh44SSOD9kkV82b+kEM1NFLQbJ5vL2//P3pksx41kXfpV2nqP
MsfgcGDRm5gHBmdSojYwUhIxz5MDT98fmFW/KVlVqa5e1yYtzTIZiEB4OPzee853TGKpsCqH4hFa
dfbeTk73oszQeVC1Lu4QDITbCb7BLqvwNg6M9I4ACdol/80A1u1xdF3bUdw/xI4NeZmz2KvdsqRp
GY6ISuri4plVS76qNG/aVqZrBo49v6pxegjN3PXAFJnxNVpCVPUYLa5aCShMRDJZD8QPwCL02DIz
Cn2/TQ5xYMTQn3vEFOngKfzhdrixE2asq6CL5pPIqmiXY/cCCJYFTxFcy4h2v2y/MbpHYjgbQ3xl
DWl7IJ+7JnjX1G9516eoWav50R5sZotBogi9yWIyC1XdPgG3ta5mTJU0RUuSlRkpJ6y3OrqXbm8+
IAmxdnOZVJtpROKyJlg6+lLVVUuwuqtvo7bE8MbGVB94ouvXKIWlakdMJ1e9a2pACzZcRMsh15BV
eZJNd9f1JDLjrbHNrvsqancRpk/YD1LxdTLgGBzgRDfxFzJLkFCuO6bOPIlSAb90LiOImAVM3G1v
LlNLe0A8Wwk9//DILNsG6YSFhZBPBkcUleRENssglKCg/Sjyx1Hreh+jAt6ySNEBMmrZkAGZ3dmL
C4wx7qmn6bBhohav/3s+Lrq4m353PuaIigzs30v5zij4+u/p9KuUz/zjj/5hAiWmgcoOCvNypLV+
8YD6f5McnQkLUj741UWg/g9OEko+mmE+8lTxL/JsObMvISTI7v9jWbv5WVnnwXyDt0Saru3jvPys
eSPmNqILFYSnweT3iSfFVHejGc47eyy6fVxzOhnEW2KMOPhqGMRwKTz/fiiH7gACZ9jbtVnvBRha
8ceK+/cDBOvT+R0NHLdEojK0XMuBNvdpgKBbOcnU8tyjGsCr3vg8Nm682cVrRviCpKHelw+Iog1n
GzcBCmh8c0Y1QMnl8R788IrCvGtN6dXNtiI5Tn2ZKyO8hsmB2MuJWvMlj6AJNGCdaMrw6DC8TSYT
mM3Yz7zWYPLZGd5hTIlVcwTyn2hjkgQIuKAk6qJ5iqYh5Idu5AmQDJnVIFjajAm6arE9IRfyT15D
PwmjabLVjf9Y45Vvekbinn07m25PTmPFILipczJXM4DldJ+T+i2fckHSvE3q1ODAUGXejQcImxGe
o90QWFF2gjaepTuEgqRX0esHVloT5LdEWxVN8KyD0Ng38dyc6jAx931vt99jETU3TB30xk3aM4TO
UwWJ+1F9RGj5etqrtu/A/kbDSRuDsYnVjNs0w614XTv2dFWQyWXEiKUxQRLUZZDYJZboLiOGu84U
PYsWkRLZXqKX48XA3XgHrwBYjoqmdjvGA8lFan4QfZjdNFMfEzfgo1VuR9cMd15qOG9NCwLZr6J2
pfGGzGvCtmL3XnhpdT9AzV6jCctv5TDjQuCMZaYXHsItDoYQy//Ss72Z53rLscza1X6G10KQfVdE
uOW1W8k9ZM9iVxHXmK6RUvTrlgP3doaIcNB2UKEU9JnvzALuuKjKI6fmEY9G6N5x1+szUQXNLlGZ
OIWm7Z/wmngnNP9ZuAkKkX2tOrN9LBXHtHo0aSunvUFx0MYzsCpLX9mDUD9CFbmIKbp6i8sXwL5F
5HA2Dc3WisuOHIxocHZIXjSwCQTprynLfmVbjV6j8KZEbMPxXigYmjA8h7Mc235Lw9nHBBllW3Sx
xdLrt/lAnX0fdXmzQ2Jo0e6OI5Z0k6tgRyuxndYzBJOvkhdZo1AwVoHn91tJt/jVCpMIIvU0/bTq
MLjUAHNI4dXNAXYPnSY6oe5LS14jQCpse0drcJNmU472FK3nbum6DcQ6w5mVbeutrDpXFr6MGsUI
yuYJHXwWEpfcBsaj1C3GTMfIuqOPX/fsVxJ+kOY+Hgdwu8wJzCy6CjnRnWHhcPcccP1rZ1gqt4EM
ismSyQrZhPMdaMQI5BhZFATYCk1EBo0ZWG+dXiQe9p1d4g2w6MHy60JXBtwhc4JhzwmRwEWO/OOd
KsA47FVause0a578aJzf1DDrbTC2ztF3yVOlfKMirkxiCdgJx5chorRcVZ5LozsP58IkP7NJoT5A
hJ+AJTXqWxEov9/QVCamo4TQPVzji3aO2uRssiKnAq2KSWxnfjWVlCIr2nHDsQyxPwApyajMEwo1
uGilS9heHFo3beaMd24zmByFimjQlPNtdkOsc7Uf6QOiWyqH0uAUaULIwtXhXrtsB+ecWVUMLCvL
nwMcQfdxb3eM7IiRvkDTrK+MejEGKxuPMOFy5aMqLYNMyT52NmJxE7usUejpi8d4mGVzGa0ouo2t
MX2qFi8yYzWTo10PjKoaOWN+mJZlm6bfk7DDyoxIElszpaR728ZTZnwFjIfxWS8eaMtmbrdVH9bo
sGoIXHQWx3SDKuE05eb4QjwBPvnFWW0uHmsO+psZgQdw58WBLT7M2N3iy478IdmpcWgepF1i2w5M
N7rDxGV9KZHh3KtJ5+ahbdrwFrZoRady6tJsbamo/VbiP2KyAnVI7pvFLx4szvGo9msT5oweLh2e
fTAG5khbHZYVJsOUc+ONoRcfuhwgRjFa6oZ39nf/3jeicVcrOPiu4XMJvDzzFUQne5dMdnJsUtJq
6xH/O3uDPiaLJx5qkck/WHTs8/zIU9ygmKKwl6z6OTLWsPQx1icSjz1iJOz2arIW632LCx+7K6c/
og37c+e57sfXdjC86JyLxqBItfmQg6m2beR+T2yMo6PnVOu01vYzfurqmND/vvXtyOSq+XerXgAB
vkztG21UV/BA2XJkdhVOXoAMuDz6Cm6OKw2N0jo3Np4gXaiqnOR6koQnOaVR8Qeztm4KfugApxZ0
AcBDsbas3trk0YR/GcsUKYbC+JYs6IPGssnHlbWDfraKQCNIf/g+LLgEMqTUpoHQtF/OJW/ZglVg
lUp7DSsG2oKDd9zbTguEAUH5EK14nDZn21tADtKOIDaY7aycbT8ZsAQxePv2bmqMGNr23ItnN+m6
AsUZSAjmqgjjpg9SBJmtUCOSD4JE90GTQOQ5vhatt1i9P3gT/YKeIIIqfQZ1yddFtoGTDDeGcJC7
Cvch1YHcJx8UC0ZnGN6LNrIv7QfnAsGOdROkBXbtLiq/TQsQo1vQGLAi+L7Iw4CYYdhJ8c0GlMZr
AtSwFrQGbSF822oBbng1Kcct2xm/ogXIEX6wOTh3WTDMPHDqK6Ws9JV27EtrmO5GTqYNWyHxq1MC
XQA/3egZNIbgXERrNKljsTXKOr8fIxiQ5UKDdFy4kPoDEbnQjoiJXciRuKvuiXbkYQ3l+kIETwTQ
g5/YVUz/V24w+2LxHZ0YPJvMHZz4C6MyoO3xHQ98/eb5dUUVMxv+CZsvQSr0bAmYgr/nU7Piz1s1
CwUT+C5ATL+Ejdl9YDKRqQAY1MascCcmCaIHc5bQ9D8Am80HbJPjScP8fEFwDgi8nT1kIHh3H5BO
wRpAfriwO4eEsFQwbXFRH1ChOXqD9DuCYI+pA8BdZnsPzPkdvGEKLKizEEI9ZNrIQ/0lXaJ0s+RC
2jbJ5WztOdgETz8jsqrvwTqob3XgJfvShbOwQjkHTcsMFrSSqot93SI4WQO6FTaOq5lHRq2ifh/n
lXlrgVHLT15FLE3YKxKmClQra1ITxbHykkxgCR0M/Hg9gbcaC5rdnV1vsmhb/res+38q63zLYxzw
78u6q7KP23+C+/zxV/+o67y/0Wy3IGLgSPoo7f7HouVjV3YUdiXluSjKPkR4fyfg2vbfqGQsJIEe
0xHfWri0f59/WLygT7nJxARaG0cj8z8xLNufKjvT5AfO7IP5DJWioln+5/FHPDVjX8YYByUL19sk
iWHei6ieL94QV7uyTjyyRCol3lpDBY8q8kkmyYvgZDQxE1ye/wxGlHkFrrnYp86ishnMDOAB5/VH
j9xhVKSMB7el6Py1CVcAoYfR/0waEEEaAcSzY9E9q3IvJiYkD+iwOmRRFJYa0FvRq8Xc04z7Ljfm
A/uQ+9AXvf4Ne/6TTY07gGKODFxuw2LrWurrXwdACYc1CtWqOnLU1LeMIfw9ZxbMp123fC7e9y9L
5PYPWd7/Kvr8toQC2f6f/00pX/0i1vu4nm8L/GNMsCCgfypYLeQROkzT6jgajb3SYfa2NFZJtece
/PWVFq/5pyshrmO6QLQhrQX70yeb6UzNPN0zJljUfjhDofJNpN+QChg/DFbm7KcoCe7/+qL/4uMp
mM/0C1hMCPuW//7LPC0RqFtzTp/H3mU/XBkLoAK7k5KbXkvi9f7zq+GPcEFFY/iDC/3nq4W+hxs4
TxAEiVGml6LJ5512mUjd9Jn/+NfXMj95+5dvzlf8Wj1lw4tmnPnni2kyiSLyH+NjHemMLn5ELY8s
Ky83XmMyYSL88aannL8a23Q4AGruqm3cohf46/fxz3dYCuERSCjoCOHT/PS1gqtWU95zYqz7FO01
D/p244ZB8Oi7kEh/c7F/XkMSmAGPag+TteN87vw0FMp217gJbMd5viu9hhR2g18whMI0IqQopiOv
Cj/1fnPdf/UhlWviWXZdWmLi076UhskYh26VHIuxHjiU822Odj+OqyIm/us/uqEOSb0MbJY+Gl+v
KT4bVZ3YGDFB+/Expp7f1BrN2KoSzXQOp9F++utrfdpvP65FTAG3kqwPR5qfvrwk76hROLvhjJlH
c1NyWjhlsT2Ym7++zue22PKZAJgwPWeTYblaf16rvZu1jVvqmBw1fCucZqgn8IkXNNgHPKBRHAPn
11j0ybuhgRRsqbSi3+iSP62d5bMyFmSjW/TdWFY/OWUpztK4lh3vYWhDCuShpt+AWvUS2FN+KkOP
cta1p9/s5x+38Jdtb7msxRZEFAzKdji1n5bOgHS/nANFyg284y9N4uYn13Ym7G9FtG/sqoCCa5Qa
WuykQ7UOxn4ajqNb6B9MzdF5VQy4T2lQAEQSBol2kFNPwZwYv9PgL1/1p/cp+WJ8+r4+4gP30+1J
pR2MKHWMg8Di8Dbh82rWQ51RZoGGH90DUFaaZVNiKAjn5ZheyMMiJ8cuguDYp6Vz9js/OMKAs699
w20xQA1RmeBT9NWw/+vV9M+r1sNRjUabXiu14ue3KvyCRkA2xuQLiimF8Icii9ql7bZ/fZ1Pv3q+
Omj/fGVUIR7//PxsjA2Lm2K0MXqTcr7z4xmdZZGWEkmdIx/++lqft/OPi+F+sHg6SnrlSwf/1yfV
5LWydXTCdl426Sb0gmHD3KlfQx5LGQNW4brS43Q2e61e0K+Fe0qa7jc31hSf8z6Wt2GDihPgFfmi
vc8N7KypDItfRnBQPVI8lE0Wm2nna7s6higB7wzbFW8yCsiUint4vFMVJSH/njaQ93Mhzx82FR9b
+C3TN6tHwp1UzbomW5jkyjSfL1nUoishNup+zuzgfQDR9exNGR7mjOSjlV+jZGdImDKN9uR5aAQb
LoM9614iJ39AIioOODXNqwgUa78hB9kgInSc76YwsPtVRsPpBj1a95oFk3ibDY5xrVGBWfR1EaCO
N2R1KvKaUWmB8OQAItBpaZVGPcmIqlnOCCXMZzRulvMaQVn+zuHKfhrRndQrvXjJ1+jynPds6BwU
hh3MMeKskugS2vyy0cyGG7MZ4rc+YvMu21C+01n2LABxHBspxwSpxIicw57AP9fZj47gMFQo3f7w
FNrrIqnVi1ePjXfPNJv1xq8/THd4obg8ODcD0n3L3inaXr3M8Ms2OvXDi1r+tqXQBQopyUKsce2g
KIgz49Ev7enCcyZ7rutpvPm4vYE7dsi8I3GHIzBKyQtUWXQM8FjbJwu8+SWFiEsG5RxhdFEfuxWc
9XPTzexQnqkNnI0pK7IU2hTrD5NXH2P/wifkxTjBhIgeiV50vvSNIGHYCkVxuwCRl/ExrzNGcXQB
uxxu2lrFb43wCW0OmmYKSY1afH2O5KEAa9B+Qs3dWCvD4t7mthW/wSexUKOWzittJgMVuWyzBiR9
Pt/JkUYXySuNvgWJoG9irCQR/m4z/pa5HVsTPK9ncxIw2u1lHeZLXIXXIy9YXLwdzjptcoAx8xKf
xZCxljDtz5dwnLCFBZReAFraYb7LpcHgaMGXb/oID9Y64QPQBU6wTK5bFtgWFl31Go24CuChs3pl
6iDiDBBPHXqSaK9BmRmPLtKOBUuJEzY0suSUetnWB4ADw8/RN6WR1Tto7ibZFcQhQ5eRa8wAzV3Y
RfFReE1xZnjirNH2xBvXavEB2sV86mvhHnA2BY9hp7als5Al3SK9TFxtDTZY3eSz2qfxXJGViJxT
xIn9As5mXBFci25pQg6U9niCDT3TdLSstekWBDZrEG2Qp0nb465az7hLb+KwmE6J6e+iCN0NyqmS
oFabaYvRI3nMx0VqzsfKUq9Zk4aYQb9e4sVbh7GXdF4aZk4X6JU3jcbOOwy23gyT52C7t+ydrOMn
N3BBhLeVdSZ/aC36FFV4B4cm9XOxTmdzESMJd+NXEGdiP7pvo+kNgPMr0vF2mxi5vZmI/llZ9JxQ
bHtf64UPtxrw96Dg9Hiq9ZX1Daf5acaQRvJJfB25+GrIsXwchuBcFir82qHy3EbOpE9RlrMBO8sZ
Kbemaze27QsYwvrOjLP2ZAw4rebZvUpVvTjRnZzoBJ+Y29oK259IkKrDZJbA9otgCEg6CO3kZJZO
aa4CI1RXvcx4Q2XmLB6uyZqf5OzYkDQWF3Y3WP4ZMVF9w0HJiTajuwzOlMie8FuGT7Qsx4eplJwf
ypbE81U1IM/HQGkvyGy1A8rl/Uhy+Mo6c0kRrRf7QsAp+kIM0z0miPFejdO0tee+3y7PH4miqCIg
O67q/BZaz0xyPUmtR0aWHAWslPiAZuIsknoMq9LCbdeuUDFbUTGilAl4IqjQV4cqofTpWX94Yadi
58+CXtc40NJtKiu/QZr/rLKZ1GoGbddOPROdEeLzg26AyjzZMdNEsFOhti6SVN4KAOc7V/Uhcv9w
PNu93nS4SE/J2AOVsrzR/2YnmoBKWYCWJ9KmMY6F30Qn1CI4jqwRRvw85CzMhLMDJUJm3GVY0rf5
1JC3iHBFYJF56Z3Ce+8cjebKLZCvW7lUX/Q4+/NeyNgARjkifit7zmOFrg/VPPvX2qhd4k6YVNll
Wa2NrlYHKmj/4GvT6laYZ5qfFfybbTUm06nu7IvKHXHxg4bEDsc3r+gjFxxhFjs7kIc70qgQQwNJ
sSn+k8ihTdGYj0ZMerSJdRyuiQJHKtFN8hBGvYeP3fmu4TLdKZC1R10X7cYryWT0XJYAuizk5EEo
9yNRNNAtOqKioeA/peB3b8OuteF7mskxSGrrwh2MNzY27noIzP0gJQvbLy4u7YN1kPvWbVhn8kB3
377yQ4iyTTVLMAK1ucm9sdxnYq52UD68135BurPR1CjVGfKtPdBbuKmJQ0WwXuAfKEZGQyGK++dC
gCPohVfeiJmwVvSxpbuqWiMptlNqlA6c4SHbZ2mhXmTq0sQp6/CM6scrsXUtNgDDn8BJYMRBg9rf
ddA8MHlUPiN15tk80x1/xNpRDvKair3apzlJKgvG45SZU8evq6suY5Jnt5Uruxuv1fpg123ko273
Drmem+PokROO0MA7lyRjXLAveHssBflbWjA92aaVX39x0KPuXDdJ332ZE8lUKUaycDzpJSVZ87zo
x1Hz621Tl4wPfDlDBGiDeXgVjCTA0BqtcQxhfaQ8XEW3rqOC7EkwdmeikOO1KJnGyz7eprn1fQSb
sInJuEQDiu5/W4ThItLvyzdlFsNp1gnTDp9nIA3YeT9JVH8M3rpbUwztW9Kk7Nl1xlODTaBJw249
OET5yqcOn5Zqv6OQ9sh9dgodvUcGCNsubjNcSE5XUCZ1xnvtRsVFy8q6jkfZP5E1M7w5Tey9hL1P
MsHCSiZVgOxvGt8SBbHK13REioPhOtOJeSs5ULk7fAEegLIyzUmY9wYIz0m9TC7h8Kw5RSF4sCaF
TQDzqI2nGpFthmtfOJ0+OEUiLs4YZ8ggR54ZjLImXEx97+LZS8uoX5HPrg9msAhdG+jOG5ghJdvZ
RGKrZyfWtIZ2im7X1zxGTLpDrEu68uuwnY1HYGhihxeZ742HAlaJqjth5uq/V9RGy3Qk2xRGzl1o
vPhbgE+OCAmOOJdIVVaxUky/D66wg+dJWvarYVXGu4X04wq2UfgoizlZmyUvqx3tP5lFPCxuh+Zb
UDkxx0kBl6+NnzgYB9sucHEZp/W9az+HzGzJxmF7xZ7OosqfhSzESnjGvRp0ukpUAZ9PwXRg4Lhq
CtRiSCnzleZwslEqgrtYwCXwqLERcTnl2tfxW5pZUbE2qJPBNnclj8rwgCLYAvo3/iSUxd9Ty4Pe
YGiwSxHGr9PcPVltLtdmPJirXPY7j3iONUI9Y6MClrNItHmeZE64rYmGmheOsD3sYcGkqzyfsj0o
cf1Qu1a0tjADXZJieIcoZ0ObycmjHgbrFNPY3bZ0s04xKLKDL2gPgGVCT1w1/b6KOvGWdkgqqfF5
6nAQOgGGdgCwx/UuHzsUu51OrlJT71PSyFc2B641RbW76UZ9MyJLIrFGuwfZEFINAQlyUl0RF+uh
ieQoeKvNFit/llQ7PFo/uwYHWmWU895044V07n9rJiPfNVPlnruK3sHM4CMZW3LVjNfYdXZlEE2c
U/xrWNAnyCovYz7f9GlwQkz3VDXBhS2XhhESwLPbzO9JHT6bvn+vrGJfcZom7yp79UU8kndEk1J1
/pspRbvGUtJvfMOUT2UWE4hVWm/aNzlYGSGbfGQdM7eBpGSJXdJXKBDUiBrU/Z4PPrktOV3tlYQl
tA3Hvv8y2/N3Tcyum/SITlQGIgSEZvhFwAUg1rfxUniYzL4mCDQEd9l7c94OdfxVD5qQlS66kvWT
8IYeYVDtY5CJH2AKRtCg/HTd1EP/1bAab6vJET4M1DBXfd+QOaGT5Wc+iZO0Y/XVbZ2CgVLteps2
GptjXLu0R8dkKSeUH2m8OiZHaDQKDkJKd74iMshodlGu7wGn+j/QY5MIY1QZDR2sT60n9tZgjfaZ
6XcL8QLXkL7NrGZ5PatOk1dsA+5I4wKt2DFEyOozfk8Z/9LVdBJiiUnc2+HFQ6yech46KLtXxjVW
UBJBWqNMiE7yaZq67UjJmZKl3PRW8OKFafDeBi4/QK7KiEGigWg4ilBIbSyvpCwKWfb9pmR7oc+0
zDSmsg9e+pACITDw8pGUIiFYz/q65hn37NUBTBxHUiXHJBF3U+2K68SQ8bDt/Imyo1dsS2Ob2OvC
XKoTMwbblMzWeJO4EwEcJtZSM2zSU5SOwUuYGzS5Q0eZ92Yru60rGyoRJrDirSxHV166aFhKXr/D
UBbJqv1SFwNHh8xwxb4y7ebI2Z6XJtfeAL5Ogc54FomdMrFzitHtvrn4cjdxw/EPt2d1KxsSEdC8
H3FsJkhsSuiPacuDtLVBhUUSw2VLke/1ih7BMqn5uN5QOcZ2QjmCD95mZpOSmyKUk3/9+F98L7fu
hUvZX6rE3ysp5wMJKNUraDNqMN1YdAk8e7wZZ449BsUms54ZCIKfcjOJVpErEXX17qNRXGWaMYrG
0N6n9I2zPK5I940jn+hu3mIejenJxci9d7G6fynjjg8QA/5E6qRnVHm9vpVxZn7Ne8G3XqSC9zzq
5tjIQt+mmvPuTOL2YU577OLVBLpJCz6XQyLjYyUp++ohqsq1nJJ6z1GN2r7vM9VshjQYU7Ln6YrQ
vGQz6E2qEwGvvHQGWR/TQOQ561/MxpVfwgKj+Yc1O03oKHrz2W+aFldC5ne0ZGqG9asinMtdR+CW
c5XVnbiWCELOZQJoqZ0lzatgTk8f6w6OGNZ93J8c/0Gjk04430VdizR9IKWe9xfhzDEYHtMUocy6
y/rlnmQ9UzY4n3d8V/q6VAO3jSbl2jHxyeObL/bl0opr+2K+KJLXbrB1eJuyhHDgOqyAzhG8tj8s
L5gl7kNo+cbWjwb4Chn6nk7hqteFEl9zwZ+gQGiOqlj+a9lxt0xXs2Ahd0yXgRfaIvDy5abGMvg1
MqVD5nSX+vu4Zd1HBsdrU9FnBRxOwU9ifPA+mw5NJWyye3vmRYnrK19pJRbE0xTW8NThpr7yTUgf
A6CEV8gBmvS4iJ8OzFy+TLtnNjnC1Qsqs3xNVYsorNaGTeLIkAlUA1lg3lMc8AkLJKJLsjxo37WH
dmHvF7F1Rd3SfOn85fbmUFtOfcltGtrSuh/TjsyI5QdrtWn0I5/z6pXEKi6t+3Y4kW0fHDtaruCA
8aG+zkQyhYKOHExeZIhNnJ7ZfN962WKYNWNKj676XsC5wAAUYF4aIPaJjm+n6wJ+7JpfYNBPPh2L
wt93zdBtw9KdLjYt8EuVD8FLM6JlXc/ubJ4xpJs3he0GJ5nZvPOOykduCrbDvbAlzQ/Got5GLqtg
rGjNyUrSUpBkea1TD3HfavR7VomaxVtIhjCeBc8gFC+q+E2XjQw2JdUpCkD2R9/hTsGhNx5nCoJ3
FVR8YL9b1mAjsAYriS8XkRnGcw/2+8FQCxvIU5R9+OWHn55LnbymwNBfAf/qb3rwmEK1HMgbWqlV
CFu2QH5igXi5MtuhuI7Grn+EDeX9qAYneI9LjXpYEnyHU50nE+S8ejdJNeE6w6BzHPw6eElcCTKj
JTYh2KiSBjekvric/mg//9ff+Tv9OsHddL//vdDh8hoXP/8kXv/jL/4ucnBJ5bVdaOy2xXyA9cf8
4O9QdkU4uMfzAyG6qTi30vH/R8ov2cDSo9GvMF56f+LQOsgfJMYduuImBJFF/vAfQNk/DxWYJlAw
8zrMolCvu5/mQZNv48qcFgVBgJJrK6cLHotf7sbvZ/rM8hB5SHIdGeYAgP/Qz/8y9GaEtBwOQQwM
gU0KmwfmpFh5Lrf0f+75/8dVlg/6y1UwjWktowUGWnxrjW+l/tn9DqH7z/fqzx/k03hSxaVD6c4l
+vlOibsp3tTz219/ChNzwqfJl+ehaXUY8lisDNP8LDppM4NUo6FuDtIomu8l499xy4YAjXVBncqA
WCdb5OyeGXRYuxVgPVpbbzGomftJD+M+rprm2Ypm2yT6sE02TafuCAUd5Iaz6HjlN25MddCIjd3p
gbjZIHhAA8fpS+V9AmOfVhrYteQM0IL2ekmzwKsIxAG3l5H2cQBcvEaaHIGrYT69SQ0VXbKqmogE
6suVGzclBUXPcUBk6ixwGzAfwkwIJmKKLqI2XPbvDCW1oDEaGZL8lAVkvkoXAhyS9/6q9/P5icA2
ouqryMIzVH93rVwxa8ztLUnOw6ZVc753rPbKSa3uSReTczcGvbk36FltS7tJOObgOMt609m1qYf+
TVfmxaPC3ya2o1eaOu7eVh0vwgPhSs3JtC3hD0z0O1vzEkCiP5Q0B9Zh2Ud3QTKM3/2OtJoBwgO1
XqBxPA84A4x4/jkWbvA1qlBybHKGBU8MJ6VNeIz5s2kWFAljtO7dqB0SqXWSdc++FXsRMozOuRsQ
tq/VcoNRcVxKyvRuxVwGxPkkXWTBQUeOJn0OtMAke8FYBwPJ+0tp2XQKBWJiXCeh87Mjr55xbdf/
SGb95MzWTx+z84u2cOg5vRF/7VJMqwI8Dw+tqDb3xej8XE7E/ioaAVglNUr/hOGepmyYu+de8Hq5
5n0kWqWn3Jftc2wQLZnpWp1zr494Io/B1pYN5ggUibj6rOQYQgDZ+E3V7FBViz1y9pmmkOuGaz+Y
gq2nJ8FBHMbhSdK0P1BMcQFrdtd1nXR7Ur5T0HzJ8EDuQf/Q4VCj1vRbFgbxMndZiL5TZEF6YqxN
sotR9tuByfGN53M7weIBYMrp5W4s9s7rbvST5JgwptlVWY2dUBOLA4i+4TSEHD5kOBeLh6ToUw3t
D7iVlS2YzTAUe5MEhrcAazX+axgL19bo02MGhKT6RetMqCyNvpspaqzNFE7uGsO6c5qqpr6qjaW4
gQxzdP3KvQ0M29gjzbVvlZmHV6Mjn4O85nyEdhoBqhwE0xcaEMe66RAs9xqLYRpHwVvHBBIfx1h2
K9vojX3JOOjdSVLvnfZWt24J0Dk3QAPeInBs27CvAVOBthFbo+18+sH+cj8CLJ0bc9Y/MmY1ybod
dLaFRSrAvJjTIScZ74qISOeR2mHeBpOHTw5yrbn3QM/sJcaAr54VDEjxZXQnclg+MOMyd+P0mmO9
igcatXQ5v5spfuo67/Pr3tbja2PbxaXoQ/8Gsb79SBHATAlDgwGNyJTn0QqnW3ugMES07t0SNlm8
TpEc75ppAo+RRN21bmv3ytQcp3E4y3NaUYWZtRzWuPPchwoZ+aZDHHLghO0NayksLlBjYQfYYRHf
2cxCgd8RQapWhevKDfP/Es/PKN6d2O3AOJE58VA3Q0KcgdsezIFNKDXyds/SYHhJzN+umqp235Uj
KWBtFbcbniqIoYVTn7PRRbMelXX0OHPiC1fhgNKZH03kbhJfYZag+XXi3YaPllnOpwlS2ZnZwbTO
JOzvNbBwQSBRnpBpwolhh2bYZSIY+kfZ+tRI1BIYGRfvUZTGeLRdmzVBl5Ay1xfdVkxNc/yjqoxq
GEhIcI0tuSMBJhiR+WticLkPupw1vDVP3xZgl9/wa3ZsY0MKt9Ch4Z2Iad2xC3wjZBei6qDUgdyg
4acSFF9wguX5o2YayzjzVkQZU9ympfmGRYWBY8bZ/b31mZBPLelOiIYoeJcSyyrAIGF5oaugGYki
fldLFYyisQUavB28lOMoa/gjaw+Emxkuk5nlksz+6KzQhRnW/WRxdrezpbEGHPCL0l274ezL/+o0
NpEReEkuH+W8Ba3rnq4wR18nKp+HOM/3nd8XeyrygGgJGEsJ0BZYQrQxhV4O+2X/iiOwO3rK9Yh8
6BO58YIU/g/MIjbPZrj2aTpTrUaYjBvTjy9uiofB/L/sncmS29q1bX/lxe3DAWCjbNwOS5BZUsks
pA4iJaVQ1xvl17+B9PELiclIPt32bdhhH1sCUW2svdacYyqS1F+mZYNX0NvXFw7NiB3ie0yytJ6y
PTgE9gJ2Ycl27pFPnsxLfrA6QAt0I1oFGn6dl/dJbWTMnZl3OadZOvnW7i02L1PZclgcqdB1JhCI
Ws2GFvWzciQKG0mXMnDrHTEht7Rpg7SpCH++7wiTebea1ZZ55YMZYJPSIGOsoN7x9ivOlmq03pFX
kjz1LkanPK/oQ1SWsjZJkGMGQmcheO8fzR+7xmUCosT0UnrA17Cm2DoVLuOYkJ7SvSDk/FXLKtLf
Sx5wFPXJfuKJXiLiwt1tqPlbzDccdKfaHJvEmp54kIJ7K1SCOxm3LunnjHEsA/FoVJf51oGn8CIp
SOWijXT/OoVWOP5756f7Ctx7mUyHSVG7N0JhlMdszoeepIy1laNY/9ynRA7+r1Hlxw6G6DeqUWq3
9EOUY4AB+B4nCJOFVJ/xh0P0NW8b5+AWHcHy2OueRTsaz12tGM+xWY63fKmsTViFymoE5bqit0AP
0Yc8PAVK/YWkXoCrdQ7jNxHD7ftVlyaTeVhNDvwvst7yvODD18RXZs0MtSpCAvhavDoFD+JmMAv1
ymaGss7dWO6yUYp1CfaMdpFq8BLb7rhv2Uff+Y4W7Bj5M3Z5f5YnR0PloxgOdYVjXE2kb93CEffX
jDFAF8N9IJCM3JU7FUbSjghw68X18WdJH2kdTDg+hiogsqd+QrCcNADiNWwqGK1ckS0RKoUsgdrc
lkDykIzDLYvCuAMzld/Z8GRXMHVJ+mLiPT6paHvMBTbzeD3h26bpBmA8hX9BQKUd35HBhslB0Pwy
2oweYj8N95rd01esy+Gushs+3SQ9A7qoCloTw5TZRMxo5BUsHBhwa75N3c6tGVPC6msYgEmAcMvc
zotjixJt07LgUAMxELrC8SvvKtqGtD1h0AZwO2/GntDfCg3JBrmvAqs8yZVjo6rssDEgUTEb4GPS
ji6gGjS8mtIsYwyBszbT6So6/mVHF0LL0yeVVus6K+lMCTfSvr+LIYyMATcsZfU7WXo0UIaoECQP
zZohpsZrAnR0plzoferEtvdWb4xrR441NA6dVokYO4QymWthhpAdSp5FTgL7QbUYh2BXIUti6fNf
joZCKgEh6mF33UoFbAT/1/tYYGAh4LPyvYZsyW2kimmHE8Xa9hCd5jO6s8NBX9L8CIEKR3qzbKPs
QR+Ses3sOl9PZahspVlIcsrNUf825qMD5zmvHoAAIJZLIuWKidl9i7l3QSBciNlFeXMqaW80I38R
LaOwlJz1a04DeLIK+BawZVNvHKfu1wVtmK3vMzci+FxeIf6pkYdVqr2mQgwZVJmQeMLxHvw4aUON
lf2wc+UHPb+7QW/ERh/gZ1O3VTuMQvqCqIljX4TTsnaUwGO12nIhuiWC1HwVMMdnDua8ALOtsVIy
2iarFuCu08/UIcHAQXUkM3azJHTWLjlfTGlQe1vdImAd4OlQ+jdlHgbLhCTKtRWlKDsL0bXbaYrD
b0HbmV4yaEh9xnbo1tBIi4cSXfyEQQ1BFBS+8CqMrfI+z5PyRYEtt+CrnmETKhnGdTYKMQ2ZzCp1
oIG23Tjt9chNtiRhtp5CpBKDwaAy7g2nnu7BedYPUOeTNQoAm/nfUGcra7KsNcQDOEhQWLcpea2b
rkrYkqtptMeEPNJgl9V3t56yKw3ADH3d1HTrVV8EomdE1A5JctXk3ynvta+DlTs3mttKdVnrZnHo
qpgUcb1o+3t/GoudHOkyx0rYbKSDJELPMvK7Exx4GJZq7uIKI9Z3IzQqCGnAce4MTcaH3JTFpsUS
8dWqqa+wDIf67ei48iveZXsPjC9/htet+osKlNOTOn8hLS0raXk7IaDuvL0KI8e4CbNGPmOzNWH3
Vf0+NYPuqlfG5Ic0YqQGocbNJQzPv+/sMvuZNWCIOkszXhmmFHjssEjvtUQ3rmtJO93CL0Czs8sN
9rqN0a5HQhkeRW5na+b7Gn1sDG63hTK+JZ3tvOiFTeKGOzkE7JA+gVgrXsYdUVfUeBOjlDBjYtsq
A7zAsWYli9PYi8uOpBPgvNxevrb7kV0FMlIB7l0D892U0wpP2VFJmUvlsiK2mSkOjRug0C5zq0Qr
n2sRCwLV6esyNbYrvK1UxtvCtbJjkWTFtZxSfVfXTHCp5zP0EVj1ktJpIdE2ZJF4bJcs5W2UKYqR
HhqM1lrOk1TI7WXf6WzZxfQLXYn8R7qh8pqPYnpPqRi/wl4tHuMqqV7KthzsbalgaVtEfhWRQFfM
KZJEf+hspmR+MITW5yTM0KNMaovM6rbu432nt29B7zDDo71zPbhOfiWobH/kpWotSdBBW68kt1PR
YVRuhJJuJZKjJVOh4pqYDrAkeNfkLVP84DamGFrERho3azicFYIfC30axNkvvP8/YcrguuSb5i5a
THhMS+W0J/uyvU8wU6wMzAVPQ90IPly2tia3wj80pSi+CwUWXtz031BFPUykcRsbm77rSqHluo3J
q9nKUhFLXrX0wXFtuAXow+ovppo22dK3kPGErbqZuq6lPxwaWEALYxuGln0N2ZMma1K39i4kN9Mj
Qzb4TguacBdWwoUpFHz3wWAf2erwPUGh+M3PSFctA/fZGIz+Si01fcvfoiOar+SDERmwgJ36rivk
iKvF7zbdjN/luo3xjetO/barba4YHJst3IGhpr/CRRG+/Wx3oXGMugITfTvHs9VkEfY5NdUYWu7G
VMytFKF+zx7kiQU5uRvKydpXSMwWspfWukxz/7Vwk2mZ0hj3SNmIby0io/EbKuxi9JrqFlQEsX9d
n3/JMctT4SoH+P9yR6xRdvAjxbq3KzUAfmDpt1rYiV9aANmoiHug0G0U7H2AW3e5OYTXqZmYD0aJ
tAkl4wRT7Wuc45QnBWCbsdyuu1LgRpaDeiCUxYIUhaq4kEmxHbGvPkhW3EU74I91SQ/Y1ml7DFoS
YAdbtfYiIAVG9vW30M1tLw5CvlgUgnsWUsXLhNtdU8rZ+95AtNEEVUL9W+S/WhmDak5l+V0g/v3a
OBIk+CJAafq9UONYvdLK1r9ySLNZ0S0hnAp47LHVlWFcKq5uurdRWgf6ssiraliIuijNTZUPE1uz
sGa8PtbpMc+IP8nM0d2G0azmp4V1RAb5NgyIDNWJUqWuRL1Xp/6HbbJrMFMyLCmq2CRVKAomjfFZ
FrnaTFfzFIQpe95/E6ST9ZShqFkaPlg3qsJ0RbvjR6NHTHLV0UfmwPd17KE9DtarzRZkiKdrs1YP
1FAEFNm0iZTW0X4YbtpfGYVJIkwlaKQkENICX/M6Mjp+hZYw701V0Q/N4P6qBkN5Cnj1HnXdrsOV
2RQV87F6mKnp2hzWbhZb1R1ayAtVvrLkHPeBKPmCUeFjFxQDn21auPlczdFPfTwWPvu8U5za6w36
d51CMy4qC57Jast+PLugNP/Q2XXmo7kaIn4AMx/S2OzBHKiT7NobC9JdVHTSiyizh3UalOnq8w7v
uUNhN7Ndx9ThcJwq2tXGKmk/apxY6ATHITb4ZMSddqNKWG+fH+rUYuJwVpqObQ9AjssRT/rVWmKq
Ywo32CNoqr1OUpl4Vh1TcvLwkvU5ZFtYT+MFX92589M1oQn6cCb+jZODmpGv6Qqx6N6YcBXB3fKV
rmnZsSc1LpzfqY1nPj9eaEYYNnZBwzqxnCUs/lNZKrWXjaGAU+0rMYubExMKQUeT+OTqvhw1Oojp
FN60YNYvHP/U+PF+fCGY30DbZEZzOjsJjDJUk6DxnEyhAZ9zglbVP35+E+eT+N0IMx9EEKXrzL42
lbHAn3ONQeNzIV299qSkdWv3IVVEYAv/NtXVyZtGCHpdC5+tqCmSPz/0uedHgB7FasvwRpunYL+P
VFzTGLRAF/XcJBnRoJnQwuK5EWwrKontaG3MxUgg2/rzw5579YWhUptzZ7HAiz8PKxqyQOyIw9pV
nO61rHuEKTd5gcVT69o8v58f7twDi1EYbw0o1Tm94s/DBXWlauiBOFwjzWOlV1s2/8AmIFBeWGU+
mGre7yVhAwY7cBYa9fSCTtM/95IYj/5H8/5sjn77E9jdsFCaVMMvgd7Fcib1lSgfmkk9rfjPT/fc
Q0vOs2VbhsCD+uGlsYWc8ALU6PID42DCAyH+gSX286Ocu6jcwnl8pTL4PHXXGnhSWiNj6XlfBTqy
6FEXjwO4yri8cP/OnZCBcAB+Ll15TIp/3r9kaHM4ToRk9H0Fl6YvvllO8e3z07l0jJNFLTKlTjgR
zwgi6pvJqreGk11yvM03//RF5/kDgMSjaNofHg43dvpal7VXUrveBK2q7/UiZ1DW9dFLqLDCIFFS
Z2YelBoyInYY+C6taB9fPQLesFyhWVRdWhcnK5phlsgHCxdqqwZHUkJWWsLkq65TJUb5U7r56m+v
K8ezHZcIVBMv9um7V82ZJyOmHy/LBwoUazwAR7IvlBIfn0XBDB04HK1dHaHsyQvuBpqc6iStiLgL
AFeVRbTEU3Btx8wyPj+dM0fiJOaYGcAd4oP52G2iaBpHp/BY2lAtKc2VGO1jWcdPnx/nzG3SbENX
MczN1ZExL9y/zbqtMkuEW9sFWQjquk5fFSclL5yIwcrff36kjwQ5B1zdb4c6+cbSo7Jm5wZWIfIK
VkZuBHN6g8Qe63ZYsrp8ehyBk25B9/lEAhqSDJIaTYrFlnVNxCfBcUx/t3pDGy2rBQ3wzEDwZRJS
A4VtQGhOQuuNn7IPNKpcIBZlWsS+Sq5TXcZyb3fpcNsXLR1sIrNIOaXjuOitaLpwoob24fXjC85c
T+UF0PCunKzNsFYV4eYt17QJ5TOR8Oqt1jlfRsuKXrOphQs5J5IhqPpa43Xf2Alk/GSwdha+oMhk
MqtVZYKY+DHz2RhJK0Tmn30hS+xm8mksZUVSkYzQ02+MwDb7dSzQYfYFGq0OCq8SK+1yMArDY7YN
k17i0eM48YoWnn2dGGgZ4gQIy8B6vXKDHoo98d0GC4zL1dJB4LhTo363Z2HX50/AmWdNx8+PgoNv
FiX/ybPmZ11F9TFyXWIoxJ3mih13ffCCuEYkP/ii9z4/4MeCRwgsyoaJgweCx2nBgyeh6/oyKzzX
kVC/IiKtKuAw15Yo5dZ3Ankd0no9Qm8Lrj4/8pnXl2pOtSxcr3hN7flS/PZa1QEJ6GFr5R5trvGl
s3rtG4Hf2hGjevz2+aHOnCQCD1Yjeh3867R0ZC7KfnNscy/raqYiGDpq2rUwf7Ga1DurSSJn2TBg
Hxe9TtP+84OfOU/qKrDuKpo3KuiTR91OAtgIRZ57BHJE26rPj8Hs9Xbisf7rMsCYFykNAy/bK/MU
H0IPqAkwjqYelqPncSSIQ3cGwNGpEH/9mFJuIJhCGMXu44NfvISi2JJJmaIrIIlqsmi8iviu701r
Q+Pp599eQEMlmIL6xoDAYJ5+toIoLXODRCoPWY3wsPPmBTNEZjpNKpJLRIuPLyAHo7ShNDAZaJ9+
viq0IaHVZpyZYhxDoTxjT/sZD+KIIPBCDTK/y3+WIByKbanFqbHmv7uxf3sBwKJHY64gxMCWuBb0
St3CTBd22k2Q83DzpPqlavT8EeH/IGObX7rTz4tR2g6G5MSrtG6fuOVrMWpHUScVal8rhZWpX//9
raPwxlNO1cERT95xE9oK7ls78ZS23Y9p5xlGAmNevXCYjwWjoZo41gEbAZjQT6kZnaMOUcRf7YH5
nw3hgMvKgS/i5yfzcRXhKJpKsQHKwfpg0schMwBy1xKvFnS06PSgKW1/2bl1iCvJQN2ZlmIsLqyS
+scvJUdl4UDfTpjzB94BWG8cACHNBNfEx94TLM+3riQJZXCZ0k85Q+xmhMe6wDCXkPU6Yf3IgVZu
5VAFu5Q58gba/XEazeoLQlzoAiWRru9lQTWbEJDFWY+uDuQBR6B54defvTFzbAbDQDxDpzcGSUKY
MtlIPbrT+Toe3XivDPQ5P78xH1dYLhG6SlpKoIk/lJyZUfEZCYrUy6UNIa3oPDXRjo4tL1UtZ15Y
khapbVmHLPawf36xTMLl8rLKWYiGUiBk8cPdYKnD5vOzObcCWZQA4BfYlHPt/jzKBLZoCFolQTyE
o6Wz+UxhAERT36Tf0ev/fRXNnhGZKJ+MmZF0ukPF+25BdeQVHRP/53zt6sg6ZLX//PlZnXt5ZjCy
jSSXjcEptoNknVybCl6eNDKd+2TO9NV88yfDlmJTB6bzo08h7NAtbC58qs6teQhJDepq98ymh9ap
GgpyJb0AOKnMFRwUwaaMn8p4emC5vnC0cw882x6dh52d5YcmGYm3SEixLnuEPCbbzDLtQ6/jyvz8
Yn7gysA/UrmIts7nSCBzPllX3VYfWsJtE89pe/UpCtViQ5gGerRYdCmzObt/jDWnIH9NdnfVmCe3
ZmqLbeig6ZwwsTFYBi+vVXjM8Wegx2iJIrtQjWhnr7zNDps3E5bZaeFT+41q9lnG12YwGBPI6lWT
brFEVdbsItt5JtyjXNqkJ1ynuYiekr5rdj6xZyGKjsma3Zd9ZuzoIrkLa1RKsLicx+cX8sy7xkyb
EtS2BWyB0w9iavMbooFym1TAn+WkyY1aIqb0U/Qr4+vnxzpzObR3jbE5N2qpuv98r3XoE6qBG9qb
fO2nSsNhlZnqazOC37fdfA4AsOSFCuPMS6dpTOyoaPhifSixuzodhzooOL3YfAmjABoHqh3mGPW0
ELgzH6u6r1aoMTrv788VRpk7d6QoEE9XSoMgi6h2msJjr3aLx6+mK50e6MaTTZQET6NjBheetnN3
kpKNNgAQdpel7OTqWkwbG6MqPEUNqiUsXlQJuZCHHuiBl1lspD8/wzPfHE6QGoqYU/q172/o78Wb
X5PEWnBphy5gcmGQiqlWRbUSKGL/J4dycb87FgUjuK4/T620jUhmOVs0zS3ye6DLuDVtaV1FraZd
WL7OPaOCF2r2Icyd/pNntEMSl090Brwma49QPd5MszqmDfcvCqqDg6n9rzdHLGCYLnRAZIxPTl9A
bWDWpjdT7k06Oeaq3X+p25okcBzdn9+vMwszLXU4ZILOMzaO+X7+dr/KCbee6rMFTAPzORiGrTNV
x88PYQr+jpOC/o9jnK7KCmlSBvm1HoJ+bQHBtdyDqDG/6K0FRCbtiTAMVKxRfV1CG4uDx6Kv4dya
zGpbEK40/1rUkHnEpJcYzbUiNA1gA27oSMh6T0JMeNBdAqnyEYeWX6r5NmsQZ7G7HZfIYP1daBJz
OqkDZkVtphlBtdW+TG6G2CrX4GkUWVNv1a7yXTZQQ3AHuJXqsJjN4XDB78LBDrda3Yy7FMPobSfC
7KZT6s5zEvcYFUmz5Aonm4xeUb0g2770ECdmi6KfyrXfhiZi4aS/LgwRQTmK283nl/fcs8lX3NZ4
TsRMKf3zDoI+qeRo8WwiE36tBvnqhOWdIZSNyApMtdDKPz/euTecmptij/Y9A6GT45nhmFciGHMP
dPfcc7rt9WTXy/xC8fpxrDYTT3VB448eAamnf54WwJFQ1INLXJSaHMoyqtEMOj+q5JEh9A2ClGVr
6t+COr+wZToNmzMoITguXVquKJvr04LMLcFglb1JT6QYp5eQzKiFUxvKAaOLmq7RzLDHqcwMHkHS
VauUcAqG2zkLeaV3OxOVvxn3yk6orbLRpJEvfYShPHDllnknE2w3/m5qAMn7ASkgSJpg5UrNovdi
T6tA8x/0BB+/M5nVAuejQSrrhD0v5veAfijf8Hxo96TPAbMesODh6OKfZxNBtY2M1zbsgqdKmJdu
xbk7bgGghXJLm0Fo8636bY2I1MbM8oTkLgBiI9Olxdir20ST3YUn69xa9NtxTgujruwIZQN75Tnm
TE6m37Ak2mP9+eN77oNoQetjrsC8DSrpnyejVnpZVGCbPIZOznKcLYsqnPkEAn/YjBdMZ2cPRr+S
PYuLu+10E2HVLEZ5yruihBZhIoAToP1sUICipZbRhct3biGwaPvztcCy96H4TcdRWDEqKq+O6wNA
NHKa/fG5SOs3GaFZCK0LV1I791zMM282sEgI7NM5zdSUKdeXOi0eUmgik67tnanudzq9+FUhlNAz
ygrHd+mKL5Hqh94YYGoIgPLeOIGTbNzCGB9tLEHYM/wAZNXnd/rsz2NBpI1E/5bx9Z93uh/8RklC
ypy+Kt+EGzyFeveQCnQk/4Pj2A47Rba/s2Xuz+M0nTKGJXo8j51oSTdHvuajQg59W1/4kJ4rW2e0
LS2W+d/sk/dQ9C4ODrSXnsQzEjZIXPv8UBcmYHjtLi2qY5a6FxoV5x7g3w55WrDGk5Gi0VMzj9yg
LbENb66RIm639nXRXdhziHPP7wziphcNbpte0p/XUc7hBtNgZywz+vhNhuUvmIDkA5IovqR9Gyxn
PgChQGq+jqrZa6BoszKzRvQH2ujZoKny7FdQrVodxwKuNnxGoawfyKAE/5unKeEzjbMZ7N55ckxW
TYBWDYIppRmIvplbm4X+S+117CzwEIZS/RYX7S1SnHIN7f8tcrp+kY0iWrfZqD+UiK752Ovmhafp
3FVwZ6cuLQ6e29MBbJqWDcmRJZVfOe0mOWkLqRrPmMev6JkSETr2Fw547hbPziyEMjbN1tPLXsZa
MFYUQ15UwRzoypak6Hc6gQiA6yyaWZP++Qvzrp04KQhRzOicIK8L28yTOx0oY8qUNM08K5vcZdi3
1oMREqWei9G8Cos0fYKHBofAQDn5bhdwQlAMWTsBp0LSt1V60HoXLsOZ606xMVuggcOznTjZKLnW
6MBBEakHOtJYh/Vo3eQhZeMYF81zDDyamKzw+4ULcaaJiSqBrs+8atsf9r7BYE6l3/FGN5OPlFUE
xgZBqtg0ft1sYS6LBU8KykkTDCIJScuRmQzOC+MSilicWStnXzhyDJjZDNr0P989FWmElckow7cc
g1F59zVEAvQF2urcvOLK2DtS5c0rLFZQylKayJqSMUeFJ9Ld96JXN+Pog5t458vLSX2hLM63Yc8j
hWOKbM/BNbdI8t9GxNgs2d3asOJwjVbYINk9l15oVfZ6CFt75QRXepGIh0Tkwx2vLSa0kRfhOXRa
d5+q9lcVKNiFjfm582cChgfdnif0p40j2m1x2kjB+afJ8ACmFC2qNUTPkaaEm89v+rlDIbxGa4Ab
nc/GSQHC0Ake+fxZAkIarsrKmd18Q5ns3TANnj8/1vt9O33T5u6vYPfKZ/B0+58rVtr2WcTmgHRv
mLUMjDF7TYa29UsCu3M71a60QvXv5aD3t7quBAddKnBLRFpuyxycy/sP+l98wwV8A+0el23x/0MJ
rF7l6/95e0+4uH3N3v77v+6S9DUsMnpn//6nu5///V///KH/RHQb/0L+TvKYTgXOSvUbwQF7wb9o
UVtsW/R5HDgXtf+JqbDn/2VWgdBp5FH8J6KC9AoqYB5AlmD6pabt/BW+wTxZyDS6MKybzLL4BVRc
p6tn3SVOPlhEGhlSGVbCSDeglCRbUOkczDAPC+ByAXlSkpxjc422v1UeQ2nGP/kQ6AVhcQrgRPiI
Gd5ODPQETh3bsUqvAKpF8b2Et/qtqyP7K37ZnNC2IL2SfayDAEuQe6iQ0vf64CcbK3G7lezi/Dou
K6X4mgMXuulGGM3bbNS2YGOxa02hXm7I36ndr11E19Vz1NlzIqvReun6oXXuR53wIruIwutYL6Sx
FlaHmsINSid67aQSvrTALTOvqAs0GGUDgvlamkCVgo2SZqqxbFU81AMSFYy//S2THlbejVOlU3kL
BojTDQcixpZ2PsaGTzVnsdMlqbeaWeb5rIBIF9CmWUFWSTsHLTv65JOW6KdcT1Jpx6ztq6XPWKxf
tV1na/AwfU390fe0pKZ1EkZmry6SvDEnun1x4SfLrCW6Z46tzsn3yQHUkf8rXcNnuEnDh++JGQMz
WiYWziRwpEGpM/pYOHFLHNfPyR/HOU5WZoCUVx0FvLFgN9AFGAsGv74FCazs1D6v71WMYQtC+MSi
J/RwETdhvkM01m0povSHRLEIzQMWQVSWlvcHYhjNDTb18dUu42Tdpy0Y2mQMcf011aZzsuSaxCcB
OsnIdkUh222Sd5XE2gMPM+3Sdud0pCq1Ib2XDPejsMLgjiZzjmEoJSLRCJIVmhWxiK2g4BPr+oc6
67NnP1ckshkfb/GkdOUdFtbHpMiCgwiq5r4PO/uQlkn3NcycYRW4mr+vy3A48DwUm7EroqcU2jU4
tWJ8TkLQ4EswcoCDbKKnei2ybwm49J/CchDeEFoKUWP+IAHjKO6ms2tx7Vt+ukVqE00rzcb0+MQ3
wFzYEOUfK0vLH5pxSMAJ+iEtLTOuxADQuLaHJf2IaZfXumXB/mkInqXtuOuHqd72Kc1jXAbiyiVY
sVxopdkf4ahilnaA7OEoSOr0l9YbDLOFPc35zQgv1ole4DUj8PSemEl7V/fmMa7sVRO3hlgYYiCx
bCzxtsHFSmcWddvdtUyLrrQBaDP1a7uQ8ci9bgkyOISplT/VzZBvO98uv5Mz96xhcV/K1HH23Gm4
xSVBVlg50SKN6XDA9xLuc2Ooj4EmppeWsPts4/aD/iMuavWKNEQ0VlUlGJEAKdsg2XybOUOeZpLv
GEIM4A7aMVQzp30hGDt9HpMpeha9jMylWTnJc6Xk7qpPeMMsRdLfo4O2dmmHbyJohX1B9DiZNuk2
rsV4l1Pl7PuhcYERjkkM2Qpo552GXQgXOe48EBJqdJ/78UCwZjnUywKCFU9xwLfbdIZ0EUkFh6ZS
gfDo23LZ+9iOuC5yYQO/WwaKuiQaud8XcPpXVLn6k2Er4k4q9WM01Q9xqdg/8egSF6liOMHg2AOs
XurlFB/tOjYIhMMAqUqjXBD8CV8pCnau0djYTuuKV6NtHmBaQKOr1eKH1aoOQImpuBe+O32v+qKu
Fpoyp29nfXkVQOt4DELDXFrVLKXos2qE0wwwnZFF+1WayirHVbn0E2CgU6JpBCYP9R6WefDaoM14
S3sdAWNXXeut369Nqx9AurTiRQeA7wl6UM5i6PvxmmkwWr3Eor8rpc6gKjFC5GzVQMphQV21oEoq
DkncNNWyhGG5TttBu+2aKJ9V9BHgsDDr48HTQzl8KXqjcUAC9+Khk77zPekzSOdt1OqAxNLeXRN6
On4xFN+5LrrcfG1xQV+5ll9bC7iqrHOtKob7QMv9ElQY8aR6D3GYybl2HDWluQXQ3EK3akW/QpcH
tbCJwl2REbG0QL3vXCuaXtw2Ec1itzeLpVQHepFO/kXrrXEXKD5Nu7AB1RL7zc5Eo7qVwFauFalH
S9cpnR8GSK9fhWL8hCGtA2DrGrkcK0x/cFbXVR0rvORKctMPoXPjiiS5ZnZpxYt4+hGqerWoVLxt
xjA8Fmr9MFSTunQ09gO5D/IrIsZnEzEEglw+uYcKEvxagSmKf6/pGy9QwtsUx+nGaCN/Vee19kzk
h7GNAxM8ZmX/iBFLfKmgvi5Doj6Pga2xgoR1ue9jUDU4As30xiw0wKZN3t0UuRrM3QDqSCuz5JaJ
fXHgyc1WOcj6+2gs6p+E+CkqODEtpewxnCf2NMaeXzgijC7p4rObJewuMbP7zFfMTapjB9VyqS/V
BoPj2KjRtVIHNvvzvNjKdgBq0A7yq17jBEqdAlGrnXyTjfY9ntWOIHOm667PgnYGUoYYXCuwFU0B
NT6D3DOKofmlAfxYtxhYH2Km/uvO6HEnzz0ow2GvL2oF+hDRnLeWakOBcQWJ3g2df9zNAjvUhC98
YbAlXSp1qOz69qqOjHBp5j2cfiP9Vg19u6E9nfzMHIyB46RyXx3nW+ikb3USNTuh8LlXbVQmlcl/
8k0bnANCNYAmUt1B2zRWXaTpG11G2jXxxvEPdNgma+e7dRrjGlbv9BDLlCiCJo42pUQJ3VKQrFvS
SDwItvjhByov2v3mNtHD7irKCnbv6VDOg0xFWansoWjFFR2Sqib/Ic0eiDLNnKgNtGWLhc/rO1Et
I/NmMvrSy40MEH/p6ptCM39UanloW9TEDGHiJYSJLUu0shiF8qJFxrjAqxihcJuoMFISeRO1uLXL
GjwVu9im2k59hgEtS5gFhvkXR5GwFosp2NDncBYVYzCATXBtDQzbzZQGGyDWNyJTlC+Qd/ptarWu
Z4xxsJpEdoBgja80CjfkC7KVKZR8aaXjAR3wHOKapNtGlgUTlzLHQlc4CzMEyZR3gqRFxRZ3Chud
BWu7fYSBHCEn9YH/mtob1n2gFGPMjhaQzEKPyBPtfGI955B3tAqa+yPKxooeO49f0SieNXT5wVIg
5rpyChed2WpL1S3b3ZDVrhfngQLgdHL2mRwPaDu+Gb79+L97qf+fzD92LIKO0Sd7KSbMJ/uo+Q/8
J+5P/de7rEedhdYakS7sZf4h4TkGSYA2KyXja2u2GtEr+w8Kbw5/n1m6zKPmcdQ85PzPXsr5FwJh
FQU8NiX+OJufv0DhfeiqEzWExsmkIzS7BN73cr9PW/xegZ6Sm+auG9TSJxNuSr6EKYBHWoZkZuP9
fXZnGk9J0bbR6HLvHVylX12Wzkczd8qvNFaaZ1XkDfNcVV//diXv/906+D0a77QHza+bRX6za5DO
FXmnfzaKXAayvta7xi7ujOIVEyRQdV7qa0y3YGSqKB23bql2s8EBzsTnx8axw9/+RzuDfa+jGexl
UU6injtp0vmhnpbsIaqdH/gvWeWLZdu3kXuTuHVhrazSxDGtOrnFZbLsq8Fwo0ctrqNvw4SOBcUY
1LZyGsWefFuIS1aLVTyt22QNg97C9OEQXDLA4oVhm8lrrRQlkcYlyOW69RfxkLna0uia7C7URxWJ
jtbxyjskyGDCt+1V25J/sqDHpeBKA6O06LApE4I84zMaSsipcYoruzGmdV2k7ZeQ5vOmGI28WyhS
8CkKKtcNwZSF8VJEhvqs1DUmhMQ+ttT45CIQiU04rFXmt1AegrUSKj26fQASHgxu6GDKxE5nkpQx
k92DZaFNHy5J5SURXB/Glzx2MhN/F/xXs4/9lVWP8hn9t834XU3ZMKpaOADgomfgOZBrNj0l/XaA
FLdUDJ0iDiXNLJVUYgQrUaSt4qBSv6b/l70z2ZIT2bbtF5GDwqi64LV7eFSKUEgdRoSkAIy6Moqv
fxPlOfempPNSI2/7dFIdKd3BwWzb3mutCVZyAxdEb8ndnvztOFhtuoNc4pGWzav0MCGWBxCBDzwP
FpH0H4yhSrYoEsfhCPIJ+npplv3DlFKVhYY1AqxIUQbvCiOjYVVGfQY/xXZgd29FvFjnEr0CVI04
NUmpTziDINoR/KxSEwdb0cEKcgFze7TtF1x63jaxnfIOp/G0w4tttmQIJLB02l6WQQypZ4f3ut21
/WjfzWBy9wspAV8bJkU7KII7v1dqw5vqH1ERFQ+LiTscQ9IgT4uEywE9231N3L4+LCQRg8yt+8Oc
trByerMnPNwln4NkOSVg8CggFHuP+KAzHtTphHYmeiZ6fzh4mCmphlw7+SZGXd0alTFh/CU94hsG
hayC1rLmw9ggAwLfiBlfzZC8rcBxYf6tG+pjEmsSYESWDpRVEqPM+EjMfzrVQUN8DSdTK2piiviI
/EOv7rOvpaRUpxvYyr0JJfxrlikIKMgdC3Kb6rJW+hp81tLsSJlHHPxSCQDmHWG5y7BYx1y3pHqh
PRr7F44y1SumlX4II3/gYOQajdZ/KaNB5pvWRyMQOn0l0m0/tIRmV8T+05AxcJR1lFrGdlDakj7O
VjXPh1k1nCy0iFyFoIITGW/agbi4zyuugpwYPN/lSscsVykAoVlLEye3SdqXlxY7ak0fyKpeO/Kp
jog8ch71Sa+Oc9ZlDzTV1sUw4fo5I5a3EifN1Ryqxg810+fT2vXagFHbj220GOO2sbuILo0SHRMX
RwI3ThXfHn8CoW/VtBzSasTDH9nVp1GteWG+zfR6Q2yu5W07fZg0zhvT8IaibNBv0HzZ+tWPRmsI
a8bPr22XExVca6R/fF/Kgcdzn+CMm9teeqyjmdar65SaC60GsoVJrhmtBTnMFJnYeDbsBMb8ag9D
q9cnjig6f0Cn8jke5rMRi5VYD7D0pYynPCVSS7PL12HuCx6ddunOVQtdvukMvjFYVaDz49CnMhD0
4PaNZ+a383dAvVMR5sP8R073ZCuYt+I7zJ7c5Py2/Y64L7/j7r1ZqeNUuT1nV9UnxaWg2MUdxTfg
2S1qcSwRjK1AG0Lvg8Wyo2FT0v76rKlynGkutJkf5gAdwAh5DnTlIYH3GiSNO37imFhdE2f2i43n
YPSJ8LAcY3Myt9nYVW+d0T+R+OcQQOxLe4+McrzHnmXlG41jv9p7ideIwPCgbRM8s9KjbRntDNpz
N4m1Qoc0QmAvCbbND2ZGeEHgJoP9xVYlJy9lGckOpN+WFqBGZoVhTxdyQ6oz8UjJZXCXlmNt4+XQ
ZbzaJliyNc5kjxB9TeSkG/AAaR+gkbIKLJY/b4TP2SowmsI1Q0YonRcMJH5JDqd0AcnCtGZWP+XI
lijThaNWbIsdHc0YypvV/TkV+G8T/ndNeAwDf9uEv3ntutcvyQDJou9+qCD//Jf/zlL2/2BGCPkU
74GFSugvnXjX+sOm3U5x5NkEOHwvLv9dQZp/MLtnDsM/Q9CKJOR/Kkhh/IHIFoXI/9ad/6CC/HXA
tDqdkBYbNh/2C1fUp/bRslqrD3S33pMqZl7qVeyqHvvm3xdk/+mTTNS5CJmxV/8iPctLnJgA4vgk
k9g08ps+12U1BWDZh/CffxKfgWQaISsW+fWb/EWCFPdatLQ1yLB+zNhpBv22U4VEdLX8Zjb9Hy4J
4zF+8XUKqP+iaVEMxHzWR9hkXfae5dl7pKXvkj//8fXwMTZaM9RtaFh/KqMxZmLwtKf6gEDP3/oU
kcGKgQ4z6qB/fut4Vhn9YX3DBPKzIjeu9UIQaVYTfF20lwloHPGspndpS/mbi+J09GN1DsXaQa6K
sMrCWfCztMpVcP5YgutDMgJvcIb5YY6nZ9LwnmsFVuDv7+DPBxECqqF14TfBI+n4/s+mPtgvFe9m
RXXSdITdk6l3kOBCgkpLX3UvBrFEXGdgzITV/v0H/6cnhKMHLv/v2oWffzqnrQYzT8r6UDdp9TgQ
qQN0ioBLzOnWb96vdRT8w3FnvUYmapxGEYLwVv/41C+DHGacpzU2sYZ8ERLy2I306PH/cEF/+ZR1
tveXd8tDD6C0gTpP8yeCV9vpWRVjeSrb/9ut+8sn/fTUj7Cwac7ySUk+zBtnkq/0bzCN//71+s4w
//HWYTPxPJ4M1xcYhtdn9S8XVUWF7RVVXTD4NqsNJ1INEGfdT3eLKOatH+nVxvBbY9fgFz3o7VRt
ZG75W6sR5Uk1+G3CsSJ6x8NyFLZVSWJSkhZg/yLruPYCdoObvc90BI7xYqib2uXYwgSzcwLTr5qg
qvkr1JPFVs9GMxzYMQ7u1BT3c+ubHzPXZB4ayeizKtS8GYvJPkQuOdXVDHZilDzPmTsRWd3Ng1Yw
yJu8jWpicex73GJDlpdb9BjlIxmN4kSQ3PiliVjlDcakJ0Xa3T1jxeoM30/JMHG9pNrOItffJAmZ
eGD4PhS94rWIuOhM9fWuopF4G5sLbTOGjyiurCiSgQGenYAeq4d7RYbmrtHJI5ENZAnqRC0sdK5u
KVi44Dr2oduXJiMwFpckTgk3JNGM8EzOV+i4Kk4/aJdPolAp45alOhs6fC2vIEDS8yHAujkSzDhR
9nmKDfk59qr82RkzXMGdVX9qnML8GHHtdeCORv2pLsSw8J3UOr10a78PLWvmXZ8cQemsiTZ/7kYi
hAGC0C7U0v5zxK0hOrGpb51BvusGv+nA2fwj85/3qRujx95ZquO4Lo0J89kzJ8Eq27U5sTq8236e
kBLtTA9ENYgjK3ofgrxN9yrOrYAyIF1jn4cSAAeJFoEY4vQaW7V/y9SxfHeIp7+CueQmDjkqXlMb
PcaO62Ofd4R2kxLtXeieMo1LuQnIxUkcF0CziqaOP3gLiXoE7aTZZ598z6BgmLMhDVsWJImB0Cbc
tXXyPc1Tvb4xBlX7GyeJ1EsS1Zq/NQ3FzAQqbboEjl62FxKRlo8e56gPU5kV76YLn5RrnDmOs3KS
/NMcBISj54o+1weLo6MMmShBX2qFTS4UFktF+iJ9kEuL0w8xM6eRoI+mDEAmMOYqIJRSw0bj+M9d
0/LaCfg8Ic12H3eV7+17q14j7ghbS56xnMUKfX8pX300dztAIuqGiAcjDlIfvGGnoumBGb16Wdol
25MJ0qPJ11oz3UlCgJYtJ3AMum0Xj/T9mZi+4fDsvpoL7xZjoNnYMF3unhSn80+xhG/jzjlr6FTx
ZVsEBidHFyl1+QjD0sj4Jewkzj43sVmepoh4znbqzBDo2LvpJf4lMqAA80WgYpGNuNHmrhk3SeEk
V+KLp+0Q52uWJb8QA6SM//DzJl4L/gVa8qNU9JjACEzJt7L27UPJmD2APgvHSxjDS93Nao9Yn1RY
f+BBWKArkh6XgtJCTs5pWg87I98zg/jGIdrdJN30CET10FfqjbNSeipKx9wOEVNNtkL3Phl4KY2S
r6UbubpRfetv44z3HJdVxFTGzT56YInOxKftAFLmKCKmug+LkaMyaaySEX2f81CzKk53dB7nTTlI
/9aiqNw1Gm99NuTzRgGKZpYPs2BpWd1gzam9se67teC6zUK+pp3m3XpYrF7zieRjS/UGasrR+IDo
wTpNA08UMRrR58GP8F7lc7VRjBe2drfwGhVe42NLXAOKtJZxHBGXWpgASrg3HMaZQs9fbZuFsm1Z
P8h4du+XlAhsRkTzJnLh+JKNOHj3RNi2F2MkmoroLx5DgIwNUM5i2MiZmVtBE2DjjHx0W1XtISWV
LyROaPySIKKvS6beMX1VnmD6qG2a31o18aPJSP570hX1bdesdXVlVufcqHmYxiZB4FAYAmU/dyeN
fGjYzmBsv6+6EJ4/9ZlnfNNHViu1PiO2vhjXLOrTq7SneKdmVOjuSCXBybS34SrYu45pS0joohna
1sKK2FdTqBanekon7tDiRuVm0t02FCTy47XuWblzvW1xLTvlB1XHEQigsjxFy1DcdwNrjxazeow+
Lz1dH+65Xw07C5xtEJcqvVqRqb/5xtCflQZiOKuGWy/r8kPn6GovE2S3BUKem75Nb63UUi+alN3t
PCX9TSSXj4QDjx+9bPY23kyog1gM+7DAiN+WSVPcEpKGbCL75DaEzaZW8l7FayJTnz7xPj+3isEi
lDjIanEBZFO3sLHMHTjJCgY2i/ubZlfAkl02vVWjedTSBH53ycrblqw4euEZMIsMcGILP2n95yJL
3jdyVn6DHWcvOoYO1Az2bSQiaBCGA/pd0e7LxA9MI6lH9Ek+jcE5z1nMJIe8hkdE+kVoxHp2LMdG
h7RYu6sviKAz6M0NCpu8tpAooh3pdVL4R4aPdWE+dYVZnMbGKk60RugWV97QnKy8GzaDgX4430QN
TRPnPI8mmDQ2n7xl/SvcMWIWOxIACcyM6Z9IVZEwifUtwpuJ+1feSSj4WEHkDJZrhdTiiDXR3LTu
ezfLhLh8lRXfahtLoZHG7nHy3NoA+Ug0ONWNrYPNnljXZ2+VAhLC3/d3peOif5KCiOuw82KJyDZp
BdO2wVAFa0/32cv0rA8BUj2O0kLtUBsOygeKa8F43J3VqcxltoEd9ya8Ac6xlOB1rCIQNvJJ0+H9
YuFQ97YttRuY3BpIY7cgbEyY85731LSCSiJWGXKvP5gNpu6piV6zxM7AzZgZYAGGtKTRw5mDRXYd
2KONYIqBx5TCHLQQdPNy5XWNv8S5i4M6MzrawC5oO5lr2jGdbN3buXHB+iYclm8RU51wWhJjMBJK
SSuOCz5kKCWL0Jtttf/7AvtXFabP3ulRwjM2Qr33PfXnL8Vot4DnGDo9P8BhZL0xR3VDCBSMQK+l
ToDFkV4ZpSYwNxfqinWYQY+ODAIEqXFKjO/vDmq/aJ3X70OHAO83iR6/5EK4MQgMnNT5oS0MQCtA
7DPW1NFNX0sGE9HMNvf3d+CXkyHeCMYDfJJBPY6u48dqvBPKLuKxziFgUoTRHI7YoNiOS5SBZ00w
/v/7z/tliOatH+jaq64dreQvRlva/WUmnGyNfAHSsYZBV5sU+QIIobZ47UkX22YA6W8d2xvvvm87
Izn5zj4xR2OXGLmG/CW3X4k9V/uJIfRvDna/6q35flg7sX+7RP38ciivCRQiiXLIDklRiNPAUOm9
ssjbDcZ+7ADVQg3HPQsKEH2RNPqroqsZGKjNbmuDQjvlIihlypNnNt5mNjl5dmldAv2dB/vMYNu/
lLiALpnT+fCcm7QO+iGyD/EatWPBoam2AmHhIwFs4tVyEG0HPv/Ze5rh3s+RwQYczRP2yDSVn7/v
iiXqDi8cF7QFv7kXxnqK/eGott4LKspVwWr7BBH9+HDEA5m37F7Zocf7SRhwVwUwa+NwtMRLA/aT
DJ2adFeZmDsbrmFIDNM/DbDwoY4xc+WLrHL8n9NQsU+ODn6O9IAGKN3bWlydazH+bhn4pWPBp9Co
IPOIKDPchT8dSdEqqcgpq/TgCIpnhywLAkscyNamzznDyYj0R+SQXiEIqpe/fx/MX+8xJYq19n9Q
NP2aCTcbmcD1PuLI6sY4OuSi8i9aFPmfi4HSGAavPd/6mu0/l2J+zvy5gUNsj9t+VuCb+qpM0nW9
bdFewga2tnFfU06KrD1Qf/sXWZXd1yZaYbIooTi4fv/2/+1X/65fzWGbZszfCB3abwg1f2hU//lP
/tWoZl35Q9ACMbC/0WckfuN/pA4oC/6wne/JX2KNenQwk/27Ue388d2cs4LyXN1C//nXRjWPMKad
1XOPc0f3/4nUAXnEj6/+2lVnBURMsD6cGBR+anBl3YAzevDTO2LlLOmHGEMmznRx5tySsS/EvXAa
nDBVzul1x+OKnANlceqEWaSqEXoshmi6AtnqIOzTrLcekFyhdPxoezR89NChTAtqVZJyspT6eAc+
Xf9Kn3qkFY4Kiniz1kg8pGqDUUHHrhIz89S+8gVE9qSRp0KWxrsVs0sF6Ji8N83M0nByoIe5GZHJ
VRUv6Kjd/IFtJNqDmF02lp/rt1mWMncFDjoMAUNnpFRLXrc2oyCh4XjU3rzJSci50CTyIt+9Ehaf
HlNyyS8TCIOji5ro87iOA5Ef+A4Acyd5aF0vSzZdNc13iixyf1ObY9FurZorRnWw9Ewem7zeENee
nBvE8LFKeXfJ53pLR9U/dcpJ5NU2Jw1UQO3epkjXQECnU5KGOay3kDqEEgSCoa/wxOI0e3RtAD0b
fon5JZqpOTXEqUMwcz5+JHMq8oOumhGXc5RVx9SJkvMyTtMLBn+0iI6Y9O80tq3vYAUKdUMWFOF0
vhExpFb9cW6ZFsdxI5FO0jo+aV1Jor1meySxF9HC0TEb3QESk+CRkIBFOBpNSbdsJOOzduPk7vwJ
sUPj3HElpg7pXhXThmbNtEn1wWIMi/az0GTy7rY5ji5gF4cuFcNujC1nYzekl6NEcO+bBTUFxKUs
3phzjyDVKdrTXAkaIkVj3LMojttSgXqPBJDtlU3hfB1r39hM6IOu2CGWOkjmqkhIc6fJQUux1OqL
gOk63+glVV59wtQ9ejUVZ9l53pYbIeqQUXtZ34mswRuxlKkhAt1K5xiagpeiXxiKTlzGiHSgNGBu
7QE9qQ1hiQ0n9tS6H2BzoygxlPtY1CWnBVeb/BpasXJxoFedvoGuQbpCq2M6Ca1pWiEJZtxVCO+i
1r84dQxNt3Fn6He5C6csJ2Ffuyg7jbsw8ia0rpqXXlTZJ2cnKsdXE/8wCt5uhG5BoTEfpxhoWgij
F++7ljs67l5J2wxCvQDY0htzz6kDdlFPd7Vwd2WcpndEyqAmTmA+M6FuI4Bn6AFc2gj1nPYbkhyH
MawjhgWXZUmHhmaZsMIq4dfc1LRKUduUGhEtEnF2fAfGLO3CFrWeewPNB59FZxPVn7nDJokJKOCJ
E7BbpIsKOdfc9KpVVQ7uIIpy5NyUq+2myL3xxUw7RKY+qWAnoXcPy9TL5R6Zyxdt8UveKc3hxO3Z
cravfWV1aDuapOh38TBXL1NU6bBd5gEWGzLUai+iuoX1rAsqGR9bW39gJZofReNP1REHXo/CMs9N
hx4Epebxez/Zqur2nYjlJ3twvIuV0gB5VBngnsOYASI5tpRiG6/WmC93nU6QpzTvRTmuZ0DhS2CS
38MzBoIKIL3J/TJZ3kmSJZ1BptGm6TIZI7ojiwSTDZ+U7T0vAqJpxBHdYH6rCg7eIjfmIqx7QgR1
tbOGJN84vjTPlVPSE/ckzUQtrcFNiWQyPtSLSDe6lZv8zpmI5VvbuPJV6r32ZLW5+oQSTbWInITg
XRMTHAy5WNvCQIZ/bOH9hZDaAXA4CKbbM39BkHmFtzcPqJ1qcBckT3PmFZ1mwyeYhWvDJJdzjspn
QuocmvQiqBOdNrYCKnpF2nprEXXRFyP4osqmpEGlDJMEIkCUfzDm2HpW4/JR8AhDcOoITgVbrJsH
xxvde8dGyhT30bzpzaQ5Ejnk6tty6c1trtm0J6ppnB7KqBNX0O6DCrBiFMbNSL/oBlOiI/deU1kv
TT+9xNMEOKQnFdbYGCnuklApve+CQclpuCnqwrgus9E9FLKSGAjYv+J7Y1JRawYQSeYFIiI0UNdG
YAsQIzo1HavGVXjZv05j/62nfldPcfJm5PT/r6du0rL81lX96w8l1Z//6t/qUf8P4ZHPCjTh+5Bz
lYj+Sz3qu9+n+ETFESzF8N3hs/5dUvl/EFBE/Q2MgEAt6vD/LamsP1Yugv0d+0BaH8nh/2D2bxAP
9FNNRbVHJeWSAcEXxA34U01lcXwoCB7Rz6WuVUkzAGlztM2E84HoaWOqtxms5QrttgKSCqXdAMdR
9xaUkBwpYIE+Kqjhq91MdHf8igEQfb1pyYV4NuizZJsR3X3smfFTgVQyTGPH/qiE6G8As/R3C4bf
aJdWkiCriq7sTYwRTITKYXfC85QQEony7uxKNFSMve7ztrfetFFE81nvmsmjP2P2FyV9UT5ZWTS4
lw5wnA5m1hmRZYvCWvmyJMSWZjeBzqn0wJc0+OaOuNWsm5Hy6xZDL2v4RON5xIQ3qEK7yVhVl4C2
o1vvMn7bR6ztBSpRk+EI9uoImWgy0wFNyDsL21Qq54gItftKuEDz6IjBPHZun+zNCcNiQ+sU+GiK
gK1BNaXQHO6lmYIstrI7R7qRPPBXrJuZxb3Y9JOVQmMkqChoacZse0N7pcabAk+XxXhsO1cLl9K3
tuQb+3R2PbBBS+I29nbhTPxg6Ll9o3x72hr94Bpo/v2mOvdY2Z4XvAaPtWtHH9p+Nj22id7SNrKr
7fycdwJTDSQviaOxTbYaWceY+1yXe8BZugFtc3L8Chdl7XIvB5yKgel0Ea7BeR7P/dDHeB3iOtm6
qbM8NGUsUn0fwcs8ZIZDKk1LDIHZj+z541KCmp8V+rWokTtvjqKDqArzpV6suUD0qi0f/NzNRUAp
6qYHoele/kwK2lA+xStUQ98OdPEmbQstxu+6vTnIWe+OSWwjeCxkzvr8GndLG/PLUVnYRPBsKY5C
s6nFFQDkuJ30iIkjA6RjqhZATpGz9RNB8zqrRomjYTVvVE0Rginqmf30iK/WnG2gR7Y5bnMgSGE7
ecSD4grIJpu63DzGQ3tjr6C6ZUTHmVbI15YmHGx4ahPYazcrdyV17ZOmJfcTjbag5WN2TFKAJ6v5
k6GP8FLdNNpFbP86vCkIu2TZLE4jL02h6cfaFtmujxrztNYJVFZGR61BYVSIKT2JIa92o1elZ42d
4ag3vJqmk5tP0D8/l70nwsbAIAOsVqOBLtUOCW7fn0jvkccuxZZStfkJk0p8Jt1+wN5VENFez3vw
oWEn6mEnlpr7ozWbtMBBETear1FgSqxqSfLNXpoXZrcS0FmF46zBsOmLNvMwjHjjhiZJvOq9Sc5J
yTVqCIzsUw1maJUiIjVtZHatNO749vIs7VlrA/yP9RFWy/CtXsdJHtwy2rHJeGiQIDIqYR+Pl/5Q
NQ09dvuxsfIHeMuXxYiYeg36Cmj+kOI1qvTOP7nx+ND56bFcCnPj6fM2ltz9mMLAU+Kpa5q9N083
EnISqsxh2rV1Dvs1WogtiMSzwxBlpVZ1G6PIv+VCb0ERjpBzoeQ9phrJNI1hhH4PtarpbRbB1LsR
K0tVFtAx6KoaAWk/4h5Ka7ktprYMXR/vUZjUBGXwezh7syu6UEOZfPDa/MviYpRqYJucoC0S396C
iCGuXF4Tv5cHeinJhrfCuI+T5l5RFGkeF7VU5XXyhHzN19UsGzBU0v/qtHNdm+IhNRvnVNU94m7E
7bt6qn1GKskLKHPFJHp6T/rCOMRuRzc/bfKAxFZy0LTIP9Hd4lzEsn7fW2iO48Xxj5l0HyKnveeI
qO9YJrxzJbXRDSGo9h9ZV4aNqdxIBbXVyyt6ZRU2fdbvdX6onV41wxWpYvLACcO/aSf9YWm1HgQt
VMLYhJruDwyHih3QKpjAsnZJcO4eOiA13CHOmoMud9LKLL5eJV4TkV4zK2F3aMiYzwwiyWX/IWdc
ujOLJXocs/GmptgLJ1CAT64mn2zs4UGuqVfMvS9ObB7NwXZ4jgcM3jmGR2rsXTe2R6x0e9+UEXex
EVcTFfV+9NovJSS1rY0k9qD35oeaQOZVBc2soUhydbabUb8mhvUw+PUl75JnJ4PFaObLVie4CHNz
vWW6v6qTu9DCTpmta2mteXdeZ+27VE4PEz/d2n8geZFl1PucRbHxkiOw37SWu7pCOWSarrphgrIF
tHhC6tTvbFTQZ6TdOKNUDa+Z6M8kzObc2zOwWo5J1R8IQTmpNMpwL+hpGPt4K1Ol7djM8pDOAHMF
xhoE0IlBfMGT2rNg026+4ksT90khNAwCbXOTD4y+51GBe5Z28kYytAhHc7hMacOeMOZPhlCHEgKt
rxY2VumjKGj7R+D0V9qyxRc1laTjzy/SzfKt4nqYwlcZGls3Pat5VWFz4BdJBEQgBol8nWzChJiQ
NfVmWBLjbKd2vMM/PAfdEFufomqoH8g7B2uptfCLsT6wMqnCKu9iTTG6qdrECfvVLJqSETZXoFMN
w6h35VAPFzMuozA1TfRgA76wyCJfQBvX7XmMN5XjB5pnX0cEf88aY91bPa4V5AIOFQxY5kUODyVH
pqPfZctpUtYTzYv6jYg/KKBRAaF9B0raWrHQBpmPQlSzOrDPmlvV+18KTd0ZicswTYz9Q2eXd2Op
aWGTAa+b4dGh6fvYtVaLcsKpTs3ifPQ6jHdTCrZaM/qtweVtzDJvPrO8isPIWO1VLka7HUl7OkKn
MLeyUsneyR1YtcA9wwJ1M0oe9cmP8bGUuqfdxGrMntHCjAFZSN67QwzuBjuAif/Nyl8rz6WbM2pO
kA3eJyuz6T94hfvsAjzdaJFD98RN5IcyLnW8u6trzyXbxbJQCE1ifYn4wWRgTVa2a7yUBdnn68Ut
JvRCfuVM+TbrmvvgYxT4aHUKuOWA51TPbCakbNmurA0GaynRoOFStyKo9TY/MxWrDnIYsNd0ZXxj
mPmhz+gmaWAs8Lb71YNXmA1gQC8Z7qEFeofFdZqPnMoPwKimDwr5zA5Eto/DdsnSC4ftr1hyv7A6
58i6HH8ztNHwlOK4cGiy7WsfaYA9aukWpQQbBNlSHPksFSagp8pQq6R5LS0yGkn/bi7S6OCu9t18
KZCvHEZMGRs3ab7kMQH7A7J6466ulfHIAtlNW2uwCBNweiwze1HG3U4UImPz6rTyU+P61jmmwbbL
qQWf1+H/zDQ499b552w9FollvJW57bwBL02CZllZ31GCBMDIKRgG7rmJ8gYfOsN7JFQnd1g0TL8M
Py3zNuKggq2e8IUBGLCfbwoqD7QnqYrx/URGMSbndhjdXVao+JFkhr41bii0wqJUz62/YGwZv1aR
4+ybmgjCoq9RsxAGdIxKQKfLZPv4afQ9v9rJlgI6cMoMLa8qGXBs/6x6gWBiqQdQt5EFURQ9RBs1
7H9ZdUhEWQdzVPdB7Rn5weoxmyetZFisj1CZratMpPWU4tbZ4+ryzmlSVGeJgwD1hP84L8kuV1Ay
W2wYe914G3JyHnr8mrBcoicjprObN+YmokeE6KkmOtRuGX5L0hqcudy6DYFeJc9dgZInII7HCPGK
1rQ81MbLaSlWbWoHoKlodjaMl5Ys+Tz6AD4o8He6xy0u/PqJGVu1RW2NBSktzhBf5o00vGLDUQWd
Ra+B943dmj0xr7DhiwefaOa9E1tf8nJ4qurZvtWc5b4vOKeYvT3vprEUYVv3m1rMUDVru73R2knt
SOcwn/Eh4CnIi+JpIt8hxB7AVjfD3pIG5FyrQikJFx6Ri6wgmxbLExqxaYcZ1Q/TKkq/Zi2Nh8mF
Wp7ylE851nedHFJn8qIn18gvqFME3jEEc0NTvlP8djioOvqRSxUmGtkDk1C3tFgT8r+G4qkVEmAl
erYdokh/KwhNpOgmqmLWZH6TkRFCEGRGZoNuN1fHi970riXOEhzNPhmz6b6ZXWRdnWOExH1R9RjM
uvVaXstpHq6M9EMST0DIdC2qO6HPV4QWJ410eeQblRW6SqnAJa/h4lnu14rzRm5on0xveY1rZ+8a
3XDhmDtzM7LdmC/HyMvUdtG0fZ68a15DS8np9IvRyfrQZO0dvBusYwnLY9J44YBnZlfXHG+V2Vp7
q1d7s7KNwJLy7BmQcTypo4zznmw3IYMrXV4nd/gSDfFbVWU8P5V1P/Q3bhU9VWqBHz+V8WdNM4Ed
iPzY08gPY8u9LL734mFGbn2/2mdsjgFE+voaRbSytVI3LkLU95Ik21DrpB72AzzwIPNiHUlQhcdt
0e4GgF9ekBXTwpYgIy6XnaAJdK1OdkRxdseWJ/jz3CbfrIw5txXhqEkss8MAJ1AIEk5RYNGTJMHS
lC9IOzeJWZwqK6fAq9CSmUlb3o+41Q5Km5pVupftZarFbVib9I7DCt3YJ2biTD1GhXDOrpunccD1
ohQ9f6rqDDlsUu6FX4pdPS/xGRWls4P0+AGrUQyG3r/1vUHelalmvNtpN5yXJHVOtQVU08zn7DRU
0byzR9F+ECU6Ea81XznDy5uMaJAwivVbxBMqVF0VX0gkwfDJvOqG7q3YNgtxxVaFOFZC/t0pV2i7
3nfRhKUxBUBJEklJwzyemLIU62w97fqVikoTv7RAmAlIFU4tra2Z5NGtg0aU9K/5zSsGPyhM99WN
c+4YRe1NORByCbPySPwvIdOjuhpFRVnRJS57sf8ZuUW6aTB/bGSRYOes7ZIyqF1IH+F/T6hIiPkt
jKHd8rgW4460MXJbJ2iu0yR3SaXnR+rGo1tgrs/zQu3W9LAtqznk5sIutzlSWMnsn8OU9zBITew5
CtNxsSb5SWW4RukE42liq2YXwtFZX+fOP+MvJQeE6OWNGbl2MGRFqCHtxRtmNqghO50ZdJ4eugxs
dduCo8/6Tj/3WdOfusp6b5bhBoBGG6xnC3NJrwar+3b6f+ydyXLcSJqtX6Wt90iDY4bZ7bsIxMyZ
oihSGxg1YXCMjtHx9P2BSmUlldWZVde6F32tNlWlkshgBAGH+/nP+c6SlLek2i6Wem1SDqW1E0Ux
RcZkiA2JsX4r28C4mJz8NrNKawNX5yrx/Mc6CLsD++sWBgGXfzfP+0qYEJnQO4re5SzjpnpPhpFv
FQzWJsv6r0vd3Hl1f6UbnW+UjrdLYu9QGdbecxtYlFFW+CVS3l6BXGN3kZnOrMquGR+BCFJlJBuX
TYs+T9yp0bDSDM2hZ42EAk3dx/hp9PNPme+eAqe9nTHWnbJOW1uOkBcs0Y+Q+SqgGfOOoxZXsqBy
sh87LEMiM68p+LEOwTwhoyw8dJ3ePqlG3GMqPEFN2i2jJ6O2xYXJQWepPrSOgWwyTVOwtwrxwNp5
b+kE7koy9gSRJ05ewYSzgeNgDzpjYaY0oAhsRZxN55ScOMXQ1aeqr8O7PAHexG720GI3xERvL++J
TN9ScNIDrRTW1u7Mfd+BW3eo34YqWEN0WadlGw44+QNcoa+BaK+7xbqQgffC/HffFC+9KA9DH3xT
I845M8iwB9IoHXVluG3zKhJ5k28xw3xreoDchSE/pq2R7lrsV0S9jUhaFKYXS4BWsuQhmV4mWrSo
A0Zg1YKjmd+qlAU66gblzVFDyuemHEbrDE+DsdKc0NMyjRzKx1Yr/hFP8gYbG4SYpt1VQIXUNu39
zdR6F8joF3iSI488NhsxWQx7VJyEWqCBJvFF+C1PaN0OmJ0hIzn4B0NC0446ZUUb3wasaswIOqHc
kq1xi18OmorXPxgYw7p9GXSG3itDTopZdIrU5nFG0Cwf1oDvGKRSCz2Cz8gFI6NwcGiTKGDgfOrk
7Msem3DYoVh8d8j8d+v1h6/1ypLr/s/6jT+zuWCdS/v/+/aP3fc/J1/rFUH35g+4vDNgFMNXpe+/
dkPBl/KNfv2X/+hf/oqv+0slHvPTnyvxePgGlb0V4l+/6G9CPHY6vAgwqV/Jdj9UePcXf0XRgVTD
t/BDfzfB3eGGWHVxKh+4pn/T320PQJ4DC4J/YNIFQmrpx/u+/e5S4iP7/jn8+uff4xHI//0svwMA
hhwBWo99iY2xkL//nddP0dLWDiSTz4u7ehlwknpjv3Hy2OIG9Jzx2UxK/9pw3fo+o7LrelXMN21Q
miKqwiHfCT8z3+U9LJWdsmZ5k5IZJ0xlVKhxviKPn9lnfNEAwkZQQls3mDFr1XHo8BBgYE7qxE0v
xmKqL03QZf6mtopL3I3y1q/t4FCaYXqI/dg/OJB5+igpDRq1AdgdlixVJ0YD3tXQrUst+TQjskkN
Kzh2gXXhz/X0UZYeY8XZZy5mpwOGYGPdOVR1fF+3Dm6CDDDQaTA/SbnUL8gCoL6kHdsb5NWeDeSU
7CZGAXsZz97NFM9BshMefokoZY56Wu2kR6ks4/NKrPrmN1l4Y+dVcCLMgxFmtuI2SstG3GZpM5Al
sNW9w4jsnEtcLBuoXZpJd259zc2aE6qbLxvURptzlE6868SskouuWYzPlYeBDERabV0bS1uddNY+
jYx/7/OJuaxMg/F92vT9uzDsZ44YxqI+wW5JnlgVCCoPLntOD/frgJQVLrCkKvLwEkuwZWaKpoFQ
+uzchXppNVSgyHKmD/BEeKoMVfGpyJgIh0vW7wUuic+LORSXmaluiPy6Z6n65kz+fLlo4gL3iOuv
UJ+gs7aKcwd+fD3AL6itRD5x6kVQ41Ma+G4AjPdWZxcXWvgxYaXS443OIQ9ZEQ+XInONYw6d8ICn
tnioKyf9IPsspVahamh/1HNd7yjkyQVCgGviZbDW9riMaw/J2hmuBodSRxpzTJsElRjjfbqQSSkS
RPpo6iqITItNaMMN5+lbhkDI1nG2KyzSRQemPk+r28yDOOdwHLhMYCNs3UVj41ZBedWQYLq0GEHp
SJYTuhS6Gs8pt26SRwJRFqC7IXE+gVci2c7DnH1/wUmIdFW54pETf8umj31YUDFaLd3wLomJUU90
dzZpycFej1Au3OusCMfPlW/Lk6mQj6Yc0X47doPmrJ7OF8uC2rvPw756H9Z5/GSUXmKcUebbfMc0
WHxBB+yGTWpOw/1IqD3ejVqK5z4sYjZ1VTvciaFqPyptWlHYTOJFIvawZdW9vu8mvwiODpvzbqOC
kOIXS0MLKO2ZLvI+xVY3xMJ+tEcTz46ZOp/Y8DPIx7mgk8hXCw1hSRV8zHFqXUl31uZpDimdWFAp
0e4YNjETQ6sstg3ejn2QVuWLm6The6T/T4Y5NTBRlE0yyNNf3UYx4urAdVW7OIirpzxhixEVKufJ
iiamnnufI96GuVVDq2/dbxG2mLn1rhteptbMmbVXd6IjLgjnhfuZpzCNMoFydkHRLBjlfXzo41rL
5TQZToGQbRDtRmdZC//smp0fLXaKrEkPe36ooReyqaOZNjIAxhzGwsnurdFwD3VmSkBWYR87mFSV
+WyB+WAaxmI6EnPSUViVWX4g11OcEm2314hhQ7GBptvfqyBz+GD9Mv9AkAUwSytQulnM4gFkzIzs
HBhT83HE96KYRMEKx9GfkBUxdXfjgGj8XLs+Yj/Qg/FWt9pgcVkIB9RGHpLOAcCzN4K0/Ui+YPra
Fun0DL9FXNldRiwG5y7QE9vVKo7C2G5vUh3GmDCspkSgmKghIfxlRcJs3iWya7aBDCeEXgXTvJDt
1qv8s9PonhRMRc9S2hWgNrP4lEuWzVo47WE2y4ekcodDpybSJTQ2oF2oTPkbQ2r4pP3o7VpzXr4s
hAXK3Si8Fgz/QAixTkeLWEiQ38xrJmi4oDfSo7TGUVOTfViMhPON9p1Kmk/4RtC5EWps0fdPA5Pg
/CaeY4NgY+5BRJzi/SIKde+VhXkPDim5ZVmcD5jTltOYTI/sU6v7FmP2/SC6GCZElsePk/KqJyBo
AUKRX7Gj1Yl8hNOzngQmbqsA8/KtSbLsFk9iC6mlxI6WSec6xLQfccZGAmW+xrLN0y6aS51dD1Y4
IEb6bc6Gtyyv89Dkx/UktRtdwSGsKwwwjHmI6CRU5122gh+f8Zx15bpVzClu6eN3TqC8E5DH6YG9
XNBC/GB3bC8GQEgjGcpDb7T1pYa9eB3WTfOOiZN/SnjjnxHmyWxo5R7mvh0gNbTLRwmBnuxJa9AS
LwrNdlEjqTC33bU9hWIS/WfcDplYLqx+8U8pOFFCV/ktllq1cVvLvolrBrcssjK+n5Z4nVpYDFXq
pI5oH1pzK0N9m+D/Oqyf54OqZ3EZ5gt94I7hH/JWGRgPx5EDrTUxWg+X9EvcO9kxmzmdbVQ7N7yO
2euzZip1Z0k1HUIdhqdRDN2jiuvydhTueOR+8jRD4VohUPnMEbAMg0GkU9rcMrxPOc3aYXs32SZA
kS63w4isgQC0k5nHvC2cG06a8dXih/Op48FIQgS0dBUGn806Cz+LzrZq8Bhu+5Qh6X00Mbmdutpo
DpWdGgGDDJYaLr+Uh7RT2G5EV7K/z8Zc3jIJmT42vj9tJZ0pz1adBTeWrrjz0nXRpB7BymDNTYQD
lbKs+l2lw6fMqhJW7JRWHOJx7Uppg3+bMliYwufMiOU7IGFde+upLuuoow9bxiOeJ92ozEVrXloe
eg7isajMFlpHmjXrvJ5PvrYW/U61yZbCyUDv7dTz95g1/SitKi+O8mS6W4BG5hf9Kyx4WLnBbmO7
2Yv1ihPWljTdnZqYbCPLe+sx5EqAVh2ZcyaEQYczl6ylmArBIzGo9omXZ7a98wfGttXnfJytxxBP
wINok+bcttlDW/l6V9ptefLbDjzVQHjHr+d7r1ieWQC/OVn6kvfesz9MwycbxG7KCRGfRucOz35o
5EfPD4rbVhS7ycELyC/HWgMq5J5k336zF7gom75pJedY1PgMCTojQVLr/s52J6kjpHykqUYxlHgI
vEHtSsqr7tKF/Q7zp8ktjf+Zc9FV9lnVXf2tf3sSet3V/+2Y9L/p9GSba6Dkv/YxXX8dX768NTF9
/5LffOHOL6btODSMkZD/zrn79fgkVg/2j1OTxdHIt30fSPhajLAW/3Aq69P/+Hfb5a8oDCBHRLo+
cAkz/HRK+rNTEymLn05NPCjWl8GyRBLD8n+mOaQ9NkFokPaVH3f+o54c96RtYbBeLcXqZSVnjrhR
nz0RtgIFq2XItDD7mqiROAxW1166sTlYT8C95HXNLpHtFHM8XCJNi6NjUMQa7NEZn3pJbq9PqIxN
G23NUTgGY7JpKHnfYsmuSCRPWtwPdgc8fIzHm0WFMfZPoyJlLBfl4yKK1bTPmO8cIfMiQSiJJ9rn
wX3wQn7ETZPms8TYXDs5OWGgs47WPlWSczAlR6oXlmFLpTpxfPDAYEK1lF9a32hvssQdSySicr6J
47pDccKkZG7xDa6NZUwL/VOtlbPw+B3m5oBSxd/aHTO+8xAk+rZN3XZF0VbMRctSz8Y54AesL5x4
ASKA/6W07yzk6LsQc+r9ksvxpi2mTZMjJW4nWNcgf7uaMx3la8cyLKo2AiOwJDw+wCbw6JbVlnA9
Vo4rW1rvSYD0/tJsJ1AKfXuMhZsNhzK2EL4PgVut5fQqMxdzO+elqsxIVsF8DXy6pDCLWIlxcjpR
E7hvkpaxbg5OpKrkLvtu36dZyOns+1HCzlOvHv/AzeJxvpbt6IQxFRiZCjdNzRBo34DXTYhcc3SF
m4SDJr6JhTYw+taCSKxLrYPFhzmMfn/ZmcaYbpPWJGh+NLtJxPAuUH+3rdON64UD32uZc3fZG3NO
kJvz7lSM574fhgZ0sS7z3sbI1XX4SQEzTBZmuKckTkE+Pc+wDyv1pZ/avkRbkstSxHevd/F/txD0
/+OCF6Kz/NmCN/3b8aVsujRTX99oRmujB//HS9f/x78b/qsMtLbemr+XjHzrF9f1WcbMVbMhOoin
88cS6P5CjbtwycKQ28SgRx7n1yXQsX6Bg8k/xw0qXOqK7H9mCfwD6gXRyqZbkpoOfoo/1A0jD88J
u9nlKCvEcHvBu295yePvPpS/p069XWVBAPEiIUv+yq3iv1DBfq9NAQwwmjCk1GaQMKXJBCzb1B/9
qJFOv/vzl+LR8DbUx0tRpIcI5xAiIvb69qVq6CJtntjLcQZxvMmKTF5YFsMHiD2IKknWH0uGmod5
cZ0NJpL6L17+Dx8nkjj0K/ad0FxtvLhvXx6TTuBO8CoB8U4PVul/CLLuLwBE67d4E1tcX8KlWDs0
+b1ZP5cYKWXowYxFe3TF9DC79iNkTZqF6VremEvLVfrb5fx3fnN28JOuCMtGoFIGrkPw6rVr7O07
Il7uYKLtuqMz2e05kaUgUx5SGCHduDwXWN+c1+y58z2HbjP0I6wXkk8vCUEpgkNxRmtDIkISpYE8
4Qkg1w7/L2Qk85p3716z71YryMFTUEMiPMRQlZf2JyufDgnE8m+Vs9IJVW9aj0yYmsjQ4VBCrKvs
67Qdwi3mY3s7mHp+1HmsLjMvmRIadX243Q6Fsw+eS8VNpn3iVKWy7+Kkdm/cvpL33hqFojKi3AxJ
n1wPI6jGpAxjtJ2BQAtKw57Q03JiOnrFAIyMQll+cwhe0UXxGWvVXY/uFU1OUJ4bc/6YwBzhJXJv
Z7h8zxIP81Y2S3uQcDQjBWrQ7fLpq0pDHP95ekOxqrHNAH/toHwPu6mevOsZt0sUGl585pn26BvU
QORpRlyzw42XjeNXG/cXIJUu22qR59dL2CYPvYfvdAgkKOgxoUIEbWGe4vG4ZEW8y805vaKVIxpS
JlFxgNPWTUyP5gtMcxqopU7CU8/4aMZB7YcPrQ81K2XzFVlB5l82oEpxdTciFnsoqMp771S+8SGV
o7qpamy50Ipm64Ey8fGiUNlwZBeJkKdUD8+6RRWOy1ZdkaVzd1bV0pkxcbZry5YTaF3rKJ8qgbI1
WHuon+ajU0uSxWM7M8DKrOF5yEwsp5GpxaWx+MlDlrZgHTKC+LFXOtu0pZpqM2WgUhcwD5fg+NUd
lS7qtlTdZYwh+rldgv7Bwc9yZHQkrsRse8ey4lrg5JPth76aD1VpP6dSucw94ZLvc9+eSaxm4Z2J
4nogB6yuiBTVtyuAxELAu0rmumlR3Qpzr6a8fa49l8KKjHgTUoGbHVToDBdZzKM8XlKSYkiqcWzX
JeKbL1ac6sd8kID+MbHPY3J2ynjdZ053jZY0hbMJM8YcCANmmQtqWuQmS8duMw6c7Yx4EgfL5syL
oFMcNWaEk9t07YWmTqnYmIlb35Sa5wZXtOWB3WCWfQeIVb90Bvp0wU1zOSa5cdEnnkUmO2SWR+Kk
YoRcSRRyijhas+XVKJpgthYaBlEoSm72cZNqSiiC+DmQPf2iVOQckjieLmawCxz4yFB5oZEC0DFj
7n1OXdDucEDHwxyVrgw3tldM58VKxeV6ct3HuRc+0ticM8rOqq3npy9I9h9CwQQi6XvzntSWebRG
+yN+8ksjKJJ3ck09If1wb2fLuXfqIYKVrjZY1vttPI1g7gOBH3DJr4yuxeOA8ryt2uVLlgSYr1NT
wkmOk/EUo7JQJGbeYQnZ9ygdx9wYyIYhox4W2CMRDOP2vRKGjwpB6St1WQoCkVXbL91YYAlMG2/X
zXtYSfaD6zZhVAmpqlPlj93tYDQ2Z20zOGXlZGMhSotoHlNrl6bMghmoNst1XEi4pXbc6Pe1CIpL
FqTlJGZqQBrLfVY1sq0VBsZmQhCNgHCj45vpZRJQbcYDgBmMyXAnSUDIFqWorrsyOBWj9R7QGYaf
WKAPB+oMEMdAg2TSEksjuEpiSZFrCOep7Xb+YDkvg+k0nAfs8aZxmLhCSOLeY0nwbjKdz5ehJ4oT
ECx15Ngtt/QKT0/EkuwNuyFe2QxzrYlwcgNhK5nzb2FuFB8EsJIHRHTnzl5yb2sXwKtFUeYdCanC
RkhP+51XcX2J2Zu/cGBAPGqrgo+5iiQA10cXBs5Rhxm2o1YVa4xkdjgRsHoUQcuha/Gdy8LOphaV
aBlvyi4wjrh34B3TKeELG7VuhOyzbWM3ZyYe+BRmz6D4MVIx2XI0Dh+dHYlG4iDwwvQ4ZDXYi3lw
jy6S842XCegIRpJ8DNwdGAx9KHTKxz+m83vByrW1yDXv+ZCKBzugwsCF/FJsqBawSNt5Ow+Wx4de
S+fjTO712lPe8qGr7C0wLLIOeaPU9SCaHlschcw9mveRgRgsF4+LzLXrb5XsLKjVik6phEoPeDDT
acxt1ozv2Bbm5SvExVqBLq+P+n9t8v9qJkzSiF3ib7uiP1SkXX+d/u3q65x9fgv3//5lP5QNc21C
I5uzokJpY/1dPAsS6i9sRD2TEJgb+kyNf9vl22tJGtv4MGB3Rrh97eT7IXSIX2wrpCfYhlzy2q32
z+zy3Z/2pebaAsyuGIwekknI3vjtLq4l6LdMSZVfKgwF+sWpHR7RleNTMmamBEFYnSceZJpq87or
jVNtpXgEV1ZNdawnMjgogfqLshGnI8Ns3GjOoYFfzCB8vnKX+tvM8z21tMeKx4rsEBaLSTvvDGrX
giHhyYVDuqN0rQKobWryN5SxETtPceZlRu/fjfUwEggDS0Fa5J39yoD0JqIBz4U9FRloecfA8qHw
LFXlOWOaEgEY4hEzlq6GYJgsrpzTSwTOtgnepZa/rBEc5u4AtAQuGbajedWU3UMXcKzfBTlFgyZ9
NH6/DAfA4wGJz84sSa+B45AMkMz2c2p0au+3jb51raJiiqSnnC/1tLHAmzX97OpfN+A/1Ktho/H9
1Q14/qq6r/rtEfv1y34cse1f6GvxOPw5a0fhGmf8kY/0XY7Z7Ch8zBarBYO/+XHK5iZbFcAVwQIZ
5c39F8BaXumn/A23jvnPCY3c0z+d2jCjwgUCgwKA2Xd4Hr29Aa1WscfEX3QMR6rlokrZ/U4ntZIX
cBPhT5qqHd8l0Lup6srS4TRmVX9HydtYHiS+IolTbsQaT8gyi/x4gJMzqByo3kz3E/mijCKazsTo
Vtmg41qe8cxeYASK1N7ib4gfZqtyn3juvhQMvRO+1cPIA/JdL+vlrlPhA6NvPIAVJ/JN7RVA6F1B
9EtxgLkaUEUpo6fs+b7DIYsW35tPoWSuBS0us+6rapLnTmEoo7cqw9rIF06eT2+C68/X4IKwkxlC
3MdAJUnQGeG3zlIYk+mNA3A0los6JSNi3caZZfNij0QTlqkLwVF2YCrWD0ou0IaUn37i959FBqQe
EzfcqGi8Uktw4MAc1lFeDqcF12FECJMv7NwJB4NVrR4+rwzL8MOYQ+6PqiIwn2gOXK68Zgwj1wpJ
hDK8hPDcqRNAWl5dBBQ5E8zQ+y7rw2jKmGZu0j6EpIF9wuK80aEwqDzgEAp/0ngeBtt9h2EGAc4b
bHGpgi40D5MrikctC6yhYzKIJwWnGKPtbPLdijKdb4KmML4tlNVGs93GZ5nO6ReD3cp1g8vn8Prz
detPxZWtCP7wnycL0yJ1SCWFkr7HSHNvqqE6DIMe8fY3Cwc4PmTmwT1Z8pGyYr/PLPaNTOLpheul
nC49K07TY1wIuRy9rlf2PnV9jJ72su73c1RbAom1PC9OfRqVwzaVnB97FVD8Tw0hSm8vGh1gzZcO
gk5fci2QDTnnQ9dRoLj2jnWdmzFCJ+5al0vxqAy7eJfiAnhqm7S7DAhFPOTLGOwxDCtvy0nQpn1y
SC7iFo9ITl0f5WQUMqMZZUAEc/yezDAzNAPeZL649CUtFiW/LoD0jXRbsicELL0158XACbb/IXC6
8ADuwP42eQTOoliVJRB8e5kRYS3mrvsQakB6LYua7xXCIN57NYEEK3IQ65kcjqr2wdExLr+Py1Bf
ZcskI5s93Hbpzfiq9Gi5iJg6BwfY/wJia2o/AiiSB5objZqp2pqImPusDA5SmN27vnae3L7AOu6a
HxCkNSC8saWqLydTsexGWVyVSUxRVic8b58FC1lG32oiGgOqcxIzC2HqFSg8yUV923kLSEXD9vaT
1uWtmzniPCQ8wvHXwo/BdLgmVvqdBVrrnDqtpMPCmuxoKlz7/YxZbeOWmhQIHXXcqJiFaPmS3BhW
lXFRMRbdV/0479YGUh7W4BWjYeoMchp2d8UEllk+NS0XlUF1Se8mZJFoXOUf+vRPoJ0UgCADI2SP
Hq6ok2k2/acR585VLETyWas8/4qd9KQ0v/qlCeW2grY9ETWoSfro3PZAtvA1L0sbctMbOUS1Y1KX
7Tv6upocH5dId0M6kqKlkWt5P7vaBMnaptcjp/TzYjb1o+G5+mC1bKt2tjZqsrfAyI1dBV+u2YxF
jzGZEhzCMxXW+4mFQmwGimi2o+fpi4mC4rt0Xmg74v3bJ8YYc35qynolmSyJOg8xaVVDewNFkBNH
4U3J0YL33w5DRIK6FvSrNipShZU+eH5iQuop8K5aqswvRjx1OhqpEduYuUWsyvYaWCLhOB9SM6mi
SZew3+iZVJm28J+1/nUNi/lBSuzZm8FKKe6Y5pyUQkX3UoTvVTEhkcxqKySbGpbcHUNeVqXOG+Ln
15WllX38LZxLeS5q7lCwMQKX2noXNR6L1oyp4lFNtJ57Bv41rC4Y/Te+5gmjoHAc5oTlGcSh5XA7
TNY9g3peqE/VTH8OQ/ioGOVyBddoxME1GWF1zdNeXxOuqPW2rmlOx4C2XKlAuBf/2i79I9slvJ0r
e+G/Pq88flVlXfW/3yv9+jU/9kriF4fS99Aj1WhxGliHC7+OYemRILaFq8tzWAjesiQYvcLLI2Xs
r03Przusv40koD6wt+F4EQjoWv4/c1j56axiMSUQzD34CXkRBxLg261SIFBcszpwj+RMuLtSvNJU
Pv0V4371w76R0T2BUcnjsM40mk/iJ79sPBB3tdFJj0NeIfqOYAY3AVwdUu7jfFt6Pn1DNF+pLddw
8/y738ffUdV/ZmWQjRG2iwJEAQNeWD7st2+RxgUyeTIIjwmoC8nEEozEOAte1zXlfY594yUJywbQ
VZXZ227R2dfZ6KnORU+wt4US9OcOeXbox6CI7NZoz4Os05suyCsDsFKMi0mrZtclCdu3zo/vS7S3
7f/Dm4AoSPc2m1supJ8+QVOBE2QfFR4JxFi7mZntnmiEc8r8Sb9vbcrYYiF9e2eUPLeFOTfPUwjF
3a1pc8ZlFc6glKz5tu7IF5ojjGECJct+DCTdNuEo98EIs7nMhn6v4eIQXSqr7PDn74Gt/x8ugsDH
ihAEgYMP4KddeefY7Jx8cpaZ3UxbZS7FBoSQPvj1X6FP/zC14TfOfM1mOMQxnFPA29+4S8knFmJe
abQT86h7EPS9F7RnOCTtnenCr/7zd/bTTfR6ha29Lo7FJY694ac5mCW6qqKpltdLMnXHitJtlgFk
4p+/yt/5/BxwVgBmAniu9s+yQojbiRJcIzgq0MEHwAvfGjvMjrILHv78hV5RmD/drq4FqpNNLevC
HxaFPGGPj086OFo8sE6L3yGnYvA5aM0vTpfwn+iOZT9DXbe8hx4ZXDaFRw13LuL7lCfQRem67Z1i
3kJ/7Ij40ZCmGWlSZiOfrC2HdUEfUsa1+X5MqEZiFGpiDE5yfFIbJ+FF5mZVDAPKOzuQJR8mb8mO
f/4mv+Nh37xLprBwMhkKr2NS1JW3V8nasjWki5qP4I5x2q/in7/KgMAH5L5epUEPjZD9BGLhKhty
8eZHxNVhP76Kiqu82LwqjaBftlgtzQ8CdOC1G2rno79Kky4apRKT9U6EJYwGNRWEsCgGf7BMGWKx
RonvV6kzTSprCzxNH3BU4EpNPrKcyaO3SqTJYLnHcZVNebqkxxJ5emcnXnZERyJivAqtqeWIQ2fX
wQM1vvkpN2B/V6JNAXkm8eeUB08EFTk5oYUjPpNux2S7CrvlKvGCK3V3zWg5EcTSIfIGDy24F3Sp
S1XLxx6luFglY3Bwxo0bNvqLpih+E6zScgKM8eDGDnpz7qUWRdKNtzVWOZpAuvnQDF35AQSI/NaI
lMogaYZo2KFKAbdPWM3pf0vnJz+o5NZfhW8G9MUJZPt8yX7Uu/FWgbwPslUvK7PphuFR+6mCFfNi
oqmDwqP4ApXdWOV28v4GxOeMxkRfncuSjW3hiZb28/A0j0Z1Xcew2q25mlDyV1Hf8KsDW9zL9fPc
1kXeRMzUDViHE2I5Ayo3ZZ/szCl4Q1mWlyDf9HvjdY4gaAG8FoPBdAEgjrUzeb5wHmb4QPtYcBpA
rL2o2OtuEey76tSbQxi1fmc/SGdfraMMtAXaA1rbfqnXQYfEMby1mznAv2NV6n2lYXrUcp741ZB0
69aBycTkJE2x9sQMLlnbxlNf1JqM7txjtU6tLzYuJRIEornTqrjKaI8grMeIhvoKCIjr2AacHZKe
aZ5J5iVMrrBQ5+GcvKvy5Ioo+Md0HQCl6ygoXodCufI+6F6CBKyqLZHlPDLWEVLvxsHeVkpc+vMw
cZJk1IRzl6GTaePPyfFV9utICqthyhLFmEqseUcnr+cLYx1iSXJeEQnH+Jl0q+aHYdgFkNOJGCpz
Ilav0zAeRv6Wx5DcZwlg+20+Zdl2WEdouHKMC3chGg3e2YTo4+qXfOpMyus6nybJ11mcaeXNzfI6
oROdYFinhXNKq7k4inWU59fcLp7BCI+2i9ZaUCA5jabUjOBsXPoULImZV5/V6CRPeSyGL57f6Sd7
VNO5DILxJEcIQ2PSOJeKiO4B8kYcYUwbT4Pg/jK0JNZXaIB0HDv8TpyqLPSXditaD5ICwaDNbCzz
e2c0qz2KaXqinKPZOUXN4EXDzA7tITvg6q4uM9ScTWWWPWEJ/piDqGjQfuf2jJlebr2acIPhBUBs
OlMy4hv1t7FXU32N6At6vmFTsIx07anakoBEOXZkCU8OsdC5aZlDszPHydrxjtWZI6zFhJrcj5WC
Cufg3X1Ywsm5sbhRrzVj4WFLhQG6Bme+8StIGhBBhbnAhsrV59Sn14BcqP/I7HytifXFg2Gyvyjq
JsWuPLE7GdnygcNb86ghrZEx6fx2MwiOjTPT8fsicdqnHEzMVprLtM0M9oWGC8yokMI+TRys9w3t
7Y913xWnFnzil8VIzWORO6w9pDI2TAdRmUivnheO4ket7ebaThcoTrjnD3rC3xNxBpNbOMbNLlQj
71xm6U1oltPWHWxr1/Y40B3XSShcaBDlkFz4GissqJUEao0J0OYnkQNi0zj2vCXDIxLTY3eDwCpz
d2eHqXsjWBgwD3fZoemt5UjYuohCH24DexUX8CWUEvaRig4frldhp/obe+DxMRsV63pttedcE/Ug
YeBYBwGc9BBXBpB4VRv3mhdIt3A42V5Qf8GPTQ7s4xRjmmc+n/b3YEj5XzIZ7pVptauIJ55wm1x0
6IcHf2zrQwdladqwX7Qv3Nmkv55FQajB5kDfku1O2/lUSot2oCKnGNGO011NylvEhhVNfZ/heJtc
cGHmrYorCLIypd5FNVRaHPj4ffmZpHqbXsIMaVGPtNtv+rmiq7YvwfgrFKj4MqS0qWFl1czd8Wg7
6fX8vRzh9fH+rwHbXwzYbIeg2e92Qn8YsL3vX9I3p9XvX/DbaG2dn2FOY4bL+fNVpP9hGhb4iQlX
UpRuvtKk2S/9kPbxEDMfEK9pzB8ztXXcxsCN04rPjnWdBPwT5uHXWrnfbdZwIOOcw87M6ZFTECrV
281a3dYkKTS9smGFiCejYGq03uPcDB+B69snOc+SCpUkaS461+m+CA3kfWaxJOFTQTCnU+mCVtb5
Noc6syszMd+nWru3nBO6dSdSzHSeSgZz5jCiUZceRqt7w9czDtkB/3DovE+Z51PTNlAWwiI20ea6
MYv4P9k7k+W4kWxNv8q13iMNDse46E1MjAiSISpEhURtYEzxCvM8OICnv5+HUt0SpZK6rLdVZpmV
lUUKEYDD/Zz//IPxJihsnI2rNm3B0S2kV/4XJBUz3BzlIg8dD5E3YBV6CD1MCo54FzB8qEdu8juj
rDxrW2O+Y2NwptrllntpS0yRoSNTNwAOAaa5AH1WhHGhvcz9uS1s+MiM6U5hUcQ3jWctoI2IER7L
AhBswb6WIlFUKPYG428ov8kjA7gWQ6UiTt9OFQa3U9scFkyAMSUIh+dAYKXEGwuUmGTolFwToCmo
Rvw81sG0eGQlpUhDHOJD8PGm+VTKHJtbpn6a5Yt0czoRqgTXd4JRNW8QLkTzO2MWA7RgM8rSaBfa
tWN5NxYu1ANFzZVKLMwoFCB5RYYnlpYvIKy8r3FbLnkKePNZxXj4z47w/wJhkUXye4N5PXJ/Yvj1
/a7wzy/9XwwLAprl0+EK7x/R9TcMK/jLY1NgE/FcDjD7e4v5K4blOyZEa/px16Mt/oZhmf8/fqg/
NcZ43DPhYBTJANF3X5M0SdRtRtOMmKD4BtbtWRk5bySit9OSqz8lUv4ELXAt/P9M7gXUV6CMH/ch
5n7oiX1RHjyp0KOScn2C0xNcZu7AXdMswfa7zfkX6JX+877b9ygK4DegvgAlZN/7KeOEcY6Ft7XJ
9chKj1bKrCEDYawqeI3Z9so+dOVWTr54xLfI+gMQ8HqOysUZpGrYjqcHNfXVl20Mk+6jg2q1tPhu
FXkB1yAXo3+HwzfGd+ESXEiS+tNX/sUtdrhbnGQ6sAOl/Y+3uO96qkvfKw5tAUiX0Wi+jKhBsadM
2ukhMud/+4IcdZpPwhWh+TqvecSpaWBXwlwWJlKIiTZSA8QoPaeEL41PMhzdPyCSeuD+40MlHFjT
iWloNWD0OkN17gS6lnAa90M1kWowuGFnMW5qwEh8ZZPwMqMgPPlE7x48VMjnZnTKS1nXnsLeNFsI
LPM674whrDWsWmIEMG7Uwz4xBdNH3Bz/sAoc7xefFw9i3n3IyQz+NXPme0p5WQQERtE/7h1PRvaj
QaBWeNtFOSrOqGJwhPGOUEeGSnOO0qx3xCPv4Hw2MJbZW2bsukfiZeShmGvnOZJd664AZVlLSEer
22LxBTHoMW7go2nlxRbrDXEqsGsrsNdz8NkerA5jH6NN8A+ZrcXf1c4kTgSQG+128ExyXIx5Ooue
wz5MYKOtlnasnL99hlQEkLbLNGIz2FjpbSsdcFB2CXeTkKAV7FNzND7gChqQx9UyNMJfl4DXktiI
mXwYkppiIf6bVTphNiSIyZnuezsY7bdTOau70oxzjksnZa4OUwKDb70RtHPBezqNHf2LQlMTZE3r
r9GO1k9DatVPS2vKgzuitoOnONZPfiHHBxOjjGIdNHQkuvkMtpiBOc9+a05nPF4xhinGsH6ScT+d
jcYQj04PtpssifNM1o4FFXIOpie36mHtMGugayS1fjoPdss3ZXQM1TvvuGBQJuEFLy2A9sFXRPYN
3Ed/odUKW1s8DgEPbfGb4KKaxXl2kSuciQoIto1UjtwR9tb7lAQGGZ3X4MavazVGATCsY0iCw32S
TRCPUuJ5V7bDl7Xmse5uOjXmy9qgu4wpf8KkOGSg6LS1LrTLYdvbVvwhHqnkfDoJsemzgVDWYrZZ
J6gi7WdA6/opjmpe/oZYymBug0sNEAfftUxYGTAZMMiFJYxnzMzjl7rOA2sGRxxdHebB210/TWiU
inVUwW+AZt5qf3h8Pw9kcRKcpHALPCfKDvKVD1Fkf73/9tSjTB18ciUyz9uAD8XduikD83T9mT7E
GqCYzZR9Y4n3Bt/1bez140ZFQbAbmo4FHOvXw+0zVe+7Lg3DWwFjt8bpStFPN5MfYIbpiRaeB+yp
AV8430xPPTTr2ln5dGLTuxpcUfd31RSOuzw1Z217yS+UuBOaByV6j8w4HD7K+Nh1WPTezOaQqk0T
GXN4ruvSIT+1gjVL+MXQh3fWEsxPiEbUyzgbNGkE0S7Jg5oNS33oro0cWPZ40zG0VavFxM7M8Edj
DVbCDNgZHe5z91jrxnDSdhV0gfMukLBHdeuIaIEm0k/lyQH7wRlf7SGFT7Cfq+nRLQYc6GoECq5l
zCfbydx1pzvUTveqgEHuCsdH8cbQnayKG/rDHrbOp97OAuAh2TFVxwl2uh09Y9zbfgWSMphWxTS4
Wk5+O0QvTce2CV3AO5ZJ7J5qswzCFYDcfCdKVfDAJ507tZC/BA1t6V8C+O1q0xmkuW5Y3MHRDulX
N0Qldwz4PS+8yLIjHEWQ24A9FFEKbfNcCg+PXAj29r5BHj3yg5JF15ojS2rOQCZiwf9YsS9PZ445
1rIVkq20d42QU3rRaETHlMuBzXDR3qFEnkR+4ayccZzOsCbCCxZ24lTbon4ioJwkvjFTz1PlR5fU
cdkwgXMeU8NMP6R4Ryxr6BvyEJogDglw/sGvCYdZBQGZkRyjFXIMInwTvMg6vgbwsix85+jkixl8
WLpafCpaw1gOS2wP/kEW7SLB7Gro1rIV6JJdS8q/MbBywC1LxtpBHd4po44egATjQ+QHjwTKNJe8
b5/ngogVlqC4QG8me3PgPgHSss874P9HxPXWJ2BTMEE8Fcz7OlDeO4YMGXzGUR0cOeCQKlWDMXMs
PBSNVesTGGuVb6bBmobdYluXIvbrTTV1+NuRmKg2iO8bjBFy2yGzQYblCa2E/XcuJD9fc2K1752Y
/Nq/A18l7app6rDaLRhu55j0ZQMJnl1m3KEzHLh1BW5PCxyLj7PnY+Fhl/4bfAFNzNb7BCtCDFDX
sxV2T9XkU4vUPVMPqXNlMzHyWJsgaLcJyn42CzuP2hOspBl5a+qfjGnmWCjQ6lyxmxeMwgOUrA7b
W+YuLBrIDNO5i0xf29jppQTBBO5MXIkTtFX20sa12NNTdPyX0eLTuD1ptZ3i0eAkF7APFswnceVC
bLJKah1LEmclS3CSDKHcvE4KmDgZ+307tvs5HtkHRyfChp3Edf8OYQVzTL/iyimHCf46nj891JLL
u45iRHAN1a1aLizDxX5eII4M6+sW6EGyb7ceicAsfdIt44delX65GmpFsM0wQJLLHXLn2t7oXkpJ
tB2QV8uKsJbGeUaTOj10icM+XcDqIGqzqXKsZnrHo2JAGuzefP1YonTa/KaJUyqJ0DA4vjwcE26b
nAhUxCzTQz9S+xY+2a9iYbR0BM91S0I5ZnzW74mxtOTabIPqSeEnH7+xHPI4tgmZOqiJxoVLllBA
vLPd1HnHaeEidkC/FkeazaN8c/S8dTTZLnPfLsXluXHmd6FROU8usxXcT1sMblTdTtDNcjJPODJE
9KhgxTKfMXP3zl6k37EveuJdXhkg8ENsfOnbJriJB0VoLZ+ZKicxvOBiTbg+MFyBObxugl48ylbn
+kU66nDXejYYRzQl+o4CiOBd6zDcXA+1T3YAEpy+fBfqJwqOymMaClZc3vEYDdHQNQBHmsBwDlZu
CfR+IOuLMGYAT+4TpeU7VybG8G508RTFQVXFUeyfGcEELkdVHSwSe/KomZPdnOEdKd6nPtUyma2q
d1aeoNzIzcrZJqaNvS/BC8mmV3jxKXe2bgooSmRxAS0fM7uNT0yyx3VixPOWv9Di2E5wzNOlRrcU
N+eKFEBA9tj4OBlBcjR69FVjRw6RPfvFPrJcgZ8RrqP5ABaJTMHdlGYIFuMFt0TJhusGDXTks6VL
zNt2AA1i0y6iwJ9qag7V2EerqM/FubTZYpBG4X2VQhIieJGKpHeL7IuR2A4D8SrEd6kq8DVoCPTk
DVT4ypZfSmyr8Ot/E0y2OrCuKQyGxnwT9LX5Bq7XuBnNYu12c7FH5tBsqY3Dd5M7YBXCIbqBPEWW
gW2/sc3evp+IFH/L0+ZcZjxx5OQr0CFlxsrDw3ftF+42CvL7IQPkltyqN+ZcR+9rwx1QrVjyVI3E
zKyZcVNATkQeo+feuOODLMSZyq/cYkVjfnHc0DnKr1S7An8XTDRKjzAOf09iz38zouSB2AOv8A5B
qSKwbDDzikLbGJH+cQJ3sB9GvYPEWvLEecVu2CM5HxrLOLhybur7LstZpEXMbkOsFStyIbY9JBEg
j7uHOVMpfELK7s3vW2PddfzQGpO2SsNBtpwFfeYnbeYyWmnAiVfva+da9I+TaWFMzEr8/XV+6n5A
Q5kTw8eh7bdp3H7sfoIw7oe06ut9jkUHXk4e042ma4kysiehzQN163LdDn9/3Z9af66rOdGuS2dq
0yn+eF1a8lwyN6v3U5q7xJmSy1F0Uz7tlBezf1VFOZ9dN2YvbkZd5f7+6sHPdxcDUrpiXnA+BJTs
H3o+HIFAT4Rb7TEopwFZ/NZ69PWuy0yL3b6Pav5u1i1tia68LRvvldX1I/wHw/8Dhm/Bk4cl9q9J
ZycO2/i/1s9tlSfl84+43fVXv+F2zl+0Wa4HQUVL369qmH9wO99G8qI18jBKXM0wY/X9g+Zjlgjj
GQSGsEZp8Ws8+m+gvvyLHxUsDBmgtYLN9u+A+kjEXy0ybEkoUgKsQCyobNLTjiHf+Sh62dQUGOek
e+bYujYIstjbLF1EVW6NLeH2/ViTF+ibXoxZOWaq9oGCkIxad4HpuLYUBqE7mMZFtq2gOjV7I68E
5v2kQRbmyqRpeCkSCrU5jO1DXelseie3D709sKRnCy0ppuQS/r9ga1PkSMPezeHJF7g63wUYFj4R
5lc/1ebCC0dyh+4Uyem7EyD2z19xioDWa12VTAhXQ4X1xo2Ve3G7pbDUvyIB6ddZmswPVkO5D12d
C6vaZB/pO386R3ivX67TiBa720MI10An5U1e+yayyqw6Vk5b+Uc38LqXzjcFQRkaXhAx1DNR4uy7
ru2ZGQcMt4EMEb0P1oFunC0ravemkOJRa5WePWuC/FUZw16OsXy/KCq8UtLodtKktHSLTpwiq+H7
13BgLgwt+aPxG6o7RvkplSIFQPeStgl3oLQr6zHpct78UENWk2z5seteWNBpPs+RLlmGiA/gCMWn
VdjgP8APsB7TUCcVDtKNF2jk03Ru7Yxr+pmsn+ht+e4EdVPdDMqUJ9fGjb1kKn+SGRWWP4YCCk2C
q3+YjAdZBZgW6bKdw1LfT4yXdSU8FWAerGv+zdcHmjOEwAk4CamuBv2ErxUjj7TrPhJaPk/UbiGw
w5Qhg9+YHT7Mb0G4+ArVnPKn1FQiRDJ0Oa2Wkw/cF5UafMZ4MnR9M9uGs/YMj54STxCctWqtC/0A
3duWu7xYYKjjI/IlDge9X44lUHGuzv3SOTDtYtI4CKYi5wl671tvtCHZMxg31mQpWI8lBcrTtRck
746FnuHGH+4oAfiTltDi7xwEfLZYL6LexIUG0gr/GwyC1WC1HU82kD2swGuLCLg/2Pe553FA4yTI
4jMsat9wRH628lTdv3jEnERbs6/FKVYNLyH2XjzgCgAal6ggonDP0pr6usQTGqA9gCi9BWpjvQle
y7sKayx7f807NNKRopuxO587WQZq1YKhFmgHER7kjhSsGKgV3ctEFRUhnzB4dqNeJyBZIGW6qPdl
D2boDGBkouMP6xsT2iIakq0H7nMzj2PA7Iwmua1xn7su4WsNPWcdGlP9sqd6kYYubbWSA7dEEYn+
MBHh94BrFaY5cUpVrTl9l699Vl/VtFR17muATAOLX0/86yuBboHGK9H19rUGaphUHtCvNU+LRxvS
ODo5EfaUeLRxj7wYGlpc1TTJyDwaGId56/FyuhXo9YLSHwd7R41o6Qu+jplA5LxGFjZXAAviGgvM
kLzkXUa2CUEKwHPX1m828RtbgdPKgxeT76yqPIAuRTbCijBXlkRFXhCNgeGDOg5eF8uHtIFktzHa
bmY/jZZgY+a1t3ed1tx9bUWbCQKSijFimqqM9SOnNlK7pZuHeEugDm8Y0CgfiDZmOhdWpeLz3E31
Pf6owTaZYVfKmXc5C9ie/TIjR7IgXB0IEM+AA2Z1eLf3bBkmRhqPvVMP3EH6snPNQsdRNc6ap8wM
m32AFP8Gv0zr8TpbIdgdG0I/BuR410Hfs6mn2SLlwheeyN5dVkaAvd0mJ1/lMTSXpT5GlUcjJMsi
j4/MM/FTN2EtDralR8OKp5Qnof3cJRZbswhn1hRqDxb47C481rbT1DIM5sBgS0GNN8zikWwrPdRs
SahZFWbFehEdo4GqvDJsR96Iwm3EKakC6LOMaFqk/bX2ogt0rUggQzUf7VTXxBbcwpcoI5s9iR1W
Nxnej1KvPSIqRHoL+a7dD8IDU7+ueduy+SWz5zsTyKDX/+C54jQkY3CB0w2qhGcel4C32/RvxwZJ
5o6sVPY3+kDCUGOp12Mwd/66bvzgYsiFB/l1S0s7QUFPz8dSgtDVDofU76BuNThqtNsaAdmD7fJ2
5XkGyW5Q3F5J3Xl944rRty+q7CexnhqnjXfXnbWqYrp1FfvNRSS48l9UFM3ZB0dJ9onc1ruUGOEe
2XHvPAc5jXo6NMVbEQ8WSEL5AhEwOLS1zgf1G4j0RIpE7MABjfFJLWTdMndCybX20V2J1RSTlksf
P8fznu1HwuAREcbmjMuJ8oDnUy3BbQF0F5O8FIJKYfsX5G+XNMc3OEEitibVI7pwlLZoaGnajkQp
8tZkGg9HgYuTCrkmCdinskjqlE3rvlRlcaki0R6xChtIlp59NVGHyPaR0vdQBfogIvMqfyTftyYa
afAfBCmjIe/uKHdtg4amEaI/MRmqbjHmjogBjOL3ideA0M5l+KmBgWVYVYN/VeCs295bm17KO0BK
sCgMte/7+dDFQ01yVoAjwANGstUa/+IPmNPuakwpdgaKvYfaHldpQdyXZTvmhxn0x+CcwC84PEBN
KNhVU95w20UQBOJsbWomihvLtRZCzhjdEMza2Oka4+RiL3AdjFeJXRPkZWdyl5XWiM96suxw8VRH
h6RHknwgoI/EqwHg7mYX0gDhwEZC6HM3YAhM4lBw20t7eeNPvXfs0oBjLpkabVdJZkyhxHtbjNW9
Ybrlm2TJ/KNnhaxeQcfrxn61jfy01qSzifEKqb+35KiY90yh4GwQHTs9E3Kfvp+94r2dEgZzlzed
/bbJiG0z+k75axtrN1p5OX7pmBr8HfuIpzoV0M+wyLYNKVYbH3UUCVVpsDfHZtzMUw9Nz68nsg5t
TLlxiUvv/TZO53vul/uS9n65WwYVco4n5jZK1PtAp1NmCcbdXqg+wdpcO0nq/R0103yOnRn8mAyb
ncw8NKS9077tTG4rUYbu1pmK6XM6WI8GLr8robru3k/i5W2xwNqvvKHYVUTD3ITB6N0h0IMl0nSP
DbnFuOq6VEZwQZvqvl8Its3IilkThllvI+qG41C04shQ04BVW3WHLBjsuwqaNclLU4kGrkGN5EK4
hIXnbw2ylYAXXQPnpiJ7sLFb9ag64dmINxwC+ITapCREzM0OOW6+byOiW2Qpy72FavvG1yeEnEn5
m2Do7Z2MB0ZooPHUYQ+1wYUhuF9SB4YmUX7IKsxzhpjzrprz/r01WcbdXNQ5Bt6+x+8pate/+zHH
KCXEb+0IHN+QVdJXH1PKdw104ojO+gYBh0zm7z0ljZOJnfKak9fbZL69GzwieNIqKw7K9LxnIyvA
kTSSJ4i7Wo9t2+0MkioJR/WUSSxYP9yYYRavHWaEazb/aLNgYEQOZtwfxtJ5qePI3lq90LC4mevd
ShzmtJXPYUtwwQYXP9LQK2tLdd1SCSZmuZkzM9v2eDk9hg07Cjt/W2xx0WGEklgennSTvCF9bt50
FoRoB1q4uosHA7OamtDkYGAjodVuNr1jnon8ysU2cvIW1rXXoI87J6GYiL4hYTzfe0s3Ri9s/rB5
UuYoDFNr4pJGQpCiOIROX0UyRP0QG2xMbeLu/WxQFwN2u8+xF1ouWkcRb9oaZlEaN1uMBap7uLTJ
JpG9uhDZhADAZdITML7b4aK9IAjU84XUS3Yu7oTvVTT5LHFZVLZxTLB4woU4GwpcYEnEje4Y2Z3Q
LHYfdFribdH6925WgpFSDbwrBsv8SLKeC7me3qU/Zg0A44fOrQcTHiJC06PRiMUiZVGmwQ47iKFR
zEahNkOMciUmgH2gqGZxuFrhBFT5T2GTs6mHaQo/jO17NpkAOYKpxo2XptXirK2ccNJV1GGcjZrb
IXb8yY8LTl0dSeoSYOZLXA0hVRa3DXBps8MHB3TWdAqGn5A0gfmdgRoU81qqrVJ1FCLuiLYFXLjO
56OpqRGzhZoGPDdfF42iLIcN/Q848i9DCF6jQ7TODo29RQOtNWJXDcd3rTPuUmBufZLuwyoAOi8q
BN4fFnsZuo/2DJeAdLKAaqRiAIiml1TFP8l5dJzCD/gbnwDDDJv/0nkL0nqFT6nYFdVi9dHemeAH
MArswFyHQITWSeBFEVFshvVNIpM4uu3rcCkRQXbhKSp78eibgzjhPkVV+R0Q8vAV/vs+m+EXtwWW
jJbgueAaP5FHSjmEaFvtaF8alH7NxOnPpJJEVCoyiLkItKl8hmKhODLgcP+J2fGau8LN4PKu/osS
HNPVHwGNcvayoRzx03TmnFYoFc2MYU1H9EPKA4lnB99hqXzEAF5oHISeBJV2biNWZfhgvbHdGYXn
ysz6KN73uoOuG4xEvlzH+aqUbLS/v12/eIjQPQQwKlgfk+bXZJsxiBJD4vdEBuSIKwDT2qHTJBOI
xC3cgmaNkQdKuKlrnnFDnc9ND3Oyienlk2pqzwX0yD98Io35fA/r4sNCDWRLzemSgmP4x1toOHhr
D9QNSP5xPFhdWQg9kNSlA+JBeHIdNinL6l4grMhDPdJflAqaxI1oOZLXXVfrHow7+/sPJn/1wVxG
Ea7rgzf/hIh6DO7x2Gvife0ikKLUpPcaVoFSrTdRFcmufFeTzWQf5krPcybMXbLjaFsjRIwx6PAd
h+JgmjPdMvZ+1MWip401EpooqJ2U71euRR5WuobXWA9MA95sgzAfSlMmXkQ1AQy+fG1KsbuC4bFo
FKCca9isoaZCYLswPeg67jkpM9bW0iFYXhG2SAf0+9thvYbFeU4op2xXgBvYbvCaHBYLo0lmZvE3
MnbYA61qgYLgD7rVKSc+/ZWrARtpNN6Vlp5TT0XMx4IXu7ybApe7FUmCBtbOYqCfwQqW7dW2+PtE
QFdE1DMtpbQ0yqxI5ZruMLSOkn2Fi32xTrx6jLbR2LT7ZdbUMMfKAG/cbGZc4dMQvFy/7H+Q6D8h
0R72St+ti5/Y5Oe4evnv/zp0+XPJLcVMIKELefnf/ws2qP7Fbzi0+AvLaeBm6WL8/NV79Rt/VPwF
kdI2Uea+SvOBUw5ZGuiatw3atwV2/I09yh9H86Lh53+TVk5V8Wq3YcYCs8aWfAY+l3y9/zWMCNuC
6L694XVEjs1x9Y64sz6h8Qio2SznoyrG8Z6cAcrOof6YR45xMJV3sqohJ6R1iZHWdHaBJUxRPuSD
eWGuStwsJW26q2z4p9CwiQ2j+GR+aXg7lrICTfRONWJ+FGniIWXm+xzI4h4b4ntpKDCQOtz0bL+0
3vBC8nHwV0wovwzmkJwK7iN6spohe1k1K9MgjmtyLAb/5nJbBeaDi/k+1Zp6xj1uQrDRbmcbc2nG
91+6PM02hYzmLeX9yZPTjeJNAgwsvwRZeY/LyzmcHBzjE7LDrex+mJcHO51vzYifYjum8U6e57qv
NlWzfHZ6+CCj+Fx57sdm7nZVzgHbknT6AW+RPeHvlB1keW+rjiSGkmhi0cuP2Zg/exRUOzNSZ7PN
7vUd6AvobFizfQFcBPKK+nQnc3ICaexpwCIvBuUYHyOpzn45UaNZbnRo8+Az9hnBjYjtPWDDbYZj
4GHRuLWhOm6MaRLPlxwtDTFMGfyjeD6r2v4Yy+wYTflz26TYPzgnSB7syK7dbW2+kLKTLyTPPtg5
z2qWPSGzNc2JrS1aEGdNJJeuSoud1qq4UVbcMuZ0SDHgeI23SaZjN42xot4hXC0y9L2Mi+dBQMww
tXVWryAF6GvVNj9gNMsD4rWH3lI3SFFvhQ9QaIzmbe2R/DJm8ReJHdfWEcl9lk23Fg9n71cBkXwJ
37Cy58sS9rgS9m6Osak0NlnHhcbETzcxIqi71kmP1bxcWrsJV4BOj4XpbKa5VOsybjFxrJLnkkNp
S574Z79abkcrSogfbRMsuL2PyWT+7TfyTYDh59pVYjeTA7U4wFS4rj8ujbNnGtCzUOU+KnhG2NXk
66zHK3EYlluQzhipAM8zwNwN3h8rYVp6NKlWIQFGzUsZic+BRJCpE9YZKOZH4Y2PTTs82lP+pTDT
eW3CaaRamx5lKGLsQvt6l6Oy3C6uEa8FjMz19b6L0j0Fgf0RlVy64wjH0sf2dr3+Pb4n+LjHUpTu
R1r0ec+cAOhQ4PtjGfWnNCRYFXfYedMa4fhWMhHY5FMUrueGtO+ZuJV9483jsamc8dAVrq/lpLgo
QnUlm7IuyBCp5x1M0PFYwFlbW0YuP/ei+zSPrXsnfAopVk2VNPamhf6SblACy42XLeo59CqEqFFt
5fBc7Ka8ZGV4KSam+5vF7sg8Zwixhg52IrLlE233uIYLtp1idyZjJ9nUuA5sGySq0BsYIaPeALY9
+hXifddrTrkRP5SVXW2VYV8qA1dXABlnOw7OM+xVYtFLyMOlkcbb3G1WvodzU70E7q5ICtLg5yp8
ED36rahk+S+p9bnC1JlCtsB5ZDRJAbfETnoVz40kHDh2LMMmFBjBg4bBbfCGm8li0c2Z99EzXIJc
GnUIx/aLodpb282O3x06v6j6X5fdPhNJjP0YZDLtRF34alid4CwP6ZE4YnskOpcusQfZnU6J09wv
oXD/UDS/nlrqqwUcaGjwGJ75r/UGcFmG0p0x6yPTu0JpTcR3LkF0JBv677/X626GK6FqgBhEcW5h
TfiqnVCeN8kUj5y9hRQ30A63ejtOhUIyD8m3OvBP5u731/x58M818R1B54DJCP/9Y/0dyTKI/S7E
FpTEzq3TjY8w3vK1IUktN5x8rb8vs7DbtmN3+/2lfyqxr9830KIDehLo5vp+fNfUUuypJZ39ct8V
LTmrWJw9zCgb9XZxS75ktjeD6bPqyFJGUzoe07HjvQ2wYWvj+XOMnXqE+cAQ0REs0tkHzGbXKRkl
xG4S68z2TddWr4m+IbI2vS/dFqh9PE9FdDGdmPJxsk/E3hpr0tKCG8L76qcItcAaasO8+f03/cUS
whDFtOgisHCxrFcP1sqTABqnXe5jixzxynwwg4WhVNv84Y4ykP+xm9J31BaIDfDDwzritV4lUMKf
+D9ZqwGDbxJZH2YBjmjmbMKlG6QbGoT7PhLF23ycH7zeLN7GeqxsL9GXZmRf1qUKPkoZE77pNjI6
RrRqeDQC9yTb8Sb22e4dCIYY48XEi0/W9DFyrPmmiKxaU4ST28Fsu3OZTZcJFtZusBL72Cd+sVVu
zwiuTL6EieOuyiznKU5+dYNI7ktYLRcf8tbSdxzetdzTOe8B/ROyDJfrgPw282gbrGF58GbsasAK
xQ6C9qfWwfPJE9RYv39gv9hh6Ee11zzSHwtmxI8rc/GMqrGZyO0XxeCDcmJiZ3Nq8DNDyf3vr0Wh
/EMHrJ+ZY3JOwf/xGGjq//+7t6C15gSAci6BUsczztjHAoe4P1ziFzsL4yKkHPrvP0tQID5nfW6a
GI4GY43zHjnFmG991jt9ssj5pm+xyLPsfWBYJxUG8RYTrKMxhR+6NP2bPPVyhUKPKPY8lfsx5RCP
A3anei6IN4q+LK6SW5j+2T6X7gKtVDLGYOJ+lyfudvTr937Pv3Y7H1OKOcHXmCnbCg4WxutBU++s
Fjk+8VPWzTAxJTCt5ItTsgSbJLsfpww3/GheY1ZHgSoU1S8u+SUM6/Vo9ueqtOKtLZevBlj/Em6z
f/HG8ixoc8maMG1oNT8+lNKqsa6ei3IvchqFEV3lOumJNrEAmO9FzB1IKLc2+eyfCgcCZdi1RPyK
4k2fspbDjImEWw47FaK/7kHONsCoH1Vayw3sFvr70T2FTPhIMHZOMVPXDZRXeACADBsvnS+mpT4v
pDknXvIOZIGqquELt8ZEmKV5mSnESP6N6xuZk/dVq3PkuAPCeNYng0U9mRrxyjdIqynCPLixnOUS
1O341VT1X96kX7wknBn6PwKfJ+s1dKOiBkqvGsu9AhGmxAEWUXwcG2VDWEd/eCKEPPz8nvicwmxr
sGY0W+nHR9LYcgaVHEjtxqFwK9yOZPEwPYacVIHg+WBLm5FoRoM0WmxTaUoFGOXgzxSAJJK7+I8Q
b5AUY7MNsPkjwAILrHL2CfoVd8bov8kDguniQEtMykpi0tF9LtLlPOXzbeHpw5hlFsnsOVS6SsXR
MF3M+2bAsGKqrDXl6hYPOn/X80iv7eViT3KTOPxgoKn1Rs9v1Grc1eHQE6zcx4cJBsS1CQrLqdoo
HEOPJfPXpKeR9BH2YydOq+cs6rHtI6YXdgDDY3y0MvHAMB2aJ9Wa8IYN6M+80f9gFPwbJGwsyHoY
d8Juu61+jbrJIQlHPbqRbiCczOB9QkWTN1RL2BDeo0vzN17NT7eG87FJHV6xPmzuAmf6jBhwo0D4
QW2S+0TSswQTpTg45sc0HuFa2C7+jbjW4B6Mtf5xIdgJW0Be4L7PjzTFN0XIyZJEIwuTt8NV/X0u
nE9xp8pjJpzT2KEEsNp5rRujSSsmFE4ptziinTAU/GjB1v7Deez+4vWm1sG6Fr4lK+q1Q1kOU79h
YlrsO2/+XHbjuTM590barNDhtdb117XVrnosKHscs+Bg8c6XMYZZqsNSIeXXYB6TWleSKJoFG39s
pQeZPWL0b/nlNpiGeZ+LzqBBywot5062GOtEn2FdBfdMyWKCwjkXe7Io70oQ0/XiyZNlsMek/XwZ
JeWW2coagXYyrKeoz1a5T2Ud0RjW020sKx4IzLmDlw6PPaSeVWsx1PFpSTHdvB+H4Ww7kHer3J22
SUuGR6NwaooVrCysQQphAKNV82e3W+pdyzzIozvYZ4l7GjlEaDKHR4nCTlfzvfftfP0PwvYHhI0Z
gWDf+tdcz3c6i+2XXM9/fvUbxub/5fBHgbt9tRJkgX+jesq/IElTUFDAQAHVQNo3pqfzlwWQ7eAm
BtPEwqbh/2BsEviNs87hlfhmBPFv2Dfg4/xqr4bjaTqmTUnP54BM/WqvHjDyLds0qYgK8oTaBtj9
gEJgjXMT4yK+w5zOHtZllPpvyb5mKmQlZXJSLpvgmMc+hsSIKlioifzgdvH88D/snUlz3Ep6RX8R
XmAetgWgJlZxFEmRGwQpipiBxJAY8tf7QK/bbvfCDu/dq454IarEAjK/4d5zAcg2T9PgJu+4tDGr
sFQRLIOVcyQKly1JgJr7BogMl2fZtEs4L6VbRyOBX8zhYcRbF+p8mLRGS7+Ifcg6S9VVXdwFeUps
6LpS5ZVgfJdITUXzPdQSNYoH2GtfaoN9lxkFzuQssUOtZR4Q651mkepMTOWOr6AhE87KIPtMywAD
tV3dq0lciuA4SzAc1pZ1nhV+WE5NvYmXqpve9JoPBZ03GX/ztxj4O+yGLIdENgzzfNHBMPXcav1b
yLcktC5hSf1Mlhpk2GOuU7jGbPfr75wv/Ii5aOP9OSjHDJUnX8p1OIFL9AWvhGN7/Fw+2astnOG1
mWEgBqWOBRQP7t0sk+aHGPz2bhz6ab1ZuiV1Ips9LV6/zIM1VNWVkYS60cEvVZnwH5aSz9VxeXBO
GUlS73QrT4iCLhbvQeVKvBup798nFZXMjrNcN6IkQMAXoQJq955fQ78mKHURtbgrjS64d8j/yi6F
HTjHgd/ffmq74FK5eXdQWbbtyQNzv/zxMOVO0z4hUvEfNPoIupSMm2j1HVKnuJO4Y9CFtSXSupVv
R6sQ2S3Sa+/KvmMnoex6jV2vMM72MM8ha2NpczebznAkSm/k32xYeyKuu8+Z++utR9z7KvTVho3B
6MsNHfjhX4ZW+zFabYDI/rwGD4tA2bFyKz9xR6UPC9LklIO/Z8bkkK3CAG/Y0GmagxIi0+YPH8UL
JjQjuAhheelernp6tpeiyY8AfkZ1wsVKM5UnUruYbPVnJIxejfKLlTsiC/jA4ylzSmfepbOQj4Q7
OuUlsxZkQL5mWDuDydBzY6z2Nft74W392X77f6/C3T978RTwF0ty7R8r8z/78/XPLh3bCyrEPxt2
uGVs28s/m3c2oNsa3vd8f59Cx2Q9j1dPG8/jn7199WeHb4qB7b3D/3pSZlnzEyevPa1zz4isTK5e
XU83+SYLyNAHJJtQoPqjGSj+FhCYf8sJ0lr3msjbZAaOpecoSVEi6JsIIdnkCPomTBgtHSKUSueX
fDTzSAuy9orssosH7rBiEzfk1daneYVp+BCLsvnFdSGeHXm9tR/NJo9o+x6lhGRvJIgxQEBBxDlZ
zZuoghptQF/R8BmOq56ju5ikKaN1XDagmV6cWslMdQ2ax1b5l7EYyHKejCEM/HY5z3khY4/MQEbL
WcbQgYG7ZmtfjuKkqZI+JO71sPjAmdbcxNVE2OItKs0n1MHkSqXzAcq582L0G49cSsLoV9neYUh7
NCzLZCVAK6wN1A2p3W3qWQyMPrvJPZv4cCic5kZvxPC7WL1bXZnJG1jD+bhg6HtqMOPcFVM7hGSn
KBJ4h+nekIm177bd45xnhKa76jbvfPhbtj6GGUHVeyKLkd5p/CmDeQBe2L4VKG7UW5t4jEor706J
/jrO4NCEmTGtRF9+6JKm3xfgjq99n8x37lCR/ju0nwGn7aHJDT/OkzXZs9cswiZxyIE2CHQD8IZs
cJqI5kYcf7NWSMykl763uTlEqUHnU3roqkiHbilM2v6VWKj5qNfp+My8Z+TBmLUDprlv2bvVYUW8
FY89kozJMJN3q3TIylw2S4Bb2DVkAbqME9zDuTxate3cNOjX9/g52T6LFL2mwIB19hPmDYumeQ9S
ZMEhV1xNRY3pdnTsmqfCVd7tOnQNvWGJ3Tb2u3x8DIYueQk6HLiWUycx+62MCDEfjGFbtvQmBH7+
FMiS9oakmU5y09/XyEsPrYIMIEjdfA36VIvHCbNDOzfqFmJWe7N2M1YgfLwPFv/hOriLdkcr/eKx
ctVDI0APmA7Kve0JJ1p2chlL4+wsRXoJytoPmJGx1q/GXHphCZV3s5fmKrLnet05OB/DyTSsW4ts
rx0qiaXfaYI1tdcm/sETXnnWeuByvUjlrtOk9jIKUHE8cU0X5XIWN7rVP7pJ0T4w7NdvrYJAUZ/U
LFdWPAY2CP3FHMJlW9qYKLgw9tka1AWv+G2xRfuNbG3LUbfQsk1jMjvcgy5yc8YkFjyxzolcJzee
20xOj1lQ+l8LgSexCDrYK4n5rgXyO8+b9KdrusQkrSSSDrbz3NiOhkhugAtulRuGFGmQWrvkOe3t
AwPW98SVv3yzcw6qtUek9fD+rXz9uU5rEAFaNCPP6z86Atx3k6WfSA4owXqa4neaeDDQCg13IAKl
44Sbrw1NtdosKBLjHsRFH5fDXD40hnvbpKDxGPHJuB5NbPwmUKUxnLN+hh1s1Oo2XcckJjblSxbZ
D9YQlFLUF0xj4KZbE1IvhN0R20VSHYPtcC2dbitmOj8c6ep2C7dcDFqT6Omy/KGZLvuzudPfM9Nj
bZ773u/e6B/lZHwTEUfmc47aTfPeGoS1Uedg7l1K3TsHa6IuQpf2zrNIWkvpBWD2n+emTDg7hYgJ
fSHuPp2sY7Gs9cmaxAkqPOpM13jO57W8VDzzuyZ3jb0BEOtgFmMWCr04gL0U53ZcnmyVDXtDZQ2b
zS0mr1BfKETtcLRk+8TYHmvooPhdJ7W1Mk9pphjX+4hGdqj3i8SZ22v+r4SABOSpyZveOdYdFiOk
Vr7z0Bkjz5XzqzZr44TvgEUbYd43omEnh2Hxt1fPBBQYeGnKLoskHwkbzTAffQH+arCFHefYjCH0
udmBisV7xCGbRlk1F3ud6vHObLwE9l177vnS26pHy63fZutgh2gseETZ4MGOWcyoNwrj1hLFM3AK
l60q5Csx5w4hwmbTPsoMFkJBK+hNiEBdUCM2V/pF6wYXmrx6GdGub8VmZzR3rTemoT0HdHntN9Su
Iws0mA6afpfMw52qcpzKI1z7wSPxqn5nL9rs1LD8mAd5L4zxbtSaK9UawhhXMWkbkaeuq8SjS8Jd
SIJjtnOAuU6RY+UOqyrPdi5N4fsXt+4alED9zlw9EL6MudS92Tfl/5Pl/5ZB/G+Nn8X0/39q/H78
bprfw/D797/qKqy//9Q/ej7f+AtjH+o/RvvefzV8gf4XaaiWt5nqPFY5PoOzf3Z87l/oKXQXVDWr
K5ogRnj/9PbZf4FnB4TMIs2B0w6V6P/Q8aHV+reOzzehGxkM99g+EIn175sHb+2xLM9Oc9ImKlxx
mKgAiylOtHkm5aSmztptCqP5Mm4i2HroGFhtwlj8Z96xq+2cyUsy1DFtq3E7bGJaDqgydjeBbZq6
JGzOvUVonLv8rHF2d9FqOdZHsMlzzU2oKwOHsn4T73qJ9yUbgZzXwmHicEFEYCe60Nhkv0haJV4i
Xae9s1AFq2AZ9g5VKQE90NGRhLQ/bRwU2P2G+iSJaMBm4e7lABFGH1mFTkWe3hmbGLlZ8+qHmVko
lLnWUCtbHMI/M0N2B3PS1Jk0w61YM133M/mjdl7+KJ/rPk2vbb+OzyXi8svCEPFRzj1E6Mp7mKQR
XCHydZFfE5OHoRrtLbcYqSNyisqcszYp9P6Au4ixaw7SYhNot6L1Tj1Wyb2rEcOoOPXvGi84p6CW
nXYp7wHwcvjgIdshTfDjKoWLIjdReK9bTTx3th7qyrYvQbEMJzko7ZhoilapzLQz828BWLlTYYaD
PBoKvb1iQEKN3vkayvSZ/ZABhiI20R1eUnifBxs/297sLIefOqgHMZnD1cs1rhS07+4mgl/ptuNh
LmgzvXJ4UCXn8Yx7Ye/CyIo0gZTe3kT1kuMLB9q7XufDwRDcunJKidY0g+Rl8vN2XxSJ++XnSMHY
DpjFNXXqbVC26fmXBWm/X1dTlDNSOHI793vQGkS7okKModsh6tsMAhgCgk+/b+bvlKZur/QGp0eX
oIPkvbEfbAZ+1WUtxHMmjeLZZy3wAQpWZ6GmHP1KnM9042tciW2tI2nPAzT5gkxMuDdYG8iu98/J
ZnewNuMDHutnnISM71mwdkdftuXD0nbkujckRZp1D9SgA2OJoAgbUZjTcXpHqZErt++HTT6LsB8X
htoMGZRx++KPR0MtW9LQZtww/3g4us3OgSWFGlsFeDwYtugQsk3CS6xZTSZYAixiVCH5bjFVfa9p
bE8d0GTQ3Ltr75ofbdV5yaXDBpTdCKN6dfPee8TueUg039BOQy7txDxUIwWft5uCuQl+wd3p0FEl
q7pTzBvuB2n69S+2tVQYdoP4wB/lsyMW657c+Yy6qCq9H3YyMD7tJZL3qgnOc+uZ9S5IBsTyInMF
pjGtLgAxrFN6FLZX9s9mNdvlEpHl0IyQPAh9B/8zOP6gQRUpTP2Og5Lfez0R2JS4BaOTmCQKncCW
bh5DHXvMbYeBxHvVmZN1OHed1XholkAmX0WCogNxY7DjhNtlhq2xOaVI4cl1SgyRtWSpgjWvBOW1
ERD0MSg+PS1ZtaPfTHp7clqA/TvijSUo7j/Mqa0SsK8zscewf8ChlQbL/12rr0Z6MrJRn3ZNh2K8
GT37i2HDWB4YGkzMttaOTnjS8oApOmOWIIa9zV+pYM3gQVt0zGQptAqmCRX7Cn3GrcjZh3oSPDXG
QzMYkDwTsVlYzJ+Dpr2DFmO2Lqi5LrPGG4xGjk6GDKbF1Fs8XKBZ494Rq7nsnc2hqevVhOnE4Xcc
unjnfoBWNG96kgr7Xdn2GDBUHczoWCz32gR2dyrzgPd+cZINnm+PrGot74DtOjuQ2+of2qwv7xuz
uqgUaeCuN5z2smRbfjGYu307j3bGXM73eKmmHJuFbKRBNpZrnn18No7WFNu7ij/HSN087nGkaHsd
88WTVxFc5JqDMkKoZRr64aZB4yXbR3/yGF27TNucAi/5zrSCmxUt+a7qeiPCXJuy9aRN2CklK31X
D2r91a3dJ3dUf8twlQgoRNthPjFu25l6pz+lykj28Nr8Z6jRw4NtawmXQ1ORJOoNd+3oAynRVv08
ASj5pUzXQc1gRIOHfI2jMzniZdF/lp6RRxCT/LfJ6JYW6JUpjoXTLTee8tSVTaS/w0qEzHBeC6p5
i2aua6dbgGd7ajsbTZquCqrnjMClYrLsuKCGv2e3X8AtCw4DQXPPymvH0+pOEpF0ow7OVDsd4zoG
X2rQoIBVBJrg/mXT0S+mf4OFD0a2aTkR49Rmx2JvQbNrOzvTYBKZEmp2L9Z0Difkj7FdBOnB5R+w
F7hV8dnMdsbRqOyfFs457kJSAz4m3xyvhqeM38xP2r0zKisuCbk+ukNnvWoLfx+5cmkEjpdI6JxG
o2/G6rbU5+5F8h5eaev7e4yPwQW5TEP4E/madGJo/K1sui2J9A1JjnSPlZreO9/OL6udZa8J45nb
JDGw3gOiohIgI20nfdDxbW3pt8MCFj/MefPvncJbDqQU9h+oJUIK8TKyaGEfkLks9c6uffdU03Y9
EDeGUK8o288ZTsFOLLUel7DkT2RKvbLWcmko6MLJsARMpa0WGtKy93e6Ac6mSfTY7lNxdfJcv7G0
YQPg9ikEHFKvI5ummE2jMT6TvomFUw4p00Ibp2egMTsdpsUlSQDtTMgIYc13TWqyL683CQ+OAVjk
/DR99nHp8lKTEBgRBu98mAu1/ILVGT6UXnAS9H1JJHgzMTvznsgN8KHhAJDL0+zH4K4if/hTtP7/
Yud/re/RKP/P9f3yMfz32v7Pn/hHbR9YfzkkFlkkPbn/jKv9x0KH+v0vFzKHR40MIZEC/1/re0gx
/CfsL4jT0Iz9Z31vOn/hiyESB+YHs1lymP4v9b1hW/+20mHnDoOexYJJI8HxZ25Csn+RqdAPayDl
efLnzuxfJ832dlzTv/zFrG4V7oA40wzGEohXHr3Zv+LLmH66U9E9iVZ7wls1nOWKtqvzt1Ouldpp
TSw3OUxtkd1TdmgfkHbaXeC2ene0/QSFKRVaOtw3GPwsDtu8pDQg+MPwTsroffMWyavePg+YLWHq
aaVqrYMoRyGuvujx0obEHaiFGJJgGmt7lyTkV+JoS3WGOAJ3ePdc+biBES1gIDfOWbC4JmrVJBhj
L9PtYZ9VtinOIzEjFfOOpsSmT7m04ujPkQUYZ69dzRd7TQcKJ4VekuAlO1n8A2/o6pyIvnZIxigR
9xQ/KBE0uaEDwV9H8Bnbj6JJ/K/ULajDgEHgt4m3/N0JtTNmPJ3ouL4QLA3wSRxK1AU3sFvUEEoy
YW6SwmBiNY+06ftJL2iyVIuKLiIi6EisDejLJh8BmjXWSPT64sez7jtv5PbYO8xu2TEf8qe0qkAy
LLK4dgwojoU5vxRtbh2KcS4IRAnSYzmn+FC6Os1e8yWnJFin/AQp7tra/U02S/k6pHUTymq4t+ol
w5YyBWy/UvfXuCQzULv5DRso4/8uQMhqndKlfFmmsdmtgVGciYz6TPO2j62klE/KlwPVtFYfqOGx
rjftjvnKfIAX6e19sznQez6SYvXiVuY3kJzxRpHcsgvK9JayzgtrOb619XCup7Y5lmMuIvw50aJq
czeswr0RQidIEvV1lpJVWZrly4ZkiSRTnbisp99u3rjX2lXJ/Ry0cGr1RaPQ3nQ0VhKVTE8O9mQz
DCfvwyRFMZqmaQlTIDIMaqbsksiqv/oj4Rrg3PWT1+b5vlmUswOzRceJHewzl+Z0qCcn//Szbjkv
rBxj0TnaYypWmzjU9HdiJe2do41PzOaWJ+J3KgJrKNCbXOTHptx4MzlseKvdTGWNQ2goidQnzoVs
3/dmsE9rh6lUpgWHyZ1/tw6GWBZVbZRwduyQkuRNyMrvs6XphQbY1DF2MxCZej1QBlo1aWgj3lSl
gW/UpyrG0gcFxVx+GE5DpEhVvoA/OSkiQKmU0Jg4o/bqrIm+s8qlOGcd7gUNkfu3JZ3+XSqP2RgS
nJJanZusczfonF5e6qmUNy48Q3itvd9Flq009Pcuks4JRpGzaz1fT6O+mJhdAZjUyJLX5SMbUuCR
lV2Ke8hgdYP2GNG6QB28Z6DtxwktP2sKaHzcadzwI67M9JAXrYmcJu0BLFsjfxsPFm471Du/ZNWB
CEym6R4ZsRFOE49FGkyVQUzdsn51gkM1Tj17Pcsxx/c8zuscHEYerWWLp9SXECg4PQGQuPHbAJ2S
s5FL2GsvUmbfazEAdgFP2LFs0Tsx3yJnGt4IKpgxy2Y2SSnGVOs3WRPUWDJ8EWadZh6Am/IvK1F0
rIV7APfBKbEgHmp1dgIOs39IQWqDcHVWnAQKQmIKXdX01c8Fm+KLl4vltiq0D16pV1PlOszYsgVI
x6ZO6+zbQicWhuTMgnjR/CsZ/D7KTZG/1H0BAM4VTn5FgzMRjSWVFSmjRmNUJ89dZZY+fFGLpSWp
NWcjGFGCW9NlYkf+iNNGe4JX532YMB2jtAygwdUB8ckyzXiN58U04wR8xp6ljn51k7WNx2RkqzOO
4201ZC0S9bzZw0lcGWrw1iLXdTHEA1FIOugeWldlUCWn+ypDQJOvw3E29MzcJehmuEsUtubEbR5m
a31rJCIkshmCX705PHgUQfNuKK3paPkj6J8CxRcIjdi0ppNdGX5UsvKFxGuIEQEqIM9CG7WbVToZ
BAFpQBmE7i5aMI8reEFSDQzOA3+9zQkmvVOaPl3XPCBEeZUQTZvF3C0DdL7JM/8gjtMDloyFAs2E
oVwUcieM/gBlGg2lNV4DyamF7nLFSMKqQ8f3fhpLCm537p1dasyP0lf4qn1W/i2EQHaqbXDsluWg
rR3kDH1K2JwtDLHcoP61ktET6xtCUBqahj+pxIdf48/ZIfgefgR5EUSWj0Kss6sgggx9CrQAw6cm
vpfOewag28ak/8i9PghwR2sAvdnGSkCGUraX+DHOWtl9bVmkjJPljbFUMLfnbatkes0dolP9Yi58
sY2+Fvs5H/WTQmZy1Bwv2HWiYY2C8iP0U8Zrms+/WZYFHWpdct517rtSbEcaqnzal/HdbMvyxhEJ
eISVGLLEmldkpgUBVNUEWjq3s3Auy2/pVsF+EeodLh0QL8XejNGdk1yTFkMyvkiOfgA1n0RjzKEO
rvY+Kc0kzNjV3s62P3G5m4I2P31rDeebjdJve8yrfeVQMEyL/Vr3MgvrcgB16/OjVG9DGWO19t2D
l2GUj7HK5hCFHD5n90DGiofAbMVJ9011AfbNr8Er32WdkIkx8XZxSk2vPkbR0B6tpzwnr2xKWS4X
C64p6ebVp9mgDqwxYpykXbv7YvLWsAm0Zo9irr6gvZzjcVV2OFnr55AlKxpH19vNAZ9hhssR6yzF
XgbdVPelNZAVtg1+4K57kvytuRR8/InQojde+3Jkadv4PzrP4c9a+vrUy+TkwkELUaalD3Ko5ntn
TIo3r3CfHNedw7ZKb22zHY6W9FMLk0ohcAok/KLRbtjPqBDmcHHYHayjH9sqcU06Ki/lm56g6aiO
VWMOYMYAx22yXF8aVuh8zztTGO3dZKjxqKvFO3qL47/P5aC/SR1OhkjGO6VbWhFPUzYdCzFaEDfd
CZFLsTScrGKcdk5GxBycEgaJjsMTodePnR84jxglBj3k1NQoMUxhho49VN9Db/l00EOR8p3iv9io
EL17EMJweGUaJDZHllhKhmB43IhMryeMXTJEJ38hQqf4OZAo8Nmk3bmaoS3gWMjSsEutLzKaHNbs
ufnLSAutJl7dZXCD13c5iZlxCVErWSEj4suWX3rlV5Fo5fCkZpJZEg7PK8yx6gAh5F65zU3CCsgD
K2q2yxGVXsHj7E7eV5J6AMbNwYM96uSvjujtqyFzJ+rruYqdHKmgaIViWduhGWlHq33sLZuEl5Vf
xe1SmvBy9KSF3joKCfWi98c6YlC33jV+Xh1Soy/2iTeP+21EFQs+F/MRVzsUjE/qA1Lf/JXTrHzl
ipM/q3nRn5hfJ0dCz/KT7sxUvEnnnrtmYiacYxwoAU7M1Utq5nhYJm1lrqeIHkNhzguR6XMZi7wK
zszgpjCrF6PcLXYjAJqmhE7rQ/8wqmV81X0lvxxUs0d/aIObtijGOzvN+ufWcvqS968txsgCClvW
DtAFqiukzv0Ifpn2YZh/pAYnbEifJINIBcJCIF2JdYrzgvfhhq1IzYw4qdznOfGV+zMFiKWiibBa
qh9pB7yI/cIysndR9til7TIZKrO3yZuhp0BseapUA0xuANB3rZolf2P83ezZDtR2VKulQtHTwJT2
i9Tf2cDv/N1Qz/WrnizJA0OZ5rjUHK9YUp/mmtqYtbr8bOqmjbTMw9s2qvSmbyhJq2bqwNXWU/0D
ISpqed0zDzPI+EvRggJaa2ahABGrUGiqQmLVC2c/Q0F/QOzW95GjEGoVCFGhGhokpTeKYHKzaI6g
99N7E8D7+uh7Rd/eLSl4uShIF71ziV1i6USxUCOBgCyF0c9E6PNFuZmziMek3s32E5wWtwSMJdeW
Wd1wLIKsDoDxrZO6qRZbC92hMOJKiaaPrCHjHMVftFA6udZxzFznFTwaHjQ1p2DK+pJ38RPrcBLp
jMzSSz5NeYfGSu8LfD3pHLmmhFRbwiHi9CEn7TKNGilNQ2A8Lh0UpdrotINy3CyaxlU7o50Qp55n
MpKjlV9EQdh9Ykrvu+5b+5febIKYPkeOcmA782MogyR/w6Yswxo4HioCd7PEKIUSYfD93+Co0qMr
a0pwA0VX2DEWf1HFrMe5y+kcB+AE9wPTyA+dwvpmZuS7q+iPW0/oh5Yfe1ZmNz4IkYuf2WLXj/Ns
OGcl8jk0a1tETmbAXTay2iJsE3U6oYZUB105sK2fCBPti/bWtjvG+HzG54EqMkaZFBBAZxRxyl1H
cd6t8WL2Yywr74SWY4paGvfHMc2DfV/q5odjL/YRFJYgOo6Ticw+H5xBmx3y1Jqivt1A53nt8vUO
2fxZBdp0IKH8zlqy4Etv+ruJT4K9WDeR/ZjrsTOqjlJKphf8jD50a/xyiMXcbi+CxYk7JEf4DhUT
VqPIsYgmNZS5ims8WbTyfaCm3200raOWJ1akAS4Jm9ltyIuu2HJDelxJk7SsfZvYTLECT7sbLbU+
ijk7SqSI1wUAB+K8xuqpwLUqrtYs+y2Ea1+TJM85aLsUuZrGuztw8EtRoFzKSOzrQRn2uFe5dOb1
gUl8cDstaRmjxXOPpZs7MSo0Dsyhbc+5btz7fj3thoGAHPjb6cfgofpsWiIzKew6/7YkRRbiAQtL
o0qI2qwC6+3PpNuat1yIOs9qEjCHt87y2LIwELedxdCh901f+sLF6mPnPq3AUfn9SbkNUUeJCyGt
kGyh/Sq81I1cVX04gZXFxMPiRW6Wn4Aab7KU+BrVfZGU+nMopu15k3obk55KmMNiWbG70RwxoCVn
bMRsIIYl2dWp7obUzAaAqAbecLwByGVqL92lZWfC0zJ4B0MvvdDsma1WaVreM3/Q9Ujai/TjSejT
7TBSb8M9NKNuG/8s/iBOQddVsYKyfkTbq/+eG1q0YiymY22PMpq1znwoRo+JgOh/jdkynr06Z33h
l8DCWhll2SpINHCBnGO0OSN+nNgNZinUue6Tfo1SbG1wA9iqqE+NFFMZppgCXxEPDdA256uFGviF
UupHrnVd6PWjd5O5SI+7RVE4ttkpmdUmo5FaHzWTfA+MDh/8au2gKb00GkdeMdmEWrjgFAlB8V+z
BZQ4c20ErLo/sdZInB+qLYlvUKV506zZJdeat1F4w3EdsqfeNb4tTtL9vFIdNalonrLWfGNYX6Gd
aeyvAbITOWnYHYVWvyygdr6FqDW1TxvfHXdMPSi+F5DxO+XWj/466jAe04KYFOEn75MuUTQt04ST
OFjnRxBzCkmcn6DWYgAx750BgxXFP3IYu1qcQymt4LHhwMIvZDnsf4op8SRyoGzUeBPq2NXL/ozM
ZTerPF1odZKIr0p4VxIuxd3kMr8GlQ7VlODU3NgBjqvgifkYG2KpZ+IWCoR/4v/wn8rG/zZT89Eu
Wg4PwGbngNzS8+pwuRrW/CspYUEeSq0E0eNuiiMPhodTLWeVe4DldOOl50oKK2MEJ2tus0DRIFkJ
pAdY0d0SNgD8JbnhbH4mG+KcyZHgLv00H4tWHr2pe099dcb/yDw+Fyi3Uu2aBGgrVQWZvei8szCm
cQ+MxYu90q3OwmH81wX6EDaU+iGVqRkmdnfp0+kBDO4XW2ee+GR1EPU2D50tmojBjHdq7NIEQztm
B3oXBoiq1u5m037NDXu4GRNNRHPvYl6srOaQ6SIFBlYbcL1pznpHDsR4pTqTi7FlkA9xDMPdg9R0
xnDJnJMhs76XKZpSc1ytPStPSBSj9Zk4k/E0+ySaugu6Woyu7fzbGbzpibOP7GrX6UNokvLcdwyj
dKNA76DBf+19jTlLnptxr5flMXCbqz1WQ5goy8b5nZMbH3sYQpET6Vl57rgfDTj4AO5W8TEYbfu2
OU3rqNSU+lWapCKGxlpqH61b93eeXmnHgguv31mYl6GNFf3FK2mRUJ0UWUSQEtIpO42tel0/qbN4
tVJRf+Qop+7a2UquaszkLy13v5EWrxAgM204d4yhH9Rik7Obe3MTilyf2bs78t40M1vdbr5RyMxe
3R6YgtYoJEb2KWqzsxttDhfOLfMlEngK2KCrVexzBKr0C4l2a+Dam0KHy+CYJ9OPNXWeqRCcpy5J
233areOR9wCheD+gwgv8l9l3OeGzxnxKwaiG8FXvfGNIPuoF0gEgPD+EsYSkoKJJ125mk6LmwgKO
jF6Svm+oIcZln8JYA6eRuxLuJOfPzh2Joj6kCYY5hkQVGDxmYdQ0NVEHDc0N5d3cCuBybtu/9MLu
brrO90EQt16g76TOjG+FgRuunAvEQC2BdYvWTP8x8QPcyO+kepXYPXe8xglDIwbULPHImb5aUsiL
x9MDaVTMIzarJr8oIQRYVQY8u5EoEiqmFaeTYY7kI/TjVglxyryBZ/Pe7T6D/FXKYjwKH9Jtpy0d
RatvkwGSatWEddpankD4jgyf9FKAYViJORGmFrxUf4TVWVqkRJ8n6UJexLo+riUGT+hwdR4r+Ikg
VAca78XkiqYErUU0WeJ7pryOWRE8rBplvRpcMjWwQ0SOkPMBHmn3sKST+VoUVOARrpmaft0x7odu
Q/Bht/AfB6fnPuUsa+8rpU2vmp3Ls5V1zGU29ve1X7XxlVgp/Vav5/VgCnyPNK+D9YCywHsM2PGj
QzSS4EbTMvMT7lR5Hgd/ejLN/2DvzLbjNrJt+yv3B+CBQBfAa/bJJCkmRVGkXjBoUULft4GvvzNS
rlMmrSvdOs9VNYZcZZtEJhCIZu+15tIWvNkaeEvJsmxjwiz9EnpyR3QvscVoOAhfYMUa6OaS6tDi
Lrylwk/KEIpjO8fcbyl313uTy5Mu0m3Yt1EKnLq7W6KO/iAtOmtrU4Z6MBcZXaVoINZlToxwXhfi
ORQdG7XFo31IpaPFSYqhZRWlSfN58NxqNxmsulHlsJgxpDYcdpKtGXXpvjbQlZMzUpzacJbHcTL7
bU0T9LoWJUkqNKnN6wpD5ac+hf3KLAtGDQcDqfGtEzKd9Ma5zpr6FiOvfyhiEW27can30E2ctV1n
jBKjnfobH9/5E9VbmKTVVD+Y7O+u26qZdkPP7p9ypqRKY8AXjtNxDXEapiS9jHVUd8XN0AdfjVGg
DBFFePBit98YahE3GJiJ6Uqx/SaNfQRE699BiSGNSrnjlUcc/bTywnzj9Jw6BnaMa+rN7VUHjvCG
DLnsGpzbn6SYiu0YAlNIffUSqSJeWw6IrtBPKSuKsKBW1qpHI7HDnWxFvK0tGtgGA30fj3W3Hltl
HeFOU7OpslJZFNqWTWzPYoMwSK56F/uoYS7tc4KxG/BXTEJ1O+OBlgKZpi8r6sACnPamdK0xv5/d
GFVSzGKTuloojtAnuzZks5lc2jfUWAU7jSreCeT3q4D4Kzdb+PtmeO7sWX2YAIutrDF7DDrryY6Y
rBFMbBPsqhsqJS9BiWQkiGh4TFMckX+VmxuCk6qdJTLnMDlkkEQpQXAQPSuH0OoA6/YqipYPdpyg
lkibz3XXpHdehPHDsA5srPr9uDjjF2OmDWLZxpNtCuDSCzvkGVvqvh5ZqJFqvxRB2pynoTnjpsnV
yqx8lnahD4JxbnxAlKjW6JvjY1Oa1jUsj1fHkMNNZZXtqmX+B3GyYByFkv7UT2hpo2K+Hut6BgbU
fP5v2/r/Jy3WZvFGLvr/9iN+fsF/hVa9Kt/0rn/82F+9ayG8P7CAUwp0NcoA2M7/mBFBDvwhbbrX
tK5pj/8lS3VInTapC+v4TQ9zvc1H+EuW6rj4Gl385LC+pANqTvwnbWsu8Te0AmmqVApEIOCJ0bO2
EM6+7Vkv1dIMRjfQUBhh869LDD1nAijwb2GM6b787cb8hErzlrFwuRhOeI1tCcDkWe+RAZE7O2RB
9M45NlT9fIlNUP0YPGIM5wUEIAlfxJTOSzCm7eF/cWlclqZObvW4qW+/Z2JkYu6pL5yRs3JpvCwA
MNWElkRqRD0gd1RnndmCFYfOhdHl15d/CwLQ3xxVgAUqI/BpBF1Uxn+XBlh2EpVBmtvnvNCJvL4x
/mCZw2hPKn25uUCV8utrWoyRd8+WizJUwD5CVZEXvcLf9AhlXYZDVAfWmRAzwhNQdh0terjNTtIt
fqx76hhOYnPxQQxtt4/7oX/1ahw8ueFxHxpPW31klM6HDo9LuF0Wws48GibNmr22KU7jJSciWbRJ
CsgkerqZnrr9G7DiW67ij3vnIed2PegwJonnbx+dDx10mGVsncXALikbwLbM+QAe0u9m8j8SVZ1m
nTL467v3lvrz11XhW5Dzy4vBX99eFYOWTGe3FedUjJAnL/BUWcbfzXRmm6WZtq5DLAQdHEQAlwCE
X1//ny+mtIXPSRglJePm/bsyBkGZEQQuzj9SR/ULw0FvvoPxKG5/fSnxk4Fii4A3yze54D+YOKGS
fWmagzg7STDfG+zms92PCJjQJjFmzhznZTQ9/XaaRbGu5cTLAqEbNAP659887p99cQCEzJZCuvRJ
33FFLMeogsYMzfPQN7wkDikR1TV7bXNcJRrh+evv/rOXRPsFeC/5r/wHW0bUAPANe7TQtbFHpFwB
mPMSnXrJu6D161CWID+D7BdG+YW/X4zBrJ0imD8p2S3VyfBI1IhoxkZb6oe4HjOyAkQPHCCOR1JD
SpXylrHtRZMcxCbOr19/iQvO69+I2MtglRbPz0QwhbXHf/eKpHkUDj6ykXOI9r3ZLZJoh8u4QeBN
HEgL9in3J+Y9xQ28xAJGCUaZdaeC5gCjBlVskjkkGy7TQvVFhGb36rfm74LDfjILSoxLCK4Anjnu
e8+7wSlg9GgTnzE4c0Mut1nUJGYJnYRBeuHvRrZeQd9MgZ6pmdCsuTg7EIe9v2LRR1ZqZqo7TzUp
Ay55NC8hRVf+sMlXGUx7vmttj9o8mTNkYJhjigtrosH7MRm0mtguVf9qVyMjXSdnmAYvQWI7TJx6
TFxuUceqQdxLAqSiGyVmRB18DqgX6Qkb41ttUf0N6IVv8P5r8U14zjYj14JhgDPljdJs8bNAApuN
zpXGYgS1WojZkEb6AT06J/SSbuC0TuVI58dyjdxDows0dxfEyJ1XUI5sc63mOlhbqUVfvOjlDkSz
0R9irxsEQLOIeh+Sbhp4iKpohJvxZBCzh510Y8qqahHAKp0/GMi425iWyZuRdtOwZQnwagyA9K8c
vy7PA+rok98V6bVV+NXtmGLiRoXVwr+B8mc8CfDQHwTk+69m1okNuiXOhxa07prPN8avCv6Gd9Wr
uNwkPev3FUkQcLoaO63vGlNHJ1Fzh3LmVB05jpK0jRXZlEb9OJQ5mb92KOXHADCQCY4kgvrdWmND
MKobtZwSyAJp115v+X8CHKGaWeI0zQ4LGldUbsPgtEcL+LpxDH3hXFvRQPOsHsMrE8cQvu1R0PV0
xqg9w7sSFLTdvnRp6lpYaAj+q+s7GRU5Je/AicONn4I6jrDqP9YZY0SimCJYQmffNABHoi1bA2Jv
RI9/4RIZhTyGbULpk/bBFhCR6qjzmAkR4MeU7HRKkQ7DAUuXU7QXaS6vqRBnAyuz4LxX0+8YTFlf
kQtBToNnk6JhzIEvdpGqipiCTTL7R3R78S2p3/1XQmo89D1WbO7NJG03wFcj3LJOu2vBLlYNkrmJ
CJ4n8MQARGn+baDUcsrvq4oKVNPtJaGyO06A1Rc0we4T4nMXF20dvzJQ5m/REKbYSOOo3JgDj2cd
h325R/frQlmR45qBVRCHBTF9npGroBJegW18dRpq8DMOv/rBcP0kO42l3+E8Lks4RA9yDCszYAAA
RpWbQhY+wIVeOVIXpKBWg/LXjLbJgtSTOYkBLxPugYJ64WciqJ+MePRsPm6WctpSjSr8naEzg/OF
wER679zpUpNLzQhaCLO94bw0/kR2FN1//LJFFOafZqPjiamQaCXKdyDvR8LB0IxVzBWJYlSuYl+w
mDplw+9A118/B7hUCEkXCw8V/ZWxNs3W30wBQRVUw2k/IBlnyk4cdAbSX/r1okj8Dt0JpEFisl8l
EpvZqCCtHG5n8HgBf3ekFeMoJunUcJiHJKj7bdGC31w1vKH+uihsfj12YT4cJw4C4nWo2YDrHfFe
UZ2yMrMeGph//Es6P6nvMVYgS5OoTHInKKKNED1/J8Lk3WGXYONjoRRKkAhwGt/5LjentXSeU59D
+V618EBuqUcxxSCy8HXmATHlsprvLddjUQdEMuOpYY5kD+dfhy6LqEyBV4eV3702gb6V2kfy0HUD
//PyaQs6aCmNBofcNuLJLPAEibprLnuRDLZ8++ESXxNFI6FAC09kdNgZKh08gIAi2FpWqu4vaUF2
nurkNYvluZ/J2r1kVCuLey8KxZfileRKWTx2r0hU53sYTt0rBQ2KlhFc7qOZjWTR68wewJHda61T
d5sgap7TDJTJek46dX/ZKCxZQzbYJa3S0qrzS/wWKkvAr5afvjp2LrkXOqMagxOVNXrka68KkeEj
J6yuGUY8O0t/WsjGLDxdRT5dyCcyU5NNeAUIZOuKjEivQWN+VQZVZRtaAbv0TocbjRX01mPTtXxy
dLDsoKpqghzeGC0tt8sGh25JsM2WtH/9cfi5ZFcqUmlIynWVgxwHZROB3DX9iJvJVf51jIzyJZY2
fHmWHT5gbeHQW/lGOaW4tUX4JyAZLl5eXiERugSejXOrt0GsPP2mnc6+M3WvedDxjOrQZ3PH/w1Q
i7ZbnOnMbZU+qgAvSfZCCTYGqK2PHk/6FviLPPJ1qhOyFe8e5QliKSPO+bSI5NoD6Hlxi7qVfTky
6FsTqQnaJzjF7Ra90Hzn+KkabuopMmJqcpBugaSVjFpYw7699fkPVBEN1e/puvKngLI/j4l8SDOf
tl2vA9d+JKPRInVf4mLinkJq4ftfJgGYjWRdJGQkrknNC649RRJ5A9nyVHv68sXU+2tYI2zHUNU9
pzQPTkHEU2W73xya0OapQnQg74eFnPswEbkWlMThkXU7380q8l4QpfC+gqvECJogRt1ELm9823Z8
kstIhJYiaKzrHDVitJgwBJJGmz1tg1Q8mENrOvqVfkBpA0d3Z1UkjZGNE0ALWWYq3BxHO+z6PZsi
y9eUHwtz1kdlpu6LnabiwTJ8zgDUrViaQHU8TLZOfrUtDelhng8Ib0qC+tmLal70Rkzz3eUbshKx
R+7Qc6/aCoDZ5cC7kJz+vOhQxjHiiJowdZuriSPtw9DwN6nm81h6vUtb/InndNkxXpZNtZiMqDoH
JW77Md99cWsoYZZvQAaxik2rI8Qvd62txznYpJPIl02rP07s8S0yHXxWo3iwQT8T05tnJa/VopAz
S3uxsbMigFy5XcR0lJDmS/VTB3LGXevSCmXIY9fT+X1xEnr2dhplc1CJS7vQhS3m3s/tRGulRNxL
s7I13RcHGgHBhDp08RIGkOcDUXDgRaotVuEpR5nt8dP5EFvNRwHckCESEn65BmhNmlp6mftmKzX2
ZG4xybMVifSRnE4VttOCMXG5AT/mIn1wH1OLeUFPrG0kWXEuY5euAsva3NftYZaJ+hNYTXi+jE+H
vu0eOMywh2fgZDdy8BkipJK0B8fNxqs4Uph2fgwI9Dn+91oic1gX7dgSm1yCzNbmvcijlnIZFd6c
6fwwgBvEVoLLEE1J/KCrqw1ZZyTV2itLASzZLZmJAIEba9lYFCFARpJekOgvZEwFo492FBB1Yti6
vWIj1G44e4pb4fAVGHLiwY3hlBAoFfFmybBhhZHAvXYEF853pBQHj7adiA+utJYzJ3UGtWkIWvk9
/ga0PbxfTtZnBdYgCDxrOpN6+cZGh1cZ/QzFIBYgFPmRraY1VVsmhSpqx3DXGD7BN+UlZj4d4L9t
7UZxXdTq832hnNZb1RzVHgOddR+51JaR/4x0FCbL6Y1N6rQzGhH2QsvHUfjJfOiHsYw/CG0ePhIx
Im6RsPIpXL/nfmAEYLSbgvyih94d2IRERhY8mtrUWGIY5fvKYLpzaAp/HPy5+IBT7WtshMaavLru
4OYNQlidVUz6aPo9Qv+4kppGbaPrz9ZjZfMCzyyP+MxYkVRCi72n5BmwQ1HeY5aS++cmNQ+0cnGM
7I0htXdm6QOhiRpIFPE4F0csaumN7XRCrFk1iyMn+/lQUsuGsVDXJbpTu/oezDn7BU+Hr0JNYoS1
nYUicp673rxq9OR/haaJQmQQx+ypBgfcuZVjIDQqS+d/oB2GTBVOxscopbO0bouaP5tAcJNsl6gP
KoCkCdjwYHByMS81I3ucQm/pmtgnkjGC63EJFB2aiXdGH5QzctpPkx3wqgZxQxqn2fLxwkVSbEKy
Om2ccOKTzpfFJMRU+LxAg8pwEOh02Syoye7Ta7hAjvUYAtyMUA/oyY5ozxoydKqjY3rmtMqbZXii
ntYeLlGVic6HnOqApNmZwFJBQtsrsBR/g4LOOXIG47mWnsX6SW+U0VpEzFYLGsqHS3TPZd4M0ozJ
kfgde6uaknci1/vNOiSul2gpelJhTflqmp36+RLkW/XMe23DK9Tr/M4kRERiVO7O004bjJ5o5dac
7eKDRcflmzN6ZofYeOCN67WD281gjxk/dhgNBBGDlblA1uAcpVxMeeTANvcaGYmCAgPDvuq7YYdL
CI233xHCYmaLeMDHQMnO1Ymp1Hm4JTI1WDZQy3KSuKRHeqPyHmIq1khjdaQNUqDbdtEBiD+2zC5g
Ny+yZlT3eAt3UVZIf+up3tpx5fgB7/T8CS78ch0j9viEmDPbdLwhzM6cdpYdC6KWTHgFEi3l1MYd
4fDVTMM/KP2t3drzwYpc4+tQ2+4r6WPLN+Q9I7aauWO7PeW06jxlnUTdmdeCTdk+p7jypE1hpKTi
LUZ2D3cfolU1N1euPSe3hEr4myj1ks9F3UcfPfb483oo8HBnnWvuQbSp28Cuw0+xIbOvVaP4TbhK
ko6dchlEd0tpcGIluHcSWmqLeaANRu9HVtN/jYm/MybSWKDA8osOz7eu/z+PSRslZfLypsnz4yf/
avJI+QdOIY+sKyFcy3Z0gvi/iJMWXBKciXQ9Lr0WizrVvzo9JtZFun/SJ6eElCwduPIvAIn8A+C8
RwwVomnshF7wn3R6PP9tMQyjo+1Jwok0IEWncr0PBYiUM+UYqWJiG+RwqvySrUyJXPVkEz+LQKNn
44scStx3wlipIsI9i7Ftk5tiOmRxi8w8hMi8a/ug/UgtAYGVnbNthBCBlYMGtp0MAUHDs9vsBkxG
QACy2D3STpHtbkiHEEOy4Ux0Wn03d1dO5uITCxQAjrqY2fxysCeLD9KjwgMSFX70CRIRIL7RbcN1
4KUE402PostDFMphpz4t/UipdsrVLhkNc9M76XCOpkpc0arDlD2DMcJJo0UXixE29y7whWt+BJod
5sdxj+nynIR12m3iOZ0OrU1w5DKpEvG7bX5e2nY8pWj/H8IakZFqu/gOZADJEMGiv3mOHmpLN4VY
QKovO0IYIIDHkyo+RjEye8uea0wQ/GMUR+LE+vQJwBnGFb8fb3xHYaDJ+7XRmNUmAioYkQ/p9B+z
OpV3+DPsc+jYJgpgtARiV6lBa7J9Y9nAYAiIphhBiTCtI31ocmTB3EK76521U+Fjtgx81uFsI3DJ
6gNlSaoBytqLIf6A9gsTtKVMJ9/IMQZw7k5IT/Noca57g10N6moUdr639LCm+gPQiv6T06mUJIxk
EVtjtFq0pgovXNuVLs/DHa4X3zr0qfkMIdDdDHyXbRb2j2GJyz+Y2k8qUw4MSrP80iJ4vhJxLVeF
8mMgCOTBiN7d5GkU3XcO6Zkbyqf5DemZhHWUMUyuIC9iuaqLyvsQDZ2HccMIte57fA7b0DorQgu2
buTN12qpv/UWOT6YjRZvGzYJc+aUdlcz60qbeqRz+mIGmgm0KxdeCD3BCM/C7p/gvKCO7WV2jL02
jE5TD9fhPHNkaV7A0HRfzKmBoQbC8OwVtXsCKGx/zDy44YZbDtdu1zXeuh8LbtlUF+0NZMcvrLbD
rYGmZ2tN5jenLL5A/YYSiJq9OY6pMyA2tc0PAAJFtyla5T8TfDs8LIZmYI1hvvWaMIdsTcWjOJjO
4GI78Koyx0M/TV9iqBbmRiiOZtsOQBb+3bQVK+Ai1taVAF04fo7meawWwmfM2LyuGyrJ61koBPW1
dTe54nnpgmezHVYtVeZtK5ERIXtLqNY4Mm7aPYJRa29GlveZMOQHQgu/mRwPYC7Ckti2dJHYUbKv
+oD5lqJV4OuMHM8iUYG5g99AvC4ydhBFycn3guk4AwBg34wRk0Uv6ibrpgs67Id+SEDLemjr5yIx
6uG+7ZXkI3W71BjCuxF23KptsvpGEVe76TR5YzARdjl2TIj2MjZnawGgchhCUQRrf1DpKbPNFARs
V2OMms3KvelcO9xKG1krJ16xbeoe7YtEZShqz//stIVyV/1yKk1pHKK+i/eZz/KOPcfYuSHb28BU
0650SAgmISl7ml0IbAVoxZOfSKp6mIh1C5TNDjLtFTGu7pmiNL4NDxGqN4Ff9cfMWadN0VylGWqT
ahgAPxFhsB5FEd1MI0ja9ZAuC90P0z26vd/ezBjJiYvexENOVkQWbYq8IzMxiSo2yoZd7NL65Kn5
CQ6Kt6nYQB9nCH1bl3/rlLtmdSNyu6Hd5BhzC2KzsSiNg/KUx4x6HzNV25xtlFUPvuuDLvHYmcQu
lom1qhcFvQZzDamvWYY5meBVZ5bTCcUY/vF2/JJnfspuf4jJ0ZJBu6OadzH93uZLpL5TRUGCRwF+
F7uRk6OZr4f9HHZfMSxCD5UAClexV4pNZZnDEQlRTgkrbK+TfPjCwgJOpM/HQ7k0E28pkvQFfd40
eVQvk/6rVbLabKUju2unCIPdGImPEa2Rg21gFKUySiBX6af7XMKyjBcKZWi/V4IFdlviQwdCYYwH
cG3m0VQS4G+QxUdvcuatbgCfvJ7oW1Zsf9fVKG0GKYLTXMqEQl1+H2pOnOwiuWezjskDa+33gdqT
9kb5zootnbMmKiynbG41lHtgF65oNzQbU6N8RKWZyJa2DjvqJq4jtoOw7dYZQdT65BtsXCsRV6pv
wt00NCf8Ls0Wt1f36lYtJuqiJuEVM/o1tQp26IMTH9sl+BOMeXGM3JZqaTRsh2z6syicYWtSMdui
j/9UiTY++m0XHYYpt0k58G9HEd73XQnLsrAwbQyje0Z5V+xao4O1mN4PZmecpzi9m7mvV2RrWbyN
+S2uqmU3exkYPdSqrkm6a+ft3KVrNw4OwnLljkPPEX1Wn5yMetw0cF/vmyGJvCsKixTcFAHP1dZi
5QSel8wYOKjpKMjAzlQpc4uZYTG3cRhwGEZPHBhPU4ddcpNICuBaI2hBKshKQiHmTOQ5/LJeCHXA
j/vRxZyWgqRe2Mp0YHVoZ1DuWlfoZ1ZWSqUNzkhbfFNYQd2VOSzNB6uyjHhTp+3y2cav+LmozPlK
IoUDh1h2+0YZQJDGQhKrhop3pN2TTUz9eck9GOP+oApzoc/FjOlnhveicC5xthjSq9EMBnvlosi/
x5FFRok2jhNmtJUczYkK86NXOAzGvkOpddcpv9lNfkNmFM6aclWUTK8ZNS/gQQppA+yU6NFRIT79
VKtMa4omq6CwdYwcwrKNuaD2mqoBPwurG4K+yqntU1sPeEd6qwUaQxttCEDLpqOJ5p21beWrGN5V
JzFPLBkHbdUJwG+L340D+nQ1nPI4M46I1zw2fiE6eloFTvBBuIbXr6t+aZJd5lJxrvyAdmNsD1jK
osbEtZ0SuTWnZnr247a5p3g8dbTXVIIDF+ZRB/16R36nd1hEPI8YuOfRXJmqleQ3Q3n7nJOfsQm7
QFwXqa/z/Xj4TyR6OTtMg3sbRy32QKh0dIXKie4ftbt1V2FbJqp1AsicdMinZ6O4dZQ+xLIDwuZV
AAM8OoljfgbcqgWTZhivowGX7w6gQIlVJetNmL19/8TkvWxtbhJxgeJP9KMY8yRHzBVPNMT/k2kJ
OwEVeHP6IVWQG1xr3fceXUrHi0k8azqfQLgsxtfsxje1O0HLxa12PQ3SPZLaXuNUtYFxdnk7ZPC0
ynzvaOxWwEO7guxAynpeOup1Dv34S8Ce+5OlPHkKHZBTmuwlrzuTrdkmjEQU3JBZZ68tJZ/6wu4+
q5AqkRe5DmSlJVpbs2seW1qoLcTj1Hu2a4dWcAfw45AgtmAtsYKbPFXqm2WEEVXBRLwwnyZXyWQI
SgiO9zSCJ1Rg8woZ7og0jf1Nb2K1jvqCWPiyt+8HUdlb15vKVUX/dktzLdgHczFsXXwX1FTGCfBv
NN13SPPBgkzzGtEmTC9y0F9A9c4NWYGVsxMJXAPMQTWpbdbYrwvtJLfDvtkaXuztrNGUrwiX5msk
ScutT7jcx3pCM7JmPk9hIgiM26WZP0XCzKONS9PiqsKdcUVWkHll1iE6J8bryWwi72wvPahws66O
FoXjrbFof5p06q0qpWDvb0IddcNhjbE0zpiai3I3ebW7T3OjPM4me/EaPPsDobo2XcJ229dN+iGJ
6FanaTHeplJaJyaJkdSTmJdFYvnpRmY+G3PCOjYa+IBF6hE8KYpqnY2qgYXX8a63JB3XaGi3OYnb
bKD6/Gucee5ykHk8Id8dvO9jX02vHgAROi15MN+MljXbu6l1qh8qkv+e/397/r8IKH5x/k+6r1XZ
JW8FnqQeI7v46+zve39cZGIc/JG7vwl0Daw/KGh5SOqoCFwCJ/599pd/mCSFOz6SEMeSaGP+5+zv
WH9wRJfoGcih0LLB/wg++l54EwQuWioEpTrVQqfOvtWLIEyMM7AN3o9mU1uQEOEKqoWLUlQ9+5bW
598KJD9Rev7sghRD0Hlq3Y0n3glUMr51bdWFe7KhtW2AkyT7RavXvNxnmLPy/EbC9ra0gXyLL0j0
MvcLeSUAqHcCqCD1ONIglz3JKvZeUt1avDSrOnf8Xcz7e+0Nl+JRIwlEkGhK03n31VrMxdGQCeeU
6R58gif4ALyN0qRnRVRVMdk8ygzWcasbtb++qz/5lowkJMRY6ZHRvi/gTA0zh2m0zqmzkKWVfq1l
eG5JgZv2WfEbHZ54rwrkizICcX+ziUfOoUf73zWrc5VTJ5oT5zRViHlpAdORwLVs0gwbe8lCWyLD
ia9gzdLuVC1NcmqgFW3LOU+QNbBh/41W759fn1qY73kIuaQnHU35+vsHSkVMnzsKnZM/caheB0Wj
FVkZf/zvriW0ABE3rtZZvxtQEaUfPCTKOdndhJ7AMbpXztbz/aDbar9+qvo+/l28BxUY3R51OVfC
1TPfKz3JcNXl58E5jWH8HadYsKWB+Z+qKi8XQeB9+Suz1LuHibDNkb2VO6cFU8Yp9UeamT4ZJWtB
7+13ameh7877r2RbUlhg0LiF71HHfmiLcSFv45RaRDttLgJKzHZ03/K2q5/9JqMj6ileUi04VXEP
/WokCubXN/YnI9gjyRr9mX5VdZPh7YAJLdINQi9zTrPfW1d2VlK5a3RrpDY6RiiNz2KbZRa9OrWQ
nLe5vLyuVkAzg/xOgf6z0es45GqDhWSyei9FzPIAri+ckVM30je+9KkmoDUnOpnB9tdf/GeX8igm
o6BlabHej6i59mmxy8Y+JS63Nwh0fqWRz0z1vsfT//XF3k71TN/QawJTkhducbl/DN8ahBYJJ7Vx
hVmIDqFhUM8p7Zwu2YRQacRV5/9uZno7BetL4vqVpk2tXT/g92L+OlscC8F7cGVyFN/jraPR17Xd
fE/KxXyfdCHP9dIN5MCDqiDilSpQD56kUdLOg4VMoIZull1mkB9SD7WgpiDRB6gzFV1kGb++Se5l
if33K4HjwwOXrUXsWDpsj6Xx7VjET5U6Mwe4qy43C6xAIK6qxDN2keiyAYxBodAU0yxsK8BFaa28
reCXnVvEFcVWpRpGFxJViAPLjfrXxS7619nKGLo/utoWGsZ4Q2cIFYYraPPCgUUHdGl6kmfcQiHh
x1qtpJGKn4NSbdnHyUqb516rVv3IIbAp5QYSUZyqO5B+aImwrQSPcKSMlNS/sBEH0bn8aqhz7bQp
ghg3eN6CJVhFQ2J7+7xsuIYWqFwyqZpGAwEBw+EtpVoJtDyuGCG1QwsVzV6/7A1abt7VRZvb9VGB
Dq8VZXzF6bR/RUXaPMuaBsVVIRJ1L6jg3hlWb6D1IBc3+SJUwCOTi+1xYJvQhzw2oBqeyz7zXjIg
ozQHqEm/KBF0r/DW9Qo9ItwqkEl9rZfQOoyNbO5bry/27kTbWyaRQ85WF4AImALYRRQAEBgYNAZO
aBrQ/IbIFOzZme9z5MKPyrGS/UUgf5GOXzrU/WJxf4IplPddFy2P1ogxoQ60HKDwkICKue1eM7Jg
8SPbPbndXSjstQ9f+3GoYaigulXkYIUlv6XQbfel574Bp6Yte1nl8MD7YGU9wmHx5LXpIXJmjKxK
4ovfOLHnoEykBi6voKNoZQaqo4v4zkwtut+oaedtbhrIhi4CqSYBHrahauq+SCzBqJhSIEIIAnwF
f8kMpXd1aSUb6FtgSzkjEnFr1gYQ25UZfIieddGrYPMwgiMVbYvFF7exgfB1o9wCSQaCPpQLEvYs
RZ8LeFmUxEbCn8LL0ZnwpPdQr30NfJ3vauGzFvVU4zUNjXV5haaW/n4NyflmkRQZ1yJBwk0Clvvi
oabFslO2Qc7hT7QfI3uxDguUFLmxIs/5Uo5j+eBjVr7B4ZpvqJRXYoUmQPgcPc32Ksmr8RjlWkrY
5fO8Jk4GwILZhd4Dcc4JAfUeutiVdFN165sUCQsnxlVdZEGwpihFSZ121lqVi3rISFHcDlVc11cU
C0ASMibhE3BoPyMZwfubhkOBYKDtv/vOAgbbksMtsc+QOdScYhgfMmam9aJVXZxSscr2GD6evDxr
ux38be/rvEggOn1ZXiN1bqOdNnJMIBjrZCPSqgQSOlS3AW0K6CBLF3+JtAJXVj3Vcw7Te3SI4Umo
XjZ7v5u8ZwKKyWkswYN5tMyubKegdzJPzvKlzJuMs7C1rDtKmi0BotjBs2wqv6R0p3qYEEi+M7OV
e70ZpYIzo3neaIvBtmEPuIJmXOxg8PZ6YkIFCKDlfqB6dcTOUh/TlqgT5Q7qG3byCSBqYpxVUBVP
STY6a7JNoDCUCcFpDXBFygcvsidgzEfotgktPKjD2IpdwTE+xbWP/gzBMm3PsIJZ2YKQoMiM/rRf
o1KQNlk51HajSj/5erpmp+sfgEUrd1MmhL864E8QCudBuHFA8SGKqztkeR2pk5WidVNUwydM1NjO
x7LbDTpGuYzNrzlApacgTyw49mLedQZQliHncwRhX5xZlRZYp0zv157TTMQlmTxRiQvhGv1BeWf2
Q00MDr2qteGxI3u5yAYNK+WV6LS0c1vVPQBCb9YyErqIaOiYbfvXqDWZkKolEA/KXBiyZo9xrpUD
nhN/oOizzZIY5ldfNSYacqS4yxrpf4UBGsHsRfEiVd4eelovaDEGF3wT0BratW2uf5uYaziqFx8e
Tgmd1FIx286cozpQbkQQ0Th9GGuHV3+IXfizM3l2h4v4tK4ZtrrmodvHaHWeraqJ2M/FwOCFXVkV
yJa4I4mFOqFff1f16GhpMdk+uey7bZk60zc8KU0EdcBwP6Pnh98XB90hp5wTr8o5SuiYiTT+sxv7
lxRZ1dZ1kihak5PVdE/Y1QfjY7LUlX3wrZgyN2qZtYcBfRtPUwPg1Vt2RKjXn3AyAHEga2/6RE+5
uEei+N3KgUMC9P2Q9RbCFS8nN8cKYO87Q229Rn0cvS5JMn2MBsmT441Ptw26rAApIumKxB4nxEk0
eSevCGIib3eesJ2TLMM8Tl4iVbBDH8zmyWkqddN0FM88Mq6MVVvAVlx5PIWUnhsqU6McZ6IPRQ+w
p22dDwQF5h8aeEj3ReI367YStFFG8D0UYu0/q8AbT71XU5ZzQysByOrbyZoePaSEYZmCVdHkTBdB
6EI68Z0r7Ap/hjjaP059lOGjG0gfo5T/JZu8LFq3eUznLy1hAaBhi8AGq+Smpdd1ZQRTACNvjLoX
OBg1Ib/0C8vEBXHo/V/2zmM5ciRJw68yNne0QYvDHjY1tSiSJS4wqoIGAkAgIJ5+vyhW21RlzZI2
97lMD5vsTCCEh4f7L0wD3oXElx4ZnDnbGSSzkNMt245XmRsH1LDhAt75yFUdVO0s6MSl8bk5D8uN
TJGVi1Qyfh1K2dKz6Hs3O52yafLWKJEjsBrGSEhe+hMAt32UDj1KibVxngdLc29miGutjWJA5JRK
r1mAiwrHy5ET/rul2v5iEELtJw7CszrvK/SNojSm+2hxvUgJbnvkM60MSLkAbJ2oQN0ktqKqXOex
J1iXZfe1mCTW63PpnU+ZTRgFBYBnbCtUPW5sdA9jGrGNfSGDGQVbGFR4toVl4BIQLXRlbX+Id5HR
IlgjwHe5bos8Qekvh34Istse9a37wZr7h7DEFktNC14VOYXPIkAC1jWBvaGimwcbR4wBQiPxkiKy
IjmHpDmrNZaHSDa5DNW1Wrin1CXgirWHsPkV/LDp3uxGAzF1Sacoc1pnFxpOF6xggno79Abxf2ns
LOr3A2v3O0Cl6bMIHfk8ehjCjL70s50J0BuzPNyHy3XelAEmbCG4PRwG22zTpbCZDoEU370UVbQ+
h1awWrJenjrjhNpF02B6hgR9O69ckHVYL6CGZeAVtbVNP5aIpmnLlWVGQhLyjtavHlwZnhUD+pao
ZasvKXh1aDXJkl+BCwtMXLLr8qpGB0CCVJkMiMMOs1ZSQEKhS4zlNDxMyAUjKPUjX/9vLfSDWqgF
M++Xm83mUT7+48296fKxev2ff/5vCf/kNwzU23/xN8/djv4Cg0lXHyMK06Vo9DcECpGXv7goWii4
A4T6gWX6GwEVWH/BmOPPA4iMsD5/sWDy+JVHETEE6kgNBlDVf4KA0qT5X8sSPA7YYJrV1LN4T+BQ
v9/BAM7MVTWY7mtqLiL/DuE9dkw0H2yjlRspc3t+gEqZyV0/OyVRvJ8973mKS1GfI15OJ30nDJol
NOpCTG1APsQ0ldBhw3bhvjMrI59pgwp/8Ve0vBJloEWqWhfvvHKYUQwGxd3bVxapOtsqwWhlvE+l
5iaUwLshn7pcaPCyWzDQDPc4M2WtR8c196JujZokDkW7WuU9ArToaMVEr18m8vrtKvoPhKyum6yW
/f/887how8WU/rQFb4sSI+L2x6OD3KAFXHPxXkU/KnAzVRKkuM51ruMUF1HiRXzlZGV19b31u2y+
czWNvFvb6dDxPrU1JtP9+49kH9WR/IjeqAWD0ws9yhnRccEz4NJSNX2XvFigI4oL5LOT4nRxB7LD
fWr4GZbzVZBBNoKtI8IBJMwEvw6dJtEUjw3KnW27CgYO7dPSVL2Zbpc4WVBSLCemYiu52S4PaefH
BjAAyDr+5bIU1Mq3VeT2+IEgBDOg0Pv+Sx2V+yhb6DUIqN/Em4O2AHi/X6uYcVqQAJAnvZojbLRP
Xp0ZzW0F3mG5fv+LjhjsfBHdZSQkfE/zyPm+378I7bI2WkgkX4Aq2pazFRAKXHNlm+zwyQly92rs
G48IPvteaci1sJJA3RaYCOff33+So3qUfhJtqQ0Hl7INNZuj4qMFMMuMptx/UWhq+5cecsWSpnZl
0JE8hROCGOV/OsgUYCh/gWoBWckoHL27YSUGWLLAeS6HtmvQqpkFrmsrFS7xPH7wXb8XwFzejsDl
WpHDgg9h5R5NKCJaZSEwSn6ZrAQY36sNsCtFR08MrDtwZHqIy9kfho/KfH+sJF0thuHswymnKOYf
lTdhYPUd+O/+eaJRje4N8KxQ3cbokTK678+g9ecUol9CIwoYKysqOq5e5k1jFaOyq5cevVQct1BL
rO9LWxKj1hIyYSKupmiJzeq8yfB8MbeeSovlIe8DIZxVVRIQAdajkxvd0JamE4bStHY7KmDQhjMY
FdetPqq4/jExXmh5Eekzs2P+2fWy8EOlWGHWz5C4O54CzY8i/66s2YCh2lQ+EkQxhggy/miw/pwY
7vvU+OjSaNWP47AVG5Y5ic4znmgzW9yko8DLyKqCUKQdfrQOSl8lgDu3CB7RG0gwzm27rovEuoIi
r+6yahlR9YGvsMgn7PvyCN9t357PPIglkMPen9pjXLALGhh46o9tgtr5nyR5D6vsrhq65ikNM5pB
KxSf5HKNi27Holpw4J7VPuopOl0aTpyxm/radTkMah/VWbRKCzeZn1mAVf7dRwGTT4BcVQBKUZZL
p/4tALuxILp405D4X/ok4rasUTYFKxUkbM/s1B1WVNQXaB0wI8D1dIg2UAnjC+15KsObOBVy+rrM
OoVYoVeJVPcGkI9DkIec77f5znZbj/3dpmNGNQmUZvXqj4OFLCMokn65ZvtH3pca0svy0KGjxTMi
ABHhvWZhp/WF1ojIEVLzp3J5WKQTqDvVtb667XP+zbjCYokIskqhHDFndopETrsiB+YOuM4dYbDR
Y0SYeZkG1xFEOSGu4zq/wsbP5i99i1IpLGQ/6Csfy6kplTcSkT4Os7lF+1Cue/AAybzNk4ivNlAe
5M8XdMn4NiPBp+MSlkrWfm3DzFOHmHJcdlG68HD2o9VP9VnaGvNwOkzDxFqawlhHPty5rPksVEjV
AuiJpT4z25BiSncQYSvBVjWISqN7+PMFvBwtrnFV02oFWWUiCciAembN8uunRAexsgpMo9q2FMr4
B9SGuQJWJECh/v0ZrWgpHuN672XpmiXXoOPnpIvHGAxOhojrYRLUlE9np+GdkrdRxbWPQjCEJ0BM
mskJEOO0BjCDy7SVRvobHSMga5sFjDv4b3PAnXpDoNfLpYkkp5ZTNDWLBsPDvLqt0RgDipg7Wo5n
JXC+Y0+pOqL+geUkBNuZWi4yg9+ppFlxsJOJpG19arhThs1ZNSnGsJmoU5Zrj8BoxZ/Ckr4waDO4
ceV4gqmCgsGSLBClwk1uTQ6/mxFW0y+RR/D1L1onVnWybYxOz3tgK6LAtlvgriI/TmuKJ+mc1uWn
JOS2pk6jXrl8SjM3LlthyOELADROJFw7tAsaySNh5qC/aBxy/SxulOLDtvYDtOSfwZThhLNxFt93
D8oPHR4Pu3DaI+spVmaRXfZ00r0vWBPywzpy5oDHyt1Ij3GrKkZwmMaB4VwQYOOTSlJA95BLhCaD
HYK4eonq1FrdibDmf7n5lmzgIIcseknqCCNp644Z+3zu5kUHjxR6+GPeAnJjS7uR/tDOdLFcg1pJ
3ki9SliOugsyqMvVljuh6OeDmkyulheKCjAf2HY9PZA1Yn+DXtUIdXZyIwrAhN5hCvEjQPrCvItS
L4vUBvpDoCNTWuLvtaNGsYPxkwhnJ4s5cSEJpAsF70SZYrn25nli+Yc9LikIU6MRj4N6O9PtvvQ9
T4FdSk1ZYuSHe7eTXTW4rFNIIFfXM0wJccYyx2YvK+Mk6+mKU0DtWjgU66nse2M8K+I+4BlpezI3
rYsXp/dYg7njZeo4n5PmE/2n2K0vG3TbAYT6ZgabYUsgJtxsucLj7w1uDV8LlBbJ24HOoWkg00Ps
5IOXwDIrCLP+8zJSh051sJ155yinzwf9oUunNEVyGmtwK7iUU9TrxYPRhV6JKEu2YlfMsV6X5jD1
rKHYydoiOUPTcOF3ILKGDvUSzyFU4uLOKG2qgvkABAqDcmgvKSPbhNwcQXZmqUaphLOgmauRz0LA
R0dBiqYRK9fMMCpQOxM0L3/JFabld7KLdVwqTFVNNzAudUaYUoglPAl38hk/mRpEB8UoshcsW/Ys
KNV2DpR2Zr+dvbMQQrR7CMt+4cExDR34atei2Cl2hEuOIzWLgFO+orTDzgvdUh+yUg4ty3GiYNdA
Ow27mfgAJcFwryZQibD1CFGeexAtqkjpFrkSBE9wStIpltZnnJ+rsOU28vMeQtTXgzM2rdNEe1TD
QzCSSZqPjnGikd3IiIe4Sm3aeKzjrWsCKfwET5WXR6S6JNprGTKeOMjRolQ75DkCNnY+LKTThxBK
DSP4c1lX2ah/h7CEw8JdEP/jyf0GZQ+EV42QQ8vCXZExdoIu6kYgoGVisj8NgJJyjWWYFyDamiJD
cWkjSAZwNSpo4dBDs2b/GwT+svtkVlN5F9l2hMhq19EgOvVroeBsNmoQz6LijIFRXCGci045vIKm
Fln7LSPmLrsiqJvyxc3LpcMKFfnbx3GxyvFqiVBUXCE+TmcQTt0oQB/DGUaYo3VhjA67cfRCddm1
aOditANy1jqH/04FNw6lsrASwoGWID8BAgR/XivAxqifFiAVV2rpxhlmONVtO1oBpZjl18i2BveT
X6IGkgC+xw1VM3bsOW6A8fH+Mes0TiT2T5xk5TpYynGBXJOVi9ntYnuBGTqxOYaVL4sLhE8ssVNR
kDgbjwRtuUuQ1mw4+HyJJjfW4eHKcaVtrWdYVxiL+BAJog3tQO2wBjCwWydemRwC25GbtjHH5SwG
t2jurdFK7V0soEdgXEB3C6Rg7HjGtSiayr0HFoqY/d4UwSzabQRMebqb5IQ3jkEfyLh1DbfHGB3u
ZbnyOt/v7kFeJnAmSgnGX+yRA0auY2UqtBs20YSB/D7OJGTSBbVT3JyionHsdB10S4/9lgX0tn5J
sVRX0wbp2Ll9jXLPGRA9D/BOphXRe9Lcy7huPZwYC9Mr/X2MmJ1/iayJURR75QvS2vQ1xahX4mTS
QOaym43l4cri00mWDsayIFNBTl7/zL7NGTKXdYu+QEPvYMQChmNJVA5Em3vESoVwNyIeuxjdCtNM
yFGAwnpkYzGkHLHrplnnmlAjczKozpmUPlYiAgmbuw11+thxgLMdUtfXEa7yTJ1hZgamo/Eun8sR
ihsvJsbwbGkTg5QUn2uccS68tMo5Zeg+Jvayp7nKZ9ICanT2B3lT3xyCHOQMpRjslMpoP7RV5n/x
6h4Y4d4SsDijPYJK1BrE0HqESYhCZPYaMi7svWvDWvoymuRuBuSoURDL8jDThwZu4DE6tE4FL3Sr
rNpfnEPk2iUpUW1zzzZOqqEyeVHyEsQs8O2AQERABNfLGT2Gjktqgn6VZIBEHeiTkwbsxJN2SRrw
3QMmqg2kc9cDMbBuUMPiw8y8idlLPYwDnr+Pch0nCzco+RM7tyKeqI5Fb3WPURfpfDWKFdHGlkPn
P9FkqRs43XlQnycNeHNrJwUKt85pLQKdsqRQFRgjaHm+tL4jN4kK2WYsLTUA26AdbFqAy/AFRJPJ
hP9fXRDDZ50i/Sj3+H2lT6mfJxgIM8axaExdsYBcpJ/ecmKDgaTankfNfs6wNvleohVI4hpyrvAE
Q29gAXT4eySWli20GoSzkJEi6scnNpX0IUEWVj2H6IHAGmTIMoBF3FmqKfa+IE5G7eltGjkwLeuB
698g78I2nnhjh/YJczTQ2EJluE4Khe0RFDQzjr6qgh5ycUiFn1TjCYhJX90toCd5K2sRuvjUdYPK
0hNhQpuzOCjRQBhRCpj1RT70ATB/qajXWdM6G+m8SngXNlkKtrM6m1eN6DrvgIp6r8Jr5MLtJjv3
qZ7zPFhu6H3gOJ3JqyoYBuquxIqdLQInSRe8ICrzB7FydaJmlVyNs9bSC8yJh6y1960d0IfbJG+n
a6pUwqGJsjqJ6tpxQJff+U6n803p6/UYl3lOZm0yAvl3mJ81P/Dv9V+TlXTL9ViGAcelhdsPZ1ia
4kBAQdUfEp3MO0I/7dv2KKTHvJTD2DCpgHscWZ07k6OSbyocE/jwoJ9omiC+zVoogcmTE+Q7t3P1
2i1rO6ovqtFKYDwmJfh81KwlMkgktXBOmNvBUBXfVS8dr2AKlelihaVT6wjZHHVLqyLrHlUHsAXr
v2IQmM9wt3Sdc3e0ZFHjpmSzzqCQ60sgXUlubHRR9YT0LkyWay6ezLOcvWU+c1Bpms9ACM0TvSnb
aYtHlVoTgxK/ZT59Yipyjb4JO942mzBunLc/b8ThUkckBlOSmNy+8FZy+CnhztJtkcoypmdHDTg3
moYyzTU6TynXEZV2SY/pti+c4Q5bDGcw1sZoMf4GLCyds/uhzsJQodCXfLhcOpFP6KGqu7iPE2ZN
VhR0aWjCOwXv0OGISI4Sec3ywKjriLtYLXfek5ZO2tjr+wPLyff4ekp78aJDpSAm+wcReJNMYWFN
LP0DMJ6Uq0qB29rz29arValTq9KoIPMjUgXutN1IpXq9MOpR149oss96SQZmONZXpjtNdcuALPrG
7UWGZCBhBugtzm05ERc+oD8tvTfmyT7GpG24QXph6U/olFvlIext7hQcbHi4JVwCJY4PO7AWDR8T
ubIjVuVtrTNR6AdEcZAhP26NaKfQZD9pQVkQpEj4B3/dU7myy22UKH0LfLtYlPGiH7pZpnHG/aqF
CQP4JVy48boqzFnoXJJMVv+Y1jVTmkHO5dEH5CGTaosfeizlFgdoFxkWQXGEP0Sjf7kGt6UDlmQa
DSTgiz7Lauy8s36hM5A6dfHoNHhPRdv5LXJEmKYyhpVV6FX5ftXouB5IzQixUMDWNHQCJGaPCqzh
1AC4ghLxNMVS3zO1P1fqbQws7sto1Q8d7/vBVx5X1fRXcj1FzhHkT0jidFTPFnUdmtKXT54/6u7N
29KAF60ru++/3Z9fBVGeHBdWsE3xXMsD/Fqjt9HvWxTViSc62To+wV11kIKbCNbErve/60c18F/I
QF1+0zBrgPAB8Pw/u1K9Cad9LAvnaXIqZAHPhrSyWYmedFO2YQpan7Nw8RuCxoA+Vk8RRZVtiJOV
xE3hkiqE7mxEXHl17HmLzD97H3WX6CsCBsE9ZwKWQyM/vf/4fwyVQ1mYxNaCDIYDsql//4vI8NTB
FE/GwHuUGXaLUKTQUCYOc7hyhXr/q/5Yc+gXOIgD+HSCIE0c17tJozIbBxrxGKVIAs+HeEZW8cFa
QJHYXNKT8cMld9xCsZgYDLzA+lM1tf8AEHdt74QJ9ftH4aY6Rkm03ZbrISOy3yY2JPF5E0fk+yQT
Mz+/YvdodldEu8r7AMt8PMx0TT3Uj3VXle2GIPDvwwwTf1JjlDjfqElwdUShhSpVWIM5TT+Y0ONR
tiGK8Lb4o/FtFMeOmqR4bLahY+XWN/jXQXEhRamv5lnOTe2AaIDOGt+f1iN950CLK1N2psnr0eGj
fPT7q8k8XAgmc/etq+kTpdvOiXWYIyjOzGvctSVSSWmGKk20htGFEtX2/Qf4Qdn4dQeSagFkNcEs
osLBqx9HFuzySksE9TeUQuek3tLLWuDptXUa5fu3tEV1qU6N0WrX8ftnUdyA+MH1ovKxF0hPxrfB
qXKwKtSrPGNmFzewfLgtLDhpcyT0xYjA4SZ0pBGOq8wqJNE6GD19WEIXa1SzSWOTjY+eGj30fCOD
geKRNXYTBrqqoES3DUnmbXmS0VqGHdsUhs6tegVKa0ZqDBFGysjAOpkzX2TkNkHv6CNeoLPLYwVv
Bfqe1J6oCfhdJ015iKYMx6tt6WQ5zis8f1cm4CXGP0zyjsqkrSZgTxjyFpRl3x/+PxYcVA705z1g
TsDv/ljaAzeLFCuI+WuTtg45ayKkvgJFi9QZwM+S9ftfqXfLbxNOqI1+9GjgJqH6fLTGaZRBt+7D
8WuU+LrGOGSRX1zA7LIL49LsTZ5AIwMHLlETwCEmAhS2fpr3H+P4zQGCg51HFyjitWm8Hx2itd/W
I3OZfi0gJVenWdXJ6t4uRrs7t3v5AUXqOII4JGdaUtz1IZvBNjla5L5lIvcq+v6balHyevDyQC8L
8L46s3r/veyjLc2no1uODgQsHc4Fxzx6sWSczBJDRvu+Rtcr3MSULyUWZZRRuelm+cjpsKLhXfGP
gIIN63LyEEvjsuahMqftDynBcOXR/XsxOiV5qLW4OlHPEm4oKRoT8zNg8lSXtSZDlwFCiepdeqJC
X5eJi4ruyJ2CgsLLGYXHWZQkILkJKwoVY25VFgry7QlmNdlc7kCpJu7F+4NwNN6MQURcMdmnbuD8
2TH1gOlHlY8Q1VDl+mSOG1oVWJ6ODTfn979KKwv9up71nBK80A7CzYG6/vF6xguJmqrlxneh2/z4
rsGjdFqoVqf6A6GeEPTWey8B6TAKOMzqKunPnzqFUyAUkdFkcD030PVM7oKCSGdXSAyPJ0aRD8Zy
3rNVfTpYoirGPSKtXJi2mBpyPc4Q0ORa8rPxR7dIN5EMpEvZO0tootWzUw2seQehxpxvQe+DdDh4
K02Am9M1XsNL9UzmFlnLuAoAmzPvsst0YflnC40dydrN6Xlw7sVwhfnA2cKRqPngvA1/n74gCBCv
tk2YkZHHWeiZR0u45Q1UCIv4uVRO8CXvAKLvbNqjB78IhUuNP5U7sPfR2Yw3bLwRblwfKrsoHxQy
vQq75qGmaZo4q8iYw37lp7K9j7m/9oBxe5Wu01DZB+yxbypabc8aWQs/oUOxck0vx79SXtycpSiA
XXAipYvWpFXFxuhz5/NCH1mdxujpeCh+RqaLFrRXPBiLIbkclBNSHn3UXbucSigPo5B5Ecyd2kgx
t1t64uVDSg8fXTqbLkEuJOW8phhp4Umr/AZqwjuDiaLlCpfWtIAhdsGdzfn8KFKMoNG+8FNKGEnf
77Giq+8QRB4eMsdJwUGZhlvjQOQhNTfAuSgN0X3y3b4nLYqHQz4N+Y42wSzW4JP8aT2NEUjYwa3U
KXjKrRwjUNlhmuefB0iAVM3jodjIsWvuFqzcNqSfBmhgw3DXpm/euHI2n+xZ9t+AXLv36eAN63Ty
q7Mi6LMthlLZRxSe3/YYC4K2MsHMI1XQXN1jOE1D+Sdo8dF8Yb6ma/Su62Lrl43Egaoz/fv3d/Tv
G/rtyzAjAJBlR+RwxxlJvLikdl1Uv0BBrcAITeadVVNfXVVVcaFcR1uAJU11Q4sQu6v3v/uPlf/j
NcHq0LIhiB/jwAavj5rC7aqXFlNyJPBLAR2jcvCY+uCY+PFJ/zqGf7wlrDzwObjCaGbc0R6bcDi3
FViZF2ts2DOOzXGxarjwZBtkvYPb2q5iTecyxMosvUhAJMQRea8ylMMmFHRzhDGlf9X5XXRaG21w
z3kLb4C6onyoKpIXW9YVArbScm9gQNbfK/QfzmvKszfKnu3PUc49dWU1linWSZFcOVCa0pURVD7V
m4JenAUP6GB20fyCY6OklTB0OyvxzEcTiPB6Yf4+yIWOQHgMiU4DSIMYF6iT9nFKYBlBP7nhvLy4
gx78NHPSvdPk5WFapscaR6yvjhFNm8FOaHq0EEcPbj179eb9JeDpkf9tZgIN1nTBg8CK4Bg/SpCs
Iq5oH6TBSzLQOKCchpP0FKL5s+npksiNcpFsCyqJDC7STRXdnqY6NNStLhCqV3JVBolxtViJe8CL
lsJZF0ffUPFBIb8rjIsM1YXz2Zn3tVM5d9RAy6vGYNKwJWuneb3IibZL3vTxOhBRcEvaqHBqc7Pv
s59nl06AcCUMFO+AJJK4wrmzlOi39sMTxrXDPQzF4saoQw4If7LGnWPLEY8/8O53YxkhBZK2qFCr
dMLATsmEFkCQtzmNEM7ET65nhOdZOrufLara8YqmAwaY7w+uHrvjsXWpLsBX5zYbHFNxB0rCzHsQ
v7SZ610amBk8IAExowWJy9elNWrxuve/0fod+MqqQhdJo27BI6EEClyNR/rlko6ecNlVHJ2vcHjc
U8pmaCTFw2ycUajEidVkL20cXBFeBLTnB2xO5XmWReaNoSJn9/6z/CA6/v76pJqETzuEIOxbx2DA
bqy8Pkzq+jWZaDBwb2/ib023pGrTajWu1rQLKhxVg7YqoqnpvEFbzDukwGE31EmiCIV0A6ehrvGD
LxmCUbr0Swm9Nvr0Alvi/tA6znTpDykcFC9I3BXEG3tc9fC8MHkUZoXsmRU26xBVWLE3GJZdXkjj
IvItxR+MgXH+g704Q4eqsZvLxC4ZOb0Rs8mK84o2LxmlA+Me48SyBlKCrt1W0fR88BRXU3KR/pO0
pxrFsdLBpi0ALsNKpF209qn6XTtRVtNyBVGHwN9EX0n6ZZkgaBOIixF9KbgKmfDB1YZ2Y51omle3
NxE7/YyVd/ZlqEf53c2gVcNVyLGQf392/ow/rBR4/+TuSFZgL3IUkh2bTmgxjcUrSpUmZJkxyp9A
ecx0DZky7lTBy9IP8YlfG0+zytGAmX0lqo8e498sWCQiSJsdkKt4nB0tWJBSfdXD+HuNK38eNj8m
xF+GtEQszJfQZ1V0h+XwsIPdFm9FFE9f07BTgnUCT+mDMfk3GxYDV2rLhA6wlseIXXT4RtWgZ/2a
BKb/qfWt/hbzEmMTUNg941wcLoeylacCUYKTcnKsC1kHHGRBKafrDFMSAMn1qLBBHpzvIOdbbxWi
Kf7pg6f8I2UIfPCuHlsczDSXyqMhw+BlrqLWHV6perfJPZmFh+SgDSF0QBv+0vZVQU+pX/xwE3Ze
8z1dzACqWmyLce8ETf/gRWVybgZjcW937kCHhFNg1+VdyXAnebB2W9q9bxP9X57F3SygSzy+VBnW
ND2XlGf5q3IsjSR9Sfv/NWcOj+Njlv2b/+RvpoXnojijscdkpGSmvv0308KAevUXBWJ2DZd9NCU0
DeKn2Kxt/0VuwVEA3NN1qbpR8PwpNmuFf0EAAFEMThvhBkqs/wnVwvt9NZI4oD7gRhoEi+Melk+6
9PHLiUPJo1xyuuef+l4I3H6Wqp+BKPGcmuUanQsX55w0K7tnERT2XYr02K0dtaQELsxX3KlDb132
k09vmvvnxvCttYwMoSWmxFdqWHyObyQ2Lqqqya7zDtz/yhC4LTTpVOwG0qutADh7bhsk62kEcyuj
QLZv7Lm4XXJnOcBFwp3FMobXejEWsF7u6F4ZU5ZeTXWZlSj9y/ER6Nj8CEgOx/AkZdjWKayObNUV
3bJDZQp159kQT4Od5o8Uwedro0BFAmuP+evcocAVCe4Ma2de5KvqEmtlC9xDEsrpN0nq36ConWGu
U/b2/eDAA/sgh/txR/jXQftjCtAowvAYtDZyvKGOsb9MQUXBJDfi3v+0dE50ApbD2+JbAMccGB4b
2bFbGawyu4quOXrs8xoaTLYSfth46wxY1n5JOdi4FjUn0TKoiyX20ksbRfYXzkHjMziQ/jbVJ6+X
5fnF4EkMdsJUlg9lidd6knZiN/ROcxWG3T2uMN7B0yTcZLTv7NTeIwb5krd++/TLJrl+e7tfSSzR
UeUJnSRdI6d7g7QA3ofHB4egPJLEJqbyblPFXy09+wnY9S80FOCzUp0Hk+V0J1Q45RZ5tcpeVcA0
dr2TLxfgZs0nUVgMQ+SN01VCB+50bBzvUzzz/1pC6isAGessMezxKh18UEpJi5RSGD9QCrD3UZaV
D7QsFWJwpXnI6hF3c6MzYAY6/mZuOrldzIo17UhTnZmL81L7w/nY2dYBHpB3mNFrlBCToQpNc7Gd
vNHemvAXd172tRQR7UO3GZ+ztMF0VuIXL8CVIucArbeT6D7EuM2thRp2gHynWzZlcRko3JZKHIcO
hQOPMMs7cuzOh8GdL+Dn3KRaZ3E4DZsso6/UBHm0x5SXi1MGJz+o8cSg04roMQXu/KJKnfYceIT9
eZa1eA3LtoL3M3bIunge/iWao04jsu8P0SSyM0rQ5kWsjUvC2lIXSMfzcrYzoGfRpkuO32+aR+vF
TexbGAvTVY+q47kDMG1HMWk5gGpkbxrFgjXp2H920759irilnbt0+NdmMk0fFEiPYhYlnpD6ma5X
WpircvF2ft8wNhI0MYxQ4zZF8O5GRlRwDHpzD2SCAHWDAZJspNdO1yzPox3CkJc90n7uOKcvOXzp
S+Hb8WkrzfZz0Lpig0eMuW9D8QUPsGKDllt1X7V8SqHwtFjlyqn3JXN/3qBQCJ87Wba9l0xbDJns
28nsCndF4SZaz4MxX2AiBjwMeN8O5I6tA2pTnHaekNbWk4a9zcyh5TMnNV12RbPc/Fi2Im9p3Wf+
fNG1nnVuiSZGxT40v4RG1XP7tfrPGFu2l1mfISlfiZS82nHq7Alr8n3bdAYmQVM00I0YBn/vIlYa
bIswDa9CE+z19v2te0T20sOPo21ImuVrcS0avL8P/9havZEsXXyLfqVvbKQFWHHuWuNTvkS8gZXb
QHHb3rjL54xM3ZtEJCBL1+m0DymUzaDwJkbGLtv4NCyUeCyU382rqB1FArmpi792Lu4AKy5D1kmb
DcYHN5t/9wKuPl7JnDmX6aP9/gI10ko4YSfBLWxfuSXjny5bkSS7FlB4h1IFcSam4HlNlkmIqVPP
2KIwIR4R2/TOrNGPv7P3HALz3Dw6U2Cd+wC3TsHkQShuyzC+wy6KIkxaJ2X4QcJ9rA2vBx/+Jb1o
7qWR7R4/+1h1Wlh09G6bwfOwQESM4DurOQ4PQCVKmqzZcpFP/XRVBqreS8zWMNSua/8kFJk6bSo0
oMfI7k5Kb+xOmqA17sBTIQs5uhLoWTvUVwiN0oK2ef+xAoy5kv3YfwengpdalLlPfTwiQ7osIWoT
LUYegzsW9T5Q0JtF7iH9aneEoWGIP9vw/Q5GaISn9LlsIKIoB5e9k+wEhOavnV8v+25U8Uk2p912
qYM6XEs0E18pWhKv7Mo11LoXtrVdHAGzpikAPyIXDICiXTnQ1U9KV8Vf64CtTk6AUYneejEC9y9d
jGncFmwJj4f7z+kydfYtZB5uKFXuqHVkt7C1Rb/scjONv7Ly1KtbVjqC6KHJg/h0yOrlwjW15S+a
G/atyDpzNVMIA4NkL8nKbf3sS1Dlz05TYd2VpNMJ/aB+3XU2PnluaZ/DOunxOiynS66UnCXv70KS
RFbpv9IGtiFENnIGKyRm63TwKG0gVoOLonVwS09UBmuk21F7/hGbIaG2ezQXqJXgnYWb0QLFhVRM
PPq2XG4Wi5i0Tar+BMHLAAPzvDxts7IfUaoxM2xmjDyrsE2vd7It9Ha1AvNppvhwrwlrT/boqtch
C1xjA6WxCjZ9GuJjRFWmvFCQObbco2fWAUrx5ap0yrjclRYWgAjyV8MhTIxpgwx8cDK51f2EDYDD
U/ZITBuo9EStb9xQZZ3HTT+YwwvwbUJkUesyQtscJmvp967m6AdlplNOPa9izOTnfioOnoHSyWZC
H2obOfNnS4h64zQhrStzTsGG5WyIKHFZrLndu2tALMEzNRg8qMAnnzZWbh6WCEAjij9Lu19awMMX
NpT1aC2GIn3gHMgeegOJ59VCryvk+l/ln/vQjcBEwUlNDpiCmNO6cogGqx5814uBNuCtoUad4ODq
c2qGE0cVpKJNt2jTICcd5FZOaWXyugUhr4RiYEJD6vj/sYRfs5pTe4m1HJiL88Ni1XcJqOWT2HQ5
dRYrd55SqF7zOrF8UZwZUur0J5pvEglmfrsg+/tUIbakBWSrcDMT2c31/7F3bs1NK1kb/ivU3Mul
82FqZl/4nJBsIATYe9+4TGJs2bLOsi39+u9pSQFbBDZDUzWqr0ZwA05aUrt79Tq877uUsNJu1tZx
d12yEFxSKchoAQja0CNSM4w/NLoiIhSICvMbwN+gqzU6LN+l+JbzXHQ5QQClqj7RtdEFp1Up9MLa
07LTtRcaTQvT6jgxDwd03mmqgGx5unCGx5QWgkPaTxoR3XnSce4hIDK04oU69o0q+OQ4xzv0UNDM
QmcgWgyP4NNhUu/2vzvOnnYOe+c44jDwmBmvrN7UG+l/ke3fRLYkbURG89uR7e+4uZsX4+Uuypfn
8W37i21869kDixAZjrRNZRMSJZFq20xFU82BiraAp37RWiVuzDf//ofpDRDOo9hqkqehaOcQlrbx
rWkNaD/AucyvkVoSUfFv/3o4/XO9itq4Iuv8+zzOICl2YSbhSQEhoJG87sDmBpDWrdAQfsUUsRz9
plItc13NEKEu84WQtqe/RXYLJtGbxHtyQMODa22TIRmm6k9FDwhkdV+bZ4dYuVnw7GguK3vasibR
CFx2dhutw/kmNYprwMrOGBACqtRFqLxFnBw+WrhWXua+q8GR2dtvD258erdFCT4cFhGt4bQ4iYb7
bJuMbLQLkH+qYCjRuDpEbWVhAGr0aKTC7wzR558DZby1wVtcU8Cm0JAs3hyRRz+hYQOKANm2fazN
k4z6KiHVbuQE9jUFZkr5YLc36+SxsLQjDDU0k/YI7oxSOiXfLuiYMTnm6hiB7wfBzxfKOMpkQdvA
KapF1QwNBWRD1/pMCa3wg0cCcQJx0AceY06CU/oqpVvIRFnv8mWq58Y0cPaIHltoVxt7m/vvkTVn
pkyA+a43L7PCv3PWm4gmslo1j3fowoDtZZ+jAEM3h+2rtPTUUZLtqglSodqwwP1HYiWGEKBaxhhS
DEJv++IEgjrIrne+c7vR6DejGfs7T92L5jHOzONsiXFFhotAJ9fpkXcwjbU61hfqTPG3GoyB8r2V
H0o0UcVLxDtoAwVdBIOyQFkH7fRJ4BYf9zBCjNNpfx2jsvMSgS/IhzpiT5UzVfwgRk0/CWFV2MrQ
B6Q0TCx77i2867yM1JG70+l7VS2U96XhR0NDJZCHZArrpDidprqJGBFY5vJKjzbbe2cbV1eZ5h7G
WL9kmp00mtFkCpzdE4ViODfEau56dipsc5hQLpt42vav+IQsZaK4V2W42CMbZSTjIkuPlP7Ws41B
qywPRuc4CJTJbpvcIxTx3j1VN1v96AzXB9ucKqGvTjREr2ZOvF9S4P9rm+TmDFJBOjqSI56o3la5
TgDImYBgwfZ66BJtNZDop6GN8BP90tZvvGgbTenUVY50WuuO6NQ2OrgkzU0EE4dabl0lMBH+Ks1K
Q5s8e0kK42NV0r8BYex4sqVR3dwKCWerKnQBHrAWfKDtY2cdm/MNVC2i/fI0UgP+jxYBf0AA2I93
zmkxtmmXQva9TGbkuc1JRJ1yCn8UIpCxfZfq9voWFth+argf116mXp/WSAWCrlDuoSfus1Fhb8wx
boN/tz/saCKd2epwu9uUs9j30ns1PIF1dzySTrSKGHPC3ZIsDKbudnec6AtkziuUjMYQTJ1JiH7A
MCdh9dq304oWEAjsaRk9OqDR6eNNbmxFgG5faTr9kPy1e5jr+voqtw76y0xRi7Gib+J3NPpgFhFg
HesmOVt77R3H1pFeOqoV0e/d2qrvygUqEDlpRHYuKkX5JqbhR1HRjrDahW93ilG+RrtAvdbw0K2h
Z9sbfHsF9Xs7do9jOsrbo4L2RxOjzHZTHrW4QVcTnIOt3IQR5dkITpBi7j76B3sz2oZucHVIHJqt
uwdS5hXzGVeZRQe8YItGkfrptEBhHofNuo4P6Flt7fyt6vpXRXiwr93KwU9OrTsomAnQUiOabDz0
46tjYI9NlA+HeuI9FHlw55NmWGjF64CW49BZfA0eiLLam1U5DdLqZZo7NyRF8mHmhLMjvPVhaIbh
lCplOtojSTsuFwfSgQ7ul2b6yyRa027Zrd5mkU6dU/hUwc5RUJmk0wWp95LeqxGqd2HCklrb6W2p
O9Niry+9hOYWrr81ILdn5I1AEo/2Doq+uH/43NvZyUxWB+pYcO7Kxe9WujVmaqBp1wtUZKbbgHbs
O9FnuMx38fjo7d35hk5BUaD/ZdvZzRaGy1Vmnd67x4z+dT59GYLSsK8K1Q/vPe/wIQAVMo5jZ2Uj
fTY6wPcawXG6hw730gHY/nvs6tc+BfahReP428ABGqymrwPUZMCQIDC/SJJPcFHwnzxzMbSqIpqZ
lALGC6tE9+yYBzdlQDnKRBlgSGcdbx7QuyIzaFpQut59aZbzKAi1l5W9LaZU2JNp7qKJf3K5Y1hV
98nB9F9Dn7rZahxCJ2VB76IjVLGdtg6mKYHnUN1bb+MdaQg7p3tQmWRX6zSJh4eDodCAoNCHwG7U
8QaqwZ/B7vTHcVGgR1U6j1Gh03pmHWymBeXeGegmlFXDhTVy9gfvFVXC1ypqNsOEpBgPfryNYa+P
cktHcmFxhw5ANDkifnVKfEQLbDO40jbKB3Bk22GinB4NP9axhUVx5cI2xNb4MC8QFp5jf/3rzcE8
wvXCyh1dxRoVqbtHEkg3Zn5lWPA0jsZUhzE8OpmxNls72w9H8AtXleLeA155me2SdBgr60+GEjvg
YAJ6LkAFHCIjpE0hsLsTzdyr1y5daejxwUleYVWnIB6i8RGYgBF+DGwyC+9MH4GDHWtWSbxwfjrS
WxuydJ7AvX+fL1BaYCsmdrYFNMDq27uvFlbqHeOhs4FUwCaLtpRljXkCd+hAj0GRyXpnFEchZDks
6X7mridgyLHeqAcQplB+DOmUfIdwpGOnf0IaDKvwGqBo5njohhECWSiqoQO+CVAfIxeeNui6/zfu
dfsiQkBrEuZ+Xr4pVml5t8qAMXx2NMWntRzTffRzP/TksT4/UKvc9bcOuyqy6BcOe/1Q9RN/b4wA
TH9ePFLnMo0BkHGaG1J/rC9SXwHOaPuxgsQXbgtiR6IWIS6qVdzwbJK+NQ3ff8NmPr//M997g0ba
7Orx3//Ale/W4/7TSTCooMFOsFAab16SzMn5JGiqNRDgScNmdvr19qS8TSp0UmvA0AYAWoAWg2Wu
r87re94AOgFwNsqP9UVs1q9Z4Lmbb6YJCz9vqv9gIxj6wLFtqosCEn3+5YsGISalBcBdzdsTT/5X
3v6BaDEXloie0RcNTXRBi/iRFdAZ4YsVMLyBJUgUAitRXx0rwApQYVOBekL+TFzNDXtkBYCq69L7
wOKb5kum7t3MArausxKE4BpKwF/MxH9lJXwTnIDoXrM3f34fmMLgA0sAlt5MQscYoAaJLw3rp53u
Hq0BGn5ILwFzUEN3QdA2C71jDDRNG2Al4D2R4RIXs9OvJUBftuaZfn4JGABUhMoh8krNJLCmzvcB
fZHA/NLEgCJDfTWz3qOVQAGksdISk+AMdMu0Ifi0jk9nH8D9HAhLANKO1izi6ttKQJtGeiWIrCxV
OF0AvevrciU4Fp6DC4VWY8GIq3crgZz2Vy3Cf8I9xDGA5aa1HkDHKLg0AodvagDSbfZD77xEFCCB
g/6Ii9A5Ws5cBIEywwfWRKuzc2tA83SBOBUt0Js10DvfgPqEwFXLvT4RANgSB0ZR85adNeB4A+qu
qLrR5Kq+mpikRzYR516UOqRmQXcHlJYRDYAYWF8do+hyMrhIgFKnaT7v3U6A5y5oylKzQKgAu4Ze
RmB1n50FA8FsXGkT3HF99W8WBMVTdhacAcIHutCVbXZEx0twrYHQeqDk1K6F3p0NGqiZ5qv5eTfB
NAfYPRUuSOsFdGZB08yBLbrxAUGvJ7xPFoFFIB0uqAMAmCI2bB1m3KDz08HFLiL4gIr0Fw+Czdev
WXBl7SLxM34i3Isnj5hldTELNnuBYhHgxMYi9HAtQGiStAh0PgWcjhwADLQnu3c+C55BloEiPzCA
5vPenZEgAjTpteAOUDthIUCgr69OFkFET1hFB32axm72by3QFFTaX3LxBAR1zWkzSh1PwWOWYCoR
ZLZ2oVl8PbILcIWlnWZTHaCMRbcANJfrq3M64C/xCaEDWvT11T9PwcOXk7QLhjqAxcDGp8zQXJfW
0dPINwjVJredpd5FEFBpBZ9OymsExoS4AbmjsxV/bh1tb0D/Dg0WRF9zrEhESZ8RotSC28gcXK4B
x2YnEF9/zjD3bifoJHpkzwbTZg3UjPk2MuhaRXPAUjMI1Jo79ckcAoaTNQQ4CGTMCIwg+tRX5/Up
NoIbpNbSLrM+vT6FAdnXN8ghANbHQ2reXiSPzy2AR0QFml9FWvizneyXr0xHDE+22ErE5AqqMqmk
5i27Z6JFgYHCNsoSzef98xLZoI3T9vNxIxEDYj/w3J7ySZ1ZQDKRuJGEEj1QnrZK39aC1YIBJGYB
/4f8LMpt7YLvnApEjxRaOHeQVaiv/q0FEiBN5v/nZ0GU3KgjGOAsmrfsRgzeAPdJFN/7Wm8R/cOl
Z4E8MkVHfOXno0f0nEi7EZ/Rmb5vmRTSG4KNI+cfOsQKiIkiZNhshk6GmczlADVLcjZtYNncsE9n
JBqA0jkE8kkUUjwLpHp9dfaCQzoNcwHTurUYPVwL5MIk14KBJyCY/CQSmtfsnA6OO0BuQrVIPDaf
989bJu0r6y1Th4Y+QqYETkh98Zbn/hLKiwMguywXwZDv2emI/Kq0RdAhvkDpFNij596f6itnI8J6
T2CF/p2OHN6yXjM5FBeo+tPZV0MuzlcB9UckK2D1nOVYerYWTL4iSYsAThNNa2rtKOs0V2cv1KcD
CL625t+jYwGEoob9kjscMQVUcRFF+cbhqKKcgsIyMsS9OxB0gSuUfX8iY2SjoPW23373QMCFFMoZ
AppUX707EICTtUkNCUcZ+iDaivzpnASA0pAeoD8ph0F99S6nLjaBbAbRwAag3M+Z2PpGnVkAh+Ii
xYgR6GvkTAJUl80fiMiZHBKgpDaN0vEQa4ieQzZZt3t3HhrI+kibAjxgVjltctts+dcxswNYGwhc
XzEYHGECZC13IOAbeajPo5zW7PiOQSReJlrSSLAgi1Bf9Q1/6Fj8gR/6TAQZoXT1WFNA/FX2HFPk
Wz/wRH34+vOW9iC4DQLZffGDghHS3LshQIh//3aB2apL62cfPpXa6/u0v96+4Ne3vrjX01s9/efc
X6XL9GFD+xpBi2kf83N3+Y/L/fKcFY6Nwj59eZKvNNU+f/9/M/DzbevrZ3iWIPNj46Y+uoeXD1zD
h6UfON3RC3KZPb26+BobTK7syKNl4H+K0tC/eOoG6io9dhRE6fIxOn/qhlgjPzLqkg+5D5fzYvAa
qS47+HgVoLaXrs5HbmCv0iO30n8vok8vRhGCFR8vp71BVMreZcqs+48X32cL05MdebaK0vXlI7fQ
N9mRv61vKLklrx6Xm4sF2OKzZB/4Kgh86MuXO7KBPkkPHT76y44VocsRHon0yNHxclkgS8GZKTvs
y69tUwP2kB6YAYqHXfn0iLXZa1CGskPfRAUyZt1pbnAJsmPfLv3wwnq0lX75cdMyWIaP59PRls/l
h86y5cOmyFZ5frGmkU0RFVrp8f0HWvIsLxlmTd1PfmjOgqyrHtPU1eXHzjKfv3HsP81B7UFpdZXq
V4weFWl3aAEIkB46CvPO4m7LKbIj/776mC473hMgG1Gvkh/6sLw8t8i+iKKo/MDHF/PlPs42/uWx
zviC7Pwrxr9epdnqwlKh/ScqF79i8NvVyX+4OMYYXKTCf8Xgf0bp7mmkenU3WWbpoWthp9EyjTgp
L46dljrxa27wbeUoSc/h1ca/nPEGuif71K92AR7JZVQDKlDgQKSHTlfrLom3ThLLDvx6FYZo4x2W
nTBBbzLxssPfbaLH1Yur7Kuzrclxyg7/NipQGHtuIbb5s19zg68XYpujlh3+ntlf0RbnwqVoqcny
Y58uo8qW+i877rt8uXla0MKmtDk62WHfr9I9J9vFyE0KWHpkn8ims7yRUhc5dtmhPyw5d8I1/ayf
xqpnpKnuSw++yvIX7597+IajKD2+nz1EdCm/fPYm4yg9dhmhh7++mJUmi/f9kZ/LNH1mf3ydf3pS
BXnu1y6Ta+InHoLVMv3t/wAAAP//</cx:binary>
              </cx:geoCache>
            </cx:geography>
          </cx:layoutPr>
        </cx:series>
      </cx:plotAreaRegion>
    </cx:plotArea>
    <cx:legend pos="t" align="ctr" overlay="0"/>
  </cx:chart>
  <cx:spPr>
    <a:solidFill>
      <a:schemeClr val="accent2">
        <a:lumMod val="60000"/>
        <a:lumOff val="40000"/>
      </a:schemeClr>
    </a:solidFill>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_xlchart.v5.5</cx:f>
        <cx:nf>_xlchart.v5.4</cx:nf>
      </cx:strDim>
      <cx:numDim type="colorVal">
        <cx:f>_xlchart.v5.7</cx:f>
        <cx:nf>_xlchart.v5.6</cx:nf>
      </cx:numDim>
    </cx:data>
  </cx:chartData>
  <cx:chart>
    <cx:title pos="t" align="ctr" overlay="0">
      <cx:tx>
        <cx:txData>
          <cx:v>Statewise Sales</cx:v>
        </cx:txData>
      </cx:tx>
      <cx:txPr>
        <a:bodyPr spcFirstLastPara="1" vertOverflow="ellipsis" horzOverflow="overflow" wrap="square" lIns="0" tIns="0" rIns="0" bIns="0" anchor="ctr" anchorCtr="1"/>
        <a:lstStyle/>
        <a:p>
          <a:pPr algn="ctr" rtl="0">
            <a:defRPr lang="en-US" sz="1000" b="0" i="0" u="none" strike="noStrike" kern="1200" baseline="0">
              <a:solidFill>
                <a:schemeClr val="tx1"/>
              </a:solidFill>
              <a:latin typeface="+mn-lt"/>
              <a:ea typeface="+mn-ea"/>
              <a:cs typeface="+mn-cs"/>
            </a:defRPr>
          </a:pPr>
          <a:r>
            <a:rPr lang="en-US" sz="1200" b="0" i="0" u="none" strike="noStrike" kern="1200" baseline="0">
              <a:solidFill>
                <a:schemeClr val="tx1"/>
              </a:solidFill>
              <a:latin typeface="+mn-lt"/>
              <a:ea typeface="+mn-ea"/>
              <a:cs typeface="+mn-cs"/>
            </a:rPr>
            <a:t>Statewise Sales</a:t>
          </a:r>
        </a:p>
      </cx:txPr>
    </cx:title>
    <cx:plotArea>
      <cx:plotAreaRegion>
        <cx:series layoutId="regionMap" uniqueId="{96DC265E-5BD8-4EE7-8D21-FBFA40AAA18F}">
          <cx:tx>
            <cx:txData>
              <cx:f>_xlchart.v5.6</cx:f>
              <cx:v>Sales</cx:v>
            </cx:txData>
          </cx:tx>
          <cx:dataLabels>
            <cx:visibility seriesName="0" categoryName="0" value="1"/>
            <cx:separator>, </cx:separator>
          </cx:dataLabels>
          <cx:dataId val="0"/>
          <cx:layoutPr>
            <cx:geography cultureLanguage="en-US" cultureRegion="IN" attribution="Powered by Bing">
              <cx:geoCache provider="{E9337A44-BEBE-4D9F-B70C-5C5E7DAFC167}">
                <cx:binary>7H1pb9tItvZfCfL5pZu1kVWD6QGGlOTdTttx0p0vhGI73Fnct19/H1qyY7OVxIPxvYCAVx20YFFF
njpPnf1U6Z+3/T9uk/t1+a5Pk6z6x23/+/ugrvN//PZbdRvcp+vqIA1vS13pb/XBrU5/09++hbf3
v92V6y7M/N+oSfhvt8G6rO/79//6J+7m3+szfbuuQ5390dyXw9V91SR19ZNrOy+9W9+lYbYIq7oM
b2vy+/t/J+uv63T9/t19Vof18HHI739//+JL79/9Nr/V3x77LgFldXOHsYwe2JbFKaX2+3eJzvzt
54a0DiQ3GaMmVZvX40Mv1ikGvoKSBzrWd3flfVVhJg/vzwa+IBufn71/d6ubrJ645YNxv7+/ycL6
/u7ddb2u76v378JKu5svuHqi/eb6YbK/veT3v/45+wDTn33yDJI5r3516e+IlOGos7dEhB9QxSiV
hG/4PgOGEHIAxISyhGVOLzID5tcE/QCYx4FzYL7sKTDxOqvWWDdvJiv8QColTUbEBhn5UmQUPeBM
ESGEfADGFI/P3opM+WuKfgTN48g5Nld7ic25zur1WwoNtw+gqwRRNt+wnr2EhpjqADJDqMX4S1Be
QcpuTJ4GziA5/7iXkLg6y+5v6/C2qR8Z9N9bF04OhC2IADQbWKCrnhsZG9aHSag6OhOVV1KzG5kX
g2fouHuKzjoJv+kyC9/S0NgHVHDLUkTtBIcQyAyxqU042eUBuK+i6QcQPRs7R+jfeyk/5+tySNbZ
3dsJD5MHSlCbCTUTGuvANgl8BLV1EKDrNiZuY2ZeQ8luVL6PnGFyvthLTB4d53f62ztXJ0369U3l
B/iY3JZkMikvtBqMEbGoshjchemF688B+k/J2g3W7rvMgFu4ewkcwNLl+k4/8u2/t0STMCkphMnp
bmVnigMBMJk1k6bXkLIboO8jZ6C4l3sJyrVu6uCduy51Er6l78YY5AjKjBKy03eTJtxubkoEPhtx
sh6XxUbfvZ6u3TjNx8/Qut5PEVrcJ+tuXd4/8uoNREgdmKa0LQqLtHnN1J444Ja0OCNbtTfz6V5D
0W6Evo+cYbNY7qUkna/D7A2B4eKAwY/j4hGYWcbAUgeUWISb9tZhmNmjX5KzG5XtsBkk5/sJyQoG
J7x7Q++aygOhhCCcbZTalKZ57iRIJAukzTiV2y/M7M4rCNoNy9PAGTCr/cyvHd7r0n9Tt40iE4CY
k6utuZkDww445wyJhG0WZwbMKwjaDczTwBkwh/sZ8BzfrYM3dNA4P4C7bNr0MdicJdcI4QeWUMyW
87TaLwnZDcd22AyM4/2MdD7e92+a6SQw5Uxy+Fw7vWWlDhhKA8q2t8UBgPU8wvklObsh2Q6bQfLx
zz018lW1vg2a6r6uq0f2/PdeGKcHyMlAPdlbuzFTXzaqA6ZAMlTCC3iOyfn6lfTsxmY2fIbR+Z7q
sAShjA7fEh7zgECFIY7c+lqz5I1UB4RLiwn53Yl+jtLxKyjaDdD3kTNsjvfT8F/GCQzMm9Y6EeJL
xrm1TUbPXTJlHwhzcsds+ynAeY7Nayjajc33kTNsLk/3Urdd3HfvjtZpXgXhW0aYnB1YUlhEPZYL
4Ho995mh24SNAFSZ24w1faniXk3WbpRmw2dQXRztJVTH2V34pqU2pg5QMVBcPlY5ZyChcQAFHUgQ
WgceXrM0wCsI2g3P08AZMMcX+wmM7taPy/dN3AKE95aw+e4CqGLQbaZpEXN7fZZEO/4FNT+A5GHU
HI/99AU+Dxq9Nv6bQgIzYlHrB+0CxIS9QYKAA5jHfNpzc/MKgnaj8jRwBsznv/ZSUM7DqtJNGb4d
MigGMMuG/uLb8AZ25LmdmRo5bJvZhG4zzjMV9hqKdkPzfeQMm/P9rAmcvnWLjURWjCOqtO3dgSeQ
kyZBD87WfZ4FOb+mZzcuj+NmqJxe76XEnEKNNLfx8IYSA1VFbSot8T3gfy4xUsDo25AZso1KZxLz
Gop+gMzTXObY7Kc2+3iPPpuqur9/Q3AEWjWBiym3GcuZOoNHxjiDHbK/1z6fG5pXkbQbnWdDZ/B8
3E+v7Ew3YfXGDrN5oCQMjYXA5tHOP5cdRVDfJBIdn1s3YFaeeRVJu+F5NnQGz9l+Omnn4W0Q+uvs
7YQHeWeJZJpCH8cGnFneGZoNmTaFeGZ7feY4v4ai3eB8HznD5vx4L63OeThpNl2/ZVQzaS6FGhq6
bh9eZOao8QOikLFBu/Tjitj2QL2Glh/B8jSNOS77qdImn3P6l+dv6UKjc5OiG+ApjaleIoM8J/rT
Kdpttjbnb2LzKqJ+BNGzwXOQ9tNlm3JPf+kyflzGb5IRQIsg5dMWjofXLE9jiwPgYyLdts1UzxB6
DUW74fk+cobNxX66bBf3X8t1Fb+lXkMiE321DMnMDTYzjw31NXgMU3Ft906C11D0I2we5zLHZrmX
Rufivl2/ZdsGsptMWMjJwOY/vGbuACEWFJtAdW3rbMMiPfelf03Pj3DZzGOOyqc9RaV7d3JfVvfD
I3feQJ+hssaQ+Rdsd9LGRn8AzBH24m2Am3fdTlrp1zT9CJ3vY+cInewtQuf3fXj7hi0cjB+giRNp
M77VajOLQ0zrgKDAhkD1b1LTvfs1NT/G5nHsHJvz/cRGl/87jbaofzJ00DzptlmfoI3atIRqs6wt
fnOP4NV0/QCp2fg5Wu5eonVZ3vv6LQNStEMDA/QIWFtF9tKzJtRE2QCdOWwmRL8mZDcsj+NmcFxe
7SccQfiGKo2bBxwbOrGvcLc7gC5OXGHo49zmq6HynrsDl7+g5geIPIya47Gf9efP91X97lOIHs63
3bwm0cVJBbI224T0TJdh04AFUwRbs/UWZsC8mqzdCM2Gz6D6vJ9e2wekpqshaddvihRESCrsMtxG
Mg/71Z+nP237QDIpp4rPk8f9XIReS9VuoF6OnuH04d97qeKuAhx/8O64etvthtira1FJldju3lCz
yGdqviEIeqajBx5eM4l6LVW7cXo5eobT1fFe4rTZWLRYx2+bE4WXzZC0QSfUBoeZ5oO+O6DMRNrU
mhUSXkvPboRejp4hdL2fbdM39Tp4NNj/fYQ65Q7QmYsGtW2D4Syr83Byh41CD7VmnvWv6NiNyGbU
DImbj3spK5/uyxSHQrwdGKjrmLag+A966oW9wf4PNOUoC4How2tWqn4FJbvheBo4Q+TTniLy9j4b
mggIlQq9NxvOzy0MfDq4CQK7QDbXZxbmNV7kD6B5msscm/30AD6v0Xmb+fWbxp02Qh3C4FL/wK48
xJ3YOvXYNTULP19H0258no+dIfR5TxEKq1udVeFbJgaQ4ITKEszaOsp/L7nZ2JMjsEnqqeDz3JH+
/BqSfoDP96FzePbDNbv96cFiGy5tHIAX3/xPD1NTaLKFBGH34BMCz00PyjroXcMRA48nd/BHe7ep
Ws/OO/sxWbtRmg1/MZP/o8PUfnzQ2tMhdIt1vV4+nF737Ky1n199mC6O1JsNffecQS/W5SNbj+9+
f0+JLSEpT6fiTTfZjtz2Crw8jOrZmPt1Vf/+3kDP9IFJmSUVBa4EEvj+XYe0xnQJ5SC42qYJoUTB
DtXu9++yKc35+3s+bZefNipQ7GnAOTsS1q6ajlDAJex1nMIoiKspBHZuk6dTAz/oZEA68Ykf27/f
ZU36QYdZXWH0lPjLN9+biBWo4aKxGzEBjlmaNrZKLKv8dn0FC4Gvk/+XjzqmnjcEl3aeK+ImRmpE
ThdQ4YrCiocjW8csWzWxH0ShE7L83KeJ4SahH9xVnhy1Y/spzV1pBkV/HIxFmjm6sq3bsaRqmWah
5A5P8+FMF3GZfA5HXpzpajTvIub3yiFN3DeOKYg9LFKjbdlhaFj6xq5rmx5XhWrbk56FZXde5la2
DOq4z5yBJoMTD1Z8nhPFXdJ4tSMG48xshjx0ylz6LomykS6KofzSNrRcUhokx7ztzcEdIknuscmn
Ec7AfL5S0gvo0usyEbjcCsLzpNXdcZM09pFRNuVxq9Mod8ow6/9oC+OQRg1daKo+d1nPDgMjqVM3
9fVE1TBGn3tR5S5rWL5ohv4sUCQsj6KRlIQsuph49aLRSdRXjs1KUTsko75DdVJW7mh48UgcIA8u
m2NDPoQ0FCc8GqsPVd5F1mlHbHELjgyncaUir/w4Wvl4XJe8MvipXfp9vIxK4uS8s/r8sJR5kCxp
T7tzHfEk5MmRnQzYsZmtrFGmLXE7HgQ1O4rCPtBF71Zx3jb26dj0WalGl1SE0H7ZBXETBa2j/LKn
7TFJY6La06RTUWjVTk/gksXHvjRsO1/kODDqr5ZRclVVQ/8hKZTR36nMzqNvKiLVt8EzaccuaFaJ
lFzbqUdWVh3aunJy27P/zLuk4U6Rqvas8+P4xMqaHIwqYy9wh6SJjkOuMrYsk/gPQnS5NMO0dLwg
7i6ntJRjhmGEZdnHejHkse8aODHkREaxXvq+Oa7GMIwPYx1ckjDvr2qr4eHCMxK6CFUZZG5S1P6J
lLXNXc7AbZdG0jsyM7OtlwkbxHHam+VqVGO11jRPbmldELZScWUJpyzGwKmlJxPHr6OSOVmlyEnF
6s7hzE9OojSMyBHPmi9BxNvaHTUXHwxwUDia5/4Xv+TmqR/xdJX2wjhsGc8WNh53nlgsPyQj6f/I
dE0Ogy6W0SUnnu2khewaJ6ZmfEqJX3ROR6t2IWMrO247U1yEtRdRp68TfmbJaDzJvNF0xsgcFnET
rEFjtJJmSlZN4l9YQdXEi4ZbZ9jaVv0Z9LH3JSgDtdLp2B7mEePLuIizk4bY+U1UjRcis8Uf08q+
9EhlLmyTZUurIOdjZA9OEOa1K1kuVjLMaQkO5OY3TQbzUovY/9PPw/G0LHh3pts4OaoSK3eG0PIP
o6iND72w8hyvyKs72sXVYW6V6trnhnCw3Zieydj+NFLzMmNR4dqGZ53FYyvO8rAwjqKo6j6LQneB
E8V9d9aHjP6ViqHvnWYYte90icmuLMqbJckq9s2wZZC6NbixiseoPm7q5NbCrn+3DL1KLoxmKJQT
txa/zlnXBy61W33L5eB/FBH3TUfHpfhapzo8zFRV4R65cZzIhLqM5YZTNG1y3JmWPon7InVlFEVL
r436Fct8edQLy3O6PGul01h9tKqFT7DQmzo8JSpoPtZBGbsJ+POx6os/sKz1laTDmeoCwxWxp44M
O8ilI1lhn8jSCJWjeCLveisLPqhEhketp7M7OzTVIjEHGjt5iv7S5aC56QwmOfas6KpOS3k8sLZf
xFjd18TQeeqQbqBHqmGe29XjjTQjshh64duObRfhRZS00OyNyb7oxO+cNGiMRd8RHi160xJ/Cdmp
BSP5eKV7FbrcLrvPcVBljmCRPqdJHldOa/e3Rp+1y5ay+psfd4Ybi2Jc6iSoDntO2Z80G9PLkYTq
su3l+GHIhF6RxK8/0LLMTz2jM69tUo6xWxVlXKy0rvxlpQtzLfOmXPC+0VcRN3TtDl3A3CBqDIeT
2v/Wj755lLWZ/Rej9WgsRiyt5QiV4wb10FqO9INukWloftmVhmPL1jqnxei7kEi24j6hN36h8lPZ
ieBEqzL/UJCgXdSF2YKzKhjuw6Gsr0XrF5FbUC9YVOaQFE5AqtT1+sJyCGnp8VgOQ+NyWtynaciW
pNfKYYLq8z7KI9dgRXk2Zrr7I7GNZTPE6rxoqQgdewgD75hZRnwemKRYEFpEX5KqpR+jKsnP7VwO
12ZHqt4xrEBdcdXXR62s+2PdeyF3tMc7tw1C87Js8/hzqnTx2ZdZ+SFrEu9THnvhadMXvRN0crwh
JR+Wgamjw6Fsh6U31IVjWlkVLDhmq92+pmZ9nCVjmzu+3dxMW8oGJ+RVtjBCkbmW4HpZmIH5oahs
ny1t6emTrDN47aZxN5yKaEhjNywJXUrNGfhYd3/y3haOaAPrcOjTNnCjwhtPSEisW4r7G672svCD
Xweda0Wm+jyMojoy+QhDLzOzSZzKr8KVFcbWmY1Oxo+e3Za+Y4jSih3fkyFfyK4/awpdrqqcN5n7
/GjgF07Vrc6HEq7N9jTmpz//9VGn+PdwVvD3D6fDnL//hZbdzSnQP/0WDvqYPMtq/qXJOX661/dT
iSeH9OmI4pmLuzk3+gf+708vvs45tlFl/plv/P0Ms42vPfmbmzFPvjGFAzwddIe4lDDs/PzuG+PM
Vbim2JSIHe9qqtV9940JAqHpHCm0xONcIiRMn3xjZuGgNhT1JDZoCfSSmOo/8o3NmWs89WlN+Qyk
XZng2LX60jU20yA3PWM0TmXtFZFaoXlIDs2fZat4Vp5EZmqHhRMrKYPo0K5qKxRnTCVpt/RThRQ8
vFI9wMKfcOXJmJ1nBlLv1uAYdeCbcCplUobVYRNHde8dxjIUYXgm/K4tAmfEp15z5BUjnnVjiraD
MnL8Jm364Iy0sGxj7HTSNpxAGp1rtJbM0hMc/MAaN2ZdEg5O4Xmt+RfNSq92tVWX+XAdFSOSOEvJ
/c7+QwZ9E6jLMKyXXa24lzippEbqiiZjmZM05WgM0DzwS11f6ELmzv+Xmmfnqr8IoF+ElBwR1o8D
ylkc/l1yoOlwm01QaWGd24xhxy4SAg9C8Cg42KYz5UnRJYV98NvAcRtTogaHVWwjg7A9M3cbUBKc
bsgo2hQgOTaaFXCY+6POeKH7EEPvCCgZ4tln8eQUqqLJBLLJqG2hF4XOhCYhUZmRLhb3EvFOo5Y0
57mRuGbehuMnIZo8XnOjFNUqK4Zq4Iua9iLoXUN75lc/K3kGdU/72D5RgRiaRayMrDjqVJpU54lI
cyxKHfci/yriOur1wrCsJGKub9uc3Nu9HpqrJOjtZC2lyL1blrLCuvCtsMiZk5KwAik8F2V6GRCz
7rKFn4gyzh3diTQ9QxRagGQ/TclwSlOWRd+MqtUY8wzSHUxCle0Fj9CJSLmCeptq22DXLOa2SRo2
gRXIe6/TWVQc1SlP+FHC26q0j8bKr8POHcMcx/omphdSb/XzxxMkFl4+f9qgytDejTIGdnWr6fqz
mH+MmKyQFgjvIhKzOHRrzQQLHKWoUUSrsu/8sl6UQe3zwDG4MebZh46zoaIu4aPVsZPaCrIqdrQu
WEkuUBYucO3nRMKUPKcRYQNjOOwECX/0mE/L8iWNfRAaNCiZcWcZZWvShT/avl2sEslrZjpZWVvW
l1iYXo0k45O4/Rqb6blQ9TZFHQ6GhM2fmzeDtrXB5J0/YM1ZTmvmCcIi7tEMYUQUNuFl5uEHIGon
CDSqdRu1uPmZgR2PR3ZpNm0bJyfhjDFYCFT77Iktz6DxRRsaZh+wO8NO7IK5AnGEWEOQjPpYj6Gd
XIQG0eScxcXQXMeVaSL6RMI/AVN+zgiY0ZeUCIqEPbrFpr0YqITNAIA5M6MhzrxbT42ZKA91kafe
sDS8tFLD4SDLHqj8/JF/nzxM7mT0sZttOtVzMsjPJh/YgZdEg1necauDlK8GYo0kXomyayq+DKXH
rS9lA64XTmWhlvpFm0MLT74NtZl3v1gIZKbJ7KmYhK2Pk6DCR8HW4ZfU+GqMhMpr4ysOMrFT46iH
3YZApL0O8GMTTRfxkbthWg00d3pFGagSoRk012luRYObGaTMrlUapGW2KIQu6VXahln19ec8m/Tp
9/wdt2GxTTjBOJ8eh6VDWma6pOk8WZrF2H/ty7rEIjCb2ASzzL5jwnD6krXGdU7jYhKautPTW5j7
zX/KLCQzcYQE/BclOeNQbS+ZJQta1UNl6a9ZIgzo8Ajaa+ycdjDrQZwyT0DvV36DXzlII5FBo5Z5
WhJxJI3IaGOnCKBtJ80/BBiVhWPSnvI+znX6C7VC5msMB8GihkjR7o2ELPKnM/vUsy7LVTayr5VH
LSNdRnWVJ82HYqzDPHO7YihAnGGnLa7poUj1gMTKOBjXXZ57x5Uqk8h303E0h9M0KLLaczJlWnCy
GmEayZWVKn9MXcpUD5VIjWgg2Yk5qgR3jUOvK4pfiCl5mcCFprJwZipK0ibqbzjkTsw0BlZmVrRZ
m3+xhRaRcHMTje6F43mNUqVLRtuAaveGjfZEjg3Xmgd1khNP4lLf1cwqVk3Hfi3QfK7F8ZsJcEaE
QrYQfal/WxZxH1epF+j8S15Cioolq2LJzykJ2HDKKqRZCkd5bTJ+SoN+GGynCcquCFwo/M668ovR
M47KFFnQT6XRVNaFDK3JQeh5mybqMG7EBI+umMISGlpbtFd5GcXjpzGx4i52zCSZjFYI7k9ecKaQ
Q3MYIrzxk0z7HtgxxKN4Q0Lar+UiFxWrVpbdTNjFvR/CwSgeHq+kbwydI3Uf4RYazgMoD41s8g3q
XKTxuq+srMhXqi1Je82ZHuuzEsnL0kmStKSpa/he2h/5HMb1r0xmHv/Umi3BIrOlDz+jLTINF+Xn
umGuwsF9G1k7lI24bWHvw2xpMG/IfKLy5MtI0gohcU9NG0nVTkc6OWZN0UFR/PyJc21EpzNkKIHd
RiO/+tsTq9Ksgi5l3V9sbKbF2DV8Un+0smMYb6sthPXFi9iIRdjRpq78cxuKBev052RMMeALrcjw
w0TUhuHCng7K4SW/VEcja5vCUFb6KeVZWjOn1o0w7nURFNBGQVxlZFl6tg4/tJX0oXHyQGh/6cua
ttrBYQUdUso19YvTxJPWdc/KRA5O1RGrvaqlYYZuIcZen2IRmUg5mtwLc4d7FpmEPUC8dqXbAN7F
sRfF9ST5LTYNXU4/pJQPDotL1reHP5/xXK9JHNpnTs1B9OEccgTGL2ccW16Qdci53LQNciJqKcqS
woltEcYhEQ0nix8FpOuxbPtYMbz59YNna1j5tKRZE3XUu/Z6a1rStAjHtDxCCpdNKrIYK5OsiqTN
q/BwFEMMqfO6dPKpySBTSKdNCojRz6dEZ5pNwgNC5E2h1YAgahMzVV2wLB11lNEbWQcMslXn/kRA
bbBmEt0HOcYuRSQ1V17QTyIOXTmplDJHenBtBARuPOnF9BHKT9ill6jI5kdhl0x8KIZOWxde0eNb
YcCmKQ5+aiGda9glW+WybFmFTGKWY7q/mNosAsDUFI7+pzgkBj0rHP7eS7TqPiZ20ujhhvntpKnq
ssDSGpMx1Le1KWOKglKti/GTTbPJPqaGJgCkt9LEH5ZjaiGruVLMaLobeKkl2NHZEcPqY+0IbZKF
hsIS412ST9qtgdo8CmneQa3V8EjwQJQITPyFGIuAFanPwQoU3QKjdgWqLRCJQNEIf234M6nCaZPj
zzztmYxKuAvwrmwqJMJO82+uLulGbg1WYXxsU1tDO2zcWxrIvo1dRJaBv83U/dC5pjNzND2S43w4
asIsoRl1HniZEXKhVt7bH6uGYIXUA47fDA9h+8EfHuVcC5QCDY0KnYWyDxietF4GlwVKD1zqyj6p
P9hWJb1o5dVcQhlAINurEoV8WIDUgODXfQZDtYUNtZkMrOwTmUFWIEUTHD4qFGC9EYUEb2qIVHtl
6lSDEhHHsE2xVU9x6s+5zdXMn8XkJyMAJYHjcOEFzSMbuIOV4Zv98DEIBivxnLqJWe56nelFFxYd
eTksi6C0UFtQlKoocMqyCIsTM2lYL1BFCArjtPRTg597aWAzt+h079+aYWIedR4KSIvYznRyx6Nk
LK9SbaX4BbyRJN0lb4nZjwsZZUrkbgH/sWpWXSdke1EWgddrx0pRjjpjZknUIkMBkrhRXzel5+he
FmPkBFlb8t5FkbOFMLRj2Q2J0xsoxkQrRUnDr62kHrjvmj1puuYwR7WEePDfPL8+rgMbnplrj0k3
jghrsRTz4z4evMYpqjyyVq1CpnohUqMfP3aWpuGnhie+t2C8psQdEJ/qwbH8ulILFaI0hYRY4h/h
oNV6UWizG089lZnmIelIQFe+UcnAXOaxTvnNgIpAbNwobfb9x77uWX1uVHVmXMFi2M0dMtRWeTPa
rZ9pJ9eaBNUfqh+TqRSG7MYKpUKZakfFmtHAtcuxKuRXkkYyuwtorqfyjVUPxb1q6q4z3TjpKhId
1V5WCLlAHCAS69BLjdi6UMQ24viwtXJaJcF9IDNWg8s9YbLk5yPTLZY0CtVVHvyBdoXaMpdZxvPc
Pm6UFwbJWSb6uPCXUevXHSq0wvPDcOXxtGvElZdRVhxbEQ98ucJasRiKTu1owqwnlQw75fgGt4p6
EXjlGA3HnV8ZQXjYhSmsjRurjkPBtnnYiD+10ViiOsbi6AzUoRjcFnLR5PC6lFMPTPbWZUJtG2/1
5kMjDFGOdrDPhuNxo6548XVsCkXbk8gqc58ekd5AfRqFfxE39mGfRSRNHMHbyS6awggxHZ8JGJV1
7w1on3IjESjhXw5d3uX2h8gzoi5Z2TEzaH4cN4OS7aUVMYHCW6HUlJOwy1oE8Sfb95AtPuU8qcAp
Yyigss+htYtAnBrMK+3kjIRFSJIPUdShvrzsIigCf6lD7F0tXaisiaShNRKTLk0/GMJiYeZxVMpF
VpuGyP6kPs3wvDRKlLppfFkUbok4GJylsglhQVxiBdNNQD9cFqco1OTT86DC7N08IBmzVlHQTRxj
SR3jTVdBbVxnqT2pfJSnfWm7qqs1FsCYwd84rFWZ4nv5ZqpBLUawr4hwnpMNW1J5eFoSEASZGQkn
eEjO0TzymST9xOeMqwi5JKMxSkBhZLEM+H1RIKApVmUYwtNyO0kGu3BDGYjGmKrjTdF8qqOsCTPw
ywhGfRg0Iyf9uYzsiWQ0ApT5eG1hZeEJDJeKr57RTwvMKo0JeXSD4LNEpRNr2pbgqzCxsuhAQ4vG
O8xxO5+yZKz4ioRbgM9En2vrOhbcU8zlnUICCL0JAQEvtqvHGyuFW9qRMU3Oq4cHZjRYNaW79XGV
GMX0F6tEfM7MsDSut6w2Nl9/ZPLme8gU0PjcpnkKAkhmBO3XOLTysDwMMzZg0gUd8cOjjk+ZH5rX
CMB9FA3FBig9tjWWGiLvpvSPM6IGTzgkDtrBulRpo8GllqYJvkLR2wOqkObwWlS2zWFyev0UJ3ZB
Rm3fLL6iW2PioM4hQdBrmzkFNESM5uY6szpyNDRyis7NDbSb5WF5cQL+WDzEiKWwk2nyvTUEWKc+
KafHBDyw8OGAOq0d3IxGyJv6BDNlE3s3C2lshgZUYpLTXdBbUGEcmuUYVldVBxPpG4YaYzfiD50w
ze2lYYosjo5H1I/Q8+KbyGiZyy5sNGRaRf6U+ag64Bu2Ni2+EsvPsHwqAY8Vky9bOLuXFXLZ0w1p
O73x1pd4SzJzEod0FBP9WWOhPHyDZonED1co4eO+QcGIz47iarBJfco2ayWMKlXbh1uWq6gtQQ5a
EWLcBBZA4+FRHsaw8y0pRsu8gecWyXaRF0adha5Z+R4eLqIAP+a2qJMcuc0ECQOkbABT0Bzb2p/E
uYF9xWfx0FiRXMVwFvvhhKkq6fVRzbWZpm6CloC0dbzKR9oQZbQG3w/qosIbnEaRXKRFg/8PaYck
mkDtGKmiArn85KKNaw9Jga6M8HQS+Lr9ZGVejyjAG8Zp7XcKqjxa9ayg0DCyDJJGLpMUJjZd9kbm
qeoYzWvl2P9lorsB+sZPtI7jo206OaqToIxWTZAg3r0deIUzSI7yKAA7DtmDzBRaJmBY5XWxN35i
gdRdfVOwLuiso3oz9V75FVjE8n6MMaPY7yqxtEaTQMuhI2piH+nRHFa6yFdNS3yTP5VV3IEDpKHT
fOswpHgr/4e8b2uOE+fa/UVUcT7cAt3tbtsdH+KMnRtVnGRAEgJJICHx6/fDOF/tmbxV7+zvet/M
IeluBEhLaz2HJUxwfF5RQKFBTYcNuDLOG+JjVQOy8Lm4T2Sk8YncR3sNazMzY159gCxblA2aHM2o
NInPHfg6/Mb2Ab0RlOVADVWWcuClJOIofYVA7TQ2ywBgIrsVPN/X05KuFCB8x8sFoTLJiceeN3tE
Gsh0knx/eIYmO1QQm5IDi2fD2OHrOFMOd/m2Ij0jwWUls9b0WiVsBykng+3uvuAkyZfHFDCWJwdH
WOD7Y77KbJihdghgAqoLgED517RLICqosRlWePlbkG64q3wU+7YhMrJPNx3rCJPv40myZQISndCQ
JvaybpkgxSPfzBo8Qw21AFXYpKryr4i3mF/BKjc8AZaG+z0QOQYI/igvd5RqoMhXkVlXYlrl17zy
vYreUzfkwzXPlfTkmMbTvAR/rjRijhywoyVDVs8D8O+gKYeo0F+ASK58+RxCe9F1Dcl80runtUBu
o35UlloVv0GpCGjipLmxooI2bJv5ly01cTrVBruDQ7EPURlyyqLIKhMZzHLBqrix+MOgsHWxgply
7a87+XiXSjIAxA2IaL/f1l/hZhjsHv8q3+3RBNn/vnjpLPZPjH+h9xBm7X+WRWGAT/jO7x8kCdAJ
cUDlvnMbdCASS7lDtkiu2+IjeWBYqPuqrMT+N7+mLHJKRKIKXi/81QcevofToGu08zop6ijWYflg
+qJbp3oNR6Dnqd9IFZ9XNe6rvAu2HQ6cwRPhXynSsuWsthDzG6oLvGDglvvIOQXT+PXXhTJdYUtT
mCrB80fFNlK2FbxmozTpI/8IWPwDaFToVIPZEAxqByFnnes0bUUn1ETqXuUmeDY0k7jnZQWLZy80
7vY0rk8drlHYYR+W+WvBBRPHPlKTzOyLXMY7zdiOq9vnZEG2mNM6g9xIiEPPBqzG48cDAQ68Bz0O
xzx+N52jgN32cTIU5b8AX78V9MBydqEuhAkIbnn0H7Byv4BDAF4dP/fTlGPURdc5rIZ1QphVQbqv
oMECeOlrS9U+9n+p7v6Jd+2XhxQYutX92CBc/zf4XRs3BStkt8+/QiMDBoxRoA7ASvrvl/oNQMdq
CqFkxrUAWeGf+V7W/42kWUuuoJmNxv+ZIyF309QoSdL0E1rl7bO7yvv9pRoKAdbzlOoUr+xXcPzv
Y/knhACnHOZPiSNiIfhIYJ5L4n+OhdgkBnzLumec7YswRrNoz8fnGYcnHSBs/vfn/J8XhGUcwMGu
5wa4WP2GK/Jeh9EgQvKk3IiNooMWdzkXniPM/VrZ//0Go981KGh5gvYAGdoJlzG05L8DmW6A3nBc
hvzpV8RY+20H7X0O3V52dOlc2iOTZNOPZk08a4UZ93ieaISGYN5S7Ef/MqJ/znQ8c5RSe8/JpKgy
9Dr6nRbzVRishU/U0/CxqFbkdVjjznCCuE5LS/EK+tR4rMwqweaA1CLo94EwmSizNVahsj9mIpmy
sHYILb5BqFf4ONYHia7UJ6gnm/WDz5IfYfa/38TvrxEvDufThzj0DJBshHPp/jlvsO+qJXaBvfYz
3yPT9lciJOdsNI8+KE2KYzH+36EuiOxxvQznfULUv/fyzH8DZwuHbAQtPM3117bnul6xOpwQWada
z+ha+b+7HiD/3W6NhQE7T/of4SBZCZBoS9n1Y1tCkry/jYIPWBfjrPYN479f8DcWCsUetAxQSMW7
fQiny/9ONYzh0hPmZPU9ZAB0f03AOOd7UqUTsRdea2lH0YQi1TE0pXoAJ1APSNrmZklGV7ywNUS4
+JdxfYgp/i9BilM70VwYixaAH/RPJZqj/PNdhyGYlYJCYaqhHu7nQ5y5XU9g0H7QTH/O2whKuoGQ
FOhoVQuyod6rocldInGL/RYimq6ZuAR2cxenQA/CB0GyrptuPHb3bLoSR3nkfENikEZvs1IChYxm
cTqqgxjMFi9NOIX5LNpSZwDL7hIXTUn+UH0wcjxHOZF8IqOIlLuHy8JWEL0Ym9MIqAaD2OIGpUJB
RTsETGLf+JViFAG+1tf8IzFAjl0i3Od/BaKPYoH/9TTXXsQIviju9o18tVB4BTdTXCLTH2ODx40k
KTfFNZmHPR0LPrITCXoT7y2UZbTRms+LiDbI2nU10jaXxcBM/T+ghcLG19e/UpG/ciBwYyue76bK
fRsulAU2hOqA5/FBlhMuKTjqAnsJwTfQDpJ9gYaNJyDyAxteEiSuVXLNPSRp8szyMNjL+dlqIKX+
o5KqVj8nqoUzAV6BJ2AoBXiCmvVLOZEmMFO3hqJW6BqRxQ8VRLsF9HgKy1N9znxlt+kzGIOdk0IW
B/vNdVpm0ACfqQRe3LWY5xAEHHutoog1IkLa+KdH8TiXlyx3a/w1ypxfyiuALyIfx6piPD6wcQ5C
1LJY+m5pYPABG34YJ493264uhuq3DgNgC7ZBchVlZeNTT9Y7Xs3LvNUglFeKeriCmLtxtA/nUxoO
y/qeh4L7viUpUuaxFsUo9OsI7CQwdflBmv2KJgqMdpfflQKRlx3Hfshjgzz4r0wJ0PWe6flx2beN
j6kx/JXPjcXAUXRpOBGMrK0OcxEhFnVTgWHEnMf1ygNbfUYYnspnOVbBcBQ067K677r1OfM0Y62n
KznR1CY3NEy2s9DO3gCLmJ4KnceNq7L+WtBlCIH6Wv2ZYFLfpJATzjVWX//OtBxeu5BOrasiKBDL
IVlOKFcBCsVjdlvK8OvEsRzHVeZ3+UplW8C1grcbBvrICpce2ETNp40NS3hAXr0cSh8mA2ZsLr73
0jzHUSpvdRp0t8LOyyGbASJDStLd2MlUbV+t5WMhewVmXtIfdFakHXrZ1T4dxzYjlbqUWyyOnozg
cUeZpfjp0o9NysbiuOInzyUqqnftJnOCcoH8UBUfTtxFw1b7imXHnoXTs0yBrtcDQJa5DpKpe1nd
Vn4bgjFDMW7E57WM6SGMl/CShlVP6ykIkrsUQNtRLzO65rKCPAL+o1AcLUn1IwJZg4okktGTjVlP
j9KPwQFC8+VptikgA4SCFg4cc0lm7XmdibVsSFGRvnylNq78GRoC832OUxYdJiMXFCpU9L62cIj9
LJesEG1AAn0RFQQFbRot7NHZhKPSEdNtNi+RakjZT99CNss7h7MQb+c82mcoyXYWtLPrxSEhvQ8L
bs/Ar4ML5UkftyWi349oXSEv3bYygmkGysC3Var1pwoC18Q02r7NM5tiaAIkBIDbNmPm9oMcamie
tGnltnJ3yU2nujqMJL36qEAgRlHU2DUZkgsMyIO8aKf0MZYmvs0G4WpgtV+y1X8PDSHXNMLysbNZ
WoCDIa07CM6LNvNTckiLZbzKPtVvXjpkVSEI6m6uDYeKgTcF7TJZByZJv4FbnuokHsbThFK/jkOx
PLpo5I9z7xfe8GXpXlTv1at2UsS1csY1JNKS1QzjA2daAjXDwnP91qSuXB+qeO6HZtws+8aE3GrQ
NOILzh5TtZQ2eqxAA5xlrMvG6JBcUjqm3+Yyd3e7tcyCOEih+l3ggiMmUKgpTQfbTzDReoh49U0H
SEvaEhkWqzM2q4d8zfkRgT7Pm4puxc0STf0DlDZQZ6y9fomnUZ6scdGJSZt/0wl5WVHpvsDat5Un
JVNfMyW6nx4P5NQvhTEHJHL+edFVRmqdKnCuvFvqsLf2nFdcnhQyyQhugbl6qcalek+cTD4zTaZ3
u9ntp8EEb20xxfcppAGnEDtFq5xanpEhBnW2jvYu0DP/uoXTeEqGiEBbBUD42vswxV7mEJFCRksg
OhnPbwpQK42cR3bimdEvUGclGL+NL/C+JUeWJ/MbkDX1UI29von8UD0Lobfbbmbq4AqEXBSygl7H
NFwu2qTrwzjDbKfLMv2ecIvgECtvr6kXWDxApT5FyWJunS7WM11dMgF5KccTyUXaosCFRhLARXXe
Ak3uCOn14xaX/UsJ8ONNbeXyGRt+d4PFVtxvUbBAhZTT41CR7A4cdZQ0i6iGttz8mGC+6/G4dcH0
wAGiP3RukqqBtiM86pWpN7mYtEN5vG13ukrNLaRGMD8EYvrcJVslELOFOyQFL28isHaNlVv6qbQd
PIxGBz8CEkNFduezdKNV44VDttoWBqB0ecezxBbLIUQD4mGph0qSuzWQ3QNwkuEapH78Miz6G77T
Aaql0ZdZIINhpmBXVzEIKDMZ0Us1yfirCYhZm6Ffw3uIdcwLja1Vpz4ekrSp+qi4Tcmky2MVirG6
iL6ULZjYdKstGOu2rDZR1GxbKluLhIzXKQBjf+sDVeBZ5+G66Dv4RUHVRE5H63lMlfiUuDR4LMaK
yiZ3up8OfSX1E+uoFXASTr6/FZRPtA30mEHTSEgUnAo7z9uTh0HG9Kc99QjbSjkcOs/x1CZ4Ey8c
VbUemqhA5tJkwhB7D7yDzXB+Rt3ntdgm30zhkN9BcEfg/IyQIt4uKKWXLxlF/aYRR7RcshyJUzdC
GHRjl7y4ZLELR/Z5SzyJbe2dCitziRHswnOZAtM/qcGPuu3tnJnnKug4fLpxN1S61gHpBt4EcP48
0wS6lzru0+Fx8lGwnVaUiqwJCxWHdzBuurGJNZD4+2JAOG0hcdvaCdjUhcULbXAOBL8sgXcz+zT4
IK+2BI9/DJ1ogbQIvuusYPQUn5YlZeXS+pzlQwyIfJ6wHkoQlI2JfCwOaWSG/o734FdrMQKobbbF
qbFOhAd1UxjGb0aaZrBnguq75xRAZ8scdTcw5UZlm8NPXADUgqX1zDstQSiaDP7CeAV/nS/xcg2y
yhWNYCSFeS7lCcA0oG5fIhnoH7ZCapLA8hCfponA8tDZPjZxgxSuD6YG7DrEZGtd9PmTD9KpQGJm
Sk+HBpF0wQemMKBof4ogpMr80MtB1lmnIlcduCiioj/I2E1Zdh/BeGFeQMcKcsNUmX7rrP26bX33
0vXya1fJjNUoE8TzCnXGgZREn0JsHvAPmlyDwCq22wFu5qtOqDnaXleNVHKTNVw0oayFyMSzHoe8
1Rq2EQMjE+KrXcT3pSPbsZgGEHGdI/fgCMuwidy8qnbDZpM+VHOfPBeQAOmWWqA1mA+YMDUUbeuP
aJL8UapxLg9zUXR38zROz0bNS3cwrrPkDNwXpr9AuOosJqbaeFTDkSuSPY88jA7V0k+3nGTBfcxd
ehtL0I5TN4N+rlAWtXFM0CTOFOa0uTgeajTaGUQbVlbNBxnl0xUKwHU5S72SuprX0DWKdwze6xmO
sioSBCpQSBrNec5xc7AtBtHzRnD+NgFzrU4MDFmrsSjXevNcX7HLY/OnOR9aypBfYAjkCbsOPZqi
yhszyv4Lo130FdiZO0J2U52msBLHQhbsIWChbqzI+9dwFC8Dg5arQ+F2LGLC3qY1XibYF6fpLQmJ
vpg4Ia4m2rGyoYA3L0TGuOkuBEZNnW1wzEryiaEsudg1ot95nxRfOemiVx4l650F99pmUk3nBKDv
F8DnMd9jmpN1wkJ1nxOSIG9FcNwnYfo95QIImh/Fvmu7eH6fbBnQw5DDyFwDDp7y85iNdGpmTd0C
tmibAPcVK4uaZEAcqfOAsux+kHP83sPpzet4wBhqNhR92XD8bgMAC3Oi9xL25tzERYsS3g4auRbv
LkJOyx8SVVvfcJkk4VdsvKuuq6Bc7U2w8LxdJAtuqMril535P0ab5aamPpCfssyxd2NLie0Bledx
MgR6polkyR3IN30rPWQhte6Q0ty52ch3Hi+ONjOAQltTO7jvy+KxVrAoUacZCRzyhwXvBB86s/Yw
MptcADN3ED1RODtvduHnT5wDYclRFP1ym3rUb3WAdGRpB6KC7BAoAdVuCL/wl2UehrdCWtfwOZlh
kQ1UeDVrET2DHysr6HqQw9X5svbDaUVSdUH0G9eDU33PkMpVSD2hwwima9KvUdAYsmvpvAgzedDS
wiMATQkmUZP2An5vbo+dzUGGwPTIOJI0fdjLWNsQr2iMnDqBN/t1nM3IP8VTtM4tqgoCrywm77TJ
RkemG/wpCGM2pp9ymHPLmkeKJt8GCD+DsbFB6Rg5gvLiLrzn/ZRPVYNq26WyNlsvZtMU2HAz3/Zg
oOBRN9Bjp74drSeC3/qSANJpZoMCTD4MFqajpHYQalfmqI1U9LXreDp17YqlAiIEfppk1LV1Cp6y
Y4dcbTwbWIHFn7Oanc0OPRRMYjxkCmzZMxz/YE9OElKnZWy1T4OQPTAjOd4DbLozNQxaZKD4FkJ1
3P5PEVRFiOc4s9G3lexd9prpLO6fP+DWQO6UwTJUO7gZR8TJW9j3dvIdjP/OZGAdbsWPLiWhy09Q
Rm9YbyqaK/pmJPzTfT2Wq98CVLaErTm2CITj5YvpASiUdwsSSncNWRX6tDHdbBQ/beCn8Law5bGJ
vSelGa1os2ExfrxNDG5vq+kEncQM4+ucCPKcLJmk+SGH1JQml9AY5ScoieiCHAe1Q6eOUpYM8ThY
ppZDR3QfQ46F1F1WiJi+okiiyvREl0J4L4GjwiutaANRlBnW9NCNLqXDQa7QzFTADsapvNuQ+pUH
dDPICXgsSypp6ihVVXoo/JakJzB34osszfASQB+zoOME7GN1arB2DtCLiB/hyJFlQb8O5/lhyueq
b62G0sTVW6xAH2658X/p5C8V7ewD4E57AySX3k0hSRoe5+aeRd6Lg0wE5Fa2ApUrg+GZVW4tzgop
XFEno/Rp7caVjye9hNAhulKuI+w1lv+QW0g4QmsqSJ1jHzXtkmz+aabB6pAgBMMBGSgqRMJklp10
ni6iJaJ078FGnJd11K0qeio55Vm74nSX7xqH8uh6ZhalwbgFFtWIZlG/d8jQ843pM25/dIHbERdk
1PHYbLzvjnBaWRIchYlKyGtiVY0NCdNpOqQ+nG+ieSreBjukACwLEndTA0CRZqhQCz9fRZmHpkXL
FrO8QrwA4UOtJXRyDVQZyiJBimIogwBuXTtU3qJOFfLwewfKzNVrwotDwfPhEnTzBDG6yWCPgDpO
CogvYm/mthyzCqQSrKMnOA/wYgrXBXUCddyNkgNM5waA2fsGyQHmBqkeTRBOuM9NHvNIugePl93u
NtTqwKCO+BlAfgTwkMnuLkAYnr+iuFz7x4IJvWddSUxvkMHkF50WGX1HiEz8KbEpe5rWhNxD6Nj9
6HSEJ1+um4PgjMCEzbeNulrScH0pXWYeVj30uAUY0cDvFmJCNC0E7AY8q54iwIdFWzEY7iOAFrRd
oW75Y01SOAEzPqc3Y8pgpF919qxINx2XeAxfcz1HdVVASdjrYYPGft58DQeTv8IVGdM2NrOFLWsY
IXGvqK3sucs19GXzuEHQ2ZHVYbjVsIsbUA03cix8fATHA6Y0TGANbDubWITeAI4FWi/oSmLqpJth
x+1GP98nRpq7Lo5s2YZZJ4sjpAzy8+qKBbrhZcRdgs8vvqa6L7taIAH/pII9453RdGeskVN7Wufo
3wBBCVe0b7GhM2inAJc8bAIIQI2GLjI/cAuJXJuEgh425fCdLoMgDsIPIVubyD/XuR8PMZkdujRk
/q1AtLC3bhm1bAdly6c504vB5bJMoSCgQIEEGgwkA4lvy37gBYQ+xItaR6S6DYI+fvcD5RcXyPkB
ajvWQMUVf4OvxYxgCorKNzSbmW6KNaW+Natncz1oGKIPpqflgPirk+GWRbHPjku+Zl8C0kt3BXLF
E4ABk/D1IEX0RitoFmoBKcV1gkYkPBQrTMzNVsXwJSgSZuIgItZ/5pnTa4N9E1kd8vO2T7Qq9+eW
f1qTFTB0Ek/kWg4ieUV7n6irrRnekllMr3qZphqd74A9QhMJqVNnMeUH/dahbUSH3MoFTYDM414b
GHRm4C5fx84EZ43OFkOrKS8+LWaZLkuGnh2oyPkdcAF0ASJh+QWIMS0wDbr8XcZbcnBpOD9Z7eMz
x6FWccNsue7ZWiggfhkB8RTzXN7MST/m7VYFSJwErdxpzGI7PMHvSlsNcKvVmOppo5LMHJC+RLej
n3qo+9botSfevVZkQUOf2YQwP2b8IMqB/AlhcNimWbq8lEj3T1FKovcJGvLXEF/J6sDhwUG0/wrX
THnvQNOfpF2w6krzDRLj5UGa0JO6XKYwwjrYHqou4MhoolScsB/oEWXGnLRlAXkJvn23qlj/gZYN
UVs6FCoKbaa22vXR9CUoh/SZ9UkqmhSo/lnKMQKZBa0kT5Lv3gD91wcugQfpd2xQXNgWLDZ8SK+o
aCchn3Q6oxPOp4X1ClF+RpdnqIu0goMZNL/zTChwDaAMp0+phxjGn9YYbou4TabQLf05NL1g2xlS
bL+8EOrW7Hs2phO/YVMplrQhqQ6XoC1tlq4awYtDj1IIAYUDQ/OaPGwhnYs2pI1l6Gmjea5Dd0bX
JqCYdR677Jim41p+zcdxQVBRkg9uQBzL+jBrkedBadAGPu86SFJSqKQgKEYaD12Uh5sZiwZC9BQt
pmwvp5+hCnwxt6AkIbU7oJ2T5z04R9px6H1khzY6cYM5qECDdKzbQvVok3JBCUMTl2v9ZSpXtI9p
QaWWqPtg+qGOXRmbZjO184rTAKJDKBMzq3eDljiRr/ErkvpmnVKkZPWGVlDK3hAYHVnVALHe7yTN
u7AaTn3nbKH+MEG3xVlN0acAfwc1e5G722CZUTDfMj+TIW9cWJWFPf53eu6fXDJYQ2gl0PlsZ+dB
KMPH+E9uDlBZuYTQ+f8Uk9xdQPZDDZJkowalPBd9aiDesqELYFWgDBTdvwzgn0TwPgBQ6rC5ogMF
WEKQQv8cAM08XEQdLX7wjwGID42G4NWAGRdM4MX+hSndb+lvdCQuFcL5Aa0CnPspvB+/XRHpp6Ma
y/mmGAPNswZzski+5hrSgv+dKAQ/jQvst4XORdBEF7+LQgSJhTdd3t18iLZsBh05GPdY7aXlXy/y
V0u+h48b+Ggs9/cuJH9vSvL/ZQ8UKAXD+G9zfm/B8s8GgfRvx839rZvDx/d+9XMoS5xtAxdQFCeQ
JERZjp/81SQQB3zmiBSQ32Hq/urkkOA/wTvv3QATHGwEUQ2aN4CWhJgpK/83zRsQGn6bnXsHUJg1
gbYlu/86w0D+Lu6h6GiScTnzs2DTdl90fDsG8Qw6cROybLOlD28WBZVNHcOAxOpIeZ7WFhn03QQR
/8tGDKphoEFobDchpA5AdPykG05i96Bpylt0FJFvm+TInZGfUwPzBC28Qa4h40MSLds9zBjhDUYJ
h4rv4QG+Wrg/fhasRG8TRSlYsR5i15phYT/tgbWBVNWdynV1D5ChbUeZ9B4gbkouU+YC5FyjG+8w
zGys0eZPfkvg/kX7s4q3owmSszeeRXXep8EobwYPa7R+jshmgkvpUOHXPsBJhj+AlHf5ca2KIP4S
WpgfDsJ0TrOa90H21oeVB91SrcDGbqcl4WVSr7DHrQ8qLkwPMVi5dlckAn15nLiPuqe1C/NjOHCh
0pp2IiyPMZLXsA169Ag9R+n+yS7qq+LVoT3FeMpVmAPOh14EJP/eIAybRtG1EVo2JWUT8TzqKDq4
5CQs8lqN3bvYfPfJFn46TOE2oKpEa4u9UFLlK3r8LcEBTTrQ329UxcnkW7vg/6BRtvp7xpS9FiUL
54aHkDijC130uNF4ald0lHnVw2NVYuMQWoT30VwOJ2AmUiOXbeyQq1uYBY4qVfJB9TzGhJEFxH0G
OFXgK/Joc+9euMz2dAXUZDGMfYPsB5AsSrefwejYUzkvDsYKp1owzmDiYSs4L9Ctv7FsZ1PQdKGl
hR7PSCiXC9rW3MDuNDz1A+OPFmnwiCKpKxpYIU9BtOYXoJtnV/nPxQjQEJhQNb9nU0SeBO+L1iUJ
BbyciwPoA3FbhMOM7RkZTb/R4WWy+QjpUtSfQLZU3/OOK6BWRLMHCwUrsN4og4NG+vBa+XLvAcii
4DL2Ob7l0TrwEWYaJC0KJj5whZ9ZIOO3PO9k18Qp/07jPPqSl1hUKcqeIxlIeu6QJKH+deKsk/Un
QSe6bxsQy0Ml0eegtn23fAP0dGAbukpG/ZrWXK63Nu2zTwOQwyOsf4mAT4lAIdql/DxVUX5PpiJ6
cxAOo0gaAbnGwF4hWhjAj/iqMek0wws3dZ+SNZtuOOCd27X37opmdtuN6GT2KGEbuRor2asae/aG
NzqcnDPJrZm24caMo7zyLR2+y27JSUN0V1yoTrYHlS32TiyqbAWVEbTosiyePFsg+ge/jbCSOHpf
Qqf6WG1hDioDS+JmcJoEtSwpBBF5l3wypZnvLODxP9wcAiWCHyAE3G3p/dJz9dlwsz5TmstLwrvx
EDhavU2pZ1+0zZfbJZuqALq0gsGAX2zxMUIvBqAXFTlLaLRPC0zfLeCe8qiVzf7MrFYn+Kj9H44B
m+2q4DxyKc5LRu4HUI8tMX0ICW7m0EOwO8doB+fBezYwi9SSp+YHgKwY5t5xuAk7NB4cMzm1Ecrb
E7qHFse4Dx3Q+Vy9S0gzbkO1gulLkXrmY7o+silT1x7ighvw3MkjXDX+1Ux0+56RyD7igZBPIPzM
H1vho8amK9RE8wK3hnDsZh1SdpIpy1GBmom/wDwynPDasVqCVR2rgssfSZAvJzT+RCHsSIgCJnd7
s00NO2NkRwidhc8bFtu+Lucs/nPb+YIabQ0MprKfWnjsPkuY7+57Ih5QUFTXeIq7111HdILdRcEO
4AM04fQ0vEcftvC+Wnh1DSYRP3pngfJFs6/uYHAbTtXgPg3KgNOPsFAvxnRpu6UVTAtkRcs6iKm6
i4Trt+3KHHm5ScZ7oxbU/QlCzTiMt0GesUus0ug59zCwNMjySTOr3H/v2eo0brrUtDYzYzcQ0at3
FOUHFzJ+wV5SHYia4q/MWHoe5mw4qZTSz5Fm81NXLMU1XoCtBEZtwEk9Vy/zaKqry4rt3s4y+CbR
/xA7WrQ+DXQCEIzVU9yN6+p/+GBCyw/eqexmHLMVQI6wJzJH9mrRleMSD/GIjphKfVlRzT+4zJPW
p3Y7IZXvH7Gzybe8MtN7uYzFn57yZQACPXfoyNP9gOSBHVK6VfAbyeM6leYW9FzWFmhghLZJGCfk
XXNwLiMOPCGccUYPeNtoaGwMTUSTbwG7DH2q/g9757Ukt7Fs0S+CouCBx9toPz093vEFMRyS8AVX
sF9/F4aUDjk6Rwq9K0KhB0lUOwCVmXvtnY8hePmmdKvy4NlFEqKGpdk3iXtq26LOPBFD4DgbZr3F
ZzOKvJ2skZY67AEXvSe1VU53eMDTTkJkhqyDxsd5klsqPytL+FepV7SXmT6pDQ1keaxLTV2GSkPU
szL7POTMjrVedk84o1EnK79vmfczgVu15tDdVFHLHFPzp6/CJHt35YOFy5XPd0zYrNJwrNrOS52U
PHoyrSTSsNVSuTy0KweWJAw3eKbLKzeT5jkRoeSx1JN16pF4u0pD29u5qny/JobEDAwfSKLQY7IM
S9d7zQRDMnwMrxYa5qUWSfvOi8A+dAHxtySj8RicjGtkUgHDLC+XH/BY56a+Y+4a9BNInJ/WxmXn
qfQQGSVTj1iSpIWX6cH1VA9UADhV16W90xwYeeBoItgcDsc8Y+ZEi1EdJpj7G/oQ643wT0R2XVUz
s5bev9PttCIpqzW2DGf1eztMYysotMq6zsJ60fX60b/JI+nuBvaCBYMwT6iM5FoCIIjLWuiXynLG
o68MD1uVVn+Nu8RQKzyC/j5Utbt3oQqDNm9hKsKpva7mvLrOpqrep7Fh7Ec6sWC2Ey0YBtJvcbE0
7hO1gHE/mn6KJmmb7jev0LqXovTsbZhVz3adY8xK/RvTaNqUzycUdcfgtXuDR160Smn4j0PVaOiM
RpsEpMrg83W1en5LqqbAjQC6gOw9ru2S423KvIhL02qZi2T2dUhtutUTDuvOyTD/Dl7jIvXCUqTB
yEP4bEZdvW7r5lEKQr76obewOM/C2nHeyW1vkXWbM4vbagwg92Qve1cIuiOngpu8UKA5Lb5sjwJk
CvddlYZBFGe+AW3V6NmBab0ecGXn10NZEVOJJSS1V64oKV/7dtpkWjbc0rAzYZzN4eCISV6prB64
T0yn4eLw6TObOd5YVmbsMsFjhe6NYhoxmQRpZYjhrhd59CCyMn8AkPOIHoXhDuywrq+qTPkXc+ZQ
rUR2eCDJoytWBAnSy2UlJ9jKQ7tNur6Z12NkpsdU+YyMk15PkOUiv9wXtRG1X80iBcTJVhnGEkL9
FuEjpDNcj8prjnYe1zeO1pqXFnbws183+hotNQpUVI9HAibmTUTh/zw73kVqOfeRkwzrzgCXAb3n
U1rHInP1TwkU5Qp7Uh7UoeNTkhXOM/qgccBMw8ifbFYMhhp6sDm/NvH0OXG1G69Cg/Dj3lnnM2xY
WyciKJUcdsLUrAClJBhpES6SXC82RPA88LOY227yQEdagBMzp7jR8uSKabJ52RJFrbfI5WPPMJQ4
6XwNNdMEVZHzxSx+1rxYptfE9a5K15JHeGxzKztvyzBiOnpJfxVPlvFoIr9ngTcSQ0QIarNdBs1k
dUMzhFlnrgE9FCHOxc71RvToJDVfJs0Yd2mCdFf43g6Sx70anTgLiC/PLiWX36vWuhuGDuF9oVpn
XzGNhfxoxWVc5Mm6jwYrgBDhmCPU65BUrredWjVDNIU23GhHVEmpojMJSpzsYN1XtuDDpV6+SWZV
0CdUjQpgdNvvDf7/jE5YxhI/jy1gAg3bhPxnP4Hj0R/+2hjGocWcGAThkGLJpoQb3fDYzB5PabvL
HLwgsn6rqKUkR7bI/sbd8uuUhuhNXtzBCMY0Y0kK9T+8+JxIAIi5Sg4k5jZvM7YOYp/z+MrL/Oz2
p+78xxzjl0D8P39OE/7O1JfulzHnh5fCn50CiRS8VGXUcsM9gitMErv/9a9f50MG3/tnYgxE1Jxu
YGH5k2GICJXJajI3OnRVOG1jbPgHpxuNTS4TdU18Seafej8maWayitfKjeiohzmKr5ivL811GPPu
/vot/fknhpM3LX0JDKKn/ZgP0QnlxYou44DYOl+KokHzSQc6aItZmL7Gkd68jV3P76w3IZuNMUj8
Oz/6r5vB/jMH4k4i9eYPK8mfxkfrr/nr8NpwcX38Mz9GR6697JCwTOFZ7gJ9O9i1foyO+Fcu1hZg
NMKYBLfvfwZIrIg3+QcuP7ftIm4x5vl9oOT9Zlk60ynHsQ1sf8L8JwMlstU+3k9krDFPwhnnMRcQ
H50vWdrHqY5xeD8xt3hWqZIVY31qvtU4F5RgblOobVVP13lpzAsc2AdCuD7ViKi2KXl56Wo2Z/05
TDrEQykzhzgvMXwdlbMM9+M08ELiJpaMcOlpi503/2RpRCaYXULlFPntbjIFjozRh6HiS0z2YWHb
dynhn6dxVPM5T21Fslcn5r1btyHKASrokbk1qfglxA9GSHr7hSghTLO5gC1OV04BZa6NdrobeHN0
fcSmHNw5CQ+l1qhb6UfWEVvPp9StteckL7T7qJYOou8od51vRBuSjOgavba6QpukRR7bm96Lvtha
xodENl4RJXJjGVO29f0sXk+2iX0KI9hORNm3ioaYSt+HIJBiBmsnVX+LUl9t65lXj3vjxiHMbZW4
6pIQIXPVGcZNonv3Yd9dovvJVTzKOyKF9dM4QCXnmexXBmAPfytO5VScLK96DguErVlX4zGbok++
AxhWlz2HvHmTTdmn2u7TlVuWd2OqzS8Zlvk1k7eYqrvqtohMfZAkMuASpFQMN6ELB4iIt7wFfCo2
/2ugSnPnzq64MjNN26o+K++i1s8fyXC1HvXRBPaVOXkxUWiiYlOUocQQqS5gTebqGrvGjKahHRX2
5tfS0pv7ylc9CiBES2BW+QauHqRlsPesKSEv31b1FXpM82xl3r3TJiX0dpPs6EzBpUMU+Nn19b1f
Ox5oqPeQk+mPJ9YcHsBJoqNFPo8buFFb3Bh+2L1pAtd4AEJu3igA1nOR1DGopxHT0pQxofZ5LO9M
TQe6bWQTr2kMbttc+dvWC3Gum7GDQ8OhPUn6ZB3nWk8LPtb+rqnNipUalQ4wnUzoafhFVsrrAecM
fewuIhz9hOc0mv3g4hu/sApHfLL44Ot2gt9k1wRKuM13SXC+x7AKRmASF8PEOOZQpoKYdTtV0zfM
B7O28xrwyG+T7w6XudGgu0XSyja5m5jNith9yqVU/27I+vdB/zcPel3wJP2LB/3/5a+fXwtsfv95
zn//I79LBBabcD00guVpqiMVUpj8eM6jHvDsN8g79xga8ncO9j+UAvYIudxknsCry/GAAPf7g55N
nwaqMrUVj3rSVv/ZHqGPj3nbWYyq1DLGcmZ81NFSqiWrNS1t72uala6SdJr3nW+19z99J/+lOuPI
+liFehxaHHOohZ7xMVx61nG04BnQ9nRF+j0RS5ASnfCuioG4zr+peJdK70PFyyiHktcwsXQjwfDv
f/I581sQ59Gb4X7SS/9KOE1/ie8Rj8ksxuvKKZK/81Ca+p8/HkunHQ5fAuFYQC0oDX5+yTFr7ZpE
g3DPNokQmr8u1Yl5YISrAJLfhmkY/EdB9co4oINWgUQjL3fngKrKXW1HXWD3DAdX3SjR/VPGxH65
SCCT34jPEt0RQr71dyA1/m6YefgVzmRw1I7yCEtR3OQZqZo5J9iDrhx5JMuy2pL3m5xZA5GcrSi1
eXRFMt5NNaRDEtHz1mp5IhIY8RUf2fwYZ1bz6FbRJcuYks3AgD9g1Cf2s2Fm9JRIlWzlMLsbo+2K
bxzs5RWdcvpgiCRdSRHmW7tmHY+eFH3QlXLYizIkgnOujZ3XC6yyZPZt9BhoNldme+HqqjxDSpGh
AXXwSuusoVcsFHSjDft6Qm5fWaMfOqjeRvnWemR8O3Mx4qiZY9ZO1QOoTuNZW9EazUuSaf5AIxw3
bgtrNQ3Eirz4tmFP7SmWVbp1pQsSNoRc54GIiRxeCbOQn7vGrV5S4pieUj8zbn2E9ZhJTOt/STng
mX36DV1vYUxlhsEyGbeoJQApOL/jz1mce3aAoSe/EjnEbIAJsTy5ZJhdTMyTH71pJj0yTBq46sXf
lM6MpizI3isSQW7jkSY5HNPpNiZuY9PqonkhS6/flqNQWw4NdueMBLF9aYoi3sUyfpuatFpHtFkX
ke9h+9NnOy42LV9OLMP8ss6L+YlMZO3GJIP3JGZyM1btyOzDkb3Q1lmShmKllQREsO3gEJKwh69X
thuToeVJpFH3JWod9ZlBYJpv5mhmaZemEv/IV9AS/+W81SoPBkjis8wF1KebfxEmvTPDHNa7oPxk
WfTgt2ArdYjQoFUeoAQoetCOgySlxxIBeWTOyq3URao1FrCqivCPCy99xaoe8h+7n8yQ3hwSdmL2
5tS34ZAbJ9YcXdvjgKDnea7Fpc3dM4LjEKRt4eDU+69j4Wpbu2FuSfri/FmRJR/wy9qfGXxnV8hN
+NNnpW45SbUAO+VtXfvJprPnZ61r2Gs1s0fMmOb2rLnzvBl8Z7iT0u+CiJVZ26mwbuRQPLlmWBr7
BAS+t1YKW8L0JhmYGyvqImgOh3VoKcNVrzKoe+EX11lUZGTbGMuYl40yznzyhnwaD7kvCCgPYtwh
YhVq8BuPWTuQX4S+37VDxBdR1utu6tv03mpSL2KkTIKK1w/37qTijf+uH9rvWiI7HtAV7UVi9JUn
5W7osRw/j5pFnhvhBgaAuDew6ynJtcnbtmmbIFtGhSLcJ6Mpve0ze0l+q5KefVI1vplVWTRyuI4A
zJFCK6du4ws/1HpEUnJ97BejwnaEAV6GWrwhVtE3HlPSY+wtgLXtfnHflddYEU1G8fkuyWYFFml4
J7/NXjS7yu78vkh2jZA8hsvCtfe9UPmjG07aEqdihNNq6BzziNe7RLSZexoOW4v9na1M4HEjrE/6
ONp7o9CEC5M4AbcVs6/fG3GJrt3Wyz92Qye8Y2PP8OYYEvBa6rLaYjUxD2WOUXfVWVDKWZdbh6oV
8giD5G9U0c0yKNi+wc3uDeVFbVmYYtze1be605Zrln6AR1OqBrIVFLUYSMHNwtD/hEGpCGqlybu5
JZNxZUutg/nrh+JmNK3qqwXHcuKNJNE2I7kGjN4vGBM7UR5vGrJMD5gL/avcTpzXvIAwJOKtJxm1
dYsbbchcjIkEX8mAwFf+na2p4humr/zRFIptbVmKCuzRkt1FBUu8Vi1lhM7DI3M67tv8+0Dn3yrw
76pAUv1/qnj+1O7/H9HTpfy1Cnz/Iz+qQH1Zi8NgijBD1ySydylKflSBuk6FSHn4PSuETpue/vcq
0KUKXMZZZHYsPfgyCfi9CmQpCCodOLRJjoqv/yN8hBTQX2smEDCb98XGG0Pwfv6UVlLUcI9j5gwE
91U4+lmsha6eS5ovpxQXDM09krDT2lVzt8tIpivEE750+LVMVkV7bxSWmmk9KP4YhDXYw4eUW4dc
be8uceB6HWLWU5noXVANI0Yd2jMiJXjMTvtUGwYN3Jrcm6I/MAYo2h6mFo5VVZcyn1AU+z7hOPO9
Sp4QUsYjRVUvDqwynC4nKwzvU7OuMOI7z1pb9ruh7N0lUJTQT0SYE3NP6qV05K6w7cy4j52EmymJ
eWyt/GIAoiQv2N8QN1cP3OQzRZuTO+PtjNnhVVQGzwM2dPaXbAjABGLEiidS03cJQ28zEvlOjj3q
Vk/rubb9Mjk4RVS7Z5/OLg3aSXAgahqAq1NNaqearO+YdpNqGhdWtq+QfLbp3LgzQorkfww+HY5B
0Yf9lWGH8kUNk347sLSj35XMYNZx23JSRBjkOFmjaV61WdGsU7vun8lPmx7DuXSdoInqajyMJcFG
wPk2HxRjRWc8s6ShJgIUMbc1nAarX9ZvABtqfdXqzWlA5l2M+uQuCLIhqlWSDfbB4Tn0iGQ0ngw1
MJRJUmIGt3HbEJzQc6mvCXWexA0rRzcGj8BiZ6o8DByEEfyfqXJJ0UpZ8Gj32LVX7JBoyrXoICxx
nxV74qRiRI+e+b0xDAMLjdKStZxGH20nfPV80VFV2YHe5sM3N0zE6wzCtM1s7sbtUlxtyMaaXouF
stoSd2nvunKs7nT69gsCVvPnkiCOVSh6fQgqLVKkArPBaW007hWBbg0CSBxucJeSYglqqXPR6KPe
s3iSGf3UY2KL3ca/Gu0aK3TYdEEHMXqM/XB0V6VZZGTXmljL7bijGEq18rBsbzyoAh8+G4DCT9wN
DQ6CVPc/h2zupJxvGZbsIlUb9yFD+cPQFPAFObz0ypdhewcR/iYGW1v3cClr9kPAe3MHJAfEX7PA
ID72fhA5nn4qnNw6ZrHtvSxNxa5vY3YT2i1ropghMGZuOR/NdRvW92QfNOfaE/NnVp6Ga9Iap0cm
bMU+nDmYA00TfrqqNNjovtLaq4mVqOfaJuh0pcqUnaZGvyjObeat9TgsH5wITX/QfHnAnBs9KQpP
6HwV5reZVRlBO2Mbx+m4UyXhLI0bWhzfViZu7LjugkmhPm5LaRnM7QAkwot3T00Hm3LVFCEzFkfk
X6WeTQf6HYaMS9hOP04+ozX1lgoWwgGSDIGNo3K/ZKliuTNex2F6Is3PDmQW+ePa7w2Wj66Bs/kd
UV3quOqc66HFasvLEubXTc33jvPfU/FvT0X7L4fg/0cUt2xf21+GI0QG/LEPy/OBJG02FvmETxrL
EffHsehbvzk62zEcksbZZWP78Li/H4sOG7fJf0SEYWqBrvXTsWiyY07nvwYsY3hC8uU/mYKzuOfX
c5Hsev4ib8plsm7zTnkTPzf2xGgbXNadhYTskeJgkzzVSNXvZnLrj/lCjVCuA5CUC0tCPIp7sjML
wMRbWJNyoU66hT/J3RyPH9rSeSa/797hxoo4ERxgmdZyz3HetyBWfXJfLGwLKULJoYgc/VNZhWR0
poBQTJA27GmpP9MXpPvxHZVJ3rGZtqvmN+KGtSAJI7JbwjEz7phhZ0cMDfIiXPibzmyZJyp5WdpG
EkBowsCnRXzU+xbDfVIA8RSaY66NhewhYhTIJwT3KSswoSr3/NPURsvU2BmNm1EDrXEXVkhfqKHp
HSDqS7PeGi4ni77wRbqf+Gddy671EY9ZCISE+QmoauGSZI23lBa+Mr+Z04TkvhBM3jvM1BRwTUhW
Fh0PgVdoIGBPDU/KnZ2L6svAGb01G1SDeiGl5MJM1e/41PhOUi1Mlb/QVcPCWYmFuFK60T2VC4Wl
uni4UQuZ5S+MFrY88yZauC1M9s3ZMdPxBjGTMFccSVs805BeC/NVmAANuEPdbdXn/Q44i4+xUGLW
wov1CzlWLwyZBkyWNPYUmOBlbJw6WCQbbzoy1gnthUFrgdGKhUrTPDbOUtSvMVPQsi/sWr1QbBGm
KsBalskqxxp2JBOHB2Ph3lgEAwLna4BQMUS/tjHntLuoFloumuDm3BqwgFqowtdM61qxcvDeD63k
EjpPXNL9gd/R5yZPobLaU9qJ/M5if/EOn4nhrwaC0Pf2mLsQsYtCME9uchlF1rydXBefOo28e8vi
IUBAuTCBSWv2S6KPuPYXYrB8hwfThSPsyEo7h2x12xNhY144C29YVA4OTs9NnuuFRpQLl4gbZt6P
C6sotN68MBZ+kd1Q0RURuO19Opt+QLJUfgBOOVQyXNzm0vbORg2GKRcysl4YSdK4K7YH5zjyioWh
HN5pSrgTY+Er+7Ju9pqAaVrYy7jDKkIuA0SmUYXuK+kfX+2F1oymikwKYLRDWYfW1l2ozsmV4AOA
ntNggnxqkWW8uJ68L3tzfmwXMnReGNHyHRcdYwJciefHf+7jRznH72jpsFCmhI+k13DYoKcWyPYb
Fo14JxcyNVoYVS8RRdCbGiVMnxUX6cKyDgvV6nTkBnikAN+5ZqtwrjLMW6lMv1cAsZxgzrEEkZWE
BQb0+ixtTxaCli0c+a0NVOtMgzo64SwPOHdwmVRdhjMICleVfnJwCXzd4mOu16y9xBO/cLu0wNbX
GV9wYGZpHMwL34tdM3sm+2t8cGWl3VQGih8/KEhws9DBtYPnWGvG7bCQw/U7ROz7W1ulBewcpCee
IBC9/KZfyGONZXnk3UMjpwuXLBGx2yAfRH9mTXfzZi7oHgOpNZEC7g4r9bjpc73TKL5M71m5C/5c
vaPQpBeWpLHCR89tme00REBqqsmGJO9HZ3HIEJcaseqsk3NLC1F2nbf2/f4hmidm23nmY7WjNuYx
1wJdkyjC/u6qri4nRMuNrmvP8KONt4oiqqEk95kvgG8HfiOdINeSJ4Y/4pALPHDUlfXKYEn555wk
4IuwjP0bGyfpoW3tsViR9qJuEqVBzbtIafQ/r07qgpfQ6l2L1ikUCo0pzr1XCmTQAmqRCGdnQ26O
/+hzapxn4rKeGHAmp2LuP/nsudhzIs4BLr7+3EZWwqU0pKc2dQglnjT/VHRWc63SsL5MxVBj5kty
AhuKalPqbbTVfZzgsKHVxm5r8ykbCmPvKD5lE3rlNoab/Tq7UQcj51evllnD3EH4W88L2vLALoUe
rDHJ/K2Z+tEOdzpu4ylifakexte6zlQCk7+9YonyeCc6vnoZ2/N6mlS1aUfDu/AWB9N6zFnjbrrp
wIVGQe5rlk1Okujm3RSZ3U4Sh3DI/Ll6yDuiyfQq3bDqYb7OetPaVD3r/FaTEjOOWU1axHqM20XW
POt9ZBx9Pco+YXnLEPIcb9XrHLcJt/gFu8KqPcoLqyqyuvFfoLCSdSEH8ZyHjOt5MsWHUBnryXDs
67lLtbeKMMhjxa6gbUHwEWvnZX6wLY1UZZCum3wavIdo8MKtLmpxF/cJjuzeJftiInRla9IwnJup
/iyxuL6JuePx3zVqxno5WtGOHWb6Gu6f6KlWu7ClMDA4S3IgCMstB/ZYrHTZkW1VZIkALhUNZ3+a
RvedTSGySjtyZAJp+uqmjup8X8bc0quxcrOMkWODJ9sNvfqbT+jKoc9jgwn6oJ0SMl3IxCmu+15m
e2V3Lxjz3wlY/LEe8+rPmXJeiLd5FWH3zc3nF3Zl3UodqyWZ7RWvV4O1Y7ndsFTk3qij6ljFrnvP
RmrjEXBVvqGMjE9NyB/sJQjaq5NM9LnHKuJTdMeqbute7eioyUi6pNTCi4k9PRP2Bh5RWTjuk/g0
wjwATo6dd12renKeWyf81hEo6tGzDfxwTNsMNA00pCAsxY7Y+Wresee3vEyqWitfKh6g1F5+v9bH
MNvWSN/F0dOyBqNdaqwp8rILPZrksWsS98We7PqTcMMovQ7HOL9wYxsZGtt1HO7yOcsZEBDKgume
ZUt2+oWVu632YNfhaCNisFkGWYf4oUON4LqWmph2jV8CKTrtE+aOYdWMUb5mvRFm5Mh6wgM37B2I
MPKZVHfmvxy3PkHGAUE7IPfWCbAAOUNopb3KCH16JHpB21OLPMg5zjexY7hHThCy67UkIrct14NI
6hP2mqg+N/yaxxkOQsXJ8Loklh8b39FWraV1O12OEw72pdxicxd0rm02FwnOiXBL8C2rO8pQ7cnu
A9OrvWTXIjcGU2jdFHPcrtNaiw6zxR4W4tdgxgojOSqB5K6DBwpi7E7IAgQJEdz7qTOdHNrOnnZJ
3ScYrFt/QxYazXWSl5shtCpMKnHGQQYHGtj8zPuO0Qrqj1Hs2AUqvlldSBldZRX5PUx6TP0Lm5Ed
76kVnXTbt85y68x+CGswZxUkdZ5gR3gf2P3bxP1NE4cYu7BH/xtlOn/93LyyY+vnLu7HH/ox3fTt
35ahJu5lRGmskT+xTNjj2AdOUB3C7+LIp1X70cVZtGqCQGAioJG3PXtJnv0x3GQH2j/YZEzA8q9d
G0gVURY6GjmIlEPW8YeuLTdJUZjCuD+ZSAN9fDlnDRtR2JVm1ekkT72bWBOleNKHbNTpNI9l4My6
7m2v4QSfVXiXFxh20TVN47LRU+cKIto5jQTLo/3kWsXKEHinlWE22pYEru7Zaovi3HikeK4Jauy2
qDHJ2Rg9Qjbshkg9luoQosqWIPJObPOsWOBBsqOot6L3CnLhhLxmEVB360sH/SiZouwRYWA4LkAU
wFXjyGc0z/CxE7FGw+GVPsuSveK2MRRepGw+tJ4+0py40bXDgrtbsq6bW2DicAvt7VzNoRo32mCq
Y1ZRRJB9SCSaA+JixRbAaUKRek/m9/jqukW9T9oSDZvwkPG6rkkXYDtV/FQXWTcRiIsKyeYz+pHY
1e9cRN9be3TSTS8WBUsTcjw10WCcvLplv1miopWuM45hQY2J4cOs5nsCCrJlzvY5G8eGrpTghj2N
QHKqQcYYtVZ2+wmv+hATFjqFD+gbxRnRLd4SoTHzFALLJPrIjNaorm6QspjGwyqgJdeG36Z7LY+u
hixF8k3HbD3HNjNYhg97MZTDaYxld2K7a3KO9YIyQRXDdDeputtmo58FCrb/iu247X6CIL0EERpO
ViunPViH+YptsTziQFd3jmfkzGiBxjfSqMgcamLDOxSV1V3Oei22kADaGlFW3mhKmHest1Ivpm/k
3yZo4XuD0fHayUZ5Ra+vsYrB3Ua2UM98V9UUwJn518QZFc9mk/SQQBVh+fDlGP4yEuGErW00sxm/
1ENLbaKq8sS+rTHwTcLpQZKmCOsJXrk300wxYEOBc8gz25NA2DlVm+XI+Ea2vSAoCdf+hiiheVUI
hGevjecVvuTX3ui9C8kEYmcx3DxbRDUQxkWzwvKFLohb6q5RZ0ndptf89FTNrCfMo8rbi97Jv6aS
E1VUgGpJFs1XGfP3apXaofbmlaZXrMKoJR25HpycoaFLjy0Tx+X5FXMQZtDJBPGk61TL7edER2Ig
sms8kQkmNrHVdpcJoi7nSFX3Nw266UudE+/DNL0aLyo7ie59HCtXHgpn41XRru9deZ2IVt3ijjI2
pCEqfA/9nBVck9Jd2SWZ5qtYjfbaaRWR1u0gtWGVkPF5MNOU7tvXm4NNxU2+bc3+bMIN6rFb4Xoo
HnmMVNeTpJOVCLksgCgoZ7RKXLJ1CPQd210FY5ZApBEnesXihOiqiS1j7dSO+Smnt8hW3NvjUxuy
5GEJeZjuHCczIbdkrm1mIm/2thMWx24msWBVaO4QkhgFurcljkdcpSENX8Bmqaw4axgtHl0drYX5
TBlWgVXXIU+SBCsKsuCXHFzJW3VOMV6aM+FE/DR2kq3Tqdceo77lpAZV80M6nGgk70hnAj+nsja2
IxVbAetYjTdGLvSnpg0lqjjhXxXrvJnwi/ESyM0b6aXMqICB3jZ9FbGnIxomx4swb3WtuAtJ8pyc
h8gtKnWrzLjr9yVZ24k8zhVl8BwoLy3Gak1gUjbcNekYeW9WlLEVM4gZmw32Q9GnQ+1uvArKcqt1
nUq/TG5V6RkWVr1pOLj+JZoTNf1NHWBjzf6rMiB4ZW09cWTJL4XA9z/1u8qJlKmby+m7LB5fhrZ/
jHN1w/oNJZM6wIJzgmtmCPx7IWAws3U9kiGtRah5x+B+VzmN3/AuAPfCtb9roP+IdfuQdU9NAKNl
6JjnXROszlgk3Z+nuTS8PDy6bjzLwWT5+EDiDUIOy8mCzB16/DP2dExH+qSNEJliZGL1D5nV0p61
vqyffvr2/gsSp/+aofH+bjDYLQEP0DYLAfjru4FBqDKf24HRltTPOPZluOrckuA+zC/sCusHq3tx
UWWSVVN4qg5YP4JaySoz14Ioc+UXXylxxf8jJsAqz/WH2dY8fTc5dvhVZ5PauP3rd2wsddNPZN37
NgROe1ZoAHOA8X3YhmAlRBCy6ked2RUYRWuHjYcPvUW1vmVMQ/fST6Oe4vIGuZjpLxjOZMLcFX2D
C6HpS/WFPqrVAx6U9prIWaBkVcTQRG5jZywRK9P4OutIkCXIrF1TU/qPbVxfsB0R627Sas5l0sR9
sfvrT/Xnn8GFwnf5IRyuDfP9Q/+EC5JrQFBZlbdnVoL7j2XkUWBg8+LSqGQ3XuNM9e+qUM+f//pl
l2vt5++SYoy5A9igwbXI35a39dPL8vCMrKqN5Fl6s35m91t3JqifbXph/PjXr/TBHkIrRoEtDOJa
CJSh0v5wnVVIpHONynkmlt16Zfkns/NQeZOBDT3eiJq1ZIEpJq8MUtMeir+7aD4uQuFTApfaIKuA
rDwdPrw8gSoJ3ixYxKWDey3Szn7N8uU9sJCw3RD0VWJV5qffDXn9Pk0v3a8kBbJL0p+s0+iYjQhA
DUnxTV3CPs2mMoDEvGn6Wml9tRYa8cIByrvV7PEgzd33tvB/+qc+sp18fXgxeGwQ+4IUheb06w8l
nM6WNiXMpd6FxWtCQBZFrZYphlDoFzI6YuDMPkeeT6b6XLOmi/CeJGBm5n5TAGVlMMXkGlhl2n/F
X08ihc385LsL53++SYu4kA+XEzoYFxG1LM9W7s4P0KvTMFBuYmVeIs9Xoe+tlR/PO2pDBFcFosZq
qVrc4Ba3uxWxooxMdQkF0FS7fNFts7wubqvcRsx18yF6GtKiPCBX07qgfj+Qh+2tQ3ZPAXcuojCp
iAjEYdrK87CoxvWiH0cAcynV5iIrU3IVVDAqvzXS6Jq5izmu8s6tzwpJWr2L086iU+vJZPBssLp5
XonBS0/5omkDK1jHeNG553fJexAx2Q7cXQnyySKKD4s+ri9K+ZyOb1Vbq7uOxVeLmKRcyKm6Q38x
jHvQ/oGdrC41/4qpZfjZf5fkE1lrn7pFp6+qligwgtMPeu3nX5K+crjvF20/eZf5+0Xxh8ZHu+Z7
2OmW4V/VA4ncZFPVW/0dF8hRDwnmHljriXUboqBoTdiCyr9CHQA3YEGZ2nPUGEPAekLQGuXmz2Mh
4guj8au7/2fvzJbjxrGt/SrnBVhBgCNukzkpNcuyLfmGIcs25xGcn/7/KJf7t2W3fepcV3REtbtd
EpNMAAT2Xutb7EvRLajUkLS/i+XJd6t2R9cmXfYDW7u9ATzriQPn+IWoE8QQy4swonwRSUyrXsJa
lRPzi4iiXfUUKGyLY8m/imN5lVsgtEB6kb7IMLxwRB73Is7AAR4G1otko0W8EdmrjGPknE+PZxV3
pC9CD+tF9DFZHhtxQIF5SFxR0xXFBuryXLafYlxtcnnUI8ZC3C+qZSmvnuVcpB1ehL7r+9q86rKO
7BAglM1yICalC8mbSNCqpTKv3pgeMJd0tqDE9HwHwGPgZwNKjGGYc4wKeR8iEh6bnZtBmgiwWYvw
OkbzSIJANnsjJpspV90Fm3hr9dqFVLzHoOdduHeNOA2vqR9bbhQ0dHcYcFami32ZJy1W0oaXF/F6
UIgR8imh4H6FKEoIlQnpiMaqH0NaHF6O0DZkV7Cndlksgb84rJilpO0XFHFroIPBiqJvoF6SYlZF
if/F6KkxmFuzkh0hGz4QDwf5QXgqLWAFnEnLSTfLfNTobFqg1FHsEUSnhwVraKvLZD/nbjEfTa2L
OnAkBs7Ao7iWA6RosHTztcr3Rl0sAj+Km6E2yQrTuAaDbJB6AErlfVoUqjizWtXluyzu3LulRz65
R6MixXk8xhpdsxejZTqEbNnLN7yMrRMEM5nt+5pPsKu6PFp2FBUW2irpXI+XhU9Oxs5gqrQksIj+
1FqOk2/x+ET91iOzCL2Qp9mflEtqLZ+RdSv6WHyAAs0GEdRnAvnGEWIXRjBCShprm1RJuF36MOMM
N7a1IrF3TO3AImaNQynpUcY5wnJ7L+qQpAAPpk69EzOxsmdxIsZolyk7Rt/Bv4dSG5kvwycifmoa
E+CucImNDy1cvplsSOaRvBILyugEs7VtWPdzPsr+yq3B/4CrabpLpy95JUVEG/EDCliutSc+WZSP
EI/L+NQQKTvt9egsyTk+6u7eTqXz5Ewh4FNfMHiJkiTPZqfdBWEYINKU3B+L6PoABNwuIT74MR9H
dhZplA5vtOOOH2twSMfBG6Nw52fAqkDchvweJ68IkAZ6I65gTFv2re4ccS86SMKbkfK6T0979jh+
yyJNji2objr42JvkdWJ4Cvd8sw7ONG30wcs14umJ+oMfmM2qdIvHkg9WcSIT57zB1DualozuglWy
3fpCTWiYtArlTdqSnnEn/VLZZ5Odjv1lN3Xr5pO+7Y2TGe60q2gijWdVtSzIwWXRLQcz89abXz/6
yPrE5wIgeQW/ibvoG1qPmzirsiVQ2cDUqXMaBLcl6crA0Xt2BRF/x5oquzK+5rw9wzS06tjk60Zo
3F8WRgwflJZCQwXCpPK3m4dGrosGkyngjlhAgCGv++SuLN5hJlMnMs0SHGRgYxkXc+Q+jSUlBgpq
KO+tbjL1ecQ2N0XgSNLWG5+3xUGXprhqVNQ82qQMYVuz40SeKj9S/XmIxnjYzq3XYBonSu2A1ZhU
cRD983OWQzmYeg2+lcLVkL0fEQLqI1j04su8qHUNoWyNn8xFJUnrY471HjOKem+YYbEvxjrCumCz
zM3tGN8lpBudw55Ona0jW0kyZO7Y3oZChnrXpsYQ7QCTME0WI7TUmV1WovlcsCBjgRcMqR2JFoyR
1AGkvAetPOx4yYzNuWh7iX9N5SB+8tgaTLbeTfqhVYO6N2a26adFda34RHzNrDeFEN5AOobkV02A
Nwg9GaHSndV8LTT/ADMSdD4M3eU0e0CDB8wXvqePdgG88LiMa5hRZgq9ICHB1nZZgq65oCRmk+bQ
lMVwHpHUHQe+o4v4np2I/mSuVQvaaYke4HPpEc3nOPgApYBuv0FtI5IHUdE/GzYLO7D5bd2RmcAv
o9dOtxge5skI6/EjGj9sebmnXXQCUP1u6d6Ey6HtG53gtl+lm7A0UutmotPjXBVuvQL568F0L20B
uSyY2d3o3Uh+AE15v0SrA1C0YO3QOt9hcJza7ZCjwQbM0zD6M3uKvO0czvS16W+4zXsQqeI+jdG0
MR0S9Y6xXuibUiFt2/eyVuTDFrE7bqb+UdKD8wX2icF760DsH7cjGWY2kSq5P9w1oVaQxyNG9K5O
LL5NDg5oMROry7CbtHVs3ZA+kbtnIagr7muajOgya4163BYajDc9/qLvLnMkPxwjSdzd69jHmDpO
pnk2NzbzfsZ/hlecStTly8Hj347KHyop5ORJ9t//vaNy87ks9QzP51Ux5e8f/Lua4qGAo/MnOHB/
lbJxcvrmHDT/cojTEpADpUvXTtAB+f/VFP4viimmRNBt0XT5T1vFUn95wgE2iBGRty9IiH/UZnmx
gH93hLXx2yBdAVfEuUhQVnndZikAORe1OR8dr8xgDK9waJxtI56adTTulEyJwimKpC32Y+c2irZ3
257ZfiXMPUdSNOIxGH8VNLrLHVK9nLVxmbGfaNUzsKrwenTd+byYBeTcpJ8EcY/0kSiHamBqYoY/
RYYJmSwW8bA7b5lrGOlxKCQxfhx+DCGrd62e29OcNvHV6nXfecayvA2lYa1wBPJAWmWiM4jJUHoD
1HUqj2ajUDkJXjBP7GNQV2SELKWbyrWYrlS2M4I6J2S0cXlM8I1/NoSInkey0S/ZpnsP5FGl/ZYS
vH2BdgIviPDoYG4oA1BF7p1I7oh7dW6UH+XnA72Z66SKu8sBdepBhCl0EjMkq6zqhmnHxoG0J4/9
QoD8NgqmCX240bpoCdjdTchXcHQNuWO99VseszBIicQwHpsrgQ2wDdbIo6Rfv5OE6WE9s8UJFFBx
0xlke3e46W4R1VRQ/f2Wg4oP+IW2QHlyPFkHqb+EQTbGqJOVhFbV+sVlySnH3M2eS2umzWqEGKVj
vqf20F30lf2gWbXeCK1LH3cybxhENsBs2Qr52WEV272b8kzu097yUYVFKZRo8E+XcH+TLT7/LCjI
srl0HISQVLH9dOe6oXOyIEBDTsaMZhfizhtuiFVCSzfaAN8i88buV0ChrqSF2FD3j4DNo7dtYU3X
qCQJTyzcHRumjqifzGADiSyZvMr8BFs6vFB1Wt7SeLEv8ZG9T0bb3WYV6IAZfTDgpggDEbKLHTXB
4jjS/jAr0QUZraU7UJnmdQ8NZhtO9ngWudUhSy1/V9hIk+PerLao8FltFe31YwpJZk/xPfuixvEZ
D7+xr0j2A3jd5eKOQY5Wm0I7bUeBbihX1g5167jNqFNt3dK5rRhtASTRc5D98abwGxfUpH5YCPTb
LBPGt5gNxcaZfT6ljknr7UnXED3JTWjdjQcKGryvgQPdOXmN0Ml21MnzdUOTJUbRIYg/yQGfX1lD
w7hh2PJOwlp6qNnsb/oS3nVKLNdKwekdjgPOdIe+bFX6JDTiD65dzJF466MVTWCRCRRzBGQvNtaj
dIyj2L8b3Sl36wCFkt+/kTJzyB9E5O0g4GmyWLwTNmNhZzppcg7H2buFZBLG7yd7KboNm+gcto9C
a7EhPmXm+kNypShcvVcWZMVNnop2CFpiElcvQ2U4D5OyyvRsrNbqXV4t1Cim1FxskgvAOwxv2A3a
4xsAzT2yfQz5qXWVWeaQPhLw0S7lliSUEitG7KyhlTV6q+2g5cTK1idR9FiIJMqDNBagk4CZFQzP
sZrN3QSbPAL8kEzcvj8SD7rN09L3d+B62TMfiZ20H1dTbPfsZQrk5yPPSPUQGVZqOQEbFl2tMsw6
aiQlQIMzsgcdA9aDyUn5vsx6cnbNxmLjJrtWhkwsOrf/vqnL7s89D7EW9n73pj7/Wb/+9Ue+KR/s
vxxK7Z5j+ugMaF581/Ew6Ws4tkT5YOPverF8fXtHUyP91uFw/yLoBIg2r2sKWi59kX8gfcA29qoO
qCxKWB76GNex6Cm8xrY0FHaBbE3ueSEJgQ3WzcC4dcU4jwR8aaMGxOFJaL84IVAbhldVOQtCKxzT
aNV26aAMvcnJhTaKkyZOokU2sEytjVIu7AWpTNbgEHHDERN4aGyzcdlz3GPhu+rMLIkn6IIeHCyb
JbuL9iT2FO7FYDf6OYvG247+AWsZyTJk7LgeEE2l5r1uoi1o/vmN4S9wTRZ0TKBDlOAgS+qpTJeD
FK02L0rCOZ0g1WbLUo68XR/zxu+bmxQT7Ju2CdWjzhcLthvFPxG07ZDW55C/qFlUs3rgnWdXXGJ2
l92kconL3vMIW7IIatpZVeJfZ3BeHhvPG7eGqsYPCaEZN4tDNRFQI0bvNm67DWmEE9wwKzYQD1RG
fciWIj9L0XF9cLXTPEhNyMGGbZB6rpT/nE/zlU9+SbJB4juf8Y/wcsDcep04iXlU0KF3nEKQO6+h
EZipVHOLSY6jlTnP5rYbo4FdSu2pgtixqt3kdggJZxSEuJQUvW960et3IK/oVCMWOSycSG+VlvOJ
xnzTUqAjKHsTIo04AtlNPjEenNs0wz+9GyppXMcFr+rJcdujriZxMYZdeR8vXsKhpgeDuNheMBB3
XQW235Hw6AzUnKpc24BuycuqbLZppBhi16LBdTYQAXqed848bJPe7ndClv2OxC9qFkY47S1oO0c0
+hPV8LBZPhhEf4LVzI0DwsblzI4lFoZCemexFvUbvALhVW801UVlRH1xsBdjvp76xR2E4DRrd6uW
59t/d1hqkfgYjqzrPkBVDQl70wzKLttTSoNlLE8FmuS82nrUnlO1l61x5xsCLS8dthyV3w5jnzCf
/11R/zcrKq0mWhP//egTVGX5+blLnvvuez3Z1x/7dvAR8K84l7sea6LFCYjTzd8HH8/6y0MKapoY
Ym22PavS7Nui+rLc4vhxcQR9tf58W2Rt8y8MQQC1KEmCOkEV8E8W2a/6sR8PPugtaWqxrrPy01r7
sSVERZYTWJUgZCgjsZUxwU7xUqrA6bqH2c0++uwpwP1BeKKDqAIs2tB7pzmjOJPVcG/9e3/ws5OR
d9nl1OcXg2+zqhouneDW2nAkojqbYvWb15AhHzX73rYKc4v21trEfgO3WxnYeNxeBfQ1b+twoNYc
I0tNbT/biYYAqEhwTboPQ5BifgfN1ZjbNNMPQ66QEycV9Y5KBhB5P7rIVrYs1Jp8MtS1mGfbs3po
H4Qf1yBEB4vsTmRHRei9Yzd+l1ri49ByedepH/IKyUDUAXMgqT2gwXorYpy6suR+3HoifLRtHlyR
qk23ojRGg9srqVXi8AA7NRjeWdv6Z+CxOsrfPJqBcnzUFdZmgXArM2PauC6PsvJbvTUbfmk+8Ahs
UBPcAo/BRHcFx39LFRujIChQkj5tnANEDm76WFbH1IaEUuXIcVHe8LeZfTv6fbdbfzK16VMnCsjx
IldbxswjqAmy3jmdWG6jCmA6Z/hdrrkk1XDn3LFBciEdkLu+4QNZtZttzQWipeY4Fnqr2aAqv8xl
QwnQakmtDGcE6dlMV0Ll0XOYG4LnoO6ViTPlBZGlTdKS1jiUPTVaf+W4S6j4St8TOZnBfAHMTR4X
aPwFyBnIVGtjUdSiQuRBDTbuXwZJ0sy4VnjJbmuPcUAx+rYYfAjMpiKhWgxU2/lHYTq3Q8KHitLM
PsN3ovYiJZ8KavB08lQnsX+uo6jj38V0fpVogYey0nLnraw2N3RpyVAI3ODPBpHpOFeM5y/I5tCy
41Pf5GPyEc4Q3/3yIshjSzsIo9yOnU/q1lDxM+uhleXd30qvBlPYaMXLun14+b6LiKilAZNF0I3c
bxQzZMgV4atvULD1rp+fTBF9YZIzqlEGU9NldPoeQwVWeBLgSp3f5jH/0/WJe+PUDUtHIc2vs+Sq
53Fha76f6YLsxoZ5wms+PI1QFS5jDC6B8vSDR+Rp4Hp8w37PYPKZjS8Po6yZFKPBv1pnxccCYs8O
Vn9zyqV2dhyN6gCGe3iasSbdEcOENhTv+2YEd0Rzra73SyGpR3C03BYtMQqNOfAZolif+9qYDhGa
hAurCROK1khEM49JifGIFOG0RLldMcrgRtDTAELqSyYqWwUyoQd04Sjc8x147C/wZ5LbIQbWvE4v
K12Woyl6SdYRlvQeEzjbB7xlZsHXbccqg5lqlocJRfyOYEmmYUbr/+W7NQpu3wjLC3eAnxcJhkBZ
NyogXromjmvtyq1BDVXdqgMmlGxHV0Tt8Yrn2xEZXvAyANYRzhS/TewFENzMMqYG5re9qBVMvyZq
9WRvdy3DCKditxtSET7ViWMcnZhbXSjzExMtjCN8dlYvYsywAfAViOwLbioLoxWzxzSYzRyvVCBL
EZ7Mti8v6LhNV87kHPwx/WgAYYMACCswzOSKRmNG9ItpHCOHeVrhI7+YaSntPZdBVhZWeWGQNhgs
JcsXaWocC1gcaBlRUbUPKs4JvjeIowjFOLC9tdzAQ9u5pdupNw1VrbPRhQZIG8zfTklhgj9yrB1i
VBZFuLu7cOSro0CjDmEvb2MLwuwiyvlAARtdsD1Q4sGmHIQDH2HsBbMI2vex8FnBCo9Uqpe1SSoo
oy+TloblgDMNOKHo4huHRIdt69i3cl6ZUiGbUwf9EK+dkcHUTDV9ZfbUoIlNoq1N6ImuPV31HiUJ
m3QqugZceX3WVBqzbVbwK3vB92qXtIXtqYN17Tssgatdx8uN8EZiDtkSlAjXPWy+NB7/d9GnO4Dd
nKoT1hMbnu8eZd6zb5LhieI2CqrGe1cQNQJrOb4xxv7Kg2ewseA4neZkgtxi5DoXW4ov5g4dIKf7
cjKoIyz58gGG8JqvwI7A3SlfaAN0eJt+lGk1bbEJKbbnprx3Ini62oeLeEk3tj8lo8lXaJn0XdGd
CjalqYmdPK7AtMaR7aJxxsqAsbMl/zIN5qxbj/L0X3eYr2oRuE1jnOqwfyLwsfoEUezZTiBGbyJr
yr74jWUstPIpJ8JDV9N4JMit2tOxmVS9acndC+qUAOoitQdjG/Eq2iJ8Cy/VWC3GPrfKUV+hMfI9
bPSIx4/dvHTGwxzZAxWkaMgvwlhZ3aZtc05dZLU0yZUzuHLeRXBkjDuAx7hBPff+u63YLyRpr0Qk
FHTR6GA/ouDPqVVZq67+O01SrtD42nDLjl4y42lZ4i9JxsvFKv37vgWQ7nTMOjthpP/+uq8OrV+v
Szo0DTXf9Czz1X4KnY+cVVf3RzG+LHbMQSvJPpWjwT6/zr78/mqvlFdfr4akB2e5UJBPXl1tGSPi
9ZayP+YzA2TdCagMW22EjfPrff3bAPlTA4TOBN/xfz8FXCbPcRI9ld8fAeTXH/r7DODLv2wBV12R
nwTFj47Kf84AykRJSjP6e7fJtzMAeUycHCTnAsslcOd7T4mgm+L859yAuvyfnAFeizch7K6EQQRX
NrJVG5vJj1OlmXCfNrkm+o/lm57zEBVkoLcOuvmQ16vLmT2eC+T5mTDGt8lU0kenqFoTbqpq58lL
CO8Q2xkK/DBtHBhOQCmAydnpeSQbJCUqhGaxaZAE6j/oHV9NNkmbw16t3auA03E4Yf34yX3dj3gf
l/Yces10J+ISOMuYqot58Ey2EHP4p+A06k78yu/OS1wSjLDwbBAK6EN5Zj9e0khyqzaweJ+7LmEi
HdEFAYQr4R5S20Y+jzXTaI6iNetHNdJ/mYi3GTz7yAGHZGgnIrXwLPQSysDL4K0KEzAClIU6DCo0
Z1FdVKtQk0RDcZ9LkqgOdlhW56kWtIUjvCTDRmRhS7xS2yDfwX2GlIe6AM/acIfpLl/o+PBOc55g
HGP5SxufSykytaEPe0CF2W/TVPpbfeHyjRBD0em+R2hmzJezm8h7OjAMAmI7nKfWgm9GYjJ926Wr
BbYgehxsAzBn7MZE0ZwX6ydH0pa32yaO5D3O47Ul/aKe0W3aPFKbn2CwrQjvSSY+KFqqG49yGBFP
uJVs4mvKPnwiNTvkYEHdn962jUP20aYxYC1IatT6XFa2J6+WbKRJ4HqzWz9Ii4r+qWs14y+iWoal
gwDuO8Ij5b1h5XJ6T8lwMj5Yco27TgBCRVhuK0QhbQ2BMRha+uVB6NJYIxt04G9xl/PpZDog+UP8
iJSXoGhUvOEgtLtBTF7Ea0wS959mpfOUInZ513N4fjf0q5RZjaIttk3i3sbY3pfA1A0PKZkBAWxc
u+v0A4KVoT5C7kRZxXNE4uEkFo8lAaM/wgHsmuXNTLdlQXnnIGqJUFrEp2X9Srz14agmQR81EkZ5
rsgcE5DwOuqPC3C2yzgal1vDNylbphOT14p4RW2bJmHDBq6USZhTraf373qjR+qrzNnvr8V9pxEE
QY/TfO92srsyHDV5QZGGnE8XMrGeorRzLmfkJu+MwUMLM9T5jWVl0ZMki/VIDIVNED0xzU9llA3v
a8tE8MNWs0KZBaF0GAf0OkTirFCOPMzmk5xcBNBOhbwHsoDubmWyENDiIJSAsUTgKZvGpHDbaxMz
i7WnE2dg+Cn6xiJ2dbb9eLGwe9iGfEa5yHeXWLU9fmGz2NeP/LFIv9TTON2xb0W04OaozQiCc560
LFFwxKRR3c9y/ebzzIAMhp2f7xZ8IOKIxavqR54Mk8tLSyZlVldo5rRp1PqB4IPpjuI5E8Ggrjgd
E1lL95CRyXTuQF2sMdTo9ghYpKLRGRI0h+OoWcOPEThYZc+j9yqOmzuXiM5lI5htajdNaNuoeqwy
nt5pq/MSIEF7jzTRMN4Zvbc0Fx0VvvZmnhSfJJ9pIb5dMHqpt4ltFtkdgZztcSqMtmG7DRFwGWwW
iIWcWIKfO3pDwWSOqFCUingQtVm0R5QYiL/o2jF76oaiVfAykLPJ4IurDNqJaCzXSQGCi9+CvY41
lEhTeZ/0Bq1Zqv+x+zDlfi9x7igWCj+CI/LsWaO4QuaawovJCdvaoGBJpyO25BZNjmhH+qdOH3Wf
CI/vsvctK4TAHBAuTntdFSX22A1h0qHaefBTQZNlgt9kMpxOuvH4zru8FVcprofpvd+HTfaZPj0d
4Q3cbURnBcUGeV3w/lmotPcQKM7CEo643FSVizgklhZIN0d4C0DEJDI/EDOL/iqJ/KvSMtWDM/Rh
UC3ijQcpawxEUfVvV7ndLut0vGVg6MDqo/jMyhU56mGYZGTpDuNGWGKm2e8VztHQI8i5ysZqnLyP
yAzVe7t2XNDxVT1zTM+JPIIQZb7TDhplSmAfDISGm45sj002l90micfJP4pMRh9zHXqfV8vjphQt
8S25e9Gj0SXcJW+nW7fyog+ONZQ7Shf2tiq1dedTCfgg7LjYy9KMwsBbClLHO68lWxdop1evp02J
GxyLeZS/lan2Ngo/2X5ZeafGME1BSVz4bkC8dT3kC/5ze+h3PfDcW5b1+kOq+vjNYJM64yHnPbSN
tvcNB7KNmVblYUD/CDfdzd+OhQ2joUW4eUFrQpAv1Cyn3FDZHnQzjYEGUOsm9xDpJINV3fPSqR9K
p6jjbbroNZ7KrN6DI1kfLWnFG99FzEgpA59L7U4cHpOhQKfp6S9J67XbvMeyJ5c0Qtoq5ZWD5tHe
xvjy5800sx3Y6lYO5w3JzAc/B8Ub0IWtzrwYe1fkwPAIq/pgTlhOWu7xIc3ami6rHNyzcibyjJKA
1181nR2+UXXsHgyIYHvHUChswc2TiYLa6MqIu+acBRuJa1nOZ6Mh1NnSZaiY0YcEnUQd2JDueIxL
7d4PybB8Ms08PafGu5wDZUdc8N3m8xfnnlcWEPYnuBD4D+4IRQPtNQSbVGPLT/M6PE1d3R4zvJuB
OVq8hPDo+XTAh+ocRUN7/P1V113Pj7si+oa4pCRNP4mv4NVpyw6X2IshbhBKxSqa2AkLQ91JFJ6/
v86r887L3VFKd7EFSBjf5qvd1wBQt9cK9bGdoSMh9qhlzS6n+hH5KgvGP78Y5Xkg2GyQ8YuuR8zv
jpAcszXoWBfpZQ5Utapi+ww2XR4YSa++Nq3/q+nh540s+EvQIezFTTwazquNbBMhCDYm0z1Z7gxb
aLWsOsTEByg+qnPtVf/wlMpzROBAPY5hgosNKPGrW/Mrpm1O238B+/Pu6yuojOl7QnjR7EZ0MvN4
f/84X53I12ta5hrqIlec+U+b9bmI7E61HaEULrAcegQmmx8WVN7AJaLbkDhofiqAh8mfTSPl9fH7
D/DzIAXx6aynZHJlJM2OH28aVl9jotxxT2gg2iOkTutsEtBx/w9XQZsG7g2BGieTH69Cxv1ImVO7
p4i8juOcQEH3/Hn8w8P81b1woPQdB5sME+/VVVyKbQ0WUvekcFhv3cTLAzlRj/79vfxiWAKrw9SF
IsCnTfXqiWWrt7VOKuckQ0DtNI4ZFMM8oqGdw05cdTV63D8c6X5ev1jTWcNWjN4KPHh1YyUgg3nM
XftkVKH7IHqKaos5sBXpc2R4pT+jA3XR6oV/eKA/ryyrFRCr8YuF7acZoeSYEMLnyFPWM7vDinWy
cymBLqnrX/z+qf7iFhkcnsshDtkhusgfRwimpJZLFfL0AlueC1GdL7qrH3ObAYNufK27Mmp+f9Ff
3d9X9YbpkLXwuh42mElpxXhKT2Cu2mNZ2NZZboLx4qDzx5m+liZevQ4U1QlUJPYLDuOnmRb7rW+y
npyWVtO5SEXhjBtaofkd9Ij2qkoJJtmEM9vkaWRfN7LX0ldDM0zh3ja0zeGicp7ySOpPcCYsdp1L
mcc3foa6+Q+P5VeflNIH6gtERxRoXr1QiIwbk9lAnidXnwTYwQSM/mTwvhxSRPMbGlh/eleKn+eu
wsDIvpLgC59s9FeLfZRTLwl5x53g57HXBa3B+aEjB+gT6kdemXEdruM9TRDv93nzOAzOao9J1HRH
CCOl6ibqUU+zS0oO3SwQ4v9+qPzqmbBS8ooQ1i9awnSz4gWcl3MqFp9NN4q2DyIyrJOm1ptsxsb8
Uxnnp7HpIuFlNqzOYeor8tUy0yR63fTPy4nAbPuJRiI19LkpGaZTzWn893f3q4tRN7JMCjQsNa/H
pr9IqPUNbKEJ9OEN0A11YZKHk28cs+aU9PuL/fRVc2e+T3vftNY3nvNqqqPVFITmmTMYO4eDZZR0
jCwmIqfE319olXr9OOWQCrjr5sHh5jCmvxrIuRUnE5F7IzuIFqeMyRmuDwwCerO3oVEt+rxOByoh
dgS/HddUgYex9qx20+Tra7Bqpjusn9QJjJHDUqDFQkK617ZHulOUsqh6WXszX6sfY5NxOB5lNN90
ZaWqP0We/Pz9gLtRDgVT5SD/er0VSkqCB7xC6xNCKn870jg8L7ClHiJz/se7LrJSGAMk4FGw9fAH
/bgQd5EpUSfH7anFvHaGeYb7b6oG3pOcqnO7nP5YP1zfXt/tk21ea56PS3q1LjvmT99SuRSWaOhv
ndxmsj+7rhxOKNLUu5eCiOtpqjrk/jpvq2mSf1jp5OshAnlAIu0GTogDy2InZP14u3YedmhGk/QE
5i6D2m+mRMASTYbRGKLNOIX+R1dkmQ1LSwt9paKKGWi1UXKUHVhBmuNYjcy+oIq4vNijmtZbDxZg
yHDvrNbHFulFeuj5/TceKD9o59WYOOTxRBnycRLpq1sn1cu7dh1ewIfYPcBXE/VpaOeaTqGrcWTh
9+kDHWbU/YD78aKHw4UnxYfFk10i7sPmYYqsuB2pNly1bmccJjtxb6pZGAuR0yU4kqEr8eB6jTQv
KEubZaABtCj8T2190WU4AAIvr5dxW5GoywF6SWigJyKwkaD3CM9F3IB96ZvE6ah9m8NYPQEqLSvm
DDrehTQZkYtPY+vjW0mNlPmipnothgI7im8gB/DnNUy2OnMrSpQH1aowPrpDxqmobGja7JbG+3vz
OWRQ4GGorfuapmauxWXuzF+olicjgv2ILK7NTDgFeVy+Md3V01LEN1ZR5dUFSc9Dd6stzRcia4/Z
XYmizu4qFBYYkfuOVGVhgn/PTOlfRK5bZXdeLfSnSZvcxWilzvIZX0BvX7aNWEtRY87XPJkJP8it
Ywoc+bhvanIq1S6TqX0x8DQHKhpk7u5JiM4AF9Yzl6cOQuWqW2IK4T4QXHR51uo77V30aB+X0SrP
mintjTdTlXDpJlt4ayn8qZRw4tzC8VeOg9PdEQ8MLiFjuNBZpdrcBhgEIfcZRmKfDUOrgc323WAE
S11iC3IlS7izRIygkvRbQp29MfEu7IHe9lk8GdjxumlVWuPRp6ZFKhwOLgC7/FkmBOldR705tfei
dDBM+onDACvBQsgrI2l5N7zsA6jZM/qWyKXUELsVdTPEXtYMjNicoG0tUMa/qG4Jb/xlmG6+luCc
vOfDWPEkvporkzBGvKl7PdbHr9PKlawtL3bh0bNS/6l0EkpvL14rjNhxQgZcQm1edjbLeOs6jKLG
dzmZxRjb8aTrtWZupbr/OCfVOOynhDr819YM5pCn0LHWjQS6BupxhMvClU/XSmxLeR6bKcefiWzB
ZWVOqQvP7SkyxtSuQD579CPA/CZTuq/8DFdhoSKmaVEbdBry2ebB2uFgY8AlQjC51WXDBxFoN9p9
jY7kroQbNX3oJ88iiz33HKyXfqXwPALmFSstGk9y34bJ/BmiIUM29Rtp386ipgoc471DT9GL0St4
H9MGiDEXUK5grNh0czJmcGd579mYZ5gNnLarapr5ON2NFHUoRoJgBS4RNd7iw9vOOUVJevfl4lOS
QCJ1KkxzotRGhbzzKZAtqGPGr2/8f/ukf+iTKg5O321ZfkoVwWnftclz9z/Vl/8Bb9AXH3+E73z9
+W+qSZTkJo1PSgZfRZNsEr6pJr2/eFdTamdHtbJ3Vsz63x1Ty0d/jtCabj/gHd61/NU3abr/FwUW
iz0FWz4O//zVP5Gmr9u271/jqNp4e/MihbvDrmu98+8rQ7MoM0FfyzxmqICL6Avb1+tpDs/S1eY/
lsciMU8aZCQhjQ8Cv05q6T/s0Vcl6k8fgZc5nVvuGXzXq3NyxSGv9v3IPFbtbF6F9sMMtEMPcNwK
ApFwkpnA4LaqjkrcYeFljTfl4Em73I3yETwVbGT0UPgrTSznSeXvOzBeNR2eZk1fsB36jDXB6QNm
ELN+tgEB4+5aXTQU9j+kSOnWP862jRlrfquX6pAUhHQZu9lRR7vqELpFmXvB4ZJS7GJ2aE2MlpPc
1szAT1jlu9mHNceYOE5U/gsLRp+0ziPqzcT2Lbd2p7Gf5EgafQMjVYr2hai1nc4uQIHecnjsd1MZ
baQBP9ZVj8IydjrC5ab5BMRFrvH2ge3SyMItZsbxrq/y7TAVxEJnd5NByEoztrtMF7uhqz+ALDUP
Sd7fUD0+R2H6cSHDrkuzoHHH/OAufIyxI7nKKsvnYrJNHFI+CG5zfC7taBtRkLwocdOjda3xFmku
tvButK6jIo3+XVy+Rk3+YXFZgwuYg/9dhLGHspN8+n/sncl220jWrd/lzpELXaAZ3AkBkiLVUL1k
TbDcSOgRaAPN098PzsoqW/Zvrbrjf1C5KqtsgkQTOHHO3t/+/KMG419/5x8Nhv4XH6ELA2KXjep6
Rff8Y0B1/2KRcUCGYaBhkfiB62kZcD3X6sbiC+gmkqJ/rygwwFbBAbs76Bzfnav/zYryy9PsWMJm
ByzEuhPWV5X4jwtKjIV58Wo54HJkSMZ00uclb5uJf2EP+C03riBunBistAqJp/+ozfduy8V2gJ03
PlqT5ixd4feJlk3DqFktU78fB1Nt3RmvoZGaRQg/vzz74bJc/71G/hht/ttDkdBEIqiN3MR5t2y1
VoZYohT93jboKDIhGpEBw/KGtdR8sET+7lCcStQzmITX3fHP53QxprxmhYLXPE0pvOqlCdehaNBP
7nD4869Cqf/jYvz9BK6tEtoK3BS/dGNhnA15ITiBfhoBO5tNWBCD8zYpJ4yriPgoSXTyGsfGENaW
/12P4V8HR4+63sVIid79zp4OfmTVfb/XpO1syNdLtpVhNx80LX89m8LkvnR5seII/6Vp1ZGh16km
Gvatbzst92bV9RsxNa7aZnX5YZfmXY+UH4XEgWcL47fJbWK/a2eIRplWYvTDHrloD2ujfXUt882L
aTcYRXnuRFm9+fM1XD/xh3f69yMSJmbScjbo1zjv3ulRgsaUDeqwku3J36Hq5GL5cvvno6wX45ej
8L72PVdHkmqtp/mHmRJoaGoHOih7K1XzxtK0C7R6p9kw8RHolKR/PtrvzqL5w9He3Rq0ieImZjOy
J3LR2EQkH8YKN2qd5cACifXC/Jx/+fMh33cZvp9HDwQinj1a2zgMf/6Fc5I73jjy2BmJY5+I5yge
Y30guFsukLJlzAauwf48e0FT2N03p9e9Yy2ssyFu5V4NvtpC34Q7Prr112mytMPMNHBjRn1zt7Qz
W4okDgymyh8sTO+7suv3tnSA+LgNGVH9csd5Hfp12fMYpeNgr0hT4gpxugi11TSLHPPOYKTpyTG0
OHtbsLn2i764E/pir74iTM4CJxr7J4go/3rr/4/DQfGbW5PJGXNInnDBf949DJlfwKsSRQ8DLdma
USJCRjETFCgHdU8Tdw9TamWMeR2myRLg+3GqsvYC8JPC4j+RR66wBwJ/zDbNXOkbCwpRGFUeumS6
eFRdZntlOot2QGBF0C0K93B0Bc5F5O+PAwiix155UeBDMwpaW3N39DpXj1/rUetMxz5vO+wwBUVT
JPzNVIjzxM4fQIGgC7Zn2hcWc/PWghU8av1J+u5y1gAcoHxEDk6PLbrQk1l/Qsai9mxINULJ57d8
tm57pCIbn+CRs95J+hOfXO3+fLf++oAwQaMw4Km3feDd727WqUNCL6ju9mmXQJ8dEqCF+gH78/2w
RPV2GErjv34kOSIDLjrP60bk/fDHbyfF6D/v920UHYzO3pLV9tWv7IvWYmcMh+b5z7/w13WbOERW
GxAbPpyM9731LvZVxbXp99lc1BtTrS5/OVpbD6Nl+OdD/Xqb0nyG4kF6B+MfXKg/P/nxINhOg8bc
+54S51JrjIMcB/eDE/jbo2DHpUxhIsM5/PkopQ6FqB85gRoue/rXrq+dQcvyrv/8Y4x3DXXWA34N
IxCUpVAneR39fJwc8pbh1KQETpMhQ0Bs2c6ZSkihXSUhzHQuJQU3PhpwqHreE2CjvbTz9KNlaW3K
/vzCAD1rMUqmYcx00n73WmoaaS+pcru9TbARjh+/2IEW63f22KceLpXFPhCN4G9bXb4WcnRv8z4b
92C41WW5LITP5vKjUekKgPn1OyEzIQyeyHZG0D+fmtjWNC1KrG5fxUN10Fux9XVc2AupSlcRMT3A
jpHjFbC1ggKl4mmoU+KRU90Mfa/CvFoVrwW4hisEl+GyjC9klZhBk/b13VwN9Kd6esa03cZjNRdX
RB99NAL6/Q+AOQPxheAt3Vqv/Q9v4cho/XImTXhvJ/Nt3Lr1bhjt+CFhFQtQxWVhRIw1bmCn543V
lkdIbZ+91L3vWsc/DHUUBRNBm1uAXv6NRDh475E9vhByebQ8jDgAsGbMcpnGu6Ivdm3a1B/UfMZ6
2X+5LX74Be/uzrEv+MJMTfczaJJjtPjVsRdTBQsDt3XassiDWoB7qB8siX2rQxr5wXNo/fYuQEzB
PNlDSfL+cfdm1hIQnN0e/kZfM5/3xBfKqmsX0Dy6Dv2bLNT05JpG8hUYbD+oOMigWcADYfir4m5n
6kQRt4xnNmNqjCVm/qEOEg6IlRsvoZ3FxutcGQZLpXvnYvESiM1CR/PR9iJ8NJTQLzRhFGeLlJ/x
C945aK4ClK9rMqvfiQ/O+a+lm4dWEPoBFYKDKujdKRem59KrZ0FosuKpivauyopQW8jLwoJlfVAn
/mbZdqhI2HmibKZWfLdP6pCpYMIxuj0NnDcfki5vbax8NhDDD460ftK7O4kjreIHm5aI/n4a3UTx
wOxAcCe18X1uWPETIw6a0+XMbkLMOTwx3dG8Y+QYyQe30G/evo5uw23AfsDe/L3Wo4/TxowyxsmD
O3+C9nA9uc0tjJa3wu2/sOV1PnhBfa89f/mtwsRYxSSMCdi7S+grrZvSlFuWbXh1O1jUPXNkhXOV
4HBUyyv4unsGFFMYzzXFjY3RTnUx8yaqlT+/Xn57MzFj581iwcx+/1pOGWKIRPH8jp7sQ712nY0N
LgZ1qowDkWRvfz7cb16aDjPM1S7O3vuXoarjZ2S4DxMXmVnSPq6NKFgGL/lgj/jb84tmAN3HenpX
KNdP6yo2hViCwen27JHbwGO2St5g5mO5JSlwBCUbxOASQ21uCpJ0YmKYlVFsJ6WdLwtonT//5l83
5Z7DVNdkU87o8xfFywjziOwfBpyWwg7HEAdeXLtczmqOg7g0tKDuymqfuD0q4XzQP3is3rOW1/qB
ddHhZFO3w5F/d6/1sYpMq9Lb/Ywu90vttprAShv3py41BNhfRzpOIAc+gPh1fL8b5TSQw/SMMKoN
IdZJjlV3Hi9VYuH6M/seFIiIRfftz2fpNwsNTmMHvAmqOPSA797l4D/SWVROs3emqN0NCMi3dscI
nFo+/eCU/OZQkBCQBOlw1jzOzs93R5oZXc3IuNkzLSvfbGt2b5YqKVtc0Pr/x8+iBhWMB9aW2i+r
GtNBDCsebC1hpu0NcgNnJ2c3Os/ani7ivxuN13+vHj92tH6ziHEk2iKUiCC133cqANDEmRw4Umrp
cQh5pL4jNdvc8nZjBj2VtMixT32wfPz2VLK/trH+GYCu3l21ONYroNii2cMKxRAvJsI+stIMW93s
PjgUqotf3xBUGjoQF2QL+M3f3clebsshZqy3B8FMzo9DGB5w98QelxAQKvYMp+2IA6EmL4LGUqO2
Y+c4TFuYXlZ5A+aOhyu16DEeyM8oHk3SR5OwJe1mCKFVOojgoyb5TGicdpmjROywzBcogLpqTeOr
+ElWsHLUQBIowUBvRME3nwst8fcp/NJlCy4drB2jd+aLg8nou7AnAZ/NKCdnS4ZpYj7jzknLVyej
WYLThx1Mco7uw4rClqyW5KErpDEfioru2h4gb2lvNb020D9Nk7bvhlx1V6LEqHpp98Mc3TgdIN0d
/66N0E7bLgclYPs58TbQYONLz63WBDhhyWwHd624I17GIXWs0iTOMCTZmzluzRZbVvpYdgijYGfC
VD8QtxYDAhgk6qA5Xz1WZQ2X+iJTbCeBVPg184iuGwH3QSWdJ3w8MJ7PQQhGOn2HsjbDuhRrcZWS
JvzZBSU6k6NHps7iYYW9I1hGI5Wy77L5eoxcdVeldktwjtb47q0uS2JOBqLChwNF7LRrvMlPMU7H
UMQhmy1L0HWZD/+OV9S2iNb2n66ZTI2aTngPWdKsuTylRDtkJ8ogdrMWuL6HG/q8u0GJ+imqzeK5
wKR021cI/CNy7M+0OSu2VuOfhmIl1XW7CYjBbeTSRLUTsMhwjvemnQMp83PmWoM6WuhP4RJ0n7Pc
gbw2ABEbssnaId/7ZmOQ2TJxwsZst+7eIb5z66MN2dv+IsE6kHuTVX583pHh9sXtmabbSPM3las+
L40jzpS1Br1P84Zh/CPxHxDznOZa+GW7NfQqvc6tEfEH8ohzryySS2DlaPFcmEhdGj1OiyX2QjNu
0hQ5H9PB6BCR4hNMWT5QVHRuUPCWCLvOXW7yYjrgK8D0scyCf+SnnO7SNNrtkSgpM1z0vNlOPSlC
GdY9Ej2IVR2tJEy5stfwDW8BCE9bY/SSHfZxojS1fggjE9jdQul6G8VF/YL7H9JU4gLU6CHtTXrf
vjlaUwVaT9SAR8N670opDm3hLxu3iqaDpafmoZtdkn4mdTTJ3EhFbRBRPz+XoIqfqzQ6Q/R5lw7z
M3p7Rom6T6NuiJ5LR4tbnsDSO6jBJT1Qa8BhC+0+973o2EUWMVGx9EA82BrXoVk2dgaRLmHfcJu2
mrpu4ta77QbGjKPVXfRz5JIyiQcQDdErevT6zLP6lDSvEhp86ak3u+uHzZyOUO7CXKX9MkPzbypC
URgk6i2WIMBV/X0uMYxtTG6ep9LUrSl00d3kvExZJDKmjZ9qzv0VnpSU9ggmHS83DvoQz7DBe7lz
jMU7579IJJqc7kjg8ugu0HLHY/dpTlq3a4CERfZIOhfxA5/wR+3QLkJm10y+897VTPl1wnNUn1l5
YQ5h6bWu2syS+faFBlaMnGLXa+NNMSuhHWnP6h1N2gYUdsuZIim3KsLFK9V9Qlf/2iwy8z4qqzw9
jJnTbgUM+itjNL0d+J4Rr1ZDMy5JO/2Lo0fUk/R3a0iienFe85L92nde7EBIiMnGGHEeXkxT59zZ
6I/efJr7uBFx+rL5XgE8KO+mB+ZM5Vtbo9bfzGVnvAAFb0O2aOLkkxX2CUo5PoGkm/c9Fcu9Ryzt
J9XxObgNIWr3ZnNc8AcG30Uppm11T3ThGINkqEvXGAfuBOARzXNC1sDXprbzHSa05hnRVnqWtVFf
HEj5zncpJOInIYGW46AbkfxEouzDYel4OApTE2CZQZEgbgKoRsF1GBrAD/iFTJBd2A12Ofum8qys
UQBt+jRWj000rjh4kRrexo9Xk77UbcAgJaNBQpqTYr0HtfFIiHVyp5cJCFO3HQg04HRqjyAO+In4
qfwEd/PCV3Vy9QhLbRgv4yiKT6mHflvqUGEkGJwLUun4VKtO97aeOneqN8WyoRJpjg5JYads7OoX
WnfmlsaZOMUtj+q2wgO6W4Yp341yssu9C/jyVOBSdYNaJOLEQ9TwUHF1acI3x7z07ZMLQ+ZLq+L2
xl5a475LOd9plpPwDEh77yWcVK2153ONW/OmFm39Raw7zKByllqFeZOl0DZEeiYmcnYdDQ+y0drN
sYZ3dLGorv7Sz3X7rHBOYZR0m69yVaYhoEk4rQCwo2NMN4Loh7775o+dONlLQwCZkn58mkDE1dS7
ZTl/g0NrA3GpzdGCDYs8J5ovDF7LdTj6TMs1iFDNJq6SrGKFGiKAJBIjZ43LDtCcjB5qJ4mv8ITJ
FycGHtSvMafIAJbI2CiPIlKgZIS65DXHudWjMCa84HxN+zyzfXd68LSMdTGO0rPvvKNa1+LT4DcO
mExPUIFXpDGebKspDm2+0vB7nyZOSJxidEzKnj8A1GSNVB6LHrtajahh4TmnjVV1T2Q3z2+eq7pv
bmyTiBjNxcHA7cJdPiT1wMzFFHdpmahH5BGDG4ySL1kIHXlU39afrSxx7jR/IWK7rsbkNDtlZZB8
WrXPRbNM157TDY96PeVYW7ncJmHHFwLazG2DaPGAxmTegXZEQ0iRkZzsjrPmZcl8rcfa/KYvMt1r
E/T6DU376Bbcvn1o9AQ4jjXyiXJBGGjo04OvM5FZRmIFUO7TEt9qZTK/uTVtviAaElCv9Fs63P2O
NmLL01BbspIvpUYOkhPd2glbLozUWJ8PpVJOwm/nTlq0pmXpdWzuNNas5EQQojSC0ljktWZlNHHV
XHCtkWEn6uBY0qsCv+vfJPJ4+Kx6mQVNOTZvmsyMRztG96fGzniFpkUWDI9ec8NqsbxJM6vbwDEr
DI9tJoZXcOSL4Jq53Pt1zWlxeJN3e33MjXaDtsi4X8xCu/V7zPqp66hXDDTNTR9VNP4bs77q1Vx/
msihvjF6Lz5FToPe3ge5k3YeMR9dsuLMPZ7vSov7pyZNyVJvkVyzxst8DWLH1vBGRe1esieOdvUQ
tSxiRODSN+2tgYGw5b0sWLyuIjDCe1UU6sx2Si4Nr80LC8TSgGkiTq8du6t3NSCyh7ZWJAwAM+lj
yf/U1XUdRqq2vgg/FhhO0VbWNjkQpjUR1q0sZ29wvjZMNO0QLizPIYEq861RIm+kCBmx9mbRo1nE
Npl58q737UsSoFffsJ6yl2mRJBLnctXQ/9GHRB2zskbn1+XOSR/JQ8D5yrphLYzX9VS7nOCvnapZ
RHdOZMqDP6VDzKJLLqNRMWxsECYfRNof1TwXYcqzeanHY3tRxW4FyAmlEKU+JSBenA0t1M++IGoj
dysErFJZ31RhH5tUN1jSSAZbrK7ZVo4Beam3z7FS20/U2zq6nEl+8cd1ziT7XUJn+dBE0mVallCQ
4s+enzz0ubfYU8adO9Vnjiya0IdPECM0lmfeuHym/1d+ykt3WfNlOEmmZscs9OxwAnee7QQCQN4d
ck23NirSiC0rbcBE5D6cJ8ZQh1So4zX0On1P9mJ3NzQaWtDRj2+HjoMMInKvB+IBMBxY6IhcLA8+
YtRHQl+KszR1H+H8lnvapQl1IKUcVuNZbmQ6JpepR+NGGuYhshbjS6JH4055mr7vQT6EXjpY4ah4
GLs66TcAFvxtjEf1nOLCfspssa/EJHc8TizAEhn2JoZjvvcL339T+WA+TbVtXPmlv6BaKO37mix1
HNq+vROsXeeQJ4tHQ7juzay4SkKRJbdzqQs3bd+SeDZN9evCqMkM6rhPrxqiMu8IHI/TDbCpmmUN
ZMgGg34XTOCECKkhYWfpzWBwHQp6O84+Z/ME0Av5XE+Ia7YRtnYh52y6WXTzqSeQBmN9syM4AJwY
MzYKMty5pS3WYFVJmWErkqBdHVqh16e3wEoXAFCWd97hwQNGnmwTsXqtrVacylpIGSSjD4ad4MvD
PEt16QiN106JLJUHzqkI/Z4ygmgwa2xIcVmTPVoiQTeFlvEYMUNTl37UZ8+laTt7fAYVr5wJOXyD
tYu0oFSbrv3Iai5mmtkr3k1hGh/aLD/6OM1uhYsPMnOns0j1gfK6/LLgKp93FQq4zpYFw9GRPPWx
6y/o+85Y3rIzeBb+s8/MlH3O5xZQCJE9AjF1DUErcxEub5TqjWdCUtqDNN0vxuK8Rq1sXqhYi5cC
FzSLFuHfbkGekKWGeNu7Q3kzO1QsxdwaDL0RMgfxRMAT5dB0Ri6LSo+aJUc8Aa7euWduTgYui4Yj
T9oYIy6uZleeaN8AuTIx/0vGAAWLkDQwDZUlWHKz8cobiNcA3dOZBTRLxv5b0Zk6ufJZ8q2JsMIF
psYHNqgAjqLN5N1sm9743FLxcN1SNjkETBS8JTRcGkXt8UZBb/+JtyW9swVhN0meNCQPMgKVQX3M
zjQvE/sY51P3rczJ6kN5vZpa5qF8y+2KrsKajPyid5nxJf+ebCFtKCVdM0UvZt6yCbejFJZ/vUTd
N03UWol3XvnudslFdVc0EwtDl0yj3Llxr+TO9kc6GsOUcHsk5rBS6irSoBJnIA8IvXf0IgzB3/Hr
CZG3m/m5CO1K5zaqrLnPQ9XxLUk4QS4VVqi0XDYxEwfNUrvqzlPQvewb9UpBTBjrMY13FK988qJ5
8EzskfZjmNj+rO21eS0BeiakECWm0r/IEt2uQgeO/BAUkcNV0hZedUExDdGLalWCTnPAWAZVTJRv
5jBwVFgb2FBG2/Jf/j6ZQoGu3ViMJ4HKdeBLAtdYJrlhPyH3li/iwGpIVQvoBXHqLcOu7gT6sWpf
pBntHpQFKRvMfMrPaoMu0Ann6mTserGI8xkJ9x3IHtCDsc28NRijht+Xu4J+SFvreXbeoWJQ+3JG
+HEJfU+9KYfe6GYwyZ67hN+S3OezMvfVQFZUiSv+Jnf9BtYkrIV7WH/djMTUJmbLHvjRZ6aCekCr
3eZbp1XExXPmqdKY/0lRkGmW8uzS+0/mkL4MZ1FpPX9+qbAipuxe0s3ffKFOda8pMWTF3h9a4okG
v0wzQoPgFAcFdHvqXS4nibr0/44jeY+AgWRPRScSu84OutPSRAFBUwAzxGYCjxkrhMHf1Xh/gTvR
0bpX0FJR+i8kU54SZelkZlJCFnAvegB2ZvJgZLq5xXCvH5lJY2guB3CZsTcBXMvTx2VJxocRoPDf
bfX/Fbh/pEH9Gzfw79bwLwr3/avEC0X3+G9J6+Hb//0/xt9/5z8aVLx5yEl5CPE62hYN8H80qOIv
Bz0YjzYan1WvyP/1j6qd3u8/Knb9LwQPOIYxfOMwh031X4jY0b//3Ndly4PEfgWJ0UKme+2sTeYf
puC+KYnpkl5xZnnxpzGHHdR3rEMMCZ8rzblrlXZWrX0frzSeKWmM3eDCOKc11K89Iqp682CNwMC7
tYNUEWF48NeuEnr0OsT+VAW98tu3OUIFKdc+lFw7Utram2KkrN9q3/tVa+fKKuir1V6a7iKtmrZD
7N5ma6drXNIw9/ryvBoxQ9EzWLeMTbPtNNMM57VbRlMraFR5mjvSs+u1o5bRWsMmtNwImD2hdEcX
C9E43OP3yYN47cola3/OplE3rh27ro+fHLtMN+bazcN3klz2a4cvW3t9+tr1M8BkbcXaCaSU39q0
BgdahMPaK5zXrmFJ+1AS8IAiSo3kP9JbTNcuY772G62181gXDSXC2o1s177kuHYoR5suCa7Kb/3a
vbTXPma6djQpaj6bVJBrm46MdrqeZUqjMls7oUtfxVuu6oY0k+q2pF3a0zaly3KK1j4qmPHprLbo
yU2uNG79td/ar51XdDm70h9vFqMvb3NULxdp4bXDJmOinbOxKy7b2orHrekpVpmqyZ8Hdow3DOrt
g9VpfWCRNUI8Xazau8bSojtohOLczmfeaVop4B6RiMOqU6dXrSzG58hnuUSo6j9OpZVXQHgGGjeS
rleifMLDRrC9OJu9G3ccWeewldIDMwna6i2v/uSmGW+ozFXFYwVp61wUdPp1szCu7Or7G98oaJDH
et1e0CzyQrKkDE6ebw4G+036B51ZV0cSvomsWaReHUn0pEptvMptNinxi2TskWkCElfK85mBx84c
3ezFNakvwimKqy0zo+jxe6Cjh4ttO5WpvANyZFxZzuoLXQlzlLvZS11DpN/4hssrK80XY1dm2rTt
aTRez9DzrgYiM/ARxvZEYFrH9RshMJFCyXRdIP8M2warVqNbxeNMm+tLO2AK1CxryIIYM80Zgkj+
TKKma06gFtCYxmeJNcW4p1eEyK/nI9FMzEOoV7hxsWMVj2IA1HwmOsWPB0A23xI7zncsJXw89ONU
mDhH8sCauQ61V/CBBgLiZlu0aUUIXTmHU19iQuT526cOgzUkkOx4owmixRo7UzzWRpVekbbFC5HA
sL0xWPWrmNhPRoOEHbR+swx1rrdTg8HHw+Vxb+IloUUgWuEEVpR4N/a0tsa0vnwr1kKtEtVw32X2
GEhnZiqarj/8+0aVGW7/4E4lf5AEIvMgFItIiEx33up+h1xwtLOX73daJnqOtiB3GzaYEcV5OgFt
AbkiT2NNrPSG4oweJw2WR8o182ms1jlGX9ruTSti+yDzCIIgNV3YtuxKzHiA2odBlVVvsKsj0GSu
mgn8dlcQzPqtd5P0qtKlcyIIYz5vgOrdRhhqb8dGK7cJd2S+WXwRvfgmfbJRlAntpWjig5THEd15
ddPFiXYnF1SPi0PV28TsxmTR+9vvV6scS3mXxjM+vi6Pqj4wUGEGEosRtF9bXBhNZ0cbaNKJornO
xw8jg223mLjrF/7BDOiTR8svMBuZBl22XHVVAmRhvibv51411OpKyJcqpaNVEsvie5dmP7Cvj68T
0pM2RZ+clVn7Bofm3LfYkfRUxJXp3k6dxe4h2ZO79Bi3HfA2jJAXDg1+mscCW422MetZBp5Zydue
99iwMVddtZEazi3Vz0NnZMYVkblmmBteHDpuTeSTi/oxLeerdPIJdMvCLpJHq3Kja+Iip5MxmeTM
yZhpzeg5yR4rK1xrX9lbgsdpqjBXPlMKbHPv5U0SauT+VTG5TI352lSgPBqSOM6zZei2lVkaB2S2
X1ujP6s8ccNrsghyNVjUpXH0SYvN507zvs4DUvOlImC1UEWPGqZCCFxac8jGmW0kQYYqqLHU3g2W
bQdwxZdvpRKUa8zfVt3Bru6nuyob6qPv5jQC+iQQYuECpw7BD80QbbJxzvF0GA/OTNFO0XrIp7k8
6PjHz/DdwmP3hhqfUw4Nxx/Yji71TpPyU6MPTAwribc5191jy43P9MLRQ6GiT7pRNiB0GkyU85s1
17d16rmvqUkPzB4b/cWlaRdi8r7vETR+nmfN2vKsw0KzGoI1B+BcpPT1R7Jk7WajloX1wFLFWZwt
FsUr/NBgobvkR3dN2X1L5j7a6jBZrhimjpg4YkYxQdWb+kx0ajtsF2VWF9JwrsimyG+4rdqt7kTG
tbXM9pbU0gr33KBlYKryOiRpRQFVN+vXDiPuFtj4AepovrHq+jPwFzNsvM4PM0M96xEcc13ytvfZ
SyAEHb5izfjUJNZen5voYTRqtPVWrjaC/mYgbSbLrS0eItTPgcNjyM6qip8Jg+2CqgMuh1zhYvTY
EFMkeN9sF5Kkyx7rIZ+btYaAj8RE0ZmPYx9h9FJm5E0oWbKHzB3YNHd2+QqxLXulX0YiV1u6azBA
xHhWoyXh2OMu7/i7cUnM59LrV3A45Q1AVmRGSUNlZa3KkLr1rmpVjy+VPhcvo2lYV06PV0RQYW1a
J13CgqeIlbxP6R4nlYD5x7zN3zhTFl8oRiXGsTMjY9ok3UL6gt8MOy9uSp1HIn6E0qmdHKP1gtyi
YcpFlHoQtbG2VXk2XKC1srljKjjSshE1ofHLyGtwGuSVJDfiaDPn30aNWJN9m+gRb3J/S38pzbZL
11Rg0P1Ku+pjTxyoFPK9octmm05kMhN3L+1t0k5vFez4k1HG/cPYpuMZueHNk9P0jGVZC0O2hext
3RE+t12nAXqrQ15ShdFF1o66ZAGrDbM5k+jUgrrtM2Y9c8Tcy/D4WgUyCLv44nY49bo2Gk+5o+mX
bVS10Kllu29M5F3DmEcBNcPlxFQeAes+NmP2wd7yKWtbWYdZpRhgj00bLEZuQOPril1pkxcn29ze
L3K5nNIEkDQjrY05RGu4baeul5waL4eXwJtLeSeSiYq7JutG5pW59snq/SsSK7rX8XuQizP3O792
4t1QRGvSXwOPk+zocGgXHnFE9esM45Y3qDxV7sTIwB/mTaeP4tGqp/00TnHYWTBCHcu9mlKTAAbP
y/YoJPeQYLqgMAAAKBm/NtO8t3peeaqRxValGW5JfZqOqTK6YMi66EBwwEUaN7d2JEToRl4GedWZ
zqMM9SqjDS3JjS1t3Vs/Z3U1zt0BRP3q80kKg6CgcsziG8vJmpBHuBtjRnqjrUCgalrMKyFudHa7
QFbm70SBeTpM1L/LhaBUIfg+LnMBHC9T4eTVJm2+IZ8yIMFqGGRYOinqpy5Wyfw1yT0mERvHiqR5
xtvwib30jab7aldW/tryGca7iFT6rTEv3VWcCbnLlLAvaSw8N4uVbpfauU2JXAuype9vE6aWYeGL
7NS4tfjSTXIOMrNavhid0V+OJWjZ1FCvbTwzjBOmuvSUskIXgtPRntj9sHXvrmn0mBc0XJrbmFJl
a0a0XGfNfcHqFm0ayPGfxz6emYa0NvEaEY5zLQX7kul6kDddFSiVTuSqegmvSlhGtK7Tve4Ro7Fi
GEVunwO4HDe0Bb655qg2dlO2VzA5gkLaXxPs9fTkU/84xwsxgpmxFv0xLZQvOs3Cb24usosRviJ1
fGefWU7KcD/z73RMNTpsCbVozMr7/LAsEVTyZbHnC5vp+w3RsMtTQU76ZZeUX9mAxkR/m81AE6Nf
ezRVJMO0Sr42ZclbX2vKb65y1jUr6nuyolO1aw29/UT54mxNJg+3feQvATXQrZVm4kSKQ9xtDLOw
jrrtN6E7LzxpQzU+OsM4nDc1gQVLoTwMJ3NfnPKqcUmGB4r0BUGITk5zlk47Int5Fej+Gr3C1lBS
BxS+9w0DNAuHioVxy6zBeyKapf60WCUm3oQhLO15y9ZY8t01Ulsfq/tqHeeTWeedR+uIv2NhJItv
OaTr+L9ehQBylQSkqzgA/DIU/++KAUF8IEOlbJS0OSW3UExRkn1XF1Sr0ICm3So66P+lQaB6XiUJ
098CBWsVK9AlUm/JKmBwVylDu4oaJtQN+Spz6FbBA131i7wdSvZZiCEcmKbX8SqQsFapRL6KJpZV
PiFWIQVBgcQZruIKvtgDG78odP1E7rQMCUbxXY3xXeX2v12fD7o+dDVXYfv/3PV5TGn6vMu+/ddf
+gdmIP5iBMDnIOdGd4X2+D9tH+svB80gwEzomavP44e2j//Xyhg3dPKh4AAhv/tPG8j5a6UOgDEk
J8L8b2EGrvFO30cnygcY6vKRfAudGffPfSBPOVJKwi/PPG+uinVq7wUk7vAQVnNDfItFERq9zBTL
sHG8OHnQhzoOkN3K8zSJhytLouHzW8U70Y2MCNC48K6TOa7P0Y4U98TyIXmjIcYgrr+PiGPxSINq
PutW/f/YO5PluJG02b7QRRmGwLTNeWKSTE4iNzBKlDADgcAUwNP/J1nqa2p1d5X1vhdVJlWJyhGB
CP/cj+cqxYGn4qdWGdXzJwVdltfj8WAb6oM8RX2sk5gQNEOU9z/r4LUNzpnx/fU05omQnU1tcBEx
3c+dutTfkUdCPzukLUV+Se2vVUlvPZOcI4gSGWxpg6keMR/EmG9wBwjO6LCh6L2qjUdDuLTusoEf
OBpDE/UblS9a5BexwsWtz5bSxUrlSfBW5EVgH1sOZLwttW0zmhnjUyZJHvS5B/yAQWa9jshBuhur
MVF12vyrKOfqGF95zG4wixVbrvyLylr2WVYkaFTBwVJEzvj8iVkqa9eK96LtWZBkKe9YUU0SRxGK
jIlf+pU+QjYOrcamY4IozlHaBaOngWoS2abMlHx2fOEacxhiFzNsfJvRJwXan+mcu20++7cN17Me
P0WIXgqMUl4xytdPQtjndPxP+POfKOZPdDZzC04qkz1aj3+SzAr8KNeRcgEUSNUQIUE8MI3xwTdQ
eyEhjGK0GZgYsa9AyzZUw7H3E+llKbazy89f/slUiqQHIK1BxS+X0ycR3nWm3D/JK93VDmemDiCJ
kGUYrEIppUbp1OFTgCCa4E1dxdoNn/+kqlfcfp6t3oAQo4KhHvhqQtO3mUjFVPiia4yguMEAdfh9
nKRz35nKIOGLLlDUiut2PoYUSfI6r2BGG7o1mBwx84LgcfL3NArYfncFGMHvm3gCI8AbeE9xBj2u
HCKCT+OVWhVHlCSu3InI+yrQfiFWgV+DFoqG4ooV7yIz3nfySraM66z7yDI2KohI/F7o61+b1A1Q
oiLLgEbVsKLpkWdby/8QAX6bBUMNfh3MHTjx+RNprkbNf/kkS326CLRO+Fg+yZKUKBtLgQmC411v
m3dBOninz0cErQzE6XOyNhYW381msHl/syvdflQ5zCACVPCPxGhDAVLKEu80OqJJiBgpzLvydxuG
z8OCmQ6KFfd7cY/QAi7KaZJ6nzopJTSR18NWxNh1HZw6BS9rKpExkqjwXkSXTcbz57MMirmPaTIR
zGthr/BkXekxUTUIiZ9DVUD2op/KqRatNzLPyssBOBVRQNRAcFjXGgXz+v5wrDPbczeFcPK9FolP
1fw+nFKmc0EYo2PBw0u3eU1yahFCON36n9wrP0NEEIDjpw2BreLHDJvcW2SewWNVbF/qRewaQbmt
e4BgRx93MUE3meul9vNuXHWhPe84eo0Xc2REydAWIj3fNIeTKhlhvqcVYVJYEyDIgn5ZSxeKiGsb
DYdeuw3XfVnFznJCuz6TCcCpHk7hM5sPL1ldi8svuHk65DTVytdO9G208TNbYygLHVSwoNxwQLeX
Jluh+z7t2m+ZAdR4QSYrfC7CQj8EnsF23FZ8sW01Kl4Mb8CJeI7Bq2P8SE8d0l1LZ5kqnJUbggFe
8pYN806Hrr8bmazh0stoqLCqOnCoDyAst7BbpNw4xk4EGpL3d7rihJWP0uv1TT3wgOV4O1quWHNA
sOO10TnYKVDLwkWJUo7FL3XQvGhAWyruGPeVJatLMdR4Dof8Ohyjysx+CsnYbYxRTd8FLWmHSLGB
yobA+ihcf34OYmhTG2Zv2anhoPzdafT42LvutL9yCdZskvFMpMaTygz1nNiiXSGuXA+eYUC5hQU6
imFrcbJ0xc471NXGhGC2rmJz/o4HO+cKoFrzSJO1j8Sf+ZNYoAU6r1OetUe0XL9ZhrZv7ftZ5Tcl
HtGVO5LzoBCAbk+AojNQrbgBVKfK764bJmI9kx0sAJQ306HqdHAuRgNHDszBtelaZGTyYGitU5Gz
mt/Pwkn2gxluu8HTm5kRw6ptcnkzop0scqOP7qpBsZpMaA6pIfuLVVVf0PKpqerCdsZV1GP1lHll
2k8R1RHPY1KoB6zQd4k7NBfKEOLFGLfWJYK69FD5XUKVs+6C24YjDbXwhVybdKx9ie1RHykZfJxj
23vpW6zGtXY5XIOIo5+Lz62QuwFOHRf+uNMyhP0m7bu2RRX0wLu768JMzBOVUcW1NrUz79vkaqwF
oLwuMoXVLXMU2sXQAQMpRpMuN+JQ41skdVksLdG7Gc6Vvi93ZIeImhuW4GjrNMiMOJsfbdIErylk
T+Bx5DBu+0z0i5Lqhv3gOXyrYd294X+Tx7Ho+zMC1duoguZGtvPULaxRS0rQqqg7td6crQY43Q9E
csRx0pl1n1te92MQWr1NzPKbd93RUnefeiqKj1RtA+Yr8orYqPpiT3N0nyRMI3IP1Y6toD7hyHCW
9IEtBt9Th751jFsEZm+NISG+un/K70U36lNzFVPIvdv3WdoNr0Hq4V7E9nAXytC9xV0a+4ucsEyD
l8uHN0BT8I0ZNXa1SnrTuBd5zUGeEzHDioKjhPD04RpveiNoJpZuLZ+iXpqH3FTPGBZIrjJKXrWZ
+WrZ8T4bs/ZkTK74Mo6xg5qaT3D3iMCuIyNJjm0s4lsnqPub3le7oMeXkvvMoBPTQsX0a6nFaUw6
wSu8tjQnwilWsbT7jpufcfYEXxUzTU4lSbcdU5yXKCPxGRdeuVD0uizpEs9XVKsX9J+RG2B4g2Ck
vZA7RRjNq1jQ01F53MI3WG9NvbBt6dwHGD7uglB1D7USmMwUIi+vJ6HWftYbw++GG3QbRoJ9/OSZ
DdVGxBZWlqPxGWBQ24RdWT6kWT3QMwrSkdYEK11pHNbtWppUDfed52LubpPkrtTKwUVsTo8mTczH
qXWuqAJ+cEDxvmEFGnapZryz6srw3unMYSurHohhZwt5dMq5uSRuWQzLCUjUmup03CfJWFuHXmQ9
WQF0WxV5+6DLglOdx9OT2WLUWLhl/4xx9EuGDxXhmL61RayH+GmQYbPw2yvUoWkdTMSl3mkzRrEL
k2Dj9WiGVHdko7coMTTP+I56T5EmSVyuhBL6jdRusxEQ7OsjczVqmRh5buUogmcZ8sIHqdUD+qTP
oLeJMpo1LMSsrE1XTUHWI4hQqrSyLknkoRWrLBGYxeP2iIEGxQOOQ3/UStSb0bYZa/Iz+sYvdRIs
fdabj6yBisPEYlwz63TnHWpT8U3iJ95dEZkModhaybKlH3qYcBcLijiWRZl569Ro5BqJLiUeE/Q3
I2rgCodtt5ygRq+wfdnHPCuH89wG0nni/pbf0KzhoPvR1FneZV2Kgpu79aUvdexdaIdzaE+i12gx
dBnbgmoUX3Om+fEm9KqKC8hkL4g2n9/G3GQpsdMnfEXteurzUNPcHUT3LduAG7uQkpV3cuIvfjmQ
bZ9hMi4iEb7GvVVfZqL6clHGyQbky3RyW9c9N1VCo3VII9+qr93+wGilO2qrwaVdpdiu3a59TMby
0IzNUQazXjWI3LdlW7ffsI6aWxq61IHsc7RVcfDMRg0bY6vwZylxn2GkZbY45DktNMAKigNmewb3
aYiSv2BgLjPYfBXqSYkthwCsKb/qvCzAr4V2MWA9hrtIXQ1viBPNp7xXRvltGnR7Z4TTfGskuILX
MQWX/degk4+yZ4zlL1Tai8jekkOC1hJpb4sQ719qq3iRTqGTY1U0fkQLjvnejaG80S4buTTgu7DP
xzTic86mfB2A/PQvIcA98yUt+ZUaodNU0R3lK9BI04ImwmLpyvFlTpDFhaOC2L+LbdnccffbdyV3
0HH3y0n+30T7fgvpimuC8Eo4oIFeYJH4PbAYh2M/2TH7Wl8psR8dTqJumtiP8+Qz31bW3zLaf4v1
8YBABQOogo5vkhj9PTPKKG+CG9LWhFxUeOpQf15pSHHfc0alycque0RAU4hzPAQ9tF2FNjrBajaS
8iZzcT5sPqspvKYS6pYye+tcGvj7D8q2wuchYbI4MMW+qvtVxLYNWO+HGZtOyIFedPOD7RkAORud
q13aA3DoZOa+1+4wdg8tybh2M3eWNTIy8fBGvc2cJzAPBJoDWwxvlL0+UyKcd8ynS9+Rr2Mx4Z6j
TPoHZNTqwQljdvQdKmiJSRvLtVkKrU/4lXzjunaaHLAsI7qfjZbunBBGabsNrgjiiT+oAAlJ2LIK
wCzDdCuoXz/PwqXXWOe//tCvascvGXE+A+LRAqWGzgPsOL+H0nN2yJHXmvXOpZSWk2aaoV5QIspx
7a8fCG3nXx/oimQJ0D4c+/dvVwD5wGgokNoVCVVriBP0gnWfOFWuPTDoGB+vPlPNIQTEhHz9bx89
ILUKEgZLEiD63xkekgIx35x0vVOZtB+9ccTW3qRYwyvKYWpt8KheR8JpaYzXOqe/fnDrN7gKbzKj
QhtlG3CEAyXq+t78Yj3CHGdENd7UXWtJ/vZhjIEQ+3ljP1ZZy7EZBgMvfsDKfuxiyR7VVBj8iITG
PsNIoa3Hzyf0P3nzb+RN0thXOfA/y5v7j/ek/idL258/8VPbtCwIiYALr/D+K1Ff8EH/tLRxXvjD
djinwx/zgl+giiIEqmjiU+FjR+H0rl63nwY3YUFwJc2MPMZRiEII579yuInfstlshcE28rTg1MB0
+xfAe25FTY8m6Z2xXRr7OKp0c6yw8BMOC8gU+TFtT2Xu4KWBRls8zKl0w69A8L4nID0ehJ877tKq
nUc4rPol9430SNhfY7+0A/zgktayEhN7G9Yr9hNTd8H9HgO0jsexeTKrJjIWbFkKpzzmYdpuMShk
2dmH6ogjpCmCDQmbal9GE/nmrKeIcbLiFXdgsYJK5G4IIlO3TfHWfS7DTi0yc4xOtE+Cee3tbjt5
Q3OwuU1+zFbxJsqOwXXYmqhPtb81uareVJmbS0a3Hpma9t1RmcXrxdqaQVpRyXGeEr0zZS02fFDG
ucqMiJSOP2wSWGQqWqrQxvBF1q23ymHjtgVTDJsyb7YBif0C5fzKppQrYFly2aaJeZkgI126vgH7
3pkvhZuGT9rV062utLOVdviideCtB3NaRs5Q3ouMpkzRK/usylLte7xWSzNL01MJNX7vekl6ExrF
e9g1OEgI9K9Rg/JjU9I8XdTG8LXN/Wg/cefZ5JVVfC+LlJbKLLC+I4QE9NK1LC+hnX7ve1utMd3r
L2yjx2qBSMW2VwbxsimL4M22e8gyfpbw3tQvZVq+NAYPXTWS+H4yDoBJKH5mrl2vwTv5bEH8ktZ1
yhwpMsPyYdHvG5YP/qzhpRAzkPvrN/KpAUe+Ia7Bdh+DXb7DqNUg6vk+PMp68FeVwXhxaxLRmUjB
67FfeNDeLyK38jsEtvk2GhNzmcyAHBPHNnBomNrlUdCVCXqJrcgK0t2l4aQPo9cWJzrUplPCbPgG
5hioqiQa70bVqE3VtvpbF4iiWgA57RCoDfkjJMtN/fMorG3pZ+OJCXS6Y2PWnroowLGovTH+SEhH
LdngujtIjOB26Vj0jxZmqnqRdteC1WoyF54KZ/ZmlQ1lv/EGjm20sj47egIIhZHc5uiUN4zCTD9d
2XEybIbEJrRplOgudWmHx6EscSt1UpAxY2CtNiHH4bThSfmNJw+c0NunmLFfiSJkJz/Q+ep1EBQh
xc4QhpVrfHizC+8oSdjIG1FM1kYZo73QM3wRh+glQpkZvuC3yxcUTB5lhKcT+THBf+WaXwfP4viH
Nelb3kTzYdblkCy9IfG2o2LGiUto/BLWwrmDVu4DggmiTU8jebys8nE61qMhumWAjfZAl8IoVyVH
Zk4J9nxHUrpezw2DR88DzNRph3A16YJLQRprS6VY/0yYs+YIWIGHyCIw0X4Yp0dDkgpyyzAol0HI
S/JqlJiFXYQtQKqR3bIapjWKa4aCHU3rdAzmp0HTxDeMjbVJXJMwQDjxkdBbd5MElbrzvGZlRYF6
pODDu4ROv1OVM9+ODESXtfYPbs9ljXHW1vs0KjnujV59B03CIGFutRpsfjA95G0hb8p2sB+pXcze
yGE1K+OqcvSjGvfBlCbRvqL34kFnjb0McURw2DZvGKvjEKrHe87x6jRlHEBYPM0zaalqieCYID6m
tAWYTbiKndHcz431gZXYO0vRVHvoFva+bHtvkVotvayVtGlwjOKtAoO4oqzn0fCpV2Qm4XQPeEim
76Up5XI2/GlHL4G496emRNW3MMkxmkiWVurmW7/XcpUi0DGnmTuGWL1+qthYbxpZxUuPgdgNnHgD
3yoLUQiIbBWRyHt1ajPZTUAYloYuIK4JKi6wg7neKzfBeQeZ3Phu0f9Ia2aCkuuJ/kdG98pZuGl9
aRvPIptXLpgRm+/xXMbrxkL0sOthAM/ZGmopwWC82nPcnVRZXFpMnwcam9DClZJHMnrd3Vxhchh1
MN+ZVhretonKm0XXRzO9Lp7algKjDJOqYNWiIa56PxHf46txjcaubz2ni2XOmlksonxEbyXvdEoM
bF5I0eOLhPawFJacL+A7Q9yXtfcKIYhrw/EkWf6AlGmaa/oReoMFKyai56biLafMaBH4dLpbUVVt
Z7O23kea3rCRzmhOLOn2ONk7d0CpgBcRkYFNLb2S4I73ZVhcZtPas3swGdJwClvnJookWEo3XFEr
fT+y9XsxtAsoqIcvPnlVcpcV7VQtjCYen83Yaw6h0/iHmL1ywAoahTvWTRJwnXlqaSS5zHN/1zOs
oueGIDxx5Xzp8t17zCa7vCbu0VC9dFuFFlnYmYbPMDAuOeZYrECqBjvuREw6qzhA4/H6TRx0xbp1
+nJpBhF92DLf1gRz91fnJ443MpOjJL/JBZVs+pLQbdz1V3m5gOYQROUppuWVW1E0viepKbfGYHrH
eWj9b5ZfFF+R9o2z26r71indB5gdT+YkYGiGUYOvw/H3qqPhJOj9ft0gOz3RcdAfiCq+Z3PW7ZMM
wFGTp1eIKhbgfi5gAGgjbg8pNhV867G4tHFV383XhDxUAXeAD3dPPtR+Jc07nkirDQnxnWh4sdLU
2BXz4J5KSV+Mnbqb2smaJRwrzFXiWRujWCCTF2taxdAAEUgewyCW257o9S35O2upWwkNoYm+B3ig
lxhUky32PSwlGKt2LZTSUyLEeJRuHn8ZwpaEUIuEJ2fCmAzT5x9wUx4TimGXdp75D3nEU+isHCs6
kfGFlzk36OHVWibWW9TiiihrQZpe1ifE9Ikgqj7R4CmeiibH/03ofE395XBtsAs3qc6jN9VPeit0
qt4wYeDQCRlZ1YM97P0x6zeF176NFutKaJYW/doD9FRMMUWfvBu9iyl7ggjrB9l8CEMQK3lcHHV3
ZLwnOFzX6FCiAOMFyo6QoekXT5nhVQ9sqvJj1QTc6pn4Arof8yC7rRmbbmGcyjMh3E3pOXKLoq1u
mFHDk9GusU0yUW7MxI5P9BKz7NhZv4sxxWBEhANx17hS7yngxlUa9Go1ZZlLuGB842SF2OMrV27H
0ZpvJfOLZe4q61DTkr1xg1G/90EUFIu2IUQf5a3nLvIibqqFh7175daz/lbliXzzAAiiJbbvZUz9
LU/kR9mXzSbDhlUjaxpqP7VmQGt0buxipiBo6U1eUvgj8upGahu7eS689TiUTbIkSvtBsNgmADej
JVD1DEY6NHGn59kt+95ll5oF8qE3b8xIcgcdI+swsw5g42S3mQSMJSLHMH8EML8W3YRq1Xe4tmuv
o4DnGt9i66HWAPTuGQ7lDga6CWdb1F6TDTbRKz7qN8B68c7WUbT2qx5VApd1TmKgb5dYsttVw5SA
abof+V+axFThxur9K6bFvPclN6QFRusM8kZnfdPSL26hBLEg0KmNuT23N1E1QxJ6CHTUZ3B2hyCp
v6V9ORDuKKsiLB99ndCydIjcIM2PDIDC+nGcBt41koraMKZFWLFTXmQKAAnNCIXlD6jkGYOlMM39
1ZTE1crooqyDojjp75QGJR8jDhOmV637hZ+p3wzAFpvJHuQen6RWC2sAtUm+Pj30A3OPRvKn69ar
Xx2uPAe9f8Mjgl8K8Wf1OOC2qe9KZoRSVx8qMq2bOtXB3mPSyxXMYe6MrPw4w5xYNJj6P0RByxkq
xSyPIIDHNUZndVEl1UWZVyrM87K8N8ckIVSH0WRRJ2O/E0VHsQL8kBW7PntVC7Yw9tiW8BXSfOep
Qqz9wrWPZtUSlTXRI1IC02vUY71yval0aBDl8UxquuEfD+KlJROpQfFI/LdoYtQpmUW+NHnnLiNY
qWVadNPr6Ea3cQajeWGiTT+QEYhXQxan0bLrZ/NmkrG9zLq2XSmkS6IkbuD1hCNlcBtwF2YAiHWb
FC3ogkWLWnrQZZY9xkHRvXZsPTkztcN5qub4oXTndhNc3+yoTLItTRWcvly7TM5GNIyKhKge1h5D
mf2Utc1DFJVmt6Jjg/oscgP7vFXVpYsRqOPGap5VoqwvFniCL1UdP0elb56ETRQUh7pp7BxbQpio
Qgxv/WAe/bCUD6A62moVRbLyb0imintk53d/VnjX5ayp9TASk/EACJ90mc6xABLA3OE2L6biJTNx
6QfZGG0Dmkdi3DqWveUo1D3hTxs/hmsRuCSyTTYzliueUbXJmDnUK03XDmblzsWy3AA76Jq0QahP
3PHrzK6PHb/hMjWo9XTX+EFOBUlYpBcVAwcwm5mgBEgHe90GhrW2fXhhBIXSfTLP2QlYYrovndA/
E17mAKsZi3um8bUI6vkpiTGyLjzL48Xhea+Zo+bTS85SQTXRMJrLOfNRr6caEzX01m1nD8Wluu6T
qAX34CngJMemA0f16n2Q7HyXKcbRXZVFFll/oIacP68bWctVJ2wpRJkr8xrhnYljTc3oEygGv9Z8
qTsm8bcWk2EH0g4y6U1jcRfAUdUyAukTdEV6MIU3fxhY0cc7K8T87iUkDdJqMKaXDrOLfpxHg1zL
wug48HZ3vdnSXwmK2rd9qtyZko5H3hIVwP2JaWtZOq1VY0P/f6UY2kSQljjPsd5Ght88FkWpn3+R
f/6NJv5ZLPOLPopwh0cMsxrOV8C57r8Ih0zXadG2xjPgendlhHaysGzqfHW5N2C0RfGbXTrbIbMP
Tu5uDKE2bmKtA58Omn5et3W35qVuQ+asOdaLv35yv+nnfz43xGMLkikQ6t9B6aU1NJVJAe9ZSnX2
JXvFaJcOfyMQ/7sHYRoAUxK76lUs/mft0s06zaF3GM+pDRaefzyj2FR+vfl8Lf+TJP9GkqRTxUbH
+8+S5MtEOq+KfxUlf/7MP0RJU/xhwvv0QZ7yXfgEFv5/URK98spDd+jlZMrCZ/szZivcP0wL3THw
sGOSxb1aMf+hSpqokiEAHJMCa074GDj/i9ztb/OFz+8oYum14ZIvUfh7A0TUj5xBo2Y89+VH3BYU
un395d34N1fo76Ln9QL99QF++34q7RSl1DxAkHmAjQj0h+9cBGm4TMqPv34o94p+/KfFgKSyi57m
OFR2Mpr7jU4+4Z0vXPr0GD/RYHiddWLWMiFPh4GdN+5bm+k4+JbUUdCZiJJ2a8CGoN8wrQ4ot01c
ftRNHYC3Qv9PUA+2ZFLM7RRU/XdA/EFannpFLkgcTU/O+6INs0gBNjKnI8OTOnqcmm6TcTw5tF1m
3WVNDYxvAhNCXM6m3GARQPvoFjZ29ZGOgsEh3eAWbEPzB6aqV3XTE9XgU3pQB/RipN4EPrPq7YNi
LPE06aI/FkjI/nJmsArr8U8x1+/cbOVqbz4HbDnGN6M2Pc6RMUJD0NmK9ApdP7cCZWI+ZmA6jYcR
XxrVW84QR6FBSC1nDQEgTejyZ5Xu/1aNv1k1GKFdGdn/edXYF0VagVn8ddn4+UM/l43A/wMjNCsA
3e0W0fjrXOLnshFaf7hXzPmVeB/a3PoYc/xj3bD5XwRhA0ZSDAvN6wzi57rheH+E2Lsh3YaeHYQs
Rv/NukE5yz9fbPTS0EBFXB9QwBUqHF4v/F+GZqlHiWFhtclBN0SOiYzV7sIl+XeUjY9APGlLrERP
4kPmDRyxK8EXRX0IXIJmLbLTTlkl6PqgLrzDPPsCw8VQz+OiM019T4yxFFsLf5txn4eZemGIjCMZ
tlSc4dgqoIAOdjtwvi5pvSwiNI5FX5oz3mYgxqcw83y2xKOa97M1Y0KpMura0SActR6gFya46GpQ
kG0kibUERvM1zCb/G7v5YdXhylzHs4mzM5FF1y4nRuTuykKetk+h3SWrNiy9m5Fx7aIc+ksL9w/P
A6jyBcc/E7eiZ6UPMsumeyyv3VnFdnm5RrGrta9rA1xToGN3UblmjEaUyUvhSoLL8digo9bTLqY4
5WBLlR7ZrG1JVimgbXVab9yKwLLdJrBrOspnrZVm4d6IzrdfMMPYhCZV8WDZUGax9b3F4MJu3XoK
V3AonbveztR+qCexSiz7LvHmdgVh0V8bE4kgLY3izvGN4uxU48U1OQm7BcbYhdR+8g16ltwKSqOW
6N750SpLcFmebi6DYiu46JM0vuGwKs5jUjk8t37uT+a4buy6PkdSlT+ywQs3A+Urm9alJQL5vL3Y
XvjNjYjyWHj0l56RNECF+BcIoRfaNa2FYq6xlIV7wN6KVRS+40OmWufi6FAfHemPd2lrAg/Mk68Z
5Uzvbu2N9KLqI4L2tHJhGy1oNRXs/6VxP9S6fChUXqKTF+3ZdvJk2fGOLKMwv1dF1p0NTRVgyhX7
RASGysHW1ucJwucKh5K9tlyeqYGrfmUOUfw4Bz5kmoKu0J7O0hp9rsoywqRSWkcnaczDZPYfBX/+
eiMp7v2BvvgVsIfw4sMwvQ/AoCCcRxlDO0i2Z2EwCMkk+9AcXNh2NvrqYtp8o32v7052LrD+FfZC
KkdsOPC3NzX1Ya9MD2BiG12XHESWWCuYlUWDRDiIVZPn45bjfrwxmv5IKXh7MBPvZhjaBkQRKQhA
hkG2DKiU3TlVMZAr4DsIlBWsZR9BWPDm7tlgH0l48wKR29xE/lEMgHnIVxIR7bO7xFG3Bvl7a1Lh
KizEhRNLsa4C+a2Vvr8vs/p5ujYrkBJ7K31VbIDRdNOyTO2jK9CsyUMfi+nDiMke1haFDXNvvoge
O9MwhdFOjoNxM2IYWOMUjFeZKV5ZDNtbG4fZxmCWRild7O4nUufPgtspXFu/ZdyhQAqRXPQy4+Bz
0FvAYHoFIdese79U28IHEpK1h7lLT12JubTBwzwBEKgihAdIJ9RCipKSoqxcj6NMN/mY6aXgAHUJ
Iqe4l4Eb7+lZwIuHlrPHzqDvS13M26rLoR2zzd/OufZuhBrAbznjXk0iyleMLcb7UXTPpKCNndFM
7plRV1JxgdUEQ0yC2YYowlVjoabdTdHolFhT3XOpgq9sSNy1583hY8ZZckPRGbWzQRrdTU6Q3hIC
fK+ERONt8GLOqfXuSYqLF4kyu7dW8ZJBhsqVogv3GBd0cVLywFfajIvlUGJZLaakuJtYdheJZr2j
1hAQmV9Nb3MfgoCPWJ8JQnandNLTWzhpgHGUiTYPjSJNbnrAMXH/39ZQE0Akh5xm72I3ItAuUVKY
sQqOiIU7mACusnov8wFkY1p11ELJKrx0mf9D1kx9MLXB0U6CAikysNIGAjtijPSqso6WIi17jdyG
5Za5a+oZG2sG2RrYXbmZEhhZLO4MQTQGRRw+lthNQ9UdyspMeu4tRvMtN6DsUdWbwf3WCVLeba6w
jy6yWge7vEc2PWmhvHvNDfvBURGXSI7/JETfHtwvrZWqQzKXE2YhAC1fO7796dLqm5jpjRH5ApSo
9C/01gdICwQPDzVGk0MzRcamC7Mq3mEv3k+4kW6Toi8egH46eNQG0NdJHvHFDecxeZWBaNeDLcqd
lcbJO24gE0t6QMQPSEwnTrGDvWvhC4mIPo/Ulw0SfWx0hmFYQH4hNMnS/qPKBQd6yi3Gm25o27tJ
240J6XJCcptJ/hKNhUiqF9R29C9m5DTvjTLTV+7JcEHgNd2Q5y1vo8ENf5g66SEikwC6GACvXoy8
mM+l6e9B9jPcLh3vw61CNyWZ7DQ9FMGB7Cdw671bD/uS1XbZsn+YVlOhrqaEiHcReT8Jnvthck8I
2sWHkZkZidTeZpPryXS8jxrhPXMfCdfUihNLxhhhIBn7MqJhzUrivUq1/pajhQgWIxIhMM6Ha0kH
qcxySoy7NPMoarWdUr3CT87PTiHjmG9xJ/ylHZYzQKAm/xBdk1/IVj5ggx5t1KYq2jPmLuEQJFys
krrY27lxgHa1Y0sowganjW8fN/eNxCv66o7T+D0KkuYtEED+KiNDFjPiMKZsrJkMNuvZcAdyHe3X
IUj2TZhTezsB66M0BRznrvdh1+58Y5RvYawr0mdz1O+lRRZhlaVZw2nFL7OXJkiFWAS1013oioY1
ZGinIYQviz3XHHgvkjNyWk4CXZBnHq4dX5mvUdhFYl2lZq5X1mC4274Q6SUKpbll/O0vKwadoFgC
QVLbSRgTudbAXDq3/dM0ds3BSjpv5Ulhrqb/Y+88liNJsiz7KyO9txDjZERm4+YcDuYgAWBjggAC
apwzta+fo55ZVZlZ2ZlS+9p0d3V3RADuRvTdd++549AR8ueCw3W/hDQM2ZtGJ+cPH7ffwHUP7JXR
1ffG0PVrnKTBKddG4qIeSdb17KX1ofPstlwVedm+Zm3as2IQQ2eE9H5UL5k063LTg4lrYNE2y08g
9tZ1pLOztkz3hy3i4MmLy+K9El21tWKoF2se8VGxkpgGtRDqPE9E7Bz6IfF07zpYbO9tpDedKH8N
eMQUzgIo2pLWD2/CXdJHhvUckEJnKCqsGTm9xTBBWK7aY/njf8yWIfP34BXl2c+iZgxnMzbex4Bu
4rp06jc0vf7eCUALhOls6q/DwgFyI/Rp4FrSO+VR9YzPoGEbvYkKV2hHgrnRC2nc8gnMgtttrTKe
r4ZukKhRmgZNs8XOhjUxO6Qiu9OXIXlpSu9GyBE+VTGCYdQ2UCBYScs+oIM40G8GwtBrERSYFxx4
SrdgCLWVbwhv1xCvJsnXjvYPCu1M6luqWjyXtvRY5hcTKymDBI4MjS7RYWwKcdP15rKZ6Is4mGkO
88V2+vWCQ3Y76PpwwsSJHExGBGv+QL3C4Hr0FbCwWo1wWwgU9O2TwMv0w7WraDtWOhxzvs1F8RDs
4To2Z4IIHLNwH0cOQjCpytQm5GOnnzWZ+ZK2Zf5LrcU5jxZruq5YNn/Pozl/RFaPceg7GvNBNJxa
NsHsbmhxvMraIgiFzhmxmMTRh/Pbbcu2GfZ+EhByZMDOXjrfg6aL24TdYZw4AEHq2nQ3eCmWq0wz
6uOEaezEb5ifTDtJPqIl6UFa9T1M7mbcisAqD00urLWZLd9riREmNEyjfRdW491ZTcNKXU/aX6yX
/52S/35KBhr3V1Ny+Zm8l79n2KnQMlPze9f/v//RfPubF2CK9ugswvanBLRfZ2Tf/4afkxMYabTL
sPsbbc345jmBh3bmOUizBI7/NSN732Cy0i3CmfiX0fo/mZERYf9tRrYM5WqlxcR0ffOPVcYD01qy
xDM+dAvrPCjv/N1J4bIDZNUpRY8h0kDg7yRtFoM2TmEmTOPkwgC9XtzInkODetYN0NHx08P2druA
bHoL9BQArwgyWLb8qWI9VxHXcLmUb4UTWdAcDfO2TSYX+hwT2jV+PH8JySOwMu6C3AWk5T940B7P
7TyMt/r4XlQt9wyDJWkcyAlVlowaGlNeLgwk9fyO166YqRzV5MLpWsCGmwP2FSurpwxzU7tN9iPm
LhZYnQqVugMHDrFBJhCEmpknQB4M14p1Z/FswUu8dlrTp2kSpY2R0gpS6jn81No1gcKnE9mLT1bq
jf6GF1YC0q3M6U/PtKz6qLu6fq16fbkh8qWHg0USTgTd9IF/oHy1KerjXOtTIsoyu7mXdSrezdhk
Mk7NalWAoOEFVYe0sujAEPzpZoFAfMcGpYJh58/kIGQxeRQ0J9mNbxXzPY2gy7aW/Vp21cHzJqI9
JCfCsRwgdttyN5mJd2c0XWCuUqv4mLvc4DhW+HeuY7Dr7NP+wZJQZJKOsIY9SWsfLbWRQ0XHB+D0
BFlTuQxXEKCT6LB0RnMcCfIClhAAtFkwNt7J1wuzDFtN5s9WUQ8Pg51xkhoMGhYogjFeElrgXnqN
pXs9OSCoy0A7TQsgk75ksK8gG4XTTHhiEcbwPc9k3YSqQeQ0RW1zxfp6/CLrspA+l72Wrbsc38Jo
l/mmxiqWrsspYAFvsPK9ZpwlFxcAkX1vLqQPEjnOTiQF6yKT4oC3NIW1q4ipTb3KGkvclX5QGnv0
2+RMMNX6biJJ3geLw79m6V77YMBb2Q5NbF8ZZsqQEA9VvGcUBs8hQeCY/djsJ2mMZxETunMBRb9q
pWiPll4EP7F5ee3W1TH3rAxr8pPN1DTBGeFnmfDbiEp7SYXl3sXEd3Ha+aAcVyQQsw+7rqwA0QKm
E5nKYh042EOawigf+R4zYE1dfOfNaXfdGTI+eoC1go1RTfgeo5JcvCtFseZypWTRanRVkVBBCSId
czIqYV83oz1UG1Zo9U3KEiZB5i24y1/m0khtaM0iCGw+npn1IyiuMdH5b1VpiL5fzcEoUxejVTDr
+alEBSvRiuEdLuBmsC9GI/zts0Q2lseYTrZ9M7l3hp9yZLW9JbQshjNYy8HDnHP3bLp5yF+jCEOI
kRPypoQCP26Y1WaFx61zHobBAakiE6MPe1s2MJwS/cZmvD71mF13NsTsFSkfYGQZ1T8B8fGNb+GS
a7lfzlGHg3KVYCF+mi/jKkKFnt55CTSyYG3XDPMP9tIBGMwRMUrnxjQabT8N7bPNEfpey3zVGqQm
ZItReRSle12p6ZlIGFQcNVHXQyHvUSnMw6Dm7UpN3r7s8vuptTAt/jqXg+i0gnyDtF2s2cqsoIIn
7E7jm4Lsx6AmfJ1Rf0yPLKf5myyt2Q1KDQiQBVylDzgIBWmKiEWzw8rwjY6/RqkJSlcgOmjTEYXW
YCjVgTVOd5sgRARKkYDWiUVHqRTpYkQ4YHhaSySMUmkZkVI1MvnZduNVv/AZRr1+lV4EECPI9C2M
hKf5oo4gk/ieRC9BOAFwRftcYp51palQIvDM2HfrTml61yO7sFTGkiCvPKXHFHr1MCakI4vZ68NJ
CTcUCYxr86LmYCj0914MqQePGpSMX3QfFKAG3+KxtUgKK3FI0oy7M5VgZHQS655NoGvtBVl8bIVn
J/x69fLK4r67DubJ3rpQh0wuoytXyVK6aE0sdEqqouplpzmltrM56YY9i+0beVG3usoYV76SvBop
gzPrbZbs2N/y+0yJY27QfnpVTBA0EcbVUgTNRutYWdMrMsOuGEvghSufy+/Rg2ezhlrNakTJcYsS
5oQr5A21PNgtR6N9WjJBDtfBoWYGyb3Tag23BDJfi+qFkoL0h42xeBjzKLp3lDCI1xvcU6XLtcXX
FDB7rDMlJOZz9B4radFUIqOp5EbCP9bZVRIkYOYi7C332Cl5ch64dOg4/e4o6dJRImacznRTu/yk
ZuZ9TIwWZ18LWNkMs9xacgm2w+TlX24XlTfLtOmUWDr1hFRXrZJQecZoJ/KB6KoN8doztNF83SjZ
lfC+FTpKig3mLv6wL/psUHVd6GXDmYswvwkqPb8DdI/5QEm7iRJ5DUO/82DCEQBFAC6UFJz7VrDW
BiUPT8abM7acjw0teyiUiOwoObnH/rLtLhozj0OlN4+6S+yZLiV50aMBwuwMJVFrSLtHp5sk8MJk
Prg9r8g5W9yDllMVt74c/v57Tv6bc7JKi/zlNumhGvr4/6zfgXb/7rD86x/89bAcuN8Ikhmu47Pm
/TXp8o9FtNpRcxKGnsE2x6RR4l8bJecbSWZKSq1/7qj/sYg2v9msPvA2EEqkgpY/9B8solm8/v6w
TAbHcGBiGFwYgQlb4A8LJSJ3sFKiRruybWO8Jw9XbBa7dQ5FvmQ84pEjdM7LZyt3sSjTQ70xkIoP
vuHzTMmq6VFmbnFldWYRGk2PtJfoIwJwmpZhWRkpCJoy3mS9OIva2tsZkeXIbvPQtsvnacjuJhPb
TTYJP9Qw9q+oAQKNhhgFk4NHaGdnqEyNnZsPhOLgpdUm97Qliht7GrvH0gow3Xi9vcbtl3/yWFyB
8n1Kq/TLqnsi0tFwLwMiOWnlOrtmcmy6bzARn5N0GY4VTqor6UEbQEEqst1Ihck6zUtco5PLu0HM
xSaFGne02yjY9h0QjzSrFnox+DhBOcBqIE0ro/VI6wUKzNxY8Urqpdwveqtv9NoGQO80zklv/X2e
m+daNzxO74FxXWSE0aOZI80ckMBgYbzJ4kyumoZkQa/XYG4CggN+yVTdiGzCJtqEIgMLwZdVXLFa
y7aeo3lHjGduSIiOBQKq73YmqFru5xLLDg5ngDTohw+NUwLpk/FzIA3zaSoc9zDb3vhaGpXJ/IHn
XpdWFd3UrTThMFRx0gYh8RdDvxpLJqiHsrWybCBkQBfPB4UxBkW4VT5oy3agkYKai7LqwGQDeRxX
JCGafsVuXJ4bq/Rv0Od0Jag0DC4tOe1pV5hduzc9Z97xLAcbmfCAu52LkuCU1+s9ZyOtiHugNp01
rmgHdk5e1uphajAfbLRs0ZA8AEjTiseh/IZFmlVra62YZ7FASWqXtr2uoPCgcUDb98mkrfiLOo8i
h3FmWmNBUfYu45YZOed24YSScUIFDZJmpCUqHGwUCWXFruQUhCXB8pZxnLZBFOuwZSAAtf056KQp
3adJHzr9QSOtS2eiFqQ5OgmH7WE2t1in/Jm0cuZWjj5fT0nJBLBtePsgbOS68b3y6/l+mpsFZS0t
G1OFT9KKcUvM64TVdBRqQwcPJpGj9hxnTpKtzcUDAtq7xXydKZcKVr/m01lEs6yrxozOLLtwFTCs
MwhgSo+fIyLWxY2GyZ2apVrqt8s4ueM217wpChkAKkaMvqSxJDXiPV0V2iZZ6LEPUb/kQxvFBOMs
rSXylqjQv9O41htTAwdFUYjbJpbNLV1I/oYiQYa72CinHT+Afr3onbOh/BTZn1aVfSLL+g54evkc
MJYOK68xoGXa+B3zFZ1nLTpYCo7dd6ODXyPPrpyu97KV6GeWvxr0vZVukMXvxwXEb+pYPSdr0kMb
iFf9eRi98q7x6U3yGnsVE4i/DdJRPEZ5PV8BI4EH34Cj/CU1+98X4t+8EE3d9nk7/O/2iuv3Vubv
Jf6hf7Uf/PqHfn0ZehisbLQe19VtmHbYIf4pHXmw7gIcW/QaXOxV/1KOrOCbZ5psX2i6dQjoEAj9
p7vC+8YtbFE873g2ivN/lhVVpqjfGJn45ylX4dbhnYhvkPz3770V9BykbRFny94TVLUw+tkljHdw
HIUxj6EQzt+1yau/8A//INA9vFoc8S3/39gCfR7EpDlc2knmtL3XSQOSE5v+zhAZ/Pu/4itPi22T
aScu+gd/Vu90+tg45DwlVlzUk7m5z6p2DBM2Wxtdm7gRu5Ya1CbVzh0poaffXAN/YkXDOPNvPwAH
FXWWsdmx89kqA9lvPCvDIGGNSa9HlXDhE5CMWrY0uej70Xb8E5J/e5zTmag/BEzwWHVkUQTX1okG
shw6wwNjKL5p/GPyupuAeK8E4B/eEBMVuWbG/29eSdBwVq7BIKNYyoW+TcuwE/a+lF9NLzP4mT4F
nYSm9rS+0CjkERoqwLu8RAnQjYjCLFovhcFAV7GEwhWB9XivN2TMXYzVNy11cY/mDIW/t4YIObur
34nqJ3rY0b8L0pPfCLvB+JwPNC1ieCtPkQGqoo1o66LmDwJ2HOnVW5wABDOEzh+c5iQ40TaEzcGl
Ni8YPSotx67WqwMfleIpAKQ2YCvYtrXDpsavqXudSZlnYj7KSvprfC3xrdMs0LVtyGjIHCbeEY+q
6yof0QVHb8Lg0Hs+rLR4uYYqm+wjvZjWVsR2lbKv5r4r+ui4DN68cwmiUUe78ONY/fic6gUtmeni
PvDtMPp1tMyQyMrDAQvKh2QED4VH63QylfIp7qPqddBJThOpLfW9OwXcQ1MbHa2+DE6uoSX7hjfG
1zTUsG1a/ojU2+67y/v5FM2A9xvRG49DvnTf034qT3NVBaeiwI63DtIGBccuJoZSF3c+6RRwVF0d
IXqVo7nh3cde0Y0Rlwy890iO7Ycd8R8FLVVWKFKydHtthnVb2kODWMjt7Gu93LnJkB9QOuob6dEm
yFCJWwSwXFuCJ+/yQ935PstnVSRqa/NOA+Z/BqmVbV2WkDfYkCA1BmL8mekEYMueltIi13UeGkb1
lszN+BxBLLsOmpG/iv3Wri4if2XM/Mb0zNU3UaZudq1xbjWhj6HNymvjUoi7witYhMBbuBRHKJQ/
jSyRO+Y/+1bYfBOX9km7rOWa2C+uiRz+yteUifrdg2tMYo2jNzlTLSnZZ0XRmRrY5oNszXJNo6R8
MgE57GC3Zeu8bbItimj/qacQIBM7mdaxyJct+/U8JCSm79NBfdTqEuVUPP6ULb/9wg6RI/nCN2G7
tH0yNMivNhvr11x40THvstcJeAcdtG1xK/wvHe7wuOJMRxFkF4FzjzvnTTdl82JG0fAsTK5NuvUy
Kp71yl/bNjF2aql/sj2ub2CPcFHOUPbnmC/K9bR+y766vq0Ly74N+sm5pYrbeCwTgHiD45J56W1V
TpotW8Kh1ZtVOJIWF815mH3pw9tO/SAE9FO9C98DxZxYUiN1iCx2+eX8mJsA+U07z7IuWagyKFxP
CGDf607LzpKYFv1qgs/H6I3oiOQHxmTSk31fQX+jJ29Odg55so86dzmh2UWGbVTGfvNCbDI4YVkF
neeabJR71xS++d3PApZsr2MFAOsjaQf7NTEA8QlaqJfS3if9ouEY1dl3XstmipzjJKzBPhPWYVgA
Eflk+BI6uTvg+TGAL66bZnG3XIeEoXvTpF+wIoOJAF/eDBV6ec8VdrQpt+v1TrtHuDhrznBjE83Z
+rHn3C8t9aCON1s39GE8RE4EPKax1qDYxZ6m2/hQmNlTB7F2A7582Ay2/JH4BcHCcfgE0of7vxS0
JtgxgQ2XYjhjqE9E4aYNfpQ57CLRfxoJnY0i6QjLNdE2n8iizUsWrLE00Y7tOaxaa5Hc2JCpr7Wg
HmVILv3opv5Ry+pmneQ0PK9q4pAH2CJEZ6k0DfEiOFhkYLCz+M6/RL3gZLGc0tuh7tBqYZdnWXrJ
xiy04CqNRX3duelEPp4btkmBm0N+pnKI9OIBrA/8MmPUDzrpfHp9IITXVNIgy2kspS18FSOq8o5I
n6qsK/QrIrDBfhDGg1UwJ+Is7040XVr5xuSz/+jqaXJDpwm0BWQg3yHUs37cm3XibV0D0j8ElBPN
dHizTH04COoI15wLXE7cdI2uZdR9UL037AT9JChCnLgJz/OaY9fbA8Nym7OF85GTfNZtxTjQ3xRj
vcF6Pb/5VP6sJiubr8pZoAjmWfYagFzxQnd25S6gSHxiPq991Hg/Dr3RtjghWs09HhJ/C22PtGnN
8xVXAg8RbFvI2B21vVF1becdGL2FzDG+G/NgzjUSbhxzV3UbIRA1SwaflewN51i77fy0wN4Dnc1+
3e/K/ZSvrVGrjkbrLu81zsGDKYvlsSa6KUKjC/bz4gSHghabuySzlvUYDarhuLZhBuUFlzulDjnN
g5sOrfjeQyXgcCANJul2QpGldqbRxoKZLF9WE8L5Ggd++uK5rO58XU5bO5IEBoNR2zYxRM9BFPe5
ofEuT/TpkCTWTLviOFIcLOBm+sKgw44rnthafPDHOVLhXfu6AghAcnjSzgXxvRujWeRRXqCOqD0A
HhvFerRFcxMr+mNwAUHak4JCEmhz1oUdZwo9aBwo5gYfmcRue5UrpuRwwUt6jkJNmoo6CRMTACWI
Ov1nXSgbKIqgS5Iv1UeS8rRW14XW7qATOeCWBroEFoXBtNnofBRW6urXRmePi6B/1RDOazDq+n6K
MyR7vaJ+cYVFFjUhdsYfVOtWYU81O+eCurmfZzxjbgPRbOOPBaojfL5sFUkv9bj8ivjQWmN7CpoO
gB/IXAY67HMQJCgU68I0ocqaYvRkD0u5/mHinOrCtpaZ+m6wpqkjUppavIdyY9mnTlfi8o0cHs51
/4nTbgLSN5lQXfWs44VT8xT+KvOcpiepRec6Yy7nSueY4EV6DSbRoaCIOp7iUvF6u5BdPmssN/h1
E4scdpZk/lroJAALDnkx8eIZ6hlhpJpGUL4kAxw+bAtOhb8cvprENB5TA3gVuNPUX5t4/jgnFxHI
l1mxYziGug8zuAjKPjkwlhtzpII8BZdxsNC8Tnm7QAPQu2ldVBMP4zZlR1vUYE/XsdPxcg+KSjuX
BFGfEyiQt6LgpIHVuL4Ry+WnoBXd0lyOpaz21EMZM9wXfEB/lQSUXBxgxxl3PAbLTws+7rjWBAWg
dCbwqATfGCmyKi+1rpa72NBw6RGozdjRaNQq60Urd6ru50ofU37/gcayS3N3xWHrte5AZnRSHX8D
sqFeP+cHs+NXsIRtPPrFTMO1pMqcFUC1KdMkWBnJ1EGxdCKSdhVelkNG8cj9Xw8RfwKLQqB0ibcB
KceCr/jpv50hWjPIKiG0fi80szlSSJur47AHbyRt2nu22hzvLTpMR76Yt062lGjSnxOth975u4Hm
j+k3RphffhLEFIMfJ/hDuGaogIxjn+r3Ng0hgEKWwbn1XEQ8AQr2KG0OhHHAJ9sLfb7zRIWO2DnW
fumrN/BDXJglje2oUpJOu7p5GQbbvh0Tc36aOHFv/+aD+yPYXf2wvmGZFqAlLBF//GFJSGfeqFnd
XoOJqnxE7oOkoinUjTS+JcjOIpOcL8eHkSs+6zt/rfOeOmblXL2nNedmj3Lv67/+oS4j5+8HXzoM
TZRvfijvT6B6OALZF4luj6exscIgsKJ15w/NidjjuGvbIV7zaF420oIgDTuHE1RaM7x6sbpN7TE7
E45sjojSy36InOqzTnLv3ndFvQEVtOwjra1oe+sd7ZdlyMf8f8XP6s+G2T+5ED2LPTHJJAR9ahBZ
Efz2QnQGzapzObV79F5CEV5Sp5umCOS2kmRJ66Sc1gHow6/RlEBBCRlvNcN899P6+wTbeZMA9dxo
Dp72oS6q67E17VcUtPI6WazsStcL6820qWG8rkVd0lsfx/4hcg2KoOxkAVvADV3wKNmLIHFudQNQ
bjsXnFdRH08cIJctnCV5Zcec5jFpTetKPWFMe9DOo2jdB83x5FdBY4azMksbg5rV8Yyl6phz71Tl
h2HgAUbHO2d2hmXmEsxjGhBOdYW0ouBJfDmro6Q29yAd1TMlUMd2SpJegoJcr60n7oNtZfWGaH19
k+HUOcG14gxqIDmIMR6fxaIRPQ4cM39rLVD5R4rbvfHURJPgQ0pYqGtz188bR2TQj4bainIM8wj3
6N+O2Wus1fiFSvO5imxYsQ0VAgfPXXJxwEJDY/mi/hcRB/poreOHRSCnbsunB4oT91WgU1rn5QoC
a0+c6Vs9pvA5Qt8dVwKWAaoli/hVPnOU92YDY7vkkM84re+ZvnnE4hn+rqeMmuBinbBztKqFL1pT
DdQyuPlUu/6Q6ZBt24RKrgHH8FrPJq5Iehv7dVy6w3Of5G8eMYJwmY361Z9yajxaSTrv8tkFGbYK
ojl8+Lx0tHObmtYB0waijQW3PsqofQx9p88PveNX72Diq3dbYm/pTWr2Vty22dYCY3/HJOqfJPmA
1TAx9Lt52X0vcVRD4DLwK808jXo125VxkJMK7DFC2Us+44wCS4TdWxSHtqPlEEeFteLs5N0XVjs8
6wbpbLM0q3ena5MdCEt5VRtMz2ty37wBergK39l6TswieX3TYybiDrZ5mvRRSdiaEKDPf7Z7D/TP
wj3S0ThmrGaD/yMeo+aDUDyfSgFQqmM6pCQRrE4Z805s6gZVzpx45cxo8AWORB6XDhxOGFxm8zLR
SHoyJmQWus9pZ2RVekykB9SFSrJdywt0BwHbCSu/HJ99O2C8n2Sy85UCFPiMm0WGPuTR8PQEImz5
gvYtlk3iL/UrO667cfbqH/3QM27rjrg1SrtbFRPZa4Ne1bCkyun+8lPPdoCI5ScVF0aVq+/AmuDm
qFt1Vs93nZgIjBNeUw6C+HZuYdsqrhvx7jFBGVHDazLrDPDxbDf3etnyzVTUlH1e3sXQiWBRovXI
q4wgK93N7YSuY7l8VEqUqOjSulqECwBlRF27XIY4/TlIiLLR9/MAGsUWKB5WJ5v7i+LDvoiCeRbk
oWugnGDLyQ/QK5I9LuaCeixqFoaIHNhFHtCExsdgq0AkgiMfvRLylsSX2wwuRgjg4av1F3m9cLux
q8e4E60oJchDX6Be6fWcnZvangv6lzPWfERLw6Hy5rtmADMflxQ3gSTT88O88Bvp5IQRcRZuwSqY
kOAihYQUme6E9aCB0Um5BLHYG9OmLLhj2Nk5tyZY4QcOPHqL8DV233sgGiXPsKx5WSyWj2zbp+ZD
pCgund7Lp1LjNo/MNj9oIxeF5dg81pjoo+NFqaHgQV/5HDXasFwS/qbCROxpFh5xlsE/f9FvLi/J
GZQt4gr1HHQ0/NR11REYecphmBcclppOz7a/XJo45ba1jTTEjjQ660ZenurKzNYN7TEnv++gCBho
aBBK0NQGdVaeCkt5xJi0MOPSNNBq1KtWeVC9zYLDTqs3AZ1UPGeriTAXga6m/dBLiy+E3Z2xgaeJ
lONyPAd1HNA4WNw1rXoMU7HYXeHJR5EMEo8zb9byx3mJYucD+PgYK9Wbc4l6CzCgvRk+l4S9DN3n
0ETVO5xzcesNNbJRq64fWA17Rh3ESJdfB0d3frgcb31chltBxd+5mEZUJJvXpOsZ5uPl3WD0SMCq
VeYW1L/SnRBRsdHbt57QHF4VU+CfmoBjSCMz85EOgDEMIB2ELk6pA6UlYxi7qfFYgzhcJayCDwEC
8UHmOqVSuKdoHeMQSx8HHjGOh68dEcV62y4Vh/PJ4Glmi/FZThyTa3gRJ73KzUetoAYq4jn2UoGT
fqV7nuCiontcJMGxR7T0zTo6ihIyWDpz/Ox4mtQhYw69tP7MFVLNHE7wcPxSONJjFdvTxcZNIfWx
eiO/iEA9oRlb9APs7Z6Ds+XS8msiLkNquhRMqsfsTDJoh3Ikr9rKFt+Z6iUOMlN5PotuRoVqrfmu
RbR5IgK27DUs8jKkKYQPU+fxFo/cR1lg8dZyx5oZz+Ja0/C0zRDe3sycYttDaTvNcWJh9g7FKdlZ
Oh9KC7PvdiHBzVepMENC6zZWE/B+iJFMuCdb1Omy9+T1pRIFp/bwE3z+vKOCFa8lBzwrJDPC8TKv
6h9d0XLkaDCqHeAXMcTUSXxreuXbODp8aguYroPpx9wqY8Zn0Oc60xAwuxdOJVjYsfFEvJT1KuDc
MjjJzaQBZQKgyXGiqiJOkJIq3XHgC5d+tlxnJpL65T9ebkxZpLxiNGNoPxzIYOeal8qhXPr5bjY1
uYXNQsPOVHFDJ5wqhacKbYBri1uiP4uzWpxkua7dhYlsov167rKvwV4qdxN3DLAXodjr6jfbZDIl
9kB3Dd6scV2by7BDSOA3ng5enk77wbdfl1aQQlCbGBIx9WZwPP6xrBr8Yx9RSHE5aP93Vfk3q0qD
t/dfrioP1fQ7z86vf+Afnh39m+F4HtHw37nbsfIA72IMRcxlofY7v46lEuAGRYDEw5W5nVXfPww7
FLa7yi/PctG32VT+R4YdIBG/36ZBpeANZKESM4cyDltq4PvNNk0WfT8iZvpHvSnmKy3t6vWUmdl5
tpzssyjH5UAnn+3RAuyQw8oukaxLOOuS04q8Trsju4KvhsjOeGdbffScLVjzrhoV9Ip7yKgHtQSL
QuwKlhY2l1iYEREKnXPvWfL2vB/amkdtKwueinHq55/jSMBsbAb/OaZbk+DbJYHWX9JopQqmkbM6
xCqqNqrQWnrJr7mXLFupYm0c0/OfJUk3kRN5S3nMfO/p3DoT1iMRxzE6+upVTE5o43UGgo2UUZmk
r+hlzbsdifH7LJoiNClr+KI8u6bTRzis8drZu6sBkmLXl1aHS0/M14vXGhOivy2/vEJDBS9T2G7e
WIibUTOjg3vJ+wkmB+L1lWWfzDjNUqi0C4U1RFPi96UW5T53o25D2278akD+n0OUYX/Xqcw+0o6b
P0gjjm9x+5LNGyqxT6Zc7Gg49Y+Q38edXs21tabQyn0o6K5KdksZ09khJbouyVxz4BUO0RYUsF0F
n9LQee+jLnrQYPORcDGtF6EZZc1xiLIUecFwORlXFWWmzRxctQvhYkUFKFd6UPs3ILQDTLujN5xZ
MzZ7IeNqn2l6R4IAKgdv/iIHp7+49UOTT/3R8HwygObMhxPkFB9rtHjdGqDQOAhxGLuFkVFRvul4
40s+0PPrDnbvE5yvOOrHi5xnvLhegGXcjXoaTKZ0k3dlews2klDTzHl7BU8Sxt80g5HVk64/9inn
m5Ubz+KOUoEv9qly2Ov90iRrjabvL9Reus2saaGajoGg/8CU5Gr7KPLz52iY08Nolc1mCWRqHUAy
j++1ERAImFpiXSTJtnQ9tB5xgcbaGlXAcnROjOl26TuRPjc6td8jzHnO7PnGWAh379htJmcGCqo/
THxT+SffrjnZzEltwmc72yWMuJO+tLKiRN71iuhGKCsVdWHgpux+BDI20eihLFfC59+gMxdz2fJg
K1vWdHFo9YYxlvuI2pwtGJMCWgJmrhEwzpHwKSfFIiu4vRl6JZNErWxgnjKE2coa1imTWMMSapsq
4xjWKZOyXcxkLerfOsdfZiqjWaUsZ3Nln6EY7WnUcU6LsqWxfcWeo6xqbHP53IeLg21UZrbSb7kC
bUaFGw2OgbvulPGNgC7MRGWGM4u22CRgG6htCqbToExzk7LPNQ6RZWi+S3Plds1wNJXRTjIlYfFS
9js3VRavoLtfYm7MDI8e9Z5PaJM0zvnZp8/hZp26zDNVknaPGjoEnUizh+MNBSiZHeMBRZOnlq+M
gYGyCOoXs6CyDabKQEiQFxgenkKgic+BMhmKhRtbq6x9iv/QVUbEQlkSIcMQJ7z4FMmO+Pt2cUF9
KhsjmeXpUbeseK0rk6On7I7mxfhopubZrVU2U9kiMfw7BwAvxcaFYD6vhN0N1w4ec4oTUvyDcN++
W7ltv3gFlJg4Y+aY65hcw9B7j+Sjhqt6wgnBQ6rjmYLFmK0SPCDtQ1/mioBSJpZbPePuBYGU3i0j
z0Y2vP6+Wmx7P+A1O02GFswb0Yl5G3HMCPtSL8Kpc0QIOK+5uVTceW2h4nvmO1OUZMtBR+scFQuk
xabfQPGl393iQ7mfCL9sUE1Kzu8i59M20VpaTrJB8JHQfqUIOiP58GTu5zAm0nFKUMNvKUABA6c7
1EeX2UKIAPeg7tflmmqfYdt2fvGCh44SSOD9kkV82b+kEM1NFLQbJ5vL2//P3pksx41kXfpV2nqP
MsfgcGDRm5gHBmdSojYwUhIxz5MDT98fmFW/KVlVqa5e1yYtzTIZiEB4OPzee853TGKpsCqH4hFa
dfbeTk73oszQeVC1Lu4QDITbCb7BLqvwNg6M9I4ACdol/80A1u1xdF3bUdw/xI4NeZmz2KvdsqRp
GY6ISuri4plVS76qNG/aVqZrBo49v6pxegjN3PXAFJnxNVpCVPUYLa5aCShMRDJZD8QPwCL02DIz
Cn2/TQ5xYMTQn3vEFOngKfzhdrixE2asq6CL5pPIqmiXY/cCCJYFTxFcy4h2v2y/MbpHYjgbQ3xl
DWl7IJ+7JnjX1G9516eoWav50R5sZotBogi9yWIyC1XdPgG3ta5mTJU0RUuSlRkpJ6y3OrqXbm8+
IAmxdnOZVJtpROKyJlg6+lLVVUuwuqtvo7bE8MbGVB94ouvXKIWlakdMJ1e9a2pACzZcRMsh15BV
eZJNd9f1JDLjrbHNrvsqancRpk/YD1LxdTLgGBzgRDfxFzJLkFCuO6bOPIlSAb90LiOImAVM3G1v
LlNLe0A8Wwk9//DILNsG6YSFhZBPBkcUleRENssglKCg/Sjyx1Hreh+jAt6ySNEBMmrZkAGZ3dmL
C4wx7qmn6bBhohav/3s+Lrq4m353PuaIigzs30v5zij4+u/p9KuUz/zjj/5hAiWmgcoOCvNypLV+
8YD6f5McnQkLUj741UWg/g9OEko+mmE+8lTxL/JsObMvISTI7v9jWbv5WVnnwXyDt0Saru3jvPys
eSPmNqILFYSnweT3iSfFVHejGc47eyy6fVxzOhnEW2KMOPhqGMRwKTz/fiiH7gACZ9jbtVnvBRha
8ceK+/cDBOvT+R0NHLdEojK0XMuBNvdpgKBbOcnU8tyjGsCr3vg8Nm682cVrRviCpKHelw+Iog1n
GzcBCmh8c0Y1QMnl8R788IrCvGtN6dXNtiI5Tn2ZKyO8hsmB2MuJWvMlj6AJNGCdaMrw6DC8TSYT
mM3Yz7zWYPLZGd5hTIlVcwTyn2hjkgQIuKAk6qJ5iqYh5Idu5AmQDJnVIFjajAm6arE9IRfyT15D
PwmjabLVjf9Y45Vvekbinn07m25PTmPFILipczJXM4DldJ+T+i2fckHSvE3q1ODAUGXejQcImxGe
o90QWFF2gjaepTuEgqRX0esHVloT5LdEWxVN8KyD0Ng38dyc6jAx931vt99jETU3TB30xk3aM4TO
UwWJ+1F9RGj5etqrtu/A/kbDSRuDsYnVjNs0w614XTv2dFWQyWXEiKUxQRLUZZDYJZboLiOGu84U
PYsWkRLZXqKX48XA3XgHrwBYjoqmdjvGA8lFan4QfZjdNFMfEzfgo1VuR9cMd15qOG9NCwLZr6J2
pfGGzGvCtmL3XnhpdT9AzV6jCctv5TDjQuCMZaYXHsItDoYQy//Ss72Z53rLscza1X6G10KQfVdE
uOW1W8k9ZM9iVxHXmK6RUvTrlgP3doaIcNB2UKEU9JnvzALuuKjKI6fmEY9G6N5x1+szUQXNLlGZ
OIWm7Z/wmngnNP9ZuAkKkX2tOrN9LBXHtHo0aSunvUFx0MYzsCpLX9mDUD9CFbmIKbp6i8sXwL5F
5HA2Dc3WisuOHIxocHZIXjSwCQTprynLfmVbjV6j8KZEbMPxXigYmjA8h7Mc235Lw9nHBBllW3Sx
xdLrt/lAnX0fdXmzQ2Jo0e6OI5Z0k6tgRyuxndYzBJOvkhdZo1AwVoHn91tJt/jVCpMIIvU0/bTq
MLjUAHNI4dXNAXYPnSY6oe5LS14jQCpse0drcJNmU472FK3nbum6DcQ6w5mVbeutrDpXFr6MGsUI
yuYJHXwWEpfcBsaj1C3GTMfIuqOPX/fsVxJ+kOY+Hgdwu8wJzCy6CjnRnWHhcPcccP1rZ1gqt4EM
ismSyQrZhPMdaMQI5BhZFATYCk1EBo0ZWG+dXiQe9p1d4g2w6MHy60JXBtwhc4JhzwmRwEWO/OOd
KsA47FVause0a578aJzf1DDrbTC2ztF3yVOlfKMirkxiCdgJx5chorRcVZ5LozsP58IkP7NJoT5A
hJ+AJTXqWxEov9/QVCamo4TQPVzji3aO2uRssiKnAq2KSWxnfjWVlCIr2nHDsQyxPwApyajMEwo1
uGilS9heHFo3beaMd24zmByFimjQlPNtdkOsc7Uf6QOiWyqH0uAUaULIwtXhXrtsB+ecWVUMLCvL
nwMcQfdxb3eM7IiRvkDTrK+MejEGKxuPMOFy5aMqLYNMyT52NmJxE7usUejpi8d4mGVzGa0ouo2t
MX2qFi8yYzWTo10PjKoaOWN+mJZlm6bfk7DDyoxIElszpaR728ZTZnwFjIfxWS8eaMtmbrdVH9bo
sGoIXHQWx3SDKuE05eb4QjwBPvnFWW0uHmsO+psZgQdw58WBLT7M2N3iy478IdmpcWgepF1i2w5M
N7rDxGV9KZHh3KtJ5+ahbdrwFrZoRady6tJsbamo/VbiP2KyAnVI7pvFLx4szvGo9msT5oweLh2e
fTAG5khbHZYVJsOUc+ONoRcfuhwgRjFa6oZ39nf/3jeicVcrOPiu4XMJvDzzFUQne5dMdnJsUtJq
6xH/O3uDPiaLJx5qkck/WHTs8/zIU9ygmKKwl6z6OTLWsPQx1icSjz1iJOz2arIW632LCx+7K6c/
og37c+e57sfXdjC86JyLxqBItfmQg6m2beR+T2yMo6PnVOu01vYzfurqmND/vvXtyOSq+XerXgAB
vkztG21UV/BA2XJkdhVOXoAMuDz6Cm6OKw2N0jo3Np4gXaiqnOR6koQnOaVR8Qeztm4KfugApxZ0
AcBDsbas3trk0YR/GcsUKYbC+JYs6IPGssnHlbWDfraKQCNIf/g+LLgEMqTUpoHQtF/OJW/ZglVg
lUp7DSsG2oKDd9zbTguEAUH5EK14nDZn21tADtKOIDaY7aycbT8ZsAQxePv2bmqMGNr23ItnN+m6
AsUZSAjmqgjjpg9SBJmtUCOSD4JE90GTQOQ5vhatt1i9P3gT/YKeIIIqfQZ1yddFtoGTDDeGcJC7
Cvch1YHcJx8UC0ZnGN6LNrIv7QfnAsGOdROkBXbtLiq/TQsQo1vQGLAi+L7Iw4CYYdhJ8c0GlMZr
AtSwFrQGbSF822oBbng1Kcct2xm/ogXIEX6wOTh3WTDMPHDqK6Ws9JV27EtrmO5GTqYNWyHxq1MC
XQA/3egZNIbgXERrNKljsTXKOr8fIxiQ5UKDdFy4kPoDEbnQjoiJXciRuKvuiXbkYQ3l+kIETwTQ
g5/YVUz/V24w+2LxHZ0YPJvMHZz4C6MyoO3xHQ98/eb5dUUVMxv+CZsvQSr0bAmYgr/nU7Piz1s1
CwUT+C5ATL+Ejdl9YDKRqQAY1MascCcmCaIHc5bQ9D8Am80HbJPjScP8fEFwDgi8nT1kIHh3H5BO
wRpAfriwO4eEsFQwbXFRH1ChOXqD9DuCYI+pA8BdZnsPzPkdvGEKLKizEEI9ZNrIQ/0lXaJ0s+RC
2jbJ5WztOdgETz8jsqrvwTqob3XgJfvShbOwQjkHTcsMFrSSqot93SI4WQO6FTaOq5lHRq2ifh/n
lXlrgVHLT15FLE3YKxKmClQra1ITxbHykkxgCR0M/Hg9gbcaC5rdnV1vsmhb/res+38q63zLYxzw
78u6q7KP23+C+/zxV/+o67y/0Wy3IGLgSPoo7f7HouVjV3YUdiXluSjKPkR4fyfg2vbfqGQsJIEe
0xHfWri0f59/WLygT7nJxARaG0cj8z8xLNufKjvT5AfO7IP5DJWioln+5/FHPDVjX8YYByUL19sk
iWHei6ieL94QV7uyTjyyRCol3lpDBY8q8kkmyYvgZDQxE1ye/wxGlHkFrrnYp86ishnMDOAB5/VH
j9xhVKSMB7el6Py1CVcAoYfR/0waEEEaAcSzY9E9q3IvJiYkD+iwOmRRFJYa0FvRq8Xc04z7Ljfm
A/uQ+9AXvf4Ne/6TTY07gGKODFxuw2LrWurrXwdACYc1CtWqOnLU1LeMIfw9ZxbMp123fC7e9y9L
5PYPWd7/Kvr8toQC2f6f/00pX/0i1vu4nm8L/GNMsCCgfypYLeQROkzT6jgajb3SYfa2NFZJtece
/PWVFq/5pyshrmO6QLQhrQX70yeb6UzNPN0zJljUfjhDofJNpN+QChg/DFbm7KcoCe7/+qL/4uMp
mM/0C1hMCPuW//7LPC0RqFtzTp/H3mU/XBkLoAK7k5KbXkvi9f7zq+GPcEFFY/iDC/3nq4W+hxs4
TxAEiVGml6LJ5512mUjd9Jn/+NfXMj95+5dvzlf8Wj1lw4tmnPnni2kyiSLyH+NjHemMLn5ELY8s
Ky83XmMyYSL88aannL8a23Q4AGruqm3cohf46/fxz3dYCuERSCjoCOHT/PS1gqtWU95zYqz7FO01
D/p244ZB8Oi7kEh/c7F/XkMSmAGPag+TteN87vw0FMp217gJbMd5viu9hhR2g18whMI0IqQopiOv
Cj/1fnPdf/UhlWviWXZdWmLi076UhskYh26VHIuxHjiU822Odj+OqyIm/us/uqEOSb0MbJY+Gl+v
KT4bVZ3YGDFB+/Expp7f1BrN2KoSzXQOp9F++utrfdpvP65FTAG3kqwPR5qfvrwk76hROLvhjJlH
c1NyWjhlsT2Ym7++zue22PKZAJgwPWeTYblaf16rvZu1jVvqmBw1fCucZqgn8IkXNNgHPKBRHAPn
11j0ybuhgRRsqbSi3+iSP62d5bMyFmSjW/TdWFY/OWUpztK4lh3vYWhDCuShpt+AWvUS2FN+KkOP
cta1p9/s5x+38Jdtb7msxRZEFAzKdji1n5bOgHS/nANFyg284y9N4uYn13Ym7G9FtG/sqoCCa5Qa
WuykQ7UOxn4ajqNb6B9MzdF5VQy4T2lQAEQSBol2kFNPwZwYv9PgL1/1p/cp+WJ8+r4+4gP30+1J
pR2MKHWMg8Di8Dbh82rWQ51RZoGGH90DUFaaZVNiKAjn5ZheyMMiJ8cuguDYp6Vz9js/OMKAs699
w20xQA1RmeBT9NWw/+vV9M+r1sNRjUabXiu14ue3KvyCRkA2xuQLiimF8Icii9ql7bZ/fZ1Pv3q+
Omj/fGVUIR7//PxsjA2Lm2K0MXqTcr7z4xmdZZGWEkmdIx/++lqft/OPi+F+sHg6SnrlSwf/1yfV
5LWydXTCdl426Sb0gmHD3KlfQx5LGQNW4brS43Q2e61e0K+Fe0qa7jc31hSf8z6Wt2GDihPgFfmi
vc8N7KypDItfRnBQPVI8lE0Wm2nna7s6higB7wzbFW8yCsiUint4vFMVJSH/njaQ93Mhzx82FR9b
+C3TN6tHwp1UzbomW5jkyjSfL1nUoishNup+zuzgfQDR9exNGR7mjOSjlV+jZGdImDKN9uR5aAQb
LoM9614iJ39AIioOODXNqwgUa78hB9kgInSc76YwsPtVRsPpBj1a95oFk3ibDY5xrVGBWfR1EaCO
N2R1KvKaUWmB8OQAItBpaZVGPcmIqlnOCCXMZzRulvMaQVn+zuHKfhrRndQrvXjJ1+jynPds6BwU
hh3MMeKskugS2vyy0cyGG7MZ4rc+YvMu21C+01n2LABxHBspxwSpxIicw57AP9fZj47gMFQo3f7w
FNrrIqnVi1ePjXfPNJv1xq8/THd4obg8ODcD0n3L3inaXr3M8Ms2OvXDi1r+tqXQBQopyUKsce2g
KIgz49Ev7enCcyZ7rutpvPm4vYE7dsi8I3GHIzBKyQtUWXQM8FjbJwu8+SWFiEsG5RxhdFEfuxWc
9XPTzexQnqkNnI0pK7IU2hTrD5NXH2P/wifkxTjBhIgeiV50vvSNIGHYCkVxuwCRl/ExrzNGcXQB
uxxu2lrFb43wCW0OmmYKSY1afH2O5KEAa9B+Qs3dWCvD4t7mthW/wSexUKOWzittJgMVuWyzBiR9
Pt/JkUYXySuNvgWJoG9irCQR/m4z/pa5HVsTPK9ncxIw2u1lHeZLXIXXIy9YXLwdzjptcoAx8xKf
xZCxljDtz5dwnLCFBZReAFraYb7LpcHgaMGXb/oID9Y64QPQBU6wTK5bFtgWFl31Go24CuChs3pl
6iDiDBBPHXqSaK9BmRmPLtKOBUuJEzY0suSUetnWB4ADw8/RN6WR1Tto7ibZFcQhQ5eRa8wAzV3Y
RfFReE1xZnjirNH2xBvXavEB2sV86mvhHnA2BY9hp7als5Al3SK9TFxtDTZY3eSz2qfxXJGViJxT
xIn9As5mXBFci25pQg6U9niCDT3TdLSstekWBDZrEG2Qp0nb465az7hLb+KwmE6J6e+iCN0NyqmS
oFabaYvRI3nMx0VqzsfKUq9Zk4aYQb9e4sVbh7GXdF4aZk4X6JU3jcbOOwy23gyT52C7t+ydrOMn
N3BBhLeVdSZ/aC36FFV4B4cm9XOxTmdzESMJd+NXEGdiP7pvo+kNgPMr0vF2mxi5vZmI/llZ9JxQ
bHtf64UPtxrw96Dg9Hiq9ZX1Daf5acaQRvJJfB25+GrIsXwchuBcFir82qHy3EbOpE9RlrMBO8sZ
Kbemaze27QsYwvrOjLP2ZAw4rebZvUpVvTjRnZzoBJ+Y29oK259IkKrDZJbA9otgCEg6CO3kZJZO
aa4CI1RXvcx4Q2XmLB6uyZqf5OzYkDQWF3Y3WP4ZMVF9w0HJiTajuwzOlMie8FuGT7Qsx4eplJwf
ypbE81U1IM/HQGkvyGy1A8rl/Uhy+Mo6c0kRrRf7QsAp+kIM0z0miPFejdO0tee+3y7PH4miqCIg
O67q/BZaz0xyPUmtR0aWHAWslPiAZuIsknoMq9LCbdeuUDFbUTGilAl4IqjQV4cqofTpWX94Yadi
58+CXtc40NJtKiu/QZr/rLKZ1GoGbddOPROdEeLzg26AyjzZMdNEsFOhti6SVN4KAOc7V/Uhcv9w
PNu93nS4SE/J2AOVsrzR/2YnmoBKWYCWJ9KmMY6F30Qn1CI4jqwRRvw85CzMhLMDJUJm3GVY0rf5
1JC3iHBFYJF56Z3Ce+8cjebKLZCvW7lUX/Q4+/NeyNgARjkifit7zmOFrg/VPPvX2qhd4k6YVNll
Wa2NrlYHKmj/4GvT6laYZ5qfFfybbTUm06nu7IvKHXHxg4bEDsc3r+gjFxxhFjs7kIc70qgQQwNJ
sSn+k8ihTdGYj0ZMerSJdRyuiQJHKtFN8hBGvYeP3fmu4TLdKZC1R10X7cYryWT0XJYAuizk5EEo
9yNRNNAtOqKioeA/peB3b8OuteF7mskxSGrrwh2MNzY27noIzP0gJQvbLy4u7YN1kPvWbVhn8kB3
377yQ4iyTTVLMAK1ucm9sdxnYq52UD68135BurPR1CjVGfKtPdBbuKmJQ0WwXuAfKEZGQyGK++dC
gCPohVfeiJmwVvSxpbuqWiMptlNqlA6c4SHbZ2mhXmTq0sQp6/CM6scrsXUtNgDDn8BJYMRBg9rf
ddA8MHlUPiN15tk80x1/xNpRDvKair3apzlJKgvG45SZU8evq6suY5Jnt5Uruxuv1fpg123ko273
Drmem+PokROO0MA7lyRjXLAveHssBflbWjA92aaVX39x0KPuXDdJ332ZE8lUKUaycDzpJSVZ87zo
x1Hz621Tl4wPfDlDBGiDeXgVjCTA0BqtcQxhfaQ8XEW3rqOC7EkwdmeikOO1KJnGyz7eprn1fQSb
sInJuEQDiu5/W4ThItLvyzdlFsNp1gnTDp9nIA3YeT9JVH8M3rpbUwztW9Kk7Nl1xlODTaBJw249
OET5yqcOn5Zqv6OQ9sh9dgodvUcGCNsubjNcSE5XUCZ1xnvtRsVFy8q6jkfZP5E1M7w5Tey9hL1P
MsHCSiZVgOxvGt8SBbHK13REioPhOtOJeSs5ULk7fAEegLIyzUmY9wYIz0m9TC7h8Kw5RSF4sCaF
TQDzqI2nGpFthmtfOJ0+OEUiLs4YZ8ggR54ZjLImXEx97+LZS8uoX5HPrg9msAhdG+jOG5ghJdvZ
RGKrZyfWtIZ2im7X1zxGTLpDrEu68uuwnY1HYGhihxeZ742HAlaJqjth5uq/V9RGy3Qk2xRGzl1o
vPhbgE+OCAmOOJdIVVaxUky/D66wg+dJWvarYVXGu4X04wq2UfgoizlZmyUvqx3tP5lFPCxuh+Zb
UDkxx0kBl6+NnzgYB9sucHEZp/W9az+HzGzJxmF7xZ7OosqfhSzESnjGvRp0ukpUAZ9PwXRg4Lhq
CtRiSCnzleZwslEqgrtYwCXwqLERcTnl2tfxW5pZUbE2qJPBNnclj8rwgCLYAvo3/iSUxd9Ty4Pe
YGiwSxHGr9PcPVltLtdmPJirXPY7j3iONUI9Y6MClrNItHmeZE64rYmGmheOsD3sYcGkqzyfsj0o
cf1Qu1a0tjADXZJieIcoZ0ObycmjHgbrFNPY3bZ0s04xKLKDL2gPgGVCT1w1/b6KOvGWdkgqqfF5
6nAQOgGGdgCwx/UuHzsUu51OrlJT71PSyFc2B641RbW76UZ9MyJLIrFGuwfZEFINAQlyUl0RF+uh
ieQoeKvNFit/llQ7PFo/uwYHWmWU895044V07n9rJiPfNVPlnruK3sHM4CMZW3LVjNfYdXZlEE2c
U/xrWNAnyCovYz7f9GlwQkz3VDXBhS2XhhESwLPbzO9JHT6bvn+vrGJfcZom7yp79UU8kndEk1J1
/pspRbvGUtJvfMOUT2UWE4hVWm/aNzlYGSGbfGQdM7eBpGSJXdJXKBDUiBrU/Z4PPrktOV3tlYQl
tA3Hvv8y2/N3Tcyum/SITlQGIgSEZvhFwAUg1rfxUniYzL4mCDQEd9l7c94OdfxVD5qQlS66kvWT
8IYeYVDtY5CJH2AKRtCg/HTd1EP/1bAab6vJET4M1DBXfd+QOaGT5Wc+iZO0Y/XVbZ2CgVLteps2
GptjXLu0R8dkKSeUH2m8OiZHaDQKDkJKd74iMshodlGu7wGn+j/QY5MIY1QZDR2sT60n9tZgjfaZ
6XcL8QLXkL7NrGZ5PatOk1dsA+5I4wKt2DFEyOozfk8Z/9LVdBJiiUnc2+HFQ6yech46KLtXxjVW
UBJBWqNMiE7yaZq67UjJmZKl3PRW8OKFafDeBi4/QK7KiEGigWg4ilBIbSyvpCwKWfb9pmR7oc+0
zDSmsg9e+pACITDw8pGUIiFYz/q65hn37NUBTBxHUiXHJBF3U+2K68SQ8bDt/Imyo1dsS2Ob2OvC
XKoTMwbblMzWeJO4EwEcJtZSM2zSU5SOwUuYGzS5Q0eZ92Yru60rGyoRJrDirSxHV166aFhKXr/D
UBbJqv1SFwNHh8xwxb4y7ebI2Z6XJtfeAL5Ogc54FomdMrFzitHtvrn4cjdxw/EPt2d1KxsSEdC8
H3FsJkhsSuiPacuDtLVBhUUSw2VLke/1ih7BMqn5uN5QOcZ2QjmCD95mZpOSmyKUk3/9+F98L7fu
hUvZX6rE3ysp5wMJKNUraDNqMN1YdAk8e7wZZ449BsUms54ZCIKfcjOJVpErEXX17qNRXGWaMYrG
0N6n9I2zPK5I940jn+hu3mIejenJxci9d7G6fynjjg8QA/5E6qRnVHm9vpVxZn7Ne8G3XqSC9zzq
5tjIQt+mmvPuTOL2YU577OLVBLpJCz6XQyLjYyUp++ohqsq1nJJ6z1GN2r7vM9VshjQYU7Ln6YrQ
vGQz6E2qEwGvvHQGWR/TQOQ561/MxpVfwgKj+Yc1O03oKHrz2W+aFldC5ne0ZGqG9asinMtdR+CW
c5XVnbiWCELOZQJoqZ0lzatgTk8f6w6OGNZ93J8c/0Gjk04430VdizR9IKWe9xfhzDEYHtMUocy6
y/rlnmQ9UzY4n3d8V/q6VAO3jSbl2jHxyeObL/bl0opr+2K+KJLXbrB1eJuyhHDgOqyAzhG8tj8s
L5gl7kNo+cbWjwb4Chn6nk7hqteFEl9zwZ+gQGiOqlj+a9lxt0xXs2Ahd0yXgRfaIvDy5abGMvg1
MqVD5nSX+vu4Zd1HBsdrU9FnBRxOwU9ifPA+mw5NJWyye3vmRYnrK19pJRbE0xTW8NThpr7yTUgf
A6CEV8gBmvS4iJ8OzFy+TLtnNjnC1Qsqs3xNVYsorNaGTeLIkAlUA1lg3lMc8AkLJKJLsjxo37WH
dmHvF7F1Rd3SfOn85fbmUFtOfcltGtrSuh/TjsyI5QdrtWn0I5/z6pXEKi6t+3Y4kW0fHDtaruCA
8aG+zkQyhYKOHExeZIhNnJ7ZfN962WKYNWNKj676XsC5wAAUYF4aIPaJjm+n6wJ+7JpfYNBPPh2L
wt93zdBtw9KdLjYt8EuVD8FLM6JlXc/ubJ4xpJs3he0GJ5nZvPOOykduCrbDvbAlzQ/Got5GLqtg
rGjNyUrSUpBkea1TD3HfavR7VomaxVtIhjCeBc8gFC+q+E2XjQw2JdUpCkD2R9/hTsGhNx5nCoJ3
FVR8YL9b1mAjsAYriS8XkRnGcw/2+8FQCxvIU5R9+OWHn55LnbymwNBfAf/qb3rwmEK1HMgbWqlV
CFu2QH5igXi5MtuhuI7Grn+EDeX9qAYneI9LjXpYEnyHU50nE+S8ejdJNeE6w6BzHPw6eElcCTKj
JTYh2KiSBjekvric/mg//9ff+Tv9OsHddL//vdDh8hoXP/8kXv/jL/4ucnBJ5bVdaOy2xXyA9cf8
4O9QdkU4uMfzAyG6qTi30vH/R8ov2cDSo9GvMF56f+LQOsgfJMYduuImBJFF/vAfQNk/DxWYJlAw
8zrMolCvu5/mQZNv48qcFgVBgJJrK6cLHotf7sbvZ/rM8hB5SHIdGeYAgP/Qz/8y9GaEtBwOQQwM
gU0KmwfmpFh5Lrf0f+75/8dVlg/6y1UwjWktowUGWnxrjW+l/tn9DqH7z/fqzx/k03hSxaVD6c4l
+vlOibsp3tTz219/ChNzwqfJl+ehaXUY8lisDNP8LDppM4NUo6FuDtIomu8l499xy4YAjXVBncqA
WCdb5OyeGXRYuxVgPVpbbzGomftJD+M+rprm2Ypm2yT6sE02TafuCAUd5Iaz6HjlN25MddCIjd3p
gbjZIHhAA8fpS+V9AmOfVhrYteQM0IL2ekmzwKsIxAG3l5H2cQBcvEaaHIGrYT69SQ0VXbKqmogE
6suVGzclBUXPcUBk6ixwGzAfwkwIJmKKLqI2XPbvDCW1oDEaGZL8lAVkvkoXAhyS9/6q9/P5icA2
ouqryMIzVH93rVwxa8ztLUnOw6ZVc753rPbKSa3uSReTczcGvbk36FltS7tJOObgOMt609m1qYf+
TVfmxaPC3ya2o1eaOu7eVh0vwgPhSs3JtC3hD0z0O1vzEkCiP5Q0B9Zh2Ud3QTKM3/2OtJoBwgO1
XqBxPA84A4x4/jkWbvA1qlBybHKGBU8MJ6VNeIz5s2kWFAljtO7dqB0SqXWSdc++FXsRMozOuRsQ
tq/VcoNRcVxKyvRuxVwGxPkkXWTBQUeOJn0OtMAke8FYBwPJ+0tp2XQKBWJiXCeh87Mjr55xbdf/
SGb95MzWTx+z84u2cOg5vRF/7VJMqwI8Dw+tqDb3xej8XE7E/ioaAVglNUr/hOGepmyYu+de8Hq5
5n0kWqWn3Jftc2wQLZnpWp1zr494Io/B1pYN5ggUibj6rOQYQgDZ+E3V7FBViz1y9pmmkOuGaz+Y
gq2nJ8FBHMbhSdK0P1BMcQFrdtd1nXR7Ur5T0HzJ8EDuQf/Q4VCj1vRbFgbxMndZiL5TZEF6YqxN
sotR9tuByfGN53M7weIBYMrp5W4s9s7rbvST5JgwptlVWY2dUBOLA4i+4TSEHD5kOBeLh6ToUw3t
D7iVlS2YzTAUe5MEhrcAazX+axgL19bo02MGhKT6RetMqCyNvpspaqzNFE7uGsO6c5qqpr6qjaW4
gQxzdP3KvQ0M29gjzbVvlZmHV6Mjn4O85nyEdhoBqhwE0xcaEMe66RAs9xqLYRpHwVvHBBIfx1h2
K9vojX3JOOjdSVLvnfZWt24J0Dk3QAPeInBs27CvAVOBthFbo+18+sH+cj8CLJ0bc9Y/MmY1ybod
dLaFRSrAvJjTIScZ74qISOeR2mHeBpOHTw5yrbn3QM/sJcaAr54VDEjxZXQnclg+MOMyd+P0mmO9
igcatXQ5v5spfuo67/Pr3tbja2PbxaXoQ/8Gsb79SBHATAlDgwGNyJTn0QqnW3ugMES07t0SNlm8
TpEc75ppAo+RRN21bmv3ytQcp3E4y3NaUYWZtRzWuPPchwoZ+aZDHHLghO0NayksLlBjYQfYYRHf
2cxCgd8RQapWhevKDfP/Es/PKN6d2O3AOJE58VA3Q0KcgdsezIFNKDXyds/SYHhJzN+umqp235Uj
KWBtFbcbniqIoYVTn7PRRbMelXX0OHPiC1fhgNKZH03kbhJfYZag+XXi3YaPllnOpwlS2ZnZwbTO
JOzvNbBwQSBRnpBpwolhh2bYZSIY+kfZ+tRI1BIYGRfvUZTGeLRdmzVBl5Ay1xfdVkxNc/yjqoxq
GEhIcI0tuSMBJhiR+WticLkPupw1vDVP3xZgl9/wa3ZsY0MKt9Ch4Z2Iad2xC3wjZBei6qDUgdyg
4acSFF9wguX5o2YayzjzVkQZU9ympfmGRYWBY8bZ/b31mZBPLelOiIYoeJcSyyrAIGF5oaugGYki
fldLFYyisQUavB28lOMoa/gjaw+Emxkuk5nlksz+6KzQhRnW/WRxdrezpbEGHPCL0l274ezL/+o0
NpEReEkuH+W8Ba3rnq4wR18nKp+HOM/3nd8XeyrygGgJGEsJ0BZYQrQxhV4O+2X/iiOwO3rK9Yh8
6BO58YIU/g/MIjbPZrj2aTpTrUaYjBvTjy9uiofB/L/sncmS29q1bX/lxe3DAWCjbNwOS5BZUsks
pA4iJaVQ1xvl17+B9PELiclIPt32bdhhH1sCUW2svdacYyqS1F+mZYNX0NvXFw7NiB3ie0yytJ6y
PTgE9gJ2Ycl27pFPnsxLfrA6QAt0I1oFGn6dl/dJbWTMnZl3OadZOvnW7i02L1PZclgcqdB1JhCI
Ws2GFvWzciQKG0mXMnDrHTEht7Rpg7SpCH++7wiTebea1ZZ55YMZYJPSIGOsoN7x9ivOlmq03pFX
kjz1LkanPK/oQ1SWsjZJkGMGQmcheO8fzR+7xmUCosT0UnrA17Cm2DoVLuOYkJ7SvSDk/FXLKtLf
Sx5wFPXJfuKJXiLiwt1tqPlbzDccdKfaHJvEmp54kIJ7K1SCOxm3LunnjHEsA/FoVJf51oGn8CIp
SOWijXT/OoVWOP5756f7Ctx7mUyHSVG7N0JhlMdszoeepIy1laNY/9ynRA7+r1Hlxw6G6DeqUWq3
9EOUY4AB+B4nCJOFVJ/xh0P0NW8b5+AWHcHy2OueRTsaz12tGM+xWY63fKmsTViFymoE5bqit0AP
0Yc8PAVK/YWkXoCrdQ7jNxHD7ftVlyaTeVhNDvwvst7yvODD18RXZs0MtSpCAvhavDoFD+JmMAv1
ymaGss7dWO6yUYp1CfaMdpFq8BLb7rhv2Uff+Y4W7Bj5M3Z5f5YnR0PloxgOdYVjXE2kb93CEffX
jDFAF8N9IJCM3JU7FUbSjghw68X18WdJH2kdTDg+hiogsqd+QrCcNADiNWwqGK1ckS0RKoUsgdrc
lkDykIzDLYvCuAMzld/Z8GRXMHVJ+mLiPT6paHvMBTbzeD3h26bpBmA8hX9BQKUd35HBhslB0Pwy
2oweYj8N95rd01esy+Gushs+3SQ9A7qoCloTw5TZRMxo5BUsHBhwa75N3c6tGVPC6msYgEmAcMvc
zotjixJt07LgUAMxELrC8SvvKtqGtD1h0AZwO2/GntDfCg3JBrmvAqs8yZVjo6rssDEgUTEb4GPS
ji6gGjS8mtIsYwyBszbT6So6/mVHF0LL0yeVVus6K+lMCTfSvr+LIYyMATcsZfU7WXo0UIaoECQP
zZohpsZrAnR0plzoferEtvdWb4xrR441NA6dVokYO4QymWthhpAdSp5FTgL7QbUYh2BXIUti6fNf
joZCKgEh6mF33UoFbAT/1/tYYGAh4LPyvYZsyW2kimmHE8Xa9hCd5jO6s8NBX9L8CIEKR3qzbKPs
QR+Ses3sOl9PZahspVlIcsrNUf825qMD5zmvHoAAIJZLIuWKidl9i7l3QSBciNlFeXMqaW80I38R
LaOwlJz1a04DeLIK+BawZVNvHKfu1wVtmK3vMzci+FxeIf6pkYdVqr2mQgwZVJmQeMLxHvw4aUON
lf2wc+UHPb+7QW/ERh/gZ1O3VTuMQvqCqIljX4TTsnaUwGO12nIhuiWC1HwVMMdnDua8ALOtsVIy
2iarFuCu08/UIcHAQXUkM3azJHTWLjlfTGlQe1vdImAd4OlQ+jdlHgbLhCTKtRWlKDsL0bXbaYrD
b0HbmV4yaEh9xnbo1tBIi4cSXfyEQQ1BFBS+8CqMrfI+z5PyRYEtt+CrnmETKhnGdTYKMQ2ZzCp1
oIG23Tjt9chNtiRhtp5CpBKDwaAy7g2nnu7BedYPUOeTNQoAm/nfUGcra7KsNcQDOEhQWLcpea2b
rkrYkqtptMeEPNJgl9V3t56yKw3ADH3d1HTrVV8EomdE1A5JctXk3ynvta+DlTs3mttKdVnrZnHo
qpgUcb1o+3t/GoudHOkyx0rYbKSDJELPMvK7Exx4GJZq7uIKI9Z3IzQqCGnAce4MTcaH3JTFpsUS
8dWqqa+wDIf67ei48iveZXsPjC9/htet+osKlNOTOn8hLS0raXk7IaDuvL0KI8e4CbNGPmOzNWH3
Vf0+NYPuqlfG5Ic0YqQGocbNJQzPv+/sMvuZNWCIOkszXhmmFHjssEjvtUQ3rmtJO93CL0Czs8sN
9rqN0a5HQhkeRW5na+b7Gn1sDG63hTK+JZ3tvOiFTeKGOzkE7JA+gVgrXsYdUVfUeBOjlDBjYtsq
A7zAsWYli9PYi8uOpBPgvNxevrb7kV0FMlIB7l0D892U0wpP2VFJmUvlsiK2mSkOjRug0C5zq0Qr
n2sRCwLV6esyNbYrvK1UxtvCtbJjkWTFtZxSfVfXTHCp5zP0EVj1ktJpIdE2ZJF4bJcs5W2UKYqR
HhqM1lrOk1TI7WXf6WzZxfQLXYn8R7qh8pqPYnpPqRi/wl4tHuMqqV7KthzsbalgaVtEfhWRQFfM
KZJEf+hspmR+MITW5yTM0KNMaovM6rbu432nt29B7zDDo71zPbhOfiWobH/kpWotSdBBW68kt1PR
YVRuhJJuJZKjJVOh4pqYDrAkeNfkLVP84DamGFrERho3azicFYIfC30axNkvvP8/YcrguuSb5i5a
THhMS+W0J/uyvU8wU6wMzAVPQ90IPly2tia3wj80pSi+CwUWXtz031BFPUykcRsbm77rSqHluo3J
q9nKUhFLXrX0wXFtuAXow+ovppo22dK3kPGErbqZuq6lPxwaWEALYxuGln0N2ZMma1K39i4kN9Mj
Qzb4TguacBdWwoUpFHz3wWAf2erwPUGh+M3PSFctA/fZGIz+Si01fcvfoiOar+SDERmwgJ36rivk
iKvF7zbdjN/luo3xjetO/barba4YHJst3IGhpr/CRRG+/Wx3oXGMugITfTvHs9VkEfY5NdUYWu7G
VMytFKF+zx7kiQU5uRvKydpXSMwWspfWukxz/7Vwk2mZ0hj3SNmIby0io/EbKuxi9JrqFlQEsX9d
n3/JMctT4SoH+P9yR6xRdvAjxbq3KzUAfmDpt1rYiV9aANmoiHug0G0U7H2AW3e5OYTXqZmYD0aJ
tAkl4wRT7Wuc45QnBWCbsdyuu1LgRpaDeiCUxYIUhaq4kEmxHbGvPkhW3EU74I91SQ/Y1ml7DFoS
YAdbtfYiIAVG9vW30M1tLw5CvlgUgnsWUsXLhNtdU8rZ+95AtNEEVUL9W+S/WhmDak5l+V0g/v3a
OBIk+CJAafq9UONYvdLK1r9ySLNZ0S0hnAp47LHVlWFcKq5uurdRWgf6ssiraliIuijNTZUPE1uz
sGa8PtbpMc+IP8nM0d2G0azmp4V1RAb5NgyIDNWJUqWuRL1Xp/6HbbJrMFMyLCmq2CRVKAomjfFZ
FrnaTFfzFIQpe95/E6ST9ZShqFkaPlg3qsJ0RbvjR6NHTHLV0UfmwPd17KE9DtarzRZkiKdrs1YP
1FAEFNm0iZTW0X4YbtpfGYVJIkwlaKQkENICX/M6Mjp+hZYw701V0Q/N4P6qBkN5Cnj1HnXdrsOV
2RQV87F6mKnp2hzWbhZb1R1ayAtVvrLkHPeBKPmCUeFjFxQDn21auPlczdFPfTwWPvu8U5za6w36
d51CMy4qC57Jast+PLugNP/Q2XXmo7kaIn4AMx/S2OzBHKiT7NobC9JdVHTSiyizh3UalOnq8w7v
uUNhN7Ndx9ThcJwq2tXGKmk/apxY6ATHITb4ZMSddqNKWG+fH+rUYuJwVpqObQ9AjssRT/rVWmKq
Ywo32CNoqr1OUpl4Vh1TcvLwkvU5ZFtYT+MFX92589M1oQn6cCb+jZODmpGv6Qqx6N6YcBXB3fKV
rmnZsSc1LpzfqY1nPj9eaEYYNnZBwzqxnCUs/lNZKrWXjaGAU+0rMYubExMKQUeT+OTqvhw1Oojp
FN60YNYvHP/U+PF+fCGY30DbZEZzOjsJjDJUk6DxnEyhAZ9zglbVP35+E+eT+N0IMx9EEKXrzL42
lbHAn3ONQeNzIV299qSkdWv3IVVEYAv/NtXVyZtGCHpdC5+tqCmSPz/0uedHgB7FasvwRpunYL+P
VFzTGLRAF/XcJBnRoJnQwuK5EWwrKontaG3MxUgg2/rzw5579YWhUptzZ7HAiz8PKxqyQOyIw9pV
nO61rHuEKTd5gcVT69o8v58f7twDi1EYbw0o1Tm94s/DBXWlauiBOFwjzWOlV1s2/8AmIFBeWGU+
mGre7yVhAwY7cBYa9fSCTtM/95IYj/5H8/5sjn77E9jdsFCaVMMvgd7Fcib1lSgfmkk9rfjPT/fc
Q0vOs2VbhsCD+uGlsYWc8ALU6PID42DCAyH+gSX286Ocu6jcwnl8pTL4PHXXGnhSWiNj6XlfBTqy
6FEXjwO4yri8cP/OnZCBcAB+Ll15TIp/3r9kaHM4ToRk9H0Fl6YvvllO8e3z07l0jJNFLTKlTjgR
zwgi6pvJqreGk11yvM03//RF5/kDgMSjaNofHg43dvpal7VXUrveBK2q7/UiZ1DW9dFLqLDCIFFS
Z2YelBoyInYY+C6taB9fPQLesFyhWVRdWhcnK5phlsgHCxdqqwZHUkJWWsLkq65TJUb5U7r56m+v
K8ezHZcIVBMv9um7V82ZJyOmHy/LBwoUazwAR7IvlBIfn0XBDB04HK1dHaHsyQvuBpqc6iStiLgL
AFeVRbTEU3Btx8wyPj+dM0fiJOaYGcAd4oP52G2iaBpHp/BY2lAtKc2VGO1jWcdPnx/nzG3SbENX
MczN1ZExL9y/zbqtMkuEW9sFWQjquk5fFSclL5yIwcrff36kjwQ5B1zdb4c6+cbSo7Jm5wZWIfIK
VkZuBHN6g8Qe63ZYsrp8ehyBk25B9/lEAhqSDJIaTYrFlnVNxCfBcUx/t3pDGy2rBQ3wzEDwZRJS
A4VtQGhOQuuNn7IPNKpcIBZlWsS+Sq5TXcZyb3fpcNsXLR1sIrNIOaXjuOitaLpwoob24fXjC85c
T+UF0PCunKzNsFYV4eYt17QJ5TOR8Oqt1jlfRsuKXrOphQs5J5IhqPpa43Xf2Alk/GSwdha+oMhk
MqtVZYKY+DHz2RhJK0Tmn30hS+xm8mksZUVSkYzQ02+MwDb7dSzQYfYFGq0OCq8SK+1yMArDY7YN
k17i0eM48YoWnn2dGGgZ4gQIy8B6vXKDHoo98d0GC4zL1dJB4LhTo363Z2HX50/AmWdNx8+PgoNv
FiX/ybPmZ11F9TFyXWIoxJ3mih13ffCCuEYkP/ii9z4/4MeCRwgsyoaJgweCx2nBgyeh6/oyKzzX
kVC/IiKtKuAw15Yo5dZ3Ankd0no9Qm8Lrj4/8pnXl2pOtSxcr3hN7flS/PZa1QEJ6GFr5R5trvGl
s3rtG4Hf2hGjevz2+aHOnCQCD1Yjeh3867R0ZC7KfnNscy/raqYiGDpq2rUwf7Ga1DurSSJn2TBg
Hxe9TtP+84OfOU/qKrDuKpo3KuiTR91OAtgIRZ57BHJE26rPj8Hs9Xbisf7rMsCYFykNAy/bK/MU
H0IPqAkwjqYelqPncSSIQ3cGwNGpEH/9mFJuIJhCGMXu44NfvISi2JJJmaIrIIlqsmi8iviu701r
Q+Pp599eQEMlmIL6xoDAYJ5+toIoLXODRCoPWY3wsPPmBTNEZjpNKpJLRIuPLyAHo7ShNDAZaJ9+
viq0IaHVZpyZYhxDoTxjT/sZD+KIIPBCDTK/y3+WIByKbanFqbHmv7uxf3sBwKJHY64gxMCWuBb0
St3CTBd22k2Q83DzpPqlavT8EeH/IGObX7rTz4tR2g6G5MSrtG6fuOVrMWpHUScVal8rhZWpX//9
raPwxlNO1cERT95xE9oK7ls78ZS23Y9p5xlGAmNevXCYjwWjoZo41gEbAZjQT6kZnaMOUcRf7YH5
nw3hgMvKgS/i5yfzcRXhKJpKsQHKwfpg0schMwBy1xKvFnS06PSgKW1/2bl1iCvJQN2ZlmIsLqyS
+scvJUdl4UDfTpjzB94BWG8cACHNBNfEx94TLM+3riQJZXCZ0k85Q+xmhMe6wDCXkPU6Yf3IgVZu
5VAFu5Q58gba/XEazeoLQlzoAiWRru9lQTWbEJDFWY+uDuQBR6B54defvTFzbAbDQDxDpzcGSUKY
MtlIPbrT+Toe3XivDPQ5P78xH1dYLhG6SlpKoIk/lJyZUfEZCYrUy6UNIa3oPDXRjo4tL1UtZ15Y
khapbVmHLPawf36xTMLl8rLKWYiGUiBk8cPdYKnD5vOzObcCWZQA4BfYlHPt/jzKBLZoCFolQTyE
o6Wz+UxhAERT36Tf0ev/fRXNnhGZKJ+MmZF0ukPF+25BdeQVHRP/53zt6sg6ZLX//PlZnXt5ZjCy
jSSXjcEptoNknVybCl6eNDKd+2TO9NV88yfDlmJTB6bzo08h7NAtbC58qs6teQhJDepq98ymh9ap
GgpyJb0AOKnMFRwUwaaMn8p4emC5vnC0cw882x6dh52d5YcmGYm3SEixLnuEPCbbzDLtQ6/jyvz8
Yn7gysA/UrmIts7nSCBzPllX3VYfWsJtE89pe/UpCtViQ5gGerRYdCmzObt/jDWnIH9NdnfVmCe3
ZmqLbeig6ZwwsTFYBi+vVXjM8Wegx2iJIrtQjWhnr7zNDps3E5bZaeFT+41q9lnG12YwGBPI6lWT
brFEVdbsItt5JtyjXNqkJ1ynuYiekr5rdj6xZyGKjsma3Zd9ZuzoIrkLa1RKsLicx+cX8sy7xkyb
EtS2BWyB0w9iavMbooFym1TAn+WkyY1aIqb0U/Qr4+vnxzpzObR3jbE5N2qpuv98r3XoE6qBG9qb
fO2nSsNhlZnqazOC37fdfA4AsOSFCuPMS6dpTOyoaPhifSixuzodhzooOL3YfAmjABoHqh3mGPW0
ELgzH6u6r1aoMTrv788VRpk7d6QoEE9XSoMgi6h2msJjr3aLx6+mK50e6MaTTZQET6NjBheetnN3
kpKNNgAQdpel7OTqWkwbG6MqPEUNqiUsXlQJuZCHHuiBl1lspD8/wzPfHE6QGoqYU/q172/o78Wb
X5PEWnBphy5gcmGQiqlWRbUSKGL/J4dycb87FgUjuK4/T620jUhmOVs0zS3ye6DLuDVtaV1FraZd
WL7OPaOCF2r2Icyd/pNntEMSl090Brwma49QPd5MszqmDfcvCqqDg6n9rzdHLGCYLnRAZIxPTl9A
bWDWpjdT7k06Oeaq3X+p25okcBzdn9+vMwszLXU4ZILOMzaO+X7+dr/KCbee6rMFTAPzORiGrTNV
x88PYQr+jpOC/o9jnK7KCmlSBvm1HoJ+bQHBtdyDqDG/6K0FRCbtiTAMVKxRfV1CG4uDx6Kv4dya
zGpbEK40/1rUkHnEpJcYzbUiNA1gA27oSMh6T0JMeNBdAqnyEYeWX6r5NmsQZ7G7HZfIYP1daBJz
OqkDZkVtphlBtdW+TG6G2CrX4GkUWVNv1a7yXTZQQ3AHuJXqsJjN4XDB78LBDrda3Yy7FMPobSfC
7KZT6s5zEvcYFUmz5Aonm4xeUb0g2770ECdmi6KfyrXfhiZi4aS/LgwRQTmK283nl/fcs8lX3NZ4
TsRMKf3zDoI+qeRo8WwiE36tBvnqhOWdIZSNyApMtdDKPz/euTecmptij/Y9A6GT45nhmFciGHMP
dPfcc7rt9WTXy/xC8fpxrDYTT3VB448eAamnf54WwJFQ1INLXJSaHMoyqtEMOj+q5JEh9A2ClGVr
6t+COr+wZToNmzMoITguXVquKJvr04LMLcFglb1JT6QYp5eQzKiFUxvKAaOLmq7RzLDHqcwMHkHS
VauUcAqG2zkLeaV3OxOVvxn3yk6orbLRpJEvfYShPHDllnknE2w3/m5qAMn7ASkgSJpg5UrNovdi
T6tA8x/0BB+/M5nVAuejQSrrhD0v5veAfijf8Hxo96TPAbMesODh6OKfZxNBtY2M1zbsgqdKmJdu
xbk7bgGghXJLm0Fo8636bY2I1MbM8oTkLgBiI9Olxdir20ST3YUn69xa9NtxTgujruwIZQN75Tnm
TE6m37Ak2mP9+eN77oNoQetjrsC8DSrpnyejVnpZVGCbPIZOznKcLYsqnPkEAn/YjBdMZ2cPRr+S
PYuLu+10E2HVLEZ5yruihBZhIoAToP1sUICipZbRhct3biGwaPvztcCy96H4TcdRWDEqKq+O6wNA
NHKa/fG5SOs3GaFZCK0LV1I791zMM282sEgI7NM5zdSUKdeXOi0eUmgik67tnanudzq9+FUhlNAz
ygrHd+mKL5Hqh94YYGoIgPLeOIGTbNzCGB9tLEHYM/wAZNXnd/rsz2NBpI1E/5bx9Z93uh/8RklC
ypy+Kt+EGzyFeveQCnQk/4Pj2A47Rba/s2Xuz+M0nTKGJXo8j51oSTdHvuajQg59W1/4kJ4rW2e0
LS2W+d/sk/dQ9C4ODrSXnsQzEjZIXPv8UBcmYHjtLi2qY5a6FxoV5x7g3w55WrDGk5Gi0VMzj9yg
LbENb66RIm639nXRXdhziHPP7wziphcNbpte0p/XUc7hBtNgZywz+vhNhuUvmIDkA5IovqR9Gyxn
PgChQGq+jqrZa6BoszKzRvQH2ujZoKny7FdQrVodxwKuNnxGoawfyKAE/5unKeEzjbMZ7N55ckxW
TYBWDYIppRmIvplbm4X+S+117CzwEIZS/RYX7S1SnHIN7f8tcrp+kY0iWrfZqD+UiK752Ovmhafp
3FVwZ6cuLQ6e29MBbJqWDcmRJZVfOe0mOWkLqRrPmMev6JkSETr2Fw547hbPziyEMjbN1tPLXsZa
MFYUQ15UwRzoypak6Hc6gQiA6yyaWZP++Qvzrp04KQhRzOicIK8L28yTOx0oY8qUNM08K5vcZdi3
1oMREqWei9G8Cos0fYKHBofAQDn5bhdwQlAMWTsBp0LSt1V60HoXLsOZ606xMVuggcOznTjZKLnW
6MBBEakHOtJYh/Vo3eQhZeMYF81zDDyamKzw+4ULcaaJiSqBrs+8atsf9r7BYE6l3/FGN5OPlFUE
xgZBqtg0ft1sYS6LBU8KykkTDCIJScuRmQzOC+MSilicWStnXzhyDJjZDNr0P989FWmElckow7cc
g1F59zVEAvQF2urcvOLK2DtS5c0rLFZQylKayJqSMUeFJ9Ld96JXN+Pog5t458vLSX2hLM63Yc8j
hWOKbM/BNbdI8t9GxNgs2d3asOJwjVbYINk9l15oVfZ6CFt75QRXepGIh0Tkwx2vLSa0kRfhOXRa
d5+q9lcVKNiFjfm582cChgfdnif0p40j2m1x2kjB+afJ8ACmFC2qNUTPkaaEm89v+rlDIbxGa4Ab
nc/GSQHC0Ake+fxZAkIarsrKmd18Q5ns3TANnj8/1vt9O33T5u6vYPfKZ/B0+58rVtr2WcTmgHRv
mLUMjDF7TYa29UsCu3M71a60QvXv5aD3t7quBAddKnBLRFpuyxycy/sP+l98wwV8A+0el23x/0MJ
rF7l6/95e0+4uH3N3v77v+6S9DUsMnpn//6nu5///V///KH/RHQb/0L+TvKYTgXOSvUbwQF7wb9o
UVtsW/R5HDgXtf+JqbDn/2VWgdBp5FH8J6KC9AoqYB5AlmD6pabt/BW+wTxZyDS6MKybzLL4BVRc
p6tn3SVOPlhEGhlSGVbCSDeglCRbUOkczDAPC+ByAXlSkpxjc422v1UeQ2nGP/kQ6AVhcQrgRPiI
Gd5ODPQETh3bsUqvAKpF8b2Et/qtqyP7K37ZnNC2IL2SfayDAEuQe6iQ0vf64CcbK3G7lezi/Dou
K6X4mgMXuulGGM3bbNS2YGOxa02hXm7I36ndr11E19Vz1NlzIqvReun6oXXuR53wIruIwutYL6Sx
FlaHmsINSid67aQSvrTALTOvqAs0GGUDgvlamkCVgo2SZqqxbFU81AMSFYy//S2THlbejVOlU3kL
BojTDQcixpZ2PsaGTzVnsdMlqbeaWeb5rIBIF9CmWUFWSTsHLTv65JOW6KdcT1Jpx6ztq6XPWKxf
tV1na/AwfU390fe0pKZ1EkZmry6SvDEnun1x4SfLrCW6Z46tzsn3yQHUkf8rXcNnuEnDh++JGQMz
WiYWziRwpEGpM/pYOHFLHNfPyR/HOU5WZoCUVx0FvLFgN9AFGAsGv74FCazs1D6v71WMYQtC+MSi
J/RwETdhvkM01m0povSHRLEIzQMWQVSWlvcHYhjNDTb18dUu42Tdpy0Y2mQMcf011aZzsuSaxCcB
OsnIdkUh222Sd5XE2gMPM+3Sdud0pCq1Ib2XDPejsMLgjiZzjmEoJSLRCJIVmhWxiK2g4BPr+oc6
67NnP1ckshkfb/GkdOUdFtbHpMiCgwiq5r4PO/uQlkn3NcycYRW4mr+vy3A48DwUm7EroqcU2jU4
tWJ8TkLQ4EswcoCDbKKnei2ybwm49J/CchDeEFoKUWP+IAHjKO6ms2tx7Vt+ukVqE00rzcb0+MQ3
wFzYEOUfK0vLH5pxSMAJ+iEtLTOuxADQuLaHJf2IaZfXumXB/mkInqXtuOuHqd72Kc1jXAbiyiVY
sVxopdkf4ahilnaA7OEoSOr0l9YbDLOFPc35zQgv1ole4DUj8PSemEl7V/fmMa7sVRO3hlgYYiCx
bCzxtsHFSmcWddvdtUyLrrQBaDP1a7uQ8ci9bgkyOISplT/VzZBvO98uv5Mz96xhcV/K1HH23Gm4
xSVBVlg50SKN6XDA9xLuc2Ooj4EmppeWsPts4/aD/iMuavWKNEQ0VlUlGJEAKdsg2XybOUOeZpLv
GEIM4A7aMVQzp30hGDt9HpMpeha9jMylWTnJc6Xk7qpPeMMsRdLfo4O2dmmHbyJohX1B9DiZNuk2
rsV4l1Pl7PuhcYERjkkM2Qpo552GXQgXOe48EBJqdJ/78UCwZjnUywKCFU9xwLfbdIZ0EUkFh6ZS
gfDo23LZ+9iOuC5yYQO/WwaKuiQaud8XcPpXVLn6k2Er4k4q9WM01Q9xqdg/8egSF6liOMHg2AOs
XurlFB/tOjYIhMMAqUqjXBD8CV8pCnau0djYTuuKV6NtHmBaQKOr1eKH1aoOQImpuBe+O32v+qKu
Fpoyp29nfXkVQOt4DELDXFrVLKXos2qE0wwwnZFF+1WayirHVbn0E2CgU6JpBCYP9R6WefDaoM14
S3sdAWNXXeut369Nqx9AurTiRQeA7wl6UM5i6PvxmmkwWr3Eor8rpc6gKjFC5GzVQMphQV21oEoq
DkncNNWyhGG5TttBu+2aKJ9V9BHgsDDr48HTQzl8KXqjcUAC9+Khk77zPekzSOdt1OqAxNLeXRN6
On4xFN+5LrrcfG1xQV+5ll9bC7iqrHOtKob7QMv9ElQY8aR6D3GYybl2HDWluQXQ3EK3akW/QpcH
tbCJwl2REbG0QL3vXCuaXtw2Ec1itzeLpVQHepFO/kXrrXEXKD5Nu7AB1RL7zc5Eo7qVwFauFalH
S9cpnR8GSK9fhWL8hCGtA2DrGrkcK0x/cFbXVR0rvORKctMPoXPjiiS5ZnZpxYt4+hGqerWoVLxt
xjA8Fmr9MFSTunQ09gO5D/IrIsZnEzEEglw+uYcKEvxagSmKf6/pGy9QwtsUx+nGaCN/Vee19kzk
h7GNAxM8ZmX/iBFLfKmgvi5Doj6Pga2xgoR1ue9jUDU4As30xiw0wKZN3t0UuRrM3QDqSCuz5JaJ
fXHgyc1WOcj6+2gs6p+E+CkqODEtpewxnCf2NMaeXzgijC7p4rObJewuMbP7zFfMTapjB9VyqS/V
BoPj2KjRtVIHNvvzvNjKdgBq0A7yq17jBEqdAlGrnXyTjfY9ntWOIHOm667PgnYGUoYYXCuwFU0B
NT6D3DOKofmlAfxYtxhYH2Km/uvO6HEnzz0ow2GvL2oF+hDRnLeWakOBcQWJ3g2df9zNAjvUhC98
YbAlXSp1qOz69qqOjHBp5j2cfiP9Vg19u6E9nfzMHIyB46RyXx3nW+ikb3USNTuh8LlXbVQmlcl/
8k0bnANCNYAmUt1B2zRWXaTpG11G2jXxxvEPdNgma+e7dRrjGlbv9BDLlCiCJo42pUQJ3VKQrFvS
SDwItvjhByov2v3mNtHD7irKCnbv6VDOg0xFWansoWjFFR2Sqib/Ic0eiDLNnKgNtGWLhc/rO1Et
I/NmMvrSy40MEH/p6ptCM39UanloW9TEDGHiJYSJLUu0shiF8qJFxrjAqxihcJuoMFISeRO1uLXL
GjwVu9im2k59hgEtS5gFhvkXR5GwFosp2NDncBYVYzCATXBtDQzbzZQGGyDWNyJTlC+Qd/ptarWu
Z4xxsJpEdoBgja80CjfkC7KVKZR8aaXjAR3wHOKapNtGlgUTlzLHQlc4CzMEyZR3gqRFxRZ3Chud
BWu7fYSBHCEn9YH/mtob1n2gFGPMjhaQzEKPyBPtfGI955B3tAqa+yPKxooeO49f0SieNXT5wVIg
5rpyChed2WpL1S3b3ZDVrhfngQLgdHL2mRwPaDu+Gb79+L97qf+fzD92LIKO0Sd7KSbMJ/uo+Q/8
J+5P/de7rEedhdYakS7sZf4h4TkGSYA2KyXja2u2GtEr+w8Kbw5/n1m6zKPmcdQ85PzPXsr5FwJh
FQU8NiX+OJufv0DhfeiqEzWExsmkIzS7BN73cr9PW/xegZ6Sm+auG9TSJxNuSr6EKYBHWoZkZuP9
fXZnGk9J0bbR6HLvHVylX12Wzkczd8qvNFaaZ1XkDfNcVV//diXv/906+D0a77QHza+bRX6za5DO
FXmnfzaKXAayvta7xi7ujOIVEyRQdV7qa0y3YGSqKB23bql2s8EBzsTnx8axw9/+RzuDfa+jGexl
UU6injtp0vmhnpbsIaqdH/gvWeWLZdu3kXuTuHVhrazSxDGtOrnFZbLsq8Fwo0ctrqNvw4SOBcUY
1LZyGsWefFuIS1aLVTyt22QNg97C9OEQXDLA4oVhm8lrrRQlkcYlyOW69RfxkLna0uia7C7URxWJ
jtbxyjskyGDCt+1V25J/sqDHpeBKA6O06LApE4I84zMaSsipcYoruzGmdV2k7ZeQ5vOmGI28WyhS
8CkKKtcNwZSF8VJEhvqs1DUmhMQ+ttT45CIQiU04rFXmt1AegrUSKj26fQASHgxu6GDKxE5nkpQx
k92DZaFNHy5J5SURXB/Glzx2MhN/F/xXs4/9lVWP8hn9t834XU3ZMKpaOADgomfgOZBrNj0l/XaA
FLdUDJ0iDiXNLJVUYgQrUaSt4qBSv6b/l70z2ZIT2bbtF5GDwqi64LV7eFSKUEgdRoSkAIy6Moqv
fxPlOfempPNSI2/7dFIdKd3BwWzb3mutCVZyAxdEb8ndnvztOFhtuoNc4pGWzav0MCGWBxCBDzwP
FpH0H4yhSrYoEsfhCPIJ+npplv3DlFKVhYY1AqxIUQbvCiOjYVVGfQY/xXZgd29FvFjnEr0CVI04
NUmpTziDINoR/KxSEwdb0cEKcgFze7TtF1x63jaxnfIOp/G0w4tttmQIJLB02l6WQQypZ4f3ut21
/WjfzWBy9wspAV8bJkU7KII7v1dqw5vqH1ERFQ+LiTscQ9IgT4uEywE9231N3L4+LCQRg8yt+8Oc
trByerMnPNwln4NkOSVg8CggFHuP+KAzHtTphHYmeiZ6fzh4mCmphlw7+SZGXd0alTFh/CU94hsG
hayC1rLmw9ggAwLfiBlfzZC8rcBxYf6tG+pjEmsSYESWDpRVEqPM+EjMfzrVQUN8DSdTK2piiviI
/EOv7rOvpaRUpxvYyr0JJfxrlikIKMgdC3Kb6rJW+hp81tLsSJlHHPxSCQDmHWG5y7BYx1y3pHqh
PRr7F44y1SumlX4II3/gYOQajdZ/KaNB5pvWRyMQOn0l0m0/tIRmV8T+05AxcJR1lFrGdlDakj7O
VjXPh1k1nCy0iFyFoIITGW/agbi4zyuugpwYPN/lSscsVykAoVlLEye3SdqXlxY7ak0fyKpeO/Kp
jog8ch71Sa+Oc9ZlDzTV1sUw4fo5I5a3EifN1Ryqxg810+fT2vXagFHbj220GOO2sbuILo0SHRMX
RwI3ThXfHn8CoW/VtBzSasTDH9nVp1GteWG+zfR6Q2yu5W07fZg0zhvT8IaibNBv0HzZ+tWPRmsI
a8bPr22XExVca6R/fF/Kgcdzn+CMm9teeqyjmdar65SaC60GsoVJrhmtBTnMFJnYeDbsBMb8ag9D
q9cnjig6f0Cn8jke5rMRi5VYD7D0pYynPCVSS7PL12HuCx6ddunOVQtdvukMvjFYVaDz49CnMhD0
4PaNZ+a383dAvVMR5sP8R073ZCuYt+I7zJ7c5Py2/Y64L7/j7r1ZqeNUuT1nV9UnxaWg2MUdxTfg
2S1qcSwRjK1AG0Lvg8Wyo2FT0v76rKlynGkutJkf5gAdwAh5DnTlIYH3GiSNO37imFhdE2f2i43n
YPSJ8LAcY3Myt9nYVW+d0T+R+OcQQOxLe4+McrzHnmXlG41jv9p7ideIwPCgbRM8s9KjbRntDNpz
N4m1Qoc0QmAvCbbND2ZGeEHgJoP9xVYlJy9lGckOpN+WFqBGZoVhTxdyQ6oz8UjJZXCXlmNt4+XQ
ZbzaJliyNc5kjxB9TeSkG/AAaR+gkbIKLJY/b4TP2SowmsI1Q0YonRcMJH5JDqd0AcnCtGZWP+XI
lijThaNWbIsdHc0YypvV/TkV+G8T/ndNeAwDf9uEv3ntutcvyQDJou9+qCD//Jf/zlL2/2BGCPkU
74GFSugvnXjX+sOm3U5x5NkEOHwvLv9dQZp/MLtnDsM/Q9CKJOR/Kkhh/IHIFoXI/9ad/6CC/HXA
tDqdkBYbNh/2C1fUp/bRslqrD3S33pMqZl7qVeyqHvvm3xdk/+mTTNS5CJmxV/8iPctLnJgA4vgk
k9g08ps+12U1BWDZh/CffxKfgWQaISsW+fWb/EWCFPdatLQ1yLB+zNhpBv22U4VEdLX8Zjb9Hy4J
4zF+8XUKqP+iaVEMxHzWR9hkXfae5dl7pKXvkj//8fXwMTZaM9RtaFh/KqMxZmLwtKf6gEDP3/oU
kcGKgQ4z6qB/fut4Vhn9YX3DBPKzIjeu9UIQaVYTfF20lwloHPGspndpS/mbi+J09GN1DsXaQa6K
sMrCWfCztMpVcP5YgutDMgJvcIb5YY6nZ9LwnmsFVuDv7+DPBxECqqF14TfBI+n4/s+mPtgvFe9m
RXXSdITdk6l3kOBCgkpLX3UvBrFEXGdgzITV/v0H/6cnhKMHLv/v2oWffzqnrQYzT8r6UDdp9TgQ
qQN0ioBLzOnWb96vdRT8w3FnvUYmapxGEYLwVv/41C+DHGacpzU2sYZ8ERLy2I306PH/cEF/+ZR1
tveXd8tDD6C0gTpP8yeCV9vpWRVjeSrb/9ut+8sn/fTUj7Cwac7ySUk+zBtnkq/0bzCN//71+s4w
//HWYTPxPJ4M1xcYhtdn9S8XVUWF7RVVXTD4NqsNJ1INEGfdT3eLKOatH+nVxvBbY9fgFz3o7VRt
ZG75W6sR5Uk1+G3CsSJ6x8NyFLZVSWJSkhZg/yLruPYCdoObvc90BI7xYqib2uXYwgSzcwLTr5qg
qvkr1JPFVs9GMxzYMQ7u1BT3c+ubHzPXZB4ayeizKtS8GYvJPkQuOdXVDHZilDzPmTsRWd3Ng1Yw
yJu8jWpicex73GJDlpdb9BjlIxmN4kSQ3PiliVjlDcakJ0Xa3T1jxeoM30/JMHG9pNrOItffJAmZ
eGD4PhS94rWIuOhM9fWuopF4G5sLbTOGjyiurCiSgQGenYAeq4d7RYbmrtHJI5ENZAnqRC0sdK5u
KVi44Dr2oduXJiMwFpckTgk3JNGM8EzOV+i4Kk4/aJdPolAp45alOhs6fC2vIEDS8yHAujkSzDhR
9nmKDfk59qr82RkzXMGdVX9qnML8GHHtdeCORv2pLsSw8J3UOr10a78PLWvmXZ8cQemsiTZ/7kYi
hAGC0C7U0v5zxK0hOrGpb51BvusGv+nA2fwj85/3qRujx95ZquO4Lo0J89kzJ8Eq27U5sTq8236e
kBLtTA9ENYgjK3ofgrxN9yrOrYAyIF1jn4cSAAeJFoEY4vQaW7V/y9SxfHeIp7+CueQmDjkqXlMb
PcaO62Ofd4R2kxLtXeieMo1LuQnIxUkcF0CziqaOP3gLiXoE7aTZZ598z6BgmLMhDVsWJImB0Cbc
tXXyPc1Tvb4xBlX7GyeJ1EsS1Zq/NQ3FzAQqbboEjl62FxKRlo8e56gPU5kV76YLn5RrnDmOs3KS
/NMcBISj54o+1weLo6MMmShBX2qFTS4UFktF+iJ9kEuL0w8xM6eRoI+mDEAmMOYqIJRSw0bj+M9d
0/LaCfg8Ic12H3eV7+17q14j7ghbS56xnMUKfX8pX300dztAIuqGiAcjDlIfvGGnoumBGb16Wdol
25MJ0qPJ11oz3UlCgJYtJ3AMum0Xj/T9mZi+4fDsvpoL7xZjoNnYMF3unhSn80+xhG/jzjlr6FTx
ZVsEBidHFyl1+QjD0sj4Jewkzj43sVmepoh4znbqzBDo2LvpJf4lMqAA80WgYpGNuNHmrhk3SeEk
V+KLp+0Q52uWJb8QA6SM//DzJl4L/gVa8qNU9JjACEzJt7L27UPJmD2APgvHSxjDS93Nao9Yn1RY
f+BBWKArkh6XgtJCTs5pWg87I98zg/jGIdrdJN30CET10FfqjbNSeipKx9wOEVNNtkL3Phl4KY2S
r6UbubpRfetv44z3HJdVxFTGzT56YInOxKftAFLmKCKmug+LkaMyaaySEX2f81CzKk53dB7nTTlI
/9aiqNw1Gm99NuTzRgGKZpYPs2BpWd1gzam9se67teC6zUK+pp3m3XpYrF7zieRjS/UGasrR+IDo
wTpNA08UMRrR58GP8F7lc7VRjBe2drfwGhVe42NLXAOKtJZxHBGXWpgASrg3HMaZQs9fbZuFsm1Z
P8h4du+XlAhsRkTzJnLh+JKNOHj3RNi2F2MkmoroLx5DgIwNUM5i2MiZmVtBE2DjjHx0W1XtISWV
LyROaPySIKKvS6beMX1VnmD6qG2a31o18aPJSP570hX1bdesdXVlVufcqHmYxiZB4FAYAmU/dyeN
fGjYzmBsv6+6EJ4/9ZlnfNNHViu1PiO2vhjXLOrTq7SneKdmVOjuSCXBybS34SrYu45pS0joohna
1sKK2FdTqBanekon7tDiRuVm0t02FCTy47XuWblzvW1xLTvlB1XHEQigsjxFy1DcdwNrjxazeow+
Lz1dH+65Xw07C5xtEJcqvVqRqb/5xtCflQZiOKuGWy/r8kPn6GovE2S3BUKem75Nb63UUi+alN3t
PCX9TSSXj4QDjx+9bPY23kyog1gM+7DAiN+WSVPcEpKGbCL75DaEzaZW8l7FayJTnz7xPj+3isEi
lDjIanEBZFO3sLHMHTjJCgY2i/ubZlfAkl02vVWjedTSBH53ycrblqw4euEZMIsMcGILP2n95yJL
3jdyVn6DHWcvOoYO1Az2bSQiaBCGA/pd0e7LxA9MI6lH9Ek+jcE5z1nMJIe8hkdE+kVoxHp2LMdG
h7RYu6sviKAz6M0NCpu8tpAooh3pdVL4R4aPdWE+dYVZnMbGKk60RugWV97QnKy8GzaDgX4430QN
TRPnPI8mmDQ2n7xl/SvcMWIWOxIACcyM6Z9IVZEwifUtwpuJ+1feSSj4WEHkDJZrhdTiiDXR3LTu
ezfLhLh8lRXfahtLoZHG7nHy3NoA+Ug0ONWNrYPNnljXZ2+VAhLC3/d3peOif5KCiOuw82KJyDZp
BdO2wVAFa0/32cv0rA8BUj2O0kLtUBsOygeKa8F43J3VqcxltoEd9ya8Ac6xlOB1rCIQNvJJ0+H9
YuFQ97YttRuY3BpIY7cgbEyY85731LSCSiJWGXKvP5gNpu6piV6zxM7AzZgZYAGGtKTRw5mDRXYd
2KONYIqBx5TCHLQQdPNy5XWNv8S5i4M6MzrawC5oO5lr2jGdbN3buXHB+iYclm8RU51wWhJjMBJK
SSuOCz5kKCWL0Jtttf/7AvtXFabP3ulRwjM2Qr33PfXnL8Vot4DnGDo9P8BhZL0xR3VDCBSMQK+l
ToDFkV4ZpSYwNxfqinWYQY+ODAIEqXFKjO/vDmq/aJ3X70OHAO83iR6/5EK4MQgMnNT5oS0MQCtA
7DPW1NFNX0sGE9HMNvf3d+CXkyHeCMYDfJJBPY6u48dqvBPKLuKxziFgUoTRHI7YoNiOS5SBZ00w
/v/7z/tliOatH+jaq64dreQvRlva/WUmnGyNfAHSsYZBV5sU+QIIobZ47UkX22YA6W8d2xvvvm87
Izn5zj4xR2OXGLmG/CW3X4k9V/uJIfRvDna/6q35flg7sX+7RP38ciivCRQiiXLIDklRiNPAUOm9
ssjbDcZ+7ADVQg3HPQsKEH2RNPqroqsZGKjNbmuDQjvlIihlypNnNt5mNjl5dmldAv2dB/vMYNu/
lLiALpnT+fCcm7QO+iGyD/EatWPBoam2AmHhIwFs4tVyEG0HPv/Ze5rh3s+RwQYczRP2yDSVn7/v
iiXqDi8cF7QFv7kXxnqK/eGott4LKspVwWr7BBH9+HDEA5m37F7Zocf7SRhwVwUwa+NwtMRLA/aT
DJ2adFeZmDsbrmFIDNM/DbDwoY4xc+WLrHL8n9NQsU+ODn6O9IAGKN3bWlydazH+bhn4pWPBp9Co
IPOIKDPchT8dSdEqqcgpq/TgCIpnhywLAkscyNamzznDyYj0R+SQXiEIqpe/fx/MX+8xJYq19n9Q
NP2aCTcbmcD1PuLI6sY4OuSi8i9aFPmfi4HSGAavPd/6mu0/l2J+zvy5gUNsj9t+VuCb+qpM0nW9
bdFewga2tnFfU06KrD1Qf/sXWZXd1yZaYbIooTi4fv/2/+1X/65fzWGbZszfCB3abwg1f2hU//lP
/tWoZl35Q9ACMbC/0WckfuN/pA4oC/6wne/JX2KNenQwk/27Ue388d2cs4LyXN1C//nXRjWPMKad
1XOPc0f3/4nUAXnEj6/+2lVnBURMsD6cGBR+anBl3YAzevDTO2LlLOmHGEMmznRx5tySsS/EvXAa
nDBVzul1x+OKnANlceqEWaSqEXoshmi6AtnqIOzTrLcekFyhdPxoezR89NChTAtqVZJyspT6eAc+
Xf9Kn3qkFY4Kiniz1kg8pGqDUUHHrhIz89S+8gVE9qSRp0KWxrsVs0sF6Ji8N83M0nByoIe5GZHJ
VRUv6Kjd/IFtJNqDmF02lp/rt1mWMncFDjoMAUNnpFRLXrc2oyCh4XjU3rzJSci50CTyIt+9Ehaf
HlNyyS8TCIOji5ro87iOA5Ef+A4Acyd5aF0vSzZdNc13iixyf1ObY9FurZorRnWw9Ewem7zeENee
nBvE8LFKeXfJ53pLR9U/dcpJ5NU2Jw1UQO3epkjXQECnU5KGOay3kDqEEgSCoa/wxOI0e3RtAD0b
fon5JZqpOTXEqUMwcz5+JHMq8oOumhGXc5RVx9SJkvMyTtMLBn+0iI6Y9O80tq3vYAUKdUMWFOF0
vhExpFb9cW6ZFsdxI5FO0jo+aV1Jor1meySxF9HC0TEb3QESk+CRkIBFOBpNSbdsJOOzduPk7vwJ
sUPj3HElpg7pXhXThmbNtEn1wWIMi/az0GTy7rY5ji5gF4cuFcNujC1nYzekl6NEcO+bBTUFxKUs
3phzjyDVKdrTXAkaIkVj3LMojttSgXqPBJDtlU3hfB1r39hM6IOu2CGWOkjmqkhIc6fJQUux1OqL
gOk63+glVV59wtQ9ejUVZ9l53pYbIeqQUXtZ34mswRuxlKkhAt1K5xiagpeiXxiKTlzGiHSgNGBu
7QE9qQ1hiQ0n9tS6H2BzoygxlPtY1CWnBVeb/BpasXJxoFedvoGuQbpCq2M6Ca1pWiEJZtxVCO+i
1r84dQxNt3Fn6He5C6csJ2Ffuyg7jbsw8ia0rpqXXlTZJ2cnKsdXE/8wCt5uhG5BoTEfpxhoWgij
F++7ljs67l5J2wxCvQDY0htzz6kDdlFPd7Vwd2WcpndEyqAmTmA+M6FuI4Bn6AFc2gj1nPYbkhyH
MawjhgWXZUmHhmaZsMIq4dfc1LRKUduUGhEtEnF2fAfGLO3CFrWeewPNB59FZxPVn7nDJokJKOCJ
E7BbpIsKOdfc9KpVVQ7uIIpy5NyUq+2myL3xxUw7RKY+qWAnoXcPy9TL5R6Zyxdt8UveKc3hxO3Z
cravfWV1aDuapOh38TBXL1NU6bBd5gEWGzLUai+iuoX1rAsqGR9bW39gJZofReNP1REHXo/CMs9N
hx4Epebxez/Zqur2nYjlJ3twvIuV0gB5VBngnsOYASI5tpRiG6/WmC93nU6QpzTvRTmuZ0DhS2CS
38MzBoIKIL3J/TJZ3kmSJZ1BptGm6TIZI7ojiwSTDZ+U7T0vAqJpxBHdYH6rCg7eIjfmIqx7QgR1
tbOGJN84vjTPlVPSE/ckzUQtrcFNiWQyPtSLSDe6lZv8zpmI5VvbuPJV6r32ZLW5+oQSTbWInITg
XRMTHAy5WNvCQIZ/bOH9hZDaAXA4CKbbM39BkHmFtzcPqJ1qcBckT3PmFZ1mwyeYhWvDJJdzjspn
QuocmvQiqBOdNrYCKnpF2nprEXXRFyP4osqmpEGlDJMEIkCUfzDm2HpW4/JR8AhDcOoITgVbrJsH
xxvde8dGyhT30bzpzaQ5Ejnk6tty6c1trtm0J6ppnB7KqBNX0O6DCrBiFMbNSL/oBlOiI/deU1kv
TT+9xNMEOKQnFdbYGCnuklApve+CQclpuCnqwrgus9E9FLKSGAjYv+J7Y1JRawYQSeYFIiI0UNdG
YAsQIzo1HavGVXjZv05j/62nfldPcfJm5PT/r6du0rL81lX96w8l1Z//6t/qUf8P4ZHPCjTh+5Bz
lYj+Sz3qu9+n+ETFESzF8N3hs/5dUvl/EFBE/Q2MgEAt6vD/LamsP1Yugv0d+0BaH8nh/2D2bxAP
9FNNRbVHJeWSAcEXxA34U01lcXwoCB7Rz6WuVUkzAGlztM2E84HoaWOqtxms5QrttgKSCqXdAMdR
9xaUkBwpYIE+Kqjhq91MdHf8igEQfb1pyYV4NuizZJsR3X3smfFTgVQyTGPH/qiE6G8As/R3C4bf
aJdWkiCriq7sTYwRTITKYXfC85QQEony7uxKNFSMve7ztrfetFFE81nvmsmjP2P2FyV9UT5ZWTS4
lw5wnA5m1hmRZYvCWvmyJMSWZjeBzqn0wJc0+OaOuNWsm5Hy6xZDL2v4RON5xIQ3qEK7yVhVl4C2
o1vvMn7bR6ztBSpRk+EI9uoImWgy0wFNyDsL21Qq54gItftKuEDz6IjBPHZun+zNCcNiQ+sU+GiK
gK1BNaXQHO6lmYIstrI7R7qRPPBXrJuZxb3Y9JOVQmMkqChoacZse0N7pcabAk+XxXhsO1cLl9K3
tuQb+3R2PbBBS+I29nbhTPxg6Ll9o3x72hr94Bpo/v2mOvdY2Z4XvAaPtWtHH9p+Nj22id7SNrKr
7fycdwJTDSQviaOxTbYaWceY+1yXe8BZugFtc3L8Chdl7XIvB5yKgel0Ea7BeR7P/dDHeB3iOtm6
qbM8NGUsUn0fwcs8ZIZDKk1LDIHZj+z541KCmp8V+rWokTtvjqKDqArzpV6suUD0qi0f/NzNRUAp
6qYHoele/kwK2lA+xStUQ98OdPEmbQstxu+6vTnIWe+OSWwjeCxkzvr8GndLG/PLUVnYRPBsKY5C
s6nFFQDkuJ30iIkjA6RjqhZATpGz9RNB8zqrRomjYTVvVE0Rginqmf30iK/WnG2gR7Y5bnMgSGE7
ecSD4grIJpu63DzGQ3tjr6C6ZUTHmVbI15YmHGx4ahPYazcrdyV17ZOmJfcTjbag5WN2TFKAJ6v5
k6GP8FLdNNpFbP86vCkIu2TZLE4jL02h6cfaFtmujxrztNYJVFZGR61BYVSIKT2JIa92o1elZ42d
4ag3vJqmk5tP0D8/l70nwsbAIAOsVqOBLtUOCW7fn0jvkccuxZZStfkJk0p8Jt1+wN5VENFez3vw
oWEn6mEnlpr7ozWbtMBBETear1FgSqxqSfLNXpoXZrcS0FmF46zBsOmLNvMwjHjjhiZJvOq9Sc5J
yTVqCIzsUw1maJUiIjVtZHatNO749vIs7VlrA/yP9RFWy/CtXsdJHtwy2rHJeGiQIDIqYR+Pl/5Q
NQ09dvuxsfIHeMuXxYiYeg36Cmj+kOI1qvTOP7nx+ND56bFcCnPj6fM2ltz9mMLAU+Kpa5q9N083
EnISqsxh2rV1Dvs1WogtiMSzwxBlpVZ1G6PIv+VCb0ERjpBzoeQ9phrJNI1hhH4PtarpbRbB1LsR
K0tVFtAx6KoaAWk/4h5Ka7ktprYMXR/vUZjUBGXwezh7syu6UEOZfPDa/MviYpRqYJucoC0S396C
iCGuXF4Tv5cHeinJhrfCuI+T5l5RFGkeF7VU5XXyhHzN19UsGzBU0v/qtHNdm+IhNRvnVNU94m7E
7bt6qn1GKskLKHPFJHp6T/rCOMRuRzc/bfKAxFZy0LTIP9Hd4lzEsn7fW2iO48Xxj5l0HyKnveeI
qO9YJrxzJbXRDSGo9h9ZV4aNqdxIBbXVyyt6ZRU2fdbvdX6onV41wxWpYvLACcO/aSf9YWm1HgQt
VMLYhJruDwyHih3QKpjAsnZJcO4eOiA13CHOmoMud9LKLL5eJV4TkV4zK2F3aMiYzwwiyWX/IWdc
ujOLJXocs/GmptgLJ1CAT64mn2zs4UGuqVfMvS9ObB7NwXZ4jgcM3jmGR2rsXTe2R6x0e9+UEXex
EVcTFfV+9NovJSS1rY0k9qD35oeaQOZVBc2soUhydbabUb8mhvUw+PUl75JnJ4PFaObLVie4CHNz
vWW6v6qTu9DCTpmta2mteXdeZ+27VE4PEz/d2n8geZFl1PucRbHxkiOw37SWu7pCOWSarrphgrIF
tHhC6tTvbFTQZ6TdOKNUDa+Z6M8kzObc2zOwWo5J1R8IQTmpNMpwL+hpGPt4K1Ol7djM8pDOAHMF
xhoE0IlBfMGT2rNg026+4ksT90khNAwCbXOTD4y+51GBe5Z28kYytAhHc7hMacOeMOZPhlCHEgKt
rxY2VumjKGj7R+D0V9qyxRc1laTjzy/SzfKt4nqYwlcZGls3Pat5VWFz4BdJBEQgBol8nWzChJiQ
NfVmWBLjbKd2vMM/PAfdEFufomqoH8g7B2uptfCLsT6wMqnCKu9iTTG6qdrECfvVLJqSETZXoFMN
w6h35VAPFzMuozA1TfRgA76wyCJfQBvX7XmMN5XjB5pnX0cEf88aY91bPa4V5AIOFQxY5kUODyVH
pqPfZctpUtYTzYv6jYg/KKBRAaF9B0raWrHQBpmPQlSzOrDPmlvV+18KTd0ZicswTYz9Q2eXd2Op
aWGTAa+b4dGh6fvYtVaLcsKpTs3ifPQ6jHdTCrZaM/qtweVtzDJvPrO8isPIWO1VLka7HUl7OkKn
MLeyUsneyR1YtcA9wwJ1M0oe9cmP8bGUuqfdxGrMntHCjAFZSN67QwzuBjuAif/Nyl8rz6WbM2pO
kA3eJyuz6T94hfvsAjzdaJFD98RN5IcyLnW8u6trzyXbxbJQCE1ifYn4wWRgTVa2a7yUBdnn68Ut
JvRCfuVM+TbrmvvgYxT4aHUKuOWA51TPbCakbNmurA0GaynRoOFStyKo9TY/MxWrDnIYsNd0ZXxj
mPmhz+gmaWAs8Lb71YNXmA1gQC8Z7qEFeofFdZqPnMoPwKimDwr5zA5Eto/DdsnSC4ftr1hyv7A6
58i6HH8ztNHwlOK4cGiy7WsfaYA9aukWpQQbBNlSHPksFSagp8pQq6R5LS0yGkn/bi7S6OCu9t18
KZCvHEZMGRs3ab7kMQH7A7J6466ulfHIAtlNW2uwCBNweiwze1HG3U4UImPz6rTyU+P61jmmwbbL
qQWf1+H/zDQ499b552w9FollvJW57bwBL02CZllZ31GCBMDIKRgG7rmJ8gYfOsN7JFQnd1g0TL8M
Py3zNuKggq2e8IUBGLCfbwoqD7QnqYrx/URGMSbndhjdXVao+JFkhr41bii0wqJUz62/YGwZv1aR
4+ybmgjCoq9RsxAGdIxKQKfLZPv4afQ9v9rJlgI6cMoMLa8qGXBs/6x6gWBiqQdQt5EFURQ9RBs1
7H9ZdUhEWQdzVPdB7Rn5weoxmyetZFisj1CZratMpPWU4tbZ4+ryzmlSVGeJgwD1hP84L8kuV1Ay
W2wYe914G3JyHnr8mrBcoicjprObN+YmokeE6KkmOtRuGX5L0hqcudy6DYFeJc9dgZInII7HCPGK
1rQ81MbLaSlWbWoHoKlodjaMl5Ys+Tz6AD4o8He6xy0u/PqJGVu1RW2NBSktzhBf5o00vGLDUQWd
Ra+B943dmj0xr7DhiwefaOa9E1tf8nJ4qurZvtWc5b4vOKeYvT3vprEUYVv3m1rMUDVru73R2knt
SOcwn/Eh4CnIi+JpIt8hxB7AVjfD3pIG5FyrQikJFx6Ri6wgmxbLExqxaYcZ1Q/TKkq/Zi2Nh8mF
Wp7ylE851nedHFJn8qIn18gvqFME3jEEc0NTvlP8djioOvqRSxUmGtkDk1C3tFgT8r+G4qkVEmAl
erYdokh/KwhNpOgmqmLWZH6TkRFCEGRGZoNuN1fHi970riXOEhzNPhmz6b6ZXWRdnWOExH1R9RjM
uvVaXstpHq6M9EMST0DIdC2qO6HPV4QWJ410eeQblRW6SqnAJa/h4lnu14rzRm5on0xveY1rZ+8a
3XDhmDtzM7LdmC/HyMvUdtG0fZ68a15DS8np9IvRyfrQZO0dvBusYwnLY9J44YBnZlfXHG+V2Vp7
q1d7s7KNwJLy7BmQcTypo4zznmw3IYMrXV4nd/gSDfFbVWU8P5V1P/Q3bhU9VWqBHz+V8WdNM4Ed
iPzY08gPY8u9LL734mFGbn2/2mdsjgFE+voaRbSytVI3LkLU95Ik21DrpB72AzzwIPNiHUlQhcdt
0e4GgF9ekBXTwpYgIy6XnaAJdK1OdkRxdseWJ/jz3CbfrIw5txXhqEkss8MAJ1AIEk5RYNGTJMHS
lC9IOzeJWZwqK6fAq9CSmUlb3o+41Q5Km5pVupftZarFbVib9I7DCt3YJ2biTD1GhXDOrpunccD1
ohQ9f6rqDDlsUu6FX4pdPS/xGRWls4P0+AGrUQyG3r/1vUHelalmvNtpN5yXJHVOtQVU08zn7DRU
0byzR9F+ECU6Ea81XznDy5uMaJAwivVbxBMqVF0VX0gkwfDJvOqG7q3YNgtxxVaFOFZC/t0pV2i7
3nfRhKUxBUBJEklJwzyemLIU62w97fqVikoTv7RAmAlIFU4tra2Z5NGtg0aU9K/5zSsGPyhM99WN
c+4YRe1NORByCbPySPwvIdOjuhpFRVnRJS57sf8ZuUW6aTB/bGSRYOes7ZIyqF1IH+F/T6hIiPkt
jKHd8rgW4460MXJbJ2iu0yR3SaXnR+rGo1tgrs/zQu3W9LAtqznk5sIutzlSWMnsn8OU9zBITew5
CtNxsSb5SWW4RukE42liq2YXwtFZX+fOP+MvJQeE6OWNGbl2MGRFqCHtxRtmNqghO50ZdJ4eugxs
dduCo8/6Tj/3WdOfusp6b5bhBoBGG6xnC3NJrwar+3b6f+ydyXLcSJqtX6Wt90iDY4bZ7bsIxMyZ
oihSGxg1YXCMjtHx9P2BSmUlldWZVde6F32tNlWlkshgBAGH+/nP+c6SlLek2i6Wem1SDqW1E0Ux
RcZkiA2JsX4r28C4mJz8NrNKawNX5yrx/Mc6CLsD++sWBgGXfzfP+0qYEJnQO4re5SzjpnpPhpFv
FQzWJsv6r0vd3Hl1f6UbnW+UjrdLYu9QGdbecxtYlFFW+CVS3l6BXGN3kZnOrMquGR+BCFJlJBuX
TYs+T9yp0bDSDM2hZ42EAk3dx/hp9PNPme+eAqe9nTHWnbJOW1uOkBcs0Y+Q+SqgGfOOoxZXsqBy
sh87LEMiM68p+LEOwTwhoyw8dJ3ePqlG3GMqPEFN2i2jJ6O2xYXJQWepPrSOgWwyTVOwtwrxwNp5
b+kE7koy9gSRJ05ewYSzgeNgDzpjYaY0oAhsRZxN55ScOMXQ1aeqr8O7PAHexG720GI3xERvL++J
TN9ScNIDrRTW1u7Mfd+BW3eo34YqWEN0WadlGw44+QNcoa+BaK+7xbqQgffC/HffFC+9KA9DH3xT
I845M8iwB9IoHXVluG3zKhJ5k28xw3xreoDchSE/pq2R7lrsV0S9jUhaFKYXS4BWsuQhmV4mWrSo
A0Zg1YKjmd+qlAU66gblzVFDyuemHEbrDE+DsdKc0NMyjRzKx1Yr/hFP8gYbG4SYpt1VQIXUNu39
zdR6F8joF3iSI488NhsxWQx7VJyEWqCBJvFF+C1PaN0OmJ0hIzn4B0NC0446ZUUb3wasaswIOqHc
kq1xi18OmorXPxgYw7p9GXSG3itDTopZdIrU5nFG0Cwf1oDvGKRSCz2Cz8gFI6NwcGiTKGDgfOrk
7Msem3DYoVh8d8j8d+v1h6/1ypLr/s/6jT+zuWCdS/v/+/aP3fc/J1/rFUH35g+4vDNgFMNXpe+/
dkPBl/KNfv2X/+hf/oqv+0slHvPTnyvxePgGlb0V4l+/6G9CPHY6vAgwqV/Jdj9UePcXf0XRgVTD
t/BDfzfB3eGGWHVxKh+4pn/T320PQJ4DC4J/YNIFQmrpx/u+/e5S4iP7/jn8+uff4xHI//0svwMA
hhwBWo99iY2xkL//nddP0dLWDiSTz4u7ehlwknpjv3Hy2OIG9Jzx2UxK/9pw3fo+o7LrelXMN21Q
miKqwiHfCT8z3+U9LJWdsmZ5k5IZJ0xlVKhxviKPn9lnfNEAwkZQQls3mDFr1XHo8BBgYE7qxE0v
xmKqL03QZf6mtopL3I3y1q/t4FCaYXqI/dg/OJB5+igpDRq1AdgdlixVJ0YD3tXQrUst+TQjskkN
Kzh2gXXhz/X0UZYeY8XZZy5mpwOGYGPdOVR1fF+3Dm6CDDDQaTA/SbnUL8gCoL6kHdsb5NWeDeSU
7CZGAXsZz97NFM9BshMefokoZY56Wu2kR6ks4/NKrPrmN1l4Y+dVcCLMgxFmtuI2SstG3GZpM5Al
sNW9w4jsnEtcLBuoXZpJd259zc2aE6qbLxvURptzlE6868SskouuWYzPlYeBDERabV0bS1uddNY+
jYx/7/OJuaxMg/F92vT9uzDsZ44YxqI+wW5JnlgVCCoPLntOD/frgJQVLrCkKvLwEkuwZWaKpoFQ
+uzchXppNVSgyHKmD/BEeKoMVfGpyJgIh0vW7wUuic+LORSXmaluiPy6Z6n65kz+fLlo4gL3iOuv
UJ+gs7aKcwd+fD3AL6itRD5x6kVQ41Ma+G4AjPdWZxcXWvgxYaXS443OIQ9ZEQ+XInONYw6d8ICn
tnioKyf9IPsspVahamh/1HNd7yjkyQVCgGviZbDW9riMaw/J2hmuBodSRxpzTJsElRjjfbqQSSkS
RPpo6iqITItNaMMN5+lbhkDI1nG2KyzSRQemPk+r28yDOOdwHLhMYCNs3UVj41ZBedWQYLq0GEHp
SJYTuhS6Gs8pt26SRwJRFqC7IXE+gVci2c7DnH1/wUmIdFW54pETf8umj31YUDFaLd3wLomJUU90
dzZpycFej1Au3OusCMfPlW/Lk6mQj6Yc0X47doPmrJ7OF8uC2rvPw756H9Z5/GSUXmKcUebbfMc0
WHxBB+yGTWpOw/1IqD3ejVqK5z4sYjZ1VTvciaFqPyptWlHYTOJFIvawZdW9vu8mvwiODpvzbqOC
kOIXS0MLKO2ZLvI+xVY3xMJ+tEcTz46ZOp/Y8DPIx7mgk8hXCw1hSRV8zHFqXUl31uZpDimdWFAp
0e4YNjETQ6sstg3ejn2QVuWLm6The6T/T4Y5NTBRlE0yyNNf3UYx4urAdVW7OIirpzxhixEVKufJ
iiamnnufI96GuVVDq2/dbxG2mLn1rhteptbMmbVXd6IjLgjnhfuZpzCNMoFydkHRLBjlfXzo41rL
5TQZToGQbRDtRmdZC//smp0fLXaKrEkPe36ooReyqaOZNjIAxhzGwsnurdFwD3VmSkBWYR87mFSV
+WyB+WAaxmI6EnPSUViVWX4g11OcEm2314hhQ7GBptvfqyBz+GD9Mv9AkAUwSytQulnM4gFkzIzs
HBhT83HE96KYRMEKx9GfkBUxdXfjgGj8XLs+Yj/Qg/FWt9pgcVkIB9RGHpLOAcCzN4K0/Ui+YPra
Fun0DL9FXNldRiwG5y7QE9vVKo7C2G5vUh3GmDCspkSgmKghIfxlRcJs3iWya7aBDCeEXgXTvJDt
1qv8s9PonhRMRc9S2hWgNrP4lEuWzVo47WE2y4ekcodDpybSJTQ2oF2oTPkbQ2r4pP3o7VpzXr4s
hAXK3Si8Fgz/QAixTkeLWEiQ38xrJmi4oDfSo7TGUVOTfViMhPON9p1Kmk/4RtC5EWps0fdPA5Pg
/CaeY4NgY+5BRJzi/SIKde+VhXkPDim5ZVmcD5jTltOYTI/sU6v7FmP2/SC6GCZElsePk/KqJyBo
AUKRX7Gj1Yl8hNOzngQmbqsA8/KtSbLsFk9iC6mlxI6WSec6xLQfccZGAmW+xrLN0y6aS51dD1Y4
IEb6bc6Gtyyv89Dkx/UktRtdwSGsKwwwjHmI6CRU5122gh+f8Zx15bpVzClu6eN3TqC8E5DH6YG9
XNBC/GB3bC8GQEgjGcpDb7T1pYa9eB3WTfOOiZN/SnjjnxHmyWxo5R7mvh0gNbTLRwmBnuxJa9AS
LwrNdlEjqTC33bU9hWIS/WfcDplYLqx+8U8pOFFCV/ktllq1cVvLvolrBrcssjK+n5Z4nVpYDFXq
pI5oH1pzK0N9m+D/Oqyf54OqZ3EZ5gt94I7hH/JWGRgPx5EDrTUxWg+X9EvcO9kxmzmdbVQ7N7yO
2euzZip1Z0k1HUIdhqdRDN2jiuvydhTueOR+8jRD4VohUPnMEbAMg0GkU9rcMrxPOc3aYXs32SZA
kS63w4isgQC0k5nHvC2cG06a8dXih/Op48FIQgS0dBUGn806Cz+LzrZq8Bhu+5Qh6X00Mbmdutpo
DpWdGgGDDJYaLr+Uh7RT2G5EV7K/z8Zc3jIJmT42vj9tJZ0pz1adBTeWrrjz0nXRpB7BymDNTYQD
lbKs+l2lw6fMqhJW7JRWHOJx7Uppg3+bMliYwufMiOU7IGFde+upLuuoow9bxiOeJ92ozEVrXloe
eg7isajMFlpHmjXrvJ5PvrYW/U61yZbCyUDv7dTz95g1/SitKi+O8mS6W4BG5hf9Kyx4WLnBbmO7
2Yv1ihPWljTdnZqYbCPLe+sx5EqAVh2ZcyaEQYczl6ylmArBIzGo9omXZ7a98wfGttXnfJytxxBP
wINok+bcttlDW/l6V9ptefLbDjzVQHjHr+d7r1ieWQC/OVn6kvfesz9MwycbxG7KCRGfRucOz35o
5EfPD4rbVhS7ycELyC/HWgMq5J5k336zF7gom75pJedY1PgMCTojQVLr/s52J6kjpHykqUYxlHgI
vEHtSsqr7tKF/Q7zp8ktjf+Zc9FV9lnVXf2tf3sSet3V/+2Y9L/p9GSba6Dkv/YxXX8dX768NTF9
/5LffOHOL6btODSMkZD/zrn79fgkVg/2j1OTxdHIt30fSPhajLAW/3Aq69P/+Hfb5a8oDCBHRLo+
cAkz/HRK+rNTEymLn05NPCjWl8GyRBLD8n+mOaQ9NkFokPaVH3f+o54c96RtYbBeLcXqZSVnjrhR
nz0RtgIFq2XItDD7mqiROAxW1166sTlYT8C95HXNLpHtFHM8XCJNi6NjUMQa7NEZn3pJbq9PqIxN
G23NUTgGY7JpKHnfYsmuSCRPWtwPdgc8fIzHm0WFMfZPoyJlLBfl4yKK1bTPmO8cIfMiQSiJJ9rn
wX3wQn7ETZPms8TYXDs5OWGgs47WPlWSczAlR6oXlmFLpTpxfPDAYEK1lF9a32hvssQdSySicr6J
47pDccKkZG7xDa6NZUwL/VOtlbPw+B3m5oBSxd/aHTO+8xAk+rZN3XZF0VbMRctSz8Y54AesL5x4
ASKA/6W07yzk6LsQc+r9ksvxpi2mTZMjJW4nWNcgf7uaMx3la8cyLKo2AiOwJDw+wCbw6JbVlnA9
Vo4rW1rvSYD0/tJsJ1AKfXuMhZsNhzK2EL4PgVut5fQqMxdzO+elqsxIVsF8DXy6pDCLWIlxcjpR
E7hvkpaxbg5OpKrkLvtu36dZyOns+1HCzlOvHv/AzeJxvpbt6IQxFRiZCjdNzRBo34DXTYhcc3SF
m4SDJr6JhTYw+taCSKxLrYPFhzmMfn/ZmcaYbpPWJGh+NLtJxPAuUH+3rdON64UD32uZc3fZG3NO
kJvz7lSM574fhgZ0sS7z3sbI1XX4SQEzTBZmuKckTkE+Pc+wDyv1pZ/avkRbkstSxHevd/F/txD0
/+OCF6Kz/NmCN/3b8aVsujRTX99oRmujB//HS9f/x78b/qsMtLbemr+XjHzrF9f1WcbMVbMhOoin
88cS6P5CjbtwycKQ28SgRx7n1yXQsX6Bg8k/xw0qXOqK7H9mCfwD6gXRyqZbkpoOfoo/1A0jD88J
u9nlKCvEcHvBu295yePvPpS/p069XWVBAPEiIUv+yq3iv1DBfq9NAQwwmjCk1GaQMKXJBCzb1B/9
qJFOv/vzl+LR8DbUx0tRpIcI5xAiIvb69qVq6CJtntjLcQZxvMmKTF5YFsMHiD2IKknWH0uGmod5
cZ0NJpL6L17+Dx8nkjj0K/ad0FxtvLhvXx6TTuBO8CoB8U4PVul/CLLuLwBE67d4E1tcX8KlWDs0
+b1ZP5cYKWXowYxFe3TF9DC79iNkTZqF6VremEvLVfrb5fx3fnN28JOuCMtGoFIGrkPw6rVr7O07
Il7uYKLtuqMz2e05kaUgUx5SGCHduDwXWN+c1+y58z2HbjP0I6wXkk8vCUEpgkNxRmtDIkISpYE8
4Qkg1w7/L2Qk85p3716z71YryMFTUEMiPMRQlZf2JyufDgnE8m+Vs9IJVW9aj0yYmsjQ4VBCrKvs
67Qdwi3mY3s7mHp+1HmsLjMvmRIadX243Q6Fsw+eS8VNpn3iVKWy7+Kkdm/cvpL33hqFojKi3AxJ
n1wPI6jGpAxjtJ2BQAtKw57Q03JiOnrFAIyMQll+cwhe0UXxGWvVXY/uFU1OUJ4bc/6YwBzhJXJv
Z7h8zxIP81Y2S3uQcDQjBWrQ7fLpq0pDHP95ekOxqrHNAH/toHwPu6mevOsZt0sUGl585pn26BvU
QORpRlyzw42XjeNXG/cXIJUu22qR59dL2CYPvYfvdAgkKOgxoUIEbWGe4vG4ZEW8y805vaKVIxpS
JlFxgNPWTUyP5gtMcxqopU7CU8/4aMZB7YcPrQ81K2XzFVlB5l82oEpxdTciFnsoqMp771S+8SGV
o7qpamy50Ipm64Ey8fGiUNlwZBeJkKdUD8+6RRWOy1ZdkaVzd1bV0pkxcbZry5YTaF3rKJ8qgbI1
WHuon+ajU0uSxWM7M8DKrOF5yEwsp5GpxaWx+MlDlrZgHTKC+LFXOtu0pZpqM2WgUhcwD5fg+NUd
lS7qtlTdZYwh+rldgv7Bwc9yZHQkrsRse8ey4lrg5JPth76aD1VpP6dSucw94ZLvc9+eSaxm4Z2J
4nogB6yuiBTVtyuAxELAu0rmumlR3Qpzr6a8fa49l8KKjHgTUoGbHVToDBdZzKM8XlKSYkiqcWzX
JeKbL1ac6sd8kID+MbHPY3J2ynjdZ053jZY0hbMJM8YcCANmmQtqWuQmS8duMw6c7Yx4EgfL5syL
oFMcNWaEk9t07YWmTqnYmIlb35Sa5wZXtOWB3WCWfQeIVb90Bvp0wU1zOSa5cdEnnkUmO2SWR+Kk
YoRcSRRyijhas+XVKJpgthYaBlEoSm72cZNqSiiC+DmQPf2iVOQckjieLmawCxz4yFB5oZEC0DFj
7n1OXdDucEDHwxyVrgw3tldM58VKxeV6ct3HuRc+0ticM8rOqq3npy9I9h9CwQQi6XvzntSWebRG
+yN+8ksjKJJ3ck09If1wb2fLuXfqIYKVrjZY1vttPI1g7gOBH3DJr4yuxeOA8ryt2uVLlgSYr1NT
wkmOk/EUo7JQJGbeYQnZ9ygdx9wYyIYhox4W2CMRDOP2vRKGjwpB6St1WQoCkVXbL91YYAlMG2/X
zXtYSfaD6zZhVAmpqlPlj93tYDQ2Z20zOGXlZGMhSotoHlNrl6bMghmoNst1XEi4pXbc6Pe1CIpL
FqTlJGZqQBrLfVY1sq0VBsZmQhCNgHCj45vpZRJQbcYDgBmMyXAnSUDIFqWorrsyOBWj9R7QGYaf
WKAPB+oMEMdAg2TSEksjuEpiSZFrCOep7Xb+YDkvg+k0nAfs8aZxmLhCSOLeY0nwbjKdz5ehJ4oT
ECx15Ngtt/QKT0/EkuwNuyFe2QxzrYlwcgNhK5nzb2FuFB8EsJIHRHTnzl5yb2sXwKtFUeYdCanC
RkhP+51XcX2J2Zu/cGBAPGqrgo+5iiQA10cXBs5Rhxm2o1YVa4xkdjgRsHoUQcuha/Gdy8LOphaV
aBlvyi4wjrh34B3TKeELG7VuhOyzbWM3ZyYe+BRmz6D4MVIx2XI0Dh+dHYlG4iDwwvQ4ZDXYi3lw
jy6S842XCegIRpJ8DNwdGAx9KHTKxz+m83vByrW1yDXv+ZCKBzugwsCF/FJsqBawSNt5Ow+Wx4de
S+fjTO712lPe8qGr7C0wLLIOeaPU9SCaHlschcw9mveRgRgsF4+LzLXrb5XsLKjVik6phEoPeDDT
acxt1ozv2Bbm5SvExVqBLq+P+n9t8v9qJkzSiF3ib7uiP1SkXX+d/u3q65x9fgv3//5lP5QNc21C
I5uzokJpY/1dPAsS6i9sRD2TEJgb+kyNf9vl22tJGtv4MGB3Rrh97eT7IXSIX2wrpCfYhlzy2q32
z+zy3Z/2pebaAsyuGIwekknI3vjtLq4l6LdMSZVfKgwF+sWpHR7RleNTMmamBEFYnSceZJpq87or
jVNtpXgEV1ZNdawnMjgogfqLshGnI8Ns3GjOoYFfzCB8vnKX+tvM8z21tMeKx4rsEBaLSTvvDGrX
giHhyYVDuqN0rQKobWryN5SxETtPceZlRu/fjfUwEggDS0Fa5J39yoD0JqIBz4U9FRloecfA8qHw
LFXlOWOaEgEY4hEzlq6GYJgsrpzTSwTOtgnepZa/rBEc5u4AtAQuGbajedWU3UMXcKzfBTlFgyZ9
NH6/DAfA4wGJz84sSa+B45AMkMz2c2p0au+3jb51raJiiqSnnC/1tLHAmzX97OpfN+A/1Ktho/H9
1Q14/qq6r/rtEfv1y34cse1f6GvxOPw5a0fhGmf8kY/0XY7Z7Ch8zBarBYO/+XHK5iZbFcAVwQIZ
5c39F8BaXumn/A23jvnPCY3c0z+d2jCjwgUCgwKA2Xd4Hr29Aa1WscfEX3QMR6rlokrZ/U4ntZIX
cBPhT5qqHd8l0Lup6srS4TRmVX9HydtYHiS+IolTbsQaT8gyi/x4gJMzqByo3kz3E/mijCKazsTo
Vtmg41qe8cxeYASK1N7ib4gfZqtyn3juvhQMvRO+1cPIA/JdL+vlrlPhA6NvPIAVJ/JN7RVA6F1B
9EtxgLkaUEUpo6fs+b7DIYsW35tPoWSuBS0us+6rapLnTmEoo7cqw9rIF06eT2+C68/X4IKwkxlC
3MdAJUnQGeG3zlIYk+mNA3A0los6JSNi3caZZfNij0QTlqkLwVF2YCrWD0ou0IaUn37i959FBqQe
EzfcqGi8Uktw4MAc1lFeDqcF12FECJMv7NwJB4NVrR4+rwzL8MOYQ+6PqiIwn2gOXK68Zgwj1wpJ
hDK8hPDcqRNAWl5dBBQ5E8zQ+y7rw2jKmGZu0j6EpIF9wuK80aEwqDzgEAp/0ngeBtt9h2EGAc4b
bHGpgi40D5MrikctC6yhYzKIJwWnGKPtbPLdijKdb4KmML4tlNVGs93GZ5nO6ReD3cp1g8vn8Prz
detPxZWtCP7wnycL0yJ1SCWFkr7HSHNvqqE6DIMe8fY3Cwc4PmTmwT1Z8pGyYr/PLPaNTOLpheul
nC49K07TY1wIuRy9rlf2PnV9jJ72su73c1RbAom1PC9OfRqVwzaVnB97FVD8Tw0hSm8vGh1gzZcO
gk5fci2QDTnnQ9dRoLj2jnWdmzFCJ+5al0vxqAy7eJfiAnhqm7S7DAhFPOTLGOwxDCtvy0nQpn1y
SC7iFo9ITl0f5WQUMqMZZUAEc/yezDAzNAPeZL649CUtFiW/LoD0jXRbsicELL0158XACbb/IXC6
8ADuwP42eQTOoliVJRB8e5kRYS3mrvsQakB6LYua7xXCIN57NYEEK3IQ65kcjqr2wdExLr+Py1Bf
ZcskI5s93Hbpzfiq9Gi5iJg6BwfY/wJia2o/AiiSB5objZqp2pqImPusDA5SmN27vnae3L7AOu6a
HxCkNSC8saWqLydTsexGWVyVSUxRVic8b58FC1lG32oiGgOqcxIzC2HqFSg8yUV923kLSEXD9vaT
1uWtmzniPCQ8wvHXwo/BdLgmVvqdBVrrnDqtpMPCmuxoKlz7/YxZbeOWmhQIHXXcqJiFaPmS3BhW
lXFRMRbdV/0479YGUh7W4BWjYeoMchp2d8UEllk+NS0XlUF1Se8mZJFoXOUf+vRPoJ0UgCADI2SP
Hq6ok2k2/acR585VLETyWas8/4qd9KQ0v/qlCeW2grY9ETWoSfro3PZAtvA1L0sbctMbOUS1Y1KX
7Tv6upocH5dId0M6kqKlkWt5P7vaBMnaptcjp/TzYjb1o+G5+mC1bKt2tjZqsrfAyI1dBV+u2YxF
jzGZEhzCMxXW+4mFQmwGimi2o+fpi4mC4rt0Xmg74v3bJ8YYc35qynolmSyJOg8xaVVDewNFkBNH
4U3J0YL33w5DRIK6FvSrNipShZU+eH5iQuop8K5aqswvRjx1OhqpEduYuUWsyvYaWCLhOB9SM6mi
SZew3+iZVJm28J+1/nUNi/lBSuzZm8FKKe6Y5pyUQkX3UoTvVTEhkcxqKySbGpbcHUNeVqXOG+Ln
15WllX38LZxLeS5q7lCwMQKX2noXNR6L1oyp4lFNtJ57Bv41rC4Y/Te+5gmjoHAc5oTlGcSh5XA7
TNY9g3peqE/VTH8OQ/ioGOVyBddoxME1GWF1zdNeXxOuqPW2rmlOx4C2XKlAuBf/2i79I9slvJ0r
e+G/Pq88flVlXfW/3yv9+jU/9kriF4fS99Aj1WhxGliHC7+OYemRILaFq8tzWAjesiQYvcLLI2Xs
r03Przusv40koD6wt+F4EQjoWv4/c1j56axiMSUQzD34CXkRBxLg261SIFBcszpwj+RMuLtSvNJU
Pv0V4371w76R0T2BUcnjsM40mk/iJ79sPBB3tdFJj0NeIfqOYAY3AVwdUu7jfFt6Pn1DNF+pLddw
8/y738ffUdV/ZmWQjRG2iwJEAQNeWD7st2+RxgUyeTIIjwmoC8nEEozEOAte1zXlfY594yUJywbQ
VZXZ227R2dfZ6KnORU+wt4US9OcOeXbox6CI7NZoz4Os05suyCsDsFKMi0mrZtclCdu3zo/vS7S3
7f/Dm4AoSPc2m1supJ8+QVOBE2QfFR4JxFi7mZntnmiEc8r8Sb9vbcrYYiF9e2eUPLeFOTfPUwjF
3a1pc8ZlFc6glKz5tu7IF5ojjGECJct+DCTdNuEo98EIs7nMhn6v4eIQXSqr7PDn74Gt/x8ugsDH
ihAEgYMP4KddeefY7Jx8cpaZ3UxbZS7FBoSQPvj1X6FP/zC14TfOfM1mOMQxnFPA29+4S8knFmJe
abQT86h7EPS9F7RnOCTtnenCr/7zd/bTTfR6ha29Lo7FJY694ac5mCW6qqKpltdLMnXHitJtlgFk
4p+/yt/5/BxwVgBmAniu9s+yQojbiRJcIzgq0MEHwAvfGjvMjrILHv78hV5RmD/drq4FqpNNLevC
HxaFPGGPj086OFo8sE6L3yGnYvA5aM0vTpfwn+iOZT9DXbe8hx4ZXDaFRw13LuL7lCfQRem67Z1i
3kJ/7Ij40ZCmGWlSZiOfrC2HdUEfUsa1+X5MqEZiFGpiDE5yfFIbJ+FF5mZVDAPKOzuQJR8mb8mO
f/4mv+Nh37xLprBwMhkKr2NS1JW3V8nasjWki5qP4I5x2q/in7/KgMAH5L5epUEPjZD9BGLhKhty
8eZHxNVhP76Kiqu82LwqjaBftlgtzQ8CdOC1G2rno79Kky4apRKT9U6EJYwGNRWEsCgGf7BMGWKx
RonvV6kzTSprCzxNH3BU4EpNPrKcyaO3SqTJYLnHcZVNebqkxxJ5emcnXnZERyJivAqtqeWIQ2fX
wQM1vvkpN2B/V6JNAXkm8eeUB08EFTk5oYUjPpNux2S7CrvlKvGCK3V3zWg5EcTSIfIGDy24F3Sp
S1XLxx6luFglY3Bwxo0bNvqLpih+E6zScgKM8eDGDnpz7qUWRdKNtzVWOZpAuvnQDF35AQSI/NaI
lMogaYZo2KFKAbdPWM3pf0vnJz+o5NZfhW8G9MUJZPt8yX7Uu/FWgbwPslUvK7PphuFR+6mCFfNi
oqmDwqP4ApXdWOV28v4GxOeMxkRfncuSjW3hiZb28/A0j0Z1Xcew2q25mlDyV1Hf8KsDW9zL9fPc
1kXeRMzUDViHE2I5Ayo3ZZ/szCl4Q1mWlyDf9HvjdY4gaAG8FoPBdAEgjrUzeb5wHmb4QPtYcBpA
rL2o2OtuEey76tSbQxi1fmc/SGdfraMMtAXaA1rbfqnXQYfEMby1mznAv2NV6n2lYXrUcp741ZB0
69aBycTkJE2x9sQMLlnbxlNf1JqM7txjtU6tLzYuJRIEornTqrjKaI8grMeIhvoKCIjr2AacHZKe
aZ5J5iVMrrBQ5+GcvKvy5Ioo+Md0HQCl6ygoXodCufI+6F6CBKyqLZHlPDLWEVLvxsHeVkpc+vMw
cZJk1IRzl6GTaePPyfFV9utICqthyhLFmEqseUcnr+cLYx1iSXJeEQnH+Jl0q+aHYdgFkNOJGCpz
Ilav0zAeRv6Wx5DcZwlg+20+Zdl2WEdouHKMC3chGg3e2YTo4+qXfOpMyus6nybJ11mcaeXNzfI6
oROdYFinhXNKq7k4inWU59fcLp7BCI+2i9ZaUCA5jabUjOBsXPoULImZV5/V6CRPeSyGL57f6Sd7
VNO5DILxJEcIQ2PSOJeKiO4B8kYcYUwbT4Pg/jK0JNZXaIB0HDv8TpyqLPSXditaD5ICwaDNbCzz
e2c0qz2KaXqinKPZOUXN4EXDzA7tITvg6q4uM9ScTWWWPWEJ/piDqGjQfuf2jJlebr2acIPhBUBs
OlMy4hv1t7FXU32N6At6vmFTsIx07anakoBEOXZkCU8OsdC5aZlDszPHydrxjtWZI6zFhJrcj5WC
Cufg3X1Ywsm5sbhRrzVj4WFLhQG6Bme+8StIGhBBhbnAhsrV59Sn14BcqP/I7HytifXFg2Gyvyjq
JsWuPLE7GdnygcNb86ghrZEx6fx2MwiOjTPT8fsicdqnHEzMVprLtM0M9oWGC8yokMI+TRys9w3t
7Y913xWnFnzil8VIzWORO6w9pDI2TAdRmUivnheO4ket7ebaThcoTrjnD3rC3xNxBpNbOMbNLlQj
71xm6U1oltPWHWxr1/Y40B3XSShcaBDlkFz4GissqJUEao0J0OYnkQNi0zj2vCXDIxLTY3eDwCpz
d2eHqXsjWBgwD3fZoemt5UjYuohCH24DexUX8CWUEvaRig4frldhp/obe+DxMRsV63pttedcE/Ug
YeBYBwGc9BBXBpB4VRv3mhdIt3A42V5Qf8GPTQ7s4xRjmmc+n/b3YEj5XzIZ7pVptauIJ55wm1x0
6IcHf2zrQwdladqwX7Qv3Nmkv55FQajB5kDfku1O2/lUSot2oCKnGNGO011NylvEhhVNfZ/heJtc
cGHmrYorCLIypd5FNVRaHPj4ffmZpHqbXsIMaVGPtNtv+rmiq7YvwfgrFKj4MqS0qWFl1czd8Wg7
6fX8vRzh9fH+rwHbXwzYbIeg2e92Qn8YsL3vX9I3p9XvX/DbaG2dn2FOY4bL+fNVpP9hGhb4iQlX
UpRuvtKk2S/9kPbxEDMfEK9pzB8ztXXcxsCN04rPjnWdBPwT5uHXWrnfbdZwIOOcw87M6ZFTECrV
281a3dYkKTS9smGFiCejYGq03uPcDB+B69snOc+SCpUkaS461+m+CA3kfWaxJOFTQTCnU+mCVtb5
Noc6syszMd+nWru3nBO6dSdSzHSeSgZz5jCiUZceRqt7w9czDtkB/3DovE+Z51PTNlAWwiI20ea6
MYv4P9k7k+W4kWxNv8q13iMNDse46E1MjAiSISpEhURtYEzxCvM8OICnv5+HUt0SpZK6rLdVZpmV
lUUKEYDD/Zz//IPxJihsnI2rNm3B0S2kV/4XJBUz3BzlIg8dD5E3YBV6CD1MCo54FzB8qEdu8juj
rDxrW2O+Y2NwptrllntpS0yRoSNTNwAOAaa5AH1WhHGhvcz9uS1s+MiM6U5hUcQ3jWctoI2IER7L
AhBswb6WIlFUKPYG428ov8kjA7gWQ6UiTt9OFQa3U9scFkyAMSUIh+dAYKXEGwuUmGTolFwToCmo
Rvw81sG0eGQlpUhDHOJD8PGm+VTKHJtbpn6a5Yt0czoRqgTXd4JRNW8QLkTzO2MWA7RgM8rSaBfa
tWN5NxYu1ANFzZVKLMwoFCB5RYYnlpYvIKy8r3FbLnkKePNZxXj4z47w/wJhkUXye4N5PXJ/Yvj1
/a7wzy/9XwwLAprl0+EK7x/R9TcMK/jLY1NgE/FcDjD7e4v5K4blOyZEa/px16Mt/oZhmf8/fqg/
NcZ43DPhYBTJANF3X5M0SdRtRtOMmKD4BtbtWRk5bySit9OSqz8lUv4ELXAt/P9M7gXUV6CMH/ch
5n7oiX1RHjyp0KOScn2C0xNcZu7AXdMswfa7zfkX6JX+877b9ygK4DegvgAlZN/7KeOEcY6Ft7XJ
9chKj1bKrCEDYawqeI3Z9so+dOVWTr54xLfI+gMQ8HqOysUZpGrYjqcHNfXVl20Mk+6jg2q1tPhu
FXkB1yAXo3+HwzfGd+ESXEiS+tNX/sUtdrhbnGQ6sAOl/Y+3uO96qkvfKw5tAUiX0Wi+jKhBsadM
2ukhMud/+4IcdZpPwhWh+TqvecSpaWBXwlwWJlKIiTZSA8QoPaeEL41PMhzdPyCSeuD+40MlHFjT
iWloNWD0OkN17gS6lnAa90M1kWowuGFnMW5qwEh8ZZPwMqMgPPlE7x48VMjnZnTKS1nXnsLeNFsI
LPM674whrDWsWmIEMG7Uwz4xBdNH3Bz/sAoc7xefFw9i3n3IyQz+NXPme0p5WQQERtE/7h1PRvaj
QaBWeNtFOSrOqGJwhPGOUEeGSnOO0qx3xCPv4Hw2MJbZW2bsukfiZeShmGvnOZJd664AZVlLSEer
22LxBTHoMW7go2nlxRbrDXEqsGsrsNdz8NkerA5jH6NN8A+ZrcXf1c4kTgSQG+128ExyXIx5Ooue
wz5MYKOtlnasnL99hlQEkLbLNGIz2FjpbSsdcFB2CXeTkKAV7FNzND7gChqQx9UyNMJfl4DXktiI
mXwYkppiIf6bVTphNiSIyZnuezsY7bdTOau70oxzjksnZa4OUwKDb70RtHPBezqNHf2LQlMTZE3r
r9GO1k9DatVPS2vKgzuitoOnONZPfiHHBxOjjGIdNHQkuvkMtpiBOc9+a05nPF4xhinGsH6ScT+d
jcYQj04PtpssifNM1o4FFXIOpie36mHtMGugayS1fjoPdss3ZXQM1TvvuGBQJuEFLy2A9sFXRPYN
3Ed/odUKW1s8DgEPbfGb4KKaxXl2kSuciQoIto1UjtwR9tb7lAQGGZ3X4MavazVGATCsY0iCw32S
TRCPUuJ5V7bDl7Xmse5uOjXmy9qgu4wpf8KkOGSg6LS1LrTLYdvbVvwhHqnkfDoJsemzgVDWYrZZ
J6gi7WdA6/opjmpe/oZYymBug0sNEAfftUxYGTAZMMiFJYxnzMzjl7rOA2sGRxxdHebB210/TWiU
inVUwW+AZt5qf3h8Pw9kcRKcpHALPCfKDvKVD1Fkf73/9tSjTB18ciUyz9uAD8XduikD83T9mT7E
GqCYzZR9Y4n3Bt/1bez140ZFQbAbmo4FHOvXw+0zVe+7Lg3DWwFjt8bpStFPN5MfYIbpiRaeB+yp
AV8430xPPTTr2ln5dGLTuxpcUfd31RSOuzw1Z217yS+UuBOaByV6j8w4HD7K+Nh1WPTezOaQqk0T
GXN4ruvSIT+1gjVL+MXQh3fWEsxPiEbUyzgbNGkE0S7Jg5oNS33oro0cWPZ40zG0VavFxM7M8Edj
DVbCDNgZHe5z91jrxnDSdhV0gfMukLBHdeuIaIEm0k/lyQH7wRlf7SGFT7Cfq+nRLQYc6GoECq5l
zCfbydx1pzvUTveqgEHuCsdH8cbQnayKG/rDHrbOp97OAuAh2TFVxwl2uh09Y9zbfgWSMphWxTS4
Wk5+O0QvTce2CV3AO5ZJ7J5qswzCFYDcfCdKVfDAJ507tZC/BA1t6V8C+O1q0xmkuW5Y3MHRDulX
N0Qldwz4PS+8yLIjHEWQ24A9FFEKbfNcCg+PXAj29r5BHj3yg5JF15ojS2rOQCZiwf9YsS9PZ445
1rIVkq20d42QU3rRaETHlMuBzXDR3qFEnkR+4ayccZzOsCbCCxZ24lTbon4ioJwkvjFTz1PlR5fU
cdkwgXMeU8NMP6R4Ryxr6BvyEJogDglw/sGvCYdZBQGZkRyjFXIMInwTvMg6vgbwsix85+jkixl8
WLpafCpaw1gOS2wP/kEW7SLB7Gro1rIV6JJdS8q/MbBywC1LxtpBHd4po44egATjQ+QHjwTKNJe8
b5/ngogVlqC4QG8me3PgPgHSss874P9HxPXWJ2BTMEE8Fcz7OlDeO4YMGXzGUR0cOeCQKlWDMXMs
PBSNVesTGGuVb6bBmobdYluXIvbrTTV1+NuRmKg2iO8bjBFy2yGzQYblCa2E/XcuJD9fc2K1752Y
/Nq/A18l7app6rDaLRhu55j0ZQMJnl1m3KEzHLh1BW5PCxyLj7PnY+Fhl/4bfAFNzNb7BCtCDFDX
sxV2T9XkU4vUPVMPqXNlMzHyWJsgaLcJyn42CzuP2hOspBl5a+qfjGnmWCjQ6lyxmxeMwgOUrA7b
W+YuLBrIDNO5i0xf29jppQTBBO5MXIkTtFX20sa12NNTdPyX0eLTuD1ptZ3i0eAkF7APFswnceVC
bLJKah1LEmclS3CSDKHcvE4KmDgZ+307tvs5HtkHRyfChp3Edf8OYQVzTL/iyimHCf46nj891JLL
u45iRHAN1a1aLizDxX5eII4M6+sW6EGyb7ceicAsfdIt44delX65GmpFsM0wQJLLHXLn2t7oXkpJ
tB2QV8uKsJbGeUaTOj10icM+XcDqIGqzqXKsZnrHo2JAGuzefP1YonTa/KaJUyqJ0DA4vjwcE26b
nAhUxCzTQz9S+xY+2a9iYbR0BM91S0I5ZnzW74mxtOTabIPqSeEnH7+xHPI4tgmZOqiJxoVLllBA
vLPd1HnHaeEidkC/FkeazaN8c/S8dTTZLnPfLsXluXHmd6FROU8usxXcT1sMblTdTtDNcjJPODJE
9KhgxTKfMXP3zl6k37EveuJdXhkg8ENsfOnbJriJB0VoLZ+ZKicxvOBiTbg+MFyBObxugl48ylbn
+kU66nDXejYYRzQl+o4CiOBd6zDcXA+1T3YAEpy+fBfqJwqOymMaClZc3vEYDdHQNQBHmsBwDlZu
CfR+IOuLMGYAT+4TpeU7VybG8G508RTFQVXFUeyfGcEELkdVHSwSe/KomZPdnOEdKd6nPtUyma2q
d1aeoNzIzcrZJqaNvS/BC8mmV3jxKXe2bgooSmRxAS0fM7uNT0yyx3VixPOWv9Di2E5wzNOlRrcU
N+eKFEBA9tj4OBlBcjR69FVjRw6RPfvFPrJcgZ8RrqP5ABaJTMHdlGYIFuMFt0TJhusGDXTks6VL
zNt2AA1i0y6iwJ9qag7V2EerqM/FubTZYpBG4X2VQhIieJGKpHeL7IuR2A4D8SrEd6kq8DVoCPTk
DVT4ypZfSmyr8Ot/E0y2OrCuKQyGxnwT9LX5Bq7XuBnNYu12c7FH5tBsqY3Dd5M7YBXCIbqBPEWW
gW2/sc3evp+IFH/L0+ZcZjxx5OQr0CFlxsrDw3ftF+42CvL7IQPkltyqN+ZcR+9rwx1QrVjyVI3E
zKyZcVNATkQeo+feuOODLMSZyq/cYkVjfnHc0DnKr1S7An8XTDRKjzAOf09iz38zouSB2AOv8A5B
qSKwbDDzikLbGJH+cQJ3sB9GvYPEWvLEecVu2CM5HxrLOLhybur7LstZpEXMbkOsFStyIbY9JBEg
j7uHOVMpfELK7s3vW2PddfzQGpO2SsNBtpwFfeYnbeYyWmnAiVfva+da9I+TaWFMzEr8/XV+6n5A
Q5kTw8eh7bdp3H7sfoIw7oe06ut9jkUHXk4e042ma4kysiehzQN163LdDn9/3Z9af66rOdGuS2dq
0yn+eF1a8lwyN6v3U5q7xJmSy1F0Uz7tlBezf1VFOZ9dN2YvbkZd5f7+6sHPdxcDUrpiXnA+BJTs
H3o+HIFAT4Rb7TEopwFZ/NZ69PWuy0yL3b6Pav5u1i1tia68LRvvldX1I/wHw/8Dhm/Bk4cl9q9J
ZycO2/i/1s9tlSfl84+43fVXv+F2zl+0Wa4HQUVL369qmH9wO99G8qI18jBKXM0wY/X9g+Zjlgjj
GQSGsEZp8Ws8+m+gvvyLHxUsDBmgtYLN9u+A+kjEXy0ybEkoUgKsQCyobNLTjiHf+Sh62dQUGOek
e+bYujYIstjbLF1EVW6NLeH2/ViTF+ibXoxZOWaq9oGCkIxad4HpuLYUBqE7mMZFtq2gOjV7I68E
5v2kQRbmyqRpeCkSCrU5jO1DXelseie3D709sKRnCy0ppuQS/r9ga1PkSMPezeHJF7g63wUYFj4R
5lc/1ebCC0dyh+4Uyem7EyD2z19xioDWa12VTAhXQ4X1xo2Ve3G7pbDUvyIB6ddZmswPVkO5D12d
C6vaZB/pO386R3ivX67TiBa720MI10An5U1e+yayyqw6Vk5b+Uc38LqXzjcFQRkaXhAx1DNR4uy7
ru2ZGQcMt4EMEb0P1oFunC0ravemkOJRa5WePWuC/FUZw16OsXy/KCq8UtLodtKktHSLTpwiq+H7
13BgLgwt+aPxG6o7RvkplSIFQPeStgl3oLQr6zHpct78UENWk2z5seteWNBpPs+RLlmGiA/gCMWn
VdjgP8APsB7TUCcVDtKNF2jk03Ru7Yxr+pmsn+ht+e4EdVPdDMqUJ9fGjb1kKn+SGRWWP4YCCk2C
q3+YjAdZBZgW6bKdw1LfT4yXdSU8FWAerGv+zdcHmjOEwAk4CamuBv2ErxUjj7TrPhJaPk/UbiGw
w5Qhg9+YHT7Mb0G4+ArVnPKn1FQiRDJ0Oa2Wkw/cF5UafMZ4MnR9M9uGs/YMj54STxCctWqtC/0A
3duWu7xYYKjjI/IlDge9X44lUHGuzv3SOTDtYtI4CKYi5wl671tvtCHZMxg31mQpWI8lBcrTtRck
746FnuHGH+4oAfiTltDi7xwEfLZYL6LexIUG0gr/GwyC1WC1HU82kD2swGuLCLg/2Pe553FA4yTI
4jMsat9wRH628lTdv3jEnERbs6/FKVYNLyH2XjzgCgAal6ggonDP0pr6usQTGqA9gCi9BWpjvQle
y7sKayx7f807NNKRopuxO587WQZq1YKhFmgHER7kjhSsGKgV3ctEFRUhnzB4dqNeJyBZIGW6qPdl
D2boDGBkouMP6xsT2iIakq0H7nMzj2PA7Iwmua1xn7su4WsNPWcdGlP9sqd6kYYubbWSA7dEEYn+
MBHh94BrFaY5cUpVrTl9l699Vl/VtFR17muATAOLX0/86yuBboHGK9H19rUGaphUHtCvNU+LRxvS
ODo5EfaUeLRxj7wYGlpc1TTJyDwaGId56/FyuhXo9YLSHwd7R41o6Qu+jplA5LxGFjZXAAviGgvM
kLzkXUa2CUEKwHPX1m828RtbgdPKgxeT76yqPIAuRTbCijBXlkRFXhCNgeGDOg5eF8uHtIFktzHa
bmY/jZZgY+a1t3ed1tx9bUWbCQKSijFimqqM9SOnNlK7pZuHeEugDm8Y0CgfiDZmOhdWpeLz3E31
Pf6owTaZYVfKmXc5C9ie/TIjR7IgXB0IEM+AA2Z1eLf3bBkmRhqPvVMP3EH6snPNQsdRNc6ap8wM
m32AFP8Gv0zr8TpbIdgdG0I/BuR410Hfs6mn2SLlwheeyN5dVkaAvd0mJ1/lMTSXpT5GlUcjJMsi
j4/MM/FTN2EtDralR8OKp5Qnof3cJRZbswhn1hRqDxb47C481rbT1DIM5sBgS0GNN8zikWwrPdRs
SahZFWbFehEdo4GqvDJsR96Iwm3EKakC6LOMaFqk/bX2ogt0rUggQzUf7VTXxBbcwpcoI5s9iR1W
Nxnej1KvPSIqRHoL+a7dD8IDU7+ueduy+SWz5zsTyKDX/+C54jQkY3CB0w2qhGcel4C32/RvxwZJ
5o6sVPY3+kDCUGOp12Mwd/66bvzgYsiFB/l1S0s7QUFPz8dSgtDVDofU76BuNThqtNsaAdmD7fJ2
5XkGyW5Q3F5J3Xl944rRty+q7CexnhqnjXfXnbWqYrp1FfvNRSS48l9UFM3ZB0dJ9onc1ruUGOEe
2XHvPAc5jXo6NMVbEQ8WSEL5AhEwOLS1zgf1G4j0RIpE7MABjfFJLWTdMndCybX20V2J1RSTlksf
P8fznu1HwuAREcbmjMuJ8oDnUy3BbQF0F5O8FIJKYfsX5G+XNMc3OEEitibVI7pwlLZoaGnajkQp
8tZkGg9HgYuTCrkmCdinskjqlE3rvlRlcaki0R6xChtIlp59NVGHyPaR0vdQBfogIvMqfyTftyYa
afAfBCmjIe/uKHdtg4amEaI/MRmqbjHmjogBjOL3ideA0M5l+KmBgWVYVYN/VeCs295bm17KO0BK
sCgMte/7+dDFQ01yVoAjwANGstUa/+IPmNPuakwpdgaKvYfaHldpQdyXZTvmhxn0x+CcwC84PEBN
KNhVU95w20UQBOJsbWomihvLtRZCzhjdEMza2Oka4+RiL3AdjFeJXRPkZWdyl5XWiM96suxw8VRH
h6RHknwgoI/EqwHg7mYX0gDhwEZC6HM3YAhM4lBw20t7eeNPvXfs0oBjLpkabVdJZkyhxHtbjNW9
Ybrlm2TJ/KNnhaxeQcfrxn61jfy01qSzifEKqb+35KiY90yh4GwQHTs9E3Kfvp+94r2dEgZzlzed
/bbJiG0z+k75axtrN1p5OX7pmBr8HfuIpzoV0M+wyLYNKVYbH3UUCVVpsDfHZtzMUw9Nz68nsg5t
TLlxiUvv/TZO53vul/uS9n65WwYVco4n5jZK1PtAp1NmCcbdXqg+wdpcO0nq/R0103yOnRn8mAyb
ncw8NKS9077tTG4rUYbu1pmK6XM6WI8GLr8robru3k/i5W2xwNqvvKHYVUTD3ITB6N0h0IMl0nSP
DbnFuOq6VEZwQZvqvl8Its3IilkThllvI+qG41C04shQ04BVW3WHLBjsuwqaNclLU4kGrkGN5EK4
hIXnbw2ylYAXXQPnpiJ7sLFb9ag64dmINxwC+ITapCREzM0OOW6+byOiW2Qpy72FavvG1yeEnEn5
m2Do7Z2MB0ZooPHUYQ+1wYUhuF9SB4YmUX7IKsxzhpjzrprz/r01WcbdXNQ5Bt6+x+8pate/+zHH
KCXEb+0IHN+QVdJXH1PKdw104ojO+gYBh0zm7z0ljZOJnfKak9fbZL69GzwieNIqKw7K9LxnIyvA
kTSSJ4i7Wo9t2+0MkioJR/WUSSxYP9yYYRavHWaEazb/aLNgYEQOZtwfxtJ5qePI3lq90LC4mevd
ShzmtJXPYUtwwQYXP9LQK2tLdd1SCSZmuZkzM9v2eDk9hg07Cjt/W2xx0WGEklgennSTvCF9bt50
FoRoB1q4uosHA7OamtDkYGAjodVuNr1jnon8ysU2cvIW1rXXoI87J6GYiL4hYTzfe0s3Ri9s/rB5
UuYoDFNr4pJGQpCiOIROX0UyRP0QG2xMbeLu/WxQFwN2u8+xF1ouWkcRb9oaZlEaN1uMBap7uLTJ
JpG9uhDZhADAZdITML7b4aK9IAjU84XUS3Yu7oTvVTT5LHFZVLZxTLB4woU4GwpcYEnEje4Y2Z3Q
LHYfdFribdH6925WgpFSDbwrBsv8SLKeC7me3qU/Zg0A44fOrQcTHiJC06PRiMUiZVGmwQ47iKFR
zEahNkOMciUmgH2gqGZxuFrhBFT5T2GTs6mHaQo/jO17NpkAOYKpxo2XptXirK2ccNJV1GGcjZrb
IXb8yY8LTl0dSeoSYOZLXA0hVRa3DXBps8MHB3TWdAqGn5A0gfmdgRoU81qqrVJ1FCLuiLYFXLjO
56OpqRGzhZoGPDdfF42iLIcN/Q848i9DCF6jQ7TODo29RQOtNWJXDcd3rTPuUmBufZLuwyoAOi8q
BN4fFnsZuo/2DJeAdLKAaqRiAIiml1TFP8l5dJzCD/gbnwDDDJv/0nkL0nqFT6nYFdVi9dHemeAH
MArswFyHQITWSeBFEVFshvVNIpM4uu3rcCkRQXbhKSp78eibgzjhPkVV+R0Q8vAV/vs+m+EXtwWW
jJbgueAaP5FHSjmEaFvtaF8alH7NxOnPpJJEVCoyiLkItKl8hmKhODLgcP+J2fGau8LN4PKu/osS
HNPVHwGNcvayoRzx03TmnFYoFc2MYU1H9EPKA4lnB99hqXzEAF5oHISeBJV2biNWZfhgvbHdGYXn
ysz6KN73uoOuG4xEvlzH+aqUbLS/v12/eIjQPQQwKlgfk+bXZJsxiBJD4vdEBuSIKwDT2qHTJBOI
xC3cgmaNkQdKuKlrnnFDnc9ND3Oyienlk2pqzwX0yD98Io35fA/r4sNCDWRLzemSgmP4x1toOHhr
D9QNSP5xPFhdWQg9kNSlA+JBeHIdNinL6l4grMhDPdJflAqaxI1oOZLXXVfrHow7+/sPJn/1wVxG
Ea7rgzf/hIh6DO7x2Gvife0ikKLUpPcaVoFSrTdRFcmufFeTzWQf5krPcybMXbLjaFsjRIwx6PAd
h+JgmjPdMvZ+1MWip401EpooqJ2U71euRR5WuobXWA9MA95sgzAfSlMmXkQ1AQy+fG1KsbuC4bFo
FKCca9isoaZCYLswPeg67jkpM9bW0iFYXhG2SAf0+9thvYbFeU4op2xXgBvYbvCaHBYLo0lmZvE3
MnbYA61qgYLgD7rVKSc+/ZWrARtpNN6Vlp5TT0XMx4IXu7ybApe7FUmCBtbOYqCfwQqW7dW2+PtE
QFdE1DMtpbQ0yqxI5ZruMLSOkn2Fi32xTrx6jLbR2LT7ZdbUMMfKAG/cbGZc4dMQvFy/7H+Q6D8h
0R72St+ti5/Y5Oe4evnv/zp0+XPJLcVMIKELefnf/ws2qP7Fbzi0+AvLaeBm6WL8/NV79Rt/VPwF
kdI2Uea+SvOBUw5ZGuiatw3atwV2/I09yh9H86Lh53+TVk5V8Wq3YcYCs8aWfAY+l3y9/zWMCNuC
6L694XVEjs1x9Y64sz6h8Qio2SznoyrG8Z6cAcrOof6YR45xMJV3sqohJ6R1iZHWdHaBJUxRPuSD
eWGuStwsJW26q2z4p9CwiQ2j+GR+aXg7lrICTfRONWJ+FGniIWXm+xzI4h4b4ntpKDCQOtz0bL+0
3vBC8nHwV0wovwzmkJwK7iN6spohe1k1K9MgjmtyLAb/5nJbBeaDi/k+1Zp6xj1uQrDRbmcbc2nG
91+6PM02hYzmLeX9yZPTjeJNAgwsvwRZeY/LyzmcHBzjE7LDrex+mJcHO51vzYifYjum8U6e57qv
NlWzfHZ6+CCj+Fx57sdm7nZVzgHbknT6AW+RPeHvlB1keW+rjiSGkmhi0cuP2Zg/exRUOzNSZ7PN
7vUd6AvobFizfQFcBPKK+nQnc3ICaexpwCIvBuUYHyOpzn45UaNZbnRo8+Az9hnBjYjtPWDDbYZj
4GHRuLWhOm6MaRLPlxwtDTFMGfyjeD6r2v4Yy+wYTflz26TYPzgnSB7syK7dbW2+kLKTLyTPPtg5
z2qWPSGzNc2JrS1aEGdNJJeuSoud1qq4UVbcMuZ0SDHgeI23SaZjN42xot4hXC0y9L2Mi+dBQMww
tXVWryAF6GvVNj9gNMsD4rWH3lI3SFFvhQ9QaIzmbe2R/DJm8ReJHdfWEcl9lk23Fg9n71cBkXwJ
37Cy58sS9rgS9m6Osak0NlnHhcbETzcxIqi71kmP1bxcWrsJV4BOj4XpbKa5VOsybjFxrJLnkkNp
S574Z79abkcrSogfbRMsuL2PyWT+7TfyTYDh59pVYjeTA7U4wFS4rj8ujbNnGtCzUOU+KnhG2NXk
66zHK3EYlluQzhipAM8zwNwN3h8rYVp6NKlWIQFGzUsZic+BRJCpE9YZKOZH4Y2PTTs82lP+pTDT
eW3CaaRamx5lKGLsQvt6l6Oy3C6uEa8FjMz19b6L0j0Fgf0RlVy64wjH0sf2dr3+Pb4n+LjHUpTu
R1r0ec+cAOhQ4PtjGfWnNCRYFXfYedMa4fhWMhHY5FMUrueGtO+ZuJV9483jsamc8dAVrq/lpLgo
QnUlm7IuyBCp5x1M0PFYwFlbW0YuP/ei+zSPrXsnfAopVk2VNPamhf6SblACy42XLeo59CqEqFFt
5fBc7Ka8ZGV4KSam+5vF7sg8Zwixhg52IrLlE233uIYLtp1idyZjJ9nUuA5sGySq0BsYIaPeALY9
+hXifddrTrkRP5SVXW2VYV8qA1dXABlnOw7OM+xVYtFLyMOlkcbb3G1WvodzU70E7q5ICtLg5yp8
ED36rahk+S+p9bnC1JlCtsB5ZDRJAbfETnoVz40kHDh2LMMmFBjBg4bBbfCGm8li0c2Z99EzXIJc
GnUIx/aLodpb282O3x06v6j6X5fdPhNJjP0YZDLtRF34alid4CwP6ZE4YnskOpcusQfZnU6J09wv
oXD/UDS/nlrqqwUcaGjwGJ75r/UGcFmG0p0x6yPTu0JpTcR3LkF0JBv677/X626GK6FqgBhEcW5h
TfiqnVCeN8kUj5y9hRQ30A63ejtOhUIyD8m3OvBP5u731/x58M818R1B54DJCP/9Y/0dyTKI/S7E
FpTEzq3TjY8w3vK1IUktN5x8rb8vs7DbtmN3+/2lfyqxr9830KIDehLo5vp+fNfUUuypJZ39ct8V
LTmrWJw9zCgb9XZxS75ktjeD6bPqyFJGUzoe07HjvQ2wYWvj+XOMnXqE+cAQ0REs0tkHzGbXKRkl
xG4S68z2TddWr4m+IbI2vS/dFqh9PE9FdDGdmPJxsk/E3hpr0tKCG8L76qcItcAaasO8+f03/cUS
whDFtOgisHCxrFcP1sqTABqnXe5jixzxynwwg4WhVNv84Y4ykP+xm9J31BaIDfDDwzritV4lUMKf
+D9ZqwGDbxJZH2YBjmjmbMKlG6QbGoT7PhLF23ycH7zeLN7GeqxsL9GXZmRf1qUKPkoZE77pNjI6
RrRqeDQC9yTb8Sb22e4dCIYY48XEi0/W9DFyrPmmiKxaU4ST28Fsu3OZTZcJFtZusBL72Cd+sVVu
zwiuTL6EieOuyiznKU5+dYNI7ktYLRcf8tbSdxzetdzTOe8B/ROyDJfrgPw282gbrGF58GbsasAK
xQ6C9qfWwfPJE9RYv39gv9hh6Ee11zzSHwtmxI8rc/GMqrGZyO0XxeCDcmJiZ3Nq8DNDyf3vr0Wh
/EMHrJ+ZY3JOwf/xGGjq//+7t6C15gSAci6BUsczztjHAoe4P1ziFzsL4yKkHPrvP0tQID5nfW6a
GI4GY43zHjnFmG991jt9ssj5pm+xyLPsfWBYJxUG8RYTrKMxhR+6NP2bPPVyhUKPKPY8lfsx5RCP
A3anei6IN4q+LK6SW5j+2T6X7gKtVDLGYOJ+lyfudvTr937Pv3Y7H1OKOcHXmCnbCg4WxutBU++s
Fjk+8VPWzTAxJTCt5ItTsgSbJLsfpww3/GheY1ZHgSoU1S8u+SUM6/Vo9ueqtOKtLZevBlj/Em6z
f/HG8ixoc8maMG1oNT8+lNKqsa6ei3IvchqFEV3lOumJNrEAmO9FzB1IKLc2+eyfCgcCZdi1RPyK
4k2fspbDjImEWw47FaK/7kHONsCoH1Vayw3sFvr70T2FTPhIMHZOMVPXDZRXeACADBsvnS+mpT4v
pDknXvIOZIGqquELt8ZEmKV5mSnESP6N6xuZk/dVq3PkuAPCeNYng0U9mRrxyjdIqynCPLixnOUS
1O341VT1X96kX7wknBn6PwKfJ+s1dKOiBkqvGsu9AhGmxAEWUXwcG2VDWEd/eCKEPPz8nvicwmxr
sGY0W+nHR9LYcgaVHEjtxqFwK9yOZPEwPYacVIHg+WBLm5FoRoM0WmxTaUoFGOXgzxSAJJK7+I8Q
b5AUY7MNsPkjwAILrHL2CfoVd8bov8kDguniQEtMykpi0tF9LtLlPOXzbeHpw5hlFsnsOVS6SsXR
MF3M+2bAsGKqrDXl6hYPOn/X80iv7eViT3KTOPxgoKn1Rs9v1Grc1eHQE6zcx4cJBsS1CQrLqdoo
HEOPJfPXpKeR9BH2YydOq+cs6rHtI6YXdgDDY3y0MvHAMB2aJ9Wa8IYN6M+80f9gFPwbJGwsyHoY
d8Juu61+jbrJIQlHPbqRbiCczOB9QkWTN1RL2BDeo0vzN17NT7eG87FJHV6xPmzuAmf6jBhwo0D4
QW2S+0TSswQTpTg45sc0HuFa2C7+jbjW4B6Mtf5xIdgJW0Be4L7PjzTFN0XIyZJEIwuTt8NV/X0u
nE9xp8pjJpzT2KEEsNp5rRujSSsmFE4ptziinTAU/GjB1v7Deez+4vWm1sG6Fr4lK+q1Q1kOU79h
YlrsO2/+XHbjuTM590barNDhtdb117XVrnosKHscs+Bg8c6XMYZZqsNSIeXXYB6TWleSKJoFG39s
pQeZPWL0b/nlNpiGeZ+LzqBBywot5062GOtEn2FdBfdMyWKCwjkXe7Io70oQ0/XiyZNlsMek/XwZ
JeWW2coagXYyrKeoz1a5T2Ud0RjW020sKx4IzLmDlw6PPaSeVWsx1PFpSTHdvB+H4Ww7kHer3J22
SUuGR6NwaooVrCysQQphAKNV82e3W+pdyzzIozvYZ4l7GjlEaDKHR4nCTlfzvfftfP0PwvYHhI0Z
gWDf+tdcz3c6i+2XXM9/fvUbxub/5fBHgbt9tRJkgX+jesq/IElTUFDAQAHVQNo3pqfzlwWQ7eAm
BtPEwqbh/2BsEviNs87hlfhmBPFv2Dfg4/xqr4bjaTqmTUnP54BM/WqvHjDyLds0qYgK8oTaBtj9
gEJgjXMT4yK+w5zOHtZllPpvyb5mKmQlZXJSLpvgmMc+hsSIKlioifzgdvH88D/snUlz3Ep6RX8R
XmAetgWgJlZxFEmRGwQpipiBxJAY8tf7QK/bbvfCDu/dq454IarEAjK/4d5zAcg2T9PgJu+4tDGr
sFQRLIOVcyQKly1JgJr7BogMl2fZtEs4L6VbRyOBX8zhYcRbF+p8mLRGS7+Ifcg6S9VVXdwFeUps
6LpS5ZVgfJdITUXzPdQSNYoH2GtfaoN9lxkFzuQssUOtZR4Q651mkepMTOWOr6AhE87KIPtMywAD
tV3dq0lciuA4SzAc1pZ1nhV+WE5NvYmXqpve9JoPBZ03GX/ztxj4O+yGLIdENgzzfNHBMPXcav1b
yLcktC5hSf1Mlhpk2GOuU7jGbPfr75wv/Ii5aOP9OSjHDJUnX8p1OIFL9AWvhGN7/Fw+2astnOG1
mWEgBqWOBRQP7t0sk+aHGPz2bhz6ab1ZuiV1Ips9LV6/zIM1VNWVkYS60cEvVZnwH5aSz9VxeXBO
GUlS73QrT4iCLhbvQeVKvBup798nFZXMjrNcN6IkQMAXoQJq955fQ78mKHURtbgrjS64d8j/yi6F
HTjHgd/ffmq74FK5eXdQWbbtyQNzv/zxMOVO0z4hUvEfNPoIupSMm2j1HVKnuJO4Y9CFtSXSupVv
R6sQ2S3Sa+/KvmMnoex6jV2vMM72MM8ha2NpczebznAkSm/k32xYeyKuu8+Z++utR9z7KvTVho3B
6MsNHfjhX4ZW+zFabYDI/rwGD4tA2bFyKz9xR6UPC9LklIO/Z8bkkK3CAG/Y0GmagxIi0+YPH8UL
JjQjuAhheelernp6tpeiyY8AfkZ1wsVKM5UnUruYbPVnJIxejfKLlTsiC/jA4ylzSmfepbOQj4Q7
OuUlsxZkQL5mWDuDydBzY6z2Nft74W392X77f6/C3T978RTwF0ty7R8r8z/78/XPLh3bCyrEPxt2
uGVs28s/m3c2oNsa3vd8f59Cx2Q9j1dPG8/jn7199WeHb4qB7b3D/3pSZlnzEyevPa1zz4isTK5e
XU83+SYLyNAHJJtQoPqjGSj+FhCYf8sJ0lr3msjbZAaOpecoSVEi6JsIIdnkCPomTBgtHSKUSueX
fDTzSAuy9orssosH7rBiEzfk1daneYVp+BCLsvnFdSGeHXm9tR/NJo9o+x6lhGRvJIgxQEBBxDlZ
zZuoghptQF/R8BmOq56ju5ikKaN1XDagmV6cWslMdQ2ax1b5l7EYyHKejCEM/HY5z3khY4/MQEbL
WcbQgYG7ZmtfjuKkqZI+JO71sPjAmdbcxNVE2OItKs0n1MHkSqXzAcq582L0G49cSsLoV9neYUh7
NCzLZCVAK6wN1A2p3W3qWQyMPrvJPZv4cCic5kZvxPC7WL1bXZnJG1jD+bhg6HtqMOPcFVM7hGSn
KBJ4h+nekIm177bd45xnhKa76jbvfPhbtj6GGUHVeyKLkd5p/CmDeQBe2L4VKG7UW5t4jEor706J
/jrO4NCEmTGtRF9+6JKm3xfgjq99n8x37lCR/ju0nwGn7aHJDT/OkzXZs9cswiZxyIE2CHQD8IZs
cJqI5kYcf7NWSMykl763uTlEqUHnU3roqkiHbilM2v6VWKj5qNfp+My8Z+TBmLUDprlv2bvVYUW8
FY89kozJMJN3q3TIylw2S4Bb2DVkAbqME9zDuTxate3cNOjX9/g52T6LFL2mwIB19hPmDYumeQ9S
ZMEhV1xNRY3pdnTsmqfCVd7tOnQNvWGJ3Tb2u3x8DIYueQk6HLiWUycx+62MCDEfjGFbtvQmBH7+
FMiS9oakmU5y09/XyEsPrYIMIEjdfA36VIvHCbNDOzfqFmJWe7N2M1YgfLwPFv/hOriLdkcr/eKx
ctVDI0APmA7Kve0JJ1p2chlL4+wsRXoJytoPmJGx1q/GXHphCZV3s5fmKrLnet05OB/DyTSsW4ts
rx0qiaXfaYI1tdcm/sETXnnWeuByvUjlrtOk9jIKUHE8cU0X5XIWN7rVP7pJ0T4w7NdvrYJAUZ/U
LFdWPAY2CP3FHMJlW9qYKLgw9tka1AWv+G2xRfuNbG3LUbfQsk1jMjvcgy5yc8YkFjyxzolcJzee
20xOj1lQ+l8LgSexCDrYK4n5rgXyO8+b9KdrusQkrSSSDrbz3NiOhkhugAtulRuGFGmQWrvkOe3t
AwPW98SVv3yzcw6qtUek9fD+rXz9uU5rEAFaNCPP6z86Atx3k6WfSA4owXqa4neaeDDQCg13IAKl
44Sbrw1NtdosKBLjHsRFH5fDXD40hnvbpKDxGPHJuB5NbPwmUKUxnLN+hh1s1Oo2XcckJjblSxbZ
D9YQlFLUF0xj4KZbE1IvhN0R20VSHYPtcC2dbitmOj8c6ep2C7dcDFqT6Omy/KGZLvuzudPfM9Nj
bZ773u/e6B/lZHwTEUfmc47aTfPeGoS1Uedg7l1K3TsHa6IuQpf2zrNIWkvpBWD2n+emTDg7hYgJ
fSHuPp2sY7Gs9cmaxAkqPOpM13jO57W8VDzzuyZ3jb0BEOtgFmMWCr04gL0U53ZcnmyVDXtDZQ2b
zS0mr1BfKETtcLRk+8TYHmvooPhdJ7W1Mk9pphjX+4hGdqj3i8SZ22v+r4SABOSpyZveOdYdFiOk
Vr7z0Bkjz5XzqzZr44TvgEUbYd43omEnh2Hxt1fPBBQYeGnKLoskHwkbzTAffQH+arCFHefYjCH0
udmBisV7xCGbRlk1F3ud6vHObLwE9l177vnS26pHy63fZutgh2gseETZ4MGOWcyoNwrj1hLFM3AK
l60q5Csx5w4hwmbTPsoMFkJBK+hNiEBdUCM2V/pF6wYXmrx6GdGub8VmZzR3rTemoT0HdHntN9Su
Iws0mA6afpfMw52qcpzKI1z7wSPxqn5nL9rs1LD8mAd5L4zxbtSaK9UawhhXMWkbkaeuq8SjS8Jd
SIJjtnOAuU6RY+UOqyrPdi5N4fsXt+4alED9zlw9EL6MudS92Tfl/5Pl/5ZB/G+Nn8X0/39q/H78
bprfw/D797/qKqy//9Q/ej7f+AtjH+o/RvvefzV8gf4XaaiWt5nqPFY5PoOzf3Z87l/oKXQXVDWr
K5ogRnj/9PbZf4FnB4TMIs2B0w6V6P/Q8aHV+reOzzehGxkM99g+EIn175sHb+2xLM9Oc9ImKlxx
mKgAiylOtHkm5aSmztptCqP5Mm4i2HroGFhtwlj8Z96xq+2cyUsy1DFtq3E7bGJaDqgydjeBbZq6
JGzOvUVonLv8rHF2d9FqOdZHsMlzzU2oKwOHsn4T73qJ9yUbgZzXwmHicEFEYCe60Nhkv0haJV4i
Xae9s1AFq2AZ9g5VKQE90NGRhLQ/bRwU2P2G+iSJaMBm4e7lABFGH1mFTkWe3hmbGLlZ8+qHmVko
lLnWUCtbHMI/M0N2B3PS1Jk0w61YM133M/mjdl7+KJ/rPk2vbb+OzyXi8svCEPFRzj1E6Mp7mKQR
XCHydZFfE5OHoRrtLbcYqSNyisqcszYp9P6Au4ixaw7SYhNot6L1Tj1Wyb2rEcOoOPXvGi84p6CW
nXYp7wHwcvjgIdshTfDjKoWLIjdReK9bTTx3th7qyrYvQbEMJzko7ZhoilapzLQz828BWLlTYYaD
PBoKvb1iQEKN3vkayvSZ/ZABhiI20R1eUnifBxs/297sLIefOqgHMZnD1cs1rhS07+4mgl/ptuNh
LmgzvXJ4UCXn8Yx7Ye/CyIo0gZTe3kT1kuMLB9q7XufDwRDcunJKidY0g+Rl8vN2XxSJ++XnSMHY
DpjFNXXqbVC26fmXBWm/X1dTlDNSOHI793vQGkS7okKModsh6tsMAhgCgk+/b+bvlKZur/QGp0eX
oIPkvbEfbAZ+1WUtxHMmjeLZZy3wAQpWZ6GmHP1KnM9042tciW2tI2nPAzT5gkxMuDdYG8iu98/J
ZnewNuMDHutnnISM71mwdkdftuXD0nbkujckRZp1D9SgA2OJoAgbUZjTcXpHqZErt++HTT6LsB8X
htoMGZRx++KPR0MtW9LQZtww/3g4us3OgSWFGlsFeDwYtugQsk3CS6xZTSZYAixiVCH5bjFVfa9p
bE8d0GTQ3Ltr75ofbdV5yaXDBpTdCKN6dfPee8TueUg039BOQy7txDxUIwWft5uCuQl+wd3p0FEl
q7pTzBvuB2n69S+2tVQYdoP4wB/lsyMW657c+Yy6qCq9H3YyMD7tJZL3qgnOc+uZ9S5IBsTyInMF
pjGtLgAxrFN6FLZX9s9mNdvlEpHl0IyQPAh9B/8zOP6gQRUpTP2Og5Lfez0R2JS4BaOTmCQKncCW
bh5DHXvMbYeBxHvVmZN1OHed1XholkAmX0WCogNxY7DjhNtlhq2xOaVI4cl1SgyRtWSpgjWvBOW1
ERD0MSg+PS1ZtaPfTHp7clqA/TvijSUo7j/Mqa0SsK8zscewf8ChlQbL/12rr0Z6MrJRn3ZNh2K8
GT37i2HDWB4YGkzMttaOTnjS8oApOmOWIIa9zV+pYM3gQVt0zGQptAqmCRX7Cn3GrcjZh3oSPDXG
QzMYkDwTsVlYzJ+Dpr2DFmO2Lqi5LrPGG4xGjk6GDKbF1Fs8XKBZ494Rq7nsnc2hqevVhOnE4Xcc
unjnfoBWNG96kgr7Xdn2GDBUHczoWCz32gR2dyrzgPd+cZINnm+PrGot74DtOjuQ2+of2qwv7xuz
uqgUaeCuN5z2smRbfjGYu307j3bGXM73eKmmHJuFbKRBNpZrnn18No7WFNu7ij/HSN087nGkaHsd
88WTVxFc5JqDMkKoZRr64aZB4yXbR3/yGF27TNucAi/5zrSCmxUt+a7qeiPCXJuy9aRN2CklK31X
D2r91a3dJ3dUf8twlQgoRNthPjFu25l6pz+lykj28Nr8Z6jRw4NtawmXQ1ORJOoNd+3oAynRVv08
ASj5pUzXQc1gRIOHfI2jMzniZdF/lp6RRxCT/LfJ6JYW6JUpjoXTLTee8tSVTaS/w0qEzHBeC6p5
i2aua6dbgGd7ajsbTZquCqrnjMClYrLsuKCGv2e3X8AtCw4DQXPPymvH0+pOEpF0ow7OVDsd4zoG
X2rQoIBVBJrg/mXT0S+mf4OFD0a2aTkR49Rmx2JvQbNrOzvTYBKZEmp2L9Z0Difkj7FdBOnB5R+w
F7hV8dnMdsbRqOyfFs457kJSAz4m3xyvhqeM38xP2r0zKisuCbk+ukNnvWoLfx+5cmkEjpdI6JxG
o2/G6rbU5+5F8h5eaev7e4yPwQW5TEP4E/madGJo/K1sui2J9A1JjnSPlZreO9/OL6udZa8J45nb
JDGw3gOiohIgI20nfdDxbW3pt8MCFj/MefPvncJbDqQU9h+oJUIK8TKyaGEfkLks9c6uffdU03Y9
EDeGUK8o288ZTsFOLLUel7DkT2RKvbLWcmko6MLJsARMpa0WGtKy93e6Ac6mSfTY7lNxdfJcv7G0
YQPg9ikEHFKvI5ummE2jMT6TvomFUw4p00Ibp2egMTsdpsUlSQDtTMgIYc13TWqyL683CQ+OAVjk
/DR99nHp8lKTEBgRBu98mAu1/ILVGT6UXnAS9H1JJHgzMTvznsgN8KHhAJDL0+zH4K4if/hTtP7/
Yud/re/RKP/P9f3yMfz32v7Pn/hHbR9YfzkkFlkkPbn/jKv9x0KH+v0vFzKHR40MIZEC/1/re0gx
/CfsL4jT0Iz9Z31vOn/hiyESB+YHs1lymP4v9b1hW/+20mHnDoOexYJJI8HxZ25Csn+RqdAPayDl
efLnzuxfJ832dlzTv/zFrG4V7oA40wzGEohXHr3Zv+LLmH66U9E9iVZ7wls1nOWKtqvzt1Ouldpp
TSw3OUxtkd1TdmgfkHbaXeC2ene0/QSFKRVaOtw3GPwsDtu8pDQg+MPwTsroffMWyavePg+YLWHq
aaVqrYMoRyGuvujx0obEHaiFGJJgGmt7lyTkV+JoS3WGOAJ3ePdc+biBES1gIDfOWbC4JmrVJBhj
L9PtYZ9VtinOIzEjFfOOpsSmT7m04ujPkQUYZ69dzRd7TQcKJ4VekuAlO1n8A2/o6pyIvnZIxigR
9xQ/KBE0uaEDwV9H8Bnbj6JJ/K/ULajDgEHgt4m3/N0JtTNmPJ3ouL4QLA3wSRxK1AU3sFvUEEoy
YW6SwmBiNY+06ftJL2iyVIuKLiIi6EisDejLJh8BmjXWSPT64sez7jtv5PbYO8xu2TEf8qe0qkAy
LLK4dgwojoU5vxRtbh2KcS4IRAnSYzmn+FC6Os1e8yWnJFin/AQp7tra/U02S/k6pHUTymq4t+ol
w5YyBWy/UvfXuCQzULv5DRso4/8uQMhqndKlfFmmsdmtgVGciYz6TPO2j62klE/KlwPVtFYfqOGx
rjftjvnKfIAX6e19sznQez6SYvXiVuY3kJzxRpHcsgvK9JayzgtrOb619XCup7Y5lmMuIvw50aJq
czeswr0RQidIEvV1lpJVWZrly4ZkiSRTnbisp99u3rjX2lXJ/Ry0cGr1RaPQ3nQ0VhKVTE8O9mQz
DCfvwyRFMZqmaQlTIDIMaqbsksiqv/oj4Rrg3PWT1+b5vlmUswOzRceJHewzl+Z0qCcn//Szbjkv
rBxj0TnaYypWmzjU9HdiJe2do41PzOaWJ+J3KgJrKNCbXOTHptx4MzlseKvdTGWNQ2goidQnzoVs
3/dmsE9rh6lUpgWHyZ1/tw6GWBZVbZRwduyQkuRNyMrvs6XphQbY1DF2MxCZej1QBlo1aWgj3lSl
gW/UpyrG0gcFxVx+GE5DpEhVvoA/OSkiQKmU0Jg4o/bqrIm+s8qlOGcd7gUNkfu3JZ3+XSqP2RgS
nJJanZusczfonF5e6qmUNy48Q3itvd9Flq009Pcuks4JRpGzaz1fT6O+mJhdAZjUyJLX5SMbUuCR
lV2Ke8hgdYP2GNG6QB28Z6DtxwktP2sKaHzcadzwI67M9JAXrYmcJu0BLFsjfxsPFm471Du/ZNWB
CEym6R4ZsRFOE49FGkyVQUzdsn51gkM1Tj17Pcsxx/c8zuscHEYerWWLp9SXECg4PQGQuPHbAJ2S
s5FL2GsvUmbfazEAdgFP2LFs0Tsx3yJnGt4IKpgxy2Y2SSnGVOs3WRPUWDJ8EWadZh6Am/IvK1F0
rIV7APfBKbEgHmp1dgIOs39IQWqDcHVWnAQKQmIKXdX01c8Fm+KLl4vltiq0D16pV1PlOszYsgVI
x6ZO6+zbQicWhuTMgnjR/CsZ/D7KTZG/1H0BAM4VTn5FgzMRjSWVFSmjRmNUJ89dZZY+fFGLpSWp
NWcjGFGCW9NlYkf+iNNGe4JX532YMB2jtAygwdUB8ckyzXiN58U04wR8xp6ljn51k7WNx2RkqzOO
4201ZC0S9bzZw0lcGWrw1iLXdTHEA1FIOugeWldlUCWn+ypDQJOvw3E29MzcJehmuEsUtubEbR5m
a31rJCIkshmCX705PHgUQfNuKK3paPkj6J8CxRcIjdi0ppNdGX5UsvKFxGuIEQEqIM9CG7WbVToZ
BAFpQBmE7i5aMI8reEFSDQzOA3+9zQkmvVOaPl3XPCBEeZUQTZvF3C0DdL7JM/8gjtMDloyFAs2E
oVwUcieM/gBlGg2lNV4DyamF7nLFSMKqQ8f3fhpLCm537p1dasyP0lf4qn1W/i2EQHaqbXDsluWg
rR3kDH1K2JwtDLHcoP61ktET6xtCUBqahj+pxIdf48/ZIfgefgR5EUSWj0Kss6sgggx9CrQAw6cm
vpfOewag28ak/8i9PghwR2sAvdnGSkCGUraX+DHOWtl9bVmkjJPljbFUMLfnbatkes0dolP9Yi58
sY2+Fvs5H/WTQmZy1Bwv2HWiYY2C8iP0U8Zrms+/WZYFHWpdct517rtSbEcaqnzal/HdbMvyxhEJ
eISVGLLEmldkpgUBVNUEWjq3s3Auy2/pVsF+EeodLh0QL8XejNGdk1yTFkMyvkiOfgA1n0RjzKEO
rvY+Kc0kzNjV3s62P3G5m4I2P31rDeebjdJve8yrfeVQMEyL/Vr3MgvrcgB16/OjVG9DGWO19t2D
l2GUj7HK5hCFHD5n90DGiofAbMVJ9011AfbNr8Er32WdkIkx8XZxSk2vPkbR0B6tpzwnr2xKWS4X
C64p6ebVp9mgDqwxYpykXbv7YvLWsAm0Zo9irr6gvZzjcVV2OFnr55AlKxpH19vNAZ9hhssR6yzF
XgbdVPelNZAVtg1+4K57kvytuRR8/InQojde+3Jkadv4PzrP4c9a+vrUy+TkwkELUaalD3Ko5ntn
TIo3r3CfHNedw7ZKb22zHY6W9FMLk0ohcAok/KLRbtjPqBDmcHHYHayjH9sqcU06Ki/lm56g6aiO
VWMOYMYAx22yXF8aVuh8zztTGO3dZKjxqKvFO3qL47/P5aC/SR1OhkjGO6VbWhFPUzYdCzFaEDfd
CZFLsTScrGKcdk5GxBycEgaJjsMTodePnR84jxglBj3k1NQoMUxhho49VN9Db/l00EOR8p3iv9io
EL17EMJweGUaJDZHllhKhmB43IhMryeMXTJEJ38hQqf4OZAo8Nmk3bmaoS3gWMjSsEutLzKaHNbs
ufnLSAutJl7dZXCD13c5iZlxCVErWSEj4suWX3rlV5Fo5fCkZpJZEg7PK8yx6gAh5F65zU3CCsgD
K2q2yxGVXsHj7E7eV5J6AMbNwYM96uSvjujtqyFzJ+rruYqdHKmgaIViWduhGWlHq33sLZuEl5Vf
xe1SmvBy9KSF3joKCfWi98c6YlC33jV+Xh1Soy/2iTeP+21EFQs+F/MRVzsUjE/qA1Lf/JXTrHzl
ipM/q3nRn5hfJ0dCz/KT7sxUvEnnnrtmYiacYxwoAU7M1Utq5nhYJm1lrqeIHkNhzguR6XMZi7wK
zszgpjCrF6PcLXYjAJqmhE7rQ/8wqmV81X0lvxxUs0d/aIObtijGOzvN+ufWcvqS968txsgCClvW
DtAFqiukzv0Ifpn2YZh/pAYnbEifJINIBcJCIF2JdYrzgvfhhq1IzYw4qdznOfGV+zMFiKWiibBa
qh9pB7yI/cIysndR9til7TIZKrO3yZuhp0BseapUA0xuANB3rZolf2P83ezZDtR2VKulQtHTwJT2
i9Tf2cDv/N1Qz/WrnizJA0OZ5rjUHK9YUp/mmtqYtbr8bOqmjbTMw9s2qvSmbyhJq2bqwNXWU/0D
ISpqed0zDzPI+EvRggJaa2ahABGrUGiqQmLVC2c/Q0F/QOzW95GjEGoVCFGhGhokpTeKYHKzaI6g
99N7E8D7+uh7Rd/eLSl4uShIF71ziV1i6USxUCOBgCyF0c9E6PNFuZmziMek3s32E5wWtwSMJdeW
Wd1wLIKsDoDxrZO6qRZbC92hMOJKiaaPrCHjHMVftFA6udZxzFznFTwaHjQ1p2DK+pJ38RPrcBLp
jMzSSz5NeYfGSu8LfD3pHLmmhFRbwiHi9CEn7TKNGilNQ2A8Lh0UpdrotINy3CyaxlU7o50Qp55n
MpKjlV9EQdh9Ykrvu+5b+5febIKYPkeOcmA782MogyR/w6Yswxo4HioCd7PEKIUSYfD93+Co0qMr
a0pwA0VX2DEWf1HFrMe5y+kcB+AE9wPTyA+dwvpmZuS7q+iPW0/oh5Yfe1ZmNz4IkYuf2WLXj/Ns
OGcl8jk0a1tETmbAXTay2iJsE3U6oYZUB105sK2fCBPti/bWtjvG+HzG54EqMkaZFBBAZxRxyl1H
cd6t8WL2Yywr74SWY4paGvfHMc2DfV/q5odjL/YRFJYgOo6Ticw+H5xBmx3y1Jqivt1A53nt8vUO
2fxZBdp0IKH8zlqy4Etv+ruJT4K9WDeR/ZjrsTOqjlJKphf8jD50a/xyiMXcbi+CxYk7JEf4DhUT
VqPIsYgmNZS5ims8WbTyfaCm3200raOWJ1akAS4Jm9ltyIuu2HJDelxJk7SsfZvYTLECT7sbLbU+
ijk7SqSI1wUAB+K8xuqpwLUqrtYs+y2Ea1+TJM85aLsUuZrGuztw8EtRoFzKSOzrQRn2uFe5dOb1
gUl8cDstaRmjxXOPpZs7MSo0Dsyhbc+5btz7fj3thoGAHPjb6cfgofpsWiIzKew6/7YkRRbiAQtL
o0qI2qwC6+3PpNuat1yIOs9qEjCHt87y2LIwELedxdCh901f+sLF6mPnPq3AUfn9SbkNUUeJCyGt
kGyh/Sq81I1cVX04gZXFxMPiRW6Wn4Aab7KU+BrVfZGU+nMopu15k3obk55KmMNiWbG70RwxoCVn
bMRsIIYl2dWp7obUzAaAqAbecLwByGVqL92lZWfC0zJ4B0MvvdDsma1WaVreM3/Q9Ujai/TjSejT
7TBSb8M9NKNuG/8s/iBOQddVsYKyfkTbq/+eG1q0YiymY22PMpq1znwoRo+JgOh/jdkynr06Z33h
l8DCWhll2SpINHCBnGO0OSN+nNgNZinUue6Tfo1SbG1wA9iqqE+NFFMZppgCXxEPDdA256uFGviF
UupHrnVd6PWjd5O5SI+7RVE4ttkpmdUmo5FaHzWTfA+MDh/8au2gKb00GkdeMdmEWrjgFAlB8V+z
BZQ4c20ErLo/sdZInB+qLYlvUKV506zZJdeat1F4w3EdsqfeNb4tTtL9vFIdNalonrLWfGNYX6Gd
aeyvAbITOWnYHYVWvyygdr6FqDW1TxvfHXdMPSi+F5DxO+XWj/466jAe04KYFOEn75MuUTQt04ST
OFjnRxBzCkmcn6DWYgAx750BgxXFP3IYu1qcQymt4LHhwMIvZDnsf4op8SRyoGzUeBPq2NXL/ozM
ZTerPF1odZKIr0p4VxIuxd3kMr8GlQ7VlODU3NgBjqvgifkYG2KpZ+IWCoR/4v/wn8rG/zZT89Eu
Wg4PwGbngNzS8+pwuRrW/CspYUEeSq0E0eNuiiMPhodTLWeVe4DldOOl50oKK2MEJ2tus0DRIFkJ
pAdY0d0SNgD8JbnhbH4mG+KcyZHgLv00H4tWHr2pe099dcb/yDw+Fyi3Uu2aBGgrVQWZvei8szCm
cQ+MxYu90q3OwmH81wX6EDaU+iGVqRkmdnfp0+kBDO4XW2ee+GR1EPU2D50tmojBjHdq7NIEQztm
B3oXBoiq1u5m037NDXu4GRNNRHPvYl6srOaQ6SIFBlYbcL1pznpHDsR4pTqTi7FlkA9xDMPdg9R0
xnDJnJMhs76XKZpSc1ytPStPSBSj9Zk4k/E0+ySaugu6Woyu7fzbGbzpibOP7GrX6UNokvLcdwyj
dKNA76DBf+19jTlLnptxr5flMXCbqz1WQ5goy8b5nZMbH3sYQpET6Vl57rgfDTj4AO5W8TEYbfu2
OU3rqNSU+lWapCKGxlpqH61b93eeXmnHgguv31mYl6GNFf3FK2mRUJ0UWUSQEtIpO42tel0/qbN4
tVJRf+Qop+7a2UquaszkLy13v5EWrxAgM204d4yhH9Rik7Obe3MTilyf2bs78t40M1vdbr5RyMxe
3R6YgtYoJEb2KWqzsxttDhfOLfMlEngK2KCrVexzBKr0C4l2a+Dam0KHy+CYJ9OPNXWeqRCcpy5J
233areOR9wCheD+gwgv8l9l3OeGzxnxKwaiG8FXvfGNIPuoF0gEgPD+EsYSkoKJJ125mk6LmwgKO
jF6Svm+oIcZln8JYA6eRuxLuJOfPzh2Joj6kCYY5hkQVGDxmYdQ0NVEHDc0N5d3cCuBybtu/9MLu
brrO90EQt16g76TOjG+FgRuunAvEQC2BdYvWTP8x8QPcyO+kepXYPXe8xglDIwbULPHImb5aUsiL
x9MDaVTMIzarJr8oIQRYVQY8u5EoEiqmFaeTYY7kI/TjVglxyryBZ/Pe7T6D/FXKYjwKH9Jtpy0d
RatvkwGSatWEddpankD4jgyf9FKAYViJORGmFrxUf4TVWVqkRJ8n6UJexLo+riUGT+hwdR4r+Ikg
VAca78XkiqYErUU0WeJ7pryOWRE8rBplvRpcMjWwQ0SOkPMBHmn3sKST+VoUVOARrpmaft0x7odu
Q/Bht/AfB6fnPuUsa+8rpU2vmp3Ls5V1zGU29ve1X7XxlVgp/Vav5/VgCnyPNK+D9YCywHsM2PGj
QzSS4EbTMvMT7lR5Hgd/ejLN/2DvzLbjNrJt+yv3B+CBQBfAa/bJJCkmRVGkXjBoUULft4GvvzNS
rlMmrSvdOs9VNYZcZZtEJhCIZu+15tIWvNkaeEvJsmxjwiz9EnpyR3QvscVoOAhfYMUa6OaS6tDi
Lrylwk/KEIpjO8fcbyl313uTy5Mu0m3Yt1EKnLq7W6KO/iAtOmtrU4Z6MBcZXaVoINZlToxwXhfi
ORQdG7XFo31IpaPFSYqhZRWlSfN58NxqNxmsulHlsJgxpDYcdpKtGXXpvjbQlZMzUpzacJbHcTL7
bU0T9LoWJUkqNKnN6wpD5ac+hf3KLAtGDQcDqfGtEzKd9Ma5zpr6FiOvfyhiEW27can30E2ctV1n
jBKjnfobH9/5E9VbmKTVVD+Y7O+u26qZdkPP7p9ypqRKY8AXjtNxDXEapiS9jHVUd8XN0AdfjVGg
DBFFePBit98YahE3GJiJ6Uqx/SaNfQRE699BiSGNSrnjlUcc/bTywnzj9Jw6BnaMa+rN7VUHjvCG
DLnsGpzbn6SYiu0YAlNIffUSqSJeWw6IrtBPKSuKsKBW1qpHI7HDnWxFvK0tGtgGA30fj3W3Hltl
HeFOU7OpslJZFNqWTWzPYoMwSK56F/uoYS7tc4KxG/BXTEJ1O+OBlgKZpi8r6sACnPamdK0xv5/d
GFVSzGKTuloojtAnuzZks5lc2jfUWAU7jSreCeT3q4D4Kzdb+PtmeO7sWX2YAIutrDF7DDrryY6Y
rBFMbBPsqhsqJS9BiWQkiGh4TFMckX+VmxuCk6qdJTLnMDlkkEQpQXAQPSuH0OoA6/YqipYPdpyg
lkibz3XXpHdehPHDsA5srPr9uDjjF2OmDWLZxpNtCuDSCzvkGVvqvh5ZqJFqvxRB2pynoTnjpsnV
yqx8lnahD4JxbnxAlKjW6JvjY1Oa1jUsj1fHkMNNZZXtqmX+B3GyYByFkv7UT2hpo2K+Hut6BgbU
fP5v2/r/Jy3WZvFGLvr/9iN+fsF/hVa9Kt/0rn/82F+9ayG8P7CAUwp0NcoA2M7/mBFBDvwhbbrX
tK5pj/8lS3VInTapC+v4TQ9zvc1H+EuW6rj4Gl385LC+pANqTvwnbWsu8Te0AmmqVApEIOCJ0bO2
EM6+7Vkv1dIMRjfQUBhh869LDD1nAijwb2GM6b787cb8hErzlrFwuRhOeI1tCcDkWe+RAZE7O2RB
9M45NlT9fIlNUP0YPGIM5wUEIAlfxJTOSzCm7eF/cWlclqZObvW4qW+/Z2JkYu6pL5yRs3JpvCwA
MNWElkRqRD0gd1RnndmCFYfOhdHl15d/CwLQ3xxVgAUqI/BpBF1Uxn+XBlh2EpVBmtvnvNCJvL4x
/mCZw2hPKn25uUCV8utrWoyRd8+WizJUwD5CVZEXvcLf9AhlXYZDVAfWmRAzwhNQdh0terjNTtIt
fqx76hhOYnPxQQxtt4/7oX/1ahw8ueFxHxpPW31klM6HDo9LuF0Wws48GibNmr22KU7jJSciWbRJ
CsgkerqZnrr9G7DiW67ij3vnIed2PegwJonnbx+dDx10mGVsncXALikbwLbM+QAe0u9m8j8SVZ1m
nTL467v3lvrz11XhW5Dzy4vBX99eFYOWTGe3FedUjJAnL/BUWcbfzXRmm6WZtq5DLAQdHEQAlwCE
X1//ny+mtIXPSRglJePm/bsyBkGZEQQuzj9SR/ULw0FvvoPxKG5/fSnxk4Fii4A3yze54D+YOKGS
fWmagzg7STDfG+zms92PCJjQJjFmzhznZTQ9/XaaRbGu5cTLAqEbNAP659887p99cQCEzJZCuvRJ
33FFLMeogsYMzfPQN7wkDikR1TV7bXNcJRrh+evv/rOXRPsFeC/5r/wHW0bUAPANe7TQtbFHpFwB
mPMSnXrJu6D161CWID+D7BdG+YW/X4zBrJ0imD8p2S3VyfBI1IhoxkZb6oe4HjOyAkQPHCCOR1JD
SpXylrHtRZMcxCbOr19/iQvO69+I2MtglRbPz0QwhbXHf/eKpHkUDj6ykXOI9r3ZLZJoh8u4QeBN
HEgL9in3J+Y9xQ28xAJGCUaZdaeC5gCjBlVskjkkGy7TQvVFhGb36rfm74LDfjILSoxLCK4Anjnu
e8+7wSlg9GgTnzE4c0Mut1nUJGYJnYRBeuHvRrZeQd9MgZ6pmdCsuTg7EIe9v2LRR1ZqZqo7TzUp
Ay55NC8hRVf+sMlXGUx7vmttj9o8mTNkYJhjigtrosH7MRm0mtguVf9qVyMjXSdnmAYvQWI7TJx6
TFxuUceqQdxLAqSiGyVmRB18DqgX6Qkb41ttUf0N6IVv8P5r8U14zjYj14JhgDPljdJs8bNAApuN
zpXGYgS1WojZkEb6AT06J/SSbuC0TuVI58dyjdxDows0dxfEyJ1XUI5sc63mOlhbqUVfvOjlDkSz
0R9irxsEQLOIeh+Sbhp4iKpohJvxZBCzh510Y8qqahHAKp0/GMi425iWyZuRdtOwZQnwagyA9K8c
vy7PA+rok98V6bVV+NXtmGLiRoXVwr+B8mc8CfDQHwTk+69m1okNuiXOhxa07prPN8avCv6Gd9Wr
uNwkPev3FUkQcLoaO63vGlNHJ1Fzh3LmVB05jpK0jRXZlEb9OJQ5mb92KOXHADCQCY4kgvrdWmND
MKobtZwSyAJp115v+X8CHKGaWeI0zQ4LGldUbsPgtEcL+LpxDH3hXFvRQPOsHsMrE8cQvu1R0PV0
xqg9w7sSFLTdvnRp6lpYaAj+q+s7GRU5Je/AicONn4I6jrDqP9YZY0SimCJYQmffNABHoi1bA2Jv
RI9/4RIZhTyGbULpk/bBFhCR6qjzmAkR4MeU7HRKkQ7DAUuXU7QXaS6vqRBnAyuz4LxX0+8YTFlf
kQtBToNnk6JhzIEvdpGqipiCTTL7R3R78S2p3/1XQmo89D1WbO7NJG03wFcj3LJOu2vBLlYNkrmJ
CJ4n8MQARGn+baDUcsrvq4oKVNPtJaGyO06A1Rc0we4T4nMXF20dvzJQ5m/REKbYSOOo3JgDj2cd
h325R/frQlmR45qBVRCHBTF9npGroBJegW18dRpq8DMOv/rBcP0kO42l3+E8Lks4RA9yDCszYAAA
RpWbQhY+wIVeOVIXpKBWg/LXjLbJgtSTOYkBLxPugYJ64WciqJ+MePRsPm6WctpSjSr8naEzg/OF
wER679zpUpNLzQhaCLO94bw0/kR2FN1//LJFFOafZqPjiamQaCXKdyDvR8LB0IxVzBWJYlSuYl+w
mDplw+9A118/B7hUCEkXCw8V/ZWxNs3W30wBQRVUw2k/IBlnyk4cdAbSX/r1okj8Dt0JpEFisl8l
EpvZqCCtHG5n8HgBf3ekFeMoJunUcJiHJKj7bdGC31w1vKH+uihsfj12YT4cJw4C4nWo2YDrHfFe
UZ2yMrMeGph//Es6P6nvMVYgS5OoTHInKKKNED1/J8Lk3WGXYONjoRRKkAhwGt/5LjentXSeU59D
+V618EBuqUcxxSCy8HXmATHlsprvLddjUQdEMuOpYY5kD+dfhy6LqEyBV4eV3702gb6V2kfy0HUD
//PyaQs6aCmNBofcNuLJLPAEibprLnuRDLZ8++ESXxNFI6FAC09kdNgZKh08gIAi2FpWqu4vaUF2
nurkNYvluZ/J2r1kVCuLey8KxZfileRKWTx2r0hU53sYTt0rBQ2KlhFc7qOZjWTR68wewJHda61T
d5sgap7TDJTJek46dX/ZKCxZQzbYJa3S0qrzS/wWKkvAr5afvjp2LrkXOqMagxOVNXrka68KkeEj
J6yuGUY8O0t/WsjGLDxdRT5dyCcyU5NNeAUIZOuKjEivQWN+VQZVZRtaAbv0TocbjRX01mPTtXxy
dLDsoKpqghzeGC0tt8sGh25JsM2WtH/9cfi5ZFcqUmlIynWVgxwHZROB3DX9iJvJVf51jIzyJZY2
fHmWHT5gbeHQW/lGOaW4tUX4JyAZLl5eXiERugSejXOrt0GsPP2mnc6+M3WvedDxjOrQZ3PH/w1Q
i7ZbnOnMbZU+qgAvSfZCCTYGqK2PHk/6FviLPPJ1qhOyFe8e5QliKSPO+bSI5NoD6Hlxi7qVfTky
6FsTqQnaJzjF7Ra90Hzn+KkabuopMmJqcpBugaSVjFpYw7699fkPVBEN1e/puvKngLI/j4l8SDOf
tl2vA9d+JKPRInVf4mLinkJq4ftfJgGYjWRdJGQkrknNC649RRJ5A9nyVHv68sXU+2tYI2zHUNU9
pzQPTkHEU2W73xya0OapQnQg74eFnPswEbkWlMThkXU7380q8l4QpfC+gqvECJogRt1ELm9823Z8
kstIhJYiaKzrHDVitJgwBJJGmz1tg1Q8mENrOvqVfkBpA0d3Z1UkjZGNE0ALWWYq3BxHO+z6PZsi
y9eUHwtz1kdlpu6LnabiwTJ8zgDUrViaQHU8TLZOfrUtDelhng8Ib0qC+tmLal70Rkzz3eUbshKx
R+7Qc6/aCoDZ5cC7kJz+vOhQxjHiiJowdZuriSPtw9DwN6nm81h6vUtb/InndNkxXpZNtZiMqDoH
JW77Md99cWsoYZZvQAaxik2rI8Qvd62txznYpJPIl02rP07s8S0yHXxWo3iwQT8T05tnJa/VopAz
S3uxsbMigFy5XcR0lJDmS/VTB3LGXevSCmXIY9fT+X1xEnr2dhplc1CJS7vQhS3m3s/tRGulRNxL
s7I13RcHGgHBhDp08RIGkOcDUXDgRaotVuEpR5nt8dP5EFvNRwHckCESEn65BmhNmlp6mftmKzX2
ZG4xybMVifSRnE4VttOCMXG5AT/mIn1wH1OLeUFPrG0kWXEuY5euAsva3NftYZaJ+hNYTXi+jE+H
vu0eOMywh2fgZDdy8BkipJK0B8fNxqs4Uph2fgwI9Dn+91oic1gX7dgSm1yCzNbmvcijlnIZFd6c
6fwwgBvEVoLLEE1J/KCrqw1ZZyTV2itLASzZLZmJAIEba9lYFCFARpJekOgvZEwFo492FBB1Yti6
vWIj1G44e4pb4fAVGHLiwY3hlBAoFfFmybBhhZHAvXYEF853pBQHj7adiA+utJYzJ3UGtWkIWvk9
/ga0PbxfTtZnBdYgCDxrOpN6+cZGh1cZ/QzFIBYgFPmRraY1VVsmhSpqx3DXGD7BN+UlZj4d4L9t
7UZxXdTq832hnNZb1RzVHgOddR+51JaR/4x0FCbL6Y1N6rQzGhH2QsvHUfjJfOiHsYw/CG0ePhIx
Im6RsPIpXL/nfmAEYLSbgvyih94d2IRERhY8mtrUWGIY5fvKYLpzaAp/HPy5+IBT7WtshMaavLru
4OYNQlidVUz6aPo9Qv+4kppGbaPrz9ZjZfMCzyyP+MxYkVRCi72n5BmwQ1HeY5aS++cmNQ+0cnGM
7I0htXdm6QOhiRpIFPE4F0csaumN7XRCrFk1iyMn+/lQUsuGsVDXJbpTu/oezDn7BU+Hr0JNYoS1
nYUicp673rxq9OR/haaJQmQQx+ypBgfcuZVjIDQqS+d/oB2GTBVOxscopbO0bouaP5tAcJNsl6gP
KoCkCdjwYHByMS81I3ucQm/pmtgnkjGC63EJFB2aiXdGH5QzctpPkx3wqgZxQxqn2fLxwkVSbEKy
Om2ccOKTzpfFJMRU+LxAg8pwEOh02Syoye7Ta7hAjvUYAtyMUA/oyY5ozxoydKqjY3rmtMqbZXii
ntYeLlGVic6HnOqApNmZwFJBQtsrsBR/g4LOOXIG47mWnsX6SW+U0VpEzFYLGsqHS3TPZd4M0ozJ
kfgde6uaknci1/vNOiSul2gpelJhTflqmp36+RLkW/XMe23DK9Tr/M4kRERiVO7O004bjJ5o5dac
7eKDRcflmzN6ZofYeOCN67WD281gjxk/dhgNBBGDlblA1uAcpVxMeeTANvcaGYmCAgPDvuq7YYdL
CI233xHCYmaLeMDHQMnO1Ymp1Hm4JTI1WDZQy3KSuKRHeqPyHmIq1khjdaQNUqDbdtEBiD+2zC5g
Ny+yZlT3eAt3UVZIf+up3tpx5fgB7/T8CS78ch0j9viEmDPbdLwhzM6cdpYdC6KWTHgFEi3l1MYd
4fDVTMM/KP2t3drzwYpc4+tQ2+4r6WPLN+Q9I7aauWO7PeW06jxlnUTdmdeCTdk+p7jypE1hpKTi
LUZ2D3cfolU1N1euPSe3hEr4myj1ks9F3UcfPfb483oo8HBnnWvuQbSp28Cuw0+xIbOvVaP4TbhK
ko6dchlEd0tpcGIluHcSWmqLeaANRu9HVtN/jYm/MybSWKDA8osOz7eu/z+PSRslZfLypsnz4yf/
avJI+QdOIY+sKyFcy3Z0gvi/iJMWXBKciXQ9Lr0WizrVvzo9JtZFun/SJ6eElCwduPIvAIn8A+C8
RwwVomnshF7wn3R6PP9tMQyjo+1Jwok0IEWncr0PBYiUM+UYqWJiG+RwqvySrUyJXPVkEz+LQKNn
44scStx3wlipIsI9i7Ftk5tiOmRxi8w8hMi8a/ug/UgtAYGVnbNthBCBlYMGtp0MAUHDs9vsBkxG
QACy2D3STpHtbkiHEEOy4Ux0Wn03d1dO5uITCxQAjrqY2fxysCeLD9KjwgMSFX70CRIRIL7RbcN1
4KUE402PostDFMphpz4t/UipdsrVLhkNc9M76XCOpkpc0arDlD2DMcJJo0UXixE29y7whWt+BJod
5sdxj+nynIR12m3iOZ0OrU1w5DKpEvG7bX5e2nY8pWj/H8IakZFqu/gOZADJEMGiv3mOHmpLN4VY
QKovO0IYIIDHkyo+RjEye8uea0wQ/GMUR+LE+vQJwBnGFb8fb3xHYaDJ+7XRmNUmAioYkQ/p9B+z
OpV3+DPsc+jYJgpgtARiV6lBa7J9Y9nAYAiIphhBiTCtI31ocmTB3EK76521U+Fjtgx81uFsI3DJ
6gNlSaoBytqLIf6A9gsTtKVMJ9/IMQZw7k5IT/Noca57g10N6moUdr639LCm+gPQiv6T06mUJIxk
EVtjtFq0pgovXNuVLs/DHa4X3zr0qfkMIdDdDHyXbRb2j2GJyz+Y2k8qUw4MSrP80iJ4vhJxLVeF
8mMgCOTBiN7d5GkU3XcO6Zkbyqf5DemZhHWUMUyuIC9iuaqLyvsQDZ2HccMIte57fA7b0DorQgu2
buTN12qpv/UWOT6YjRZvGzYJc+aUdlcz60qbeqRz+mIGmgm0KxdeCD3BCM/C7p/gvKCO7WV2jL02
jE5TD9fhPHNkaV7A0HRfzKmBoQbC8OwVtXsCKGx/zDy44YZbDtdu1zXeuh8LbtlUF+0NZMcvrLbD
rYGmZ2tN5jenLL5A/YYSiJq9OY6pMyA2tc0PAAJFtyla5T8TfDs8LIZmYI1hvvWaMIdsTcWjOJjO
4GI78Koyx0M/TV9iqBbmRiiOZtsOQBb+3bQVK+Ai1taVAF04fo7meawWwmfM2LyuGyrJ61koBPW1
dTe54nnpgmezHVYtVeZtK5ERIXtLqNY4Mm7aPYJRa29GlveZMOQHQgu/mRwPYC7Ckti2dJHYUbKv
+oD5lqJV4OuMHM8iUYG5g99AvC4ydhBFycn3guk4AwBg34wRk0Uv6ibrpgs67Id+SEDLemjr5yIx
6uG+7ZXkI3W71BjCuxF23KptsvpGEVe76TR5YzARdjl2TIj2MjZnawGgchhCUQRrf1DpKbPNFARs
V2OMms3KvelcO9xKG1krJ16xbeoe7YtEZShqz//stIVyV/1yKk1pHKK+i/eZz/KOPcfYuSHb28BU
0650SAgmISl7ml0IbAVoxZOfSKp6mIh1C5TNDjLtFTGu7pmiNL4NDxGqN4Ff9cfMWadN0VylGWqT
ahgAPxFhsB5FEd1MI0ja9ZAuC90P0z26vd/ezBjJiYvexENOVkQWbYq8IzMxiSo2yoZd7NL65Kn5
CQ6Kt6nYQB9nCH1bl3/rlLtmdSNyu6Hd5BhzC2KzsSiNg/KUx4x6HzNV25xtlFUPvuuDLvHYmcQu
lom1qhcFvQZzDamvWYY5meBVZ5bTCcUY/vF2/JJnfspuf4jJ0ZJBu6OadzH93uZLpL5TRUGCRwF+
F7uRk6OZr4f9HHZfMSxCD5UAClexV4pNZZnDEQlRTgkrbK+TfPjCwgJOpM/HQ7k0E28pkvQFfd40
eVQvk/6rVbLabKUju2unCIPdGImPEa2Rg21gFKUySiBX6af7XMKyjBcKZWi/V4IFdlviQwdCYYwH
cG3m0VQS4G+QxUdvcuatbgCfvJ7oW1Zsf9fVKG0GKYLTXMqEQl1+H2pOnOwiuWezjskDa+33gdqT
9kb5zootnbMmKiynbG41lHtgF65oNzQbU6N8RKWZyJa2DjvqJq4jtoOw7dYZQdT65BtsXCsRV6pv
wt00NCf8Ls0Wt1f36lYtJuqiJuEVM/o1tQp26IMTH9sl+BOMeXGM3JZqaTRsh2z6syicYWtSMdui
j/9UiTY++m0XHYYpt0k58G9HEd73XQnLsrAwbQyje0Z5V+xao4O1mN4PZmecpzi9m7mvV2RrWbyN
+S2uqmU3exkYPdSqrkm6a+ft3KVrNw4OwnLljkPPEX1Wn5yMetw0cF/vmyGJvCsKixTcFAHP1dZi
5QSel8wYOKjpKMjAzlQpc4uZYTG3cRhwGEZPHBhPU4ddcpNICuBaI2hBKshKQiHmTOQ5/LJeCHXA
j/vRxZyWgqRe2Mp0YHVoZ1DuWlfoZ1ZWSqUNzkhbfFNYQd2VOSzNB6uyjHhTp+3y2cav+LmozPlK
IoUDh1h2+0YZQJDGQhKrhop3pN2TTUz9eck9GOP+oApzoc/FjOlnhveicC5xthjSq9EMBnvlosi/
x5FFRok2jhNmtJUczYkK86NXOAzGvkOpddcpv9lNfkNmFM6aclWUTK8ZNS/gQQppA+yU6NFRIT79
VKtMa4omq6CwdYwcwrKNuaD2mqoBPwurG4K+yqntU1sPeEd6qwUaQxttCEDLpqOJ5p21beWrGN5V
JzFPLBkHbdUJwG+L340D+nQ1nPI4M46I1zw2fiE6eloFTvBBuIbXr6t+aZJd5lJxrvyAdmNsD1jK
osbEtZ0SuTWnZnr247a5p3g8dbTXVIIDF+ZRB/16R36nd1hEPI8YuOfRXJmqleQ3Q3n7nJOfsQm7
QFwXqa/z/Xj4TyR6OTtMg3sbRy32QKh0dIXKie4ftbt1V2FbJqp1AsicdMinZ6O4dZQ+xLIDwuZV
AAM8OoljfgbcqgWTZhivowGX7w6gQIlVJetNmL19/8TkvWxtbhJxgeJP9KMY8yRHzBVPNMT/k2kJ
OwEVeHP6IVWQG1xr3fceXUrHi0k8azqfQLgsxtfsxje1O0HLxa12PQ3SPZLaXuNUtYFxdnk7ZPC0
ynzvaOxWwEO7guxAynpeOup1Dv34S8Ce+5OlPHkKHZBTmuwlrzuTrdkmjEQU3JBZZ68tJZ/6wu4+
q5AqkRe5DmSlJVpbs2seW1qoLcTj1Hu2a4dWcAfw45AgtmAtsYKbPFXqm2WEEVXBRLwwnyZXyWQI
SgiO9zSCJ1Rg8woZ7og0jf1Nb2K1jvqCWPiyt+8HUdlb15vKVUX/dktzLdgHczFsXXwX1FTGCfBv
NN13SPPBgkzzGtEmTC9y0F9A9c4NWYGVsxMJXAPMQTWpbdbYrwvtJLfDvtkaXuztrNGUrwiX5msk
ScutT7jcx3pCM7JmPk9hIgiM26WZP0XCzKONS9PiqsKdcUVWkHll1iE6J8bryWwi72wvPahws66O
FoXjrbFof5p06q0qpWDvb0IddcNhjbE0zpiai3I3ebW7T3OjPM4me/EaPPsDobo2XcJ229dN+iGJ
6FanaTHeplJaJyaJkdSTmJdFYvnpRmY+G3PCOjYa+IBF6hE8KYpqnY2qgYXX8a63JB3XaGi3OYnb
bKD6/Gucee5ykHk8Id8dvO9jX02vHgAROi15MN+MljXbu6l1qh8qkv+e/397/r8IKH5x/k+6r1XZ
JW8FnqQeI7v46+zve39cZGIc/JG7vwl0Daw/KGh5SOqoCFwCJ/599pd/mCSFOz6SEMeSaGP+5+zv
WH9wRJfoGcih0LLB/wg++l54EwQuWioEpTrVQqfOvtWLIEyMM7AN3o9mU1uQEOEKqoWLUlQ9+5bW
598KJD9Rev7sghRD0Hlq3Y0n3glUMr51bdWFe7KhtW2AkyT7RavXvNxnmLPy/EbC9ra0gXyLL0j0
MvcLeSUAqHcCqCD1ONIglz3JKvZeUt1avDSrOnf8Xcz7e+0Nl+JRIwlEkGhK03n31VrMxdGQCeeU
6R58gif4ALyN0qRnRVRVMdk8ygzWcasbtb++qz/5lowkJMRY6ZHRvi/gTA0zh2m0zqmzkKWVfq1l
eG5JgZv2WfEbHZ54rwrkizICcX+ziUfOoUf73zWrc5VTJ5oT5zRViHlpAdORwLVs0gwbe8lCWyLD
ia9gzdLuVC1NcmqgFW3LOU+QNbBh/41W759fn1qY73kIuaQnHU35+vsHSkVMnzsKnZM/caheB0Wj
FVkZf/zvriW0ABE3rtZZvxtQEaUfPCTKOdndhJ7AMbpXztbz/aDbar9+qvo+/l28BxUY3R51OVfC
1TPfKz3JcNXl58E5jWH8HadYsKWB+Z+qKi8XQeB9+Suz1LuHibDNkb2VO6cFU8Yp9UeamT4ZJWtB
7+13ameh7877r2RbUlhg0LiF71HHfmiLcSFv45RaRDttLgJKzHZ03/K2q5/9JqMj6ileUi04VXEP
/WokCubXN/YnI9gjyRr9mX5VdZPh7YAJLdINQi9zTrPfW1d2VlK5a3RrpDY6RiiNz2KbZRa9OrWQ
nLe5vLyuVkAzg/xOgf6z0es45GqDhWSyei9FzPIAri+ckVM30je+9KkmoDUnOpnB9tdf/GeX8igm
o6BlabHej6i59mmxy8Y+JS63Nwh0fqWRz0z1vsfT//XF3k71TN/QawJTkhducbl/DN8ahBYJJ7Vx
hVmIDqFhUM8p7Zwu2YRQacRV5/9uZno7BetL4vqVpk2tXT/g92L+OlscC8F7cGVyFN/jraPR17Xd
fE/KxXyfdCHP9dIN5MCDqiDilSpQD56kUdLOg4VMoIZull1mkB9SD7WgpiDRB6gzFV1kGb++Se5l
if33K4HjwwOXrUXsWDpsj6Xx7VjET5U6Mwe4qy43C6xAIK6qxDN2keiyAYxBodAU0yxsK8BFaa28
reCXnVvEFcVWpRpGFxJViAPLjfrXxS7619nKGLo/utoWGsZ4Q2cIFYYraPPCgUUHdGl6kmfcQiHh
x1qtpJGKn4NSbdnHyUqb516rVv3IIbAp5QYSUZyqO5B+aImwrQSPcKSMlNS/sBEH0bn8aqhz7bQp
ghg3eN6CJVhFQ2J7+7xsuIYWqFwyqZpGAwEBw+EtpVoJtDyuGCG1QwsVzV6/7A1abt7VRZvb9VGB
Dq8VZXzF6bR/RUXaPMuaBsVVIRJ1L6jg3hlWb6D1IBc3+SJUwCOTi+1xYJvQhzw2oBqeyz7zXjIg
ozQHqEm/KBF0r/DW9Qo9ItwqkEl9rZfQOoyNbO5bry/27kTbWyaRQ85WF4AImALYRRQAEBgYNAZO
aBrQ/IbIFOzZme9z5MKPyrGS/UUgf5GOXzrU/WJxf4IplPddFy2P1ogxoQ60HKDwkICKue1eM7Jg
8SPbPbndXSjstQ9f+3GoYaigulXkYIUlv6XQbfel574Bp6Yte1nl8MD7YGU9wmHx5LXpIXJmjKxK
4ovfOLHnoEykBi6voKNoZQaqo4v4zkwtut+oaedtbhrIhi4CqSYBHrahauq+SCzBqJhSIEIIAnwF
f8kMpXd1aSUb6FtgSzkjEnFr1gYQ25UZfIieddGrYPMwgiMVbYvFF7exgfB1o9wCSQaCPpQLEvYs
RZ8LeFmUxEbCn8LL0ZnwpPdQr30NfJ3vauGzFvVU4zUNjXV5haaW/n4NyflmkRQZ1yJBwk0Clvvi
oabFslO2Qc7hT7QfI3uxDguUFLmxIs/5Uo5j+eBjVr7B4ZpvqJRXYoUmQPgcPc32Ksmr8RjlWkrY
5fO8Jk4GwILZhd4Dcc4JAfUeutiVdFN165sUCQsnxlVdZEGwpihFSZ121lqVi3rISFHcDlVc11cU
C0ASMibhE3BoPyMZwfubhkOBYKDtv/vOAgbbksMtsc+QOdScYhgfMmam9aJVXZxSscr2GD6evDxr
ux38be/rvEggOn1ZXiN1bqOdNnJMIBjrZCPSqgQSOlS3AW0K6CBLF3+JtAJXVj3Vcw7Te3SI4Umo
XjZ7v5u8ZwKKyWkswYN5tMyubKegdzJPzvKlzJuMs7C1rDtKmi0BotjBs2wqv6R0p3qYEEi+M7OV
e70ZpYIzo3neaIvBtmEPuIJmXOxg8PZ6YkIFCKDlfqB6dcTOUh/TlqgT5Q7qG3byCSBqYpxVUBVP
STY6a7JNoDCUCcFpDXBFygcvsidgzEfotgktPKjD2IpdwTE+xbWP/gzBMm3PsIJZ2YKQoMiM/rRf
o1KQNlk51HajSj/5erpmp+sfgEUrd1MmhL864E8QCudBuHFA8SGKqztkeR2pk5WidVNUwydM1NjO
x7LbDTpGuYzNrzlApacgTyw49mLedQZQliHncwRhX5xZlRZYp0zv157TTMQlmTxRiQvhGv1BeWf2
Q00MDr2qteGxI3u5yAYNK+WV6LS0c1vVPQBCb9YyErqIaOiYbfvXqDWZkKolEA/KXBiyZo9xrpUD
nhN/oOizzZIY5ldfNSYacqS4yxrpf4UBGsHsRfEiVd4eelovaDEGF3wT0BratW2uf5uYaziqFx8e
Tgmd1FIx286cozpQbkQQ0Th9GGuHV3+IXfizM3l2h4v4tK4ZtrrmodvHaHWeraqJ2M/FwOCFXVkV
yJa4I4mFOqFff1f16GhpMdk+uey7bZk60zc8KU0EdcBwP6Pnh98XB90hp5wTr8o5SuiYiTT+sxv7
lxRZ1dZ1kihak5PVdE/Y1QfjY7LUlX3wrZgyN2qZtYcBfRtPUwPg1Vt2RKjXn3AyAHEga2/6RE+5
uEei+N3KgUMC9P2Q9RbCFS8nN8cKYO87Q229Rn0cvS5JMn2MBsmT441Ptw26rAApIumKxB4nxEk0
eSevCGIib3eesJ2TLMM8Tl4iVbBDH8zmyWkqddN0FM88Mq6MVVvAVlx5PIWUnhsqU6McZ6IPRQ+w
p22dDwQF5h8aeEj3ReI367YStFFG8D0UYu0/q8AbT71XU5ZzQysByOrbyZoePaSEYZmCVdHkTBdB
6EI68Z0r7Ap/hjjaP059lOGjG0gfo5T/JZu8LFq3eUznLy1hAaBhi8AGq+Smpdd1ZQRTACNvjLoX
OBg1Ib/0C8vEBXHo/V/2zmM5ciRJw68yNne0QYvDHjY1tSiSJS4wqoIGAkAgIJ5+vyhW21RlzZI2
97lMD5vsTCCEh4f7L0wD3oXElx4ZnDnbGSSzkNMt245XmRsH1LDhAt75yFUdVO0s6MSl8bk5D8uN
TJGVi1Qyfh1K2dKz6Hs3O52yafLWKJEjsBrGSEhe+hMAt32UDj1KibVxngdLc29miGutjWJA5JRK
r1mAiwrHy5ET/rul2v5iEELtJw7CszrvK/SNojSm+2hxvUgJbnvkM60MSLkAbJ2oQN0ktqKqXOex
J1iXZfe1mCTW63PpnU+ZTRgFBYBnbCtUPW5sdA9jGrGNfSGDGQVbGFR4toVl4BIQLXRlbX+Id5HR
IlgjwHe5bos8Qekvh34Istse9a37wZr7h7DEFktNC14VOYXPIkAC1jWBvaGimwcbR4wBQiPxkiKy
IjmHpDmrNZaHSDa5DNW1Wrin1CXgirWHsPkV/LDp3uxGAzF1Sacoc1pnFxpOF6xggno79Abxf2ns
LOr3A2v3O0Cl6bMIHfk8ehjCjL70s50J0BuzPNyHy3XelAEmbCG4PRwG22zTpbCZDoEU370UVbQ+
h1awWrJenjrjhNpF02B6hgR9O69ckHVYL6CGZeAVtbVNP5aIpmnLlWVGQhLyjtavHlwZnhUD+pao
ZasvKXh1aDXJkl+BCwtMXLLr8qpGB0CCVJkMiMMOs1ZSQEKhS4zlNDxMyAUjKPUjX/9vLfSDWqgF
M++Xm83mUT7+48296fKxev2ff/5vCf/kNwzU23/xN8/djv4Cg0lXHyMK06Vo9DcECpGXv7goWii4
A4T6gWX6GwEVWH/BmOPPA4iMsD5/sWDy+JVHETEE6kgNBlDVf4KA0qT5X8sSPA7YYJrV1LN4T+BQ
v9/BAM7MVTWY7mtqLiL/DuE9dkw0H2yjlRspc3t+gEqZyV0/OyVRvJ8973mKS1GfI15OJ30nDJol
NOpCTG1APsQ0ldBhw3bhvjMrI59pgwp/8Ve0vBJloEWqWhfvvHKYUQwGxd3bVxapOtsqwWhlvE+l
5iaUwLshn7pcaPCyWzDQDPc4M2WtR8c196JujZokDkW7WuU9ArToaMVEr18m8vrtKvoPhKyum6yW
/f/887how8WU/rQFb4sSI+L2x6OD3KAFXHPxXkU/KnAzVRKkuM51ruMUF1HiRXzlZGV19b31u2y+
czWNvFvb6dDxPrU1JtP9+49kH9WR/IjeqAWD0ws9yhnRccEz4NJSNX2XvFigI4oL5LOT4nRxB7LD
fWr4GZbzVZBBNoKtI8IBJMwEvw6dJtEUjw3KnW27CgYO7dPSVL2Zbpc4WVBSLCemYiu52S4PaefH
BjAAyDr+5bIU1Mq3VeT2+IEgBDOg0Pv+Sx2V+yhb6DUIqN/Em4O2AHi/X6uYcVqQAJAnvZojbLRP
Xp0ZzW0F3mG5fv+LjhjsfBHdZSQkfE/zyPm+378I7bI2WkgkX4Aq2pazFRAKXHNlm+zwyQly92rs
G48IPvteaci1sJJA3RaYCOff33+So3qUfhJtqQ0Hl7INNZuj4qMFMMuMptx/UWhq+5cecsWSpnZl
0JE8hROCGOV/OsgUYCh/gWoBWckoHL27YSUGWLLAeS6HtmvQqpkFrmsrFS7xPH7wXb8XwFzejsDl
WpHDgg9h5R5NKCJaZSEwSn6ZrAQY36sNsCtFR08MrDtwZHqIy9kfho/KfH+sJF0thuHswymnKOYf
lTdhYPUd+O/+eaJRje4N8KxQ3cbokTK678+g9ecUol9CIwoYKysqOq5e5k1jFaOyq5cevVQct1BL
rO9LWxKj1hIyYSKupmiJzeq8yfB8MbeeSovlIe8DIZxVVRIQAdajkxvd0JamE4bStHY7KmDQhjMY
FdetPqq4/jExXmh5Eekzs2P+2fWy8EOlWGHWz5C4O54CzY8i/66s2YCh2lQ+EkQxhggy/miw/pwY
7vvU+OjSaNWP47AVG5Y5ic4znmgzW9yko8DLyKqCUKQdfrQOSl8lgDu3CB7RG0gwzm27rovEuoIi
r+6yahlR9YGvsMgn7PvyCN9t357PPIglkMPen9pjXLALGhh46o9tgtr5nyR5D6vsrhq65ikNM5pB
KxSf5HKNi27Holpw4J7VPuopOl0aTpyxm/radTkMah/VWbRKCzeZn1mAVf7dRwGTT4BcVQBKUZZL
p/4tALuxILp405D4X/ok4rasUTYFKxUkbM/s1B1WVNQXaB0wI8D1dIg2UAnjC+15KsObOBVy+rrM
OoVYoVeJVPcGkI9DkIec77f5znZbj/3dpmNGNQmUZvXqj4OFLCMokn65ZvtH3pca0svy0KGjxTMi
ABHhvWZhp/WF1ojIEVLzp3J5WKQTqDvVtb667XP+zbjCYokIskqhHDFndopETrsiB+YOuM4dYbDR
Y0SYeZkG1xFEOSGu4zq/wsbP5i99i1IpLGQ/6Csfy6kplTcSkT4Os7lF+1Cue/AAybzNk4ivNlAe
5M8XdMn4NiPBp+MSlkrWfm3DzFOHmHJcdlG68HD2o9VP9VnaGvNwOkzDxFqawlhHPty5rPksVEjV
AuiJpT4z25BiSncQYSvBVjWISqN7+PMFvBwtrnFV02oFWWUiCciAembN8uunRAexsgpMo9q2FMr4
B9SGuQJWJECh/v0ZrWgpHuN672XpmiXXoOPnpIvHGAxOhojrYRLUlE9np+GdkrdRxbWPQjCEJ0BM
mskJEOO0BjCDy7SVRvobHSMga5sFjDv4b3PAnXpDoNfLpYkkp5ZTNDWLBsPDvLqt0RgDipg7Wo5n
JXC+Y0+pOqL+geUkBNuZWi4yg9+ppFlxsJOJpG19arhThs1ZNSnGsJmoU5Zrj8BoxZ/Ckr4waDO4
ceV4gqmCgsGSLBClwk1uTQ6/mxFW0y+RR/D1L1onVnWybYxOz3tgK6LAtlvgriI/TmuKJ+mc1uWn
JOS2pk6jXrl8SjM3LlthyOELADROJFw7tAsaySNh5qC/aBxy/SxulOLDtvYDtOSfwZThhLNxFt93
D8oPHR4Pu3DaI+spVmaRXfZ00r0vWBPywzpy5oDHyt1Ij3GrKkZwmMaB4VwQYOOTSlJA95BLhCaD
HYK4eonq1FrdibDmf7n5lmzgIIcseknqCCNp644Z+3zu5kUHjxR6+GPeAnJjS7uR/tDOdLFcg1pJ
3ki9SliOugsyqMvVljuh6OeDmkyulheKCjAf2HY9PZA1Yn+DXtUIdXZyIwrAhN5hCvEjQPrCvItS
L4vUBvpDoCNTWuLvtaNGsYPxkwhnJ4s5cSEJpAsF70SZYrn25nli+Yc9LikIU6MRj4N6O9PtvvQ9
T4FdSk1ZYuSHe7eTXTW4rFNIIFfXM0wJccYyx2YvK+Mk6+mKU0DtWjgU66nse2M8K+I+4BlpezI3
rYsXp/dYg7njZeo4n5PmE/2n2K0vG3TbAYT6ZgabYUsgJtxsucLj7w1uDV8LlBbJ24HOoWkg00Ps
5IOXwDIrCLP+8zJSh051sJ155yinzwf9oUunNEVyGmtwK7iUU9TrxYPRhV6JKEu2YlfMsV6X5jD1
rKHYydoiOUPTcOF3ILKGDvUSzyFU4uLOKG2qgvkABAqDcmgvKSPbhNwcQXZmqUaphLOgmauRz0LA
R0dBiqYRK9fMMCpQOxM0L3/JFabld7KLdVwqTFVNNzAudUaYUoglPAl38hk/mRpEB8UoshcsW/Ys
KNV2DpR2Zr+dvbMQQrR7CMt+4cExDR34atei2Cl2hEuOIzWLgFO+orTDzgvdUh+yUg4ty3GiYNdA
Ow27mfgAJcFwryZQibD1CFGeexAtqkjpFrkSBE9wStIpltZnnJ+rsOU28vMeQtTXgzM2rdNEe1TD
QzCSSZqPjnGikd3IiIe4Sm3aeKzjrWsCKfwET5WXR6S6JNprGTKeOMjRolQ75DkCNnY+LKTThxBK
DSP4c1lX2ah/h7CEw8JdEP/jyf0GZQ+EV42QQ8vCXZExdoIu6kYgoGVisj8NgJJyjWWYFyDamiJD
cWkjSAZwNSpo4dBDs2b/GwT+svtkVlN5F9l2hMhq19EgOvVroeBsNmoQz6LijIFRXCGci045vIKm
Fln7LSPmLrsiqJvyxc3LpcMKFfnbx3GxyvFqiVBUXCE+TmcQTt0oQB/DGUaYo3VhjA67cfRCddm1
aOditANy1jqH/04FNw6lsrASwoGWID8BAgR/XivAxqifFiAVV2rpxhlmONVtO1oBpZjl18i2BveT
X6IGkgC+xw1VM3bsOW6A8fH+Mes0TiT2T5xk5TpYynGBXJOVi9ntYnuBGTqxOYaVL4sLhE8ssVNR
kDgbjwRtuUuQ1mw4+HyJJjfW4eHKcaVtrWdYVxiL+BAJog3tQO2wBjCwWydemRwC25GbtjHH5SwG
t2jurdFK7V0soEdgXEB3C6Rg7HjGtSiayr0HFoqY/d4UwSzabQRMebqb5IQ3jkEfyLh1DbfHGB3u
ZbnyOt/v7kFeJnAmSgnGX+yRA0auY2UqtBs20YSB/D7OJGTSBbVT3JyionHsdB10S4/9lgX0tn5J
sVRX0wbp2Ll9jXLPGRA9D/BOphXRe9Lcy7huPZwYC9Mr/X2MmJ1/iayJURR75QvS2vQ1xahX4mTS
QOaym43l4cri00mWDsayIFNBTl7/zL7NGTKXdYu+QEPvYMQChmNJVA5Em3vESoVwNyIeuxjdCtNM
yFGAwnpkYzGkHLHrplnnmlAjczKozpmUPlYiAgmbuw11+thxgLMdUtfXEa7yTJ1hZgamo/Eun8sR
ihsvJsbwbGkTg5QUn2uccS68tMo5Zeg+Jvayp7nKZ9ICanT2B3lT3xyCHOQMpRjslMpoP7RV5n/x
6h4Y4d4SsDijPYJK1BrE0HqESYhCZPYaMi7svWvDWvoymuRuBuSoURDL8jDThwZu4DE6tE4FL3Sr
rNpfnEPk2iUpUW1zzzZOqqEyeVHyEsQs8O2AQERABNfLGT2Gjktqgn6VZIBEHeiTkwbsxJN2SRrw
3QMmqg2kc9cDMbBuUMPiw8y8idlLPYwDnr+Pch0nCzco+RM7tyKeqI5Fb3WPURfpfDWKFdHGlkPn
P9FkqRs43XlQnycNeHNrJwUKt85pLQKdsqRQFRgjaHm+tL4jN4kK2WYsLTUA26AdbFqAy/AFRJPJ
hP9fXRDDZ50i/Sj3+H2lT6mfJxgIM8axaExdsYBcpJ/ecmKDgaTankfNfs6wNvleohVI4hpyrvAE
Q29gAXT4eySWli20GoSzkJEi6scnNpX0IUEWVj2H6IHAGmTIMoBF3FmqKfa+IE5G7eltGjkwLeuB
698g78I2nnhjh/YJczTQ2EJluE4Khe0RFDQzjr6qgh5ycUiFn1TjCYhJX90toCd5K2sRuvjUdYPK
0hNhQpuzOCjRQBhRCpj1RT70ATB/qajXWdM6G+m8SngXNlkKtrM6m1eN6DrvgIp6r8Jr5MLtJjv3
qZ7zPFhu6H3gOJ3JqyoYBuquxIqdLQInSRe8ICrzB7FydaJmlVyNs9bSC8yJh6y1960d0IfbJG+n
a6pUwqGJsjqJ6tpxQJff+U6n803p6/UYl3lOZm0yAvl3mJ81P/Dv9V+TlXTL9ViGAcelhdsPZ1ia
4kBAQdUfEp3MO0I/7dv2KKTHvJTD2DCpgHscWZ07k6OSbyocE/jwoJ9omiC+zVoogcmTE+Q7t3P1
2i1rO6ovqtFKYDwmJfh81KwlMkgktXBOmNvBUBXfVS8dr2AKlelihaVT6wjZHHVLqyLrHlUHsAXr
v2IQmM9wt3Sdc3e0ZFHjpmSzzqCQ60sgXUlubHRR9YT0LkyWay6ezLOcvWU+c1Bpms9ACM0TvSnb
aYtHlVoTgxK/ZT59Yipyjb4JO942mzBunLc/b8ThUkckBlOSmNy+8FZy+CnhztJtkcoypmdHDTg3
moYyzTU6TynXEZV2SY/pti+c4Q5bDGcw1sZoMf4GLCyds/uhzsJQodCXfLhcOpFP6KGqu7iPE2ZN
VhR0aWjCOwXv0OGISI4Sec3ywKjriLtYLXfek5ZO2tjr+wPLyff4ekp78aJDpSAm+wcReJNMYWFN
LP0DMJ6Uq0qB29rz29arValTq9KoIPMjUgXutN1IpXq9MOpR149oss96SQZmONZXpjtNdcuALPrG
7UWGZCBhBugtzm05ERc+oD8tvTfmyT7GpG24QXph6U/olFvlIext7hQcbHi4JVwCJY4PO7AWDR8T
ubIjVuVtrTNR6AdEcZAhP26NaKfQZD9pQVkQpEj4B3/dU7myy22UKH0LfLtYlPGiH7pZpnHG/aqF
CQP4JVy48boqzFnoXJJMVv+Y1jVTmkHO5dEH5CGTaosfeizlFgdoFxkWQXGEP0Sjf7kGt6UDlmQa
DSTgiz7Lauy8s36hM5A6dfHoNHhPRdv5LXJEmKYyhpVV6FX5ftXouB5IzQixUMDWNHQCJGaPCqzh
1AC4ghLxNMVS3zO1P1fqbQws7sto1Q8d7/vBVx5X1fRXcj1FzhHkT0jidFTPFnUdmtKXT54/6u7N
29KAF60ru++/3Z9fBVGeHBdWsE3xXMsD/Fqjt9HvWxTViSc62To+wV11kIKbCNbErve/60c18F/I
QF1+0zBrgPAB8Pw/u1K9Cad9LAvnaXIqZAHPhrSyWYmedFO2YQpan7Nw8RuCxoA+Vk8RRZVtiJOV
xE3hkiqE7mxEXHl17HmLzD97H3WX6CsCBsE9ZwKWQyM/vf/4fwyVQ1mYxNaCDIYDsql//4vI8NTB
FE/GwHuUGXaLUKTQUCYOc7hyhXr/q/5Yc+gXOIgD+HSCIE0c17tJozIbBxrxGKVIAs+HeEZW8cFa
QJHYXNKT8cMld9xCsZgYDLzA+lM1tf8AEHdt74QJ9ftH4aY6Rkm03ZbrISOy3yY2JPF5E0fk+yQT
Mz+/YvdodldEu8r7AMt8PMx0TT3Uj3VXle2GIPDvwwwTf1JjlDjfqElwdUShhSpVWIM5TT+Y0ONR
tiGK8Lb4o/FtFMeOmqR4bLahY+XWN/jXQXEhRamv5lnOTe2AaIDOGt+f1iN950CLK1N2psnr0eGj
fPT7q8k8XAgmc/etq+kTpdvOiXWYIyjOzGvctSVSSWmGKk20htGFEtX2/Qf4Qdn4dQeSagFkNcEs
osLBqx9HFuzySksE9TeUQuek3tLLWuDptXUa5fu3tEV1qU6N0WrX8ftnUdyA+MH1ovKxF0hPxrfB
qXKwKtSrPGNmFzewfLgtLDhpcyT0xYjA4SZ0pBGOq8wqJNE6GD19WEIXa1SzSWOTjY+eGj30fCOD
geKRNXYTBrqqoES3DUnmbXmS0VqGHdsUhs6tegVKa0ZqDBFGysjAOpkzX2TkNkHv6CNeoLPLYwVv
Bfqe1J6oCfhdJ015iKYMx6tt6WQ5zis8f1cm4CXGP0zyjsqkrSZgTxjyFpRl3x/+PxYcVA705z1g
TsDv/ljaAzeLFCuI+WuTtg45ayKkvgJFi9QZwM+S9ftfqXfLbxNOqI1+9GjgJqH6fLTGaZRBt+7D
8WuU+LrGOGSRX1zA7LIL49LsTZ5AIwMHLlETwCEmAhS2fpr3H+P4zQGCg51HFyjitWm8Hx2itd/W
I3OZfi0gJVenWdXJ6t4uRrs7t3v5AUXqOII4JGdaUtz1IZvBNjla5L5lIvcq+v6balHyevDyQC8L
8L46s3r/veyjLc2no1uODgQsHc4Fxzx6sWSczBJDRvu+Rtcr3MSULyUWZZRRuelm+cjpsKLhXfGP
gIIN63LyEEvjsuahMqftDynBcOXR/XsxOiV5qLW4OlHPEm4oKRoT8zNg8lSXtSZDlwFCiepdeqJC
X5eJi4ruyJ2CgsLLGYXHWZQkILkJKwoVY25VFgry7QlmNdlc7kCpJu7F+4NwNN6MQURcMdmnbuD8
2TH1gOlHlY8Q1VDl+mSOG1oVWJ6ODTfn979KKwv9up71nBK80A7CzYG6/vF6xguJmqrlxneh2/z4
rsGjdFqoVqf6A6GeEPTWey8B6TAKOMzqKunPnzqFUyAUkdFkcD030PVM7oKCSGdXSAyPJ0aRD8Zy
3rNVfTpYoirGPSKtXJi2mBpyPc4Q0ORa8rPxR7dIN5EMpEvZO0tootWzUw2seQehxpxvQe+DdDh4
K02Am9M1XsNL9UzmFlnLuAoAmzPvsst0YflnC40dydrN6Xlw7sVwhfnA2cKRqPngvA1/n74gCBCv
tk2YkZHHWeiZR0u45Q1UCIv4uVRO8CXvAKLvbNqjB78IhUuNP5U7sPfR2Yw3bLwRblwfKrsoHxQy
vQq75qGmaZo4q8iYw37lp7K9j7m/9oBxe5Wu01DZB+yxbypabc8aWQs/oUOxck0vx79SXtycpSiA
XXAipYvWpFXFxuhz5/NCH1mdxujpeCh+RqaLFrRXPBiLIbkclBNSHn3UXbucSigPo5B5Ecyd2kgx
t1t64uVDSg8fXTqbLkEuJOW8phhp4Umr/AZqwjuDiaLlCpfWtIAhdsGdzfn8KFKMoNG+8FNKGEnf
77Giq+8QRB4eMsdJwUGZhlvjQOQhNTfAuSgN0X3y3b4nLYqHQz4N+Y42wSzW4JP8aT2NEUjYwa3U
KXjKrRwjUNlhmuefB0iAVM3jodjIsWvuFqzcNqSfBmhgw3DXpm/euHI2n+xZ9t+AXLv36eAN63Ty
q7Mi6LMthlLZRxSe3/YYC4K2MsHMI1XQXN1jOE1D+Sdo8dF8Yb6ma/Su62Lrl43Egaoz/fv3d/Tv
G/rtyzAjAJBlR+RwxxlJvLikdl1Uv0BBrcAITeadVVNfXVVVcaFcR1uAJU11Q4sQu6v3v/uPlf/j
NcHq0LIhiB/jwAavj5rC7aqXFlNyJPBLAR2jcvCY+uCY+PFJ/zqGf7wlrDzwObjCaGbc0R6bcDi3
FViZF2ts2DOOzXGxarjwZBtkvYPb2q5iTecyxMosvUhAJMQRea8ylMMmFHRzhDGlf9X5XXRaG21w
z3kLb4C6onyoKpIXW9YVArbScm9gQNbfK/QfzmvKszfKnu3PUc49dWU1linWSZFcOVCa0pURVD7V
m4JenAUP6GB20fyCY6OklTB0OyvxzEcTiPB6Yf4+yIWOQHgMiU4DSIMYF6iT9nFKYBlBP7nhvLy4
gx78NHPSvdPk5WFapscaR6yvjhFNm8FOaHq0EEcPbj179eb9JeDpkf9tZgIN1nTBg8CK4Bg/SpCs
Iq5oH6TBSzLQOKCchpP0FKL5s+npksiNcpFsCyqJDC7STRXdnqY6NNStLhCqV3JVBolxtViJe8CL
lsJZF0ffUPFBIb8rjIsM1YXz2Zn3tVM5d9RAy6vGYNKwJWuneb3IibZL3vTxOhBRcEvaqHBqc7Pv
s59nl06AcCUMFO+AJJK4wrmzlOi39sMTxrXDPQzF4saoQw4If7LGnWPLEY8/8O53YxkhBZK2qFCr
dMLATsmEFkCQtzmNEM7ET65nhOdZOrufLara8YqmAwaY7w+uHrvjsXWpLsBX5zYbHFNxB0rCzHsQ
v7SZ610amBk8IAExowWJy9elNWrxuve/0fod+MqqQhdJo27BI6EEClyNR/rlko6ecNlVHJ2vcHjc
U8pmaCTFw2ycUajEidVkL20cXBFeBLTnB2xO5XmWReaNoSJn9/6z/CA6/v76pJqETzuEIOxbx2DA
bqy8Pkzq+jWZaDBwb2/ib023pGrTajWu1rQLKhxVg7YqoqnpvEFbzDukwGE31EmiCIV0A6ehrvGD
LxmCUbr0Swm9Nvr0Alvi/tA6znTpDykcFC9I3BXEG3tc9fC8MHkUZoXsmRU26xBVWLE3GJZdXkjj
IvItxR+MgXH+g704Q4eqsZvLxC4ZOb0Rs8mK84o2LxmlA+Me48SyBlKCrt1W0fR88BRXU3KR/pO0
pxrFsdLBpi0ALsNKpF209qn6XTtRVtNyBVGHwN9EX0n6ZZkgaBOIixF9KbgKmfDB1YZ2Y51omle3
NxE7/YyVd/ZlqEf53c2gVcNVyLGQf392/ow/rBR4/+TuSFZgL3IUkh2bTmgxjcUrSpUmZJkxyp9A
ecx0DZky7lTBy9IP8YlfG0+zytGAmX0lqo8e498sWCQiSJsdkKt4nB0tWJBSfdXD+HuNK38eNj8m
xF+GtEQszJfQZ1V0h+XwsIPdFm9FFE9f07BTgnUCT+mDMfk3GxYDV2rLhA6wlseIXXT4RtWgZ/2a
BKb/qfWt/hbzEmMTUNg941wcLoeylacCUYKTcnKsC1kHHGRBKafrDFMSAMn1qLBBHpzvIOdbbxWi
Kf7pg6f8I2UIfPCuHlsczDSXyqMhw+BlrqLWHV6perfJPZmFh+SgDSF0QBv+0vZVQU+pX/xwE3Ze
8z1dzACqWmyLce8ETf/gRWVybgZjcW937kCHhFNg1+VdyXAnebB2W9q9bxP9X57F3SygSzy+VBnW
ND2XlGf5q3IsjSR9Sfv/NWcOj+Njlv2b/+RvpoXnojijscdkpGSmvv0308KAevUXBWJ2DZd9NCU0
DeKn2Kxt/0VuwVEA3NN1qbpR8PwpNmuFf0EAAFEMThvhBkqs/wnVwvt9NZI4oD7gRhoEi+Melk+6
9PHLiUPJo1xyuuef+l4I3H6Wqp+BKPGcmuUanQsX55w0K7tnERT2XYr02K0dtaQELsxX3KlDb132
k09vmvvnxvCttYwMoSWmxFdqWHyObyQ2Lqqqya7zDtz/yhC4LTTpVOwG0qutADh7bhsk62kEcyuj
QLZv7Lm4XXJnOcBFwp3FMobXejEWsF7u6F4ZU5ZeTXWZlSj9y/ER6Nj8CEgOx/AkZdjWKayObNUV
3bJDZQp159kQT4Od5o8Uwedro0BFAmuP+evcocAVCe4Ma2de5KvqEmtlC9xDEsrpN0nq36ConWGu
U/b2/eDAA/sgh/txR/jXQftjCtAowvAYtDZyvKGOsb9MQUXBJDfi3v+0dE50ApbD2+JbAMccGB4b
2bFbGawyu4quOXrs8xoaTLYSfth46wxY1n5JOdi4FjUn0TKoiyX20ksbRfYXzkHjMziQ/jbVJ6+X
5fnF4EkMdsJUlg9lidd6knZiN/ROcxWG3T2uMN7B0yTcZLTv7NTeIwb5krd++/TLJrl+e7tfSSzR
UeUJnSRdI6d7g7QA3ofHB4egPJLEJqbyblPFXy09+wnY9S80FOCzUp0Hk+V0J1Q45RZ5tcpeVcA0
dr2TLxfgZs0nUVgMQ+SN01VCB+50bBzvUzzz/1pC6isAGessMezxKh18UEpJi5RSGD9QCrD3UZaV
D7QsFWJwpXnI6hF3c6MzYAY6/mZuOrldzIo17UhTnZmL81L7w/nY2dYBHpB3mNFrlBCToQpNc7Gd
vNHemvAXd172tRQR7UO3GZ+ztMF0VuIXL8CVIucArbeT6D7EuM2thRp2gHynWzZlcRko3JZKHIcO
hQOPMMs7cuzOh8GdL+Dn3KRaZ3E4DZsso6/UBHm0x5SXi1MGJz+o8cSg04roMQXu/KJKnfYceIT9
eZa1eA3LtoL3M3bIunge/iWao04jsu8P0SSyM0rQ5kWsjUvC2lIXSMfzcrYzoGfRpkuO32+aR+vF
TexbGAvTVY+q47kDMG1HMWk5gGpkbxrFgjXp2H920759irilnbt0+NdmMk0fFEiPYhYlnpD6ma5X
WpircvF2ft8wNhI0MYxQ4zZF8O5GRlRwDHpzD2SCAHWDAZJspNdO1yzPox3CkJc90n7uOKcvOXzp
S+Hb8WkrzfZz0Lpig0eMuW9D8QUPsGKDllt1X7V8SqHwtFjlyqn3JXN/3qBQCJ87Wba9l0xbDJns
28nsCndF4SZaz4MxX2AiBjwMeN8O5I6tA2pTnHaekNbWk4a9zcyh5TMnNV12RbPc/Fi2Im9p3Wf+
fNG1nnVuiSZGxT40v4RG1XP7tfrPGFu2l1mfISlfiZS82nHq7Alr8n3bdAYmQVM00I0YBn/vIlYa
bIswDa9CE+z19v2te0T20sOPo21ImuVrcS0avL8P/9havZEsXXyLfqVvbKQFWHHuWuNTvkS8gZXb
QHHb3rjL54xM3ZtEJCBL1+m0DymUzaDwJkbGLtv4NCyUeCyU382rqB1FArmpi792Lu4AKy5D1kmb
DcYHN5t/9wKuPl7JnDmX6aP9/gI10ko4YSfBLWxfuSXjny5bkSS7FlB4h1IFcSam4HlNlkmIqVPP
2KIwIR4R2/TOrNGPv7P3HALz3Dw6U2Cd+wC3TsHkQShuyzC+wy6KIkxaJ2X4QcJ9rA2vBx/+Jb1o
7qWR7R4/+1h1Wlh09G6bwfOwQESM4DurOQ4PQCVKmqzZcpFP/XRVBqreS8zWMNSua/8kFJk6bSo0
oMfI7k5Kb+xOmqA17sBTIQs5uhLoWTvUVwiN0oK2ef+xAoy5kv3YfwengpdalLlPfTwiQ7osIWoT
LUYegzsW9T5Q0JtF7iH9aneEoWGIP9vw/Q5GaISn9LlsIKIoB5e9k+wEhOavnV8v+25U8Uk2p912
qYM6XEs0E18pWhKv7Mo11LoXtrVdHAGzpikAPyIXDICiXTnQ1U9KV8Vf64CtTk6AUYneejEC9y9d
jGncFmwJj4f7z+kydfYtZB5uKFXuqHVkt7C1Rb/scjONv7Ly1KtbVjqC6KHJg/h0yOrlwjW15S+a
G/atyDpzNVMIA4NkL8nKbf3sS1Dlz05TYd2VpNMJ/aB+3XU2PnluaZ/DOunxOiynS66UnCXv70KS
RFbpv9IGtiFENnIGKyRm63TwKG0gVoOLonVwS09UBmuk21F7/hGbIaG2ezQXqJXgnYWb0QLFhVRM
PPq2XG4Wi5i0Tar+BMHLAAPzvDxts7IfUaoxM2xmjDyrsE2vd7It9Ha1AvNppvhwrwlrT/boqtch
C1xjA6WxCjZ9GuJjRFWmvFCQObbco2fWAUrx5ap0yrjclRYWgAjyV8MhTIxpgwx8cDK51f2EDYDD
U/ZITBuo9EStb9xQZZ3HTT+YwwvwbUJkUesyQtscJmvp967m6AdlplNOPa9izOTnfioOnoHSyWZC
H2obOfNnS4h64zQhrStzTsGG5WyIKHFZrLndu2tALMEzNRg8qMAnnzZWbh6WCEAjij9Lu19awMMX
NpT1aC2GIn3gHMgeegOJ59VCryvk+l/ln/vQjcBEwUlNDpiCmNO6cogGqx5814uBNuCtoUad4ODq
c2qGE0cVpKJNt2jTICcd5FZOaWXyugUhr4RiYEJD6vj/sYRfs5pTe4m1HJiL88Ni1XcJqOWT2HQ5
dRYrd55SqF7zOrF8UZwZUur0J5pvEglmfrsg+/tUIbakBWSrcDMT2c31/7F3bs1NK1kb/ivU3Mul
82FqZl/4nJBsIATYe9+4TGJs2bLOsi39+u9pSQFbBDZDUzWqr0ZwA05aUrt79Tq877uUsNJu1tZx
d12yEFxSKchoAQja0CNSM4w/NLoiIhSICvMbwN+gqzU6LN+l+JbzXHQ5QQClqj7RtdEFp1Up9MLa
07LTtRcaTQvT6jgxDwd03mmqgGx5unCGx5QWgkPaTxoR3XnSce4hIDK04oU69o0q+OQ4xzv0UNDM
QmcgWgyP4NNhUu/2vzvOnnYOe+c44jDwmBmvrN7UG+l/ke3fRLYkbURG89uR7e+4uZsX4+Uuypfn
8W37i21869kDixAZjrRNZRMSJZFq20xFU82BiraAp37RWiVuzDf//ofpDRDOo9hqkqehaOcQlrbx
rWkNaD/AucyvkVoSUfFv/3o4/XO9itq4Iuv8+zzOICl2YSbhSQEhoJG87sDmBpDWrdAQfsUUsRz9
plItc13NEKEu84WQtqe/RXYLJtGbxHtyQMODa22TIRmm6k9FDwhkdV+bZ4dYuVnw7GguK3vasibR
CFx2dhutw/kmNYprwMrOGBACqtRFqLxFnBw+WrhWXua+q8GR2dtvD258erdFCT4cFhGt4bQ4iYb7
bJuMbLQLkH+qYCjRuDpEbWVhAGr0aKTC7wzR558DZby1wVtcU8Cm0JAs3hyRRz+hYQOKANm2fazN
k4z6KiHVbuQE9jUFZkr5YLc36+SxsLQjDDU0k/YI7oxSOiXfLuiYMTnm6hiB7wfBzxfKOMpkQdvA
KapF1QwNBWRD1/pMCa3wg0cCcQJx0AceY06CU/oqpVvIRFnv8mWq58Y0cPaIHltoVxt7m/vvkTVn
pkyA+a43L7PCv3PWm4gmslo1j3fowoDtZZ+jAEM3h+2rtPTUUZLtqglSodqwwP1HYiWGEKBaxhhS
DEJv++IEgjrIrne+c7vR6DejGfs7T92L5jHOzONsiXFFhotAJ9fpkXcwjbU61hfqTPG3GoyB8r2V
H0o0UcVLxDtoAwVdBIOyQFkH7fRJ4BYf9zBCjNNpfx2jsvMSgS/IhzpiT5UzVfwgRk0/CWFV2MrQ
B6Q0TCx77i2867yM1JG70+l7VS2U96XhR0NDJZCHZArrpDidprqJGBFY5vJKjzbbe2cbV1eZ5h7G
WL9kmp00mtFkCpzdE4ViODfEau56dipsc5hQLpt42vav+IQsZaK4V2W42CMbZSTjIkuPlP7Ws41B
qywPRuc4CJTJbpvcIxTx3j1VN1v96AzXB9ucKqGvTjREr2ZOvF9S4P9rm+TmDFJBOjqSI56o3la5
TgDImYBgwfZ66BJtNZDop6GN8BP90tZvvGgbTenUVY50WuuO6NQ2OrgkzU0EE4dabl0lMBH+Ks1K
Q5s8e0kK42NV0r8BYex4sqVR3dwKCWerKnQBHrAWfKDtY2cdm/MNVC2i/fI0UgP+jxYBf0AA2I93
zmkxtmmXQva9TGbkuc1JRJ1yCn8UIpCxfZfq9voWFth+argf116mXp/WSAWCrlDuoSfus1Fhb8wx
boN/tz/saCKd2epwu9uUs9j30ns1PIF1dzySTrSKGHPC3ZIsDKbudnec6AtkziuUjMYQTJ1JiH7A
MCdh9dq304oWEAjsaRk9OqDR6eNNbmxFgG5faTr9kPy1e5jr+voqtw76y0xRi7Gib+J3NPpgFhFg
HesmOVt77R3H1pFeOqoV0e/d2qrvygUqEDlpRHYuKkX5JqbhR1HRjrDahW93ilG+RrtAvdbw0K2h
Z9sbfHsF9Xs7do9jOsrbo4L2RxOjzHZTHrW4QVcTnIOt3IQR5dkITpBi7j76B3sz2oZucHVIHJqt
uwdS5hXzGVeZRQe8YItGkfrptEBhHofNuo4P6Flt7fyt6vpXRXiwr93KwU9OrTsomAnQUiOabDz0
46tjYI9NlA+HeuI9FHlw55NmWGjF64CW49BZfA0eiLLam1U5DdLqZZo7NyRF8mHmhLMjvPVhaIbh
lCplOtojSTsuFwfSgQ7ul2b6yyRa027Zrd5mkU6dU/hUwc5RUJmk0wWp95LeqxGqd2HCklrb6W2p
O9Niry+9hOYWrr81ILdn5I1AEo/2Doq+uH/43NvZyUxWB+pYcO7Kxe9WujVmaqBp1wtUZKbbgHbs
O9FnuMx38fjo7d35hk5BUaD/ZdvZzRaGy1Vmnd67x4z+dT59GYLSsK8K1Q/vPe/wIQAVMo5jZ2Uj
fTY6wPcawXG6hw730gHY/nvs6tc+BfahReP428ABGqymrwPUZMCQIDC/SJJPcFHwnzxzMbSqIpqZ
lALGC6tE9+yYBzdlQDnKRBlgSGcdbx7QuyIzaFpQut59aZbzKAi1l5W9LaZU2JNp7qKJf3K5Y1hV
98nB9F9Dn7rZahxCJ2VB76IjVLGdtg6mKYHnUN1bb+MdaQg7p3tQmWRX6zSJh4eDodCAoNCHwG7U
8QaqwZ/B7vTHcVGgR1U6j1Gh03pmHWymBeXeGegmlFXDhTVy9gfvFVXC1ypqNsOEpBgPfryNYa+P
cktHcmFxhw5ANDkifnVKfEQLbDO40jbKB3Bk22GinB4NP9axhUVx5cI2xNb4MC8QFp5jf/3rzcE8
wvXCyh1dxRoVqbtHEkg3Zn5lWPA0jsZUhzE8OpmxNls72w9H8AtXleLeA155me2SdBgr60+GEjvg
YAJ6LkAFHCIjpE0hsLsTzdyr1y5daejxwUleYVWnIB6i8RGYgBF+DGwyC+9MH4GDHWtWSbxwfjrS
WxuydJ7AvX+fL1BaYCsmdrYFNMDq27uvFlbqHeOhs4FUwCaLtpRljXkCd+hAj0GRyXpnFEchZDks
6X7mridgyLHeqAcQplB+DOmUfIdwpGOnf0IaDKvwGqBo5njohhECWSiqoQO+CVAfIxeeNui6/zfu
dfsiQkBrEuZ+Xr4pVml5t8qAMXx2NMWntRzTffRzP/TksT4/UKvc9bcOuyqy6BcOe/1Q9RN/b4wA
TH9ePFLnMo0BkHGaG1J/rC9SXwHOaPuxgsQXbgtiR6IWIS6qVdzwbJK+NQ3ff8NmPr//M997g0ba
7Orx3//Ale/W4/7TSTCooMFOsFAab16SzMn5JGiqNRDgScNmdvr19qS8TSp0UmvA0AYAWoAWg2Wu
r87re94AOgFwNsqP9UVs1q9Z4Lmbb6YJCz9vqv9gIxj6wLFtqosCEn3+5YsGISalBcBdzdsTT/5X
3v6BaDEXloie0RcNTXRBi/iRFdAZ4YsVMLyBJUgUAitRXx0rwApQYVOBekL+TFzNDXtkBYCq69L7
wOKb5kum7t3MArausxKE4BpKwF/MxH9lJXwTnIDoXrM3f34fmMLgA0sAlt5MQscYoAaJLw3rp53u
Hq0BGn5ILwFzUEN3QdA2C71jDDRNG2Al4D2R4RIXs9OvJUBftuaZfn4JGABUhMoh8krNJLCmzvcB
fZHA/NLEgCJDfTWz3qOVQAGksdISk+AMdMu0Ifi0jk9nH8D9HAhLANKO1izi6ttKQJtGeiWIrCxV
OF0AvevrciU4Fp6DC4VWY8GIq3crgZz2Vy3Cf8I9xDGA5aa1HkDHKLg0AodvagDSbfZD77xEFCCB
g/6Ii9A5Ws5cBIEywwfWRKuzc2tA83SBOBUt0Js10DvfgPqEwFXLvT4RANgSB0ZR85adNeB4A+qu
qLrR5Kq+mpikRzYR516UOqRmQXcHlJYRDYAYWF8do+hyMrhIgFKnaT7v3U6A5y5oylKzQKgAu4Ze
RmB1n50FA8FsXGkT3HF99W8WBMVTdhacAcIHutCVbXZEx0twrYHQeqDk1K6F3p0NGqiZ5qv5eTfB
NAfYPRUuSOsFdGZB08yBLbrxAUGvJ7xPFoFFIB0uqAMAmCI2bB1m3KDz08HFLiL4gIr0Fw+Czdev
WXBl7SLxM34i3Isnj5hldTELNnuBYhHgxMYi9HAtQGiStAh0PgWcjhwADLQnu3c+C55BloEiPzCA
5vPenZEgAjTpteAOUDthIUCgr69OFkFET1hFB32axm72by3QFFTaX3LxBAR1zWkzSh1PwWOWYCoR
ZLZ2oVl8PbILcIWlnWZTHaCMRbcANJfrq3M64C/xCaEDWvT11T9PwcOXk7QLhjqAxcDGp8zQXJfW
0dPINwjVJredpd5FEFBpBZ9OymsExoS4AbmjsxV/bh1tb0D/Dg0WRF9zrEhESZ8RotSC28gcXK4B
x2YnEF9/zjD3bifoJHpkzwbTZg3UjPk2MuhaRXPAUjMI1Jo79ckcAoaTNQQ4CGTMCIwg+tRX5/Up
NoIbpNbSLrM+vT6FAdnXN8ghANbHQ2reXiSPzy2AR0QFml9FWvizneyXr0xHDE+22ErE5AqqMqmk
5i27Z6JFgYHCNsoSzef98xLZoI3T9vNxIxEDYj/w3J7ySZ1ZQDKRuJGEEj1QnrZK39aC1YIBJGYB
/4f8LMpt7YLvnApEjxRaOHeQVaiv/q0FEiBN5v/nZ0GU3KgjGOAsmrfsRgzeAPdJFN/7Wm8R/cOl
Z4E8MkVHfOXno0f0nEi7EZ/Rmb5vmRTSG4KNI+cfOsQKiIkiZNhshk6GmczlADVLcjZtYNncsE9n
JBqA0jkE8kkUUjwLpHp9dfaCQzoNcwHTurUYPVwL5MIk14KBJyCY/CQSmtfsnA6OO0BuQrVIPDaf
989bJu0r6y1Th4Y+QqYETkh98Zbn/hLKiwMguywXwZDv2emI/Kq0RdAhvkDpFNij596f6itnI8J6
T2CF/p2OHN6yXjM5FBeo+tPZV0MuzlcB9UckK2D1nOVYerYWTL4iSYsAThNNa2rtKOs0V2cv1KcD
CL625t+jYwGEoob9kjscMQVUcRFF+cbhqKKcgsIyMsS9OxB0gSuUfX8iY2SjoPW23373QMCFFMoZ
AppUX707EICTtUkNCUcZ+iDaivzpnASA0pAeoD8ph0F99S6nLjaBbAbRwAag3M+Z2PpGnVkAh+Ii
xYgR6GvkTAJUl80fiMiZHBKgpDaN0vEQa4ieQzZZt3t3HhrI+kibAjxgVjltctts+dcxswNYGwhc
XzEYHGECZC13IOAbeajPo5zW7PiOQSReJlrSSLAgi1Bf9Q1/6Fj8gR/6TAQZoXT1WFNA/FX2HFPk
Wz/wRH34+vOW9iC4DQLZffGDghHS3LshQIh//3aB2apL62cfPpXa6/u0v96+4Ne3vrjX01s9/efc
X6XL9GFD+xpBi2kf83N3+Y/L/fKcFY6Nwj59eZKvNNU+f/9/M/DzbevrZ3iWIPNj46Y+uoeXD1zD
h6UfON3RC3KZPb26+BobTK7syKNl4H+K0tC/eOoG6io9dhRE6fIxOn/qhlgjPzLqkg+5D5fzYvAa
qS47+HgVoLaXrs5HbmCv0iO30n8vok8vRhGCFR8vp71BVMreZcqs+48X32cL05MdebaK0vXlI7fQ
N9mRv61vKLklrx6Xm4sF2OKzZB/4Kgh86MuXO7KBPkkPHT76y44VocsRHon0yNHxclkgS8GZKTvs
y69tUwP2kB6YAYqHXfn0iLXZa1CGskPfRAUyZt1pbnAJsmPfLv3wwnq0lX75cdMyWIaP59PRls/l
h86y5cOmyFZ5frGmkU0RFVrp8f0HWvIsLxlmTd1PfmjOgqyrHtPU1eXHzjKfv3HsP81B7UFpdZXq
V4weFWl3aAEIkB46CvPO4m7LKbIj/776mC473hMgG1Gvkh/6sLw8t8i+iKKo/MDHF/PlPs42/uWx
zviC7Pwrxr9epdnqwlKh/ScqF79i8NvVyX+4OMYYXKTCf8Xgf0bp7mmkenU3WWbpoWthp9EyjTgp
L46dljrxa27wbeUoSc/h1ca/nPEGuif71K92AR7JZVQDKlDgQKSHTlfrLom3ThLLDvx6FYZo4x2W
nTBBbzLxssPfbaLH1Yur7Kuzrclxyg7/NipQGHtuIbb5s19zg68XYpujlh3+ntlf0RbnwqVoqcny
Y58uo8qW+i877rt8uXla0MKmtDk62WHfr9I9J9vFyE0KWHpkn8ims7yRUhc5dtmhPyw5d8I1/ayf
xqpnpKnuSw++yvIX7597+IajKD2+nz1EdCm/fPYm4yg9dhmhh7++mJUmi/f9kZ/LNH1mf3ydf3pS
BXnu1y6Ta+InHoLVMv3t/wAAAP//</cx:binary>
              </cx:geoCache>
            </cx:geography>
          </cx:layoutPr>
        </cx:series>
      </cx:plotAreaRegion>
    </cx:plotArea>
    <cx:legend pos="t" align="ctr" overlay="0">
      <cx:txPr>
        <a:bodyPr vertOverflow="overflow" horzOverflow="overflow" wrap="square" lIns="0" tIns="0" rIns="0" bIns="0"/>
        <a:lstStyle/>
        <a:p>
          <a:pPr algn="ctr" rtl="0">
            <a:defRPr lang="en-US" sz="1000" b="0" i="0" u="none" strike="noStrike" kern="1200" baseline="0">
              <a:solidFill>
                <a:schemeClr val="tx1"/>
              </a:solidFill>
              <a:latin typeface="+mn-lt"/>
              <a:ea typeface="+mn-ea"/>
              <a:cs typeface="+mn-cs"/>
            </a:defRPr>
          </a:pPr>
          <a:endParaRPr lang="en-US" sz="1000" b="0" i="0" u="none" strike="noStrike" kern="1200" baseline="0">
            <a:solidFill>
              <a:schemeClr val="tx1"/>
            </a:solidFill>
            <a:latin typeface="+mn-lt"/>
            <a:ea typeface="+mn-ea"/>
            <a:cs typeface="+mn-cs"/>
          </a:endParaRPr>
        </a:p>
      </cx:txPr>
    </cx:legend>
  </cx:chart>
  <cx:spPr>
    <a:solidFill>
      <a:schemeClr val="accent2">
        <a:lumMod val="60000"/>
        <a:lumOff val="40000"/>
      </a:schemeClr>
    </a:solidFill>
    <a:ln cap="flat">
      <a:solidFill>
        <a:schemeClr val="accent2">
          <a:lumMod val="75000"/>
        </a:schemeClr>
      </a:solid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_rels/drawing7.xml.rels><?xml version="1.0" encoding="UTF-8" standalone="yes"?>
<Relationships xmlns="http://schemas.openxmlformats.org/package/2006/relationships"><Relationship Id="rId1" Type="http://schemas.openxmlformats.org/officeDocument/2006/relationships/chart" Target="../charts/chart7.xml"/></Relationships>
</file>

<file path=xl/drawings/_rels/drawing8.xml.rels><?xml version="1.0" encoding="UTF-8" standalone="yes"?>
<Relationships xmlns="http://schemas.openxmlformats.org/package/2006/relationships"><Relationship Id="rId1" Type="http://schemas.openxmlformats.org/officeDocument/2006/relationships/chart" Target="../charts/chart8.xml"/></Relationships>
</file>

<file path=xl/drawings/_rels/drawing9.xml.rels><?xml version="1.0" encoding="UTF-8" standalone="yes"?>
<Relationships xmlns="http://schemas.openxmlformats.org/package/2006/relationships"><Relationship Id="rId1" Type="http://schemas.openxmlformats.org/officeDocument/2006/relationships/chart" Target="../charts/chart9.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11.xml.rels><?xml version="1.0" encoding="UTF-8" standalone="yes"?>
<Relationships xmlns="http://schemas.openxmlformats.org/package/2006/relationships"><Relationship Id="rId1" Type="http://schemas.microsoft.com/office/2014/relationships/chartEx" Target="../charts/chartEx1.xml"/></Relationships>
</file>

<file path=xl/drawings/_rels/drawing12.xml.rels><?xml version="1.0" encoding="UTF-8" standalone="yes"?>
<Relationships xmlns="http://schemas.openxmlformats.org/package/2006/relationships"><Relationship Id="rId8" Type="http://schemas.microsoft.com/office/2014/relationships/chartEx" Target="../charts/chartEx2.xml"/><Relationship Id="rId3" Type="http://schemas.openxmlformats.org/officeDocument/2006/relationships/chart" Target="../charts/chart13.xml"/><Relationship Id="rId7" Type="http://schemas.openxmlformats.org/officeDocument/2006/relationships/chart" Target="../charts/chart17.xml"/><Relationship Id="rId2" Type="http://schemas.openxmlformats.org/officeDocument/2006/relationships/chart" Target="../charts/chart12.xml"/><Relationship Id="rId1" Type="http://schemas.openxmlformats.org/officeDocument/2006/relationships/chart" Target="../charts/chart11.xml"/><Relationship Id="rId6" Type="http://schemas.openxmlformats.org/officeDocument/2006/relationships/chart" Target="../charts/chart16.xml"/><Relationship Id="rId11" Type="http://schemas.openxmlformats.org/officeDocument/2006/relationships/chart" Target="../charts/chart20.xml"/><Relationship Id="rId5" Type="http://schemas.openxmlformats.org/officeDocument/2006/relationships/chart" Target="../charts/chart15.xml"/><Relationship Id="rId10" Type="http://schemas.openxmlformats.org/officeDocument/2006/relationships/chart" Target="../charts/chart19.xml"/><Relationship Id="rId4" Type="http://schemas.openxmlformats.org/officeDocument/2006/relationships/chart" Target="../charts/chart14.xml"/><Relationship Id="rId9" Type="http://schemas.openxmlformats.org/officeDocument/2006/relationships/chart" Target="../charts/chart18.xml"/></Relationships>
</file>

<file path=xl/drawings/drawing1.xml><?xml version="1.0" encoding="utf-8"?>
<xdr:wsDr xmlns:xdr="http://schemas.openxmlformats.org/drawingml/2006/spreadsheetDrawing" xmlns:a="http://schemas.openxmlformats.org/drawingml/2006/main">
  <xdr:twoCellAnchor>
    <xdr:from>
      <xdr:col>4</xdr:col>
      <xdr:colOff>190500</xdr:colOff>
      <xdr:row>2</xdr:row>
      <xdr:rowOff>33337</xdr:rowOff>
    </xdr:from>
    <xdr:to>
      <xdr:col>12</xdr:col>
      <xdr:colOff>0</xdr:colOff>
      <xdr:row>16</xdr:row>
      <xdr:rowOff>85725</xdr:rowOff>
    </xdr:to>
    <xdr:graphicFrame macro="">
      <xdr:nvGraphicFramePr>
        <xdr:cNvPr id="3" name="Chart 2">
          <a:extLst>
            <a:ext uri="{FF2B5EF4-FFF2-40B4-BE49-F238E27FC236}">
              <a16:creationId xmlns:a16="http://schemas.microsoft.com/office/drawing/2014/main" id="{F89E0C58-FFF7-53C6-FAC7-E855BBB1576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xdr:col>
      <xdr:colOff>704850</xdr:colOff>
      <xdr:row>2</xdr:row>
      <xdr:rowOff>166686</xdr:rowOff>
    </xdr:from>
    <xdr:to>
      <xdr:col>8</xdr:col>
      <xdr:colOff>409575</xdr:colOff>
      <xdr:row>16</xdr:row>
      <xdr:rowOff>76199</xdr:rowOff>
    </xdr:to>
    <xdr:graphicFrame macro="">
      <xdr:nvGraphicFramePr>
        <xdr:cNvPr id="3" name="Chart 2">
          <a:extLst>
            <a:ext uri="{FF2B5EF4-FFF2-40B4-BE49-F238E27FC236}">
              <a16:creationId xmlns:a16="http://schemas.microsoft.com/office/drawing/2014/main" id="{66CCE3AE-9395-9B4C-E740-79D266136DA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2</xdr:col>
      <xdr:colOff>590550</xdr:colOff>
      <xdr:row>3</xdr:row>
      <xdr:rowOff>90486</xdr:rowOff>
    </xdr:from>
    <xdr:to>
      <xdr:col>9</xdr:col>
      <xdr:colOff>133350</xdr:colOff>
      <xdr:row>16</xdr:row>
      <xdr:rowOff>95249</xdr:rowOff>
    </xdr:to>
    <xdr:graphicFrame macro="">
      <xdr:nvGraphicFramePr>
        <xdr:cNvPr id="2" name="Chart 1">
          <a:extLst>
            <a:ext uri="{FF2B5EF4-FFF2-40B4-BE49-F238E27FC236}">
              <a16:creationId xmlns:a16="http://schemas.microsoft.com/office/drawing/2014/main" id="{5C28CD83-A645-BB6E-24EC-EDFD0A256CF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2</xdr:col>
      <xdr:colOff>609599</xdr:colOff>
      <xdr:row>1</xdr:row>
      <xdr:rowOff>176212</xdr:rowOff>
    </xdr:from>
    <xdr:to>
      <xdr:col>10</xdr:col>
      <xdr:colOff>209550</xdr:colOff>
      <xdr:row>17</xdr:row>
      <xdr:rowOff>133350</xdr:rowOff>
    </xdr:to>
    <xdr:graphicFrame macro="">
      <xdr:nvGraphicFramePr>
        <xdr:cNvPr id="2" name="Chart 1">
          <a:extLst>
            <a:ext uri="{FF2B5EF4-FFF2-40B4-BE49-F238E27FC236}">
              <a16:creationId xmlns:a16="http://schemas.microsoft.com/office/drawing/2014/main" id="{BF1E3592-8025-8368-36C1-508F13071D0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3</xdr:col>
      <xdr:colOff>390525</xdr:colOff>
      <xdr:row>4</xdr:row>
      <xdr:rowOff>161924</xdr:rowOff>
    </xdr:from>
    <xdr:to>
      <xdr:col>10</xdr:col>
      <xdr:colOff>542925</xdr:colOff>
      <xdr:row>17</xdr:row>
      <xdr:rowOff>176211</xdr:rowOff>
    </xdr:to>
    <xdr:graphicFrame macro="">
      <xdr:nvGraphicFramePr>
        <xdr:cNvPr id="3" name="Chart 2">
          <a:extLst>
            <a:ext uri="{FF2B5EF4-FFF2-40B4-BE49-F238E27FC236}">
              <a16:creationId xmlns:a16="http://schemas.microsoft.com/office/drawing/2014/main" id="{585ACBA2-8C0A-275F-5B6A-2C09633A0A3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2</xdr:col>
      <xdr:colOff>590550</xdr:colOff>
      <xdr:row>3</xdr:row>
      <xdr:rowOff>90487</xdr:rowOff>
    </xdr:from>
    <xdr:to>
      <xdr:col>10</xdr:col>
      <xdr:colOff>285750</xdr:colOff>
      <xdr:row>17</xdr:row>
      <xdr:rowOff>166687</xdr:rowOff>
    </xdr:to>
    <xdr:graphicFrame macro="">
      <xdr:nvGraphicFramePr>
        <xdr:cNvPr id="2" name="Chart 1">
          <a:extLst>
            <a:ext uri="{FF2B5EF4-FFF2-40B4-BE49-F238E27FC236}">
              <a16:creationId xmlns:a16="http://schemas.microsoft.com/office/drawing/2014/main" id="{0E7068F1-3280-2C1B-E59E-A334393949F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10</xdr:col>
      <xdr:colOff>361950</xdr:colOff>
      <xdr:row>3</xdr:row>
      <xdr:rowOff>95250</xdr:rowOff>
    </xdr:from>
    <xdr:to>
      <xdr:col>12</xdr:col>
      <xdr:colOff>381000</xdr:colOff>
      <xdr:row>12</xdr:row>
      <xdr:rowOff>9525</xdr:rowOff>
    </xdr:to>
    <mc:AlternateContent xmlns:mc="http://schemas.openxmlformats.org/markup-compatibility/2006" xmlns:a14="http://schemas.microsoft.com/office/drawing/2010/main">
      <mc:Choice Requires="a14">
        <xdr:graphicFrame macro="">
          <xdr:nvGraphicFramePr>
            <xdr:cNvPr id="3" name="Sub-Category">
              <a:extLst>
                <a:ext uri="{FF2B5EF4-FFF2-40B4-BE49-F238E27FC236}">
                  <a16:creationId xmlns:a16="http://schemas.microsoft.com/office/drawing/2014/main" id="{54AECCDD-349C-7117-F528-01B5B8B17E6D}"/>
                </a:ext>
              </a:extLst>
            </xdr:cNvPr>
            <xdr:cNvGraphicFramePr/>
          </xdr:nvGraphicFramePr>
          <xdr:xfrm>
            <a:off x="0" y="0"/>
            <a:ext cx="0" cy="0"/>
          </xdr:xfrm>
          <a:graphic>
            <a:graphicData uri="http://schemas.microsoft.com/office/drawing/2010/slicer">
              <sle:slicer xmlns:sle="http://schemas.microsoft.com/office/drawing/2010/slicer" name="Sub-Category"/>
            </a:graphicData>
          </a:graphic>
        </xdr:graphicFrame>
      </mc:Choice>
      <mc:Fallback xmlns="">
        <xdr:sp macro="" textlink="">
          <xdr:nvSpPr>
            <xdr:cNvPr id="0" name=""/>
            <xdr:cNvSpPr>
              <a:spLocks noTextEdit="1"/>
            </xdr:cNvSpPr>
          </xdr:nvSpPr>
          <xdr:spPr>
            <a:xfrm>
              <a:off x="6972300" y="666750"/>
              <a:ext cx="1238250" cy="162877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7.xml><?xml version="1.0" encoding="utf-8"?>
<xdr:wsDr xmlns:xdr="http://schemas.openxmlformats.org/drawingml/2006/spreadsheetDrawing" xmlns:a="http://schemas.openxmlformats.org/drawingml/2006/main">
  <xdr:twoCellAnchor>
    <xdr:from>
      <xdr:col>2</xdr:col>
      <xdr:colOff>390525</xdr:colOff>
      <xdr:row>3</xdr:row>
      <xdr:rowOff>90487</xdr:rowOff>
    </xdr:from>
    <xdr:to>
      <xdr:col>10</xdr:col>
      <xdr:colOff>85725</xdr:colOff>
      <xdr:row>17</xdr:row>
      <xdr:rowOff>166687</xdr:rowOff>
    </xdr:to>
    <xdr:graphicFrame macro="">
      <xdr:nvGraphicFramePr>
        <xdr:cNvPr id="2" name="Chart 1">
          <a:extLst>
            <a:ext uri="{FF2B5EF4-FFF2-40B4-BE49-F238E27FC236}">
              <a16:creationId xmlns:a16="http://schemas.microsoft.com/office/drawing/2014/main" id="{DEE24F9D-1FA7-8246-BF3A-1589187A1A7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3</xdr:col>
      <xdr:colOff>304800</xdr:colOff>
      <xdr:row>3</xdr:row>
      <xdr:rowOff>33337</xdr:rowOff>
    </xdr:from>
    <xdr:to>
      <xdr:col>11</xdr:col>
      <xdr:colOff>0</xdr:colOff>
      <xdr:row>17</xdr:row>
      <xdr:rowOff>109537</xdr:rowOff>
    </xdr:to>
    <xdr:graphicFrame macro="">
      <xdr:nvGraphicFramePr>
        <xdr:cNvPr id="2" name="Chart 1">
          <a:extLst>
            <a:ext uri="{FF2B5EF4-FFF2-40B4-BE49-F238E27FC236}">
              <a16:creationId xmlns:a16="http://schemas.microsoft.com/office/drawing/2014/main" id="{C1B805AC-7416-98FD-0C23-2F1277BC675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3</xdr:col>
      <xdr:colOff>295275</xdr:colOff>
      <xdr:row>3</xdr:row>
      <xdr:rowOff>33337</xdr:rowOff>
    </xdr:from>
    <xdr:to>
      <xdr:col>10</xdr:col>
      <xdr:colOff>600075</xdr:colOff>
      <xdr:row>17</xdr:row>
      <xdr:rowOff>109537</xdr:rowOff>
    </xdr:to>
    <xdr:graphicFrame macro="">
      <xdr:nvGraphicFramePr>
        <xdr:cNvPr id="2" name="Chart 1">
          <a:extLst>
            <a:ext uri="{FF2B5EF4-FFF2-40B4-BE49-F238E27FC236}">
              <a16:creationId xmlns:a16="http://schemas.microsoft.com/office/drawing/2014/main" id="{4EFBBAD3-58EA-9496-FD4C-86949291DAE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47625</xdr:colOff>
      <xdr:row>6</xdr:row>
      <xdr:rowOff>114300</xdr:rowOff>
    </xdr:from>
    <xdr:to>
      <xdr:col>1</xdr:col>
      <xdr:colOff>704850</xdr:colOff>
      <xdr:row>15</xdr:row>
      <xdr:rowOff>28575</xdr:rowOff>
    </xdr:to>
    <mc:AlternateContent xmlns:mc="http://schemas.openxmlformats.org/markup-compatibility/2006" xmlns:a14="http://schemas.microsoft.com/office/drawing/2010/main">
      <mc:Choice Requires="a14">
        <xdr:graphicFrame macro="">
          <xdr:nvGraphicFramePr>
            <xdr:cNvPr id="3" name="Region">
              <a:extLst>
                <a:ext uri="{FF2B5EF4-FFF2-40B4-BE49-F238E27FC236}">
                  <a16:creationId xmlns:a16="http://schemas.microsoft.com/office/drawing/2014/main" id="{4ED65A0B-D96B-33F0-CA3A-5A1C002A47FA}"/>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47625" y="1257300"/>
              <a:ext cx="1552575" cy="162877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428625</xdr:colOff>
      <xdr:row>7</xdr:row>
      <xdr:rowOff>0</xdr:rowOff>
    </xdr:from>
    <xdr:to>
      <xdr:col>4</xdr:col>
      <xdr:colOff>390525</xdr:colOff>
      <xdr:row>15</xdr:row>
      <xdr:rowOff>66675</xdr:rowOff>
    </xdr:to>
    <mc:AlternateContent xmlns:mc="http://schemas.openxmlformats.org/markup-compatibility/2006" xmlns:a14="http://schemas.microsoft.com/office/drawing/2010/main">
      <mc:Choice Requires="a14">
        <xdr:graphicFrame macro="">
          <xdr:nvGraphicFramePr>
            <xdr:cNvPr id="5" name="Ship Mode">
              <a:extLst>
                <a:ext uri="{FF2B5EF4-FFF2-40B4-BE49-F238E27FC236}">
                  <a16:creationId xmlns:a16="http://schemas.microsoft.com/office/drawing/2014/main" id="{2AF3373D-9BDA-613F-707F-7C9F0E690F20}"/>
                </a:ext>
              </a:extLst>
            </xdr:cNvPr>
            <xdr:cNvGraphicFramePr/>
          </xdr:nvGraphicFramePr>
          <xdr:xfrm>
            <a:off x="0" y="0"/>
            <a:ext cx="0" cy="0"/>
          </xdr:xfrm>
          <a:graphic>
            <a:graphicData uri="http://schemas.microsoft.com/office/drawing/2010/slicer">
              <sle:slicer xmlns:sle="http://schemas.microsoft.com/office/drawing/2010/slicer" name="Ship Mode"/>
            </a:graphicData>
          </a:graphic>
        </xdr:graphicFrame>
      </mc:Choice>
      <mc:Fallback xmlns="">
        <xdr:sp macro="" textlink="">
          <xdr:nvSpPr>
            <xdr:cNvPr id="0" name=""/>
            <xdr:cNvSpPr>
              <a:spLocks noTextEdit="1"/>
            </xdr:cNvSpPr>
          </xdr:nvSpPr>
          <xdr:spPr>
            <a:xfrm>
              <a:off x="2162175" y="1333500"/>
              <a:ext cx="1419225" cy="159067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95250</xdr:colOff>
      <xdr:row>1</xdr:row>
      <xdr:rowOff>114300</xdr:rowOff>
    </xdr:from>
    <xdr:to>
      <xdr:col>13</xdr:col>
      <xdr:colOff>361950</xdr:colOff>
      <xdr:row>10</xdr:row>
      <xdr:rowOff>152400</xdr:rowOff>
    </xdr:to>
    <mc:AlternateContent xmlns:mc="http://schemas.openxmlformats.org/markup-compatibility/2006" xmlns:a14="http://schemas.microsoft.com/office/drawing/2010/main">
      <mc:Choice Requires="a14">
        <xdr:graphicFrame macro="">
          <xdr:nvGraphicFramePr>
            <xdr:cNvPr id="6" name="State">
              <a:extLst>
                <a:ext uri="{FF2B5EF4-FFF2-40B4-BE49-F238E27FC236}">
                  <a16:creationId xmlns:a16="http://schemas.microsoft.com/office/drawing/2014/main" id="{FE3E680A-1529-78DF-E34E-78CB8A6ED7A6}"/>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mlns="">
        <xdr:sp macro="" textlink="">
          <xdr:nvSpPr>
            <xdr:cNvPr id="0" name=""/>
            <xdr:cNvSpPr>
              <a:spLocks noTextEdit="1"/>
            </xdr:cNvSpPr>
          </xdr:nvSpPr>
          <xdr:spPr>
            <a:xfrm>
              <a:off x="7553325" y="304800"/>
              <a:ext cx="1485900" cy="175260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76200</xdr:colOff>
      <xdr:row>15</xdr:row>
      <xdr:rowOff>104775</xdr:rowOff>
    </xdr:from>
    <xdr:to>
      <xdr:col>1</xdr:col>
      <xdr:colOff>695325</xdr:colOff>
      <xdr:row>23</xdr:row>
      <xdr:rowOff>180975</xdr:rowOff>
    </xdr:to>
    <mc:AlternateContent xmlns:mc="http://schemas.openxmlformats.org/markup-compatibility/2006" xmlns:a14="http://schemas.microsoft.com/office/drawing/2010/main">
      <mc:Choice Requires="a14">
        <xdr:graphicFrame macro="">
          <xdr:nvGraphicFramePr>
            <xdr:cNvPr id="10" name="Orderyear">
              <a:extLst>
                <a:ext uri="{FF2B5EF4-FFF2-40B4-BE49-F238E27FC236}">
                  <a16:creationId xmlns:a16="http://schemas.microsoft.com/office/drawing/2014/main" id="{DFAF6AA2-746E-49F1-BE91-BDFC778FEE53}"/>
                </a:ext>
              </a:extLst>
            </xdr:cNvPr>
            <xdr:cNvGraphicFramePr/>
          </xdr:nvGraphicFramePr>
          <xdr:xfrm>
            <a:off x="0" y="0"/>
            <a:ext cx="0" cy="0"/>
          </xdr:xfrm>
          <a:graphic>
            <a:graphicData uri="http://schemas.microsoft.com/office/drawing/2010/slicer">
              <sle:slicer xmlns:sle="http://schemas.microsoft.com/office/drawing/2010/slicer" name="Orderyear"/>
            </a:graphicData>
          </a:graphic>
        </xdr:graphicFrame>
      </mc:Choice>
      <mc:Fallback xmlns="">
        <xdr:sp macro="" textlink="">
          <xdr:nvSpPr>
            <xdr:cNvPr id="0" name=""/>
            <xdr:cNvSpPr>
              <a:spLocks noTextEdit="1"/>
            </xdr:cNvSpPr>
          </xdr:nvSpPr>
          <xdr:spPr>
            <a:xfrm>
              <a:off x="76200" y="2962275"/>
              <a:ext cx="1514475" cy="160020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10.xml><?xml version="1.0" encoding="utf-8"?>
<xdr:wsDr xmlns:xdr="http://schemas.openxmlformats.org/drawingml/2006/spreadsheetDrawing" xmlns:a="http://schemas.openxmlformats.org/drawingml/2006/main">
  <xdr:twoCellAnchor>
    <xdr:from>
      <xdr:col>0</xdr:col>
      <xdr:colOff>371475</xdr:colOff>
      <xdr:row>7</xdr:row>
      <xdr:rowOff>76199</xdr:rowOff>
    </xdr:from>
    <xdr:to>
      <xdr:col>4</xdr:col>
      <xdr:colOff>962025</xdr:colOff>
      <xdr:row>19</xdr:row>
      <xdr:rowOff>166686</xdr:rowOff>
    </xdr:to>
    <xdr:graphicFrame macro="">
      <xdr:nvGraphicFramePr>
        <xdr:cNvPr id="2" name="Chart 1">
          <a:extLst>
            <a:ext uri="{FF2B5EF4-FFF2-40B4-BE49-F238E27FC236}">
              <a16:creationId xmlns:a16="http://schemas.microsoft.com/office/drawing/2014/main" id="{1BCC769D-9E8F-A4D0-0C6C-969CE0E3FB4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xdr:from>
      <xdr:col>6</xdr:col>
      <xdr:colOff>57150</xdr:colOff>
      <xdr:row>4</xdr:row>
      <xdr:rowOff>133350</xdr:rowOff>
    </xdr:from>
    <xdr:to>
      <xdr:col>12</xdr:col>
      <xdr:colOff>9525</xdr:colOff>
      <xdr:row>17</xdr:row>
      <xdr:rowOff>138111</xdr:rowOff>
    </xdr:to>
    <mc:AlternateContent xmlns:mc="http://schemas.openxmlformats.org/markup-compatibility/2006">
      <mc:Choice xmlns:cx4="http://schemas.microsoft.com/office/drawing/2016/5/10/chartex" Requires="cx4">
        <xdr:graphicFrame macro="">
          <xdr:nvGraphicFramePr>
            <xdr:cNvPr id="3" name="Chart 2">
              <a:extLst>
                <a:ext uri="{FF2B5EF4-FFF2-40B4-BE49-F238E27FC236}">
                  <a16:creationId xmlns:a16="http://schemas.microsoft.com/office/drawing/2014/main" id="{09C60DE5-6E84-B7EA-4EBC-B458F56B375A}"/>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153025" y="895350"/>
              <a:ext cx="3609975" cy="2481261"/>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12.xml><?xml version="1.0" encoding="utf-8"?>
<xdr:wsDr xmlns:xdr="http://schemas.openxmlformats.org/drawingml/2006/spreadsheetDrawing" xmlns:a="http://schemas.openxmlformats.org/drawingml/2006/main">
  <xdr:twoCellAnchor>
    <xdr:from>
      <xdr:col>1</xdr:col>
      <xdr:colOff>314325</xdr:colOff>
      <xdr:row>15</xdr:row>
      <xdr:rowOff>0</xdr:rowOff>
    </xdr:from>
    <xdr:to>
      <xdr:col>4</xdr:col>
      <xdr:colOff>857250</xdr:colOff>
      <xdr:row>25</xdr:row>
      <xdr:rowOff>66675</xdr:rowOff>
    </xdr:to>
    <xdr:graphicFrame macro="">
      <xdr:nvGraphicFramePr>
        <xdr:cNvPr id="23" name="Chart 22">
          <a:extLst>
            <a:ext uri="{FF2B5EF4-FFF2-40B4-BE49-F238E27FC236}">
              <a16:creationId xmlns:a16="http://schemas.microsoft.com/office/drawing/2014/main" id="{5982C14D-36FC-472E-8FF6-9F398CDF326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304800</xdr:colOff>
      <xdr:row>25</xdr:row>
      <xdr:rowOff>142874</xdr:rowOff>
    </xdr:from>
    <xdr:to>
      <xdr:col>4</xdr:col>
      <xdr:colOff>809625</xdr:colOff>
      <xdr:row>37</xdr:row>
      <xdr:rowOff>57150</xdr:rowOff>
    </xdr:to>
    <xdr:graphicFrame macro="">
      <xdr:nvGraphicFramePr>
        <xdr:cNvPr id="3" name="Chart 2">
          <a:extLst>
            <a:ext uri="{FF2B5EF4-FFF2-40B4-BE49-F238E27FC236}">
              <a16:creationId xmlns:a16="http://schemas.microsoft.com/office/drawing/2014/main" id="{8553627A-DE80-410E-8F39-FE0A100DA2E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10</xdr:col>
      <xdr:colOff>781050</xdr:colOff>
      <xdr:row>14</xdr:row>
      <xdr:rowOff>171449</xdr:rowOff>
    </xdr:from>
    <xdr:to>
      <xdr:col>15</xdr:col>
      <xdr:colOff>142875</xdr:colOff>
      <xdr:row>25</xdr:row>
      <xdr:rowOff>76200</xdr:rowOff>
    </xdr:to>
    <xdr:graphicFrame macro="">
      <xdr:nvGraphicFramePr>
        <xdr:cNvPr id="5" name="Chart 4">
          <a:extLst>
            <a:ext uri="{FF2B5EF4-FFF2-40B4-BE49-F238E27FC236}">
              <a16:creationId xmlns:a16="http://schemas.microsoft.com/office/drawing/2014/main" id="{9FF10F1C-D98E-47BC-9F58-4619DF69591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xdr:col>
      <xdr:colOff>866775</xdr:colOff>
      <xdr:row>25</xdr:row>
      <xdr:rowOff>171450</xdr:rowOff>
    </xdr:from>
    <xdr:to>
      <xdr:col>10</xdr:col>
      <xdr:colOff>704850</xdr:colOff>
      <xdr:row>37</xdr:row>
      <xdr:rowOff>38100</xdr:rowOff>
    </xdr:to>
    <xdr:graphicFrame macro="">
      <xdr:nvGraphicFramePr>
        <xdr:cNvPr id="7" name="Chart 6">
          <a:extLst>
            <a:ext uri="{FF2B5EF4-FFF2-40B4-BE49-F238E27FC236}">
              <a16:creationId xmlns:a16="http://schemas.microsoft.com/office/drawing/2014/main" id="{196C71FA-9C0F-4AB9-B02A-1D40DB24A12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10</xdr:col>
      <xdr:colOff>771526</xdr:colOff>
      <xdr:row>25</xdr:row>
      <xdr:rowOff>180975</xdr:rowOff>
    </xdr:from>
    <xdr:to>
      <xdr:col>15</xdr:col>
      <xdr:colOff>190500</xdr:colOff>
      <xdr:row>37</xdr:row>
      <xdr:rowOff>9525</xdr:rowOff>
    </xdr:to>
    <xdr:graphicFrame macro="">
      <xdr:nvGraphicFramePr>
        <xdr:cNvPr id="9" name="Chart 8">
          <a:extLst>
            <a:ext uri="{FF2B5EF4-FFF2-40B4-BE49-F238E27FC236}">
              <a16:creationId xmlns:a16="http://schemas.microsoft.com/office/drawing/2014/main" id="{0A7D3552-6006-4769-9842-AA1BFF070FF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0</xdr:col>
      <xdr:colOff>38100</xdr:colOff>
      <xdr:row>11</xdr:row>
      <xdr:rowOff>171450</xdr:rowOff>
    </xdr:from>
    <xdr:to>
      <xdr:col>1</xdr:col>
      <xdr:colOff>238125</xdr:colOff>
      <xdr:row>20</xdr:row>
      <xdr:rowOff>85725</xdr:rowOff>
    </xdr:to>
    <mc:AlternateContent xmlns:mc="http://schemas.openxmlformats.org/markup-compatibility/2006" xmlns:a14="http://schemas.microsoft.com/office/drawing/2010/main">
      <mc:Choice Requires="a14">
        <xdr:graphicFrame macro="">
          <xdr:nvGraphicFramePr>
            <xdr:cNvPr id="14" name="Sub-Category 1">
              <a:extLst>
                <a:ext uri="{FF2B5EF4-FFF2-40B4-BE49-F238E27FC236}">
                  <a16:creationId xmlns:a16="http://schemas.microsoft.com/office/drawing/2014/main" id="{8D914022-1353-4C65-B8E9-FDE5BA555999}"/>
                </a:ext>
              </a:extLst>
            </xdr:cNvPr>
            <xdr:cNvGraphicFramePr/>
          </xdr:nvGraphicFramePr>
          <xdr:xfrm>
            <a:off x="0" y="0"/>
            <a:ext cx="0" cy="0"/>
          </xdr:xfrm>
          <a:graphic>
            <a:graphicData uri="http://schemas.microsoft.com/office/drawing/2010/slicer">
              <sle:slicer xmlns:sle="http://schemas.microsoft.com/office/drawing/2010/slicer" name="Sub-Category 1"/>
            </a:graphicData>
          </a:graphic>
        </xdr:graphicFrame>
      </mc:Choice>
      <mc:Fallback xmlns="">
        <xdr:sp macro="" textlink="">
          <xdr:nvSpPr>
            <xdr:cNvPr id="0" name=""/>
            <xdr:cNvSpPr>
              <a:spLocks noTextEdit="1"/>
            </xdr:cNvSpPr>
          </xdr:nvSpPr>
          <xdr:spPr>
            <a:xfrm>
              <a:off x="38100" y="2505075"/>
              <a:ext cx="1057275" cy="162877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47625</xdr:colOff>
      <xdr:row>20</xdr:row>
      <xdr:rowOff>123825</xdr:rowOff>
    </xdr:from>
    <xdr:to>
      <xdr:col>1</xdr:col>
      <xdr:colOff>228600</xdr:colOff>
      <xdr:row>29</xdr:row>
      <xdr:rowOff>38100</xdr:rowOff>
    </xdr:to>
    <mc:AlternateContent xmlns:mc="http://schemas.openxmlformats.org/markup-compatibility/2006" xmlns:a14="http://schemas.microsoft.com/office/drawing/2010/main">
      <mc:Choice Requires="a14">
        <xdr:graphicFrame macro="">
          <xdr:nvGraphicFramePr>
            <xdr:cNvPr id="15" name="Region 1">
              <a:extLst>
                <a:ext uri="{FF2B5EF4-FFF2-40B4-BE49-F238E27FC236}">
                  <a16:creationId xmlns:a16="http://schemas.microsoft.com/office/drawing/2014/main" id="{77765935-160A-464E-9AE9-D7B92DFAF715}"/>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47625" y="4171950"/>
              <a:ext cx="1038225" cy="162877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10</xdr:col>
      <xdr:colOff>762000</xdr:colOff>
      <xdr:row>3</xdr:row>
      <xdr:rowOff>85725</xdr:rowOff>
    </xdr:from>
    <xdr:to>
      <xdr:col>15</xdr:col>
      <xdr:colOff>123825</xdr:colOff>
      <xdr:row>14</xdr:row>
      <xdr:rowOff>100013</xdr:rowOff>
    </xdr:to>
    <xdr:graphicFrame macro="">
      <xdr:nvGraphicFramePr>
        <xdr:cNvPr id="16" name="Chart 15">
          <a:extLst>
            <a:ext uri="{FF2B5EF4-FFF2-40B4-BE49-F238E27FC236}">
              <a16:creationId xmlns:a16="http://schemas.microsoft.com/office/drawing/2014/main" id="{AEAA6F5F-3820-4E65-BF8C-117A76513DE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4</xdr:col>
      <xdr:colOff>819149</xdr:colOff>
      <xdr:row>37</xdr:row>
      <xdr:rowOff>104774</xdr:rowOff>
    </xdr:from>
    <xdr:to>
      <xdr:col>10</xdr:col>
      <xdr:colOff>685800</xdr:colOff>
      <xdr:row>49</xdr:row>
      <xdr:rowOff>180975</xdr:rowOff>
    </xdr:to>
    <xdr:graphicFrame macro="">
      <xdr:nvGraphicFramePr>
        <xdr:cNvPr id="17" name="Chart 16">
          <a:extLst>
            <a:ext uri="{FF2B5EF4-FFF2-40B4-BE49-F238E27FC236}">
              <a16:creationId xmlns:a16="http://schemas.microsoft.com/office/drawing/2014/main" id="{AE683A23-4805-4CDE-B178-10067EE4292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xdr:col>
      <xdr:colOff>304800</xdr:colOff>
      <xdr:row>37</xdr:row>
      <xdr:rowOff>104775</xdr:rowOff>
    </xdr:from>
    <xdr:to>
      <xdr:col>4</xdr:col>
      <xdr:colOff>733425</xdr:colOff>
      <xdr:row>49</xdr:row>
      <xdr:rowOff>171450</xdr:rowOff>
    </xdr:to>
    <mc:AlternateContent xmlns:mc="http://schemas.openxmlformats.org/markup-compatibility/2006">
      <mc:Choice xmlns:cx4="http://schemas.microsoft.com/office/drawing/2016/5/10/chartex" Requires="cx4">
        <xdr:graphicFrame macro="">
          <xdr:nvGraphicFramePr>
            <xdr:cNvPr id="4" name="Chart 3">
              <a:extLst>
                <a:ext uri="{FF2B5EF4-FFF2-40B4-BE49-F238E27FC236}">
                  <a16:creationId xmlns:a16="http://schemas.microsoft.com/office/drawing/2014/main" id="{E2268D4A-AA69-4359-BCC2-C7DDBF147D68}"/>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8"/>
            </a:graphicData>
          </a:graphic>
        </xdr:graphicFrame>
      </mc:Choice>
      <mc:Fallback>
        <xdr:sp macro="" textlink="">
          <xdr:nvSpPr>
            <xdr:cNvPr id="0" name=""/>
            <xdr:cNvSpPr>
              <a:spLocks noTextEdit="1"/>
            </xdr:cNvSpPr>
          </xdr:nvSpPr>
          <xdr:spPr>
            <a:xfrm>
              <a:off x="1162050" y="7391400"/>
              <a:ext cx="3838575" cy="2352675"/>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0</xdr:col>
      <xdr:colOff>38101</xdr:colOff>
      <xdr:row>3</xdr:row>
      <xdr:rowOff>66675</xdr:rowOff>
    </xdr:from>
    <xdr:to>
      <xdr:col>1</xdr:col>
      <xdr:colOff>257175</xdr:colOff>
      <xdr:row>11</xdr:row>
      <xdr:rowOff>123825</xdr:rowOff>
    </xdr:to>
    <mc:AlternateContent xmlns:mc="http://schemas.openxmlformats.org/markup-compatibility/2006" xmlns:a14="http://schemas.microsoft.com/office/drawing/2010/main">
      <mc:Choice Requires="a14">
        <xdr:graphicFrame macro="">
          <xdr:nvGraphicFramePr>
            <xdr:cNvPr id="8" name="Orderyear 1">
              <a:extLst>
                <a:ext uri="{FF2B5EF4-FFF2-40B4-BE49-F238E27FC236}">
                  <a16:creationId xmlns:a16="http://schemas.microsoft.com/office/drawing/2014/main" id="{16EF6AA6-AAA0-40E8-844A-3BEFE7CCFB56}"/>
                </a:ext>
              </a:extLst>
            </xdr:cNvPr>
            <xdr:cNvGraphicFramePr/>
          </xdr:nvGraphicFramePr>
          <xdr:xfrm>
            <a:off x="0" y="0"/>
            <a:ext cx="0" cy="0"/>
          </xdr:xfrm>
          <a:graphic>
            <a:graphicData uri="http://schemas.microsoft.com/office/drawing/2010/slicer">
              <sle:slicer xmlns:sle="http://schemas.microsoft.com/office/drawing/2010/slicer" name="Orderyear 1"/>
            </a:graphicData>
          </a:graphic>
        </xdr:graphicFrame>
      </mc:Choice>
      <mc:Fallback xmlns="">
        <xdr:sp macro="" textlink="">
          <xdr:nvSpPr>
            <xdr:cNvPr id="0" name=""/>
            <xdr:cNvSpPr>
              <a:spLocks noTextEdit="1"/>
            </xdr:cNvSpPr>
          </xdr:nvSpPr>
          <xdr:spPr>
            <a:xfrm>
              <a:off x="38101" y="876300"/>
              <a:ext cx="1076324" cy="158115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47626</xdr:colOff>
      <xdr:row>29</xdr:row>
      <xdr:rowOff>76200</xdr:rowOff>
    </xdr:from>
    <xdr:to>
      <xdr:col>1</xdr:col>
      <xdr:colOff>238125</xdr:colOff>
      <xdr:row>37</xdr:row>
      <xdr:rowOff>142875</xdr:rowOff>
    </xdr:to>
    <mc:AlternateContent xmlns:mc="http://schemas.openxmlformats.org/markup-compatibility/2006" xmlns:a14="http://schemas.microsoft.com/office/drawing/2010/main">
      <mc:Choice Requires="a14">
        <xdr:graphicFrame macro="">
          <xdr:nvGraphicFramePr>
            <xdr:cNvPr id="10" name="Ship Mode 1">
              <a:extLst>
                <a:ext uri="{FF2B5EF4-FFF2-40B4-BE49-F238E27FC236}">
                  <a16:creationId xmlns:a16="http://schemas.microsoft.com/office/drawing/2014/main" id="{D19AF187-2BFE-4F68-914B-AEF29C68D4C7}"/>
                </a:ext>
              </a:extLst>
            </xdr:cNvPr>
            <xdr:cNvGraphicFramePr/>
          </xdr:nvGraphicFramePr>
          <xdr:xfrm>
            <a:off x="0" y="0"/>
            <a:ext cx="0" cy="0"/>
          </xdr:xfrm>
          <a:graphic>
            <a:graphicData uri="http://schemas.microsoft.com/office/drawing/2010/slicer">
              <sle:slicer xmlns:sle="http://schemas.microsoft.com/office/drawing/2010/slicer" name="Ship Mode 1"/>
            </a:graphicData>
          </a:graphic>
        </xdr:graphicFrame>
      </mc:Choice>
      <mc:Fallback xmlns="">
        <xdr:sp macro="" textlink="">
          <xdr:nvSpPr>
            <xdr:cNvPr id="0" name=""/>
            <xdr:cNvSpPr>
              <a:spLocks noTextEdit="1"/>
            </xdr:cNvSpPr>
          </xdr:nvSpPr>
          <xdr:spPr>
            <a:xfrm>
              <a:off x="47626" y="5838825"/>
              <a:ext cx="1047749" cy="159067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xdr:col>
      <xdr:colOff>352425</xdr:colOff>
      <xdr:row>3</xdr:row>
      <xdr:rowOff>76201</xdr:rowOff>
    </xdr:from>
    <xdr:to>
      <xdr:col>4</xdr:col>
      <xdr:colOff>847725</xdr:colOff>
      <xdr:row>14</xdr:row>
      <xdr:rowOff>133351</xdr:rowOff>
    </xdr:to>
    <xdr:graphicFrame macro="">
      <xdr:nvGraphicFramePr>
        <xdr:cNvPr id="11" name="Chart 10">
          <a:extLst>
            <a:ext uri="{FF2B5EF4-FFF2-40B4-BE49-F238E27FC236}">
              <a16:creationId xmlns:a16="http://schemas.microsoft.com/office/drawing/2014/main" id="{C43B89D5-AA6F-4D69-B0EF-0A81A65504D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4</xdr:col>
      <xdr:colOff>942975</xdr:colOff>
      <xdr:row>3</xdr:row>
      <xdr:rowOff>85725</xdr:rowOff>
    </xdr:from>
    <xdr:to>
      <xdr:col>10</xdr:col>
      <xdr:colOff>666750</xdr:colOff>
      <xdr:row>14</xdr:row>
      <xdr:rowOff>123825</xdr:rowOff>
    </xdr:to>
    <xdr:graphicFrame macro="">
      <xdr:nvGraphicFramePr>
        <xdr:cNvPr id="12" name="Chart 11">
          <a:extLst>
            <a:ext uri="{FF2B5EF4-FFF2-40B4-BE49-F238E27FC236}">
              <a16:creationId xmlns:a16="http://schemas.microsoft.com/office/drawing/2014/main" id="{94ECCB00-9BFF-4367-BF29-C3040334BB9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4</xdr:col>
      <xdr:colOff>952499</xdr:colOff>
      <xdr:row>14</xdr:row>
      <xdr:rowOff>180974</xdr:rowOff>
    </xdr:from>
    <xdr:to>
      <xdr:col>10</xdr:col>
      <xdr:colOff>685800</xdr:colOff>
      <xdr:row>25</xdr:row>
      <xdr:rowOff>95249</xdr:rowOff>
    </xdr:to>
    <xdr:graphicFrame macro="">
      <xdr:nvGraphicFramePr>
        <xdr:cNvPr id="13" name="Chart 12">
          <a:extLst>
            <a:ext uri="{FF2B5EF4-FFF2-40B4-BE49-F238E27FC236}">
              <a16:creationId xmlns:a16="http://schemas.microsoft.com/office/drawing/2014/main" id="{2F6F1208-B567-48C9-8137-FA47A6E70D6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hreya" refreshedDate="45898.577539351849" createdVersion="8" refreshedVersion="8" minRefreshableVersion="3" recordCount="2121" xr:uid="{4ED65CD2-227A-4923-B899-E770EA45CA4C}">
  <cacheSource type="worksheet">
    <worksheetSource name="SalesData"/>
  </cacheSource>
  <cacheFields count="29">
    <cacheField name="Row ID" numFmtId="0">
      <sharedItems containsSemiMixedTypes="0" containsString="0" containsNumber="1" containsInteger="1" minValue="1" maxValue="9991"/>
    </cacheField>
    <cacheField name="Order ID" numFmtId="0">
      <sharedItems/>
    </cacheField>
    <cacheField name="Order Date" numFmtId="165">
      <sharedItems containsSemiMixedTypes="0" containsNonDate="0" containsDate="1" containsString="0" minDate="2014-01-03T00:00:00" maxDate="2019-10-25T00:00:00"/>
    </cacheField>
    <cacheField name="Ship Date" numFmtId="168">
      <sharedItems containsSemiMixedTypes="0" containsNonDate="0" containsDate="1" containsString="0" minDate="2014-01-04T00:00:00" maxDate="2018-05-02T00:00:00"/>
    </cacheField>
    <cacheField name="Orderdate fixed" numFmtId="166">
      <sharedItems containsSemiMixedTypes="0" containsNonDate="0" containsDate="1" containsString="0" minDate="2014-01-03T00:00:00" maxDate="2017-10-10T00:00:00"/>
    </cacheField>
    <cacheField name="Shipdate fixed" numFmtId="0">
      <sharedItems containsSemiMixedTypes="0" containsNonDate="0" containsDate="1" containsString="0" minDate="2014-03-11T00:00:00" maxDate="2019-10-25T00:00:00"/>
    </cacheField>
    <cacheField name="Shippingdays" numFmtId="1">
      <sharedItems containsSemiMixedTypes="0" containsString="0" containsNumber="1" containsInteger="1" minValue="0" maxValue="2102"/>
    </cacheField>
    <cacheField name="Orderyear" numFmtId="1">
      <sharedItems containsSemiMixedTypes="0" containsString="0" containsNumber="1" containsInteger="1" minValue="2014" maxValue="2017" count="4">
        <n v="2015"/>
        <n v="2014"/>
        <n v="2016"/>
        <n v="2017"/>
      </sharedItems>
    </cacheField>
    <cacheField name="Orderquarter" numFmtId="1">
      <sharedItems/>
    </cacheField>
    <cacheField name="Ordermonth" numFmtId="166">
      <sharedItems/>
    </cacheField>
    <cacheField name="Ship Mode" numFmtId="0">
      <sharedItems count="4">
        <s v="Second Class"/>
        <s v="Standard Class"/>
        <s v="First Class"/>
        <s v="Same Day"/>
      </sharedItems>
    </cacheField>
    <cacheField name="Customer ID" numFmtId="0">
      <sharedItems/>
    </cacheField>
    <cacheField name="Customer Name" numFmtId="49">
      <sharedItems count="708">
        <s v="Maureen Fritzler"/>
        <s v="Joy Bell"/>
        <s v="Anthony Jacobs"/>
        <s v="Brendan Sweed"/>
        <s v="Michael Moore"/>
        <s v="Mark Packer"/>
        <s v="Roy Collins"/>
        <s v="Dean Katz"/>
        <s v="Lori Olson"/>
        <s v="Thea Hudgings"/>
        <s v="Clytie Kelty"/>
        <s v="Natalie DeCherney"/>
        <s v="Jack O'Briant"/>
        <s v="Ken Lonsdale"/>
        <s v="Cassandra Brandow"/>
        <s v="Philip Brown"/>
        <s v="Ken Black"/>
        <s v="Dianna Arnett"/>
        <s v="Maribeth Schnelling"/>
        <s v="Barbara Fisher"/>
        <s v="Roland Schwarz"/>
        <s v="Delfina Latchford"/>
        <s v="Gary Hansen"/>
        <s v="Brian Dahlen"/>
        <s v="Cathy Prescott"/>
        <s v="Andy Reiter"/>
        <s v="Toby Swindell"/>
        <s v="Anna Gayman"/>
        <s v="Maurice Satty"/>
        <s v="Hallie Redmond"/>
        <s v="Chuck Clark"/>
        <s v="Tom Boeckenhauer"/>
        <s v="Paul MacIntyre"/>
        <s v="Sung Pak"/>
        <s v="Naresj Patel"/>
        <s v="Tamara Dahlen"/>
        <s v="Paul Prost"/>
        <s v="Maris LaWare"/>
        <s v="Cynthia Voltz"/>
        <s v="Joni Sundaresam"/>
        <s v="Neola Schneider"/>
        <s v="Neoma Murray"/>
        <s v="Mark Van Huff"/>
        <s v="Darrin Sayre"/>
        <s v="Matt Connell"/>
        <s v="Xylona Preis"/>
        <s v="Daniel Byrd"/>
        <s v="Hunter Lopez"/>
        <s v="Mick Crebagga"/>
        <s v="Harry Marie"/>
        <s v="Valerie Takahito"/>
        <s v="Matthew Grinstein"/>
        <s v="Carlos Meador"/>
        <s v="Jonathan Doherty"/>
        <s v="Anthony Johnson"/>
        <s v="Carol Adams"/>
        <s v="Joe Kamberova"/>
        <s v="Elizabeth Moffitt"/>
        <s v="Seth Vernon"/>
        <s v="Sean Christensen"/>
        <s v="Christy Brittain"/>
        <s v="Shirley Daniels"/>
        <s v="Joseph Holt"/>
        <s v="Tamara Manning"/>
        <s v="Beth Thompson"/>
        <s v="Zuschuss Carroll"/>
        <s v="Bradley Drucker"/>
        <s v="Michael Granlund"/>
        <s v="Joy Smith"/>
        <s v="Mathew Reese"/>
        <s v="Helen Andreada"/>
        <s v="Gene Hale"/>
        <s v="Fred McMath"/>
        <s v="Debra Catini"/>
        <s v="Pauline Johnson"/>
        <s v="Bruce Degenhardt"/>
        <s v="Jane Waco"/>
        <s v="Bart Watters"/>
        <s v="Maria Zettner"/>
        <s v="Dean percer"/>
        <s v="Cyma Kinney"/>
        <s v="Ken Brennan"/>
        <s v="Anna Andreadi"/>
        <s v="Gary McGarr"/>
        <s v="Alyssa Tate"/>
        <s v="Harry Greene"/>
        <s v="Michelle Huthwaite"/>
        <s v="Dorothy Badders"/>
        <s v="Guy Armstrong"/>
        <s v="Claire Gute"/>
        <s v="Joel Eaton"/>
        <s v="Troy Staebel"/>
        <s v="Nora Paige"/>
        <s v="Karl Braun"/>
        <s v="Berenike Kampe"/>
        <s v="Scot Wooten"/>
        <s v="Chloris Kastensmidt"/>
        <s v="Katrina Edelman"/>
        <s v="Sally Matthias"/>
        <s v="Ann Chong"/>
        <s v="Anna HŠberlin"/>
        <s v="Steve Nguyen"/>
        <s v="Keith Dawkins"/>
        <s v="Anna Chung"/>
        <s v="Toby Carlisle"/>
        <s v="Dan Reichenbach"/>
        <s v="Bill Shonely"/>
        <s v="Pete Kriz"/>
        <s v="Ralph Kennedy"/>
        <s v="Art Foster"/>
        <s v="Noah Childs"/>
        <s v="Joni Wasserman"/>
        <s v="Marina Lichtenstein"/>
        <s v="Edward Hooks"/>
        <s v="Sean O'Donnell"/>
        <s v="Doug O'Connell"/>
        <s v="Maribeth Yedwab"/>
        <s v="Evan Bailliet"/>
        <s v="Lena Creighton"/>
        <s v="Harold Engle"/>
        <s v="Bobby Trafton"/>
        <s v="Kalyca Meade"/>
        <s v="William Brown"/>
        <s v="Dan Lawera"/>
        <s v="Alan Schoenberger"/>
        <s v="Nathan Cano"/>
        <s v="Tracy Blumstein"/>
        <s v="Nick Radford"/>
        <s v="Nona Balk"/>
        <s v="Nathan Mautz"/>
        <s v="Dionis Lloyd"/>
        <s v="Pete Takahito"/>
        <s v="Michael Kennedy"/>
        <s v="Sara Luxemburg"/>
        <s v="Herbert Flentye"/>
        <s v="Victoria Pisteka"/>
        <s v="Anne McFarland"/>
        <s v="Trudy Brown"/>
        <s v="Luke Schmidt"/>
        <s v="Claudia Bergmann"/>
        <s v="John Castell"/>
        <s v="MaryBeth Skach"/>
        <s v="Emily Phan"/>
        <s v="Brian DeCherney"/>
        <s v="Damala Kotsonis"/>
        <s v="Fred Hopkins"/>
        <s v="Michael Paige"/>
        <s v="Mary O'Rourke"/>
        <s v="Dorris liebe"/>
        <s v="Noel Staavos"/>
        <s v="Stewart Visinsky"/>
        <s v="Peter McVee"/>
        <s v="Maya Herman"/>
        <s v="Eric Barreto"/>
        <s v="Frank Atkinson"/>
        <s v="Chuck Magee"/>
        <s v="Vicky Freymann"/>
        <s v="Hilary Holden"/>
        <s v="Don Jones"/>
        <s v="Adam Hart"/>
        <s v="Lena Cacioppo"/>
        <s v="Don Weiss"/>
        <s v="Zuschuss Donatelli"/>
        <s v="Carl Ludwig"/>
        <s v="Ed Braxton"/>
        <s v="Christina Anderson"/>
        <s v="Helen Abelman"/>
        <s v="Deirdre Greer"/>
        <s v="Ann Blume"/>
        <s v="Muhammed Yedwab"/>
        <s v="Nicole Brennan"/>
        <s v="Rick Duston"/>
        <s v="Frank Hawley"/>
        <s v="Chad McGuire"/>
        <s v="Lauren Leatherbury"/>
        <s v="Anne Pryor"/>
        <s v="Lindsay Castell"/>
        <s v="Victoria Wilson"/>
        <s v="Patricia Hirasaki"/>
        <s v="Patrick O'Brill"/>
        <s v="Jay Fein"/>
        <s v="Sanjit Engle"/>
        <s v="Robert Dilbeck"/>
        <s v="Bill Donatelli"/>
        <s v="Carlos Soltero"/>
        <s v="David Wiener"/>
        <s v="Maureen Gastineau"/>
        <s v="Patrick Gardner"/>
        <s v="Victoria Brennan"/>
        <s v="Brian Thompson"/>
        <s v="Khloe Miller"/>
        <s v="Don Miller"/>
        <s v="Darrin Van Huff"/>
        <s v="Heather Kirkland"/>
        <s v="Allen Goldenen"/>
        <s v="Julie Creighton"/>
        <s v="Jim Mitchum"/>
        <s v="Angele Hood"/>
        <s v="Paul Stevenson"/>
        <s v="Deanra Eno"/>
        <s v="Andrew Gjertsen"/>
        <s v="Steven Cartwright"/>
        <s v="Ryan Akin"/>
        <s v="Janet Martin"/>
        <s v="Todd Sumrall"/>
        <s v="Sandra Glassco"/>
        <s v="Katrina Willman"/>
        <s v="Lindsay Shagiari"/>
        <s v="Suzanne McNair"/>
        <s v="Ben Wallace"/>
        <s v="Benjamin Farhat"/>
        <s v="Saphhira Shifley"/>
        <s v="Rob Haberlin"/>
        <s v="Barry Franzšsisch"/>
        <s v="Adam Shillingsburg"/>
        <s v="Stephanie Phelps"/>
        <s v="Craig Leslie"/>
        <s v="Arianne Irving"/>
        <s v="Kean Nguyen"/>
        <s v="Adam Bellavance"/>
        <s v="Jim Epp"/>
        <s v="Duane Noonan"/>
        <s v="Liz Thompson"/>
        <s v="Sample Company A"/>
        <s v="Ross DeVincentis"/>
        <s v="Tracy Zic"/>
        <s v="Ralph Arnett"/>
        <s v="Laura Armstrong"/>
        <s v="Philisse Overcash"/>
        <s v="Sanjit Chand"/>
        <s v="Ben Ferrer"/>
        <s v="Brosina Hoffman"/>
        <s v="Tom Stivers"/>
        <s v="Odella Nelson"/>
        <s v="Dennis Kane"/>
        <s v="Dianna Wilson"/>
        <s v="Luke Foster"/>
        <s v="Thomas Brumley"/>
        <s v="Chuck Sachs"/>
        <s v="Edward Becker"/>
        <s v="Ruben Dartt"/>
        <s v="Arthur Prichep"/>
        <s v="Rob Dowd"/>
        <s v="Ionia McGrath"/>
        <s v="Darren Budd"/>
        <s v="Sam Craven"/>
        <s v="Joseph Airdo"/>
        <s v="George Bell"/>
        <s v="Barry Franz"/>
        <s v="Liz Pelletier"/>
        <s v="Susan Pistek"/>
        <s v="Nancy Lomonaco"/>
        <s v="Jamie Frazer"/>
        <s v="Justin MacKendrick"/>
        <s v="Stefania Perrino"/>
        <s v="Arthur Wiediger"/>
        <s v="Rick Bensley"/>
        <s v="Katherine Hughes"/>
        <s v="Keith Herrera"/>
        <s v="Sheri Gordon"/>
        <s v="Brenda Bowman"/>
        <s v="Rick Wilson"/>
        <s v="Maria Bertelson"/>
        <s v="Alejandro Savely"/>
        <s v="Marc Crier"/>
        <s v="Maria Etezadi"/>
        <s v="Shahid Shariari"/>
        <s v="Darren Powers"/>
        <s v="Andrew Allen"/>
        <s v="Tonja Turnell"/>
        <s v="Robert Marley"/>
        <s v="Michael Dominguez"/>
        <s v="Justin Deggeller"/>
        <s v="Mike Pelletier"/>
        <s v="Jill Fjeld"/>
        <s v="Allen Armold"/>
        <s v="Ted Trevino"/>
        <s v="Duane Huffman"/>
        <s v="Lycoris Saunders"/>
        <s v="Gary Zandusky"/>
        <s v="Brad Thomas"/>
        <s v="Erin Mull"/>
        <s v="Adrian Shami"/>
        <s v="Eugene Barchas"/>
        <s v="Liz Carlisle"/>
        <s v="Chris Cortes"/>
        <s v="Lindsay Williams"/>
        <s v="Alan Barnes"/>
        <s v="Pierre Wener"/>
        <s v="Pamela Coakley"/>
        <s v="Daniel Lacy"/>
        <s v="Russell D'Ascenzo"/>
        <s v="Laurel Beltran"/>
        <s v="Dana Kaydos"/>
        <s v="Patrick Ryan"/>
        <s v="Beth Paige"/>
        <s v="Bill Overfelt"/>
        <s v="Andy Yotov"/>
        <s v="Alan Haines"/>
        <s v="Ryan Crowe"/>
        <s v="Brian Stugart"/>
        <s v="Benjamin Venier"/>
        <s v="Tony Chapman"/>
        <s v="Julie Kriz"/>
        <s v="Aimee Bixby"/>
        <s v="Tracy Collins"/>
        <s v="Theresa Swint"/>
        <s v="Christopher Conant"/>
        <s v="Laurel Workman"/>
        <s v="Bryan Mills"/>
        <s v="Stewart Carmichael"/>
        <s v="Kelly Lampkin"/>
        <s v="Yoseph Carroll"/>
        <s v="Greg Tran"/>
        <s v="Erin Creighton"/>
        <s v="Mick Brown"/>
        <s v="Carlos Daly"/>
        <s v="Michelle Moray"/>
        <s v="Tracy Poddar"/>
        <s v="Lisa Hazard"/>
        <s v="Janet Molinari"/>
        <s v="Ashley Jarboe"/>
        <s v="Jonathan Howell"/>
        <s v="Joy Bell-"/>
        <s v="Adrian Barton"/>
        <s v="Randy Bradley"/>
        <s v="John Huston"/>
        <s v="Kelly Williams"/>
        <s v="Phillina Ober"/>
        <s v="Karen Daniels"/>
        <s v="Jeremy Ellison"/>
        <s v="Eric Hoffmann"/>
        <s v="Nick Zandusky"/>
        <s v="Katharine Harms"/>
        <s v="Denise Leinenbach"/>
        <s v="Toby Braunhardt"/>
        <s v="Erica Smith"/>
        <s v="Gene McClure"/>
        <s v="Corinna Mitchell"/>
        <s v="Georgia Rosenberg"/>
        <s v="Katrina Bavinger"/>
        <s v="Natalie Webber"/>
        <s v="Brian Moss"/>
        <s v="Scott Williamson"/>
        <s v="Benjamin Patterson"/>
        <s v="Kelly Andreada"/>
        <s v="Linda Cazamias"/>
        <s v="Erica Hackney"/>
        <s v="Vivek Gonzalez"/>
        <s v="Matt Hagelstein"/>
        <s v="Jamie Kunitz"/>
        <s v="Michael Chen"/>
        <s v="Todd Boyes"/>
        <s v="Raymond Buch"/>
        <s v="Justin Hirsh"/>
        <s v="Jennifer Patt"/>
        <s v="Art Ferguson"/>
        <s v="Bruce Geld"/>
        <s v="Meg O'Connel"/>
        <s v="Eugene Moren"/>
        <s v="Charles Crestani"/>
        <s v="Jasper Cacioppo"/>
        <s v="Sung Shariari"/>
        <s v="Maribeth Dona"/>
        <s v="Tim Brockman"/>
        <s v="Aaron Bergman"/>
        <s v="Christopher Martinez"/>
        <s v="Lynn Smith"/>
        <s v="Thea Hendricks"/>
        <s v="Harold Pawlan"/>
        <s v="Jeremy Lonsdale"/>
        <s v="Richard Bierner"/>
        <s v="Matt Abelman"/>
        <s v="Susan MacKendrick"/>
        <s v="Mark Hamilton"/>
        <s v="Michael Nguyen"/>
        <s v="Matt Collister"/>
        <s v="Brad Eason"/>
        <s v="Michael Stewart"/>
        <s v="Kunst Miller"/>
        <s v="Stefanie Holloman"/>
        <s v="Henia Zydlo"/>
        <s v="Rose O'Brian"/>
        <s v="Deborah Brumfield"/>
        <s v="Toby Ritter"/>
        <s v="Dean Braden"/>
        <s v="Jeremy Pistek"/>
        <s v="Nora Preis"/>
        <s v="Sally Hughsby"/>
        <s v="Nicole Fjeld"/>
        <s v="Daniel Raglin"/>
        <s v="Michelle Lonsdale"/>
        <s v="Dave Brooks"/>
        <s v="Edward Nazzal"/>
        <s v="Richard Eichhorn"/>
        <s v="Steven Roelle"/>
        <s v="Logan Haushalter"/>
        <s v="Denny Joy"/>
        <s v="Gary Mitchum"/>
        <s v="David Bremer"/>
        <s v="Shahid Collister"/>
        <s v="Caroline Jumper"/>
        <s v="Justin Ellison"/>
        <s v="Emily Grady"/>
        <s v="Irene Maddox"/>
        <s v="Christina VanderZanden"/>
        <s v="Jeremy Farry"/>
        <s v="Anthony Rawles"/>
        <s v="Roy Franzšsisch"/>
        <s v="Chad Cunningham"/>
        <s v="Tamara Willingham"/>
        <s v="Randy Ferguson"/>
        <s v="Mark Cousins"/>
        <s v="Ellis Ballard"/>
        <s v="Bruce Stewart"/>
        <s v="Erin Ashbrook"/>
        <s v="John Lee"/>
        <s v="Liz Preis"/>
        <s v="David Smith"/>
        <s v="Christine Phan"/>
        <s v="Amy Hunt"/>
        <s v="Roland Murray"/>
        <s v="Laurel Elliston"/>
        <s v="Greg Guthrie"/>
        <s v="Christine Kargatis"/>
        <s v="Natalie Fritzler"/>
        <s v="Bart Pistole"/>
        <s v="Jas O'Carroll"/>
        <s v="Vivek Sundaresam"/>
        <s v="Ralph Ritter"/>
        <s v="Rob Williams"/>
        <s v="Jack Garza"/>
        <s v="Paul Lucas"/>
        <s v="Greg Hansen"/>
        <s v="Ed Jacobs"/>
        <s v="Penelope Sewall"/>
        <s v="Melanie Seite"/>
        <s v="Clay Ludtke"/>
        <s v="Adrian Hane"/>
        <s v="Parhena Norris"/>
        <s v="John Murray"/>
        <s v="Phillip Flathmann"/>
        <s v="Charles McCrossin"/>
        <s v="Aleksandra Gannaway"/>
        <s v="Steve Carroll"/>
        <s v="Becky Castell"/>
        <s v="Tom Ashbrook"/>
        <s v="Carol Triggs"/>
        <s v="Shaun Weien"/>
        <s v="Liz MacKendrick"/>
        <s v="Rob Lucas"/>
        <s v="Thomas Seio"/>
        <s v="Harold Ryan"/>
        <s v="Henry Goldwyn"/>
        <s v="Tony Sayre"/>
        <s v="Duane Benoit"/>
        <s v="Roger Demir"/>
        <s v="Russell Applegate"/>
        <s v="Pauline Webber"/>
        <s v="Corey Catlett"/>
        <s v="Annie Thurman"/>
        <s v="John Stevenson"/>
        <s v="Alejandro Ballentine"/>
        <s v="Ben Peterman"/>
        <s v="Lena Radford"/>
        <s v="Doug Jacobs"/>
        <s v="Rick Reed"/>
        <s v="Robert Barroso"/>
        <s v="Jim Karlsson"/>
        <s v="Katherine Ducich"/>
        <s v="Logan Currie"/>
        <s v="Erin Smith"/>
        <s v="Alex Grayson"/>
        <s v="Theone Pippenger"/>
        <s v="Christina DeMoss"/>
        <s v="Resi Pšlking"/>
        <s v="Sam Zeldin"/>
        <s v="Sharelle Roach"/>
        <s v="Charlotte Melton"/>
        <s v="Tiffany House"/>
        <s v="Craig Carreira"/>
        <s v="Joni Blumstein"/>
        <s v="Lena Hernandez"/>
        <s v="Darren Koutras"/>
        <s v="Filia McAdams"/>
        <s v="Jason Gross"/>
        <s v="Arthur Gainer"/>
        <s v="Alan Dominguez"/>
        <s v="Jim Radford"/>
        <s v="Max Ludwig"/>
        <s v="Sue Ann Reed"/>
        <s v="Eva Jacobs"/>
        <s v="Ken Dana"/>
        <s v="Jessica Myrick"/>
        <s v="Giulietta Baptist"/>
        <s v="Becky Martin"/>
        <s v="Jennifer Halladay"/>
        <s v="Speros Goranitis"/>
        <s v="Bradley Nguyen"/>
        <s v="Alice McCarthy"/>
        <s v="Lisa DeCherney"/>
        <s v="Christine Sundaresam"/>
        <s v="Hunter Glantz"/>
        <s v="Jack Lebron"/>
        <s v="Eugene Hildebrand"/>
        <s v="Trudy Schmidt"/>
        <s v="Allen Rosenblatt"/>
        <s v="Tanja Norvell"/>
        <s v="Joe Elijah"/>
        <s v="Julia Barnett"/>
        <s v="Susan Vittorini"/>
        <s v="Corey-Lock"/>
        <s v="Roger Barcio"/>
        <s v="Emily Burns"/>
        <s v="Mike Caudle"/>
        <s v="Brooke Gillingham"/>
        <s v="James Lanier"/>
        <s v="Ivan Liston"/>
        <s v="Ann Steele"/>
        <s v="Cari Sayre"/>
        <s v="Tom Prescott"/>
        <s v="Dorothy Wardle"/>
        <s v="Magdelene Morse"/>
        <s v="Karen Bern"/>
        <s v="Dave Kipp"/>
        <s v="Trudy Glocke"/>
        <s v="Mark Haberlin"/>
        <s v="Sarah Jordon"/>
        <s v="Troy Blackwell"/>
        <s v="Henry MacAllister"/>
        <s v="Cyra Reiten"/>
        <s v="Fred Harton"/>
        <s v="John Dryer"/>
        <s v="Emily Ducich"/>
        <s v="Giulietta Weimer"/>
        <s v="Thomas Thornton"/>
        <s v="Kean Takahito"/>
        <s v="Helen Wasserman"/>
        <s v="Guy Thornton"/>
        <s v="Katherine Murray"/>
        <s v="Bradley Talbott"/>
        <s v="Barry Gonzalez"/>
        <s v="Stephanie Ulpright"/>
        <s v="Mick Hernandez"/>
        <s v="Julie Prescott"/>
        <s v="Roland Fjeld"/>
        <s v="Valerie Dominguez"/>
        <s v="Paul Van Hugh"/>
        <s v="Muhammed MacIntyre"/>
        <s v="Fred Chung"/>
        <s v="Marc Harrigan"/>
        <s v="Brian Derr"/>
        <s v="Alan Shonely"/>
        <s v="Aaron Smayling"/>
        <s v="Sibella Parks"/>
        <s v="Brendan Murry"/>
        <s v="Eileen Kiefer"/>
        <s v="Jennifer Ferguson"/>
        <s v="Sean Miller"/>
        <s v="Monica Federle"/>
        <s v="Carol Darley"/>
        <s v="Dave Hallsten"/>
        <s v="Aaron Hawkins"/>
        <s v="Dario Medina"/>
        <s v="Bill Eplett"/>
        <s v="Beth Fritzler"/>
        <s v="Dan Campbell"/>
        <s v="Dennis Pardue"/>
        <s v="Michelle Arnett"/>
        <s v="James Galang"/>
        <s v="Julia Dunbar"/>
        <s v="Alejandro Grove"/>
        <s v="Jay Kimmel"/>
        <s v="Jason Fortune-"/>
        <s v="Rob Beeghly"/>
        <s v="Mitch Gastineau"/>
        <s v="Patrick Bzostek"/>
        <s v="Denise Monton"/>
        <s v="Kean Thornton"/>
        <s v="Frank Preis"/>
        <s v="Gary Hwang"/>
        <s v="Yana Sorensen"/>
        <s v="Bill Tyler"/>
        <s v="Raymond Messe"/>
        <s v="Jennifer Braxton"/>
        <s v="Juliana Krohn"/>
        <s v="Charles Sheldon"/>
        <s v="Pamela Stobb"/>
        <s v="Paul Gonzalez"/>
        <s v="Ed Ludwig"/>
        <s v="Christopher Schild"/>
        <s v="Janet Lee"/>
        <s v="Sanjit Jacobs"/>
        <s v="Bryan Davis"/>
        <s v="Larry Blacks"/>
        <s v="Bill Stewart"/>
        <s v="Ted Butterfield"/>
        <s v="Cynthia Arntzen"/>
        <s v="Greg Matthias"/>
        <s v="Katherine Nockton"/>
        <s v="Luke Weiss"/>
        <s v="Liz Willingham"/>
        <s v="Nicole Hansen"/>
        <s v="John Grady"/>
        <s v="Nora Pelletier"/>
        <s v="Darrin Martin"/>
        <s v="Sylvia Foulston"/>
        <s v="Chris McAfee"/>
        <s v="Jill Stevenson"/>
        <s v="Patrick O'Donnell"/>
        <s v="Kimberly Carter"/>
        <s v="Anthony Witt"/>
        <s v="Michelle Tran"/>
        <s v="Olvera Toch"/>
        <s v="Mary Zewe"/>
        <s v="Sarah Bern"/>
        <s v="Mike Vittorini"/>
        <s v="Linda Southworth"/>
        <s v="Peter Fuller"/>
        <s v="Chad Sievert"/>
        <s v="Jim Sink"/>
        <s v="Philip Fox"/>
        <s v="Sonia Cooley"/>
        <s v="Skye Norling"/>
        <s v="George Ashbrook"/>
        <s v="George Zrebassa"/>
        <s v="Michael Grace"/>
        <s v="Annie Zypern"/>
        <s v="Rachel Payne"/>
        <s v="Denny Ordway"/>
        <s v="Sarah Brown"/>
        <s v="Becky Pak"/>
        <s v="Max Engle"/>
        <s v="Chris Selesnick"/>
        <s v="Jenna Caffey"/>
        <s v="Eleni McCrary"/>
        <s v="Grace Kelly"/>
        <s v="Alyssa Crouse"/>
        <s v="Shahid Hopkins"/>
        <s v="Ricardo Sperren"/>
        <s v="Shui Tom"/>
        <s v="Steven Ward"/>
        <s v="Sandra Flanagan"/>
        <s v="Dennis Bolton"/>
        <s v="John Lucas"/>
        <s v="Toby Gnade"/>
        <s v="Craig Molinari"/>
        <s v="Anemone Ratner"/>
        <s v="Christine Abelman"/>
        <s v="Michelle Ellison"/>
        <s v="Andy Gerbode"/>
        <s v="Nick Crebassa"/>
        <s v="Ross Baird"/>
        <s v="Tracy Hopkins"/>
        <s v="Evan Minnotte"/>
        <s v="Alex Russell"/>
        <s v="Denny Blanton"/>
        <s v="Shirley Schmidt"/>
        <s v="Meg Tillman"/>
        <s v="Rick Hansen"/>
        <s v="Tony Molinari"/>
        <s v="Mike Gockenbach"/>
        <s v="Cathy Armstrong"/>
        <s v="Barry Weirich"/>
        <s v="Cindy Schnelling"/>
        <s v="Anthony O'Donnell"/>
        <s v="Nat Gilpin"/>
        <s v="Craig Reiter"/>
        <s v="Craig Yedwab"/>
        <s v="David Flashing"/>
        <s v="Sung Chung"/>
        <s v="Candace McMahon"/>
        <s v="Scott Cohen"/>
        <s v="Scot Coram"/>
        <s v="Maxwell Schwartz"/>
        <s v="Sarah Foster"/>
        <s v="Sean Braxton"/>
        <s v="Shirley Jackson"/>
        <s v="Cindy Chapman"/>
        <s v="Elpida Rittenbach"/>
        <s v="David Philippe"/>
        <s v="Corey Roper"/>
        <s v="Theresa Coyne"/>
        <s v="Alex Avila"/>
        <s v="Thomas Boland"/>
        <s v="Grant Thornton"/>
        <s v="Pauline Chand"/>
        <s v="Rick Huthwaite"/>
        <s v="Kristina Nunn"/>
        <s v="Mitch Webber"/>
        <s v="Frank Carlisle"/>
        <s v="Cynthia Delaney"/>
        <s v="Ruben Ausman"/>
        <s v="Neil Ducich"/>
        <s v="Stuart Van"/>
        <s v="Greg Maxwell"/>
        <s v="Heather Jas"/>
        <s v="Erica Hernandez"/>
        <s v="Frank Olsen"/>
        <s v="Justin Ritter"/>
        <s v="Karen Ferguson"/>
        <s v="Clay Rozendal"/>
        <s v="Dave Poirier"/>
        <s v="Shaun Chance"/>
        <s v="Kelly Collister"/>
        <s v="Steve Chapman"/>
        <s v="Lisa Ryan"/>
        <s v="Quincy Jones"/>
      </sharedItems>
    </cacheField>
    <cacheField name="Segment" numFmtId="0">
      <sharedItems count="3">
        <s v="Corporate"/>
        <s v="Consumer"/>
        <s v="Home Office"/>
      </sharedItems>
    </cacheField>
    <cacheField name="Country" numFmtId="0">
      <sharedItems/>
    </cacheField>
    <cacheField name="City" numFmtId="0">
      <sharedItems count="371">
        <s v="Toledo"/>
        <s v="Longview"/>
        <s v="Springfield"/>
        <s v="Philadelphia"/>
        <s v="New York City"/>
        <s v="Columbus"/>
        <s v="Fairfield"/>
        <s v="Peoria"/>
        <s v="San Diego"/>
        <s v="Mount Pleasant"/>
        <s v="Los Angeles"/>
        <s v="Chicago"/>
        <s v="Seattle"/>
        <s v="Washington"/>
        <s v="Fayetteville"/>
        <s v="Charlotte"/>
        <s v="San Francisco"/>
        <s v="Jackson"/>
        <s v="Scottsdale"/>
        <s v="Concord"/>
        <s v="Detroit"/>
        <s v="Richmond"/>
        <s v="Miami"/>
        <s v="Texas City"/>
        <s v="Rochester"/>
        <s v="Park Ridge"/>
        <s v="Houston"/>
        <s v="Westland"/>
        <s v="Jonesboro"/>
        <s v="Marion"/>
        <s v="Rapid City"/>
        <s v="Paterson"/>
        <s v="Cleveland"/>
        <s v="Alexandria"/>
        <s v="Costa Mesa"/>
        <s v="Saint Charles"/>
        <s v="Pasadena"/>
        <s v="Dallas"/>
        <s v="Mobile"/>
        <s v="Phoenix"/>
        <s v="Lawrence"/>
        <s v="Vancouver"/>
        <s v="Knoxville"/>
        <s v="Aurora"/>
        <s v="Lowell"/>
        <s v="Dover"/>
        <s v="Lafayette"/>
        <s v="Edmonds"/>
        <s v="Amarillo"/>
        <s v="Montgomery"/>
        <s v="Freeport"/>
        <s v="Lakewood"/>
        <s v="Newark"/>
        <s v="Hillsboro"/>
        <s v="Coral Gables"/>
        <s v="Rockford"/>
        <s v="Parma"/>
        <s v="Everett"/>
        <s v="Louisville"/>
        <s v="Oakland"/>
        <s v="Fort Lauderdale"/>
        <s v="Roseville"/>
        <s v="Laredo"/>
        <s v="Tigard"/>
        <s v="La Porte"/>
        <s v="Hialeah"/>
        <s v="Jacksonville"/>
        <s v="Sierra Vista"/>
        <s v="Perth Amboy"/>
        <s v="San Jose"/>
        <s v="North Las Vegas"/>
        <s v="Thousand Oaks"/>
        <s v="Fresno"/>
        <s v="Manchester"/>
        <s v="Muskogee"/>
        <s v="Baltimore"/>
        <s v="Columbia"/>
        <s v="Cranston"/>
        <s v="Grand Prairie"/>
        <s v="Texarkana"/>
        <s v="Tempe"/>
        <s v="Lawton"/>
        <s v="Denver"/>
        <s v="Murfreesboro"/>
        <s v="Thornton"/>
        <s v="Chattanooga"/>
        <s v="Akron"/>
        <s v="Waco"/>
        <s v="Fort Collins"/>
        <s v="El Cajon"/>
        <s v="Bossier City"/>
        <s v="Newport News"/>
        <s v="Arlington"/>
        <s v="Lakeland"/>
        <s v="Mansfield"/>
        <s v="Smyrna"/>
        <s v="Redmond"/>
        <s v="Boynton Beach"/>
        <s v="Palm Coast"/>
        <s v="Memphis"/>
        <s v="Clinton"/>
        <s v="Lancaster"/>
        <s v="Redlands"/>
        <s v="Lansing"/>
        <s v="Nashua"/>
        <s v="Hampton"/>
        <s v="Little Rock"/>
        <s v="Norwich"/>
        <s v="Tinley Park"/>
        <s v="West Jordan"/>
        <s v="Oceanside"/>
        <s v="Reading"/>
        <s v="Sacramento"/>
        <s v="Pompano Beach"/>
        <s v="Burlington"/>
        <s v="Round Rock"/>
        <s v="Henderson"/>
        <s v="Midland"/>
        <s v="Danville"/>
        <s v="Milford"/>
        <s v="Draper"/>
        <s v="Buffalo"/>
        <s v="Helena"/>
        <s v="San Bernardino"/>
        <s v="Atlanta"/>
        <s v="Oklahoma City"/>
        <s v="Noblesville"/>
        <s v="Carrollton"/>
        <s v="Middletown"/>
        <s v="Laurel"/>
        <s v="Milwaukee"/>
        <s v="Omaha"/>
        <s v="Hempstead"/>
        <s v="Harrisonburg"/>
        <s v="Plantation"/>
        <s v="Rio Rancho"/>
        <s v="Frisco"/>
        <s v="Auburn"/>
        <s v="Decatur"/>
        <s v="Westfield"/>
        <s v="Boise"/>
        <s v="Long Beach"/>
        <s v="Oxnard"/>
        <s v="Miramar"/>
        <s v="Saint Petersburg"/>
        <s v="Monroe"/>
        <s v="Des Plaines"/>
        <s v="Moorhead"/>
        <s v="Bethlehem"/>
        <s v="Des Moines"/>
        <s v="Franklin"/>
        <s v="San Antonio"/>
        <s v="Taylor"/>
        <s v="Brownsville"/>
        <s v="Corpus Christi"/>
        <s v="Troy"/>
        <s v="Saginaw"/>
        <s v="Las Cruces"/>
        <s v="Bakersfield"/>
        <s v="Meridian"/>
        <s v="Georgetown"/>
        <s v="Wilmington"/>
        <s v="Las Vegas"/>
        <s v="Orlando"/>
        <s v="Spokane"/>
        <s v="Ontario"/>
        <s v="San Angelo"/>
        <s v="Port Arthur"/>
        <s v="Nashville"/>
        <s v="Gresham"/>
        <s v="Canton"/>
        <s v="College Station"/>
        <s v="Mesquite"/>
        <s v="Brentwood"/>
        <s v="Woonsocket"/>
        <s v="Superior"/>
        <s v="El Paso"/>
        <s v="Lorain"/>
        <s v="Gladstone"/>
        <s v="Virginia Beach"/>
        <s v="Westminster"/>
        <s v="Lake Charles"/>
        <s v="Minneapolis"/>
        <s v="Trenton"/>
        <s v="Portland"/>
        <s v="Tulsa"/>
        <s v="Madison"/>
        <s v="Caldwell"/>
        <s v="Dearborn"/>
        <s v="Skokie"/>
        <s v="Tampa"/>
        <s v="North Charleston"/>
        <s v="Colorado Springs"/>
        <s v="Charlottesville"/>
        <s v="Mason"/>
        <s v="Wichita"/>
        <s v="Watertown"/>
        <s v="Beaumont"/>
        <s v="Providence"/>
        <s v="Chico"/>
        <s v="Orem"/>
        <s v="Huntsville"/>
        <s v="Plano"/>
        <s v="Belleville"/>
        <s v="Deltona"/>
        <s v="Torrance"/>
        <s v="Florence"/>
        <s v="Salem"/>
        <s v="Fremont"/>
        <s v="Chesapeake"/>
        <s v="Tucson"/>
        <s v="Bloomington"/>
        <s v="Southaven"/>
        <s v="Hackensack"/>
        <s v="Apple Valley"/>
        <s v="Parker"/>
        <s v="Encinitas"/>
        <s v="Rome"/>
        <s v="Bullhead City"/>
        <s v="Mesa"/>
        <s v="Anaheim"/>
        <s v="Tuscaloosa"/>
        <s v="Hamilton"/>
        <s v="Dublin"/>
        <s v="Eugene"/>
        <s v="Hendersonville"/>
        <s v="Suffolk"/>
        <s v="Gilbert"/>
        <s v="Moreno Valley"/>
        <s v="Glendale"/>
        <s v="Manteca"/>
        <s v="Medina"/>
        <s v="Danbury"/>
        <s v="Woodstock"/>
        <s v="Chandler"/>
        <s v="Inglewood"/>
        <s v="Citrus Heights"/>
        <s v="Laguna Niguel"/>
        <s v="Lubbock"/>
        <s v="Pico Rivera"/>
        <s v="Santa Ana"/>
        <s v="Salinas"/>
        <s v="Chester"/>
        <s v="Champaign"/>
        <s v="Lakeville"/>
        <s v="Vineland"/>
        <s v="Raleigh"/>
        <s v="Modesto"/>
        <s v="Cambridge"/>
        <s v="Harlingen"/>
        <s v="Waynesboro"/>
        <s v="Bristol"/>
        <s v="Green Bay"/>
        <s v="Rockville"/>
        <s v="Bryan"/>
        <s v="Gaithersburg"/>
        <s v="Littleton"/>
        <s v="Dearborn Heights"/>
        <s v="Marietta"/>
        <s v="Tyler"/>
        <s v="Burbank"/>
        <s v="Saint Peters"/>
        <s v="Gulfport"/>
        <s v="Greensboro"/>
        <s v="Covington"/>
        <s v="Richardson"/>
        <s v="Murray"/>
        <s v="Greenville"/>
        <s v="Hot Springs"/>
        <s v="Roswell"/>
        <s v="Redondo Beach"/>
        <s v="Morgan Hill"/>
        <s v="Hesperia"/>
        <s v="Pomona"/>
        <s v="Morristown"/>
        <s v="Kirkwood"/>
        <s v="Sunnyvale"/>
        <s v="New Albany"/>
        <s v="Mcallen"/>
        <s v="Fort Worth"/>
        <s v="Sanford"/>
        <s v="Jefferson City"/>
        <s v="Greeley"/>
        <s v="Clarksville"/>
        <s v="Pembroke Pines"/>
        <s v="San Gabriel"/>
        <s v="Allen"/>
        <s v="Daytona Beach"/>
        <s v="Quincy"/>
        <s v="Cuyahoga Falls"/>
        <s v="Cincinnati"/>
        <s v="League City"/>
        <s v="Evanston"/>
        <s v="Austin"/>
        <s v="Waterbury"/>
        <s v="Camarillo"/>
        <s v="Sandy Springs"/>
        <s v="Oak Park"/>
        <s v="San Marcos"/>
        <s v="Wilson"/>
        <s v="Lake Elsinore"/>
        <s v="Vallejo"/>
        <s v="Naperville"/>
        <s v="Mission Viejo"/>
        <s v="Passaic"/>
        <s v="Pocatello"/>
        <s v="Conway"/>
        <s v="Holyoke"/>
        <s v="Bellevue"/>
        <s v="Coral Springs"/>
        <s v="Longmont"/>
        <s v="Durham"/>
        <s v="Hollywood"/>
        <s v="Olympia"/>
        <s v="Mishawaka"/>
        <s v="Andover"/>
        <s v="Buffalo Grove"/>
        <s v="Santa Barbara"/>
        <s v="Normal"/>
        <s v="Kenosha"/>
        <s v="Carol Stream"/>
        <s v="East Point"/>
        <s v="York"/>
        <s v="Tallahassee"/>
        <s v="Warner Robins"/>
        <s v="Kent"/>
        <s v="Eau Claire"/>
        <s v="Port Saint Lucie"/>
        <s v="Bowling Green"/>
        <s v="Hattiesburg"/>
        <s v="Pharr"/>
        <s v="Sioux Falls"/>
        <s v="Highland Park"/>
        <s v="Allentown"/>
        <s v="Apopka"/>
        <s v="Farmington"/>
        <s v="Yonkers"/>
        <s v="Odessa"/>
        <s v="Lake Forest"/>
        <s v="West Allis"/>
        <s v="Stockton"/>
        <s v="Elmhurst"/>
        <s v="Broomfield"/>
        <s v="Chula Vista"/>
        <s v="Wheeling"/>
        <s v="Athens"/>
        <s v="Clifton"/>
        <s v="Pasco"/>
        <s v="Revere"/>
        <s v="Arvada"/>
        <s v="Malden"/>
        <s v="Utica"/>
        <s v="Olathe"/>
        <s v="Macon"/>
        <s v="Provo"/>
        <s v="Twin Falls"/>
        <s v="Marlborough"/>
        <s v="Bangor"/>
        <s v="Meriden"/>
        <s v="Garland"/>
        <s v="New Rochelle"/>
        <s v="Greenwood"/>
        <s v="Broken Arrow"/>
        <s v="Cheyenne"/>
        <s v="Lincoln Park"/>
        <s v="Dubuque"/>
        <s v="Indianapolis"/>
        <s v="Saint Cloud"/>
        <s v="Mentor"/>
        <s v="Bellingham"/>
        <s v="La Crosse"/>
      </sharedItems>
    </cacheField>
    <cacheField name="State" numFmtId="0">
      <sharedItems count="48">
        <s v="Ohio"/>
        <s v="Washington"/>
        <s v="Virginia"/>
        <s v="Pennsylvania"/>
        <s v="New York"/>
        <s v="Connecticut"/>
        <s v="Illinois"/>
        <s v="California"/>
        <s v="South Carolina"/>
        <s v="District of Columbia"/>
        <s v="North Carolina"/>
        <s v="Missouri"/>
        <s v="Michigan"/>
        <s v="Arizona"/>
        <s v="Indiana"/>
        <s v="New Hampshire"/>
        <s v="Florida"/>
        <s v="Texas"/>
        <s v="Minnesota"/>
        <s v="Georgia"/>
        <s v="Arkansas"/>
        <s v="South Dakota"/>
        <s v="New Jersey"/>
        <s v="Iowa"/>
        <s v="Alabama"/>
        <s v="Massachusetts"/>
        <s v="Tennessee"/>
        <s v="Delaware"/>
        <s v="Louisiana"/>
        <s v="Oregon"/>
        <s v="Kentucky"/>
        <s v="Colorado"/>
        <s v="Nevada"/>
        <s v="Oklahoma"/>
        <s v="Maryland"/>
        <s v="Rhode Island"/>
        <s v="Utah"/>
        <s v="Montana"/>
        <s v="Wisconsin"/>
        <s v="Nebraska"/>
        <s v="New Mexico"/>
        <s v="Idaho"/>
        <s v="Kansas"/>
        <s v="Mississippi"/>
        <s v="West Virginia"/>
        <s v="Vermont"/>
        <s v="Maine"/>
        <s v="Wyoming"/>
      </sharedItems>
    </cacheField>
    <cacheField name="Postal Code" numFmtId="1">
      <sharedItems containsSemiMixedTypes="0" containsString="0" containsNumber="1" containsInteger="1" minValue="1040" maxValue="99301"/>
    </cacheField>
    <cacheField name="Region" numFmtId="0">
      <sharedItems count="4">
        <s v="East"/>
        <s v="West"/>
        <s v="South"/>
        <s v="Central"/>
      </sharedItems>
    </cacheField>
    <cacheField name="Product ID" numFmtId="0">
      <sharedItems/>
    </cacheField>
    <cacheField name="Category" numFmtId="0">
      <sharedItems/>
    </cacheField>
    <cacheField name="Sub-Category" numFmtId="0">
      <sharedItems count="4">
        <s v="Furnishings"/>
        <s v="Bookcases"/>
        <s v="Tables"/>
        <s v="Chairs"/>
      </sharedItems>
    </cacheField>
    <cacheField name="Product Name" numFmtId="0">
      <sharedItems count="380">
        <s v="DAX Two-Tone Rosewood/Black Document Frame, Desktop, 5 x 7"/>
        <s v="DAX Value U-Channel Document Frames, Easel Back"/>
        <s v="Howard Miller 11-1/2&quot; Diameter Ridgewood Wall Clock"/>
        <s v="Sauder Cornerstone Collection Library"/>
        <s v="Bush Advantage Collection Racetrack Conference Table"/>
        <s v="Ultra Door Push Plate"/>
        <s v="Bevis Round Bullnose 29&quot; High Table Top"/>
        <s v="3M Hangers With Command Adhesive"/>
        <s v="Eldon Image Series Black Desk Accessories"/>
        <s v="Eldon Regeneration Recycled Desk Accessories, Smoke"/>
        <s v="Global Highback Leather Tilter in Burgundy"/>
        <s v="Eldon Expressions Wood and Plastic Desk Accessories, Cherry Wood"/>
        <s v="Eldon 100 Class Desk Accessories"/>
        <s v="Eldon Wave Desk Accessories"/>
        <s v="Lesro Sheffield Collection Coffee Table, End Table, Center Table, Corner Table"/>
        <s v="Floodlight Indoor Halogen Bulbs, 1 Bulb per Pack, 60 Watts"/>
        <s v="Deflect-o EconoMat Nonstudded, No Bevel Mat"/>
        <s v="24-Hour Round Wall Clock"/>
        <s v="Flat Face Poster Frame"/>
        <s v="Stackable Trays"/>
        <s v="DAX Black Cherry Wood-Tone Poster Frame"/>
        <s v="Eldon 300 Class Desk Accessories, Black"/>
        <s v="O'Sullivan Elevations Bookcase, Cherry Finish"/>
        <s v="Hon Metal Bookcases, Black"/>
        <s v="Office Star Flex Back Scooter Chair with Aluminum Finish Frame"/>
        <s v="O'Sullivan 4-Shelf Bookcase in Odessa Pine"/>
        <s v="Electrix Fluorescent Magnifier Lamps &amp; Weighted Base"/>
        <s v="Advantus Panel Wall Acrylic Frame"/>
        <s v="DAX Charcoal/Nickel-Tone Document Frame, 5 x 7"/>
        <s v="Tenex Contemporary Contur Chairmats for Low and Medium Pile Carpet, Computer, 39&quot; x 49&quot;"/>
        <s v="Ultra Door Pull Handle"/>
        <s v="Bevis Round Conference Table Top &amp; Single Column Base"/>
        <s v="Harbour Creations 67200 Series Stacking Chairs"/>
        <s v="Longer-Life Soft White Bulbs"/>
        <s v="Global Super Steno Chair"/>
        <s v="Global Ergonomic Managers Chair"/>
        <s v="Global Deluxe Steno Chair"/>
        <s v="Eldon ClusterMat Chair Mat with Cordless Antistatic Protection"/>
        <s v="12-1/2 Diameter Round Wall Clock"/>
        <s v="Global Comet Stacking Arm Chair"/>
        <s v="Eldon Image Series Desk Accessories, Burgundy"/>
        <s v="Eldon Expressions Desk Accessory, Wood Pencil Holder, Oak"/>
        <s v="O'Sullivan Cherrywood Estates Traditional Bookcase"/>
        <s v="Balt Solid Wood Rectangular Table"/>
        <s v="Regeneration Desk Collection"/>
        <s v="Stacking Tray, Side-Loading, Legal, Smoke"/>
        <s v="Hon 4700 Series Mobuis Mid-Back Task Chairs with Adjustable Arms"/>
        <s v="Magna Visual Magnetic Picture Hangers"/>
        <s v="Eldon Pizzaz Desk Accessories"/>
        <s v="Tenex B1-RE Series Chair Mats for Low Pile Carpets"/>
        <s v="Contract Clock, 14&quot;, Brown"/>
        <s v="Chromcraft Round Conference Tables"/>
        <s v="G.E. Longer-Life Indoor Recessed Floodlight Bulbs"/>
        <s v="Sauder Forest Hills Library, Woodland Oak Finish"/>
        <s v="Safco Value Mate Series Steel Bookcases, Baked Enamel Finish on Steel, Gray"/>
        <s v="Master Caster Door Stop, Brown"/>
        <s v="High-Back Leather Manager's Chair"/>
        <s v="HON 5400 Series Task Chairs for Big and Tall"/>
        <s v="DAX Cubicle Frames, 8-1/2 x 11"/>
        <s v="GE General Use Halogen Bulbs, 100 Watts, 1 Bulb per Pack"/>
        <s v="Chromcraft Bull-Nose Wood Oval Conference Tables &amp; Bases"/>
        <s v="DAX Executive Solid Wood Document Frame, Desktop or Hang, Mahogany, 5 x 7"/>
        <s v="Dax Clear Box Frame"/>
        <s v="Artistic Insta-Plaque"/>
        <s v="Master Caster Door Stop, Large Brown"/>
        <s v="Seth Thomas 16&quot; Steel Case Clock"/>
        <s v="Global Enterprise Series Seating High-Back Swivel/Tilt Chairs"/>
        <s v="Tenex Traditional Chairmats for Medium Pile Carpet, Standard Lip, 36&quot; x 48&quot;"/>
        <s v="O'Sullivan Manor Hill 2-Door Library in Brianna Oak"/>
        <s v="Westinghouse Clip-On Gooseneck Lamps"/>
        <s v="Atlantic Metals Mobile 3-Shelf Bookcases, Custom Colors"/>
        <s v="Atlantic Metals Mobile 4-Shelf Bookcases, Custom Colors"/>
        <s v="Contemporary Wood/Metal Frame"/>
        <s v="Tenex 46&quot; x 60&quot; Computer Anti-Static Chairmat, Rectangular Shaped"/>
        <s v="Eldon 500 Class Desk Accessories"/>
        <s v="Hon 61000 Series Interactive Training Tables"/>
        <s v="6&quot; Cubicle Wall Clock, Black"/>
        <s v="Office Star - Ergonomically Designed Knee Chair"/>
        <s v="Bevis Oval Conference Table, Walnut"/>
        <s v="Bretford Rectangular Conference Table Tops"/>
        <s v="C-Line Cubicle Keepers Polyproplyene Holder w/Velcro Back, 8-1/2x11, 25/Bx"/>
        <s v="Master Caster Door Stop, Gray"/>
        <s v="DAX Cubicle Frames - 8x10"/>
        <s v="DAX Two-Tone Silver Metal Document Frame"/>
        <s v="Acrylic Self-Standing Desk Frames"/>
        <s v="Nu-Dell Float Frame 11 x 14 1/2"/>
        <s v="Hon Comfortask Task/Swivel Chairs"/>
        <s v="9-3/4 Diameter Round Wall Clock"/>
        <s v="C-Line Cubicle Keepers Polyproplyene Holder With Velcro Backings"/>
        <s v="Global Stack Chair without Arms, Black"/>
        <s v="Global Adaptabilites Bookcase, Cherry/Storm Gray Finish"/>
        <s v="Staple-based wall hangings"/>
        <s v="Eldon Expressions Wood Desk Accessories, Oak"/>
        <s v="Nu-Dell EZ-Mount Plastic Wall Frames"/>
        <s v="Global Italian Leather Office Chair"/>
        <s v="Office Star - Ergonomic Mid Back Chair with 2-Way Adjustable Arms"/>
        <s v="Aluminum Document Frame"/>
        <s v="SAFCO PlanMaster Heigh-Adjustable Drafting Table Base, 43w x 30d x 30-37h, Black"/>
        <s v="Global Deluxe Office Fabric Chairs"/>
        <s v="Executive Impressions 8-1/2&quot; Career Panel/Partition Cubicle Clock"/>
        <s v="Hon 5100 Series Wood Tables"/>
        <s v="Bush Advantage Collection Round Conference Table"/>
        <s v="Global High-Back Leather Tilter, Burgundy"/>
        <s v="Eldon 200 Class Desk Accessories"/>
        <s v="Bretford CR4500 Series Slim Rectangular Table"/>
        <s v="Tensor &quot;Hersey Kiss&quot; Styled Floor Lamp"/>
        <s v="Executive Impressions Supervisor Wall Clock"/>
        <s v="Tenex &quot;The Solids&quot; Textured Chair Mats"/>
        <s v="Electrix 20W Halogen Replacement Bulb for Zoom-In Desk Lamp"/>
        <s v="Tensor Brushed Steel Torchiere Floor Lamp"/>
        <s v="G.E. Halogen Desk Lamp Bulbs"/>
        <s v="Eldon 400 Class Desk Accessories, Black Carbon"/>
        <s v="Executive Impressions 13&quot; Clairmont Wall Clock"/>
        <s v="Global Wood Trimmed Manager's Task Chair, Khaki"/>
        <s v="Howard Miller Distant Time Traveler Alarm Clock"/>
        <s v="Seth Thomas 13 1/2&quot; Wall Clock"/>
        <s v="SAFCO Folding Chair Trolley"/>
        <s v="O'Sullivan Living Dimensions 2-Shelf Bookcases"/>
        <s v="Chromcraft Rectangular Conference Tables"/>
        <s v="Eldon Regeneration Recycled Desk Accessories, Black"/>
        <s v="Executive Impressions 14&quot; Two-Color Numerals Wall Clock"/>
        <s v="DAX Wood Document Frame."/>
        <s v="Safco Value Mate Steel Bookcase, Baked Enamel Finish on Steel, Black"/>
        <s v="Bevis Boat-Shaped Conference Table"/>
        <s v="Balt Solid Wood Round Tables"/>
        <s v="Hon Practical Foundations 30 x 60 Training Table, Light Gray/Charcoal"/>
        <s v="C-Line Magnetic Cubicle Keepers, Clear Polypropylene"/>
        <s v="Linden 12&quot; Wall Clock With Oak Frame"/>
        <s v="Bevis 36 x 72 Conference Tables"/>
        <s v="Global Comet Stacking Armless Chair"/>
        <s v="Lesro Round Back Collection Coffee Table, End Table"/>
        <s v="Westinghouse Mesh Shade Clip-On Gooseneck Lamp, Black"/>
        <s v="Eldon 200 Class Desk Accessories, Burgundy"/>
        <s v="Nu-Dell Oak Frame"/>
        <s v="SAFCO PlanMaster Boards, 60w x 37-1/2d, White Melamine"/>
        <s v="Eldon Expressions Wood and Plastic Desk Accessories, Oak"/>
        <s v="Master Big Foot Doorstop, Beige"/>
        <s v="Anderson Hickey Conga Table Tops &amp; Accessories"/>
        <s v="Telescoping Adjustable Floor Lamp"/>
        <s v="Linden 10&quot; Round Wall Clock, Black"/>
        <s v="Deflect-o DuraMat Antistatic Studded Beveled Mat for Medium Pile Carpeting"/>
        <s v="KI Adjustable-Height Table"/>
        <s v="Rush Hierlooms Collection Rich Wood Bookcases"/>
        <s v="Office Impressions End Table, 20-1/2&quot;H x 24&quot;W x 20&quot;D"/>
        <s v="Dana Swing-Arm Lamps"/>
        <s v="Hon Every-Day Chair Series Swivel Task Chairs"/>
        <s v="Tenex Chairmats For Use with Hard Floors"/>
        <s v="Hon 2111 Invitation Series Straight Table"/>
        <s v="Seth Thomas 14&quot; Day/Date Wall Clock"/>
        <s v="Chromcraft Bull-Nose Wood 48&quot; x 96&quot; Rectangular Conference Tables"/>
        <s v="Eldon Expressions Desk Accessory, Wood Photo Frame, Mahogany"/>
        <s v="Global Commerce Series High-Back Swivel/Tilt Chairs"/>
        <s v="Global Chrome Stack Chair"/>
        <s v="Global Leather and Oak Executive Chair, Black"/>
        <s v="Novimex High-Tech Fabric Mesh Task Chair"/>
        <s v="Office Star - Professional Matrix Back Chair with 2-to-1 Synchro Tilt and Mesh Fabric Seat"/>
        <s v="Eldon 200 Class Desk Accessories, Black"/>
        <s v="KI Conference Tables"/>
        <s v="Seth Thomas 14&quot; Putty-Colored Wall Clock"/>
        <s v="Eldon Radial Chair Mat for Low to Medium Pile Carpets"/>
        <s v="Howard Miller 13-1/2&quot; Diameter Rosebrook Wall Clock"/>
        <s v="Tenex Chairmat w/ Average Lip, 45&quot; x 53&quot;"/>
        <s v="Advantus Panel Wall Certificate Holder - 8.5x11"/>
        <s v="Eldon 200 Class Desk Accessories, Smoke"/>
        <s v="Eldon Image Series Desk Accessories, Ebony"/>
        <s v="Tenex Chairmats For Use With Carpeted Floors"/>
        <s v="Iceberg Nesting Folding Chair, 19w x 6d x 43h"/>
        <s v="OIC Stacking Trays"/>
        <s v="Eldon Executive Woodline II Desk Accessories, Mahogany"/>
        <s v="DAX Metal Frame, Desktop, Stepped-Edge"/>
        <s v="Computer Room Manger, 14&quot;"/>
        <s v="Bevis Round Conference Table Top, X-Base"/>
        <s v="Global Fabric Manager's Chair, Dark Gray"/>
        <s v="DMI Eclipse Executive Suite Bookcases"/>
        <s v="Metal Folding Chairs, Beige, 4/Carton"/>
        <s v="Eldon Imˆge Series Desk Accessories, Clear"/>
        <s v="Deflect-o Glass Clear Studded Chair Mats"/>
        <s v="Executive Impressions 12&quot; Wall Clock"/>
        <s v="Bevis Rectangular Conference Tables"/>
        <s v="Hon 2090 ÒPillow SoftÓ Series Mid Back Swivel/Tilt Chairs"/>
        <s v="Lifetime Advantage Folding Chairs, 4/Carton"/>
        <s v="Eldon Cleatmat Chair Mats for Medium Pile Carpets"/>
        <s v="Global Airflow Leather Mesh Back Chair, Black"/>
        <s v="Executive Impressions 14&quot;"/>
        <s v="3M Polarizing Light Filter Sleeves"/>
        <s v="Executive Impressions 14&quot; Contract Wall Clock"/>
        <s v="DAX Natural Wood-Tone Poster Frame"/>
        <s v="GE 4 Foot Flourescent Tube, 40 Watt"/>
        <s v="Hon Racetrack Conference Tables"/>
        <s v="Global Adaptabilities Conference Tables"/>
        <s v="Westinghouse Floor Lamp with Metal Mesh Shade, Black"/>
        <s v="Tenex Antistatic Computer Chair Mats"/>
        <s v="Luxo Economy Swing Arm Lamp"/>
        <s v="Eldon Expressions Punched Metal &amp; Wood Desk Accessories, Pewter &amp; Cherry"/>
        <s v="Bestar Classic Bookcase"/>
        <s v="Hon Every-Day Series Multi-Task Chairs"/>
        <s v="Deflect-O Glasstique Clear Desk Accessories"/>
        <s v="Magnifier Swing Arm Lamp"/>
        <s v="Stacking Trays by OIC"/>
        <s v="Hon 4070 Series Pagoda Round Back Stacking Chairs"/>
        <s v="Document Clip Frames"/>
        <s v="Hon Deluxe Fabric Upholstered Stacking Chairs, Rounded Back"/>
        <s v="DAX Copper Panel Document Frame, 5 x 7 Size"/>
        <s v="Eldon Stackable Tray, Side-Load, Legal, Smoke"/>
        <s v="Deflect-o DuraMat Lighweight, Studded, Beveled Mat for Low Pile Carpeting"/>
        <s v="Atlantic Metals Mobile 5-Shelf Bookcases, Custom Colors"/>
        <s v="O'Sullivan Living Dimensions 3-Shelf Bookcases"/>
        <s v="Contemporary Borderless Frame"/>
        <s v="DAX Solid Wood Frames"/>
        <s v="Master Giant Foot Doorstop, Safety Yellow"/>
        <s v="SAFCO Optional Arm Kit for Workspace Cribbage Stacking Chair"/>
        <s v="Hon GuestStacker Chair"/>
        <s v="Global Leather &amp; Oak Executive Chair, Burgundy"/>
        <s v="DAX Wood Document Frame"/>
        <s v="Safco Chair Connectors, 6/Carton"/>
        <s v="Hon Olson Stacker Stools"/>
        <s v="Bush Andora Bookcase, Maple/Graphite Gray Finish"/>
        <s v="Advantus Employee of the Month Certificate Frame, 11 x 13-1/2"/>
        <s v="Coloredge Poster Frame"/>
        <s v="Chromcraft Bull-Nose Wood Round Conference Table Top, Wood Base"/>
        <s v="GE General Purpose, Extra Long Life, Showcase &amp; Floodlight Incandescent Bulbs"/>
        <s v="Global Troy Executive Leather Low-Back Tilter"/>
        <s v="Executive Impressions 13&quot; Chairman Wall Clock"/>
        <s v="Global Push Button Manager's Chair, Indigo"/>
        <s v="Tensor Computer Mounted Lamp"/>
        <s v="Global Stack Chair with Arms, Black"/>
        <s v="Office Star - Contemporary Task Swivel chair with Loop Arms, Charcoal"/>
        <s v="Nu-Dell Executive Frame"/>
        <s v="SAFCO Arco Folding Chair"/>
        <s v="DAX Contemporary Wood Frame with Silver Metal Mat, Desktop, 11 x 14 Size"/>
        <s v="Bush Westfield Collection Bookcases, Fully Assembled"/>
        <s v="Global Leather Highback Executive Chair with Pneumatic Height Adjustment, Black"/>
        <s v="Howard Miller 11-1/2&quot; Diameter Brentwood Wall Clock"/>
        <s v="Executive Impressions 16-1/2&quot; Circular Wall Clock"/>
        <s v="Career Cubicle Clock, 8 1/4&quot;, Black"/>
        <s v="Dana Halogen Swing-Arm Architect Lamp"/>
        <s v="BPI Conference Tables"/>
        <s v="Hon 4-Shelf Metal Bookcases"/>
        <s v="36X48 HARDFLOOR CHAIRMAT"/>
        <s v="Howard Miller 11-1/2&quot; Diameter Grantwood Wall Clock"/>
        <s v="Tenex V2T-RE Standard Weight Series Chair Mat, 45&quot; x 53&quot;, Lip 25&quot; x 12&quot;"/>
        <s v="Office Star - Contemporary Swivel Chair with Padded Adjustable Arms and Flex Back"/>
        <s v="Hon Metal Bookcases, Putty"/>
        <s v="Executive Impressions 10&quot; Spectator Wall Clock"/>
        <s v="Howard Miller 13&quot; Diameter Goldtone Round Wall Clock"/>
        <s v="Bush Andora Conference Table, Maple/Graphite Gray Finish"/>
        <s v="Eldon Econocleat Chair Mats for Low Pile Carpets"/>
        <s v="Global Value Steno Chair, Gray"/>
        <s v="Sauder Camden County Collection Libraries, Planked Cherry Finish"/>
        <s v="Office Star - Mesh Screen back chair with Vinyl seat"/>
        <s v="Sauder Barrister Bookcases"/>
        <s v="Padded Folding Chairs, Black, 4/Carton"/>
        <s v="Novimex Swivel Fabric Task Chair"/>
        <s v="Atlantic Metals Mobile 2-Shelf Bookcases, Custom Colors"/>
        <s v="3M Polarizing Task Lamp with Clamp Arm, Light Gray"/>
        <s v="Global Executive Mid-Back Manager's Chair"/>
        <s v="Safco Contoured Stacking Chairs"/>
        <s v="Tensor Track Tree Floor Lamp"/>
        <s v="Hon Olson Stacker Chairs"/>
        <s v="Bush Westfield Collection Bookcases, Medium Cherry Finish"/>
        <s v="Executive Impressions 13-1/2&quot; Indoor/Outdoor Wall Clock"/>
        <s v="Dana Fluorescent Magnifying Lamp, White, 36&quot;"/>
        <s v="Sauder Inglewood Library Bookcases"/>
        <s v="O'Sullivan 3-Shelf Heavy-Duty Bookcases"/>
        <s v="O'Sullivan 2-Door Barrister Bookcase in Odessa Pine"/>
        <s v="Safco Drafting Table"/>
        <s v="Eldon Delta Triangular Chair Mat, 52&quot; x 58&quot;, Clear"/>
        <s v="Office Star Flex Back Scooter Chair with White Frame"/>
        <s v="Ultra Commercial Grade Dual Valve Door Closer"/>
        <s v="Executive Impressions 14&quot; Contract Wall Clock with Quartz Movement"/>
        <s v="Novimex Fabric Task Chair"/>
        <s v="Nu-Dell Leatherette Frames"/>
        <s v="O'Sullivan 2-Shelf Heavy-Duty Bookcases"/>
        <s v="Seth Thomas 8 1/2&quot; Cubicle Clock"/>
        <s v="Sauder Camden County Barrister Bookcase, Planked Cherry Finish"/>
        <s v="Tenex Traditional Chairmats for Hard Floors, Average Lip, 36&quot; x 48&quot;"/>
        <s v="Howard Miller 13-3/4&quot; Diameter Brushed Chrome Round Wall Clock"/>
        <s v="Rush Hierlooms Collection 1&quot; Thick Stackable Bookcases"/>
        <s v="Hon Non-Folding Utility Tables"/>
        <s v="DataProducts Ampli Magnifier Task Lamp, Black,"/>
        <s v="Hand-Finished Solid Wood Document Frame"/>
        <s v="Howard Miller 12-3/4 Diameter Accuwave DS  Wall Clock"/>
        <s v="GE 48&quot; Fluorescent Tube, Cool White Energy Saver, 34 Watts, 30/Box"/>
        <s v="Global Leather Executive Chair"/>
        <s v="Hon Deluxe Fabric Upholstered Stacking Chairs"/>
        <s v="Deflect-o SuperTray Unbreakable Stackable Tray, Letter, Black"/>
        <s v="Hon 94000 Series Round Tables"/>
        <s v="Rubbermaid ClusterMat Chairmats, Mat Size- 66&quot; x 60&quot;, Lip 20&quot; x 11&quot; -90 Degree Angle"/>
        <s v="Bretford ÒJust In TimeÓ Height-Adjustable Multi-Task Work Tables"/>
        <s v="Master Caster Door Stop, Large Neon Orange"/>
        <s v="Situations Contoured Folding Chairs, 4/Set"/>
        <s v="Howard Miller 16&quot; Diameter Gallery Wall Clock"/>
        <s v="Bush Westfield Collection Bookcases, Dark Cherry Finish"/>
        <s v="Eldon Executive Woodline II Cherry Finish Desk Accessories"/>
        <s v="Deflect-o EconoMat Studded, No Bevel Mat for Low Pile Carpeting"/>
        <s v="Bush Cubix Collection Bookcases, Fully Assembled"/>
        <s v="Bretford CR8500 Series Meeting Room Furniture"/>
        <s v="Howard Miller 14-1/2&quot; Diameter Chrome Round Wall Clock"/>
        <s v="Eldon Advantage Chair Mats for Low to Medium Pile Carpets"/>
        <s v="Hon 4060 Series Tables"/>
        <s v="Electrix Incandescent Magnifying Lamp, Black"/>
        <s v="DMI Arturo Collection Mission-style Design Wood Chair"/>
        <s v="Howard Miller 13&quot; Diameter Pewter Finish Round Wall Clock"/>
        <s v="Tenex Carpeted, Granite-Look or Clear Contemporary Contour Shape Chair Mats"/>
        <s v="Hon Valutask Swivel Chairs"/>
        <s v="Balt Split Level Computer Training Table"/>
        <s v="Global Task Chair, Black"/>
        <s v="Leather Task Chair, Black"/>
        <s v="Global Low Back Tilter Chair"/>
        <s v="Global Geo Office Task Chair, Gray"/>
        <s v="BoxOffice By Design Rectangular and Half-Moon Meeting Room Tables"/>
        <s v="Global Leather Task Chair, Black"/>
        <s v="DAX Clear Channel Poster Frame"/>
        <s v="Deflect-o RollaMat Studded, Beveled Mat for Medium Pile Carpeting"/>
        <s v="Electrix Halogen Magnifier Lamp"/>
        <s v="Ultra Door Kickplate, 8&quot;H x 34&quot;W"/>
        <s v="Hon Rectangular Conference Tables"/>
        <s v="Chromcraft 48&quot; x 96&quot; Racetrack Double Pedestal Table"/>
        <s v="Eldon &quot;L&quot; Workstation Diamond Chairmat"/>
        <s v="Iceberg OfficeWorks 42&quot; Round Tables"/>
        <s v="O'Sullivan 5-Shelf Heavy-Duty Bookcases"/>
        <s v="Global Deluxe Stacking Chair, Gray"/>
        <s v="Harbour Creations Steel Folding Chair"/>
        <s v="Seth Thomas 12&quot; Clock w/ Goldtone Case"/>
        <s v="Bush Saratoga Collection 5-Shelf Bookcase, Hanover Cherry, *Special Order"/>
        <s v="Bush Westfield Collection Bookcases, Dark Cherry Finish, Fully Assembled"/>
        <s v="Sauder Facets Collection Library, Sky Alder Finish"/>
        <s v="Electrix Architect's Clamp-On Swing Arm Lamp, Black"/>
        <s v="Bevis 44 x 96 Conference Tables"/>
        <s v="Luxo Professional Combination Clamp-On Lamps"/>
        <s v="Eldon Cleatmat Plus Chair Mats for High Pile Carpets"/>
        <s v="Eldon Advantage Foldable Chair Mats for Low Pile Carpets"/>
        <s v="Global Deluxe High-Back Manager's Chair"/>
        <s v="Global Armless Task Chair, Royal Blue"/>
        <s v="Luxo Adjustable Task Clamp Lamp"/>
        <s v="Global Value Mid-Back Manager's Chair, Gray"/>
        <s v="Global Manager's Adjustable Task Chair, Storm"/>
        <s v="Office Star - Contemporary Task Swivel chair with 2-way adjustable arms, Plum"/>
        <s v="Riverside Furniture Oval Coffee Table, Oval End Table, End Table with Drawer"/>
        <s v="Novimex Turbo Task Chair"/>
        <s v="Hon 2111 Invitation Series Corner Table"/>
        <s v="Barricks Non-Folding Utility Table with Steel Legs, Laminate Tops"/>
        <s v="Sauder Mission Library with Doors, Fruitwood Finish"/>
        <s v="Global Commerce Series Low-Back Swivel/Tilt Chairs"/>
        <s v="Bevis Round Conference Room Tables and Bases"/>
        <s v="GuestStacker Chair with Chrome Finish Legs"/>
        <s v="Bevis Traditional Conference Table Top, Plinth Base"/>
        <s v="Office Star - Contemporary Task Swivel Chair"/>
        <s v="O'Sullivan Living Dimensions 5-Shelf Bookcases"/>
        <s v="Eldon Antistatic Chair Mats for Low to Medium Pile Carpets"/>
        <s v="Riverside Furniture Stanwyck Manor Table Series"/>
        <s v="Hon 30&quot; x 60&quot; Table with Locking Drawer"/>
        <s v="Bush Heritage Pine Collection 5-Shelf Bookcase, Albany Pine Finish, *Special Order"/>
        <s v="Eldon Expressions Punched Metal &amp; Wood Desk Accessories, Black &amp; Cherry"/>
        <s v="Sauder Forest Hills Library with Doors, Woodland Oak Finish"/>
        <s v="Hon 4070 Series Pagoda Armless Upholstered Stacking Chairs"/>
        <s v="Laminate Occasional Tables"/>
        <s v="Bush Somerset Collection Bookcase"/>
        <s v="Bush Mission Pointe Library"/>
        <s v="Global Enterprise Series Seating Low-Back Swivel/Tilt Chairs"/>
        <s v="Bevis Steel Folding Chairs"/>
        <s v="Howard Miller 12&quot; Round Wall Clock"/>
        <s v="Global Deluxe High-Back Office Chair in Storm"/>
        <s v="Barricks 18&quot; x 48&quot; Non-Folding Utility Table with Bottom Storage Shelf"/>
        <s v="Hon Pagoda Stacking Chairs"/>
        <s v="Hon Multipurpose Stacking Arm Chairs"/>
        <s v="Luxo Professional Fluorescent Magnifier Lamp with Clamp-Mount Base"/>
        <s v="Luxo Professional Magnifying Clamp-On Fluorescent Lamps"/>
        <s v="Eldon Expressions Mahogany Wood Desk Collection"/>
        <s v="Hon Deluxe Fabric Upholstered Stacking Chairs, Squared Back"/>
        <s v="Bush Cubix Conference Tables, Fully Assembled"/>
        <s v="O'Sullivan Plantations 2-Door Library in Landvery Oak"/>
        <s v="Hon Metal Bookcases, Gray"/>
        <s v="Hon Mobius Operator's Chair"/>
        <s v="Office Star - Mid Back Dual function Ergonomic High Back Chair with 2-Way Adjustable Arms"/>
        <s v="Office Star - Task Chair with Contemporary Loop Arms"/>
        <s v="O'Sullivan Cherrywood Estates Traditional Barrister Bookcase"/>
        <s v="Sauder Camden County Collection Library"/>
        <s v="Bush Birmingham Collection Bookcase, Dark Cherry"/>
        <s v="Riverside Palais Royal Lawyers Bookcase, Royale Cherry Finish"/>
      </sharedItems>
    </cacheField>
    <cacheField name="Sales" numFmtId="2">
      <sharedItems containsSemiMixedTypes="0" containsString="0" containsNumber="1" minValue="1.8919999999999999" maxValue="4416.174"/>
    </cacheField>
    <cacheField name="Quantity" numFmtId="0">
      <sharedItems containsSemiMixedTypes="0" containsString="0" containsNumber="1" containsInteger="1" minValue="1" maxValue="14"/>
    </cacheField>
    <cacheField name="Discount" numFmtId="167">
      <sharedItems containsSemiMixedTypes="0" containsString="0" containsNumber="1" minValue="0" maxValue="0.7"/>
    </cacheField>
    <cacheField name="Profit" numFmtId="2">
      <sharedItems containsSemiMixedTypes="0" containsString="0" containsNumber="1" minValue="-1862.3124" maxValue="1013.127"/>
    </cacheField>
    <cacheField name="Zero-Profit Order" numFmtId="0">
      <sharedItems count="2">
        <s v="OK"/>
        <s v="Zero-Profit Order"/>
      </sharedItems>
    </cacheField>
    <cacheField name="Profitmargin" numFmtId="2">
      <sharedItems containsSemiMixedTypes="0" containsString="0" containsNumber="1" minValue="-2.1" maxValue="0.5"/>
    </cacheField>
  </cacheFields>
  <extLst>
    <ext xmlns:x14="http://schemas.microsoft.com/office/spreadsheetml/2009/9/main" uri="{725AE2AE-9491-48be-B2B4-4EB974FC3084}">
      <x14:pivotCacheDefinition pivotCacheId="243762684"/>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hreya" refreshedDate="45898.577542824074" createdVersion="8" refreshedVersion="8" minRefreshableVersion="3" recordCount="2123" xr:uid="{F836FFB5-C45D-4FEA-A898-E1E7B53F85D4}">
  <cacheSource type="worksheet">
    <worksheetSource ref="A1:AC1048576" sheet="stores_sales_data"/>
  </cacheSource>
  <cacheFields count="38">
    <cacheField name="Row ID" numFmtId="0">
      <sharedItems containsString="0" containsBlank="1" containsNumber="1" containsInteger="1" minValue="1" maxValue="9991"/>
    </cacheField>
    <cacheField name="Order ID" numFmtId="0">
      <sharedItems containsBlank="1"/>
    </cacheField>
    <cacheField name="Order Date" numFmtId="0">
      <sharedItems containsNonDate="0" containsDate="1" containsString="0" containsBlank="1" minDate="2014-01-03T00:00:00" maxDate="2019-10-25T00:00:00" count="2122">
        <d v="2015-05-25T00:00:00"/>
        <d v="2015-06-06T00:00:00"/>
        <d v="2014-04-29T00:00:00"/>
        <d v="2016-04-25T00:00:00"/>
        <d v="2014-11-01T00:00:00"/>
        <d v="2015-06-21T00:00:00"/>
        <d v="2016-04-28T00:00:00"/>
        <d v="2014-07-30T00:00:00"/>
        <d v="2017-09-22T00:00:00"/>
        <d v="2015-09-21T00:00:00"/>
        <d v="2017-09-03T00:00:00"/>
        <d v="2016-04-20T00:00:00"/>
        <d v="2016-04-30T00:00:00"/>
        <d v="2015-02-21T00:00:00"/>
        <d v="2019-05-05T00:00:00"/>
        <d v="2016-05-01T00:00:00"/>
        <d v="2016-04-22T00:00:00"/>
        <d v="2016-04-23T00:00:00"/>
        <d v="2015-06-07T00:00:00"/>
        <d v="2016-04-03T00:00:00"/>
        <d v="2014-08-19T00:00:00"/>
        <d v="2014-08-25T00:00:00"/>
        <d v="2014-08-26T00:00:00"/>
        <d v="2016-04-29T00:00:00"/>
        <d v="2015-12-05T00:00:00"/>
        <d v="2016-04-21T00:00:00"/>
        <d v="2016-04-24T00:00:00"/>
        <d v="2016-05-02T00:00:00"/>
        <d v="2016-05-05T00:00:00"/>
        <d v="2016-04-26T00:00:00"/>
        <d v="2014-02-09T00:00:00"/>
        <d v="2016-04-27T00:00:00"/>
        <d v="2016-05-04T00:00:00"/>
        <d v="2016-05-16T00:00:00"/>
        <d v="2016-05-06T00:00:00"/>
        <d v="2016-05-07T00:00:00"/>
        <d v="2014-08-30T00:00:00"/>
        <d v="2014-10-26T00:00:00"/>
        <d v="2016-05-17T00:00:00"/>
        <d v="2019-10-12T00:00:00"/>
        <d v="2018-07-28T00:00:00"/>
        <d v="2016-05-18T00:00:00"/>
        <d v="2016-05-15T00:00:00"/>
        <d v="2016-05-03T00:00:00"/>
        <d v="2016-05-08T00:00:00"/>
        <d v="2016-05-09T00:00:00"/>
        <d v="2014-06-28T00:00:00"/>
        <d v="2016-05-10T00:00:00"/>
        <d v="2016-05-19T00:00:00"/>
        <d v="2016-05-24T00:00:00"/>
        <d v="2016-05-14T00:00:00"/>
        <d v="2014-12-14T00:00:00"/>
        <d v="2016-05-11T00:00:00"/>
        <d v="2016-09-25T00:00:00"/>
        <d v="2016-05-13T00:00:00"/>
        <d v="2017-09-23T00:00:00"/>
        <d v="2014-08-21T00:00:00"/>
        <d v="2016-05-12T00:00:00"/>
        <d v="2015-08-20T00:00:00"/>
        <d v="2016-05-20T00:00:00"/>
        <d v="2016-05-26T00:00:00"/>
        <d v="2016-05-22T00:00:00"/>
        <d v="2016-05-25T00:00:00"/>
        <d v="2017-09-20T00:00:00"/>
        <d v="2016-05-21T00:00:00"/>
        <d v="2016-05-27T00:00:00"/>
        <d v="2014-01-14T00:00:00"/>
        <d v="2018-08-08T00:00:00"/>
        <d v="2016-06-01T00:00:00"/>
        <d v="2016-06-02T00:00:00"/>
        <d v="2016-05-23T00:00:00"/>
        <d v="2016-05-29T00:00:00"/>
        <d v="2016-05-28T00:00:00"/>
        <d v="2016-06-03T00:00:00"/>
        <d v="2016-06-05T00:00:00"/>
        <d v="2016-06-04T00:00:00"/>
        <d v="2015-12-13T00:00:00"/>
        <d v="2016-05-30T00:00:00"/>
        <d v="2017-09-27T00:00:00"/>
        <d v="2015-09-23T00:00:00"/>
        <d v="2014-03-29T00:00:00"/>
        <d v="2014-05-21T00:00:00"/>
        <d v="2014-10-12T00:00:00"/>
        <d v="2014-10-30T00:00:00"/>
        <d v="2016-01-02T00:00:00"/>
        <d v="2014-03-17T00:00:00"/>
        <d v="2014-05-05T00:00:00"/>
        <d v="2014-12-06T00:00:00"/>
        <d v="2019-10-11T00:00:00"/>
        <d v="2014-12-05T00:00:00"/>
        <d v="2018-05-08T00:00:00"/>
        <d v="2015-05-18T00:00:00"/>
        <d v="2015-06-03T00:00:00"/>
        <d v="2016-09-24T00:00:00"/>
        <d v="2015-09-12T00:00:00"/>
        <d v="2016-02-14T00:00:00"/>
        <d v="2016-02-20T00:00:00"/>
        <d v="2014-01-18T00:00:00"/>
        <d v="2016-01-21T00:00:00"/>
        <d v="2014-05-10T00:00:00"/>
        <d v="2017-02-09T00:00:00"/>
        <d v="2016-02-15T00:00:00"/>
        <d v="2016-02-13T00:00:00"/>
        <d v="2016-06-24T00:00:00"/>
        <d v="2014-05-22T00:00:00"/>
        <d v="2016-06-16T00:00:00"/>
        <d v="2016-07-02T00:00:00"/>
        <d v="2016-07-03T00:00:00"/>
        <d v="2016-07-01T00:00:00"/>
        <d v="2015-09-16T00:00:00"/>
        <d v="2014-05-23T00:00:00"/>
        <d v="2016-06-25T00:00:00"/>
        <d v="2016-04-15T00:00:00"/>
        <d v="2019-04-20T00:00:00"/>
        <d v="2014-03-11T00:00:00"/>
        <d v="2016-03-05T00:00:00"/>
        <d v="2014-07-09T00:00:00"/>
        <d v="2015-11-12T00:00:00"/>
        <d v="2015-03-08T00:00:00"/>
        <d v="2015-09-06T00:00:00"/>
        <d v="2015-03-01T00:00:00"/>
        <d v="2016-04-14T00:00:00"/>
        <d v="2016-04-16T00:00:00"/>
        <d v="2015-02-19T00:00:00"/>
        <d v="2015-09-11T00:00:00"/>
        <d v="2014-10-13T00:00:00"/>
        <d v="2016-06-29T00:00:00"/>
        <d v="2016-06-26T00:00:00"/>
        <d v="2017-03-27T00:00:00"/>
        <d v="2014-02-11T00:00:00"/>
        <d v="2015-03-20T00:00:00"/>
        <d v="2014-12-07T00:00:00"/>
        <d v="2016-06-18T00:00:00"/>
        <d v="2016-06-20T00:00:00"/>
        <d v="2016-06-19T00:00:00"/>
        <d v="2016-06-28T00:00:00"/>
        <d v="2016-07-04T00:00:00"/>
        <d v="2016-06-17T00:00:00"/>
        <d v="2015-01-04T00:00:00"/>
        <d v="2014-11-24T00:00:00"/>
        <d v="2015-11-15T00:00:00"/>
        <d v="2016-07-07T00:00:00"/>
        <d v="2016-07-09T00:00:00"/>
        <d v="2016-06-21T00:00:00"/>
        <d v="2016-06-22T00:00:00"/>
        <d v="2015-04-06T00:00:00"/>
        <d v="2018-08-04T00:00:00"/>
        <d v="2015-10-31T00:00:00"/>
        <d v="2014-02-14T00:00:00"/>
        <d v="2014-09-10T00:00:00"/>
        <d v="2015-06-13T00:00:00"/>
        <d v="2016-06-30T00:00:00"/>
        <d v="2016-07-12T00:00:00"/>
        <d v="2016-06-23T00:00:00"/>
        <d v="2018-11-06T00:00:00"/>
        <d v="2016-06-27T00:00:00"/>
        <d v="2015-02-14T00:00:00"/>
        <d v="2016-07-10T00:00:00"/>
        <d v="2016-07-06T00:00:00"/>
        <d v="2015-01-17T00:00:00"/>
        <d v="2014-03-31T00:00:00"/>
        <d v="2016-07-05T00:00:00"/>
        <d v="2016-07-28T00:00:00"/>
        <d v="2016-07-11T00:00:00"/>
        <d v="2016-08-01T00:00:00"/>
        <d v="2016-08-06T00:00:00"/>
        <d v="2015-01-29T00:00:00"/>
        <d v="2016-07-08T00:00:00"/>
        <d v="2016-09-29T00:00:00"/>
        <d v="2016-07-30T00:00:00"/>
        <d v="2014-08-27T00:00:00"/>
        <d v="2017-10-14T00:00:00"/>
        <d v="2016-07-13T00:00:00"/>
        <d v="2015-04-27T00:00:00"/>
        <d v="2016-07-14T00:00:00"/>
        <d v="2016-08-12T00:00:00"/>
        <d v="2016-07-15T00:00:00"/>
        <d v="2016-08-15T00:00:00"/>
        <d v="2016-08-07T00:00:00"/>
        <d v="2016-07-21T00:00:00"/>
        <d v="2016-07-16T00:00:00"/>
        <d v="2016-07-17T00:00:00"/>
        <d v="2015-09-10T00:00:00"/>
        <d v="2016-07-22T00:00:00"/>
        <d v="2016-07-23T00:00:00"/>
        <d v="2016-07-24T00:00:00"/>
        <d v="2016-08-13T00:00:00"/>
        <d v="2019-10-23T00:00:00"/>
        <d v="2016-08-14T00:00:00"/>
        <d v="2015-12-09T00:00:00"/>
        <d v="2016-09-19T00:00:00"/>
        <d v="2016-07-25T00:00:00"/>
        <d v="2016-01-14T00:00:00"/>
        <d v="2016-07-19T00:00:00"/>
        <d v="2015-10-22T00:00:00"/>
        <d v="2016-07-18T00:00:00"/>
        <d v="2016-08-23T00:00:00"/>
        <d v="2016-08-24T00:00:00"/>
        <d v="2015-10-29T00:00:00"/>
        <d v="2016-08-22T00:00:00"/>
        <d v="2017-11-13T00:00:00"/>
        <d v="2015-03-18T00:00:00"/>
        <d v="2015-10-28T00:00:00"/>
        <d v="2014-12-25T00:00:00"/>
        <d v="2016-07-29T00:00:00"/>
        <d v="2016-07-20T00:00:00"/>
        <d v="2016-08-16T00:00:00"/>
        <d v="2016-08-25T00:00:00"/>
        <d v="2016-08-30T00:00:00"/>
        <d v="2017-04-11T00:00:00"/>
        <d v="2016-07-26T00:00:00"/>
        <d v="2016-08-10T00:00:00"/>
        <d v="2014-12-29T00:00:00"/>
        <d v="2016-07-31T00:00:00"/>
        <d v="2015-09-17T00:00:00"/>
        <d v="2018-05-05T00:00:00"/>
        <d v="2016-08-03T00:00:00"/>
        <d v="2016-07-27T00:00:00"/>
        <d v="2016-08-02T00:00:00"/>
        <d v="2016-09-30T00:00:00"/>
        <d v="2016-08-09T00:00:00"/>
        <d v="2016-08-29T00:00:00"/>
        <d v="2016-08-08T00:00:00"/>
        <d v="2016-08-19T00:00:00"/>
        <d v="2016-08-18T00:00:00"/>
        <d v="2014-12-31T00:00:00"/>
        <d v="2016-08-27T00:00:00"/>
        <d v="2017-03-20T00:00:00"/>
        <d v="2016-08-20T00:00:00"/>
        <d v="2016-08-05T00:00:00"/>
        <d v="2015-03-12T00:00:00"/>
        <d v="2016-08-04T00:00:00"/>
        <d v="2016-08-17T00:00:00"/>
        <d v="2016-08-11T00:00:00"/>
        <d v="2016-09-13T00:00:00"/>
        <d v="2016-09-14T00:00:00"/>
        <d v="2016-09-15T00:00:00"/>
        <d v="2016-09-16T00:00:00"/>
        <d v="2016-03-10T00:00:00"/>
        <d v="2016-09-07T00:00:00"/>
        <d v="2017-03-02T00:00:00"/>
        <d v="2014-12-16T00:00:00"/>
        <d v="2014-02-20T00:00:00"/>
        <d v="2018-11-07T00:00:00"/>
        <d v="2016-08-21T00:00:00"/>
        <d v="2015-12-30T00:00:00"/>
        <d v="2016-08-26T00:00:00"/>
        <d v="2015-09-14T00:00:00"/>
        <d v="2016-09-08T00:00:00"/>
        <d v="2016-09-02T00:00:00"/>
        <d v="2016-08-31T00:00:00"/>
        <d v="2015-11-09T00:00:00"/>
        <d v="2016-09-01T00:00:00"/>
        <d v="2014-02-27T00:00:00"/>
        <d v="2016-08-28T00:00:00"/>
        <d v="2018-10-29T00:00:00"/>
        <d v="2016-09-27T00:00:00"/>
        <d v="2016-09-17T00:00:00"/>
        <d v="2016-09-28T00:00:00"/>
        <d v="2016-09-09T00:00:00"/>
        <d v="2016-10-05T00:00:00"/>
        <d v="2016-10-06T00:00:00"/>
        <d v="2016-09-18T00:00:00"/>
        <d v="2017-04-04T00:00:00"/>
        <d v="2015-11-29T00:00:00"/>
        <d v="2016-09-06T00:00:00"/>
        <d v="2014-04-28T00:00:00"/>
        <d v="2016-10-10T00:00:00"/>
        <d v="2017-08-16T00:00:00"/>
        <d v="2014-10-16T00:00:00"/>
        <d v="2016-01-18T00:00:00"/>
        <d v="2015-03-22T00:00:00"/>
        <d v="2014-10-31T00:00:00"/>
        <d v="2015-07-26T00:00:00"/>
        <d v="2019-09-07T00:00:00"/>
        <d v="2015-06-15T00:00:00"/>
        <d v="2016-01-22T00:00:00"/>
        <d v="2016-01-04T00:00:00"/>
        <d v="2015-12-16T00:00:00"/>
        <d v="2016-02-18T00:00:00"/>
        <d v="2015-12-15T00:00:00"/>
        <d v="2018-10-17T00:00:00"/>
        <d v="2014-01-09T00:00:00"/>
        <d v="2018-08-12T00:00:00"/>
        <d v="2015-09-29T00:00:00"/>
        <d v="2014-05-24T00:00:00"/>
        <d v="2018-11-08T00:00:00"/>
        <d v="2014-08-04T00:00:00"/>
        <d v="2014-11-06T00:00:00"/>
        <d v="2018-02-10T00:00:00"/>
        <d v="2014-10-17T00:00:00"/>
        <d v="2018-05-12T00:00:00"/>
        <d v="2015-06-17T00:00:00"/>
        <d v="2015-06-16T00:00:00"/>
        <d v="2016-02-19T00:00:00"/>
        <d v="2016-03-27T00:00:00"/>
        <d v="2014-05-27T00:00:00"/>
        <d v="2014-05-25T00:00:00"/>
        <d v="2014-05-26T00:00:00"/>
        <d v="2014-05-28T00:00:00"/>
        <d v="2014-10-18T00:00:00"/>
        <d v="2015-04-19T00:00:00"/>
        <d v="2015-10-27T00:00:00"/>
        <d v="2015-06-18T00:00:00"/>
        <d v="2018-05-14T00:00:00"/>
        <d v="2016-11-02T00:00:00"/>
        <d v="2019-02-05T00:00:00"/>
        <d v="2015-07-27T00:00:00"/>
        <d v="2014-03-09T00:00:00"/>
        <d v="2016-03-28T00:00:00"/>
        <d v="2015-10-11T00:00:00"/>
        <d v="2016-03-07T00:00:00"/>
        <d v="2014-05-06T00:00:00"/>
        <d v="2015-02-05T00:00:00"/>
        <d v="2016-09-10T00:00:00"/>
        <d v="2014-05-07T00:00:00"/>
        <d v="2015-02-26T00:00:00"/>
        <d v="2014-06-10T00:00:00"/>
        <d v="2018-05-09T00:00:00"/>
        <d v="2014-05-08T00:00:00"/>
        <d v="2014-06-09T00:00:00"/>
        <d v="2014-11-21T00:00:00"/>
        <d v="2015-06-27T00:00:00"/>
        <d v="2019-02-10T00:00:00"/>
        <d v="2015-06-29T00:00:00"/>
        <d v="2015-06-28T00:00:00"/>
        <d v="2017-09-25T00:00:00"/>
        <d v="2015-07-30T00:00:00"/>
        <d v="2015-06-30T00:00:00"/>
        <d v="2015-09-19T00:00:00"/>
        <d v="2014-08-11T00:00:00"/>
        <d v="2015-09-02T00:00:00"/>
        <d v="2015-07-28T00:00:00"/>
        <d v="2018-10-31T00:00:00"/>
        <d v="2015-07-29T00:00:00"/>
        <d v="2015-12-27T00:00:00"/>
        <d v="2016-10-19T00:00:00"/>
        <d v="2016-10-12T00:00:00"/>
        <d v="2016-10-11T00:00:00"/>
        <d v="2016-10-13T00:00:00"/>
        <d v="2015-02-22T00:00:00"/>
        <d v="2015-02-23T00:00:00"/>
        <d v="2015-10-03T00:00:00"/>
        <d v="2016-10-14T00:00:00"/>
        <d v="2019-01-29T00:00:00"/>
        <d v="2017-04-16T00:00:00"/>
        <d v="2016-10-17T00:00:00"/>
        <d v="2016-10-16T00:00:00"/>
        <d v="2015-07-01T00:00:00"/>
        <d v="2015-12-21T00:00:00"/>
        <d v="2016-10-26T00:00:00"/>
        <d v="2014-08-05T00:00:00"/>
        <d v="2015-07-02T00:00:00"/>
        <d v="2014-09-23T00:00:00"/>
        <d v="2016-03-08T00:00:00"/>
        <d v="2016-10-31T00:00:00"/>
        <d v="2014-06-11T00:00:00"/>
        <d v="2014-02-10T00:00:00"/>
        <d v="2017-03-08T00:00:00"/>
        <d v="2016-10-22T00:00:00"/>
        <d v="2018-07-20T00:00:00"/>
        <d v="2014-05-29T00:00:00"/>
        <d v="2016-11-05T00:00:00"/>
        <d v="2016-11-07T00:00:00"/>
        <d v="2015-12-11T00:00:00"/>
        <d v="2016-11-08T00:00:00"/>
        <d v="2014-07-17T00:00:00"/>
        <d v="2016-11-09T00:00:00"/>
        <d v="2014-08-12T00:00:00"/>
        <d v="2016-12-06T00:00:00"/>
        <d v="2016-04-19T00:00:00"/>
        <d v="2016-10-20T00:00:00"/>
        <d v="2016-11-01T00:00:00"/>
        <d v="2016-10-23T00:00:00"/>
        <d v="2014-12-09T00:00:00"/>
        <d v="2016-10-25T00:00:00"/>
        <d v="2018-02-12T00:00:00"/>
        <d v="2015-02-11T00:00:00"/>
        <d v="2016-10-15T00:00:00"/>
        <d v="2014-12-08T00:00:00"/>
        <d v="2015-06-22T00:00:00"/>
        <d v="2015-11-03T00:00:00"/>
        <d v="2016-10-24T00:00:00"/>
        <d v="2016-10-18T00:00:00"/>
        <d v="2016-10-28T00:00:00"/>
        <d v="2016-10-27T00:00:00"/>
        <d v="2015-12-12T00:00:00"/>
        <d v="2016-12-13T00:00:00"/>
        <d v="2016-11-12T00:00:00"/>
        <d v="2016-10-21T00:00:00"/>
        <d v="2016-10-30T00:00:00"/>
        <d v="2016-11-06T00:00:00"/>
        <d v="2016-11-26T00:00:00"/>
        <d v="2018-05-07T00:00:00"/>
        <d v="2017-03-18T00:00:00"/>
        <d v="2016-11-11T00:00:00"/>
        <d v="2016-11-10T00:00:00"/>
        <d v="2014-01-12T00:00:00"/>
        <d v="2014-02-03T00:00:00"/>
        <d v="2014-12-21T00:00:00"/>
        <d v="2016-10-29T00:00:00"/>
        <d v="2016-11-14T00:00:00"/>
        <d v="2016-11-13T00:00:00"/>
        <d v="2016-11-03T00:00:00"/>
        <d v="2014-02-25T00:00:00"/>
        <d v="2015-11-04T00:00:00"/>
        <d v="2016-11-04T00:00:00"/>
        <d v="2018-08-13T00:00:00"/>
        <d v="2016-03-22T00:00:00"/>
        <d v="2015-10-04T00:00:00"/>
        <d v="2016-11-28T00:00:00"/>
        <d v="2019-10-10T00:00:00"/>
        <d v="2016-11-27T00:00:00"/>
        <d v="2016-11-29T00:00:00"/>
        <d v="2014-03-05T00:00:00"/>
        <d v="2016-09-11T00:00:00"/>
        <d v="2016-11-16T00:00:00"/>
        <d v="2014-08-18T00:00:00"/>
        <d v="2016-09-20T00:00:00"/>
        <d v="2016-03-24T00:00:00"/>
        <d v="2016-11-22T00:00:00"/>
        <d v="2016-06-11T00:00:00"/>
        <d v="2016-11-20T00:00:00"/>
        <d v="2016-12-10T00:00:00"/>
        <d v="2016-11-21T00:00:00"/>
        <d v="2017-01-16T00:00:00"/>
        <d v="2015-10-06T00:00:00"/>
        <d v="2016-12-14T00:00:00"/>
        <d v="2014-08-06T00:00:00"/>
        <d v="2015-01-21T00:00:00"/>
        <d v="2014-02-16T00:00:00"/>
        <d v="2016-11-24T00:00:00"/>
        <d v="2017-08-17T00:00:00"/>
        <d v="2014-07-26T00:00:00"/>
        <d v="2016-12-16T00:00:00"/>
        <d v="2016-12-15T00:00:00"/>
        <d v="2015-04-16T00:00:00"/>
        <d v="2016-11-30T00:00:00"/>
        <d v="2014-08-10T00:00:00"/>
        <d v="2016-11-17T00:00:00"/>
        <d v="2016-11-18T00:00:00"/>
        <d v="2019-02-21T00:00:00"/>
        <d v="2016-12-04T00:00:00"/>
        <d v="2016-11-15T00:00:00"/>
        <d v="2017-01-03T00:00:00"/>
        <d v="2017-01-04T00:00:00"/>
        <d v="2016-12-01T00:00:00"/>
        <d v="2016-12-22T00:00:00"/>
        <d v="2017-01-11T00:00:00"/>
        <d v="2018-10-16T00:00:00"/>
        <d v="2017-01-28T00:00:00"/>
        <d v="2015-01-31T00:00:00"/>
        <d v="2015-03-03T00:00:00"/>
        <d v="2016-12-11T00:00:00"/>
        <d v="2017-01-29T00:00:00"/>
        <d v="2016-12-05T00:00:00"/>
        <d v="2017-09-28T00:00:00"/>
        <d v="2016-12-07T00:00:00"/>
        <d v="2016-12-17T00:00:00"/>
        <d v="2016-11-25T00:00:00"/>
        <d v="2016-12-18T00:00:00"/>
        <d v="2017-02-03T00:00:00"/>
        <d v="2016-11-19T00:00:00"/>
        <d v="2017-01-12T00:00:00"/>
        <d v="2016-12-25T00:00:00"/>
        <d v="2016-12-24T00:00:00"/>
        <d v="2016-12-23T00:00:00"/>
        <d v="2014-01-26T00:00:00"/>
        <d v="2016-01-16T00:00:00"/>
        <d v="2015-01-12T00:00:00"/>
        <d v="2016-09-05T00:00:00"/>
        <d v="2016-11-23T00:00:00"/>
        <d v="2016-12-12T00:00:00"/>
        <d v="2016-12-30T00:00:00"/>
        <d v="2016-12-19T00:00:00"/>
        <d v="2016-12-08T00:00:00"/>
        <d v="2017-01-30T00:00:00"/>
        <d v="2017-01-06T00:00:00"/>
        <d v="2014-10-19T00:00:00"/>
        <d v="2015-10-25T00:00:00"/>
        <d v="2018-07-09T00:00:00"/>
        <d v="2017-02-16T00:00:00"/>
        <d v="2017-01-05T00:00:00"/>
        <d v="2018-05-01T00:00:00"/>
        <d v="2015-04-11T00:00:00"/>
        <d v="2014-12-19T00:00:00"/>
        <d v="2014-03-08T00:00:00"/>
        <d v="2015-12-10T00:00:00"/>
        <d v="2017-02-15T00:00:00"/>
        <d v="2015-11-28T00:00:00"/>
        <d v="2016-12-02T00:00:00"/>
        <d v="2017-01-25T00:00:00"/>
        <d v="2017-01-24T00:00:00"/>
        <d v="2016-12-03T00:00:00"/>
        <d v="2014-07-29T00:00:00"/>
        <d v="2015-02-28T00:00:00"/>
        <d v="2016-12-09T00:00:00"/>
        <d v="2016-12-27T00:00:00"/>
        <d v="2017-01-13T00:00:00"/>
        <d v="2016-12-26T00:00:00"/>
        <d v="2017-01-14T00:00:00"/>
        <d v="2016-12-31T00:00:00"/>
        <d v="2017-01-21T00:00:00"/>
        <d v="2017-01-08T00:00:00"/>
        <d v="2017-01-20T00:00:00"/>
        <d v="2017-01-07T00:00:00"/>
        <d v="2016-12-20T00:00:00"/>
        <d v="2017-02-05T00:00:00"/>
        <d v="2014-01-10T00:00:00"/>
        <d v="2017-02-04T00:00:00"/>
        <d v="2014-09-05T00:00:00"/>
        <d v="2017-01-26T00:00:00"/>
        <d v="2016-12-28T00:00:00"/>
        <d v="2015-04-29T00:00:00"/>
        <d v="2017-01-15T00:00:00"/>
        <d v="2017-01-23T00:00:00"/>
        <d v="2018-07-27T00:00:00"/>
        <d v="2017-01-19T00:00:00"/>
        <d v="2017-01-18T00:00:00"/>
        <d v="2017-01-17T00:00:00"/>
        <d v="2014-01-17T00:00:00"/>
        <d v="2016-02-11T00:00:00"/>
        <d v="2017-01-10T00:00:00"/>
        <d v="2017-01-31T00:00:00"/>
        <d v="2017-01-09T00:00:00"/>
        <d v="2017-02-01T00:00:00"/>
        <d v="2016-12-21T00:00:00"/>
        <d v="2017-01-27T00:00:00"/>
        <d v="2019-05-13T00:00:00"/>
        <d v="2014-10-25T00:00:00"/>
        <d v="2017-02-18T00:00:00"/>
        <d v="2017-02-19T00:00:00"/>
        <d v="2019-09-25T00:00:00"/>
        <d v="2017-01-22T00:00:00"/>
        <d v="2018-08-02T00:00:00"/>
        <d v="2014-09-24T00:00:00"/>
        <d v="2015-12-29T00:00:00"/>
        <d v="2016-12-29T00:00:00"/>
        <d v="2017-08-18T00:00:00"/>
        <d v="2017-01-02T00:00:00"/>
        <d v="2017-02-11T00:00:00"/>
        <d v="2016-01-10T00:00:00"/>
        <d v="2017-01-01T00:00:00"/>
        <d v="2016-06-08T00:00:00"/>
        <d v="2014-11-14T00:00:00"/>
        <d v="2014-03-14T00:00:00"/>
        <d v="2017-02-02T00:00:00"/>
        <d v="2015-08-06T00:00:00"/>
        <d v="2017-03-10T00:00:00"/>
        <d v="2015-03-10T00:00:00"/>
        <d v="2017-03-23T00:00:00"/>
        <d v="2017-02-17T00:00:00"/>
        <d v="2017-02-06T00:00:00"/>
        <d v="2018-08-11T00:00:00"/>
        <d v="2017-02-07T00:00:00"/>
        <d v="2017-02-20T00:00:00"/>
        <d v="2015-12-24T00:00:00"/>
        <d v="2017-02-21T00:00:00"/>
        <d v="2019-10-19T00:00:00"/>
        <d v="2017-03-16T00:00:00"/>
        <d v="2017-03-15T00:00:00"/>
        <d v="2018-05-03T00:00:00"/>
        <d v="2015-01-25T00:00:00"/>
        <d v="2017-03-17T00:00:00"/>
        <d v="2017-02-25T00:00:00"/>
        <d v="2017-02-24T00:00:00"/>
        <d v="2017-03-21T00:00:00"/>
        <d v="2017-03-11T00:00:00"/>
        <d v="2017-02-26T00:00:00"/>
        <d v="2016-06-15T00:00:00"/>
        <d v="2017-02-23T00:00:00"/>
        <d v="2014-04-09T00:00:00"/>
        <d v="2017-02-22T00:00:00"/>
        <d v="2015-04-10T00:00:00"/>
        <d v="2015-11-14T00:00:00"/>
        <d v="2017-02-08T00:00:00"/>
        <d v="2017-03-03T00:00:00"/>
        <d v="2017-03-04T00:00:00"/>
        <d v="2017-02-13T00:00:00"/>
        <d v="2017-03-06T00:00:00"/>
        <d v="2017-02-12T00:00:00"/>
        <d v="2017-03-05T00:00:00"/>
        <d v="2017-03-01T00:00:00"/>
        <d v="2017-02-27T00:00:00"/>
        <d v="2017-02-28T00:00:00"/>
        <d v="2015-07-07T00:00:00"/>
        <d v="2014-02-12T00:00:00"/>
        <d v="2014-03-24T00:00:00"/>
        <d v="2016-03-11T00:00:00"/>
        <d v="2014-01-19T00:00:00"/>
        <d v="2015-03-23T00:00:00"/>
        <d v="2014-01-25T00:00:00"/>
        <d v="2015-11-30T00:00:00"/>
        <d v="2016-01-28T00:00:00"/>
        <d v="2016-02-22T00:00:00"/>
        <d v="2015-04-25T00:00:00"/>
        <d v="2016-02-23T00:00:00"/>
        <d v="2014-06-14T00:00:00"/>
        <d v="2014-05-09T00:00:00"/>
        <d v="2014-04-24T00:00:00"/>
        <d v="2014-01-27T00:00:00"/>
        <d v="2014-06-12T00:00:00"/>
        <d v="2014-06-22T00:00:00"/>
        <d v="2014-06-13T00:00:00"/>
        <d v="2015-06-05T00:00:00"/>
        <d v="2018-01-17T00:00:00"/>
        <d v="2015-05-24T00:00:00"/>
        <d v="2018-02-13T00:00:00"/>
        <d v="2017-05-04T00:00:00"/>
        <d v="2015-02-17T00:00:00"/>
        <d v="2014-01-31T00:00:00"/>
        <d v="2014-08-15T00:00:00"/>
        <d v="2017-05-03T00:00:00"/>
        <d v="2016-03-12T00:00:00"/>
        <d v="2014-06-16T00:00:00"/>
        <d v="2014-06-15T00:00:00"/>
        <d v="2014-04-17T00:00:00"/>
        <d v="2017-10-10T00:00:00"/>
        <d v="2014-04-18T00:00:00"/>
        <d v="2015-06-20T00:00:00"/>
        <d v="2014-06-20T00:00:00"/>
        <d v="2014-01-05T00:00:00"/>
        <d v="2015-04-22T00:00:00"/>
        <d v="2016-03-13T00:00:00"/>
        <d v="2016-01-29T00:00:00"/>
        <d v="2014-11-26T00:00:00"/>
        <d v="2014-04-06T00:00:00"/>
        <d v="2014-11-27T00:00:00"/>
        <d v="2018-04-21T00:00:00"/>
        <d v="2015-02-27T00:00:00"/>
        <d v="2014-11-25T00:00:00"/>
        <d v="2014-12-11T00:00:00"/>
        <d v="2014-11-08T00:00:00"/>
        <d v="2017-04-26T00:00:00"/>
        <d v="2014-08-08T00:00:00"/>
        <d v="2018-05-15T00:00:00"/>
        <d v="2014-09-28T00:00:00"/>
        <d v="2019-04-25T00:00:00"/>
        <d v="2018-07-29T00:00:00"/>
        <d v="2014-12-10T00:00:00"/>
        <d v="2014-11-28T00:00:00"/>
        <d v="2014-11-09T00:00:00"/>
        <d v="2015-03-09T00:00:00"/>
        <d v="2014-09-01T00:00:00"/>
        <d v="2014-11-07T00:00:00"/>
        <d v="2015-07-08T00:00:00"/>
        <d v="2015-07-31T00:00:00"/>
        <d v="2014-06-17T00:00:00"/>
        <d v="2019-10-16T00:00:00"/>
        <d v="2017-05-18T00:00:00"/>
        <d v="2019-01-28T00:00:00"/>
        <d v="2014-08-31T00:00:00"/>
        <d v="2017-04-20T00:00:00"/>
        <d v="2017-03-26T00:00:00"/>
        <d v="2017-04-19T00:00:00"/>
        <d v="2017-10-05T00:00:00"/>
        <d v="2017-05-19T00:00:00"/>
        <d v="2014-01-11T00:00:00"/>
        <d v="2017-05-09T00:00:00"/>
        <d v="2017-05-30T00:00:00"/>
        <d v="2014-03-22T00:00:00"/>
        <d v="2017-06-01T00:00:00"/>
        <d v="2017-05-29T00:00:00"/>
        <d v="2017-05-31T00:00:00"/>
        <d v="2016-06-13T00:00:00"/>
        <d v="2015-08-01T00:00:00"/>
        <d v="2017-04-30T00:00:00"/>
        <d v="2017-09-26T00:00:00"/>
        <d v="2017-09-30T00:00:00"/>
        <d v="2016-03-31T00:00:00"/>
        <d v="2015-08-25T00:00:00"/>
        <d v="2014-09-18T00:00:00"/>
        <d v="2014-01-22T00:00:00"/>
        <d v="2014-07-23T00:00:00"/>
        <d v="2016-04-02T00:00:00"/>
        <d v="2015-01-26T00:00:00"/>
        <d v="2015-03-16T00:00:00"/>
        <d v="2016-04-01T00:00:00"/>
        <d v="2015-01-24T00:00:00"/>
        <d v="2017-03-24T00:00:00"/>
        <d v="2015-03-24T00:00:00"/>
        <d v="2017-05-21T00:00:00"/>
        <d v="2015-12-03T00:00:00"/>
        <d v="2016-09-26T00:00:00"/>
        <d v="2017-05-20T00:00:00"/>
        <d v="2015-01-18T00:00:00"/>
        <d v="2017-05-10T00:00:00"/>
        <d v="2017-04-27T00:00:00"/>
        <d v="2017-04-28T00:00:00"/>
        <d v="2017-04-29T00:00:00"/>
        <d v="2019-10-18T00:00:00"/>
        <d v="2015-11-22T00:00:00"/>
        <d v="2014-01-21T00:00:00"/>
        <d v="2015-01-01T00:00:00"/>
        <d v="2017-05-13T00:00:00"/>
        <d v="2015-08-02T00:00:00"/>
        <d v="2017-05-05T00:00:00"/>
        <d v="2017-04-23T00:00:00"/>
        <d v="2017-04-22T00:00:00"/>
        <d v="2017-05-06T00:00:00"/>
        <d v="2017-05-11T00:00:00"/>
        <d v="2017-05-01T00:00:00"/>
        <d v="2017-05-02T00:00:00"/>
        <d v="2014-03-13T00:00:00"/>
        <d v="2017-05-14T00:00:00"/>
        <d v="2017-05-07T00:00:00"/>
        <d v="2016-09-12T00:00:00"/>
        <d v="2017-04-24T00:00:00"/>
        <d v="2016-03-29T00:00:00"/>
        <d v="2017-05-22T00:00:00"/>
        <d v="2017-04-21T00:00:00"/>
        <d v="2017-05-08T00:00:00"/>
        <d v="2014-08-01T00:00:00"/>
        <d v="2017-05-17T00:00:00"/>
        <d v="2017-05-12T00:00:00"/>
        <d v="2017-09-19T00:00:00"/>
        <d v="2015-08-21T00:00:00"/>
        <d v="2017-05-23T00:00:00"/>
        <d v="2017-04-25T00:00:00"/>
        <d v="2017-06-23T00:00:00"/>
        <d v="2017-05-24T00:00:00"/>
        <d v="2017-06-16T00:00:00"/>
        <d v="2014-09-30T00:00:00"/>
        <d v="2017-06-22T00:00:00"/>
        <d v="2017-06-18T00:00:00"/>
        <d v="2017-06-07T00:00:00"/>
        <d v="2017-06-08T00:00:00"/>
        <d v="2017-04-10T00:00:00"/>
        <d v="2015-12-28T00:00:00"/>
        <d v="2017-05-15T00:00:00"/>
        <d v="2015-04-17T00:00:00"/>
        <d v="2017-06-03T00:00:00"/>
        <d v="2017-07-06T00:00:00"/>
        <d v="2015-04-04T00:00:00"/>
        <d v="2017-05-28T00:00:00"/>
        <d v="2017-02-10T00:00:00"/>
        <d v="2016-01-05T00:00:00"/>
        <d v="2017-05-26T00:00:00"/>
        <d v="2015-02-15T00:00:00"/>
        <d v="2015-04-13T00:00:00"/>
        <d v="2015-03-19T00:00:00"/>
        <d v="2017-05-27T00:00:00"/>
        <d v="2016-01-15T00:00:00"/>
        <d v="2015-10-20T00:00:00"/>
        <d v="2015-01-30T00:00:00"/>
        <d v="2015-01-10T00:00:00"/>
        <d v="2017-06-04T00:00:00"/>
        <d v="2017-06-24T00:00:00"/>
        <d v="2014-12-23T00:00:00"/>
        <d v="2015-03-28T00:00:00"/>
        <d v="2017-06-25T00:00:00"/>
        <d v="2017-06-02T00:00:00"/>
        <d v="2014-09-15T00:00:00"/>
        <d v="2018-10-20T00:00:00"/>
        <d v="2015-08-29T00:00:00"/>
        <d v="2017-05-16T00:00:00"/>
        <d v="2017-06-09T00:00:00"/>
        <d v="2017-06-26T00:00:00"/>
        <d v="2015-12-23T00:00:00"/>
        <d v="2019-10-06T00:00:00"/>
        <d v="2017-07-07T00:00:00"/>
        <d v="2017-06-10T00:00:00"/>
        <d v="2017-05-25T00:00:00"/>
        <d v="2017-06-20T00:00:00"/>
        <d v="2017-06-13T00:00:00"/>
        <d v="2014-01-23T00:00:00"/>
        <d v="2017-06-21T00:00:00"/>
        <d v="2017-06-12T00:00:00"/>
        <d v="2015-11-18T00:00:00"/>
        <d v="2015-10-16T00:00:00"/>
        <d v="2014-07-18T00:00:00"/>
        <d v="2015-06-11T00:00:00"/>
        <d v="2017-06-05T00:00:00"/>
        <d v="2017-06-29T00:00:00"/>
        <d v="2017-06-17T00:00:00"/>
        <d v="2017-07-04T00:00:00"/>
        <d v="2017-07-01T00:00:00"/>
        <d v="2014-03-04T00:00:00"/>
        <d v="2017-11-10T00:00:00"/>
        <d v="2017-06-11T00:00:00"/>
        <d v="2017-07-21T00:00:00"/>
        <d v="2018-02-08T00:00:00"/>
        <d v="2017-06-15T00:00:00"/>
        <d v="2015-01-14T00:00:00"/>
        <d v="2017-06-14T00:00:00"/>
        <d v="2015-05-05T00:00:00"/>
        <d v="2016-02-16T00:00:00"/>
        <d v="2014-07-12T00:00:00"/>
        <d v="2018-04-23T00:00:00"/>
        <d v="2015-11-08T00:00:00"/>
        <d v="2017-06-27T00:00:00"/>
        <d v="2014-09-04T00:00:00"/>
        <d v="2017-06-06T00:00:00"/>
        <d v="2016-09-21T00:00:00"/>
        <d v="2017-06-30T00:00:00"/>
        <d v="2017-07-23T00:00:00"/>
        <d v="2017-06-19T00:00:00"/>
        <d v="2014-08-17T00:00:00"/>
        <d v="2017-07-22T00:00:00"/>
        <d v="2017-07-14T00:00:00"/>
        <d v="2014-04-02T00:00:00"/>
        <d v="2017-07-13T00:00:00"/>
        <d v="2017-07-12T00:00:00"/>
        <d v="2017-10-06T00:00:00"/>
        <d v="2015-11-26T00:00:00"/>
        <d v="2017-04-09T00:00:00"/>
        <d v="2017-07-28T00:00:00"/>
        <d v="2017-07-05T00:00:00"/>
        <d v="2015-10-09T00:00:00"/>
        <d v="2017-07-24T00:00:00"/>
        <d v="2017-07-15T00:00:00"/>
        <d v="2017-07-16T00:00:00"/>
        <d v="2017-07-19T00:00:00"/>
        <d v="2017-07-20T00:00:00"/>
        <d v="2017-06-28T00:00:00"/>
        <d v="2017-07-03T00:00:00"/>
        <d v="2019-05-03T00:00:00"/>
        <d v="2015-11-01T00:00:00"/>
        <d v="2017-07-02T00:00:00"/>
        <d v="2017-07-31T00:00:00"/>
        <d v="2017-08-13T00:00:00"/>
        <d v="2015-03-04T00:00:00"/>
        <d v="2017-07-26T00:00:00"/>
        <d v="2017-07-25T00:00:00"/>
        <d v="2017-07-17T00:00:00"/>
        <d v="2018-07-22T00:00:00"/>
        <d v="2017-09-02T00:00:00"/>
        <d v="2017-09-01T00:00:00"/>
        <d v="2017-08-31T00:00:00"/>
        <d v="2014-08-03T00:00:00"/>
        <d v="2015-10-19T00:00:00"/>
        <d v="2015-08-17T00:00:00"/>
        <d v="2017-08-30T00:00:00"/>
        <d v="2016-01-24T00:00:00"/>
        <d v="2017-08-01T00:00:00"/>
        <d v="2014-07-14T00:00:00"/>
        <d v="2015-02-25T00:00:00"/>
        <d v="2017-08-02T00:00:00"/>
        <d v="2014-07-07T00:00:00"/>
        <d v="2017-07-08T00:00:00"/>
        <d v="2014-12-27T00:00:00"/>
        <d v="2017-07-09T00:00:00"/>
        <d v="2018-05-11T00:00:00"/>
        <d v="2015-02-09T00:00:00"/>
        <d v="2017-07-11T00:00:00"/>
        <d v="2017-08-05T00:00:00"/>
        <d v="2017-09-21T00:00:00"/>
        <d v="2016-01-27T00:00:00"/>
        <d v="2016-04-18T00:00:00"/>
        <d v="2017-07-10T00:00:00"/>
        <d v="2015-05-02T00:00:00"/>
        <d v="2015-03-11T00:00:00"/>
        <d v="2015-03-29T00:00:00"/>
        <d v="2016-04-17T00:00:00"/>
        <d v="2017-08-26T00:00:00"/>
        <d v="2014-09-19T00:00:00"/>
        <d v="2015-08-16T00:00:00"/>
        <d v="2019-02-13T00:00:00"/>
        <d v="2018-07-21T00:00:00"/>
        <d v="2019-10-17T00:00:00"/>
        <d v="2018-10-28T00:00:00"/>
        <d v="2017-08-08T00:00:00"/>
        <d v="2017-08-07T00:00:00"/>
        <d v="2017-08-25T00:00:00"/>
        <d v="2017-07-18T00:00:00"/>
        <d v="2014-07-27T00:00:00"/>
        <d v="2017-07-30T00:00:00"/>
        <d v="2017-07-29T00:00:00"/>
        <d v="2016-06-12T00:00:00"/>
        <d v="2015-06-12T00:00:00"/>
        <d v="2017-08-03T00:00:00"/>
        <d v="2017-08-14T00:00:00"/>
        <d v="2017-08-19T00:00:00"/>
        <d v="2017-08-09T00:00:00"/>
        <d v="2017-08-27T00:00:00"/>
        <d v="2017-08-04T00:00:00"/>
        <d v="2015-12-07T00:00:00"/>
        <d v="2014-02-06T00:00:00"/>
        <d v="2014-05-04T00:00:00"/>
        <d v="2017-09-04T00:00:00"/>
        <d v="2017-08-15T00:00:00"/>
        <d v="2017-08-06T00:00:00"/>
        <d v="2017-08-22T00:00:00"/>
        <d v="2014-10-04T00:00:00"/>
        <d v="2015-10-15T00:00:00"/>
        <d v="2017-08-20T00:00:00"/>
        <d v="2017-08-23T00:00:00"/>
        <d v="2014-06-23T00:00:00"/>
        <d v="2017-08-21T00:00:00"/>
        <d v="2017-07-27T00:00:00"/>
        <d v="2017-08-28T00:00:00"/>
        <d v="2017-08-29T00:00:00"/>
        <d v="2017-09-11T00:00:00"/>
        <d v="2017-09-12T00:00:00"/>
        <d v="2018-02-05T00:00:00"/>
        <d v="2015-12-14T00:00:00"/>
        <d v="2017-09-16T00:00:00"/>
        <d v="2017-09-17T00:00:00"/>
        <d v="2017-09-14T00:00:00"/>
        <d v="2017-09-05T00:00:00"/>
        <d v="2017-09-13T00:00:00"/>
        <d v="2017-09-15T00:00:00"/>
        <d v="2014-02-19T00:00:00"/>
        <d v="2017-09-07T00:00:00"/>
        <d v="2017-09-18T00:00:00"/>
        <d v="2017-09-08T00:00:00"/>
        <d v="2017-08-24T00:00:00"/>
        <d v="2015-08-08T00:00:00"/>
        <d v="2017-08-10T00:00:00"/>
        <d v="2016-01-11T00:00:00"/>
        <d v="2017-09-24T00:00:00"/>
        <d v="2015-11-25T00:00:00"/>
        <d v="2017-08-11T00:00:00"/>
        <d v="2016-01-23T00:00:00"/>
        <d v="2015-10-13T00:00:00"/>
        <d v="2014-09-08T00:00:00"/>
        <d v="2014-07-24T00:00:00"/>
        <d v="2014-09-07T00:00:00"/>
        <d v="2016-03-14T00:00:00"/>
        <d v="2016-01-30T00:00:00"/>
        <d v="2016-01-31T00:00:00"/>
        <d v="2015-09-03T00:00:00"/>
        <d v="2016-03-15T00:00:00"/>
        <d v="2016-02-24T00:00:00"/>
        <d v="2014-05-12T00:00:00"/>
        <d v="2014-05-13T00:00:00"/>
        <d v="2014-05-11T00:00:00"/>
        <d v="2015-04-07T00:00:00"/>
        <d v="2017-10-17T00:00:00"/>
        <d v="2019-01-31T00:00:00"/>
        <d v="2015-12-26T00:00:00"/>
        <d v="2015-05-01T00:00:00"/>
        <d v="2017-10-16T00:00:00"/>
        <d v="2014-02-17T00:00:00"/>
        <d v="2015-01-09T00:00:00"/>
        <d v="2014-10-20T00:00:00"/>
        <d v="2015-02-16T00:00:00"/>
        <d v="2014-07-16T00:00:00"/>
        <d v="2017-10-29T00:00:00"/>
        <d v="2014-05-30T00:00:00"/>
        <d v="2018-04-30T00:00:00"/>
        <d v="2017-10-24T00:00:00"/>
        <d v="2017-10-15T00:00:00"/>
        <d v="2017-10-18T00:00:00"/>
        <d v="2017-10-19T00:00:00"/>
        <d v="2017-10-20T00:00:00"/>
        <d v="2017-10-26T00:00:00"/>
        <d v="2015-08-04T00:00:00"/>
        <d v="2017-11-01T00:00:00"/>
        <d v="2017-10-25T00:00:00"/>
        <d v="2017-10-27T00:00:00"/>
        <d v="2017-10-23T00:00:00"/>
        <d v="2015-08-27T00:00:00"/>
        <d v="2017-10-22T00:00:00"/>
        <d v="2017-11-06T00:00:00"/>
        <d v="2017-10-28T00:00:00"/>
        <d v="2017-10-21T00:00:00"/>
        <d v="2014-02-05T00:00:00"/>
        <d v="2014-10-09T00:00:00"/>
        <d v="2019-09-27T00:00:00"/>
        <d v="2015-12-08T00:00:00"/>
        <d v="2017-11-03T00:00:00"/>
        <d v="2017-10-30T00:00:00"/>
        <d v="2017-10-31T00:00:00"/>
        <d v="2014-10-11T00:00:00"/>
        <d v="2016-01-13T00:00:00"/>
        <d v="2015-04-09T00:00:00"/>
        <d v="2017-11-02T00:00:00"/>
        <d v="2015-05-12T00:00:00"/>
        <d v="2017-11-07T00:00:00"/>
        <d v="2016-10-04T00:00:00"/>
        <d v="2017-11-04T00:00:00"/>
        <d v="2017-11-05T00:00:00"/>
        <d v="2019-05-11T00:00:00"/>
        <d v="2016-02-21T00:00:00"/>
        <d v="2017-11-11T00:00:00"/>
        <d v="2015-05-03T00:00:00"/>
        <d v="2014-02-26T00:00:00"/>
        <d v="2017-11-23T00:00:00"/>
        <d v="2016-02-25T00:00:00"/>
        <d v="2017-03-25T00:00:00"/>
        <d v="2016-02-26T00:00:00"/>
        <d v="2016-02-27T00:00:00"/>
        <d v="2014-03-02T00:00:00"/>
        <d v="2016-01-01T00:00:00"/>
        <d v="2017-11-16T00:00:00"/>
        <d v="2017-11-19T00:00:00"/>
        <d v="2015-09-22T00:00:00"/>
        <d v="2015-06-24T00:00:00"/>
        <d v="2019-09-06T00:00:00"/>
        <d v="2014-04-08T00:00:00"/>
        <d v="2014-09-11T00:00:00"/>
        <d v="2019-02-16T00:00:00"/>
        <d v="2015-06-23T00:00:00"/>
        <d v="2015-09-15T00:00:00"/>
        <d v="2015-04-08T00:00:00"/>
        <d v="2014-07-04T00:00:00"/>
        <d v="2017-11-20T00:00:00"/>
        <d v="2017-08-12T00:00:00"/>
        <d v="2015-07-09T00:00:00"/>
        <d v="2015-12-31T00:00:00"/>
        <d v="2017-11-14T00:00:00"/>
        <d v="2016-03-16T00:00:00"/>
        <d v="2014-05-14T00:00:00"/>
        <d v="2015-06-08T00:00:00"/>
        <d v="2017-11-25T00:00:00"/>
        <d v="2017-11-30T00:00:00"/>
        <d v="2017-12-04T00:00:00"/>
        <d v="2016-03-17T00:00:00"/>
        <d v="2019-05-10T00:00:00"/>
        <d v="2014-11-30T00:00:00"/>
        <d v="2014-09-06T00:00:00"/>
        <d v="2014-11-29T00:00:00"/>
        <d v="2017-11-26T00:00:00"/>
        <d v="2017-12-08T00:00:00"/>
        <d v="2015-11-24T00:00:00"/>
        <d v="2018-08-03T00:00:00"/>
        <d v="2017-12-02T00:00:00"/>
        <d v="2014-07-21T00:00:00"/>
        <d v="2017-11-18T00:00:00"/>
        <d v="2017-11-17T00:00:00"/>
        <d v="2017-11-22T00:00:00"/>
        <d v="2017-11-21T00:00:00"/>
        <d v="2014-09-13T00:00:00"/>
        <d v="2015-09-30T00:00:00"/>
        <d v="2014-04-04T00:00:00"/>
        <d v="2017-11-29T00:00:00"/>
        <d v="2017-10-08T00:00:00"/>
        <d v="2017-11-24T00:00:00"/>
        <d v="2015-10-21T00:00:00"/>
        <d v="2017-11-28T00:00:00"/>
        <d v="2017-11-27T00:00:00"/>
        <d v="2014-04-03T00:00:00"/>
        <d v="2014-03-21T00:00:00"/>
        <d v="2014-12-24T00:00:00"/>
        <d v="2017-12-01T00:00:00"/>
        <d v="2017-12-15T00:00:00"/>
        <d v="2014-10-08T00:00:00"/>
        <d v="2017-12-16T00:00:00"/>
        <d v="2017-12-07T00:00:00"/>
        <d v="2014-12-30T00:00:00"/>
        <d v="2019-05-08T00:00:00"/>
        <d v="2017-12-06T00:00:00"/>
        <d v="2017-12-09T00:00:00"/>
        <d v="2017-12-05T00:00:00"/>
        <d v="2015-02-20T00:00:00"/>
        <d v="2017-12-19T00:00:00"/>
        <d v="2017-12-20T00:00:00"/>
        <d v="2016-03-23T00:00:00"/>
        <d v="2014-01-20T00:00:00"/>
        <d v="2017-12-18T00:00:00"/>
        <d v="2017-12-13T00:00:00"/>
        <d v="2015-10-02T00:00:00"/>
        <d v="2017-12-17T00:00:00"/>
        <d v="2015-10-17T00:00:00"/>
        <d v="2018-01-03T00:00:00"/>
        <d v="2017-12-22T00:00:00"/>
        <d v="2017-12-21T00:00:00"/>
        <d v="2017-12-10T00:00:00"/>
        <d v="2017-12-11T00:00:00"/>
        <d v="2015-11-16T00:00:00"/>
        <d v="2017-09-09T00:00:00"/>
        <d v="2017-12-03T00:00:00"/>
        <d v="2017-03-29T00:00:00"/>
        <d v="2017-12-14T00:00:00"/>
        <d v="2015-10-14T00:00:00"/>
        <d v="2017-12-12T00:00:00"/>
        <d v="2017-12-23T00:00:00"/>
        <d v="2017-12-26T00:00:00"/>
        <d v="2017-12-27T00:00:00"/>
        <d v="2014-06-18T00:00:00"/>
        <d v="2017-12-24T00:00:00"/>
        <d v="2017-12-28T00:00:00"/>
        <d v="2017-12-25T00:00:00"/>
        <d v="2017-12-30T00:00:00"/>
        <d v="2018-01-05T00:00:00"/>
        <d v="2018-01-01T00:00:00"/>
        <d v="2018-01-02T00:00:00"/>
        <d v="2018-01-09T00:00:00"/>
        <d v="2015-01-06T00:00:00"/>
        <d v="2018-01-08T00:00:00"/>
        <d v="2018-01-07T00:00:00"/>
        <d v="2015-11-11T00:00:00"/>
        <d v="2018-01-10T00:00:00"/>
        <d v="2018-01-18T00:00:00"/>
        <d v="2014-09-26T00:00:00"/>
        <d v="2017-12-31T00:00:00"/>
        <d v="2015-05-21T00:00:00"/>
        <d v="2017-12-29T00:00:00"/>
        <d v="2018-08-14T00:00:00"/>
        <d v="2018-01-11T00:00:00"/>
        <d v="2018-10-22T00:00:00"/>
        <d v="2014-12-17T00:00:00"/>
        <d v="2018-01-06T00:00:00"/>
        <d v="2014-09-16T00:00:00"/>
        <d v="2015-04-03T00:00:00"/>
        <d v="2018-01-04T00:00:00"/>
        <d v="2018-01-24T00:00:00"/>
        <d v="2018-01-25T00:00:00"/>
        <d v="2018-01-16T00:00:00"/>
        <d v="2018-02-09T00:00:00"/>
        <d v="2018-02-01T00:00:00"/>
        <d v="2014-08-02T00:00:00"/>
        <d v="2018-01-31T00:00:00"/>
        <d v="2014-03-18T00:00:00"/>
        <d v="2018-01-19T00:00:00"/>
        <d v="2018-01-20T00:00:00"/>
        <d v="2018-01-29T00:00:00"/>
        <d v="2014-12-18T00:00:00"/>
        <d v="2019-02-06T00:00:00"/>
        <d v="2018-01-28T00:00:00"/>
        <d v="2018-01-13T00:00:00"/>
        <d v="2015-01-08T00:00:00"/>
        <d v="2018-01-15T00:00:00"/>
        <d v="2018-01-14T00:00:00"/>
        <d v="2017-11-08T00:00:00"/>
        <d v="2015-05-06T00:00:00"/>
        <d v="2014-10-21T00:00:00"/>
        <d v="2015-05-07T00:00:00"/>
        <d v="2015-07-10T00:00:00"/>
        <d v="2015-05-27T00:00:00"/>
        <d v="2018-02-21T00:00:00"/>
        <d v="2015-01-27T00:00:00"/>
        <d v="2016-02-28T00:00:00"/>
        <d v="2016-02-29T00:00:00"/>
        <d v="2018-02-26T00:00:00"/>
        <d v="2014-11-16T00:00:00"/>
        <d v="2015-11-27T00:00:00"/>
        <d v="2017-03-12T00:00:00"/>
        <d v="2016-09-23T00:00:00"/>
        <d v="2014-03-23T00:00:00"/>
        <d v="2015-05-08T00:00:00"/>
        <d v="2016-01-09T00:00:00"/>
        <d v="2015-07-11T00:00:00"/>
        <d v="2015-07-12T00:00:00"/>
        <d v="2014-05-31T00:00:00"/>
        <d v="2019-10-14T00:00:00"/>
        <d v="2018-08-05T00:00:00"/>
        <d v="2014-11-11T00:00:00"/>
        <d v="2014-06-26T00:00:00"/>
        <d v="2014-11-10T00:00:00"/>
        <d v="2018-02-14T00:00:00"/>
        <d v="2015-02-13T00:00:00"/>
        <d v="2018-02-06T00:00:00"/>
        <d v="2018-02-17T00:00:00"/>
        <d v="2014-09-20T00:00:00"/>
        <d v="2015-11-23T00:00:00"/>
        <d v="2018-02-15T00:00:00"/>
        <d v="2014-09-03T00:00:00"/>
        <d v="2016-02-01T00:00:00"/>
        <d v="2015-12-25T00:00:00"/>
        <d v="2018-02-16T00:00:00"/>
        <d v="2018-02-27T00:00:00"/>
        <d v="2018-02-20T00:00:00"/>
        <d v="2018-03-02T00:00:00"/>
        <d v="2015-04-15T00:00:00"/>
        <d v="2018-03-01T00:00:00"/>
        <d v="2018-02-22T00:00:00"/>
        <d v="2018-02-28T00:00:00"/>
        <d v="2015-03-07T00:00:00"/>
        <d v="2018-02-23T00:00:00"/>
        <d v="2018-02-19T00:00:00"/>
        <d v="2018-02-18T00:00:00"/>
        <d v="2015-08-30T00:00:00"/>
        <d v="2018-03-09T00:00:00"/>
        <d v="2018-02-25T00:00:00"/>
        <d v="2018-02-24T00:00:00"/>
        <d v="2018-01-23T00:00:00"/>
        <d v="2018-03-04T00:00:00"/>
        <d v="2018-03-05T00:00:00"/>
        <d v="2018-03-17T00:00:00"/>
        <d v="2018-03-03T00:00:00"/>
        <d v="2018-03-06T00:00:00"/>
        <d v="2017-09-06T00:00:00"/>
        <d v="2014-09-22T00:00:00"/>
        <d v="2018-03-07T00:00:00"/>
        <d v="2018-03-11T00:00:00"/>
        <d v="2018-05-10T00:00:00"/>
        <d v="2014-02-21T00:00:00"/>
        <d v="2016-01-19T00:00:00"/>
        <d v="2018-03-20T00:00:00"/>
        <d v="2015-01-05T00:00:00"/>
        <d v="2014-03-10T00:00:00"/>
        <d v="2015-10-10T00:00:00"/>
        <d v="2018-03-19T00:00:00"/>
        <d v="2015-04-24T00:00:00"/>
        <d v="2015-01-11T00:00:00"/>
        <d v="2015-09-04T00:00:00"/>
        <d v="2016-02-17T00:00:00"/>
        <d v="2015-02-03T00:00:00"/>
        <d v="2015-09-18T00:00:00"/>
        <d v="2018-03-12T00:00:00"/>
        <d v="2015-08-09T00:00:00"/>
        <d v="2018-03-14T00:00:00"/>
        <d v="2018-03-13T00:00:00"/>
        <d v="2018-03-08T00:00:00"/>
        <d v="2014-02-02T00:00:00"/>
        <d v="2018-03-10T00:00:00"/>
        <d v="2018-03-16T00:00:00"/>
        <d v="2018-04-29T00:00:00"/>
        <d v="2018-05-13T00:00:00"/>
        <d v="2018-03-15T00:00:00"/>
        <d v="2018-03-24T00:00:00"/>
        <d v="2015-11-20T00:00:00"/>
        <d v="2014-04-27T00:00:00"/>
        <d v="2018-03-23T00:00:00"/>
        <d v="2018-03-30T00:00:00"/>
        <d v="2018-03-26T00:00:00"/>
        <d v="2018-04-05T00:00:00"/>
        <d v="2016-06-06T00:00:00"/>
        <d v="2018-03-31T00:00:00"/>
        <d v="2017-09-10T00:00:00"/>
        <d v="2018-04-20T00:00:00"/>
        <d v="2018-03-25T00:00:00"/>
        <d v="2018-03-21T00:00:00"/>
        <d v="2018-03-22T00:00:00"/>
        <d v="2018-03-18T00:00:00"/>
        <d v="2017-11-09T00:00:00"/>
        <d v="2018-04-11T00:00:00"/>
        <d v="2018-04-10T00:00:00"/>
        <d v="2018-04-02T00:00:00"/>
        <d v="2018-04-01T00:00:00"/>
        <d v="2015-12-17T00:00:00"/>
        <d v="2015-09-09T00:00:00"/>
        <d v="2014-07-25T00:00:00"/>
        <d v="2015-04-18T00:00:00"/>
        <d v="2015-12-06T00:00:00"/>
        <d v="2018-04-12T00:00:00"/>
        <d v="2015-03-02T00:00:00"/>
        <d v="2015-10-18T00:00:00"/>
        <d v="2018-03-27T00:00:00"/>
        <d v="2014-01-28T00:00:00"/>
        <d v="2015-11-13T00:00:00"/>
        <d v="2015-03-13T00:00:00"/>
        <d v="2018-04-06T00:00:00"/>
        <d v="2018-04-09T00:00:00"/>
        <d v="2015-12-02T00:00:00"/>
        <d v="2018-04-07T00:00:00"/>
        <d v="2018-04-08T00:00:00"/>
        <d v="2018-04-27T00:00:00"/>
        <d v="2018-04-14T00:00:00"/>
        <d v="2015-10-08T00:00:00"/>
        <d v="2018-04-19T00:00:00"/>
        <d v="2018-04-13T00:00:00"/>
        <d v="2019-05-09T00:00:00"/>
        <d v="2018-03-28T00:00:00"/>
        <d v="2018-03-29T00:00:00"/>
        <d v="2018-04-15T00:00:00"/>
        <d v="2018-04-18T00:00:00"/>
        <d v="2017-04-07T00:00:00"/>
        <d v="2018-04-03T00:00:00"/>
        <d v="2018-04-04T00:00:00"/>
        <d v="2018-04-16T00:00:00"/>
        <d v="2015-09-26T00:00:00"/>
        <d v="2015-03-21T00:00:00"/>
        <d v="2018-04-17T00:00:00"/>
        <d v="2014-09-21T00:00:00"/>
        <d v="2018-04-25T00:00:00"/>
        <d v="2019-04-28T00:00:00"/>
        <d v="2018-04-24T00:00:00"/>
        <d v="2018-05-02T00:00:00"/>
        <d v="2015-05-09T00:00:00"/>
        <d v="2016-03-18T00:00:00"/>
        <d v="2014-12-22T00:00:00"/>
        <d v="2014-04-30T00:00:00"/>
        <d v="2014-10-05T00:00:00"/>
        <d v="2018-05-23T00:00:00"/>
        <d v="2015-04-26T00:00:00"/>
        <d v="2018-05-25T00:00:00"/>
        <d v="2016-02-12T00:00:00"/>
        <d v="2016-04-04T00:00:00"/>
        <d v="2014-06-01T00:00:00"/>
        <d v="2015-09-07T00:00:00"/>
        <d v="2014-05-01T00:00:00"/>
        <d v="2014-10-06T00:00:00"/>
        <d v="2014-10-07T00:00:00"/>
        <d v="2018-05-26T00:00:00"/>
        <d v="2014-05-15T00:00:00"/>
        <d v="2014-05-16T00:00:00"/>
        <d v="2014-11-12T00:00:00"/>
        <d v="2014-06-02T00:00:00"/>
        <d v="2014-12-01T00:00:00"/>
        <d v="2015-07-13T00:00:00"/>
        <d v="2017-03-07T00:00:00"/>
        <d v="2015-12-19T00:00:00"/>
        <d v="2014-02-04T00:00:00"/>
        <d v="2017-10-03T00:00:00"/>
        <d v="2016-03-19T00:00:00"/>
        <d v="2014-06-25T00:00:00"/>
        <d v="2018-05-27T00:00:00"/>
        <d v="2015-05-19T00:00:00"/>
        <d v="2018-05-17T00:00:00"/>
        <d v="2018-06-02T00:00:00"/>
        <d v="2016-04-05T00:00:00"/>
        <d v="2018-05-16T00:00:00"/>
        <d v="2018-05-21T00:00:00"/>
        <d v="2015-02-12T00:00:00"/>
        <d v="2014-03-20T00:00:00"/>
        <d v="2018-05-20T00:00:00"/>
        <d v="2018-05-19T00:00:00"/>
        <d v="2018-05-22T00:00:00"/>
        <d v="2018-05-24T00:00:00"/>
        <d v="2018-06-01T00:00:00"/>
        <d v="2018-06-05T00:00:00"/>
        <d v="2018-06-04T00:00:00"/>
        <d v="2019-02-20T00:00:00"/>
        <d v="2016-01-03T00:00:00"/>
        <d v="2018-05-18T00:00:00"/>
        <d v="2018-10-19T00:00:00"/>
        <d v="2014-02-28T00:00:00"/>
        <d v="2018-06-03T00:00:00"/>
        <d v="2018-05-28T00:00:00"/>
        <d v="2015-03-30T00:00:00"/>
        <d v="2016-01-07T00:00:00"/>
        <d v="2018-05-29T00:00:00"/>
        <d v="2018-05-30T00:00:00"/>
        <d v="2014-03-12T00:00:00"/>
        <d v="2018-06-12T00:00:00"/>
        <d v="2018-06-16T00:00:00"/>
        <d v="2018-06-15T00:00:00"/>
        <d v="2018-06-07T00:00:00"/>
        <d v="2014-07-08T00:00:00"/>
        <d v="2018-06-06T00:00:00"/>
        <d v="2016-03-20T00:00:00"/>
        <d v="2018-06-21T00:00:00"/>
        <d v="2018-05-31T00:00:00"/>
        <d v="2018-06-08T00:00:00"/>
        <d v="2014-07-22T00:00:00"/>
        <d v="2015-08-15T00:00:00"/>
        <d v="2014-09-29T00:00:00"/>
        <d v="2018-06-13T00:00:00"/>
        <d v="2018-06-17T00:00:00"/>
        <d v="2017-03-14T00:00:00"/>
        <d v="2018-06-10T00:00:00"/>
        <d v="2018-06-11T00:00:00"/>
        <d v="2018-06-09T00:00:00"/>
        <d v="2018-06-20T00:00:00"/>
        <d v="2016-02-02T00:00:00"/>
        <d v="2018-06-14T00:00:00"/>
        <d v="2015-04-23T00:00:00"/>
        <d v="2018-06-19T00:00:00"/>
        <d v="2018-06-18T00:00:00"/>
        <d v="2018-07-02T00:00:00"/>
        <d v="2018-06-28T00:00:00"/>
        <d v="2018-07-10T00:00:00"/>
        <d v="2016-06-14T00:00:00"/>
        <d v="2018-06-24T00:00:00"/>
        <d v="2016-09-04T00:00:00"/>
        <d v="2018-06-22T00:00:00"/>
        <d v="2018-07-13T00:00:00"/>
        <d v="2014-09-02T00:00:00"/>
        <d v="2018-06-30T00:00:00"/>
        <d v="2018-06-25T00:00:00"/>
        <d v="2018-06-26T00:00:00"/>
        <d v="2014-08-29T00:00:00"/>
        <d v="2018-06-23T00:00:00"/>
        <d v="2015-03-17T00:00:00"/>
        <d v="2018-07-07T00:00:00"/>
        <d v="2018-02-04T00:00:00"/>
        <d v="2018-07-06T00:00:00"/>
        <d v="2018-06-29T00:00:00"/>
        <d v="2015-11-02T00:00:00"/>
        <d v="2018-07-14T00:00:00"/>
        <d v="2018-07-18T00:00:00"/>
        <d v="2017-10-02T00:00:00"/>
        <d v="2018-06-27T00:00:00"/>
        <d v="2018-07-04T00:00:00"/>
        <d v="2018-07-03T00:00:00"/>
        <d v="2018-07-01T00:00:00"/>
        <d v="2014-06-27T00:00:00"/>
        <d v="2014-09-12T00:00:00"/>
        <d v="2017-04-05T00:00:00"/>
        <d v="2018-07-11T00:00:00"/>
        <d v="2014-01-30T00:00:00"/>
        <d v="2018-07-23T00:00:00"/>
        <d v="2019-02-14T00:00:00"/>
        <d v="2019-02-11T00:00:00"/>
        <d v="2015-11-17T00:00:00"/>
        <d v="2018-07-05T00:00:00"/>
        <d v="2018-07-08T00:00:00"/>
        <d v="2018-07-25T00:00:00"/>
        <d v="2018-07-26T00:00:00"/>
        <d v="2018-07-16T00:00:00"/>
        <d v="2018-07-15T00:00:00"/>
        <d v="2018-07-12T00:00:00"/>
        <d v="2018-08-07T00:00:00"/>
        <d v="2016-01-08T00:00:00"/>
        <d v="2018-08-06T00:00:00"/>
        <d v="2015-10-24T00:00:00"/>
        <d v="2018-07-24T00:00:00"/>
        <d v="2014-04-20T00:00:00"/>
        <d v="2019-05-04T00:00:00"/>
        <d v="2016-02-03T00:00:00"/>
        <d v="2016-02-04T00:00:00"/>
        <d v="2016-03-21T00:00:00"/>
        <d v="2015-08-05T00:00:00"/>
        <d v="2016-03-09T00:00:00"/>
        <d v="2016-03-01T00:00:00"/>
        <d v="2014-04-21T00:00:00"/>
        <d v="2014-04-05T00:00:00"/>
        <d v="2014-04-22T00:00:00"/>
        <d v="2015-05-28T00:00:00"/>
        <d v="2018-08-19T00:00:00"/>
        <d v="2018-08-20T00:00:00"/>
        <d v="2016-04-06T00:00:00"/>
        <d v="2015-08-10T00:00:00"/>
        <d v="2015-07-14T00:00:00"/>
        <d v="2015-06-09T00:00:00"/>
        <d v="2014-11-15T00:00:00"/>
        <d v="2015-07-15T00:00:00"/>
        <d v="2015-08-22T00:00:00"/>
        <d v="2015-07-16T00:00:00"/>
        <d v="2015-05-29T00:00:00"/>
        <d v="2015-06-25T00:00:00"/>
        <d v="2018-08-15T00:00:00"/>
        <d v="2014-12-02T00:00:00"/>
        <d v="2018-08-21T00:00:00"/>
        <d v="2017-02-14T00:00:00"/>
        <d v="2015-06-26T00:00:00"/>
        <d v="2018-08-18T00:00:00"/>
        <d v="2018-09-06T00:00:00"/>
        <d v="2017-03-28T00:00:00"/>
        <d v="2017-10-09T00:00:00"/>
        <d v="2018-08-22T00:00:00"/>
        <d v="2016-04-07T00:00:00"/>
        <d v="2014-06-24T00:00:00"/>
        <d v="2018-09-07T00:00:00"/>
        <d v="2018-09-08T00:00:00"/>
        <d v="2018-09-09T00:00:00"/>
        <d v="2018-02-11T00:00:00"/>
        <d v="2016-04-09T00:00:00"/>
        <d v="2015-07-04T00:00:00"/>
        <d v="2018-08-29T00:00:00"/>
        <d v="2018-01-27T00:00:00"/>
        <d v="2014-12-20T00:00:00"/>
        <d v="2017-03-19T00:00:00"/>
        <d v="2015-11-19T00:00:00"/>
        <d v="2015-06-02T00:00:00"/>
        <d v="2018-08-16T00:00:00"/>
        <d v="2016-04-08T00:00:00"/>
        <d v="2016-05-31T00:00:00"/>
        <d v="2018-08-28T00:00:00"/>
        <d v="2017-04-12T00:00:00"/>
        <d v="2019-10-09T00:00:00"/>
        <d v="2018-09-03T00:00:00"/>
        <d v="2018-08-17T00:00:00"/>
        <d v="2018-08-27T00:00:00"/>
        <d v="2018-09-02T00:00:00"/>
        <d v="2018-08-26T00:00:00"/>
        <d v="2014-02-23T00:00:00"/>
        <d v="2018-09-12T00:00:00"/>
        <d v="2018-08-30T00:00:00"/>
        <d v="2015-06-14T00:00:00"/>
        <d v="2017-10-12T00:00:00"/>
        <d v="2018-08-31T00:00:00"/>
        <d v="2018-09-05T00:00:00"/>
        <d v="2018-08-24T00:00:00"/>
        <d v="2018-08-25T00:00:00"/>
        <d v="2018-09-23T00:00:00"/>
        <d v="2018-08-23T00:00:00"/>
        <d v="2018-09-18T00:00:00"/>
        <d v="2015-01-28T00:00:00"/>
        <d v="2018-09-11T00:00:00"/>
        <d v="2018-09-04T00:00:00"/>
        <d v="2015-03-27T00:00:00"/>
        <d v="2017-03-30T00:00:00"/>
        <d v="2018-09-17T00:00:00"/>
        <d v="2018-09-01T00:00:00"/>
        <d v="2018-09-25T00:00:00"/>
        <d v="2018-09-16T00:00:00"/>
        <d v="2018-09-13T00:00:00"/>
        <d v="2014-08-22T00:00:00"/>
        <d v="2014-02-13T00:00:00"/>
        <d v="2018-09-10T00:00:00"/>
        <d v="2015-05-04T00:00:00"/>
        <d v="2015-05-26T00:00:00"/>
        <d v="2014-10-22T00:00:00"/>
        <d v="2018-07-30T00:00:00"/>
        <d v="2016-09-03T00:00:00"/>
        <d v="2018-09-19T00:00:00"/>
        <d v="2018-09-15T00:00:00"/>
        <d v="2018-09-21T00:00:00"/>
        <d v="2014-07-31T00:00:00"/>
        <d v="2018-09-14T00:00:00"/>
        <d v="2018-09-26T00:00:00"/>
        <d v="2015-12-01T00:00:00"/>
        <d v="2014-08-14T00:00:00"/>
        <d v="2018-09-22T00:00:00"/>
        <d v="2014-11-05T00:00:00"/>
        <d v="2014-01-04T00:00:00"/>
        <d v="2016-03-04T00:00:00"/>
        <d v="2019-02-04T00:00:00"/>
        <d v="2018-10-01T00:00:00"/>
        <d v="2015-07-05T00:00:00"/>
        <d v="2018-09-24T00:00:00"/>
        <d v="2018-09-28T00:00:00"/>
        <d v="2014-08-13T00:00:00"/>
        <d v="2018-09-27T00:00:00"/>
        <d v="2018-10-06T00:00:00"/>
        <d v="2018-10-05T00:00:00"/>
        <d v="2014-12-28T00:00:00"/>
        <d v="2015-01-03T00:00:00"/>
        <d v="2018-02-07T00:00:00"/>
        <d v="2018-01-12T00:00:00"/>
        <d v="2018-09-20T00:00:00"/>
        <d v="2016-10-07T00:00:00"/>
        <d v="2018-10-02T00:00:00"/>
        <d v="2014-09-14T00:00:00"/>
        <d v="2018-09-29T00:00:00"/>
        <d v="2014-12-15T00:00:00"/>
        <d v="2014-10-03T00:00:00"/>
        <d v="2015-10-05T00:00:00"/>
        <d v="2017-03-13T00:00:00"/>
        <d v="2014-01-07T00:00:00"/>
        <d v="2018-09-30T00:00:00"/>
        <d v="2018-10-11T00:00:00"/>
        <d v="2018-10-10T00:00:00"/>
        <d v="2018-10-13T00:00:00"/>
        <d v="2018-10-04T00:00:00"/>
        <d v="2014-07-06T00:00:00"/>
        <d v="2014-10-24T00:00:00"/>
        <d v="2018-10-07T00:00:00"/>
        <d v="2018-10-08T00:00:00"/>
        <d v="2014-08-16T00:00:00"/>
        <d v="2018-10-03T00:00:00"/>
        <d v="2018-10-12T00:00:00"/>
        <d v="2018-10-23T00:00:00"/>
        <d v="2014-08-09T00:00:00"/>
        <d v="2015-10-07T00:00:00"/>
        <d v="2018-10-14T00:00:00"/>
        <d v="2016-10-02T00:00:00"/>
        <d v="2018-10-09T00:00:00"/>
        <d v="2018-10-15T00:00:00"/>
        <d v="2018-10-27T00:00:00"/>
        <d v="2018-11-01T00:00:00"/>
        <d v="2018-11-02T00:00:00"/>
        <d v="2018-11-09T00:00:00"/>
        <d v="2014-11-19T00:00:00"/>
        <d v="2017-11-15T00:00:00"/>
        <d v="2014-11-17T00:00:00"/>
        <d v="2017-04-14T00:00:00"/>
        <d v="2018-07-19T00:00:00"/>
        <d v="2017-04-08T00:00:00"/>
        <d v="2014-08-07T00:00:00"/>
        <d v="2014-11-18T00:00:00"/>
        <d v="2015-05-31T00:00:00"/>
        <d v="2015-05-30T00:00:00"/>
        <d v="2017-10-04T00:00:00"/>
        <d v="2014-04-23T00:00:00"/>
        <d v="2014-10-23T00:00:00"/>
        <d v="2016-03-02T00:00:00"/>
        <d v="2017-03-22T00:00:00"/>
        <d v="2015-08-23T00:00:00"/>
        <d v="2015-10-01T00:00:00"/>
        <d v="2016-02-05T00:00:00"/>
        <d v="2015-02-07T00:00:00"/>
        <d v="2014-05-18T00:00:00"/>
        <d v="2014-05-17T00:00:00"/>
        <d v="2018-11-11T00:00:00"/>
        <d v="2016-01-17T00:00:00"/>
        <d v="2015-05-22T00:00:00"/>
        <d v="2014-06-03T00:00:00"/>
        <d v="2018-11-27T00:00:00"/>
        <d v="2014-07-05T00:00:00"/>
        <d v="2018-11-26T00:00:00"/>
        <d v="2018-11-10T00:00:00"/>
        <d v="2019-10-15T00:00:00"/>
        <d v="2014-06-04T00:00:00"/>
        <d v="2014-12-04T00:00:00"/>
        <d v="2014-02-08T00:00:00"/>
        <d v="2014-08-28T00:00:00"/>
        <d v="2014-12-03T00:00:00"/>
        <d v="2015-09-01T00:00:00"/>
        <d v="2018-11-12T00:00:00"/>
        <d v="2018-02-03T00:00:00"/>
        <d v="2018-11-23T00:00:00"/>
        <d v="2016-06-10T00:00:00"/>
        <d v="2018-11-13T00:00:00"/>
        <d v="2015-02-18T00:00:00"/>
        <d v="2014-06-05T00:00:00"/>
        <d v="2018-12-09T00:00:00"/>
        <d v="2018-11-29T00:00:00"/>
        <d v="2018-11-17T00:00:00"/>
        <d v="2018-11-16T00:00:00"/>
        <d v="2019-10-01T00:00:00"/>
        <d v="2018-11-20T00:00:00"/>
        <d v="2018-11-30T00:00:00"/>
        <d v="2018-11-19T00:00:00"/>
        <d v="2018-11-21T00:00:00"/>
        <d v="2018-04-26T00:00:00"/>
        <d v="2015-11-21T00:00:00"/>
        <d v="2016-06-07T00:00:00"/>
        <d v="2014-09-09T00:00:00"/>
        <d v="2018-11-04T00:00:00"/>
        <d v="2018-11-24T00:00:00"/>
        <d v="2018-11-15T00:00:00"/>
        <d v="2014-03-15T00:00:00"/>
        <d v="2018-12-02T00:00:00"/>
        <d v="2015-08-31T00:00:00"/>
        <d v="2015-04-21T00:00:00"/>
        <d v="2018-11-14T00:00:00"/>
        <d v="2018-11-18T00:00:00"/>
        <d v="2019-04-21T00:00:00"/>
        <d v="2018-11-25T00:00:00"/>
        <d v="2018-12-06T00:00:00"/>
        <d v="2018-12-10T00:00:00"/>
        <d v="2018-11-28T00:00:00"/>
        <d v="2018-12-03T00:00:00"/>
        <d v="2018-11-22T00:00:00"/>
        <d v="2015-08-18T00:00:00"/>
        <d v="2014-07-02T00:00:00"/>
        <d v="2018-12-21T00:00:00"/>
        <d v="2018-12-04T00:00:00"/>
        <d v="2018-12-05T00:00:00"/>
        <d v="2018-12-07T00:00:00"/>
        <d v="2018-12-11T00:00:00"/>
        <d v="2018-12-08T00:00:00"/>
        <d v="2018-12-15T00:00:00"/>
        <d v="2014-01-06T00:00:00"/>
        <d v="2015-07-03T00:00:00"/>
        <d v="2018-12-17T00:00:00"/>
        <d v="2018-12-01T00:00:00"/>
        <d v="2018-12-16T00:00:00"/>
        <d v="2018-12-14T00:00:00"/>
        <d v="2018-12-22T00:00:00"/>
        <d v="2015-04-12T00:00:00"/>
        <d v="2018-12-18T00:00:00"/>
        <d v="2019-01-08T00:00:00"/>
        <d v="2015-02-04T00:00:00"/>
        <d v="2019-01-07T00:00:00"/>
        <d v="2015-01-13T00:00:00"/>
        <d v="2015-08-03T00:00:00"/>
        <d v="2015-12-22T00:00:00"/>
        <d v="2018-07-17T00:00:00"/>
        <d v="2018-12-23T00:00:00"/>
        <d v="2014-03-07T00:00:00"/>
        <d v="2018-12-12T00:00:00"/>
        <d v="2018-12-13T00:00:00"/>
        <d v="2018-12-31T00:00:00"/>
        <d v="2014-09-25T00:00:00"/>
        <d v="2014-03-16T00:00:00"/>
        <d v="2015-08-07T00:00:00"/>
        <d v="2018-10-26T00:00:00"/>
        <d v="2019-01-01T00:00:00"/>
        <d v="2019-09-19T00:00:00"/>
        <d v="2018-12-30T00:00:00"/>
        <d v="2015-10-26T00:00:00"/>
        <d v="2018-12-19T00:00:00"/>
        <d v="2019-09-24T00:00:00"/>
        <d v="2014-02-24T00:00:00"/>
        <d v="2016-10-09T00:00:00"/>
        <d v="2018-12-20T00:00:00"/>
        <d v="2017-11-12T00:00:00"/>
        <d v="2015-08-14T00:00:00"/>
        <d v="2019-01-04T00:00:00"/>
        <d v="2014-04-07T00:00:00"/>
        <d v="2018-12-27T00:00:00"/>
        <d v="2018-12-26T00:00:00"/>
        <d v="2015-09-27T00:00:00"/>
        <d v="2018-12-28T00:00:00"/>
        <d v="2019-01-03T00:00:00"/>
        <d v="2015-09-05T00:00:00"/>
        <d v="2019-01-09T00:00:00"/>
        <d v="2019-01-14T00:00:00"/>
        <d v="2014-07-13T00:00:00"/>
        <d v="2014-10-01T00:00:00"/>
        <d v="2019-01-02T00:00:00"/>
        <d v="2018-12-29T00:00:00"/>
        <d v="2019-01-15T00:00:00"/>
        <d v="2014-02-01T00:00:00"/>
        <d v="2017-03-31T00:00:00"/>
        <d v="2019-01-12T00:00:00"/>
        <d v="2018-12-24T00:00:00"/>
        <d v="2019-01-17T00:00:00"/>
        <d v="2019-01-16T00:00:00"/>
        <d v="2016-03-30T00:00:00"/>
        <d v="2018-12-25T00:00:00"/>
        <d v="2015-10-30T00:00:00"/>
        <d v="2019-01-10T00:00:00"/>
        <d v="2019-01-05T00:00:00"/>
        <d v="2019-01-25T00:00:00"/>
        <d v="2015-11-10T00:00:00"/>
        <d v="2017-10-07T00:00:00"/>
        <d v="2019-01-06T00:00:00"/>
        <d v="2019-10-24T00:00:00"/>
        <d v="2019-01-11T00:00:00"/>
        <d v="2019-02-09T00:00:00"/>
        <d v="2018-10-18T00:00:00"/>
        <d v="2019-01-13T00:00:00"/>
        <d v="2019-02-02T00:00:00"/>
        <d v="2015-01-07T00:00:00"/>
        <d v="2019-01-20T00:00:00"/>
        <d v="2019-01-19T00:00:00"/>
        <d v="2019-01-26T00:00:00"/>
        <d v="2019-01-27T00:00:00"/>
        <d v="2019-01-18T00:00:00"/>
        <d v="2018-10-21T00:00:00"/>
        <d v="2015-02-08T00:00:00"/>
        <d v="2019-02-12T00:00:00"/>
        <d v="2019-01-21T00:00:00"/>
        <d v="2019-02-01T00:00:00"/>
        <d v="2019-02-17T00:00:00"/>
        <d v="2015-10-12T00:00:00"/>
        <d v="2019-02-03T00:00:00"/>
        <d v="2019-02-18T00:00:00"/>
        <d v="2019-01-24T00:00:00"/>
        <d v="2014-08-20T00:00:00"/>
        <d v="2019-01-23T00:00:00"/>
        <d v="2019-01-22T00:00:00"/>
        <d v="2019-02-08T00:00:00"/>
        <d v="2019-02-07T00:00:00"/>
        <d v="2019-02-22T00:00:00"/>
        <d v="2014-10-27T00:00:00"/>
        <d v="2015-03-14T00:00:00"/>
        <d v="2014-04-10T00:00:00"/>
        <d v="2018-05-04T00:00:00"/>
        <d v="2014-05-19T00:00:00"/>
        <d v="2014-04-11T00:00:00"/>
        <d v="2015-01-22T00:00:00"/>
        <d v="2015-05-11T00:00:00"/>
        <d v="2016-04-11T00:00:00"/>
        <d v="2016-03-03T00:00:00"/>
        <d v="2014-06-06T00:00:00"/>
        <d v="2014-10-29T00:00:00"/>
        <d v="2015-01-15T00:00:00"/>
        <d v="2014-11-20T00:00:00"/>
        <d v="2018-11-05T00:00:00"/>
        <d v="2019-05-15T00:00:00"/>
        <d v="2014-10-28T00:00:00"/>
        <d v="2015-07-17T00:00:00"/>
        <d v="2015-07-18T00:00:00"/>
        <d v="2015-07-19T00:00:00"/>
        <d v="2014-02-18T00:00:00"/>
        <d v="2014-10-14T00:00:00"/>
        <d v="2019-03-01T00:00:00"/>
        <d v="2019-02-23T00:00:00"/>
        <d v="2019-02-24T00:00:00"/>
        <d v="2015-02-10T00:00:00"/>
        <d v="2019-02-25T00:00:00"/>
        <d v="2019-02-27T00:00:00"/>
        <d v="2019-02-28T00:00:00"/>
        <d v="2019-03-06T00:00:00"/>
        <d v="2014-02-15T00:00:00"/>
        <d v="2019-03-07T00:00:00"/>
        <d v="2019-03-03T00:00:00"/>
        <d v="2019-03-04T00:00:00"/>
        <d v="2019-03-05T00:00:00"/>
        <d v="2019-03-12T00:00:00"/>
        <d v="2019-03-11T00:00:00"/>
        <d v="2019-03-17T00:00:00"/>
        <d v="2019-02-26T00:00:00"/>
        <d v="2015-02-02T00:00:00"/>
        <d v="2019-03-02T00:00:00"/>
        <d v="2019-03-28T00:00:00"/>
        <d v="2018-01-22T00:00:00"/>
        <d v="2019-03-29T00:00:00"/>
        <d v="2019-03-08T00:00:00"/>
        <d v="2019-03-21T00:00:00"/>
        <d v="2019-04-04T00:00:00"/>
        <d v="2019-03-25T00:00:00"/>
        <d v="2014-04-16T00:00:00"/>
        <d v="2019-10-05T00:00:00"/>
        <d v="2019-03-14T00:00:00"/>
        <d v="2019-03-13T00:00:00"/>
        <d v="2017-10-13T00:00:00"/>
        <d v="2019-03-15T00:00:00"/>
        <d v="2019-04-05T00:00:00"/>
        <d v="2019-03-30T00:00:00"/>
        <d v="2019-03-10T00:00:00"/>
        <d v="2019-03-09T00:00:00"/>
        <d v="2016-09-22T00:00:00"/>
        <d v="2019-04-06T00:00:00"/>
        <d v="2019-03-19T00:00:00"/>
        <d v="2015-12-18T00:00:00"/>
        <d v="2018-10-25T00:00:00"/>
        <d v="2019-03-20T00:00:00"/>
        <d v="2015-12-04T00:00:00"/>
        <d v="2016-06-09T00:00:00"/>
        <d v="2014-01-29T00:00:00"/>
        <d v="2019-04-17T00:00:00"/>
        <d v="2019-04-16T00:00:00"/>
        <d v="2015-08-26T00:00:00"/>
        <d v="2019-03-23T00:00:00"/>
        <d v="2019-03-22T00:00:00"/>
        <d v="2019-03-26T00:00:00"/>
        <d v="2014-01-03T00:00:00"/>
        <d v="2015-01-23T00:00:00"/>
        <d v="2019-04-01T00:00:00"/>
        <d v="2019-03-16T00:00:00"/>
        <d v="2019-03-31T00:00:00"/>
        <d v="2018-10-30T00:00:00"/>
        <d v="2019-04-11T00:00:00"/>
        <d v="2019-03-18T00:00:00"/>
        <d v="2019-03-24T00:00:00"/>
        <d v="2015-03-05T00:00:00"/>
        <d v="2019-04-10T00:00:00"/>
        <d v="2014-03-03T00:00:00"/>
        <d v="2019-04-07T00:00:00"/>
        <d v="2019-04-02T00:00:00"/>
        <d v="2019-04-03T00:00:00"/>
        <d v="2015-04-20T00:00:00"/>
        <d v="2019-04-14T00:00:00"/>
        <d v="2015-05-10T00:00:00"/>
        <d v="2019-04-13T00:00:00"/>
        <d v="2019-04-12T00:00:00"/>
        <d v="2014-07-20T00:00:00"/>
        <d v="2016-04-13T00:00:00"/>
        <d v="2014-01-16T00:00:00"/>
        <d v="2019-01-30T00:00:00"/>
        <d v="2019-04-22T00:00:00"/>
        <d v="2015-05-23T00:00:00"/>
        <d v="2017-04-13T00:00:00"/>
        <d v="2019-03-27T00:00:00"/>
        <d v="2014-03-30T00:00:00"/>
        <d v="2019-04-15T00:00:00"/>
        <d v="2019-04-26T00:00:00"/>
        <d v="2019-04-27T00:00:00"/>
        <d v="2019-04-23T00:00:00"/>
        <d v="2019-04-19T00:00:00"/>
        <d v="2019-04-30T00:00:00"/>
        <d v="2019-05-01T00:00:00"/>
        <d v="2019-04-18T00:00:00"/>
        <d v="2019-04-08T00:00:00"/>
        <d v="2019-04-24T00:00:00"/>
        <d v="2019-04-09T00:00:00"/>
        <d v="2019-05-06T00:00:00"/>
        <d v="2019-05-02T00:00:00"/>
        <d v="2019-05-16T00:00:00"/>
        <d v="2015-09-24T00:00:00"/>
        <d v="2014-03-26T00:00:00"/>
        <d v="2014-03-28T00:00:00"/>
        <d v="2014-04-13T00:00:00"/>
        <d v="2014-09-27T00:00:00"/>
        <d v="2014-05-02T00:00:00"/>
        <d v="2014-03-27T00:00:00"/>
        <d v="2014-09-17T00:00:00"/>
        <d v="2015-05-14T00:00:00"/>
        <d v="2015-07-20T00:00:00"/>
        <d v="2015-04-14T00:00:00"/>
        <d v="2016-02-07T00:00:00"/>
        <d v="2016-02-08T00:00:00"/>
        <d v="2016-02-06T00:00:00"/>
        <d v="2016-01-20T00:00:00"/>
        <d v="2014-04-26T00:00:00"/>
        <d v="2015-05-20T00:00:00"/>
        <d v="2019-05-26T00:00:00"/>
        <d v="2019-09-30T00:00:00"/>
        <d v="2014-12-26T00:00:00"/>
        <d v="2017-09-29T00:00:00"/>
        <d v="2015-03-31T00:00:00"/>
        <d v="2014-04-14T00:00:00"/>
        <d v="2014-10-10T00:00:00"/>
        <d v="2014-11-03T00:00:00"/>
        <d v="2014-11-02T00:00:00"/>
        <d v="2015-05-16T00:00:00"/>
        <d v="2015-06-01T00:00:00"/>
        <d v="2015-07-21T00:00:00"/>
        <d v="2015-01-16T00:00:00"/>
        <d v="2015-07-23T00:00:00"/>
        <d v="2014-04-25T00:00:00"/>
        <d v="2019-05-12T00:00:00"/>
        <d v="2014-07-03T00:00:00"/>
        <d v="2015-05-15T00:00:00"/>
        <d v="2015-06-10T00:00:00"/>
        <d v="2015-07-22T00:00:00"/>
        <d v="2015-05-17T00:00:00"/>
        <d v="2016-02-09T00:00:00"/>
        <d v="2018-08-01T00:00:00"/>
        <d v="2016-02-10T00:00:00"/>
        <d v="2014-04-15T00:00:00"/>
        <d v="2019-06-06T00:00:00"/>
        <d v="2019-05-21T00:00:00"/>
        <d v="2019-06-07T00:00:00"/>
        <d v="2019-05-18T00:00:00"/>
        <d v="2014-03-25T00:00:00"/>
        <d v="2019-05-20T00:00:00"/>
        <d v="2015-11-05T00:00:00"/>
        <d v="2017-03-09T00:00:00"/>
        <d v="2018-04-22T00:00:00"/>
        <d v="2014-12-12T00:00:00"/>
        <d v="2014-11-22T00:00:00"/>
        <d v="2019-05-19T00:00:00"/>
        <d v="2016-04-12T00:00:00"/>
        <d v="2015-02-06T00:00:00"/>
        <d v="2014-07-19T00:00:00"/>
        <d v="2018-02-02T00:00:00"/>
        <d v="2019-06-01T00:00:00"/>
        <d v="2019-06-02T00:00:00"/>
        <d v="2014-05-20T00:00:00"/>
        <d v="2014-05-03T00:00:00"/>
        <d v="2014-11-04T00:00:00"/>
        <d v="2015-07-24T00:00:00"/>
        <d v="2016-03-26T00:00:00"/>
        <d v="2014-10-02T00:00:00"/>
        <d v="2019-02-19T00:00:00"/>
        <d v="2015-04-01T00:00:00"/>
        <d v="2015-01-20T00:00:00"/>
        <d v="2019-06-03T00:00:00"/>
        <d v="2019-05-17T00:00:00"/>
        <d v="2014-06-07T00:00:00"/>
        <d v="2014-03-19T00:00:00"/>
        <d v="2019-05-22T00:00:00"/>
        <d v="2015-07-25T00:00:00"/>
        <d v="2019-06-13T00:00:00"/>
        <d v="2015-03-06T00:00:00"/>
        <d v="2019-06-12T00:00:00"/>
        <d v="2019-05-28T00:00:00"/>
        <d v="2014-01-24T00:00:00"/>
        <d v="2019-05-27T00:00:00"/>
        <d v="2014-11-23T00:00:00"/>
        <d v="2015-03-25T00:00:00"/>
        <d v="2019-05-30T00:00:00"/>
        <d v="2018-01-30T00:00:00"/>
        <d v="2015-07-06T00:00:00"/>
        <d v="2014-08-23T00:00:00"/>
        <d v="2019-05-23T00:00:00"/>
        <d v="2016-01-06T00:00:00"/>
        <d v="2019-06-20T00:00:00"/>
        <d v="2015-08-24T00:00:00"/>
        <d v="2016-03-06T00:00:00"/>
        <d v="2019-05-25T00:00:00"/>
        <d v="2019-06-22T00:00:00"/>
        <d v="2014-06-08T00:00:00"/>
        <d v="2019-06-04T00:00:00"/>
        <d v="2019-05-29T00:00:00"/>
        <d v="2015-09-28T00:00:00"/>
        <d v="2019-07-19T00:00:00"/>
        <d v="2014-01-15T00:00:00"/>
        <d v="2019-06-08T00:00:00"/>
        <d v="2015-08-28T00:00:00"/>
        <d v="2019-06-09T00:00:00"/>
        <d v="2015-02-01T00:00:00"/>
        <d v="2019-05-31T00:00:00"/>
        <d v="2019-06-10T00:00:00"/>
        <d v="2019-07-23T00:00:00"/>
        <d v="2015-08-11T00:00:00"/>
        <d v="2019-06-14T00:00:00"/>
        <d v="2019-06-17T00:00:00"/>
        <d v="2019-06-15T00:00:00"/>
        <d v="2014-02-07T00:00:00"/>
        <d v="2015-04-02T00:00:00"/>
        <d v="2019-10-08T00:00:00"/>
        <d v="2019-06-18T00:00:00"/>
        <d v="2019-06-16T00:00:00"/>
        <d v="2019-06-05T00:00:00"/>
        <d v="2019-05-24T00:00:00"/>
        <d v="2019-07-09T00:00:00"/>
        <d v="2015-09-20T00:00:00"/>
        <d v="2019-07-10T00:00:00"/>
        <d v="2019-06-11T00:00:00"/>
        <d v="2019-06-23T00:00:00"/>
        <d v="2014-03-06T00:00:00"/>
        <d v="2016-01-25T00:00:00"/>
        <d v="2014-06-21T00:00:00"/>
        <d v="2017-04-01T00:00:00"/>
        <d v="2019-06-26T00:00:00"/>
        <d v="2019-08-11T00:00:00"/>
        <d v="2019-06-25T00:00:00"/>
        <d v="2018-01-21T00:00:00"/>
        <d v="2019-06-27T00:00:00"/>
        <d v="2019-06-24T00:00:00"/>
        <d v="2019-07-01T00:00:00"/>
        <d v="2014-07-11T00:00:00"/>
        <d v="2019-07-24T00:00:00"/>
        <d v="2019-06-19T00:00:00"/>
        <d v="2019-07-05T00:00:00"/>
        <d v="2018-05-06T00:00:00"/>
        <d v="2017-04-03T00:00:00"/>
        <d v="2019-08-19T00:00:00"/>
        <d v="2019-07-03T00:00:00"/>
        <d v="2015-06-04T00:00:00"/>
        <d v="2019-07-25T00:00:00"/>
        <d v="2019-07-02T00:00:00"/>
        <d v="2019-07-04T00:00:00"/>
        <d v="2019-06-21T00:00:00"/>
        <d v="2017-04-17T00:00:00"/>
        <d v="2019-07-11T00:00:00"/>
        <d v="2017-04-06T00:00:00"/>
        <d v="2019-07-12T00:00:00"/>
        <d v="2019-07-13T00:00:00"/>
        <d v="2019-07-17T00:00:00"/>
        <d v="2014-11-13T00:00:00"/>
        <d v="2019-07-07T00:00:00"/>
        <d v="2019-07-06T00:00:00"/>
        <d v="2014-02-22T00:00:00"/>
        <d v="2019-05-07T00:00:00"/>
        <d v="2019-08-10T00:00:00"/>
        <d v="2019-07-28T00:00:00"/>
        <d v="2015-09-25T00:00:00"/>
        <d v="2019-07-29T00:00:00"/>
        <d v="2018-01-26T00:00:00"/>
        <d v="2019-07-30T00:00:00"/>
        <d v="2019-07-08T00:00:00"/>
        <d v="2019-07-21T00:00:00"/>
        <d v="2019-06-28T00:00:00"/>
        <d v="2017-10-01T00:00:00"/>
        <d v="2019-08-12T00:00:00"/>
        <d v="2019-06-30T00:00:00"/>
        <d v="2014-04-01T00:00:00"/>
        <d v="2019-06-29T00:00:00"/>
        <d v="2014-06-19T00:00:00"/>
        <d v="2018-10-24T00:00:00"/>
        <d v="2017-04-15T00:00:00"/>
        <d v="2019-07-14T00:00:00"/>
        <d v="2019-07-20T00:00:00"/>
        <d v="2018-11-03T00:00:00"/>
        <d v="2018-04-28T00:00:00"/>
        <d v="2019-07-31T00:00:00"/>
        <d v="2019-08-01T00:00:00"/>
        <d v="2015-02-24T00:00:00"/>
        <d v="2015-09-08T00:00:00"/>
        <d v="2019-08-13T00:00:00"/>
        <d v="2019-07-22T00:00:00"/>
        <d v="2019-09-08T00:00:00"/>
        <d v="2014-12-13T00:00:00"/>
        <d v="2015-11-07T00:00:00"/>
        <d v="2019-08-03T00:00:00"/>
        <d v="2019-08-25T00:00:00"/>
        <d v="2019-09-11T00:00:00"/>
        <d v="2019-08-24T00:00:00"/>
        <d v="2019-08-02T00:00:00"/>
        <d v="2016-01-26T00:00:00"/>
        <d v="2019-09-16T00:00:00"/>
        <d v="2019-08-04T00:00:00"/>
        <d v="2014-07-15T00:00:00"/>
        <d v="2019-02-15T00:00:00"/>
        <d v="2016-10-08T00:00:00"/>
        <d v="2019-07-16T00:00:00"/>
        <d v="2018-08-09T00:00:00"/>
        <d v="2019-08-05T00:00:00"/>
        <d v="2019-07-15T00:00:00"/>
        <d v="2016-10-03T00:00:00"/>
        <d v="2015-06-19T00:00:00"/>
        <d v="2014-04-19T00:00:00"/>
        <d v="2014-07-28T00:00:00"/>
        <d v="2015-01-02T00:00:00"/>
        <d v="2015-12-20T00:00:00"/>
        <d v="2019-07-18T00:00:00"/>
        <d v="2015-11-06T00:00:00"/>
        <d v="2019-07-27T00:00:00"/>
        <d v="2019-07-26T00:00:00"/>
        <d v="2019-04-29T00:00:00"/>
        <d v="2016-01-12T00:00:00"/>
        <d v="2019-08-20T00:00:00"/>
        <d v="2019-08-14T00:00:00"/>
        <d v="2014-08-24T00:00:00"/>
        <d v="2019-08-15T00:00:00"/>
        <d v="2019-08-21T00:00:00"/>
        <d v="2019-08-27T00:00:00"/>
        <d v="2019-05-14T00:00:00"/>
        <d v="2015-04-30T00:00:00"/>
        <d v="2019-10-03T00:00:00"/>
        <d v="2017-10-11T00:00:00"/>
        <d v="2019-08-07T00:00:00"/>
        <d v="2019-08-06T00:00:00"/>
        <d v="2015-01-19T00:00:00"/>
        <d v="2015-04-28T00:00:00"/>
        <d v="2019-09-12T00:00:00"/>
        <d v="2016-10-01T00:00:00"/>
        <d v="2019-08-09T00:00:00"/>
        <d v="2019-08-08T00:00:00"/>
        <d v="2019-09-28T00:00:00"/>
        <d v="2019-08-16T00:00:00"/>
        <d v="2015-03-26T00:00:00"/>
        <d v="2019-08-22T00:00:00"/>
        <d v="2015-10-23T00:00:00"/>
        <d v="2019-08-29T00:00:00"/>
        <d v="2015-03-15T00:00:00"/>
        <d v="2019-09-20T00:00:00"/>
        <d v="2019-08-28T00:00:00"/>
        <d v="2014-04-12T00:00:00"/>
        <d v="2019-08-31T00:00:00"/>
        <d v="2016-04-10T00:00:00"/>
        <d v="2017-04-18T00:00:00"/>
        <d v="2019-08-26T00:00:00"/>
        <d v="2019-09-04T00:00:00"/>
        <d v="2019-09-03T00:00:00"/>
        <d v="2014-06-30T00:00:00"/>
        <d v="2015-08-13T00:00:00"/>
        <d v="2019-08-23T00:00:00"/>
        <d v="2015-04-05T00:00:00"/>
        <d v="2014-01-08T00:00:00"/>
        <d v="2019-09-09T00:00:00"/>
        <d v="2019-08-30T00:00:00"/>
        <d v="2014-06-29T00:00:00"/>
        <d v="2019-09-10T00:00:00"/>
        <d v="2016-03-25T00:00:00"/>
        <d v="2017-04-02T00:00:00"/>
        <d v="2019-09-13T00:00:00"/>
        <d v="2019-08-17T00:00:00"/>
        <d v="2019-08-18T00:00:00"/>
        <d v="2018-07-31T00:00:00"/>
        <d v="2015-09-13T00:00:00"/>
        <d v="2019-10-13T00:00:00"/>
        <d v="2015-05-13T00:00:00"/>
        <d v="2019-10-07T00:00:00"/>
        <d v="2019-10-22T00:00:00"/>
        <d v="2019-10-20T00:00:00"/>
        <d v="2019-09-14T00:00:00"/>
        <d v="2018-08-10T00:00:00"/>
        <d v="2014-03-01T00:00:00"/>
        <d v="2014-07-10T00:00:00"/>
        <d v="2015-08-19T00:00:00"/>
        <d v="2014-07-01T00:00:00"/>
        <d v="2019-09-01T00:00:00"/>
        <d v="2015-08-12T00:00:00"/>
        <d v="2019-09-26T00:00:00"/>
        <d v="2014-01-13T00:00:00"/>
        <d v="2019-10-21T00:00:00"/>
        <d v="2019-09-02T00:00:00"/>
        <d v="2019-09-29T00:00:00"/>
        <d v="2019-09-15T00:00:00"/>
        <d v="2019-09-18T00:00:00"/>
        <d v="2019-09-05T00:00:00"/>
        <d v="2019-09-17T00:00:00"/>
        <d v="2019-09-23T00:00:00"/>
        <d v="2019-09-22T00:00:00"/>
        <d v="2019-09-21T00:00:00"/>
        <d v="2019-10-02T00:00:00"/>
        <d v="2014-10-15T00:00:00"/>
        <d v="2019-10-04T00:00:00"/>
        <m/>
      </sharedItems>
      <fieldGroup par="31"/>
    </cacheField>
    <cacheField name="Ship Date" numFmtId="0">
      <sharedItems containsNonDate="0" containsDate="1" containsString="0" containsBlank="1" minDate="2014-01-04T00:00:00" maxDate="2018-05-02T00:00:00" count="961">
        <d v="2016-01-13T00:00:00"/>
        <d v="2014-01-15T00:00:00"/>
        <d v="2015-01-15T00:00:00"/>
        <d v="2016-01-15T00:00:00"/>
        <d v="2015-07-12T00:00:00"/>
        <d v="2018-01-01T00:00:00"/>
        <d v="2017-06-11T00:00:00"/>
        <d v="2014-12-30T00:00:00"/>
        <d v="2014-01-16T00:00:00"/>
        <d v="2017-01-16T00:00:00"/>
        <d v="2016-09-06T00:00:00"/>
        <d v="2015-04-09T00:00:00"/>
        <d v="2015-01-17T00:00:00"/>
        <d v="2016-01-17T00:00:00"/>
        <d v="2017-01-17T00:00:00"/>
        <d v="2015-09-03T00:00:00"/>
        <d v="2015-10-07T00:00:00"/>
        <d v="2015-11-07T00:00:00"/>
        <d v="2014-01-18T00:00:00"/>
        <d v="2017-10-06T00:00:00"/>
        <d v="2017-01-18T00:00:00"/>
        <d v="2014-01-20T00:00:00"/>
        <d v="2016-01-20T00:00:00"/>
        <d v="2014-09-04T00:00:00"/>
        <d v="2017-01-20T00:00:00"/>
        <d v="2016-01-21T00:00:00"/>
        <d v="2014-01-23T00:00:00"/>
        <d v="2015-01-23T00:00:00"/>
        <d v="2015-10-09T00:00:00"/>
        <d v="2015-12-08T00:00:00"/>
        <d v="2016-01-23T00:00:00"/>
        <d v="2014-01-10T00:00:00"/>
        <d v="2017-04-06T00:00:00"/>
        <d v="2017-01-23T00:00:00"/>
        <d v="2015-01-24T00:00:00"/>
        <d v="2017-01-24T00:00:00"/>
        <d v="2015-02-12T00:00:00"/>
        <d v="2014-01-25T00:00:00"/>
        <d v="2017-01-25T00:00:00"/>
        <d v="2014-01-26T00:00:00"/>
        <d v="2016-05-04T00:00:00"/>
        <d v="2017-03-11T00:00:00"/>
        <d v="2018-02-01T00:00:00"/>
        <d v="2015-10-04T00:00:00"/>
        <d v="2017-03-12T00:00:00"/>
        <d v="2016-01-28T00:00:00"/>
        <d v="2014-01-29T00:00:00"/>
        <d v="2014-03-12T00:00:00"/>
        <d v="2015-02-06T00:00:00"/>
        <d v="2015-01-29T00:00:00"/>
        <d v="2016-01-29T00:00:00"/>
        <d v="2014-01-31T00:00:00"/>
        <d v="2015-01-31T00:00:00"/>
        <d v="2017-01-31T00:00:00"/>
        <d v="2017-11-11T00:00:00"/>
        <d v="2015-02-01T00:00:00"/>
        <d v="2017-04-12T00:00:00"/>
        <d v="2014-10-13T00:00:00"/>
        <d v="2015-10-13T00:00:00"/>
        <d v="2017-10-13T00:00:00"/>
        <d v="2014-10-04T00:00:00"/>
        <d v="2014-10-14T00:00:00"/>
        <d v="2015-10-14T00:00:00"/>
        <d v="2017-04-10T00:00:00"/>
        <d v="2015-04-05T00:00:00"/>
        <d v="2016-10-14T00:00:00"/>
        <d v="2017-05-10T00:00:00"/>
        <d v="2017-10-14T00:00:00"/>
        <d v="2017-11-12T00:00:00"/>
        <d v="2014-01-14T00:00:00"/>
        <d v="2016-01-12T00:00:00"/>
        <d v="2014-10-15T00:00:00"/>
        <d v="2015-10-15T00:00:00"/>
        <d v="2017-06-10T00:00:00"/>
        <d v="2014-10-16T00:00:00"/>
        <d v="2017-10-16T00:00:00"/>
        <d v="2014-01-09T00:00:00"/>
        <d v="2014-10-12T00:00:00"/>
        <d v="2015-04-10T00:00:00"/>
        <d v="2017-05-12T00:00:00"/>
        <d v="2016-08-11T00:00:00"/>
        <d v="2017-06-09T00:00:00"/>
        <d v="2016-08-10T00:00:00"/>
        <d v="2015-08-11T00:00:00"/>
        <d v="2014-10-17T00:00:00"/>
        <d v="2015-04-12T00:00:00"/>
        <d v="2014-07-05T00:00:00"/>
        <d v="2016-07-09T00:00:00"/>
        <d v="2015-10-17T00:00:00"/>
        <d v="2016-10-17T00:00:00"/>
        <d v="2017-10-17T00:00:00"/>
        <d v="2014-10-18T00:00:00"/>
        <d v="2016-06-05T00:00:00"/>
        <d v="2015-10-18T00:00:00"/>
        <d v="2017-10-12T00:00:00"/>
        <d v="2017-10-18T00:00:00"/>
        <d v="2014-10-19T00:00:00"/>
        <d v="2016-10-19T00:00:00"/>
        <d v="2016-10-12T00:00:00"/>
        <d v="2017-03-06T00:00:00"/>
        <d v="2017-08-12T00:00:00"/>
        <d v="2014-09-06T00:00:00"/>
        <d v="2016-12-10T00:00:00"/>
        <d v="2014-10-20T00:00:00"/>
        <d v="2016-10-20T00:00:00"/>
        <d v="2017-04-07T00:00:00"/>
        <d v="2016-08-02T00:00:00"/>
        <d v="2016-07-12T00:00:00"/>
        <d v="2014-09-02T00:00:00"/>
        <d v="2017-10-20T00:00:00"/>
        <d v="2016-10-21T00:00:00"/>
        <d v="2017-10-21T00:00:00"/>
        <d v="2016-08-09T00:00:00"/>
        <d v="2014-02-11T00:00:00"/>
        <d v="2014-10-22T00:00:00"/>
        <d v="2015-11-08T00:00:00"/>
        <d v="2016-05-01T00:00:00"/>
        <d v="2016-12-11T00:00:00"/>
        <d v="2015-10-22T00:00:00"/>
        <d v="2016-10-22T00:00:00"/>
        <d v="2017-10-22T00:00:00"/>
        <d v="2014-10-23T00:00:00"/>
        <d v="2017-10-23T00:00:00"/>
        <d v="2017-08-09T00:00:00"/>
        <d v="2015-10-24T00:00:00"/>
        <d v="2016-10-24T00:00:00"/>
        <d v="2014-06-10T00:00:00"/>
        <d v="2017-10-08T00:00:00"/>
        <d v="2015-02-11T00:00:00"/>
        <d v="2017-12-07T00:00:00"/>
        <d v="2017-10-24T00:00:00"/>
        <d v="2017-05-11T00:00:00"/>
        <d v="2017-06-12T00:00:00"/>
        <d v="2016-02-03T00:00:00"/>
        <d v="2016-09-05T00:00:00"/>
        <d v="2016-05-12T00:00:00"/>
        <d v="2015-10-25T00:00:00"/>
        <d v="2015-03-12T00:00:00"/>
        <d v="2016-10-25T00:00:00"/>
        <d v="2014-10-26T00:00:00"/>
        <d v="2014-04-05T00:00:00"/>
        <d v="2016-10-26T00:00:00"/>
        <d v="2017-10-26T00:00:00"/>
        <d v="2015-10-27T00:00:00"/>
        <d v="2016-04-02T00:00:00"/>
        <d v="2017-02-12T00:00:00"/>
        <d v="2016-10-27T00:00:00"/>
        <d v="2016-05-02T00:00:00"/>
        <d v="2017-10-27T00:00:00"/>
        <d v="2014-10-28T00:00:00"/>
        <d v="2016-10-28T00:00:00"/>
        <d v="2017-12-12T00:00:00"/>
        <d v="2017-10-28T00:00:00"/>
        <d v="2014-01-12T00:00:00"/>
        <d v="2016-03-08T00:00:00"/>
        <d v="2014-08-07T00:00:00"/>
        <d v="2016-10-29T00:00:00"/>
        <d v="2017-11-09T00:00:00"/>
        <d v="2017-10-29T00:00:00"/>
        <d v="2014-10-30T00:00:00"/>
        <d v="2015-10-30T00:00:00"/>
        <d v="2017-08-10T00:00:00"/>
        <d v="2014-10-11T00:00:00"/>
        <d v="2015-05-07T00:00:00"/>
        <d v="2017-10-30T00:00:00"/>
        <d v="2014-10-31T00:00:00"/>
        <d v="2015-10-31T00:00:00"/>
        <d v="2016-10-31T00:00:00"/>
        <d v="2014-11-13T00:00:00"/>
        <d v="2015-11-13T00:00:00"/>
        <d v="2017-01-01T00:00:00"/>
        <d v="2016-11-13T00:00:00"/>
        <d v="2016-01-10T00:00:00"/>
        <d v="2017-11-13T00:00:00"/>
        <d v="2016-03-07T00:00:00"/>
        <d v="2014-06-06T00:00:00"/>
        <d v="2015-07-06T00:00:00"/>
        <d v="2017-07-02T00:00:00"/>
        <d v="2014-11-14T00:00:00"/>
        <d v="2017-06-07T00:00:00"/>
        <d v="2015-05-05T00:00:00"/>
        <d v="2015-11-14T00:00:00"/>
        <d v="2015-05-04T00:00:00"/>
        <d v="2016-05-05T00:00:00"/>
        <d v="2016-11-14T00:00:00"/>
        <d v="2017-11-14T00:00:00"/>
        <d v="2014-11-15T00:00:00"/>
        <d v="2015-11-15T00:00:00"/>
        <d v="2016-11-01T00:00:00"/>
        <d v="2016-11-15T00:00:00"/>
        <d v="2017-05-05T00:00:00"/>
        <d v="2017-01-08T00:00:00"/>
        <d v="2014-08-12T00:00:00"/>
        <d v="2017-11-15T00:00:00"/>
        <d v="2017-07-07T00:00:00"/>
        <d v="2014-11-16T00:00:00"/>
        <d v="2015-03-11T00:00:00"/>
        <d v="2016-04-09T00:00:00"/>
        <d v="2015-12-09T00:00:00"/>
        <d v="2016-11-16T00:00:00"/>
        <d v="2016-01-08T00:00:00"/>
        <d v="2017-04-11T00:00:00"/>
        <d v="2015-09-12T00:00:00"/>
        <d v="2017-07-04T00:00:00"/>
        <d v="2017-02-07T00:00:00"/>
        <d v="2017-11-16T00:00:00"/>
        <d v="2015-11-17T00:00:00"/>
        <d v="2016-04-07T00:00:00"/>
        <d v="2016-06-07T00:00:00"/>
        <d v="2014-01-08T00:00:00"/>
        <d v="2016-11-17T00:00:00"/>
        <d v="2017-11-05T00:00:00"/>
        <d v="2015-09-05T00:00:00"/>
        <d v="2015-07-09T00:00:00"/>
        <d v="2017-11-17T00:00:00"/>
        <d v="2014-11-18T00:00:00"/>
        <d v="2017-01-12T00:00:00"/>
        <d v="2017-01-06T00:00:00"/>
        <d v="2015-11-18T00:00:00"/>
        <d v="2017-09-11T00:00:00"/>
        <d v="2015-05-02T00:00:00"/>
        <d v="2015-10-12T00:00:00"/>
        <d v="2017-11-18T00:00:00"/>
        <d v="2015-11-19T00:00:00"/>
        <d v="2017-02-04T00:00:00"/>
        <d v="2016-11-03T00:00:00"/>
        <d v="2017-07-06T00:00:00"/>
        <d v="2016-11-19T00:00:00"/>
        <d v="2017-11-19T00:00:00"/>
        <d v="2014-11-20T00:00:00"/>
        <d v="2016-02-12T00:00:00"/>
        <d v="2015-11-20T00:00:00"/>
        <d v="2014-05-11T00:00:00"/>
        <d v="2014-07-10T00:00:00"/>
        <d v="2016-11-20T00:00:00"/>
        <d v="2017-11-20T00:00:00"/>
        <d v="2014-07-09T00:00:00"/>
        <d v="2016-04-06T00:00:00"/>
        <d v="2017-08-05T00:00:00"/>
        <d v="2014-11-21T00:00:00"/>
        <d v="2017-01-10T00:00:00"/>
        <d v="2014-12-04T00:00:00"/>
        <d v="2015-07-03T00:00:00"/>
        <d v="2017-01-11T00:00:00"/>
        <d v="2017-12-09T00:00:00"/>
        <d v="2015-11-21T00:00:00"/>
        <d v="2017-05-02T00:00:00"/>
        <d v="2016-11-21T00:00:00"/>
        <d v="2017-11-21T00:00:00"/>
        <d v="2015-08-06T00:00:00"/>
        <d v="2016-03-03T00:00:00"/>
        <d v="2014-08-11T00:00:00"/>
        <d v="2015-06-10T00:00:00"/>
        <d v="2016-09-11T00:00:00"/>
        <d v="2014-11-22T00:00:00"/>
        <d v="2017-03-08T00:00:00"/>
        <d v="2016-11-22T00:00:00"/>
        <d v="2017-11-22T00:00:00"/>
        <d v="2014-11-23T00:00:00"/>
        <d v="2015-11-23T00:00:00"/>
        <d v="2016-02-07T00:00:00"/>
        <d v="2016-11-23T00:00:00"/>
        <d v="2016-07-10T00:00:00"/>
        <d v="2016-05-11T00:00:00"/>
        <d v="2015-05-01T00:00:00"/>
        <d v="2017-11-23T00:00:00"/>
        <d v="2014-11-24T00:00:00"/>
        <d v="2015-11-24T00:00:00"/>
        <d v="2014-06-12T00:00:00"/>
        <d v="2016-06-09T00:00:00"/>
        <d v="2016-02-11T00:00:00"/>
        <d v="2016-11-24T00:00:00"/>
        <d v="2017-11-24T00:00:00"/>
        <d v="2015-11-02T00:00:00"/>
        <d v="2017-08-11T00:00:00"/>
        <d v="2016-01-06T00:00:00"/>
        <d v="2016-10-05T00:00:00"/>
        <d v="2016-02-10T00:00:00"/>
        <d v="2014-09-09T00:00:00"/>
        <d v="2017-11-10T00:00:00"/>
        <d v="2014-11-25T00:00:00"/>
        <d v="2015-07-11T00:00:00"/>
        <d v="2015-11-25T00:00:00"/>
        <d v="2016-11-25T00:00:00"/>
        <d v="2017-11-25T00:00:00"/>
        <d v="2014-11-26T00:00:00"/>
        <d v="2014-05-08T00:00:00"/>
        <d v="2015-11-26T00:00:00"/>
        <d v="2016-11-26T00:00:00"/>
        <d v="2016-02-06T00:00:00"/>
        <d v="2017-11-26T00:00:00"/>
        <d v="2014-11-27T00:00:00"/>
        <d v="2015-11-27T00:00:00"/>
        <d v="2015-11-09T00:00:00"/>
        <d v="2016-11-27T00:00:00"/>
        <d v="2017-12-05T00:00:00"/>
        <d v="2016-01-02T00:00:00"/>
        <d v="2015-12-06T00:00:00"/>
        <d v="2014-08-03T00:00:00"/>
        <d v="2017-11-27T00:00:00"/>
        <d v="2017-06-01T00:00:00"/>
        <d v="2014-11-28T00:00:00"/>
        <d v="2017-11-28T00:00:00"/>
        <d v="2014-11-29T00:00:00"/>
        <d v="2015-05-06T00:00:00"/>
        <d v="2017-11-08T00:00:00"/>
        <d v="2017-02-10T00:00:00"/>
        <d v="2015-11-29T00:00:00"/>
        <d v="2014-01-05T00:00:00"/>
        <d v="2016-11-29T00:00:00"/>
        <d v="2017-11-29T00:00:00"/>
        <d v="2014-11-30T00:00:00"/>
        <d v="2014-12-08T00:00:00"/>
        <d v="2017-09-12T00:00:00"/>
        <d v="2015-11-30T00:00:00"/>
        <d v="2016-11-30T00:00:00"/>
        <d v="2017-11-30T00:00:00"/>
        <d v="2016-12-13T00:00:00"/>
        <d v="2014-12-09T00:00:00"/>
        <d v="2017-12-13T00:00:00"/>
        <d v="2014-05-12T00:00:00"/>
        <d v="2016-09-09T00:00:00"/>
        <d v="2016-11-07T00:00:00"/>
        <d v="2014-12-14T00:00:00"/>
        <d v="2014-11-09T00:00:00"/>
        <d v="2014-07-12T00:00:00"/>
        <d v="2015-08-09T00:00:00"/>
        <d v="2016-12-14T00:00:00"/>
        <d v="2017-12-14T00:00:00"/>
        <d v="2015-10-01T00:00:00"/>
        <d v="2014-12-15T00:00:00"/>
        <d v="2015-03-01T00:00:00"/>
        <d v="2016-12-15T00:00:00"/>
        <d v="2014-05-03T00:00:00"/>
        <d v="2016-11-05T00:00:00"/>
        <d v="2017-12-15T00:00:00"/>
        <d v="2015-12-16T00:00:00"/>
        <d v="2014-10-07T00:00:00"/>
        <d v="2015-01-05T00:00:00"/>
        <d v="2015-09-10T00:00:00"/>
        <d v="2015-12-11T00:00:00"/>
        <d v="2017-01-09T00:00:00"/>
        <d v="2017-05-06T00:00:00"/>
        <d v="2016-12-16T00:00:00"/>
        <d v="2014-12-17T00:00:00"/>
        <d v="2014-03-10T00:00:00"/>
        <d v="2014-03-11T00:00:00"/>
        <d v="2015-12-17T00:00:00"/>
        <d v="2014-11-07T00:00:00"/>
        <d v="2017-06-02T00:00:00"/>
        <d v="2016-12-17T00:00:00"/>
        <d v="2017-02-01T00:00:00"/>
        <d v="2017-12-17T00:00:00"/>
        <d v="2015-06-12T00:00:00"/>
        <d v="2014-05-09T00:00:00"/>
        <d v="2015-09-07T00:00:00"/>
        <d v="2016-06-06T00:00:00"/>
        <d v="2016-07-05T00:00:00"/>
        <d v="2016-09-04T00:00:00"/>
        <d v="2014-12-18T00:00:00"/>
        <d v="2017-11-03T00:00:00"/>
        <d v="2016-08-12T00:00:00"/>
        <d v="2015-12-18T00:00:00"/>
        <d v="2017-10-10T00:00:00"/>
        <d v="2014-07-06T00:00:00"/>
        <d v="2016-12-18T00:00:00"/>
        <d v="2017-12-18T00:00:00"/>
        <d v="2014-12-19T00:00:00"/>
        <d v="2016-12-19T00:00:00"/>
        <d v="2014-12-01T00:00:00"/>
        <d v="2017-12-19T00:00:00"/>
        <d v="2016-03-11T00:00:00"/>
        <d v="2014-12-20T00:00:00"/>
        <d v="2016-12-20T00:00:00"/>
        <d v="2017-12-20T00:00:00"/>
        <d v="2014-12-21T00:00:00"/>
        <d v="2015-12-12T00:00:00"/>
        <d v="2016-12-21T00:00:00"/>
        <d v="2017-10-09T00:00:00"/>
        <d v="2016-10-11T00:00:00"/>
        <d v="2017-12-21T00:00:00"/>
        <d v="2016-08-04T00:00:00"/>
        <d v="2016-10-06T00:00:00"/>
        <d v="2014-12-22T00:00:00"/>
        <d v="2016-03-12T00:00:00"/>
        <d v="2016-11-09T00:00:00"/>
        <d v="2015-12-22T00:00:00"/>
        <d v="2015-09-09T00:00:00"/>
        <d v="2014-01-07T00:00:00"/>
        <d v="2016-12-22T00:00:00"/>
        <d v="2014-12-23T00:00:00"/>
        <d v="2017-09-07T00:00:00"/>
        <d v="2015-12-23T00:00:00"/>
        <d v="2016-12-23T00:00:00"/>
        <d v="2017-12-23T00:00:00"/>
        <d v="2014-06-11T00:00:00"/>
        <d v="2017-06-05T00:00:00"/>
        <d v="2015-07-02T00:00:00"/>
        <d v="2015-12-24T00:00:00"/>
        <d v="2016-12-24T00:00:00"/>
        <d v="2017-03-03T00:00:00"/>
        <d v="2017-01-04T00:00:00"/>
        <d v="2017-12-24T00:00:00"/>
        <d v="2016-12-04T00:00:00"/>
        <d v="2015-06-11T00:00:00"/>
        <d v="2015-02-05T00:00:00"/>
        <d v="2014-12-25T00:00:00"/>
        <d v="2015-08-12T00:00:00"/>
        <d v="2015-12-25T00:00:00"/>
        <d v="2017-02-11T00:00:00"/>
        <d v="2016-12-25T00:00:00"/>
        <d v="2017-12-25T00:00:00"/>
        <d v="2018-05-01T00:00:00"/>
        <d v="2017-10-11T00:00:00"/>
        <d v="2014-12-26T00:00:00"/>
        <d v="2015-12-26T00:00:00"/>
        <d v="2016-12-26T00:00:00"/>
        <d v="2017-12-26T00:00:00"/>
        <d v="2014-12-27T00:00:00"/>
        <d v="2015-01-09T00:00:00"/>
        <d v="2017-06-03T00:00:00"/>
        <d v="2015-12-27T00:00:00"/>
        <d v="2016-06-11T00:00:00"/>
        <d v="2017-12-27T00:00:00"/>
        <d v="2017-02-06T00:00:00"/>
        <d v="2014-12-28T00:00:00"/>
        <d v="2015-08-04T00:00:00"/>
        <d v="2015-12-28T00:00:00"/>
        <d v="2016-08-08T00:00:00"/>
        <d v="2015-05-08T00:00:00"/>
        <d v="2016-12-28T00:00:00"/>
        <d v="2016-06-12T00:00:00"/>
        <d v="2016-04-05T00:00:00"/>
        <d v="2017-12-11T00:00:00"/>
        <d v="2016-12-03T00:00:00"/>
        <d v="2016-07-11T00:00:00"/>
        <d v="2017-12-28T00:00:00"/>
        <d v="2017-05-09T00:00:00"/>
        <d v="2017-02-08T00:00:00"/>
        <d v="2015-02-07T00:00:00"/>
        <d v="2015-08-10T00:00:00"/>
        <d v="2014-12-29T00:00:00"/>
        <d v="2015-12-29T00:00:00"/>
        <d v="2016-12-29T00:00:00"/>
        <d v="2017-12-29T00:00:00"/>
        <d v="2015-12-30T00:00:00"/>
        <d v="2017-11-07T00:00:00"/>
        <d v="2014-08-10T00:00:00"/>
        <d v="2014-10-10T00:00:00"/>
        <d v="2016-12-30T00:00:00"/>
        <d v="2015-12-05T00:00:00"/>
        <d v="2017-08-08T00:00:00"/>
        <d v="2017-12-30T00:00:00"/>
        <d v="2014-12-31T00:00:00"/>
        <d v="2014-01-04T00:00:00"/>
        <d v="2015-12-31T00:00:00"/>
        <d v="2014-08-05T00:00:00"/>
        <d v="2016-12-31T00:00:00"/>
        <d v="2017-03-04T00:00:00"/>
        <d v="2017-12-31T00:00:00"/>
        <d v="2017-10-07T00:00:00"/>
        <d v="2015-02-13T00:00:00"/>
        <d v="2017-02-13T00:00:00"/>
        <d v="2017-02-14T00:00:00"/>
        <d v="2017-07-05T00:00:00"/>
        <d v="2014-02-15T00:00:00"/>
        <d v="2016-11-02T00:00:00"/>
        <d v="2016-02-15T00:00:00"/>
        <d v="2014-02-08T00:00:00"/>
        <d v="2017-07-09T00:00:00"/>
        <d v="2014-09-11T00:00:00"/>
        <d v="2016-04-08T00:00:00"/>
        <d v="2015-02-16T00:00:00"/>
        <d v="2015-04-02T00:00:00"/>
        <d v="2014-02-18T00:00:00"/>
        <d v="2017-02-05T00:00:00"/>
        <d v="2017-02-19T00:00:00"/>
        <d v="2016-02-20T00:00:00"/>
        <d v="2017-02-20T00:00:00"/>
        <d v="2017-05-01T00:00:00"/>
        <d v="2017-02-21T00:00:00"/>
        <d v="2016-02-22T00:00:00"/>
        <d v="2017-02-22T00:00:00"/>
        <d v="2016-02-23T00:00:00"/>
        <d v="2015-08-08T00:00:00"/>
        <d v="2017-02-23T00:00:00"/>
        <d v="2015-02-24T00:00:00"/>
        <d v="2016-02-24T00:00:00"/>
        <d v="2015-12-10T00:00:00"/>
        <d v="2014-02-26T00:00:00"/>
        <d v="2016-02-26T00:00:00"/>
        <d v="2014-04-11T00:00:00"/>
        <d v="2017-02-27T00:00:00"/>
        <d v="2017-04-09T00:00:00"/>
        <d v="2017-02-28T00:00:00"/>
        <d v="2016-03-13T00:00:00"/>
        <d v="2017-03-13T00:00:00"/>
        <d v="2017-03-14T00:00:00"/>
        <d v="2014-08-04T00:00:00"/>
        <d v="2015-03-15T00:00:00"/>
        <d v="2016-03-15T00:00:00"/>
        <d v="2017-07-11T00:00:00"/>
        <d v="2014-10-08T00:00:00"/>
        <d v="2015-01-08T00:00:00"/>
        <d v="2015-04-07T00:00:00"/>
        <d v="2016-01-01T00:00:00"/>
        <d v="2015-04-03T00:00:00"/>
        <d v="2017-03-15T00:00:00"/>
        <d v="2014-03-16T00:00:00"/>
        <d v="2016-03-16T00:00:00"/>
        <d v="2017-03-16T00:00:00"/>
        <d v="2016-03-09T00:00:00"/>
        <d v="2015-03-17T00:00:00"/>
        <d v="2016-03-17T00:00:00"/>
        <d v="2015-03-18T00:00:00"/>
        <d v="2016-03-18T00:00:00"/>
        <d v="2017-08-03T00:00:00"/>
        <d v="2014-12-06T00:00:00"/>
        <d v="2014-03-19T00:00:00"/>
        <d v="2016-03-19T00:00:00"/>
        <d v="2014-03-21T00:00:00"/>
        <d v="2016-07-01T00:00:00"/>
        <d v="2014-02-09T00:00:00"/>
        <d v="2016-03-21T00:00:00"/>
        <d v="2017-10-03T00:00:00"/>
        <d v="2015-03-22T00:00:00"/>
        <d v="2016-03-22T00:00:00"/>
        <d v="2017-03-22T00:00:00"/>
        <d v="2014-03-23T00:00:00"/>
        <d v="2015-01-01T00:00:00"/>
        <d v="2015-03-23T00:00:00"/>
        <d v="2017-03-23T00:00:00"/>
        <d v="2017-04-08T00:00:00"/>
        <d v="2014-03-24T00:00:00"/>
        <d v="2016-03-24T00:00:00"/>
        <d v="2014-03-25T00:00:00"/>
        <d v="2015-03-03T00:00:00"/>
        <d v="2016-03-25T00:00:00"/>
        <d v="2017-03-25T00:00:00"/>
        <d v="2014-03-26T00:00:00"/>
        <d v="2015-03-26T00:00:00"/>
        <d v="2016-03-26T00:00:00"/>
        <d v="2016-08-05T00:00:00"/>
        <d v="2015-03-27T00:00:00"/>
        <d v="2017-03-27T00:00:00"/>
        <d v="2015-09-11T00:00:00"/>
        <d v="2016-03-28T00:00:00"/>
        <d v="2017-03-28T00:00:00"/>
        <d v="2014-03-29T00:00:00"/>
        <d v="2015-03-29T00:00:00"/>
        <d v="2017-03-29T00:00:00"/>
        <d v="2015-03-30T00:00:00"/>
        <d v="2014-03-31T00:00:00"/>
        <d v="2015-03-31T00:00:00"/>
        <d v="2015-09-01T00:00:00"/>
        <d v="2014-12-05T00:00:00"/>
        <d v="2016-03-31T00:00:00"/>
        <d v="2017-03-31T00:00:00"/>
        <d v="2016-07-07T00:00:00"/>
        <d v="2017-01-03T00:00:00"/>
        <d v="2016-04-13T00:00:00"/>
        <d v="2015-04-14T00:00:00"/>
        <d v="2016-04-14T00:00:00"/>
        <d v="2017-04-14T00:00:00"/>
        <d v="2014-04-15T00:00:00"/>
        <d v="2015-12-07T00:00:00"/>
        <d v="2014-10-09T00:00:00"/>
        <d v="2016-04-15T00:00:00"/>
        <d v="2017-04-15T00:00:00"/>
        <d v="2016-04-16T00:00:00"/>
        <d v="2014-04-17T00:00:00"/>
        <d v="2015-04-17T00:00:00"/>
        <d v="2015-05-11T00:00:00"/>
        <d v="2017-04-04T00:00:00"/>
        <d v="2014-04-04T00:00:00"/>
        <d v="2015-11-12T00:00:00"/>
        <d v="2017-10-05T00:00:00"/>
        <d v="2016-04-17T00:00:00"/>
        <d v="2017-04-17T00:00:00"/>
        <d v="2015-04-18T00:00:00"/>
        <d v="2016-04-18T00:00:00"/>
        <d v="2017-04-18T00:00:00"/>
        <d v="2015-04-19T00:00:00"/>
        <d v="2017-04-19T00:00:00"/>
        <d v="2016-04-20T00:00:00"/>
        <d v="2017-04-20T00:00:00"/>
        <d v="2014-04-21T00:00:00"/>
        <d v="2015-04-21T00:00:00"/>
        <d v="2016-04-21T00:00:00"/>
        <d v="2014-04-22T00:00:00"/>
        <d v="2016-05-09T00:00:00"/>
        <d v="2017-02-09T00:00:00"/>
        <d v="2015-04-22T00:00:00"/>
        <d v="2016-04-22T00:00:00"/>
        <d v="2017-04-22T00:00:00"/>
        <d v="2016-04-23T00:00:00"/>
        <d v="2017-01-05T00:00:00"/>
        <d v="2017-04-05T00:00:00"/>
        <d v="2017-04-23T00:00:00"/>
        <d v="2017-09-10T00:00:00"/>
        <d v="2014-11-11T00:00:00"/>
        <d v="2017-04-24T00:00:00"/>
        <d v="2015-06-02T00:00:00"/>
        <d v="2014-03-05T00:00:00"/>
        <d v="2014-04-25T00:00:00"/>
        <d v="2015-04-25T00:00:00"/>
        <d v="2016-04-25T00:00:00"/>
        <d v="2017-04-25T00:00:00"/>
        <d v="2016-04-26T00:00:00"/>
        <d v="2017-12-04T00:00:00"/>
        <d v="2017-04-26T00:00:00"/>
        <d v="2016-09-10T00:00:00"/>
        <d v="2014-04-27T00:00:00"/>
        <d v="2017-11-02T00:00:00"/>
        <d v="2017-04-27T00:00:00"/>
        <d v="2015-04-28T00:00:00"/>
        <d v="2016-04-28T00:00:00"/>
        <d v="2015-04-29T00:00:00"/>
        <d v="2016-04-12T00:00:00"/>
        <d v="2016-04-29T00:00:00"/>
        <d v="2014-04-30T00:00:00"/>
        <d v="2015-04-30T00:00:00"/>
        <d v="2016-01-09T00:00:00"/>
        <d v="2016-04-30T00:00:00"/>
        <d v="2016-05-13T00:00:00"/>
        <d v="2017-05-13T00:00:00"/>
        <d v="2014-05-14T00:00:00"/>
        <d v="2015-05-14T00:00:00"/>
        <d v="2016-05-14T00:00:00"/>
        <d v="2017-05-14T00:00:00"/>
        <d v="2014-05-15T00:00:00"/>
        <d v="2015-05-15T00:00:00"/>
        <d v="2017-05-15T00:00:00"/>
        <d v="2014-05-16T00:00:00"/>
        <d v="2015-05-16T00:00:00"/>
        <d v="2014-05-17T00:00:00"/>
        <d v="2015-05-17T00:00:00"/>
        <d v="2016-05-17T00:00:00"/>
        <d v="2017-05-17T00:00:00"/>
        <d v="2016-11-11T00:00:00"/>
        <d v="2016-05-18T00:00:00"/>
        <d v="2017-05-18T00:00:00"/>
        <d v="2014-05-19T00:00:00"/>
        <d v="2015-05-19T00:00:00"/>
        <d v="2014-11-06T00:00:00"/>
        <d v="2016-05-19T00:00:00"/>
        <d v="2017-05-19T00:00:00"/>
        <d v="2014-05-20T00:00:00"/>
        <d v="2016-06-08T00:00:00"/>
        <d v="2017-01-07T00:00:00"/>
        <d v="2016-05-20T00:00:00"/>
        <d v="2017-05-20T00:00:00"/>
        <d v="2014-11-12T00:00:00"/>
        <d v="2017-05-21T00:00:00"/>
        <d v="2014-05-22T00:00:00"/>
        <d v="2017-05-22T00:00:00"/>
        <d v="2015-06-08T00:00:00"/>
        <d v="2017-12-06T00:00:00"/>
        <d v="2014-05-23T00:00:00"/>
        <d v="2017-05-23T00:00:00"/>
        <d v="2015-05-24T00:00:00"/>
        <d v="2016-05-24T00:00:00"/>
        <d v="2017-05-24T00:00:00"/>
        <d v="2016-09-07T00:00:00"/>
        <d v="2016-05-25T00:00:00"/>
        <d v="2017-05-25T00:00:00"/>
        <d v="2015-05-26T00:00:00"/>
        <d v="2016-05-26T00:00:00"/>
        <d v="2014-02-02T00:00:00"/>
        <d v="2017-05-26T00:00:00"/>
        <d v="2016-01-11T00:00:00"/>
        <d v="2014-05-27T00:00:00"/>
        <d v="2015-05-27T00:00:00"/>
        <d v="2016-05-27T00:00:00"/>
        <d v="2015-05-28T00:00:00"/>
        <d v="2016-02-04T00:00:00"/>
        <d v="2014-05-29T00:00:00"/>
        <d v="2017-09-05T00:00:00"/>
        <d v="2016-05-29T00:00:00"/>
        <d v="2017-05-29T00:00:00"/>
        <d v="2014-05-30T00:00:00"/>
        <d v="2016-05-30T00:00:00"/>
        <d v="2017-05-30T00:00:00"/>
        <d v="2014-05-31T00:00:00"/>
        <d v="2015-05-31T00:00:00"/>
        <d v="2016-05-31T00:00:00"/>
        <d v="2017-05-31T00:00:00"/>
        <d v="2014-06-13T00:00:00"/>
        <d v="2017-06-13T00:00:00"/>
        <d v="2014-06-14T00:00:00"/>
        <d v="2016-06-14T00:00:00"/>
        <d v="2017-06-14T00:00:00"/>
        <d v="2016-06-15T00:00:00"/>
        <d v="2015-06-16T00:00:00"/>
        <d v="2016-06-16T00:00:00"/>
        <d v="2017-06-16T00:00:00"/>
        <d v="2015-06-17T00:00:00"/>
        <d v="2016-06-17T00:00:00"/>
        <d v="2015-06-18T00:00:00"/>
        <d v="2016-06-18T00:00:00"/>
        <d v="2018-03-01T00:00:00"/>
        <d v="2017-06-18T00:00:00"/>
        <d v="2016-06-19T00:00:00"/>
        <d v="2016-06-04T00:00:00"/>
        <d v="2017-06-19T00:00:00"/>
        <d v="2016-11-12T00:00:00"/>
        <d v="2014-03-04T00:00:00"/>
        <d v="2016-05-10T00:00:00"/>
        <d v="2016-11-10T00:00:00"/>
        <d v="2014-06-20T00:00:00"/>
        <d v="2015-06-20T00:00:00"/>
        <d v="2014-09-08T00:00:00"/>
        <d v="2017-06-20T00:00:00"/>
        <d v="2015-07-01T00:00:00"/>
        <d v="2014-06-21T00:00:00"/>
        <d v="2016-06-21T00:00:00"/>
        <d v="2017-06-21T00:00:00"/>
        <d v="2014-06-22T00:00:00"/>
        <d v="2014-06-23T00:00:00"/>
        <d v="2015-06-23T00:00:00"/>
        <d v="2016-06-23T00:00:00"/>
        <d v="2016-11-04T00:00:00"/>
        <d v="2015-11-06T00:00:00"/>
        <d v="2014-05-06T00:00:00"/>
        <d v="2017-06-23T00:00:00"/>
        <d v="2014-06-24T00:00:00"/>
        <d v="2015-06-24T00:00:00"/>
        <d v="2014-06-25T00:00:00"/>
        <d v="2017-09-02T00:00:00"/>
        <d v="2015-06-25T00:00:00"/>
        <d v="2016-06-25T00:00:00"/>
        <d v="2017-06-25T00:00:00"/>
        <d v="2016-06-26T00:00:00"/>
        <d v="2017-06-26T00:00:00"/>
        <d v="2015-03-04T00:00:00"/>
        <d v="2015-10-08T00:00:00"/>
        <d v="2014-06-27T00:00:00"/>
        <d v="2015-12-03T00:00:00"/>
        <d v="2014-07-03T00:00:00"/>
        <d v="2016-06-27T00:00:00"/>
        <d v="2017-06-27T00:00:00"/>
        <d v="2014-06-28T00:00:00"/>
        <d v="2015-06-07T00:00:00"/>
        <d v="2015-06-28T00:00:00"/>
        <d v="2015-05-03T00:00:00"/>
        <d v="2015-06-29T00:00:00"/>
        <d v="2016-06-29T00:00:00"/>
        <d v="2017-06-29T00:00:00"/>
        <d v="2017-09-06T00:00:00"/>
        <d v="2015-06-30T00:00:00"/>
        <d v="2016-06-30T00:00:00"/>
        <d v="2017-06-30T00:00:00"/>
        <d v="2015-07-13T00:00:00"/>
        <d v="2016-03-06T00:00:00"/>
        <d v="2016-07-13T00:00:00"/>
        <d v="2014-07-14T00:00:00"/>
        <d v="2015-07-14T00:00:00"/>
        <d v="2017-07-14T00:00:00"/>
        <d v="2014-07-15T00:00:00"/>
        <d v="2015-07-15T00:00:00"/>
        <d v="2017-07-15T00:00:00"/>
        <d v="2016-12-12T00:00:00"/>
        <d v="2014-07-16T00:00:00"/>
        <d v="2015-07-16T00:00:00"/>
        <d v="2014-07-17T00:00:00"/>
        <d v="2015-07-17T00:00:00"/>
        <d v="2014-07-11T00:00:00"/>
        <d v="2017-07-17T00:00:00"/>
        <d v="2017-04-02T00:00:00"/>
        <d v="2014-07-18T00:00:00"/>
        <d v="2016-07-18T00:00:00"/>
        <d v="2017-07-18T00:00:00"/>
        <d v="2016-01-05T00:00:00"/>
        <d v="2015-11-03T00:00:00"/>
        <d v="2015-07-19T00:00:00"/>
        <d v="2014-12-03T00:00:00"/>
        <d v="2016-07-19T00:00:00"/>
        <d v="2016-02-09T00:00:00"/>
        <d v="2017-07-19T00:00:00"/>
        <d v="2015-07-20T00:00:00"/>
        <d v="2016-07-20T00:00:00"/>
        <d v="2014-07-22T00:00:00"/>
        <d v="2016-07-22T00:00:00"/>
        <d v="2017-07-22T00:00:00"/>
        <d v="2016-07-23T00:00:00"/>
        <d v="2017-07-23T00:00:00"/>
        <d v="2014-06-03T00:00:00"/>
        <d v="2014-07-24T00:00:00"/>
        <d v="2014-12-07T00:00:00"/>
        <d v="2016-07-24T00:00:00"/>
        <d v="2014-07-25T00:00:00"/>
        <d v="2015-03-07T00:00:00"/>
        <d v="2016-07-25T00:00:00"/>
        <d v="2015-02-03T00:00:00"/>
        <d v="2017-07-25T00:00:00"/>
        <d v="2016-07-26T00:00:00"/>
        <d v="2017-07-26T00:00:00"/>
        <d v="2014-07-27T00:00:00"/>
        <d v="2015-07-27T00:00:00"/>
        <d v="2017-07-12T00:00:00"/>
        <d v="2016-07-27T00:00:00"/>
        <d v="2017-07-27T00:00:00"/>
        <d v="2016-04-10T00:00:00"/>
        <d v="2014-07-28T00:00:00"/>
        <d v="2015-07-28T00:00:00"/>
        <d v="2016-07-28T00:00:00"/>
        <d v="2017-07-28T00:00:00"/>
        <d v="2015-07-29T00:00:00"/>
        <d v="2016-01-07T00:00:00"/>
        <d v="2016-07-29T00:00:00"/>
        <d v="2014-07-30T00:00:00"/>
        <d v="2015-07-31T00:00:00"/>
        <d v="2016-07-31T00:00:00"/>
        <d v="2017-07-31T00:00:00"/>
        <d v="2015-08-13T00:00:00"/>
        <d v="2016-10-02T00:00:00"/>
        <d v="2014-08-14T00:00:00"/>
        <d v="2014-08-15T00:00:00"/>
        <d v="2016-06-03T00:00:00"/>
        <d v="2016-08-15T00:00:00"/>
        <d v="2017-08-15T00:00:00"/>
        <d v="2014-08-16T00:00:00"/>
        <d v="2015-08-16T00:00:00"/>
        <d v="2016-08-16T00:00:00"/>
        <d v="2016-08-17T00:00:00"/>
        <d v="2016-08-18T00:00:00"/>
        <d v="2017-08-18T00:00:00"/>
        <d v="2014-08-19T00:00:00"/>
        <d v="2015-08-19T00:00:00"/>
        <d v="2016-08-19T00:00:00"/>
        <d v="2017-08-19T00:00:00"/>
        <d v="2014-08-20T00:00:00"/>
        <d v="2015-08-20T00:00:00"/>
        <d v="2016-08-20T00:00:00"/>
        <d v="2014-08-21T00:00:00"/>
        <d v="2017-08-21T00:00:00"/>
        <d v="2016-08-22T00:00:00"/>
        <d v="2017-08-22T00:00:00"/>
        <d v="2015-08-23T00:00:00"/>
        <d v="2016-08-23T00:00:00"/>
        <d v="2017-08-23T00:00:00"/>
        <d v="2017-08-24T00:00:00"/>
        <d v="2014-08-25T00:00:00"/>
        <d v="2016-03-02T00:00:00"/>
        <d v="2015-08-25T00:00:00"/>
        <d v="2016-08-25T00:00:00"/>
        <d v="2016-08-03T00:00:00"/>
        <d v="2017-08-25T00:00:00"/>
        <d v="2014-08-26T00:00:00"/>
        <d v="2015-08-26T00:00:00"/>
        <d v="2017-08-26T00:00:00"/>
        <d v="2014-08-27T00:00:00"/>
        <d v="2017-08-27T00:00:00"/>
        <d v="2015-08-28T00:00:00"/>
        <d v="2016-12-07T00:00:00"/>
        <d v="2015-08-05T00:00:00"/>
        <d v="2017-12-10T00:00:00"/>
        <d v="2016-08-28T00:00:00"/>
        <d v="2014-12-11T00:00:00"/>
        <d v="2014-08-29T00:00:00"/>
        <d v="2016-08-29T00:00:00"/>
        <d v="2017-08-29T00:00:00"/>
        <d v="2015-08-30T00:00:00"/>
        <d v="2016-08-30T00:00:00"/>
        <d v="2016-08-31T00:00:00"/>
        <d v="2017-08-31T00:00:00"/>
        <d v="2014-09-13T00:00:00"/>
        <d v="2015-09-13T00:00:00"/>
        <d v="2016-09-13T00:00:00"/>
        <d v="2017-09-13T00:00:00"/>
        <d v="2014-09-14T00:00:00"/>
        <d v="2015-09-14T00:00:00"/>
        <d v="2016-09-14T00:00:00"/>
        <d v="2015-06-03T00:00:00"/>
        <d v="2017-09-14T00:00:00"/>
        <d v="2014-09-15T00:00:00"/>
        <d v="2015-09-15T00:00:00"/>
        <d v="2016-05-03T00:00:00"/>
        <d v="2017-09-15T00:00:00"/>
        <d v="2015-07-05T00:00:00"/>
        <d v="2014-09-16T00:00:00"/>
        <d v="2015-09-16T00:00:00"/>
        <d v="2016-09-16T00:00:00"/>
        <d v="2017-09-16T00:00:00"/>
        <d v="2016-05-08T00:00:00"/>
        <d v="2014-09-17T00:00:00"/>
        <d v="2015-09-17T00:00:00"/>
        <d v="2016-09-17T00:00:00"/>
        <d v="2017-09-17T00:00:00"/>
        <d v="2014-09-18T00:00:00"/>
        <d v="2014-04-12T00:00:00"/>
        <d v="2015-09-18T00:00:00"/>
        <d v="2014-02-04T00:00:00"/>
        <d v="2015-11-04T00:00:00"/>
        <d v="2017-11-01T00:00:00"/>
        <d v="2016-09-18T00:00:00"/>
        <d v="2017-09-18T00:00:00"/>
        <d v="2014-09-19T00:00:00"/>
        <d v="2015-09-19T00:00:00"/>
        <d v="2017-04-01T00:00:00"/>
        <d v="2016-09-19T00:00:00"/>
        <d v="2017-09-19T00:00:00"/>
        <d v="2016-03-10T00:00:00"/>
        <d v="2014-09-20T00:00:00"/>
        <d v="2015-09-20T00:00:00"/>
        <d v="2016-09-20T00:00:00"/>
        <d v="2014-09-21T00:00:00"/>
        <d v="2015-07-08T00:00:00"/>
        <d v="2015-09-21T00:00:00"/>
        <d v="2016-09-21T00:00:00"/>
        <d v="2017-09-21T00:00:00"/>
        <d v="2015-09-22T00:00:00"/>
        <d v="2016-09-22T00:00:00"/>
        <d v="2017-09-22T00:00:00"/>
        <d v="2014-07-08T00:00:00"/>
        <d v="2017-03-09T00:00:00"/>
        <d v="2014-09-23T00:00:00"/>
        <d v="2015-09-23T00:00:00"/>
        <d v="2014-02-07T00:00:00"/>
        <d v="2016-09-23T00:00:00"/>
        <d v="2014-09-24T00:00:00"/>
        <d v="2015-03-05T00:00:00"/>
        <d v="2015-09-24T00:00:00"/>
        <d v="2016-09-24T00:00:00"/>
        <d v="2017-09-24T00:00:00"/>
        <d v="2014-09-25T00:00:00"/>
        <d v="2015-09-25T00:00:00"/>
        <d v="2016-09-25T00:00:00"/>
        <d v="2015-08-01T00:00:00"/>
        <d v="2015-04-06T00:00:00"/>
        <d v="2017-09-25T00:00:00"/>
        <d v="2015-09-26T00:00:00"/>
        <d v="2015-10-06T00:00:00"/>
        <d v="2016-09-26T00:00:00"/>
        <d v="2015-02-09T00:00:00"/>
        <d v="2016-12-01T00:00:00"/>
        <d v="2017-09-26T00:00:00"/>
        <d v="2015-04-01T00:00:00"/>
        <d v="2016-08-01T00:00:00"/>
        <d v="2014-09-27T00:00:00"/>
        <d v="2015-09-27T00:00:00"/>
        <d v="2016-10-09T00:00:00"/>
        <d v="2016-09-27T00:00:00"/>
        <d v="2017-09-27T00:00:00"/>
        <d v="2017-12-08T00:00:00"/>
        <d v="2014-09-28T00:00:00"/>
        <d v="2015-09-28T00:00:00"/>
        <d v="2015-05-12T00:00:00"/>
        <d v="2016-09-28T00:00:00"/>
        <d v="2016-09-12T00:00:00"/>
        <d v="2017-09-28T00:00:00"/>
        <d v="2014-09-29T00:00:00"/>
        <d v="2015-09-29T00:00:00"/>
        <d v="2017-09-29T00:00:00"/>
        <d v="2014-10-01T00:00:00"/>
        <d v="2015-04-11T00:00:00"/>
        <d v="2014-09-30T00:00:00"/>
        <d v="2015-09-30T00:00:00"/>
        <d v="2016-09-30T00:00:00"/>
        <d v="2017-09-30T00:00:00"/>
        <m/>
      </sharedItems>
      <fieldGroup par="34"/>
    </cacheField>
    <cacheField name="Orderdate fixed" numFmtId="0">
      <sharedItems containsNonDate="0" containsDate="1" containsString="0" containsBlank="1" minDate="2014-01-03T00:00:00" maxDate="2017-10-10T00:00:00" count="1168">
        <d v="2015-05-25T00:00:00"/>
        <d v="2015-06-06T00:00:00"/>
        <d v="2014-01-15T00:00:00"/>
        <d v="2014-11-01T00:00:00"/>
        <d v="2015-06-21T00:00:00"/>
        <d v="2016-01-15T00:00:00"/>
        <d v="2014-07-30T00:00:00"/>
        <d v="2017-09-22T00:00:00"/>
        <d v="2015-09-21T00:00:00"/>
        <d v="2014-12-30T00:00:00"/>
        <d v="2014-01-16T00:00:00"/>
        <d v="2016-04-30T00:00:00"/>
        <d v="2015-02-21T00:00:00"/>
        <d v="2015-04-09T00:00:00"/>
        <d v="2016-05-01T00:00:00"/>
        <d v="2015-01-17T00:00:00"/>
        <d v="2015-06-07T00:00:00"/>
        <d v="2016-04-03T00:00:00"/>
        <d v="2014-08-19T00:00:00"/>
        <d v="2014-08-25T00:00:00"/>
        <d v="2014-08-26T00:00:00"/>
        <d v="2014-01-18T00:00:00"/>
        <d v="2015-12-05T00:00:00"/>
        <d v="2016-04-24T00:00:00"/>
        <d v="2016-05-02T00:00:00"/>
        <d v="2014-01-20T00:00:00"/>
        <d v="2016-01-20T00:00:00"/>
        <d v="2014-02-09T00:00:00"/>
        <d v="2016-04-27T00:00:00"/>
        <d v="2016-01-21T00:00:00"/>
        <d v="2014-01-23T00:00:00"/>
        <d v="2015-01-23T00:00:00"/>
        <d v="2014-08-30T00:00:00"/>
        <d v="2014-10-26T00:00:00"/>
        <d v="2016-01-23T00:00:00"/>
        <d v="2014-01-10T00:00:00"/>
        <d v="2017-04-06T00:00:00"/>
        <d v="2016-05-15T00:00:00"/>
        <d v="2015-01-24T00:00:00"/>
        <d v="2016-05-08T00:00:00"/>
        <d v="2016-05-09T00:00:00"/>
        <d v="2014-06-28T00:00:00"/>
        <d v="2014-01-25T00:00:00"/>
        <d v="2016-05-19T00:00:00"/>
        <d v="2016-05-24T00:00:00"/>
        <d v="2014-01-26T00:00:00"/>
        <d v="2014-12-14T00:00:00"/>
        <d v="2016-09-25T00:00:00"/>
        <d v="2017-09-23T00:00:00"/>
        <d v="2014-08-21T00:00:00"/>
        <d v="2015-08-20T00:00:00"/>
        <d v="2016-01-28T00:00:00"/>
        <d v="2017-09-20T00:00:00"/>
        <d v="2014-01-29T00:00:00"/>
        <d v="2014-01-14T00:00:00"/>
        <d v="2015-02-06T00:00:00"/>
        <d v="2015-01-29T00:00:00"/>
        <d v="2016-01-29T00:00:00"/>
        <d v="2014-01-31T00:00:00"/>
        <d v="2015-01-31T00:00:00"/>
        <d v="2016-06-05T00:00:00"/>
        <d v="2016-06-04T00:00:00"/>
        <d v="2015-12-13T00:00:00"/>
        <d v="2016-05-30T00:00:00"/>
        <d v="2015-02-01T00:00:00"/>
        <d v="2015-09-23T00:00:00"/>
        <d v="2014-03-29T00:00:00"/>
        <d v="2014-05-21T00:00:00"/>
        <d v="2014-10-12T00:00:00"/>
        <d v="2014-10-30T00:00:00"/>
        <d v="2016-01-02T00:00:00"/>
        <d v="2014-03-17T00:00:00"/>
        <d v="2014-05-05T00:00:00"/>
        <d v="2014-12-06T00:00:00"/>
        <d v="2017-04-10T00:00:00"/>
        <d v="2014-12-05T00:00:00"/>
        <d v="2015-04-05T00:00:00"/>
        <d v="2015-05-18T00:00:00"/>
        <d v="2015-06-03T00:00:00"/>
        <d v="2016-09-24T00:00:00"/>
        <d v="2015-09-12T00:00:00"/>
        <d v="2016-02-14T00:00:00"/>
        <d v="2016-02-20T00:00:00"/>
        <d v="2016-01-12T00:00:00"/>
        <d v="2016-02-15T00:00:00"/>
        <d v="2016-02-13T00:00:00"/>
        <d v="2016-06-24T00:00:00"/>
        <d v="2014-05-22T00:00:00"/>
        <d v="2014-10-15T00:00:00"/>
        <d v="2015-10-15T00:00:00"/>
        <d v="2015-09-16T00:00:00"/>
        <d v="2014-05-23T00:00:00"/>
        <d v="2016-06-25T00:00:00"/>
        <d v="2016-04-15T00:00:00"/>
        <d v="2014-01-09T00:00:00"/>
        <d v="2014-03-11T00:00:00"/>
        <d v="2016-03-05T00:00:00"/>
        <d v="2014-07-09T00:00:00"/>
        <d v="2015-11-12T00:00:00"/>
        <d v="2015-03-08T00:00:00"/>
        <d v="2015-09-06T00:00:00"/>
        <d v="2015-03-01T00:00:00"/>
        <d v="2016-04-14T00:00:00"/>
        <d v="2016-04-16T00:00:00"/>
        <d v="2015-02-19T00:00:00"/>
        <d v="2015-09-11T00:00:00"/>
        <d v="2014-10-13T00:00:00"/>
        <d v="2014-10-17T00:00:00"/>
        <d v="2015-04-12T00:00:00"/>
        <d v="2014-02-11T00:00:00"/>
        <d v="2015-03-20T00:00:00"/>
        <d v="2014-12-07T00:00:00"/>
        <d v="2015-10-17T00:00:00"/>
        <d v="2016-06-20T00:00:00"/>
        <d v="2016-06-19T00:00:00"/>
        <d v="2016-06-28T00:00:00"/>
        <d v="2016-07-04T00:00:00"/>
        <d v="2014-10-18T00:00:00"/>
        <d v="2015-01-04T00:00:00"/>
        <d v="2014-11-24T00:00:00"/>
        <d v="2015-11-15T00:00:00"/>
        <d v="2016-07-07T00:00:00"/>
        <d v="2014-10-19T00:00:00"/>
        <d v="2016-06-21T00:00:00"/>
        <d v="2016-06-22T00:00:00"/>
        <d v="2015-04-06T00:00:00"/>
        <d v="2017-03-06T00:00:00"/>
        <d v="2015-10-31T00:00:00"/>
        <d v="2014-02-14T00:00:00"/>
        <d v="2014-09-10T00:00:00"/>
        <d v="2015-06-13T00:00:00"/>
        <d v="2014-10-20T00:00:00"/>
        <d v="2016-06-23T00:00:00"/>
        <d v="2017-04-07T00:00:00"/>
        <d v="2016-06-27T00:00:00"/>
        <d v="2015-02-14T00:00:00"/>
        <d v="2016-07-10T00:00:00"/>
        <d v="2016-07-06T00:00:00"/>
        <d v="2014-03-31T00:00:00"/>
        <d v="2016-07-05T00:00:00"/>
        <d v="2016-07-28T00:00:00"/>
        <d v="2016-07-11T00:00:00"/>
        <d v="2016-08-01T00:00:00"/>
        <d v="2016-08-06T00:00:00"/>
        <d v="2016-07-08T00:00:00"/>
        <d v="2014-10-22T00:00:00"/>
        <d v="2014-08-27T00:00:00"/>
        <d v="2015-04-27T00:00:00"/>
        <d v="2015-10-22T00:00:00"/>
        <d v="2016-08-12T00:00:00"/>
        <d v="2016-07-15T00:00:00"/>
        <d v="2016-08-15T00:00:00"/>
        <d v="2016-08-07T00:00:00"/>
        <d v="2014-10-23T00:00:00"/>
        <d v="2016-07-16T00:00:00"/>
        <d v="2016-07-17T00:00:00"/>
        <d v="2015-09-10T00:00:00"/>
        <d v="2015-10-24T00:00:00"/>
        <d v="2016-08-13T00:00:00"/>
        <d v="2014-06-10T00:00:00"/>
        <d v="2016-08-14T00:00:00"/>
        <d v="2015-12-09T00:00:00"/>
        <d v="2015-02-11T00:00:00"/>
        <d v="2016-07-25T00:00:00"/>
        <d v="2016-01-14T00:00:00"/>
        <d v="2016-07-19T00:00:00"/>
        <d v="2016-07-18T00:00:00"/>
        <d v="2016-08-23T00:00:00"/>
        <d v="2016-08-24T00:00:00"/>
        <d v="2015-10-29T00:00:00"/>
        <d v="2016-08-22T00:00:00"/>
        <d v="2016-02-03T00:00:00"/>
        <d v="2015-03-18T00:00:00"/>
        <d v="2015-10-28T00:00:00"/>
        <d v="2014-12-25T00:00:00"/>
        <d v="2016-07-29T00:00:00"/>
        <d v="2016-07-20T00:00:00"/>
        <d v="2016-08-16T00:00:00"/>
        <d v="2016-08-25T00:00:00"/>
        <d v="2015-10-25T00:00:00"/>
        <d v="2015-03-12T00:00:00"/>
        <d v="2016-07-26T00:00:00"/>
        <d v="2014-12-29T00:00:00"/>
        <d v="2015-09-17T00:00:00"/>
        <d v="2014-04-05T00:00:00"/>
        <d v="2016-08-03T00:00:00"/>
        <d v="2016-07-27T00:00:00"/>
        <d v="2016-08-02T00:00:00"/>
        <d v="2016-08-09T00:00:00"/>
        <d v="2016-08-29T00:00:00"/>
        <d v="2016-08-08T00:00:00"/>
        <d v="2015-10-27T00:00:00"/>
        <d v="2014-12-31T00:00:00"/>
        <d v="2017-02-12T00:00:00"/>
        <d v="2016-08-05T00:00:00"/>
        <d v="2016-08-04T00:00:00"/>
        <d v="2016-08-17T00:00:00"/>
        <d v="2014-10-28T00:00:00"/>
        <d v="2016-09-13T00:00:00"/>
        <d v="2016-09-14T00:00:00"/>
        <d v="2016-09-15T00:00:00"/>
        <d v="2016-09-16T00:00:00"/>
        <d v="2016-03-10T00:00:00"/>
        <d v="2016-09-07T00:00:00"/>
        <d v="2014-01-12T00:00:00"/>
        <d v="2014-12-16T00:00:00"/>
        <d v="2014-02-20T00:00:00"/>
        <d v="2016-08-21T00:00:00"/>
        <d v="2015-12-30T00:00:00"/>
        <d v="2016-08-26T00:00:00"/>
        <d v="2015-09-14T00:00:00"/>
        <d v="2016-09-08T00:00:00"/>
        <d v="2015-10-30T00:00:00"/>
        <d v="2015-11-09T00:00:00"/>
        <d v="2014-02-27T00:00:00"/>
        <d v="2015-05-07T00:00:00"/>
        <d v="2016-09-27T00:00:00"/>
        <d v="2016-09-17T00:00:00"/>
        <d v="2016-09-28T00:00:00"/>
        <d v="2014-10-31T00:00:00"/>
        <d v="2016-09-18T00:00:00"/>
        <d v="2017-04-04T00:00:00"/>
        <d v="2015-11-29T00:00:00"/>
        <d v="2016-09-06T00:00:00"/>
        <d v="2014-04-28T00:00:00"/>
        <d v="2015-11-13T00:00:00"/>
        <d v="2017-01-01T00:00:00"/>
        <d v="2014-10-16T00:00:00"/>
        <d v="2016-01-18T00:00:00"/>
        <d v="2015-03-22T00:00:00"/>
        <d v="2015-07-26T00:00:00"/>
        <d v="2016-01-10T00:00:00"/>
        <d v="2015-06-15T00:00:00"/>
        <d v="2016-01-22T00:00:00"/>
        <d v="2016-01-04T00:00:00"/>
        <d v="2015-12-16T00:00:00"/>
        <d v="2016-02-18T00:00:00"/>
        <d v="2015-12-15T00:00:00"/>
        <d v="2016-03-07T00:00:00"/>
        <d v="2015-07-06T00:00:00"/>
        <d v="2015-09-29T00:00:00"/>
        <d v="2014-05-24T00:00:00"/>
        <d v="2017-06-07T00:00:00"/>
        <d v="2014-08-04T00:00:00"/>
        <d v="2014-11-06T00:00:00"/>
        <d v="2015-05-04T00:00:00"/>
        <d v="2016-05-05T00:00:00"/>
        <d v="2015-06-17T00:00:00"/>
        <d v="2015-06-16T00:00:00"/>
        <d v="2016-02-19T00:00:00"/>
        <d v="2016-03-27T00:00:00"/>
        <d v="2014-05-27T00:00:00"/>
        <d v="2014-05-25T00:00:00"/>
        <d v="2014-05-26T00:00:00"/>
        <d v="2014-05-28T00:00:00"/>
        <d v="2015-04-19T00:00:00"/>
        <d v="2015-06-18T00:00:00"/>
        <d v="2017-05-05T00:00:00"/>
        <d v="2016-11-02T00:00:00"/>
        <d v="2017-01-08T00:00:00"/>
        <d v="2015-07-27T00:00:00"/>
        <d v="2014-03-09T00:00:00"/>
        <d v="2016-03-28T00:00:00"/>
        <d v="2015-10-11T00:00:00"/>
        <d v="2014-05-06T00:00:00"/>
        <d v="2015-02-05T00:00:00"/>
        <d v="2015-03-11T00:00:00"/>
        <d v="2014-05-07T00:00:00"/>
        <d v="2015-02-26T00:00:00"/>
        <d v="2014-05-08T00:00:00"/>
        <d v="2014-06-09T00:00:00"/>
        <d v="2014-11-21T00:00:00"/>
        <d v="2015-06-27T00:00:00"/>
        <d v="2016-01-08T00:00:00"/>
        <d v="2015-06-29T00:00:00"/>
        <d v="2015-06-28T00:00:00"/>
        <d v="2015-07-30T00:00:00"/>
        <d v="2015-06-30T00:00:00"/>
        <d v="2015-09-19T00:00:00"/>
        <d v="2014-08-11T00:00:00"/>
        <d v="2015-09-02T00:00:00"/>
        <d v="2015-07-28T00:00:00"/>
        <d v="2017-02-07T00:00:00"/>
        <d v="2015-07-29T00:00:00"/>
        <d v="2015-12-27T00:00:00"/>
        <d v="2016-10-19T00:00:00"/>
        <d v="2015-11-17T00:00:00"/>
        <d v="2015-02-22T00:00:00"/>
        <d v="2015-02-23T00:00:00"/>
        <d v="2015-10-03T00:00:00"/>
        <d v="2014-01-08T00:00:00"/>
        <d v="2017-03-12T00:00:00"/>
        <d v="2016-10-17T00:00:00"/>
        <d v="2016-10-16T00:00:00"/>
        <d v="2015-07-01T00:00:00"/>
        <d v="2015-12-21T00:00:00"/>
        <d v="2016-10-26T00:00:00"/>
        <d v="2014-08-05T00:00:00"/>
        <d v="2015-07-02T00:00:00"/>
        <d v="2014-09-23T00:00:00"/>
        <d v="2016-03-08T00:00:00"/>
        <d v="2014-11-18T00:00:00"/>
        <d v="2014-06-11T00:00:00"/>
        <d v="2014-02-10T00:00:00"/>
        <d v="2017-01-12T00:00:00"/>
        <d v="2017-01-06T00:00:00"/>
        <d v="2014-05-29T00:00:00"/>
        <d v="2015-11-18T00:00:00"/>
        <d v="2015-12-11T00:00:00"/>
        <d v="2014-07-17T00:00:00"/>
        <d v="2014-08-12T00:00:00"/>
        <d v="2016-12-06T00:00:00"/>
        <d v="2016-04-19T00:00:00"/>
        <d v="2016-10-20T00:00:00"/>
        <d v="2015-11-19T00:00:00"/>
        <d v="2014-12-09T00:00:00"/>
        <d v="2017-02-04T00:00:00"/>
        <d v="2014-12-08T00:00:00"/>
        <d v="2015-06-22T00:00:00"/>
        <d v="2015-11-03T00:00:00"/>
        <d v="2016-10-18T00:00:00"/>
        <d v="2016-10-28T00:00:00"/>
        <d v="2016-10-27T00:00:00"/>
        <d v="2015-12-12T00:00:00"/>
        <d v="2016-12-13T00:00:00"/>
        <d v="2016-11-12T00:00:00"/>
        <d v="2016-10-21T00:00:00"/>
        <d v="2016-10-30T00:00:00"/>
        <d v="2014-11-20T00:00:00"/>
        <d v="2016-02-12T00:00:00"/>
        <d v="2015-11-20T00:00:00"/>
        <d v="2014-02-03T00:00:00"/>
        <d v="2014-12-21T00:00:00"/>
        <d v="2016-10-29T00:00:00"/>
        <d v="2016-11-14T00:00:00"/>
        <d v="2016-11-13T00:00:00"/>
        <d v="2016-11-03T00:00:00"/>
        <d v="2014-02-25T00:00:00"/>
        <d v="2015-11-04T00:00:00"/>
        <d v="2016-11-04T00:00:00"/>
        <d v="2016-04-06T00:00:00"/>
        <d v="2016-03-22T00:00:00"/>
        <d v="2015-10-04T00:00:00"/>
        <d v="2017-01-10T00:00:00"/>
        <d v="2014-03-05T00:00:00"/>
        <d v="2014-08-18T00:00:00"/>
        <d v="2016-09-20T00:00:00"/>
        <d v="2016-03-24T00:00:00"/>
        <d v="2015-11-21T00:00:00"/>
        <d v="2016-06-11T00:00:00"/>
        <d v="2016-11-21T00:00:00"/>
        <d v="2015-10-06T00:00:00"/>
        <d v="2016-12-14T00:00:00"/>
        <d v="2014-08-06T00:00:00"/>
        <d v="2015-01-21T00:00:00"/>
        <d v="2014-02-16T00:00:00"/>
        <d v="2016-11-24T00:00:00"/>
        <d v="2014-07-26T00:00:00"/>
        <d v="2016-12-16T00:00:00"/>
        <d v="2016-12-15T00:00:00"/>
        <d v="2015-04-16T00:00:00"/>
        <d v="2014-11-22T00:00:00"/>
        <d v="2014-08-10T00:00:00"/>
        <d v="2017-03-08T00:00:00"/>
        <d v="2016-11-22T00:00:00"/>
        <d v="2016-11-15T00:00:00"/>
        <d v="2017-01-03T00:00:00"/>
        <d v="2017-01-04T00:00:00"/>
        <d v="2014-11-23T00:00:00"/>
        <d v="2015-11-23T00:00:00"/>
        <d v="2016-02-07T00:00:00"/>
        <d v="2016-11-23T00:00:00"/>
        <d v="2015-03-03T00:00:00"/>
        <d v="2015-05-01T00:00:00"/>
        <d v="2016-12-07T00:00:00"/>
        <d v="2016-12-17T00:00:00"/>
        <d v="2016-11-25T00:00:00"/>
        <d v="2016-12-18T00:00:00"/>
        <d v="2015-11-24T00:00:00"/>
        <d v="2016-01-16T00:00:00"/>
        <d v="2015-01-12T00:00:00"/>
        <d v="2016-02-11T00:00:00"/>
        <d v="2016-12-19T00:00:00"/>
        <d v="2016-12-08T00:00:00"/>
        <d v="2017-01-30T00:00:00"/>
        <d v="2016-01-06T00:00:00"/>
        <d v="2017-02-16T00:00:00"/>
        <d v="2017-01-05T00:00:00"/>
        <d v="2015-04-11T00:00:00"/>
        <d v="2014-12-19T00:00:00"/>
        <d v="2014-03-08T00:00:00"/>
        <d v="2015-12-10T00:00:00"/>
        <d v="2017-02-15T00:00:00"/>
        <d v="2015-11-28T00:00:00"/>
        <d v="2014-11-25T00:00:00"/>
        <d v="2014-07-29T00:00:00"/>
        <d v="2015-02-28T00:00:00"/>
        <d v="2015-11-25T00:00:00"/>
        <d v="2017-01-21T00:00:00"/>
        <d v="2017-01-20T00:00:00"/>
        <d v="2017-01-07T00:00:00"/>
        <d v="2016-12-20T00:00:00"/>
        <d v="2014-11-26T00:00:00"/>
        <d v="2014-09-05T00:00:00"/>
        <d v="2015-11-26T00:00:00"/>
        <d v="2015-04-29T00:00:00"/>
        <d v="2016-11-26T00:00:00"/>
        <d v="2016-02-06T00:00:00"/>
        <d v="2014-01-17T00:00:00"/>
        <d v="2017-01-31T00:00:00"/>
        <d v="2017-01-09T00:00:00"/>
        <d v="2017-02-01T00:00:00"/>
        <d v="2016-12-21T00:00:00"/>
        <d v="2014-11-27T00:00:00"/>
        <d v="2016-06-09T00:00:00"/>
        <d v="2014-10-25T00:00:00"/>
        <d v="2015-11-27T00:00:00"/>
        <d v="2014-09-24T00:00:00"/>
        <d v="2015-12-29T00:00:00"/>
        <d v="2016-11-27T00:00:00"/>
        <d v="2014-11-14T00:00:00"/>
        <d v="2014-03-14T00:00:00"/>
        <d v="2017-02-02T00:00:00"/>
        <d v="2015-08-06T00:00:00"/>
        <d v="2017-03-10T00:00:00"/>
        <d v="2015-03-10T00:00:00"/>
        <d v="2014-11-28T00:00:00"/>
        <d v="2017-02-17T00:00:00"/>
        <d v="2014-11-29T00:00:00"/>
        <d v="2015-05-06T00:00:00"/>
        <d v="2015-12-24T00:00:00"/>
        <d v="2017-02-10T00:00:00"/>
        <d v="2014-01-05T00:00:00"/>
        <d v="2015-01-25T00:00:00"/>
        <d v="2016-11-29T00:00:00"/>
        <d v="2017-03-21T00:00:00"/>
        <d v="2017-03-11T00:00:00"/>
        <d v="2017-02-26T00:00:00"/>
        <d v="2015-05-02T00:00:00"/>
        <d v="2014-11-30T00:00:00"/>
        <d v="2014-04-09T00:00:00"/>
        <d v="2015-04-10T00:00:00"/>
        <d v="2015-11-14T00:00:00"/>
        <d v="2015-11-30T00:00:00"/>
        <d v="2016-11-30T00:00:00"/>
        <d v="2017-03-01T00:00:00"/>
        <d v="2017-02-27T00:00:00"/>
        <d v="2017-02-28T00:00:00"/>
        <d v="2015-07-07T00:00:00"/>
        <d v="2014-02-12T00:00:00"/>
        <d v="2014-03-24T00:00:00"/>
        <d v="2016-03-11T00:00:00"/>
        <d v="2014-01-19T00:00:00"/>
        <d v="2015-03-23T00:00:00"/>
        <d v="2016-02-22T00:00:00"/>
        <d v="2015-04-25T00:00:00"/>
        <d v="2016-02-23T00:00:00"/>
        <d v="2014-06-14T00:00:00"/>
        <d v="2014-05-09T00:00:00"/>
        <d v="2014-04-24T00:00:00"/>
        <d v="2014-01-27T00:00:00"/>
        <d v="2014-06-12T00:00:00"/>
        <d v="2014-06-22T00:00:00"/>
        <d v="2014-06-13T00:00:00"/>
        <d v="2015-06-05T00:00:00"/>
        <d v="2015-05-24T00:00:00"/>
        <d v="2017-05-04T00:00:00"/>
        <d v="2015-02-17T00:00:00"/>
        <d v="2014-08-15T00:00:00"/>
        <d v="2017-05-03T00:00:00"/>
        <d v="2016-03-12T00:00:00"/>
        <d v="2014-06-16T00:00:00"/>
        <d v="2014-06-15T00:00:00"/>
        <d v="2014-04-17T00:00:00"/>
        <d v="2014-04-18T00:00:00"/>
        <d v="2015-06-20T00:00:00"/>
        <d v="2014-06-20T00:00:00"/>
        <d v="2015-04-22T00:00:00"/>
        <d v="2016-03-13T00:00:00"/>
        <d v="2014-04-06T00:00:00"/>
        <d v="2015-01-05T00:00:00"/>
        <d v="2015-02-27T00:00:00"/>
        <d v="2014-12-11T00:00:00"/>
        <d v="2014-11-08T00:00:00"/>
        <d v="2014-08-08T00:00:00"/>
        <d v="2014-09-28T00:00:00"/>
        <d v="2017-05-06T00:00:00"/>
        <d v="2014-12-10T00:00:00"/>
        <d v="2014-11-09T00:00:00"/>
        <d v="2015-03-09T00:00:00"/>
        <d v="2014-09-01T00:00:00"/>
        <d v="2014-11-07T00:00:00"/>
        <d v="2015-07-08T00:00:00"/>
        <d v="2015-07-31T00:00:00"/>
        <d v="2014-06-17T00:00:00"/>
        <d v="2014-03-10T00:00:00"/>
        <d v="2014-12-17T00:00:00"/>
        <d v="2014-08-31T00:00:00"/>
        <d v="2017-10-05T00:00:00"/>
        <d v="2014-01-11T00:00:00"/>
        <d v="2015-12-17T00:00:00"/>
        <d v="2014-03-22T00:00:00"/>
        <d v="2016-06-13T00:00:00"/>
        <d v="2015-08-01T00:00:00"/>
        <d v="2016-03-31T00:00:00"/>
        <d v="2015-08-25T00:00:00"/>
        <d v="2014-09-18T00:00:00"/>
        <d v="2014-01-22T00:00:00"/>
        <d v="2014-07-23T00:00:00"/>
        <d v="2016-04-02T00:00:00"/>
        <d v="2015-01-26T00:00:00"/>
        <d v="2015-03-16T00:00:00"/>
        <d v="2016-04-01T00:00:00"/>
        <d v="2015-02-12T00:00:00"/>
        <d v="2015-03-24T00:00:00"/>
        <d v="2014-12-18T00:00:00"/>
        <d v="2015-12-03T00:00:00"/>
        <d v="2016-09-26T00:00:00"/>
        <d v="2015-01-18T00:00:00"/>
        <d v="2015-12-18T00:00:00"/>
        <d v="2015-11-22T00:00:00"/>
        <d v="2014-01-21T00:00:00"/>
        <d v="2015-01-01T00:00:00"/>
        <d v="2015-08-02T00:00:00"/>
        <d v="2017-04-23T00:00:00"/>
        <d v="2017-04-22T00:00:00"/>
        <d v="2014-03-13T00:00:00"/>
        <d v="2017-05-07T00:00:00"/>
        <d v="2014-12-20T00:00:00"/>
        <d v="2016-03-29T00:00:00"/>
        <d v="2017-05-08T00:00:00"/>
        <d v="2014-08-01T00:00:00"/>
        <d v="2017-05-17T00:00:00"/>
        <d v="2017-09-19T00:00:00"/>
        <d v="2015-08-21T00:00:00"/>
        <d v="2014-09-30T00:00:00"/>
        <d v="2015-12-28T00:00:00"/>
        <d v="2015-04-17T00:00:00"/>
        <d v="2017-07-06T00:00:00"/>
        <d v="2015-04-04T00:00:00"/>
        <d v="2017-05-28T00:00:00"/>
        <d v="2016-01-05T00:00:00"/>
        <d v="2017-05-26T00:00:00"/>
        <d v="2015-02-15T00:00:00"/>
        <d v="2015-04-13T00:00:00"/>
        <d v="2015-03-19T00:00:00"/>
        <d v="2017-05-27T00:00:00"/>
        <d v="2015-10-20T00:00:00"/>
        <d v="2015-01-30T00:00:00"/>
        <d v="2015-01-10T00:00:00"/>
        <d v="2017-06-04T00:00:00"/>
        <d v="2014-12-22T00:00:00"/>
        <d v="2014-12-23T00:00:00"/>
        <d v="2015-03-28T00:00:00"/>
        <d v="2015-12-22T00:00:00"/>
        <d v="2014-09-15T00:00:00"/>
        <d v="2014-01-07T00:00:00"/>
        <d v="2015-08-29T00:00:00"/>
        <d v="2016-12-22T00:00:00"/>
        <d v="2015-12-23T00:00:00"/>
        <d v="2016-12-23T00:00:00"/>
        <d v="2017-06-20T00:00:00"/>
        <d v="2017-06-13T00:00:00"/>
        <d v="2017-06-21T00:00:00"/>
        <d v="2017-06-12T00:00:00"/>
        <d v="2015-10-16T00:00:00"/>
        <d v="2014-07-18T00:00:00"/>
        <d v="2015-06-11T00:00:00"/>
        <d v="2017-06-05T00:00:00"/>
        <d v="2016-12-24T00:00:00"/>
        <d v="2014-03-04T00:00:00"/>
        <d v="2017-03-03T00:00:00"/>
        <d v="2017-06-15T00:00:00"/>
        <d v="2015-01-14T00:00:00"/>
        <d v="2017-06-14T00:00:00"/>
        <d v="2015-05-05T00:00:00"/>
        <d v="2016-02-16T00:00:00"/>
        <d v="2014-07-12T00:00:00"/>
        <d v="2015-11-08T00:00:00"/>
        <d v="2014-09-04T00:00:00"/>
        <d v="2015-12-25T00:00:00"/>
        <d v="2016-09-21T00:00:00"/>
        <d v="2016-12-25T00:00:00"/>
        <d v="2014-08-17T00:00:00"/>
        <d v="2017-07-14T00:00:00"/>
        <d v="2014-04-02T00:00:00"/>
        <d v="2017-07-13T00:00:00"/>
        <d v="2017-07-12T00:00:00"/>
        <d v="2017-10-06T00:00:00"/>
        <d v="2014-12-26T00:00:00"/>
        <d v="2015-12-26T00:00:00"/>
        <d v="2015-10-09T00:00:00"/>
        <d v="2016-12-26T00:00:00"/>
        <d v="2017-07-15T00:00:00"/>
        <d v="2017-07-16T00:00:00"/>
        <d v="2014-12-27T00:00:00"/>
        <d v="2015-01-09T00:00:00"/>
        <d v="2015-11-01T00:00:00"/>
        <d v="2015-03-04T00:00:00"/>
        <d v="2017-07-26T00:00:00"/>
        <d v="2017-07-25T00:00:00"/>
        <d v="2017-07-17T00:00:00"/>
        <d v="2017-02-06T00:00:00"/>
        <d v="2014-12-28T00:00:00"/>
        <d v="2014-08-03T00:00:00"/>
        <d v="2015-10-19T00:00:00"/>
        <d v="2015-08-17T00:00:00"/>
        <d v="2016-01-24T00:00:00"/>
        <d v="2014-07-14T00:00:00"/>
        <d v="2015-02-25T00:00:00"/>
        <d v="2014-07-07T00:00:00"/>
        <d v="2016-12-28T00:00:00"/>
        <d v="2016-04-05T00:00:00"/>
        <d v="2015-02-09T00:00:00"/>
        <d v="2017-09-21T00:00:00"/>
        <d v="2016-01-27T00:00:00"/>
        <d v="2016-04-18T00:00:00"/>
        <d v="2015-03-29T00:00:00"/>
        <d v="2016-04-17T00:00:00"/>
        <d v="2017-08-26T00:00:00"/>
        <d v="2014-09-19T00:00:00"/>
        <d v="2015-08-16T00:00:00"/>
        <d v="2017-02-08T00:00:00"/>
        <d v="2015-02-07T00:00:00"/>
        <d v="2017-08-08T00:00:00"/>
        <d v="2017-08-07T00:00:00"/>
        <d v="2017-08-25T00:00:00"/>
        <d v="2017-07-18T00:00:00"/>
        <d v="2014-07-27T00:00:00"/>
        <d v="2016-06-12T00:00:00"/>
        <d v="2015-06-12T00:00:00"/>
        <d v="2016-12-29T00:00:00"/>
        <d v="2017-08-09T00:00:00"/>
        <d v="2017-08-27T00:00:00"/>
        <d v="2015-12-07T00:00:00"/>
        <d v="2014-02-06T00:00:00"/>
        <d v="2014-05-04T00:00:00"/>
        <d v="2016-12-30T00:00:00"/>
        <d v="2014-10-04T00:00:00"/>
        <d v="2014-06-23T00:00:00"/>
        <d v="2017-07-27T00:00:00"/>
        <d v="2017-08-28T00:00:00"/>
        <d v="2017-08-29T00:00:00"/>
        <d v="2014-01-04T00:00:00"/>
        <d v="2015-12-14T00:00:00"/>
        <d v="2015-12-31T00:00:00"/>
        <d v="2014-02-19T00:00:00"/>
        <d v="2016-12-31T00:00:00"/>
        <d v="2015-08-08T00:00:00"/>
        <d v="2017-08-10T00:00:00"/>
        <d v="2016-01-11T00:00:00"/>
        <d v="2017-09-24T00:00:00"/>
        <d v="2017-08-11T00:00:00"/>
        <d v="2015-10-13T00:00:00"/>
        <d v="2014-09-08T00:00:00"/>
        <d v="2014-07-24T00:00:00"/>
        <d v="2014-09-07T00:00:00"/>
        <d v="2016-03-14T00:00:00"/>
        <d v="2016-01-30T00:00:00"/>
        <d v="2016-01-31T00:00:00"/>
        <d v="2015-09-03T00:00:00"/>
        <d v="2016-03-15T00:00:00"/>
        <d v="2016-02-24T00:00:00"/>
        <d v="2014-02-15T00:00:00"/>
        <d v="2015-04-07T00:00:00"/>
        <d v="2014-02-08T00:00:00"/>
        <d v="2014-02-17T00:00:00"/>
        <d v="2015-02-16T00:00:00"/>
        <d v="2014-07-16T00:00:00"/>
        <d v="2014-02-18T00:00:00"/>
        <d v="2017-02-05T00:00:00"/>
        <d v="2017-02-19T00:00:00"/>
        <d v="2017-02-20T00:00:00"/>
        <d v="2015-08-04T00:00:00"/>
        <d v="2017-02-21T00:00:00"/>
        <d v="2015-08-27T00:00:00"/>
        <d v="2017-02-22T00:00:00"/>
        <d v="2014-02-05T00:00:00"/>
        <d v="2014-10-09T00:00:00"/>
        <d v="2015-12-08T00:00:00"/>
        <d v="2017-02-23T00:00:00"/>
        <d v="2015-02-24T00:00:00"/>
        <d v="2014-10-11T00:00:00"/>
        <d v="2016-01-13T00:00:00"/>
        <d v="2014-02-26T00:00:00"/>
        <d v="2015-05-12T00:00:00"/>
        <d v="2016-02-26T00:00:00"/>
        <d v="2014-04-11T00:00:00"/>
        <d v="2017-04-09T00:00:00"/>
        <d v="2016-02-21T00:00:00"/>
        <d v="2015-05-03T00:00:00"/>
        <d v="2017-03-13T00:00:00"/>
        <d v="2016-02-25T00:00:00"/>
        <d v="2016-02-27T00:00:00"/>
        <d v="2014-03-02T00:00:00"/>
        <d v="2016-01-01T00:00:00"/>
        <d v="2015-03-15T00:00:00"/>
        <d v="2015-09-22T00:00:00"/>
        <d v="2015-06-24T00:00:00"/>
        <d v="2014-04-08T00:00:00"/>
        <d v="2014-09-11T00:00:00"/>
        <d v="2015-01-08T00:00:00"/>
        <d v="2015-06-23T00:00:00"/>
        <d v="2015-09-15T00:00:00"/>
        <d v="2015-04-08T00:00:00"/>
        <d v="2014-07-04T00:00:00"/>
        <d v="2015-07-09T00:00:00"/>
        <d v="2015-04-03T00:00:00"/>
        <d v="2016-03-16T00:00:00"/>
        <d v="2014-03-16T00:00:00"/>
        <d v="2015-06-08T00:00:00"/>
        <d v="2017-03-16T00:00:00"/>
        <d v="2016-03-17T00:00:00"/>
        <d v="2016-03-09T00:00:00"/>
        <d v="2014-09-06T00:00:00"/>
        <d v="2016-06-06T00:00:00"/>
        <d v="2014-07-21T00:00:00"/>
        <d v="2016-03-18T00:00:00"/>
        <d v="2014-09-13T00:00:00"/>
        <d v="2015-09-30T00:00:00"/>
        <d v="2014-04-04T00:00:00"/>
        <d v="2014-03-19T00:00:00"/>
        <d v="2015-10-21T00:00:00"/>
        <d v="2016-03-19T00:00:00"/>
        <d v="2014-04-03T00:00:00"/>
        <d v="2014-03-21T00:00:00"/>
        <d v="2014-12-24T00:00:00"/>
        <d v="2014-10-08T00:00:00"/>
        <d v="2015-02-20T00:00:00"/>
        <d v="2016-03-21T00:00:00"/>
        <d v="2016-03-23T00:00:00"/>
        <d v="2015-10-02T00:00:00"/>
        <d v="2017-03-22T00:00:00"/>
        <d v="2014-03-23T00:00:00"/>
        <d v="2015-11-16T00:00:00"/>
        <d v="2017-03-23T00:00:00"/>
        <d v="2015-10-14T00:00:00"/>
        <d v="2014-03-25T00:00:00"/>
        <d v="2014-06-18T00:00:00"/>
        <d v="2016-03-25T00:00:00"/>
        <d v="2017-03-25T00:00:00"/>
        <d v="2014-03-26T00:00:00"/>
        <d v="2015-03-26T00:00:00"/>
        <d v="2016-03-26T00:00:00"/>
        <d v="2015-01-06T00:00:00"/>
        <d v="2015-03-27T00:00:00"/>
        <d v="2015-11-11T00:00:00"/>
        <d v="2017-03-27T00:00:00"/>
        <d v="2014-09-26T00:00:00"/>
        <d v="2015-05-21T00:00:00"/>
        <d v="2017-03-28T00:00:00"/>
        <d v="2014-09-16T00:00:00"/>
        <d v="2017-03-29T00:00:00"/>
        <d v="2015-03-30T00:00:00"/>
        <d v="2015-03-31T00:00:00"/>
        <d v="2014-08-02T00:00:00"/>
        <d v="2014-03-18T00:00:00"/>
        <d v="2017-03-31T00:00:00"/>
        <d v="2014-10-21T00:00:00"/>
        <d v="2015-07-10T00:00:00"/>
        <d v="2015-05-27T00:00:00"/>
        <d v="2015-01-27T00:00:00"/>
        <d v="2016-02-28T00:00:00"/>
        <d v="2016-02-29T00:00:00"/>
        <d v="2014-04-15T00:00:00"/>
        <d v="2014-11-16T00:00:00"/>
        <d v="2016-09-23T00:00:00"/>
        <d v="2015-05-08T00:00:00"/>
        <d v="2016-01-09T00:00:00"/>
        <d v="2015-07-11T00:00:00"/>
        <d v="2015-07-12T00:00:00"/>
        <d v="2014-11-11T00:00:00"/>
        <d v="2014-06-26T00:00:00"/>
        <d v="2014-11-10T00:00:00"/>
        <d v="2015-02-13T00:00:00"/>
        <d v="2014-09-20T00:00:00"/>
        <d v="2014-09-03T00:00:00"/>
        <d v="2016-02-01T00:00:00"/>
        <d v="2017-04-17T00:00:00"/>
        <d v="2015-04-18T00:00:00"/>
        <d v="2015-04-15T00:00:00"/>
        <d v="2017-04-18T00:00:00"/>
        <d v="2015-03-07T00:00:00"/>
        <d v="2015-08-30T00:00:00"/>
        <d v="2017-04-19T00:00:00"/>
        <d v="2016-04-20T00:00:00"/>
        <d v="2017-04-20T00:00:00"/>
        <d v="2014-04-21T00:00:00"/>
        <d v="2015-04-21T00:00:00"/>
        <d v="2016-04-21T00:00:00"/>
        <d v="2014-09-22T00:00:00"/>
        <d v="2014-04-22T00:00:00"/>
        <d v="2014-02-21T00:00:00"/>
        <d v="2016-01-19T00:00:00"/>
        <d v="2015-10-10T00:00:00"/>
        <d v="2015-04-24T00:00:00"/>
        <d v="2015-01-11T00:00:00"/>
        <d v="2015-09-04T00:00:00"/>
        <d v="2016-02-17T00:00:00"/>
        <d v="2015-02-03T00:00:00"/>
        <d v="2015-09-18T00:00:00"/>
        <d v="2015-08-09T00:00:00"/>
        <d v="2016-04-22T00:00:00"/>
        <d v="2014-02-02T00:00:00"/>
        <d v="2016-04-23T00:00:00"/>
        <d v="2017-04-05T00:00:00"/>
        <d v="2014-04-27T00:00:00"/>
        <d v="2017-04-24T00:00:00"/>
        <d v="2015-06-02T00:00:00"/>
        <d v="2014-04-25T00:00:00"/>
        <d v="2016-04-25T00:00:00"/>
        <d v="2017-04-25T00:00:00"/>
        <d v="2016-04-26T00:00:00"/>
        <d v="2015-09-09T00:00:00"/>
        <d v="2014-07-25T00:00:00"/>
        <d v="2015-12-06T00:00:00"/>
        <d v="2017-04-26T00:00:00"/>
        <d v="2015-03-02T00:00:00"/>
        <d v="2015-10-18T00:00:00"/>
        <d v="2014-01-28T00:00:00"/>
        <d v="2015-03-13T00:00:00"/>
        <d v="2015-12-02T00:00:00"/>
        <d v="2017-04-27T00:00:00"/>
        <d v="2015-10-08T00:00:00"/>
        <d v="2015-04-28T00:00:00"/>
        <d v="2016-04-28T00:00:00"/>
        <d v="2016-04-12T00:00:00"/>
        <d v="2016-04-29T00:00:00"/>
        <d v="2014-04-30T00:00:00"/>
        <d v="2015-09-26T00:00:00"/>
        <d v="2015-03-21T00:00:00"/>
        <d v="2014-09-21T00:00:00"/>
        <d v="2015-04-30T00:00:00"/>
        <d v="2015-05-09T00:00:00"/>
        <d v="2014-10-05T00:00:00"/>
        <d v="2016-05-14T00:00:00"/>
        <d v="2015-04-26T00:00:00"/>
        <d v="2017-05-14T00:00:00"/>
        <d v="2016-04-04T00:00:00"/>
        <d v="2014-05-15T00:00:00"/>
        <d v="2015-09-07T00:00:00"/>
        <d v="2014-05-01T00:00:00"/>
        <d v="2014-10-06T00:00:00"/>
        <d v="2014-10-07T00:00:00"/>
        <d v="2017-05-15T00:00:00"/>
        <d v="2014-05-16T00:00:00"/>
        <d v="2014-11-12T00:00:00"/>
        <d v="2014-05-17T00:00:00"/>
        <d v="2014-12-01T00:00:00"/>
        <d v="2015-07-13T00:00:00"/>
        <d v="2015-12-19T00:00:00"/>
        <d v="2014-02-04T00:00:00"/>
        <d v="2017-10-03T00:00:00"/>
        <d v="2014-06-25T00:00:00"/>
        <d v="2015-05-19T00:00:00"/>
        <d v="2016-05-18T00:00:00"/>
        <d v="2014-05-19T00:00:00"/>
        <d v="2014-03-20T00:00:00"/>
        <d v="2017-05-19T00:00:00"/>
        <d v="2014-05-20T00:00:00"/>
        <d v="2016-06-08T00:00:00"/>
        <d v="2016-01-03T00:00:00"/>
        <d v="2014-02-28T00:00:00"/>
        <d v="2016-05-20T00:00:00"/>
        <d v="2017-05-20T00:00:00"/>
        <d v="2016-01-07T00:00:00"/>
        <d v="2014-03-12T00:00:00"/>
        <d v="2017-05-21T00:00:00"/>
        <d v="2017-05-22T00:00:00"/>
        <d v="2014-07-08T00:00:00"/>
        <d v="2016-03-20T00:00:00"/>
        <d v="2017-05-23T00:00:00"/>
        <d v="2014-07-22T00:00:00"/>
        <d v="2015-08-15T00:00:00"/>
        <d v="2014-09-29T00:00:00"/>
        <d v="2017-05-24T00:00:00"/>
        <d v="2016-02-02T00:00:00"/>
        <d v="2015-04-23T00:00:00"/>
        <d v="2016-05-25T00:00:00"/>
        <d v="2017-05-25T00:00:00"/>
        <d v="2015-05-26T00:00:00"/>
        <d v="2016-05-26T00:00:00"/>
        <d v="2014-09-02T00:00:00"/>
        <d v="2016-05-27T00:00:00"/>
        <d v="2014-08-29T00:00:00"/>
        <d v="2015-03-17T00:00:00"/>
        <d v="2015-05-28T00:00:00"/>
        <d v="2016-02-04T00:00:00"/>
        <d v="2015-11-02T00:00:00"/>
        <d v="2016-05-29T00:00:00"/>
        <d v="2017-05-29T00:00:00"/>
        <d v="2017-10-02T00:00:00"/>
        <d v="2014-05-30T00:00:00"/>
        <d v="2014-06-27T00:00:00"/>
        <d v="2014-09-12T00:00:00"/>
        <d v="2014-01-30T00:00:00"/>
        <d v="2017-05-30T00:00:00"/>
        <d v="2014-05-31T00:00:00"/>
        <d v="2015-05-31T00:00:00"/>
        <d v="2016-05-31T00:00:00"/>
        <d v="2017-05-31T00:00:00"/>
        <d v="2014-04-20T00:00:00"/>
        <d v="2015-08-05T00:00:00"/>
        <d v="2016-03-01T00:00:00"/>
        <d v="2016-06-14T00:00:00"/>
        <d v="2015-08-10T00:00:00"/>
        <d v="2015-07-14T00:00:00"/>
        <d v="2015-06-09T00:00:00"/>
        <d v="2014-11-15T00:00:00"/>
        <d v="2015-07-15T00:00:00"/>
        <d v="2015-08-22T00:00:00"/>
        <d v="2015-07-16T00:00:00"/>
        <d v="2015-05-29T00:00:00"/>
        <d v="2015-06-25T00:00:00"/>
        <d v="2017-06-16T00:00:00"/>
        <d v="2014-12-02T00:00:00"/>
        <d v="2016-06-17T00:00:00"/>
        <d v="2015-06-26T00:00:00"/>
        <d v="2016-06-18T00:00:00"/>
        <d v="2017-10-09T00:00:00"/>
        <d v="2016-04-07T00:00:00"/>
        <d v="2014-06-24T00:00:00"/>
        <d v="2016-04-09T00:00:00"/>
        <d v="2015-07-04T00:00:00"/>
        <d v="2017-06-19T00:00:00"/>
        <d v="2016-04-08T00:00:00"/>
        <d v="2014-02-23T00:00:00"/>
        <d v="2015-06-14T00:00:00"/>
        <d v="2014-06-21T00:00:00"/>
        <d v="2015-01-28T00:00:00"/>
        <d v="2014-08-22T00:00:00"/>
        <d v="2014-02-13T00:00:00"/>
        <d v="2016-09-03T00:00:00"/>
        <d v="2017-06-23T00:00:00"/>
        <d v="2014-07-31T00:00:00"/>
        <d v="2015-12-01T00:00:00"/>
        <d v="2014-08-14T00:00:00"/>
        <d v="2014-11-05T00:00:00"/>
        <d v="2016-03-04T00:00:00"/>
        <d v="2015-07-05T00:00:00"/>
        <d v="2017-06-25T00:00:00"/>
        <d v="2014-08-13T00:00:00"/>
        <d v="2016-06-26T00:00:00"/>
        <d v="2017-06-26T00:00:00"/>
        <d v="2015-01-03T00:00:00"/>
        <d v="2016-05-11T00:00:00"/>
        <d v="2014-09-14T00:00:00"/>
        <d v="2014-12-15T00:00:00"/>
        <d v="2014-10-03T00:00:00"/>
        <d v="2015-10-05T00:00:00"/>
        <d v="2017-06-27T00:00:00"/>
        <d v="2014-07-06T00:00:00"/>
        <d v="2014-10-24T00:00:00"/>
        <d v="2014-08-16T00:00:00"/>
        <d v="2016-06-29T00:00:00"/>
        <d v="2017-06-29T00:00:00"/>
        <d v="2014-08-09T00:00:00"/>
        <d v="2015-10-07T00:00:00"/>
        <d v="2016-06-30T00:00:00"/>
        <d v="2017-06-30T00:00:00"/>
        <d v="2014-11-19T00:00:00"/>
        <d v="2014-11-17T00:00:00"/>
        <d v="2016-03-06T00:00:00"/>
        <d v="2014-08-07T00:00:00"/>
        <d v="2015-05-30T00:00:00"/>
        <d v="2017-10-04T00:00:00"/>
        <d v="2014-04-23T00:00:00"/>
        <d v="2016-03-02T00:00:00"/>
        <d v="2015-08-23T00:00:00"/>
        <d v="2015-10-01T00:00:00"/>
        <d v="2016-02-05T00:00:00"/>
        <d v="2014-05-18T00:00:00"/>
        <d v="2016-01-17T00:00:00"/>
        <d v="2015-05-22T00:00:00"/>
        <d v="2014-06-03T00:00:00"/>
        <d v="2014-07-05T00:00:00"/>
        <d v="2014-06-04T00:00:00"/>
        <d v="2014-12-04T00:00:00"/>
        <d v="2014-08-28T00:00:00"/>
        <d v="2014-12-03T00:00:00"/>
        <d v="2015-09-01T00:00:00"/>
        <d v="2016-06-10T00:00:00"/>
        <d v="2015-02-18T00:00:00"/>
        <d v="2014-06-05T00:00:00"/>
        <d v="2014-09-09T00:00:00"/>
        <d v="2015-07-19T00:00:00"/>
        <d v="2014-03-15T00:00:00"/>
        <d v="2015-08-31T00:00:00"/>
        <d v="2016-02-09T00:00:00"/>
        <d v="2017-07-19T00:00:00"/>
        <d v="2015-07-20T00:00:00"/>
        <d v="2015-08-18T00:00:00"/>
        <d v="2014-07-02T00:00:00"/>
        <d v="2016-07-22T00:00:00"/>
        <d v="2017-07-22T00:00:00"/>
        <d v="2016-07-23T00:00:00"/>
        <d v="2017-07-23T00:00:00"/>
        <d v="2014-01-06T00:00:00"/>
        <d v="2015-07-03T00:00:00"/>
        <d v="2015-02-04T00:00:00"/>
        <d v="2015-01-13T00:00:00"/>
        <d v="2015-08-03T00:00:00"/>
        <d v="2014-03-07T00:00:00"/>
        <d v="2016-07-24T00:00:00"/>
        <d v="2014-09-25T00:00:00"/>
        <d v="2015-08-07T00:00:00"/>
        <d v="2015-10-26T00:00:00"/>
        <d v="2014-02-24T00:00:00"/>
        <d v="2015-08-14T00:00:00"/>
        <d v="2014-04-07T00:00:00"/>
        <d v="2015-09-27T00:00:00"/>
        <d v="2015-09-05T00:00:00"/>
        <d v="2014-07-13T00:00:00"/>
        <d v="2014-10-01T00:00:00"/>
        <d v="2014-02-01T00:00:00"/>
        <d v="2016-03-30T00:00:00"/>
        <d v="2015-11-10T00:00:00"/>
        <d v="2016-04-10T00:00:00"/>
        <d v="2014-07-28T00:00:00"/>
        <d v="2015-01-07T00:00:00"/>
        <d v="2017-07-28T00:00:00"/>
        <d v="2015-02-08T00:00:00"/>
        <d v="2015-10-12T00:00:00"/>
        <d v="2016-07-31T00:00:00"/>
        <d v="2014-08-20T00:00:00"/>
        <d v="2017-07-31T00:00:00"/>
        <d v="2015-08-13T00:00:00"/>
        <d v="2014-10-27T00:00:00"/>
        <d v="2015-03-14T00:00:00"/>
        <d v="2014-04-10T00:00:00"/>
        <d v="2015-01-22T00:00:00"/>
        <d v="2015-05-11T00:00:00"/>
        <d v="2016-04-11T00:00:00"/>
        <d v="2016-03-03T00:00:00"/>
        <d v="2014-06-06T00:00:00"/>
        <d v="2014-10-29T00:00:00"/>
        <d v="2015-01-15T00:00:00"/>
        <d v="2017-02-09T00:00:00"/>
        <d v="2015-07-17T00:00:00"/>
        <d v="2015-07-18T00:00:00"/>
        <d v="2014-10-14T00:00:00"/>
        <d v="2016-08-18T00:00:00"/>
        <d v="2017-08-18T00:00:00"/>
        <d v="2015-02-10T00:00:00"/>
        <d v="2015-08-19T00:00:00"/>
        <d v="2016-08-19T00:00:00"/>
        <d v="2017-08-19T00:00:00"/>
        <d v="2016-08-20T00:00:00"/>
        <d v="2017-08-21T00:00:00"/>
        <d v="2015-02-02T00:00:00"/>
        <d v="2017-08-22T00:00:00"/>
        <d v="2014-04-16T00:00:00"/>
        <d v="2017-08-23T00:00:00"/>
        <d v="2017-08-24T00:00:00"/>
        <d v="2016-09-22T00:00:00"/>
        <d v="2015-12-04T00:00:00"/>
        <d v="2015-08-26T00:00:00"/>
        <d v="2014-01-03T00:00:00"/>
        <d v="2015-03-05T00:00:00"/>
        <d v="2014-03-03T00:00:00"/>
        <d v="2015-04-20T00:00:00"/>
        <d v="2015-08-28T00:00:00"/>
        <d v="2015-05-10T00:00:00"/>
        <d v="2014-07-20T00:00:00"/>
        <d v="2016-04-13T00:00:00"/>
        <d v="2016-08-28T00:00:00"/>
        <d v="2015-05-23T00:00:00"/>
        <d v="2014-03-30T00:00:00"/>
        <d v="2016-08-30T00:00:00"/>
        <d v="2016-08-31T00:00:00"/>
        <d v="2017-08-31T00:00:00"/>
        <d v="2015-09-24T00:00:00"/>
        <d v="2014-03-28T00:00:00"/>
        <d v="2014-04-13T00:00:00"/>
        <d v="2014-09-27T00:00:00"/>
        <d v="2014-05-02T00:00:00"/>
        <d v="2014-03-27T00:00:00"/>
        <d v="2014-09-17T00:00:00"/>
        <d v="2015-05-14T00:00:00"/>
        <d v="2015-04-14T00:00:00"/>
        <d v="2016-02-08T00:00:00"/>
        <d v="2014-04-26T00:00:00"/>
        <d v="2015-05-20T00:00:00"/>
        <d v="2014-04-14T00:00:00"/>
        <d v="2014-10-10T00:00:00"/>
        <d v="2014-11-03T00:00:00"/>
        <d v="2014-11-02T00:00:00"/>
        <d v="2015-05-16T00:00:00"/>
        <d v="2015-06-01T00:00:00"/>
        <d v="2015-07-21T00:00:00"/>
        <d v="2015-01-16T00:00:00"/>
        <d v="2015-07-23T00:00:00"/>
        <d v="2014-07-03T00:00:00"/>
        <d v="2015-05-15T00:00:00"/>
        <d v="2015-06-10T00:00:00"/>
        <d v="2015-07-22T00:00:00"/>
        <d v="2015-05-17T00:00:00"/>
        <d v="2016-02-10T00:00:00"/>
        <d v="2015-11-05T00:00:00"/>
        <d v="2014-12-12T00:00:00"/>
        <d v="2014-07-19T00:00:00"/>
        <d v="2017-09-15T00:00:00"/>
        <d v="2014-05-03T00:00:00"/>
        <d v="2014-11-04T00:00:00"/>
        <d v="2015-07-24T00:00:00"/>
        <d v="2014-10-02T00:00:00"/>
        <d v="2015-04-01T00:00:00"/>
        <d v="2015-01-20T00:00:00"/>
        <d v="2017-09-16T00:00:00"/>
        <d v="2014-06-07T00:00:00"/>
        <d v="2015-07-25T00:00:00"/>
        <d v="2017-09-17T00:00:00"/>
        <d v="2015-03-06T00:00:00"/>
        <d v="2014-01-24T00:00:00"/>
        <d v="2015-03-25T00:00:00"/>
        <d v="2014-08-23T00:00:00"/>
        <d v="2015-08-24T00:00:00"/>
        <d v="2017-09-18T00:00:00"/>
        <d v="2014-06-08T00:00:00"/>
        <d v="2015-09-28T00:00:00"/>
        <d v="2016-09-19T00:00:00"/>
        <d v="2015-08-11T00:00:00"/>
        <d v="2014-02-07T00:00:00"/>
        <d v="2015-04-02T00:00:00"/>
        <d v="2015-09-20T00:00:00"/>
        <d v="2014-03-06T00:00:00"/>
        <d v="2016-01-25T00:00:00"/>
        <d v="2014-07-11T00:00:00"/>
        <d v="2017-04-03T00:00:00"/>
        <d v="2015-06-04T00:00:00"/>
        <d v="2014-11-13T00:00:00"/>
        <d v="2014-02-22T00:00:00"/>
        <d v="2017-03-09T00:00:00"/>
        <d v="2015-09-25T00:00:00"/>
        <d v="2017-10-01T00:00:00"/>
        <d v="2014-04-01T00:00:00"/>
        <d v="2014-06-19T00:00:00"/>
        <d v="2015-09-08T00:00:00"/>
        <d v="2014-12-13T00:00:00"/>
        <d v="2015-11-07T00:00:00"/>
        <d v="2016-01-26T00:00:00"/>
        <d v="2014-07-15T00:00:00"/>
        <d v="2015-06-19T00:00:00"/>
        <d v="2014-04-19T00:00:00"/>
        <d v="2015-01-02T00:00:00"/>
        <d v="2015-12-20T00:00:00"/>
        <d v="2017-09-25T00:00:00"/>
        <d v="2015-11-06T00:00:00"/>
        <d v="2014-08-24T00:00:00"/>
        <d v="2017-09-26T00:00:00"/>
        <d v="2015-01-19T00:00:00"/>
        <d v="2015-10-23T00:00:00"/>
        <d v="2014-04-12T00:00:00"/>
        <d v="2017-09-27T00:00:00"/>
        <d v="2014-06-30T00:00:00"/>
        <d v="2014-06-29T00:00:00"/>
        <d v="2017-09-28T00:00:00"/>
        <d v="2015-09-13T00:00:00"/>
        <d v="2015-05-13T00:00:00"/>
        <d v="2017-09-29T00:00:00"/>
        <d v="2014-03-01T00:00:00"/>
        <d v="2014-07-10T00:00:00"/>
        <d v="2014-07-01T00:00:00"/>
        <d v="2015-08-12T00:00:00"/>
        <d v="2014-01-13T00:00:00"/>
        <d v="2016-09-30T00:00:00"/>
        <d v="2017-09-30T00:00:00"/>
        <m/>
      </sharedItems>
      <fieldGroup par="37"/>
    </cacheField>
    <cacheField name="Shipdate fixed" numFmtId="0">
      <sharedItems containsNonDate="0" containsDate="1" containsString="0" containsBlank="1" minDate="2014-03-11T00:00:00" maxDate="2019-10-25T00:00:00"/>
    </cacheField>
    <cacheField name="Shippingdays" numFmtId="1">
      <sharedItems containsString="0" containsBlank="1" containsNumber="1" containsInteger="1" minValue="0" maxValue="2102"/>
    </cacheField>
    <cacheField name="Orderyear" numFmtId="1">
      <sharedItems containsString="0" containsBlank="1" containsNumber="1" containsInteger="1" minValue="2014" maxValue="2017"/>
    </cacheField>
    <cacheField name="Orderquarter" numFmtId="0">
      <sharedItems containsBlank="1"/>
    </cacheField>
    <cacheField name="Ordermonth" numFmtId="0">
      <sharedItems containsBlank="1"/>
    </cacheField>
    <cacheField name="Ship Mode" numFmtId="0">
      <sharedItems containsBlank="1"/>
    </cacheField>
    <cacheField name="Customer ID" numFmtId="0">
      <sharedItems containsBlank="1"/>
    </cacheField>
    <cacheField name="Customer Name" numFmtId="49">
      <sharedItems containsBlank="1"/>
    </cacheField>
    <cacheField name="Segment" numFmtId="0">
      <sharedItems containsBlank="1"/>
    </cacheField>
    <cacheField name="Country" numFmtId="0">
      <sharedItems containsBlank="1"/>
    </cacheField>
    <cacheField name="City" numFmtId="0">
      <sharedItems containsBlank="1"/>
    </cacheField>
    <cacheField name="State" numFmtId="0">
      <sharedItems containsBlank="1"/>
    </cacheField>
    <cacheField name="Postal Code" numFmtId="0">
      <sharedItems containsString="0" containsBlank="1" containsNumber="1" containsInteger="1" minValue="1040" maxValue="99301"/>
    </cacheField>
    <cacheField name="Region" numFmtId="0">
      <sharedItems containsBlank="1"/>
    </cacheField>
    <cacheField name="Product ID" numFmtId="0">
      <sharedItems containsBlank="1"/>
    </cacheField>
    <cacheField name="Category" numFmtId="0">
      <sharedItems containsBlank="1"/>
    </cacheField>
    <cacheField name="Sub-Category" numFmtId="0">
      <sharedItems containsBlank="1"/>
    </cacheField>
    <cacheField name="Product Name" numFmtId="0">
      <sharedItems containsBlank="1"/>
    </cacheField>
    <cacheField name="Sales" numFmtId="0">
      <sharedItems containsString="0" containsBlank="1" containsNumber="1" minValue="1.8919999999999999" maxValue="741999.79530000186"/>
    </cacheField>
    <cacheField name="Quantity" numFmtId="0">
      <sharedItems containsString="0" containsBlank="1" containsNumber="1" containsInteger="1" minValue="1" maxValue="8028"/>
    </cacheField>
    <cacheField name="Discount" numFmtId="0">
      <sharedItems containsString="0" containsBlank="1" containsNumber="1" minValue="0" maxValue="368.88999999999726"/>
    </cacheField>
    <cacheField name="Profit" numFmtId="0">
      <sharedItems containsString="0" containsBlank="1" containsNumber="1" minValue="-1862.3124" maxValue="18451.272800000006"/>
    </cacheField>
    <cacheField name="Zero-Profit Order" numFmtId="0">
      <sharedItems containsBlank="1"/>
    </cacheField>
    <cacheField name="Profitmargin" numFmtId="2">
      <sharedItems containsString="0" containsBlank="1" containsNumber="1" minValue="-2.1" maxValue="0.5"/>
    </cacheField>
    <cacheField name="Months (Order Date)" numFmtId="0" databaseField="0">
      <fieldGroup base="2">
        <rangePr groupBy="months" startDate="2014-01-03T00:00:00" endDate="2019-10-25T00:00:00"/>
        <groupItems count="14">
          <s v="&lt;03-01-2014"/>
          <s v="Jan"/>
          <s v="Feb"/>
          <s v="Mar"/>
          <s v="Apr"/>
          <s v="May"/>
          <s v="Jun"/>
          <s v="Jul"/>
          <s v="Aug"/>
          <s v="Sep"/>
          <s v="Oct"/>
          <s v="Nov"/>
          <s v="Dec"/>
          <s v="&gt;25-10-2019"/>
        </groupItems>
      </fieldGroup>
    </cacheField>
    <cacheField name="Quarters (Order Date)" numFmtId="0" databaseField="0">
      <fieldGroup base="2">
        <rangePr groupBy="quarters" startDate="2014-01-03T00:00:00" endDate="2019-10-25T00:00:00"/>
        <groupItems count="6">
          <s v="&lt;03-01-2014"/>
          <s v="Qtr1"/>
          <s v="Qtr2"/>
          <s v="Qtr3"/>
          <s v="Qtr4"/>
          <s v="&gt;25-10-2019"/>
        </groupItems>
      </fieldGroup>
    </cacheField>
    <cacheField name="Years (Order Date)" numFmtId="0" databaseField="0">
      <fieldGroup base="2">
        <rangePr groupBy="years" startDate="2014-01-03T00:00:00" endDate="2019-10-25T00:00:00"/>
        <groupItems count="8">
          <s v="&lt;03-01-2014"/>
          <s v="2014"/>
          <s v="2015"/>
          <s v="2016"/>
          <s v="2017"/>
          <s v="2018"/>
          <s v="2019"/>
          <s v="&gt;25-10-2019"/>
        </groupItems>
      </fieldGroup>
    </cacheField>
    <cacheField name="Months (Ship Date)" numFmtId="0" databaseField="0">
      <fieldGroup base="3">
        <rangePr groupBy="months" startDate="2014-01-04T00:00:00" endDate="2018-05-02T00:00:00"/>
        <groupItems count="14">
          <s v="&lt;04-01-2014"/>
          <s v="Jan"/>
          <s v="Feb"/>
          <s v="Mar"/>
          <s v="Apr"/>
          <s v="May"/>
          <s v="Jun"/>
          <s v="Jul"/>
          <s v="Aug"/>
          <s v="Sep"/>
          <s v="Oct"/>
          <s v="Nov"/>
          <s v="Dec"/>
          <s v="&gt;02-05-2018"/>
        </groupItems>
      </fieldGroup>
    </cacheField>
    <cacheField name="Quarters (Ship Date)" numFmtId="0" databaseField="0">
      <fieldGroup base="3">
        <rangePr groupBy="quarters" startDate="2014-01-04T00:00:00" endDate="2018-05-02T00:00:00"/>
        <groupItems count="6">
          <s v="&lt;04-01-2014"/>
          <s v="Qtr1"/>
          <s v="Qtr2"/>
          <s v="Qtr3"/>
          <s v="Qtr4"/>
          <s v="&gt;02-05-2018"/>
        </groupItems>
      </fieldGroup>
    </cacheField>
    <cacheField name="Years (Ship Date)" numFmtId="0" databaseField="0">
      <fieldGroup base="3">
        <rangePr groupBy="years" startDate="2014-01-04T00:00:00" endDate="2018-05-02T00:00:00"/>
        <groupItems count="7">
          <s v="&lt;04-01-2014"/>
          <s v="2014"/>
          <s v="2015"/>
          <s v="2016"/>
          <s v="2017"/>
          <s v="2018"/>
          <s v="&gt;02-05-2018"/>
        </groupItems>
      </fieldGroup>
    </cacheField>
    <cacheField name="Months (Orderdate fixed)" numFmtId="0" databaseField="0">
      <fieldGroup base="4">
        <rangePr groupBy="months" startDate="2014-01-03T00:00:00" endDate="2017-10-10T00:00:00"/>
        <groupItems count="14">
          <s v="&lt;03-01-2014"/>
          <s v="Jan"/>
          <s v="Feb"/>
          <s v="Mar"/>
          <s v="Apr"/>
          <s v="May"/>
          <s v="Jun"/>
          <s v="Jul"/>
          <s v="Aug"/>
          <s v="Sep"/>
          <s v="Oct"/>
          <s v="Nov"/>
          <s v="Dec"/>
          <s v="&gt;10-10-2017"/>
        </groupItems>
      </fieldGroup>
    </cacheField>
    <cacheField name="Quarters (Orderdate fixed)" numFmtId="0" databaseField="0">
      <fieldGroup base="4">
        <rangePr groupBy="quarters" startDate="2014-01-03T00:00:00" endDate="2017-10-10T00:00:00"/>
        <groupItems count="6">
          <s v="&lt;03-01-2014"/>
          <s v="Qtr1"/>
          <s v="Qtr2"/>
          <s v="Qtr3"/>
          <s v="Qtr4"/>
          <s v="&gt;10-10-2017"/>
        </groupItems>
      </fieldGroup>
    </cacheField>
    <cacheField name="Years (Orderdate fixed)" numFmtId="0" databaseField="0">
      <fieldGroup base="4">
        <rangePr groupBy="years" startDate="2014-01-03T00:00:00" endDate="2017-10-10T00:00:00"/>
        <groupItems count="6">
          <s v="&lt;03-01-2014"/>
          <s v="2014"/>
          <s v="2015"/>
          <s v="2016"/>
          <s v="2017"/>
          <s v="&gt;10-10-2017"/>
        </groupItems>
      </fieldGroup>
    </cacheField>
  </cacheFields>
  <extLst>
    <ext xmlns:x14="http://schemas.microsoft.com/office/spreadsheetml/2009/9/main" uri="{725AE2AE-9491-48be-B2B4-4EB974FC3084}">
      <x14:pivotCacheDefinition pivotCacheId="1050272020"/>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121">
  <r>
    <n v="3702"/>
    <s v="CA-2016-126543"/>
    <d v="2015-05-25T00:00:00"/>
    <d v="2016-01-13T00:00:00"/>
    <d v="2015-05-25T00:00:00"/>
    <d v="2016-01-13T00:00:00"/>
    <n v="233"/>
    <x v="0"/>
    <s v="Q2"/>
    <s v="May"/>
    <x v="0"/>
    <s v="MF-17665"/>
    <x v="0"/>
    <x v="0"/>
    <s v="United States"/>
    <x v="0"/>
    <x v="0"/>
    <n v="43615"/>
    <x v="0"/>
    <s v="FUR-FU-10002445"/>
    <s v="Furniture"/>
    <x v="0"/>
    <x v="0"/>
    <n v="15.167999999999999"/>
    <n v="2"/>
    <n v="0.2"/>
    <n v="3.7919999999999998"/>
    <x v="0"/>
    <n v="0.25"/>
  </r>
  <r>
    <n v="6970"/>
    <s v="CA-2016-163937"/>
    <d v="2015-06-06T00:00:00"/>
    <d v="2016-01-13T00:00:00"/>
    <d v="2015-06-06T00:00:00"/>
    <d v="2016-01-13T00:00:00"/>
    <n v="221"/>
    <x v="0"/>
    <s v="Q2"/>
    <s v="Jun"/>
    <x v="0"/>
    <s v="JB-16000"/>
    <x v="1"/>
    <x v="1"/>
    <s v="United States"/>
    <x v="1"/>
    <x v="1"/>
    <n v="98632"/>
    <x v="1"/>
    <s v="FUR-FU-10000010"/>
    <s v="Furniture"/>
    <x v="0"/>
    <x v="1"/>
    <n v="24.85"/>
    <n v="5"/>
    <n v="0"/>
    <n v="7.7035"/>
    <x v="0"/>
    <n v="0.31"/>
  </r>
  <r>
    <n v="867"/>
    <s v="CA-2014-149020"/>
    <d v="2014-04-29T00:00:00"/>
    <d v="2014-01-15T00:00:00"/>
    <d v="2014-01-15T00:00:00"/>
    <d v="2014-04-29T00:00:00"/>
    <n v="104"/>
    <x v="1"/>
    <s v="Q1"/>
    <s v="Jan"/>
    <x v="1"/>
    <s v="AJ-10780"/>
    <x v="2"/>
    <x v="0"/>
    <s v="United States"/>
    <x v="2"/>
    <x v="2"/>
    <n v="22153"/>
    <x v="2"/>
    <s v="FUR-FU-10000965"/>
    <s v="Furniture"/>
    <x v="0"/>
    <x v="2"/>
    <n v="51.94"/>
    <n v="1"/>
    <n v="0"/>
    <n v="21.295400000000001"/>
    <x v="0"/>
    <n v="0.41000000000000003"/>
  </r>
  <r>
    <n v="6475"/>
    <s v="CA-2014-149524"/>
    <d v="2016-04-25T00:00:00"/>
    <d v="2014-01-15T00:00:00"/>
    <d v="2014-01-15T00:00:00"/>
    <d v="2016-04-25T00:00:00"/>
    <n v="831"/>
    <x v="1"/>
    <s v="Q1"/>
    <s v="Jan"/>
    <x v="2"/>
    <s v="BS-11590"/>
    <x v="3"/>
    <x v="0"/>
    <s v="United States"/>
    <x v="3"/>
    <x v="3"/>
    <n v="19140"/>
    <x v="0"/>
    <s v="FUR-BO-10003433"/>
    <s v="Furniture"/>
    <x v="1"/>
    <x v="3"/>
    <n v="61.96"/>
    <n v="4"/>
    <n v="0.5"/>
    <n v="-53.285600000000002"/>
    <x v="0"/>
    <n v="-0.86"/>
  </r>
  <r>
    <n v="1670"/>
    <s v="US-2015-157154"/>
    <d v="2014-11-01T00:00:00"/>
    <d v="2015-01-15T00:00:00"/>
    <d v="2014-11-01T00:00:00"/>
    <d v="2015-01-15T00:00:00"/>
    <n v="75"/>
    <x v="1"/>
    <s v="Q4"/>
    <s v="Nov"/>
    <x v="1"/>
    <s v="MM-17920"/>
    <x v="4"/>
    <x v="1"/>
    <s v="United States"/>
    <x v="4"/>
    <x v="4"/>
    <n v="10011"/>
    <x v="0"/>
    <s v="FUR-TA-10001889"/>
    <s v="Furniture"/>
    <x v="2"/>
    <x v="4"/>
    <n v="1018.104"/>
    <n v="4"/>
    <n v="0.4"/>
    <n v="-373.3048"/>
    <x v="0"/>
    <n v="-0.36666666666666664"/>
  </r>
  <r>
    <n v="8522"/>
    <s v="CA-2016-141887"/>
    <d v="2015-06-21T00:00:00"/>
    <d v="2016-01-15T00:00:00"/>
    <d v="2015-06-21T00:00:00"/>
    <d v="2016-01-15T00:00:00"/>
    <n v="208"/>
    <x v="0"/>
    <s v="Q2"/>
    <s v="Jun"/>
    <x v="1"/>
    <s v="MP-17470"/>
    <x v="5"/>
    <x v="2"/>
    <s v="United States"/>
    <x v="5"/>
    <x v="0"/>
    <n v="43229"/>
    <x v="0"/>
    <s v="FUR-FU-10002268"/>
    <s v="Furniture"/>
    <x v="0"/>
    <x v="5"/>
    <n v="54.991999999999997"/>
    <n v="14"/>
    <n v="0.2"/>
    <n v="8.9361999999999995"/>
    <x v="0"/>
    <n v="0.16250000000000001"/>
  </r>
  <r>
    <n v="3236"/>
    <s v="CA-2016-140746"/>
    <d v="2016-04-28T00:00:00"/>
    <d v="2016-01-15T00:00:00"/>
    <d v="2016-01-15T00:00:00"/>
    <d v="2016-04-28T00:00:00"/>
    <n v="104"/>
    <x v="2"/>
    <s v="Q1"/>
    <s v="Jan"/>
    <x v="3"/>
    <s v="RC-19825"/>
    <x v="6"/>
    <x v="1"/>
    <s v="United States"/>
    <x v="6"/>
    <x v="5"/>
    <n v="6824"/>
    <x v="0"/>
    <s v="FUR-TA-10002903"/>
    <s v="Furniture"/>
    <x v="2"/>
    <x v="6"/>
    <n v="181.797"/>
    <n v="1"/>
    <n v="0.3"/>
    <n v="-15.582599999999999"/>
    <x v="0"/>
    <n v="-8.5714285714285715E-2"/>
  </r>
  <r>
    <n v="388"/>
    <s v="CA-2015-122756"/>
    <d v="2014-07-30T00:00:00"/>
    <d v="2015-07-12T00:00:00"/>
    <d v="2014-07-30T00:00:00"/>
    <d v="2015-07-12T00:00:00"/>
    <n v="347"/>
    <x v="1"/>
    <s v="Q3"/>
    <s v="Jul"/>
    <x v="1"/>
    <s v="DK-13225"/>
    <x v="7"/>
    <x v="0"/>
    <s v="United States"/>
    <x v="3"/>
    <x v="3"/>
    <n v="19140"/>
    <x v="0"/>
    <s v="FUR-FU-10001935"/>
    <s v="Furniture"/>
    <x v="0"/>
    <x v="7"/>
    <n v="2.96"/>
    <n v="1"/>
    <n v="0.2"/>
    <n v="0.77700000000000002"/>
    <x v="0"/>
    <n v="0.26250000000000001"/>
  </r>
  <r>
    <n v="6822"/>
    <s v="CA-2017-163860"/>
    <d v="2017-09-22T00:00:00"/>
    <d v="2018-01-01T00:00:00"/>
    <d v="2017-09-22T00:00:00"/>
    <d v="2018-01-01T00:00:00"/>
    <n v="101"/>
    <x v="3"/>
    <s v="Q3"/>
    <s v="Sep"/>
    <x v="1"/>
    <s v="LO-17170"/>
    <x v="8"/>
    <x v="0"/>
    <s v="United States"/>
    <x v="7"/>
    <x v="6"/>
    <n v="61604"/>
    <x v="3"/>
    <s v="FUR-FU-10001935"/>
    <s v="Furniture"/>
    <x v="0"/>
    <x v="7"/>
    <n v="2.96"/>
    <n v="2"/>
    <n v="0.6"/>
    <n v="-1.4059999999999999"/>
    <x v="0"/>
    <n v="-0.47499999999999998"/>
  </r>
  <r>
    <n v="5503"/>
    <s v="CA-2017-127782"/>
    <d v="2015-09-21T00:00:00"/>
    <d v="2017-06-11T00:00:00"/>
    <d v="2015-09-21T00:00:00"/>
    <d v="2017-06-11T00:00:00"/>
    <n v="629"/>
    <x v="0"/>
    <s v="Q3"/>
    <s v="Sep"/>
    <x v="1"/>
    <s v="TH-21115"/>
    <x v="9"/>
    <x v="0"/>
    <s v="United States"/>
    <x v="3"/>
    <x v="3"/>
    <n v="19140"/>
    <x v="0"/>
    <s v="FUR-FU-10001847"/>
    <s v="Furniture"/>
    <x v="0"/>
    <x v="8"/>
    <n v="3.3119999999999998"/>
    <n v="1"/>
    <n v="0.2"/>
    <n v="0.66239999999999999"/>
    <x v="0"/>
    <n v="0.2"/>
  </r>
  <r>
    <n v="3294"/>
    <s v="CA-2014-106264"/>
    <d v="2017-09-03T00:00:00"/>
    <d v="2014-12-30T00:00:00"/>
    <d v="2014-12-30T00:00:00"/>
    <d v="2017-09-03T00:00:00"/>
    <n v="978"/>
    <x v="1"/>
    <s v="Q4"/>
    <s v="Dec"/>
    <x v="1"/>
    <s v="CK-12595"/>
    <x v="10"/>
    <x v="1"/>
    <s v="United States"/>
    <x v="8"/>
    <x v="7"/>
    <n v="92024"/>
    <x v="1"/>
    <s v="FUR-FU-10001852"/>
    <s v="Furniture"/>
    <x v="0"/>
    <x v="9"/>
    <n v="3.48"/>
    <n v="2"/>
    <n v="0"/>
    <n v="1.1135999999999999"/>
    <x v="0"/>
    <n v="0.32"/>
  </r>
  <r>
    <n v="2979"/>
    <s v="CA-2014-109232"/>
    <d v="2016-04-20T00:00:00"/>
    <d v="2014-01-16T00:00:00"/>
    <d v="2014-01-16T00:00:00"/>
    <d v="2016-04-20T00:00:00"/>
    <n v="825"/>
    <x v="1"/>
    <s v="Q1"/>
    <s v="Jan"/>
    <x v="0"/>
    <s v="ND-18370"/>
    <x v="11"/>
    <x v="1"/>
    <s v="United States"/>
    <x v="9"/>
    <x v="8"/>
    <n v="29464"/>
    <x v="2"/>
    <s v="FUR-CH-10000422"/>
    <s v="Furniture"/>
    <x v="3"/>
    <x v="10"/>
    <n v="545.94000000000005"/>
    <n v="6"/>
    <n v="0"/>
    <n v="87.350399999999993"/>
    <x v="0"/>
    <n v="0.15999999999999998"/>
  </r>
  <r>
    <n v="5272"/>
    <s v="CA-2017-125913"/>
    <d v="2016-04-30T00:00:00"/>
    <d v="2017-01-16T00:00:00"/>
    <d v="2016-04-30T00:00:00"/>
    <d v="2017-01-16T00:00:00"/>
    <n v="261"/>
    <x v="2"/>
    <s v="Q2"/>
    <s v="Apr"/>
    <x v="3"/>
    <s v="JO-15145"/>
    <x v="12"/>
    <x v="0"/>
    <s v="United States"/>
    <x v="10"/>
    <x v="7"/>
    <n v="90008"/>
    <x v="1"/>
    <s v="FUR-FU-10001487"/>
    <s v="Furniture"/>
    <x v="0"/>
    <x v="11"/>
    <n v="27.92"/>
    <n v="4"/>
    <n v="0"/>
    <n v="8.0968"/>
    <x v="0"/>
    <n v="0.28999999999999998"/>
  </r>
  <r>
    <n v="243"/>
    <s v="CA-2016-157749"/>
    <d v="2015-02-21T00:00:00"/>
    <d v="2016-09-06T00:00:00"/>
    <d v="2015-02-21T00:00:00"/>
    <d v="2016-09-06T00:00:00"/>
    <n v="563"/>
    <x v="0"/>
    <s v="Q1"/>
    <s v="Feb"/>
    <x v="0"/>
    <s v="KL-16645"/>
    <x v="13"/>
    <x v="1"/>
    <s v="United States"/>
    <x v="11"/>
    <x v="6"/>
    <n v="60610"/>
    <x v="3"/>
    <s v="FUR-FU-10002505"/>
    <s v="Furniture"/>
    <x v="0"/>
    <x v="12"/>
    <n v="4.0439999999999996"/>
    <n v="3"/>
    <n v="0.6"/>
    <n v="-2.8308"/>
    <x v="0"/>
    <n v="-0.70000000000000007"/>
  </r>
  <r>
    <n v="8060"/>
    <s v="CA-2015-121188"/>
    <d v="2019-05-05T00:00:00"/>
    <d v="2015-04-09T00:00:00"/>
    <d v="2015-04-09T00:00:00"/>
    <d v="2019-05-05T00:00:00"/>
    <n v="1487"/>
    <x v="0"/>
    <s v="Q2"/>
    <s v="Apr"/>
    <x v="1"/>
    <s v="CB-12025"/>
    <x v="14"/>
    <x v="1"/>
    <s v="United States"/>
    <x v="10"/>
    <x v="7"/>
    <n v="90049"/>
    <x v="1"/>
    <s v="FUR-FU-10003981"/>
    <s v="Furniture"/>
    <x v="0"/>
    <x v="13"/>
    <n v="4.16"/>
    <n v="2"/>
    <n v="0"/>
    <n v="1.7472000000000001"/>
    <x v="0"/>
    <n v="0.42"/>
  </r>
  <r>
    <n v="5273"/>
    <s v="CA-2017-125913"/>
    <d v="2016-05-01T00:00:00"/>
    <d v="2017-01-16T00:00:00"/>
    <d v="2016-05-01T00:00:00"/>
    <d v="2017-01-16T00:00:00"/>
    <n v="260"/>
    <x v="2"/>
    <s v="Q2"/>
    <s v="May"/>
    <x v="3"/>
    <s v="JO-15145"/>
    <x v="12"/>
    <x v="0"/>
    <s v="United States"/>
    <x v="10"/>
    <x v="7"/>
    <n v="90008"/>
    <x v="1"/>
    <s v="FUR-TA-10001520"/>
    <s v="Furniture"/>
    <x v="2"/>
    <x v="14"/>
    <n v="399.67200000000003"/>
    <n v="7"/>
    <n v="0.2"/>
    <n v="-14.9877"/>
    <x v="0"/>
    <n v="-3.7499999999999999E-2"/>
  </r>
  <r>
    <n v="4858"/>
    <s v="CA-2015-137526"/>
    <d v="2016-04-22T00:00:00"/>
    <d v="2015-01-17T00:00:00"/>
    <d v="2015-01-17T00:00:00"/>
    <d v="2016-04-22T00:00:00"/>
    <n v="461"/>
    <x v="0"/>
    <s v="Q1"/>
    <s v="Jan"/>
    <x v="1"/>
    <s v="PB-19150"/>
    <x v="15"/>
    <x v="1"/>
    <s v="United States"/>
    <x v="10"/>
    <x v="7"/>
    <n v="90004"/>
    <x v="1"/>
    <s v="FUR-FU-10001861"/>
    <s v="Furniture"/>
    <x v="0"/>
    <x v="15"/>
    <n v="77.599999999999994"/>
    <n v="4"/>
    <n v="0"/>
    <n v="38.024000000000001"/>
    <x v="0"/>
    <n v="0.49000000000000005"/>
  </r>
  <r>
    <n v="4859"/>
    <s v="CA-2015-137526"/>
    <d v="2016-04-23T00:00:00"/>
    <d v="2015-01-17T00:00:00"/>
    <d v="2015-01-17T00:00:00"/>
    <d v="2016-04-23T00:00:00"/>
    <n v="462"/>
    <x v="0"/>
    <s v="Q1"/>
    <s v="Jan"/>
    <x v="1"/>
    <s v="PB-19150"/>
    <x v="15"/>
    <x v="1"/>
    <s v="United States"/>
    <x v="10"/>
    <x v="7"/>
    <n v="90004"/>
    <x v="1"/>
    <s v="FUR-FU-10004845"/>
    <s v="Furniture"/>
    <x v="0"/>
    <x v="16"/>
    <n v="464.85"/>
    <n v="9"/>
    <n v="0"/>
    <n v="92.97"/>
    <x v="0"/>
    <n v="0.19999999999999998"/>
  </r>
  <r>
    <n v="4667"/>
    <s v="CA-2016-116547"/>
    <d v="2015-06-07T00:00:00"/>
    <d v="2016-01-17T00:00:00"/>
    <d v="2015-06-07T00:00:00"/>
    <d v="2016-01-17T00:00:00"/>
    <n v="224"/>
    <x v="0"/>
    <s v="Q2"/>
    <s v="Jun"/>
    <x v="1"/>
    <s v="KB-16585"/>
    <x v="16"/>
    <x v="0"/>
    <s v="United States"/>
    <x v="12"/>
    <x v="1"/>
    <n v="98115"/>
    <x v="1"/>
    <s v="FUR-FU-10000076"/>
    <s v="Furniture"/>
    <x v="0"/>
    <x v="17"/>
    <n v="79.92"/>
    <n v="4"/>
    <n v="0"/>
    <n v="34.365600000000001"/>
    <x v="0"/>
    <n v="0.43"/>
  </r>
  <r>
    <n v="1847"/>
    <s v="US-2017-158512"/>
    <d v="2016-04-03T00:00:00"/>
    <d v="2017-01-17T00:00:00"/>
    <d v="2016-04-03T00:00:00"/>
    <d v="2017-01-17T00:00:00"/>
    <n v="289"/>
    <x v="2"/>
    <s v="Q2"/>
    <s v="Apr"/>
    <x v="0"/>
    <s v="DA-13450"/>
    <x v="17"/>
    <x v="2"/>
    <s v="United States"/>
    <x v="13"/>
    <x v="9"/>
    <n v="20016"/>
    <x v="0"/>
    <s v="FUR-FU-10004973"/>
    <s v="Furniture"/>
    <x v="0"/>
    <x v="18"/>
    <n v="37.68"/>
    <n v="2"/>
    <n v="0"/>
    <n v="15.8256"/>
    <x v="0"/>
    <n v="0.42"/>
  </r>
  <r>
    <n v="8251"/>
    <s v="CA-2015-140221"/>
    <d v="2014-08-19T00:00:00"/>
    <d v="2015-09-03T00:00:00"/>
    <d v="2014-08-19T00:00:00"/>
    <d v="2015-09-03T00:00:00"/>
    <n v="380"/>
    <x v="1"/>
    <s v="Q3"/>
    <s v="Aug"/>
    <x v="0"/>
    <s v="MS-17365"/>
    <x v="18"/>
    <x v="1"/>
    <s v="United States"/>
    <x v="11"/>
    <x v="6"/>
    <n v="60653"/>
    <x v="3"/>
    <s v="FUR-FU-10000023"/>
    <s v="Furniture"/>
    <x v="0"/>
    <x v="13"/>
    <n v="4.7119999999999997"/>
    <n v="2"/>
    <n v="0.6"/>
    <n v="-1.8848"/>
    <x v="0"/>
    <n v="-0.4"/>
  </r>
  <r>
    <n v="2635"/>
    <s v="CA-2015-116750"/>
    <d v="2014-08-25T00:00:00"/>
    <d v="2015-10-07T00:00:00"/>
    <d v="2014-08-25T00:00:00"/>
    <d v="2015-10-07T00:00:00"/>
    <n v="408"/>
    <x v="1"/>
    <s v="Q3"/>
    <s v="Aug"/>
    <x v="0"/>
    <s v="BF-10975"/>
    <x v="19"/>
    <x v="0"/>
    <s v="United States"/>
    <x v="14"/>
    <x v="10"/>
    <n v="28314"/>
    <x v="2"/>
    <s v="FUR-FU-10003829"/>
    <s v="Furniture"/>
    <x v="0"/>
    <x v="19"/>
    <n v="4.9279999999999999"/>
    <n v="2"/>
    <n v="0.2"/>
    <n v="0.73919999999999997"/>
    <x v="0"/>
    <n v="0.15"/>
  </r>
  <r>
    <n v="8298"/>
    <s v="US-2015-158911"/>
    <d v="2014-08-26T00:00:00"/>
    <d v="2015-11-07T00:00:00"/>
    <d v="2014-08-26T00:00:00"/>
    <d v="2015-11-07T00:00:00"/>
    <n v="438"/>
    <x v="1"/>
    <s v="Q3"/>
    <s v="Aug"/>
    <x v="1"/>
    <s v="RS-19765"/>
    <x v="20"/>
    <x v="0"/>
    <s v="United States"/>
    <x v="15"/>
    <x v="10"/>
    <n v="28205"/>
    <x v="2"/>
    <s v="FUR-FU-10003829"/>
    <s v="Furniture"/>
    <x v="0"/>
    <x v="19"/>
    <n v="4.9279999999999999"/>
    <n v="2"/>
    <n v="0.2"/>
    <n v="0.73919999999999997"/>
    <x v="0"/>
    <n v="0.15"/>
  </r>
  <r>
    <n v="971"/>
    <s v="CA-2014-115791"/>
    <d v="2016-04-29T00:00:00"/>
    <d v="2014-01-18T00:00:00"/>
    <d v="2014-01-18T00:00:00"/>
    <d v="2016-04-29T00:00:00"/>
    <n v="832"/>
    <x v="1"/>
    <s v="Q1"/>
    <s v="Jan"/>
    <x v="0"/>
    <s v="DL-13315"/>
    <x v="21"/>
    <x v="1"/>
    <s v="United States"/>
    <x v="3"/>
    <x v="3"/>
    <n v="19134"/>
    <x v="0"/>
    <s v="FUR-FU-10001095"/>
    <s v="Furniture"/>
    <x v="0"/>
    <x v="20"/>
    <n v="127.104"/>
    <n v="6"/>
    <n v="0.2"/>
    <n v="28.598400000000002"/>
    <x v="0"/>
    <n v="0.22500000000000001"/>
  </r>
  <r>
    <n v="3854"/>
    <s v="US-2017-131849"/>
    <d v="2015-12-05T00:00:00"/>
    <d v="2017-10-06T00:00:00"/>
    <d v="2015-12-05T00:00:00"/>
    <d v="2017-10-06T00:00:00"/>
    <n v="671"/>
    <x v="0"/>
    <s v="Q4"/>
    <s v="Dec"/>
    <x v="1"/>
    <s v="GH-14410"/>
    <x v="22"/>
    <x v="2"/>
    <s v="United States"/>
    <x v="16"/>
    <x v="7"/>
    <n v="94122"/>
    <x v="1"/>
    <s v="FUR-FU-10004164"/>
    <s v="Furniture"/>
    <x v="0"/>
    <x v="21"/>
    <n v="4.95"/>
    <n v="1"/>
    <n v="0"/>
    <n v="2.1779999999999999"/>
    <x v="0"/>
    <n v="0.43999999999999995"/>
  </r>
  <r>
    <n v="4939"/>
    <s v="CA-2014-157147"/>
    <d v="2016-04-21T00:00:00"/>
    <d v="2014-01-18T00:00:00"/>
    <d v="2014-01-18T00:00:00"/>
    <d v="2016-04-21T00:00:00"/>
    <n v="824"/>
    <x v="1"/>
    <s v="Q1"/>
    <s v="Jan"/>
    <x v="1"/>
    <s v="BD-11605"/>
    <x v="23"/>
    <x v="1"/>
    <s v="United States"/>
    <x v="16"/>
    <x v="7"/>
    <n v="94109"/>
    <x v="1"/>
    <s v="FUR-BO-10003034"/>
    <s v="Furniture"/>
    <x v="1"/>
    <x v="22"/>
    <n v="333.99900000000002"/>
    <n v="3"/>
    <n v="0.15"/>
    <n v="3.9293999999999998"/>
    <x v="0"/>
    <n v="1.1764705882352939E-2"/>
  </r>
  <r>
    <n v="6622"/>
    <s v="US-2017-167402"/>
    <d v="2016-04-24T00:00:00"/>
    <d v="2017-01-18T00:00:00"/>
    <d v="2016-04-24T00:00:00"/>
    <d v="2017-01-18T00:00:00"/>
    <n v="269"/>
    <x v="2"/>
    <s v="Q2"/>
    <s v="Apr"/>
    <x v="0"/>
    <s v="CP-12085"/>
    <x v="24"/>
    <x v="0"/>
    <s v="United States"/>
    <x v="2"/>
    <x v="11"/>
    <n v="65807"/>
    <x v="3"/>
    <s v="FUR-BO-10001608"/>
    <s v="Furniture"/>
    <x v="1"/>
    <x v="23"/>
    <n v="212.94"/>
    <n v="3"/>
    <n v="0"/>
    <n v="53.234999999999999"/>
    <x v="0"/>
    <n v="0.25"/>
  </r>
  <r>
    <n v="6522"/>
    <s v="CA-2017-138289"/>
    <d v="2016-05-02T00:00:00"/>
    <d v="2017-01-18T00:00:00"/>
    <d v="2016-05-02T00:00:00"/>
    <d v="2017-01-18T00:00:00"/>
    <n v="261"/>
    <x v="2"/>
    <s v="Q2"/>
    <s v="May"/>
    <x v="0"/>
    <s v="AR-10540"/>
    <x v="25"/>
    <x v="1"/>
    <s v="United States"/>
    <x v="17"/>
    <x v="12"/>
    <n v="49201"/>
    <x v="3"/>
    <s v="FUR-CH-10004626"/>
    <s v="Furniture"/>
    <x v="3"/>
    <x v="24"/>
    <n v="302.67"/>
    <n v="3"/>
    <n v="0"/>
    <n v="72.640799999999999"/>
    <x v="0"/>
    <n v="0.24"/>
  </r>
  <r>
    <n v="5466"/>
    <s v="CA-2014-146591"/>
    <d v="2016-05-05T00:00:00"/>
    <d v="2014-01-20T00:00:00"/>
    <d v="2014-01-20T00:00:00"/>
    <d v="2016-05-05T00:00:00"/>
    <n v="836"/>
    <x v="1"/>
    <s v="Q1"/>
    <s v="Jan"/>
    <x v="2"/>
    <s v="TS-21340"/>
    <x v="26"/>
    <x v="1"/>
    <s v="United States"/>
    <x v="18"/>
    <x v="13"/>
    <n v="85254"/>
    <x v="1"/>
    <s v="FUR-BO-10001972"/>
    <s v="Furniture"/>
    <x v="1"/>
    <x v="25"/>
    <n v="181.47"/>
    <n v="5"/>
    <n v="0.7"/>
    <n v="-320.59699999999998"/>
    <x v="0"/>
    <n v="-1.7666666666666666"/>
  </r>
  <r>
    <n v="7270"/>
    <s v="CA-2016-133368"/>
    <d v="2016-04-26T00:00:00"/>
    <d v="2016-01-20T00:00:00"/>
    <d v="2016-01-20T00:00:00"/>
    <d v="2016-04-26T00:00:00"/>
    <n v="97"/>
    <x v="2"/>
    <s v="Q1"/>
    <s v="Jan"/>
    <x v="1"/>
    <s v="AG-10675"/>
    <x v="27"/>
    <x v="1"/>
    <s v="United States"/>
    <x v="19"/>
    <x v="10"/>
    <n v="28027"/>
    <x v="2"/>
    <s v="FUR-FU-10003374"/>
    <s v="Furniture"/>
    <x v="0"/>
    <x v="26"/>
    <n v="315.77600000000001"/>
    <n v="8"/>
    <n v="0.2"/>
    <n v="31.5776"/>
    <x v="0"/>
    <n v="9.9999999999999992E-2"/>
  </r>
  <r>
    <n v="3955"/>
    <s v="CA-2014-133228"/>
    <d v="2014-02-09T00:00:00"/>
    <d v="2014-09-04T00:00:00"/>
    <d v="2014-02-09T00:00:00"/>
    <d v="2014-09-04T00:00:00"/>
    <n v="207"/>
    <x v="1"/>
    <s v="Q1"/>
    <s v="Feb"/>
    <x v="1"/>
    <s v="MS-17710"/>
    <x v="28"/>
    <x v="1"/>
    <s v="United States"/>
    <x v="20"/>
    <x v="12"/>
    <n v="48205"/>
    <x v="3"/>
    <s v="FUR-FU-10004020"/>
    <s v="Furniture"/>
    <x v="0"/>
    <x v="27"/>
    <n v="5.47"/>
    <n v="1"/>
    <n v="0"/>
    <n v="2.3521000000000001"/>
    <x v="0"/>
    <n v="0.43000000000000005"/>
  </r>
  <r>
    <n v="9866"/>
    <s v="CA-2017-113278"/>
    <d v="2016-04-27T00:00:00"/>
    <d v="2017-01-20T00:00:00"/>
    <d v="2016-04-27T00:00:00"/>
    <d v="2017-01-20T00:00:00"/>
    <n v="268"/>
    <x v="2"/>
    <s v="Q2"/>
    <s v="Apr"/>
    <x v="1"/>
    <s v="HR-14770"/>
    <x v="29"/>
    <x v="2"/>
    <s v="United States"/>
    <x v="21"/>
    <x v="14"/>
    <n v="47374"/>
    <x v="3"/>
    <s v="FUR-FU-10001037"/>
    <s v="Furniture"/>
    <x v="0"/>
    <x v="28"/>
    <n v="18.96"/>
    <n v="2"/>
    <n v="0"/>
    <n v="8.532"/>
    <x v="0"/>
    <n v="0.44999999999999996"/>
  </r>
  <r>
    <n v="876"/>
    <s v="CA-2016-116736"/>
    <d v="2016-05-04T00:00:00"/>
    <d v="2016-01-21T00:00:00"/>
    <d v="2016-01-21T00:00:00"/>
    <d v="2016-05-04T00:00:00"/>
    <n v="104"/>
    <x v="2"/>
    <s v="Q1"/>
    <s v="Jan"/>
    <x v="1"/>
    <s v="CC-12430"/>
    <x v="30"/>
    <x v="2"/>
    <s v="United States"/>
    <x v="19"/>
    <x v="15"/>
    <n v="3301"/>
    <x v="0"/>
    <s v="FUR-FU-10004017"/>
    <s v="Furniture"/>
    <x v="0"/>
    <x v="29"/>
    <n v="322.58999999999997"/>
    <n v="3"/>
    <n v="0"/>
    <n v="64.518000000000001"/>
    <x v="0"/>
    <n v="0.2"/>
  </r>
  <r>
    <n v="9990"/>
    <s v="CA-2014-110422"/>
    <d v="2016-05-16T00:00:00"/>
    <d v="2014-01-23T00:00:00"/>
    <d v="2014-01-23T00:00:00"/>
    <d v="2016-05-16T00:00:00"/>
    <n v="844"/>
    <x v="1"/>
    <s v="Q1"/>
    <s v="Jan"/>
    <x v="0"/>
    <s v="TB-21400"/>
    <x v="31"/>
    <x v="1"/>
    <s v="United States"/>
    <x v="22"/>
    <x v="16"/>
    <n v="33180"/>
    <x v="2"/>
    <s v="FUR-FU-10001889"/>
    <s v="Furniture"/>
    <x v="0"/>
    <x v="30"/>
    <n v="25.248000000000001"/>
    <n v="3"/>
    <n v="0.2"/>
    <n v="4.1028000000000002"/>
    <x v="0"/>
    <n v="0.16250000000000001"/>
  </r>
  <r>
    <n v="6625"/>
    <s v="CA-2015-141250"/>
    <d v="2016-05-06T00:00:00"/>
    <d v="2015-01-23T00:00:00"/>
    <d v="2015-01-23T00:00:00"/>
    <d v="2016-05-06T00:00:00"/>
    <n v="469"/>
    <x v="0"/>
    <s v="Q1"/>
    <s v="Jan"/>
    <x v="1"/>
    <s v="PM-18940"/>
    <x v="32"/>
    <x v="1"/>
    <s v="United States"/>
    <x v="23"/>
    <x v="17"/>
    <n v="77590"/>
    <x v="3"/>
    <s v="FUR-TA-10002855"/>
    <s v="Furniture"/>
    <x v="2"/>
    <x v="31"/>
    <n v="102.438"/>
    <n v="1"/>
    <n v="0.3"/>
    <n v="-13.1706"/>
    <x v="0"/>
    <n v="-0.12857142857142856"/>
  </r>
  <r>
    <n v="6626"/>
    <s v="CA-2015-141250"/>
    <d v="2016-05-07T00:00:00"/>
    <d v="2015-01-23T00:00:00"/>
    <d v="2015-01-23T00:00:00"/>
    <d v="2016-05-07T00:00:00"/>
    <n v="470"/>
    <x v="0"/>
    <s v="Q1"/>
    <s v="Jan"/>
    <x v="1"/>
    <s v="PM-18940"/>
    <x v="32"/>
    <x v="1"/>
    <s v="United States"/>
    <x v="23"/>
    <x v="17"/>
    <n v="77590"/>
    <x v="3"/>
    <s v="FUR-CH-10004875"/>
    <s v="Furniture"/>
    <x v="3"/>
    <x v="32"/>
    <n v="199.304"/>
    <n v="4"/>
    <n v="0.3"/>
    <n v="-8.5416000000000007"/>
    <x v="0"/>
    <n v="-4.2857142857142858E-2"/>
  </r>
  <r>
    <n v="5282"/>
    <s v="CA-2015-105158"/>
    <d v="2014-08-30T00:00:00"/>
    <d v="2015-10-09T00:00:00"/>
    <d v="2014-08-30T00:00:00"/>
    <d v="2015-10-09T00:00:00"/>
    <n v="405"/>
    <x v="1"/>
    <s v="Q3"/>
    <s v="Aug"/>
    <x v="1"/>
    <s v="SP-20860"/>
    <x v="33"/>
    <x v="0"/>
    <s v="United States"/>
    <x v="24"/>
    <x v="18"/>
    <n v="55901"/>
    <x v="3"/>
    <s v="FUR-FU-10001706"/>
    <s v="Furniture"/>
    <x v="0"/>
    <x v="33"/>
    <n v="6.16"/>
    <n v="2"/>
    <n v="0"/>
    <n v="2.9567999999999999"/>
    <x v="0"/>
    <n v="0.48"/>
  </r>
  <r>
    <n v="1585"/>
    <s v="CA-2015-131338"/>
    <d v="2014-10-26T00:00:00"/>
    <d v="2015-12-08T00:00:00"/>
    <d v="2014-10-26T00:00:00"/>
    <d v="2015-12-08T00:00:00"/>
    <n v="408"/>
    <x v="1"/>
    <s v="Q4"/>
    <s v="Oct"/>
    <x v="2"/>
    <s v="NP-18325"/>
    <x v="34"/>
    <x v="1"/>
    <s v="United States"/>
    <x v="4"/>
    <x v="4"/>
    <n v="10024"/>
    <x v="0"/>
    <s v="FUR-FU-10001706"/>
    <s v="Furniture"/>
    <x v="0"/>
    <x v="33"/>
    <n v="6.16"/>
    <n v="2"/>
    <n v="0"/>
    <n v="2.9567999999999999"/>
    <x v="0"/>
    <n v="0.48"/>
  </r>
  <r>
    <n v="2876"/>
    <s v="US-2016-167339"/>
    <d v="2016-05-17T00:00:00"/>
    <d v="2016-01-23T00:00:00"/>
    <d v="2016-01-23T00:00:00"/>
    <d v="2016-05-17T00:00:00"/>
    <n v="115"/>
    <x v="2"/>
    <s v="Q1"/>
    <s v="Jan"/>
    <x v="0"/>
    <s v="TD-20995"/>
    <x v="35"/>
    <x v="1"/>
    <s v="United States"/>
    <x v="8"/>
    <x v="7"/>
    <n v="92037"/>
    <x v="1"/>
    <s v="FUR-CH-10004289"/>
    <s v="Furniture"/>
    <x v="3"/>
    <x v="34"/>
    <n v="153.56800000000001"/>
    <n v="2"/>
    <n v="0.2"/>
    <n v="-5.7587999999999999"/>
    <x v="0"/>
    <n v="-3.7499999999999999E-2"/>
  </r>
  <r>
    <n v="5626"/>
    <s v="CA-2014-126683"/>
    <d v="2019-10-12T00:00:00"/>
    <d v="2014-01-10T00:00:00"/>
    <d v="2014-01-10T00:00:00"/>
    <d v="2019-10-12T00:00:00"/>
    <n v="2101"/>
    <x v="1"/>
    <s v="Q1"/>
    <s v="Jan"/>
    <x v="0"/>
    <s v="PP-18955"/>
    <x v="36"/>
    <x v="2"/>
    <s v="United States"/>
    <x v="12"/>
    <x v="1"/>
    <n v="98115"/>
    <x v="1"/>
    <s v="FUR-FU-10001706"/>
    <s v="Furniture"/>
    <x v="0"/>
    <x v="33"/>
    <n v="6.16"/>
    <n v="2"/>
    <n v="0"/>
    <n v="2.9567999999999999"/>
    <x v="0"/>
    <n v="0.48"/>
  </r>
  <r>
    <n v="6249"/>
    <s v="CA-2017-121580"/>
    <d v="2018-07-28T00:00:00"/>
    <d v="2017-04-06T00:00:00"/>
    <d v="2017-04-06T00:00:00"/>
    <d v="2018-07-28T00:00:00"/>
    <n v="478"/>
    <x v="3"/>
    <s v="Q2"/>
    <s v="Apr"/>
    <x v="1"/>
    <s v="ML-17410"/>
    <x v="37"/>
    <x v="1"/>
    <s v="United States"/>
    <x v="5"/>
    <x v="14"/>
    <n v="47201"/>
    <x v="3"/>
    <s v="FUR-FU-10003981"/>
    <s v="Furniture"/>
    <x v="0"/>
    <x v="13"/>
    <n v="6.24"/>
    <n v="3"/>
    <n v="0"/>
    <n v="2.6208"/>
    <x v="0"/>
    <n v="0.42"/>
  </r>
  <r>
    <n v="2877"/>
    <s v="US-2016-167339"/>
    <d v="2016-05-18T00:00:00"/>
    <d v="2016-01-23T00:00:00"/>
    <d v="2016-01-23T00:00:00"/>
    <d v="2016-05-18T00:00:00"/>
    <n v="116"/>
    <x v="2"/>
    <s v="Q1"/>
    <s v="Jan"/>
    <x v="0"/>
    <s v="TD-20995"/>
    <x v="35"/>
    <x v="1"/>
    <s v="United States"/>
    <x v="8"/>
    <x v="7"/>
    <n v="92037"/>
    <x v="1"/>
    <s v="FUR-CH-10000785"/>
    <s v="Furniture"/>
    <x v="3"/>
    <x v="35"/>
    <n v="1013.4880000000001"/>
    <n v="7"/>
    <n v="0.2"/>
    <n v="76.011600000000001"/>
    <x v="0"/>
    <n v="7.4999999999999997E-2"/>
  </r>
  <r>
    <n v="440"/>
    <s v="CA-2017-157252"/>
    <d v="2016-05-15T00:00:00"/>
    <d v="2017-01-23T00:00:00"/>
    <d v="2016-05-15T00:00:00"/>
    <d v="2017-01-23T00:00:00"/>
    <n v="253"/>
    <x v="2"/>
    <s v="Q2"/>
    <s v="May"/>
    <x v="0"/>
    <s v="CV-12805"/>
    <x v="38"/>
    <x v="0"/>
    <s v="United States"/>
    <x v="4"/>
    <x v="4"/>
    <n v="10024"/>
    <x v="0"/>
    <s v="FUR-CH-10003396"/>
    <s v="Furniture"/>
    <x v="3"/>
    <x v="36"/>
    <n v="207.846"/>
    <n v="3"/>
    <n v="0.1"/>
    <n v="2.3094000000000001"/>
    <x v="0"/>
    <n v="1.1111111111111112E-2"/>
  </r>
  <r>
    <n v="468"/>
    <s v="US-2015-101399"/>
    <d v="2016-05-03T00:00:00"/>
    <d v="2015-01-24T00:00:00"/>
    <d v="2015-01-24T00:00:00"/>
    <d v="2016-05-03T00:00:00"/>
    <n v="465"/>
    <x v="0"/>
    <s v="Q1"/>
    <s v="Jan"/>
    <x v="1"/>
    <s v="JS-15940"/>
    <x v="39"/>
    <x v="2"/>
    <s v="United States"/>
    <x v="25"/>
    <x v="6"/>
    <n v="60068"/>
    <x v="3"/>
    <s v="FUR-FU-10002918"/>
    <s v="Furniture"/>
    <x v="0"/>
    <x v="37"/>
    <n v="254.744"/>
    <n v="7"/>
    <n v="0.6"/>
    <n v="-312.06139999999999"/>
    <x v="0"/>
    <n v="-1.2249999999999999"/>
  </r>
  <r>
    <n v="9117"/>
    <s v="CA-2017-153045"/>
    <d v="2016-05-08T00:00:00"/>
    <d v="2017-01-24T00:00:00"/>
    <d v="2016-05-08T00:00:00"/>
    <d v="2017-01-24T00:00:00"/>
    <n v="261"/>
    <x v="2"/>
    <s v="Q2"/>
    <s v="May"/>
    <x v="0"/>
    <s v="NS-18505"/>
    <x v="40"/>
    <x v="1"/>
    <s v="United States"/>
    <x v="3"/>
    <x v="3"/>
    <n v="19140"/>
    <x v="0"/>
    <s v="FUR-FU-10002759"/>
    <s v="Furniture"/>
    <x v="0"/>
    <x v="38"/>
    <n v="31.968"/>
    <n v="2"/>
    <n v="0.2"/>
    <n v="6.3936000000000002"/>
    <x v="0"/>
    <n v="0.2"/>
  </r>
  <r>
    <n v="9118"/>
    <s v="CA-2017-153045"/>
    <d v="2016-05-09T00:00:00"/>
    <d v="2017-01-24T00:00:00"/>
    <d v="2016-05-09T00:00:00"/>
    <d v="2017-01-24T00:00:00"/>
    <n v="260"/>
    <x v="2"/>
    <s v="Q2"/>
    <s v="May"/>
    <x v="0"/>
    <s v="NS-18505"/>
    <x v="40"/>
    <x v="1"/>
    <s v="United States"/>
    <x v="3"/>
    <x v="3"/>
    <n v="19140"/>
    <x v="0"/>
    <s v="FUR-CH-10000309"/>
    <s v="Furniture"/>
    <x v="3"/>
    <x v="39"/>
    <n v="887.27099999999996"/>
    <n v="3"/>
    <n v="0.3"/>
    <n v="-63.3765"/>
    <x v="0"/>
    <n v="-7.1428571428571438E-2"/>
  </r>
  <r>
    <n v="1474"/>
    <s v="US-2015-105676"/>
    <d v="2014-06-28T00:00:00"/>
    <d v="2015-02-12T00:00:00"/>
    <d v="2014-06-28T00:00:00"/>
    <d v="2015-02-12T00:00:00"/>
    <n v="229"/>
    <x v="1"/>
    <s v="Q2"/>
    <s v="Jun"/>
    <x v="3"/>
    <s v="NM-18520"/>
    <x v="41"/>
    <x v="1"/>
    <s v="United States"/>
    <x v="26"/>
    <x v="17"/>
    <n v="77036"/>
    <x v="3"/>
    <s v="FUR-FU-10004270"/>
    <s v="Furniture"/>
    <x v="0"/>
    <x v="40"/>
    <n v="6.6879999999999997"/>
    <n v="4"/>
    <n v="0.6"/>
    <n v="-4.0128000000000004"/>
    <x v="0"/>
    <n v="-0.60000000000000009"/>
  </r>
  <r>
    <n v="5738"/>
    <s v="CA-2014-148614"/>
    <d v="2016-05-10T00:00:00"/>
    <d v="2014-01-25T00:00:00"/>
    <d v="2014-01-25T00:00:00"/>
    <d v="2016-05-10T00:00:00"/>
    <n v="836"/>
    <x v="1"/>
    <s v="Q1"/>
    <s v="Jan"/>
    <x v="1"/>
    <s v="MV-17485"/>
    <x v="42"/>
    <x v="1"/>
    <s v="United States"/>
    <x v="10"/>
    <x v="7"/>
    <n v="90049"/>
    <x v="1"/>
    <s v="FUR-FU-10003194"/>
    <s v="Furniture"/>
    <x v="0"/>
    <x v="41"/>
    <n v="19.3"/>
    <n v="2"/>
    <n v="0"/>
    <n v="5.79"/>
    <x v="0"/>
    <n v="0.3"/>
  </r>
  <r>
    <n v="737"/>
    <s v="CA-2017-131954"/>
    <d v="2016-05-19T00:00:00"/>
    <d v="2017-01-25T00:00:00"/>
    <d v="2016-05-19T00:00:00"/>
    <d v="2017-01-25T00:00:00"/>
    <n v="251"/>
    <x v="2"/>
    <s v="Q2"/>
    <s v="May"/>
    <x v="1"/>
    <s v="DS-13030"/>
    <x v="43"/>
    <x v="2"/>
    <s v="United States"/>
    <x v="12"/>
    <x v="1"/>
    <n v="98115"/>
    <x v="1"/>
    <s v="FUR-BO-10001619"/>
    <s v="Furniture"/>
    <x v="1"/>
    <x v="42"/>
    <n v="84.98"/>
    <n v="1"/>
    <n v="0"/>
    <n v="18.695599999999999"/>
    <x v="0"/>
    <n v="0.21999999999999997"/>
  </r>
  <r>
    <n v="523"/>
    <s v="CA-2017-145142"/>
    <d v="2016-05-24T00:00:00"/>
    <d v="2017-01-25T00:00:00"/>
    <d v="2016-05-24T00:00:00"/>
    <d v="2017-01-25T00:00:00"/>
    <n v="246"/>
    <x v="2"/>
    <s v="Q2"/>
    <s v="May"/>
    <x v="2"/>
    <s v="MC-17605"/>
    <x v="44"/>
    <x v="0"/>
    <s v="United States"/>
    <x v="20"/>
    <x v="12"/>
    <n v="48234"/>
    <x v="3"/>
    <s v="FUR-TA-10001857"/>
    <s v="Furniture"/>
    <x v="2"/>
    <x v="43"/>
    <n v="210.98"/>
    <n v="2"/>
    <n v="0"/>
    <n v="21.097999999999999"/>
    <x v="0"/>
    <n v="0.1"/>
  </r>
  <r>
    <n v="6333"/>
    <s v="CA-2014-167927"/>
    <d v="2016-05-14T00:00:00"/>
    <d v="2014-01-26T00:00:00"/>
    <d v="2014-01-26T00:00:00"/>
    <d v="2016-05-14T00:00:00"/>
    <n v="839"/>
    <x v="1"/>
    <s v="Q1"/>
    <s v="Jan"/>
    <x v="1"/>
    <s v="XP-21865"/>
    <x v="45"/>
    <x v="1"/>
    <s v="United States"/>
    <x v="27"/>
    <x v="12"/>
    <n v="48185"/>
    <x v="3"/>
    <s v="FUR-FU-10002268"/>
    <s v="Furniture"/>
    <x v="0"/>
    <x v="5"/>
    <n v="14.73"/>
    <n v="3"/>
    <n v="0"/>
    <n v="4.8609"/>
    <x v="0"/>
    <n v="0.33"/>
  </r>
  <r>
    <n v="5643"/>
    <s v="CA-2016-127985"/>
    <d v="2014-12-14T00:00:00"/>
    <d v="2016-05-04T00:00:00"/>
    <d v="2014-12-14T00:00:00"/>
    <d v="2016-05-04T00:00:00"/>
    <n v="507"/>
    <x v="1"/>
    <s v="Q4"/>
    <s v="Dec"/>
    <x v="0"/>
    <s v="DB-12910"/>
    <x v="46"/>
    <x v="2"/>
    <s v="United States"/>
    <x v="5"/>
    <x v="19"/>
    <n v="31907"/>
    <x v="2"/>
    <s v="FUR-FU-10003274"/>
    <s v="Furniture"/>
    <x v="0"/>
    <x v="44"/>
    <n v="7.04"/>
    <n v="4"/>
    <n v="0"/>
    <n v="3.0975999999999999"/>
    <x v="0"/>
    <n v="0.44"/>
  </r>
  <r>
    <n v="1124"/>
    <s v="US-2014-147627"/>
    <d v="2016-05-11T00:00:00"/>
    <d v="2014-01-26T00:00:00"/>
    <d v="2014-01-26T00:00:00"/>
    <d v="2016-05-11T00:00:00"/>
    <n v="836"/>
    <x v="1"/>
    <s v="Q1"/>
    <s v="Jan"/>
    <x v="1"/>
    <s v="HL-15040"/>
    <x v="47"/>
    <x v="1"/>
    <s v="United States"/>
    <x v="28"/>
    <x v="20"/>
    <n v="72401"/>
    <x v="2"/>
    <s v="FUR-FU-10003194"/>
    <s v="Furniture"/>
    <x v="0"/>
    <x v="41"/>
    <n v="38.6"/>
    <n v="4"/>
    <n v="0"/>
    <n v="11.58"/>
    <x v="0"/>
    <n v="0.3"/>
  </r>
  <r>
    <n v="1743"/>
    <s v="CA-2017-152807"/>
    <d v="2016-09-25T00:00:00"/>
    <d v="2017-03-11T00:00:00"/>
    <d v="2016-09-25T00:00:00"/>
    <d v="2017-03-11T00:00:00"/>
    <n v="167"/>
    <x v="2"/>
    <s v="Q3"/>
    <s v="Sep"/>
    <x v="1"/>
    <s v="MC-18100"/>
    <x v="48"/>
    <x v="1"/>
    <s v="United States"/>
    <x v="3"/>
    <x v="3"/>
    <n v="19140"/>
    <x v="0"/>
    <s v="FUR-FU-10004415"/>
    <s v="Furniture"/>
    <x v="0"/>
    <x v="45"/>
    <n v="7.1680000000000001"/>
    <n v="2"/>
    <n v="0.2"/>
    <n v="0.98560000000000003"/>
    <x v="0"/>
    <n v="0.13750000000000001"/>
  </r>
  <r>
    <n v="6328"/>
    <s v="CA-2014-167927"/>
    <d v="2016-05-13T00:00:00"/>
    <d v="2014-01-26T00:00:00"/>
    <d v="2014-01-26T00:00:00"/>
    <d v="2016-05-13T00:00:00"/>
    <n v="838"/>
    <x v="1"/>
    <s v="Q1"/>
    <s v="Jan"/>
    <x v="1"/>
    <s v="XP-21865"/>
    <x v="45"/>
    <x v="1"/>
    <s v="United States"/>
    <x v="27"/>
    <x v="12"/>
    <n v="48185"/>
    <x v="3"/>
    <s v="FUR-FU-10002918"/>
    <s v="Furniture"/>
    <x v="0"/>
    <x v="37"/>
    <n v="272.94"/>
    <n v="3"/>
    <n v="0"/>
    <n v="30.023399999999999"/>
    <x v="0"/>
    <n v="0.11"/>
  </r>
  <r>
    <n v="2432"/>
    <s v="CA-2017-129805"/>
    <d v="2017-09-23T00:00:00"/>
    <d v="2018-02-01T00:00:00"/>
    <d v="2017-09-23T00:00:00"/>
    <d v="2018-02-01T00:00:00"/>
    <n v="131"/>
    <x v="3"/>
    <s v="Q3"/>
    <s v="Sep"/>
    <x v="1"/>
    <s v="HM-14860"/>
    <x v="49"/>
    <x v="0"/>
    <s v="United States"/>
    <x v="12"/>
    <x v="1"/>
    <n v="98103"/>
    <x v="1"/>
    <s v="FUR-FU-10001935"/>
    <s v="Furniture"/>
    <x v="0"/>
    <x v="7"/>
    <n v="7.4"/>
    <n v="2"/>
    <n v="0"/>
    <n v="3.0339999999999998"/>
    <x v="0"/>
    <n v="0.41"/>
  </r>
  <r>
    <n v="3910"/>
    <s v="CA-2015-167010"/>
    <d v="2014-08-21T00:00:00"/>
    <d v="2015-10-04T00:00:00"/>
    <d v="2014-08-21T00:00:00"/>
    <d v="2015-10-04T00:00:00"/>
    <n v="409"/>
    <x v="1"/>
    <s v="Q3"/>
    <s v="Aug"/>
    <x v="1"/>
    <s v="VT-21700"/>
    <x v="50"/>
    <x v="2"/>
    <s v="United States"/>
    <x v="3"/>
    <x v="3"/>
    <n v="19143"/>
    <x v="0"/>
    <s v="FUR-FU-10001037"/>
    <s v="Furniture"/>
    <x v="0"/>
    <x v="28"/>
    <n v="7.5839999999999996"/>
    <n v="1"/>
    <n v="0.2"/>
    <n v="2.37"/>
    <x v="0"/>
    <n v="0.31250000000000006"/>
  </r>
  <r>
    <n v="1127"/>
    <s v="US-2014-147627"/>
    <d v="2016-05-12T00:00:00"/>
    <d v="2014-01-26T00:00:00"/>
    <d v="2014-01-26T00:00:00"/>
    <d v="2016-05-12T00:00:00"/>
    <n v="837"/>
    <x v="1"/>
    <s v="Q1"/>
    <s v="Jan"/>
    <x v="1"/>
    <s v="HL-15040"/>
    <x v="47"/>
    <x v="1"/>
    <s v="United States"/>
    <x v="28"/>
    <x v="20"/>
    <n v="72401"/>
    <x v="2"/>
    <s v="FUR-CH-10002331"/>
    <s v="Furniture"/>
    <x v="3"/>
    <x v="46"/>
    <n v="1067.94"/>
    <n v="3"/>
    <n v="0"/>
    <n v="224.26740000000001"/>
    <x v="0"/>
    <n v="0.21"/>
  </r>
  <r>
    <n v="6205"/>
    <s v="CA-2017-145660"/>
    <d v="2015-08-20T00:00:00"/>
    <d v="2017-03-12T00:00:00"/>
    <d v="2015-08-20T00:00:00"/>
    <d v="2017-03-12T00:00:00"/>
    <n v="570"/>
    <x v="0"/>
    <s v="Q3"/>
    <s v="Aug"/>
    <x v="2"/>
    <s v="MG-17650"/>
    <x v="51"/>
    <x v="2"/>
    <s v="United States"/>
    <x v="29"/>
    <x v="0"/>
    <n v="43302"/>
    <x v="0"/>
    <s v="FUR-FU-10002885"/>
    <s v="Furniture"/>
    <x v="0"/>
    <x v="47"/>
    <n v="7.7119999999999997"/>
    <n v="2"/>
    <n v="0.2"/>
    <n v="1.7352000000000001"/>
    <x v="0"/>
    <n v="0.22500000000000001"/>
  </r>
  <r>
    <n v="2471"/>
    <s v="US-2016-135923"/>
    <d v="2016-05-20T00:00:00"/>
    <d v="2016-01-28T00:00:00"/>
    <d v="2016-01-28T00:00:00"/>
    <d v="2016-05-20T00:00:00"/>
    <n v="113"/>
    <x v="2"/>
    <s v="Q1"/>
    <s v="Jan"/>
    <x v="1"/>
    <s v="CM-11935"/>
    <x v="52"/>
    <x v="1"/>
    <s v="United States"/>
    <x v="14"/>
    <x v="10"/>
    <n v="28314"/>
    <x v="2"/>
    <s v="FUR-FU-10002107"/>
    <s v="Furniture"/>
    <x v="0"/>
    <x v="48"/>
    <n v="14.272"/>
    <n v="8"/>
    <n v="0.2"/>
    <n v="4.2816000000000001"/>
    <x v="0"/>
    <n v="0.3"/>
  </r>
  <r>
    <n v="9360"/>
    <s v="CA-2016-168046"/>
    <d v="2016-05-26T00:00:00"/>
    <d v="2016-01-28T00:00:00"/>
    <d v="2016-01-28T00:00:00"/>
    <d v="2016-05-26T00:00:00"/>
    <n v="119"/>
    <x v="2"/>
    <s v="Q1"/>
    <s v="Jan"/>
    <x v="0"/>
    <s v="JD-15895"/>
    <x v="53"/>
    <x v="0"/>
    <s v="United States"/>
    <x v="4"/>
    <x v="4"/>
    <n v="10024"/>
    <x v="0"/>
    <s v="FUR-FU-10000747"/>
    <s v="Furniture"/>
    <x v="0"/>
    <x v="49"/>
    <n v="45.98"/>
    <n v="1"/>
    <n v="0"/>
    <n v="7.8166000000000002"/>
    <x v="0"/>
    <n v="0.17"/>
  </r>
  <r>
    <n v="2694"/>
    <s v="CA-2016-138079"/>
    <d v="2016-05-22T00:00:00"/>
    <d v="2016-01-28T00:00:00"/>
    <d v="2016-01-28T00:00:00"/>
    <d v="2016-05-22T00:00:00"/>
    <n v="115"/>
    <x v="2"/>
    <s v="Q1"/>
    <s v="Jan"/>
    <x v="1"/>
    <s v="AJ-10795"/>
    <x v="54"/>
    <x v="0"/>
    <s v="United States"/>
    <x v="12"/>
    <x v="1"/>
    <n v="98115"/>
    <x v="1"/>
    <s v="FUR-FU-10001475"/>
    <s v="Furniture"/>
    <x v="0"/>
    <x v="50"/>
    <n v="109.9"/>
    <n v="5"/>
    <n v="0"/>
    <n v="37.366"/>
    <x v="0"/>
    <n v="0.33999999999999997"/>
  </r>
  <r>
    <n v="9359"/>
    <s v="CA-2016-168046"/>
    <d v="2016-05-25T00:00:00"/>
    <d v="2016-01-28T00:00:00"/>
    <d v="2016-01-28T00:00:00"/>
    <d v="2016-05-25T00:00:00"/>
    <n v="118"/>
    <x v="2"/>
    <s v="Q1"/>
    <s v="Jan"/>
    <x v="0"/>
    <s v="JD-15895"/>
    <x v="53"/>
    <x v="0"/>
    <s v="United States"/>
    <x v="4"/>
    <x v="4"/>
    <n v="10024"/>
    <x v="0"/>
    <s v="FUR-TA-10001095"/>
    <s v="Furniture"/>
    <x v="2"/>
    <x v="51"/>
    <n v="313.72199999999998"/>
    <n v="3"/>
    <n v="0.4"/>
    <n v="-99.345299999999995"/>
    <x v="0"/>
    <n v="-0.31666666666666665"/>
  </r>
  <r>
    <n v="6820"/>
    <s v="CA-2017-163860"/>
    <d v="2017-09-20T00:00:00"/>
    <d v="2018-01-01T00:00:00"/>
    <d v="2017-09-20T00:00:00"/>
    <d v="2018-01-01T00:00:00"/>
    <n v="103"/>
    <x v="3"/>
    <s v="Q3"/>
    <s v="Sep"/>
    <x v="1"/>
    <s v="LO-17170"/>
    <x v="8"/>
    <x v="0"/>
    <s v="United States"/>
    <x v="7"/>
    <x v="6"/>
    <n v="61604"/>
    <x v="3"/>
    <s v="FUR-FU-10004586"/>
    <s v="Furniture"/>
    <x v="0"/>
    <x v="52"/>
    <n v="7.968"/>
    <n v="3"/>
    <n v="0.6"/>
    <n v="-2.3904000000000001"/>
    <x v="0"/>
    <n v="-0.3"/>
  </r>
  <r>
    <n v="2472"/>
    <s v="US-2016-135923"/>
    <d v="2016-05-21T00:00:00"/>
    <d v="2016-01-28T00:00:00"/>
    <d v="2016-01-28T00:00:00"/>
    <d v="2016-05-21T00:00:00"/>
    <n v="114"/>
    <x v="2"/>
    <s v="Q1"/>
    <s v="Jan"/>
    <x v="1"/>
    <s v="CM-11935"/>
    <x v="52"/>
    <x v="1"/>
    <s v="United States"/>
    <x v="14"/>
    <x v="10"/>
    <n v="28314"/>
    <x v="2"/>
    <s v="FUR-BO-10002213"/>
    <s v="Furniture"/>
    <x v="1"/>
    <x v="53"/>
    <n v="451.13600000000002"/>
    <n v="4"/>
    <n v="0.2"/>
    <n v="-67.670400000000001"/>
    <x v="0"/>
    <n v="-0.15"/>
  </r>
  <r>
    <n v="8151"/>
    <s v="CA-2014-167997"/>
    <d v="2016-05-27T00:00:00"/>
    <d v="2014-01-29T00:00:00"/>
    <d v="2014-01-29T00:00:00"/>
    <d v="2016-05-27T00:00:00"/>
    <n v="849"/>
    <x v="1"/>
    <s v="Q1"/>
    <s v="Jan"/>
    <x v="2"/>
    <s v="CA-11965"/>
    <x v="55"/>
    <x v="0"/>
    <s v="United States"/>
    <x v="30"/>
    <x v="21"/>
    <n v="57701"/>
    <x v="3"/>
    <s v="FUR-BO-10004409"/>
    <s v="Furniture"/>
    <x v="1"/>
    <x v="54"/>
    <n v="141.96"/>
    <n v="2"/>
    <n v="0"/>
    <n v="39.748800000000003"/>
    <x v="0"/>
    <n v="0.28000000000000003"/>
  </r>
  <r>
    <n v="4493"/>
    <s v="CA-2014-150798"/>
    <d v="2014-01-14T00:00:00"/>
    <d v="2014-03-12T00:00:00"/>
    <d v="2014-01-14T00:00:00"/>
    <d v="2014-03-12T00:00:00"/>
    <n v="57"/>
    <x v="1"/>
    <s v="Q1"/>
    <s v="Jan"/>
    <x v="0"/>
    <s v="JK-15730"/>
    <x v="56"/>
    <x v="1"/>
    <s v="United States"/>
    <x v="5"/>
    <x v="0"/>
    <n v="43229"/>
    <x v="0"/>
    <s v="FUR-FU-10000221"/>
    <s v="Furniture"/>
    <x v="0"/>
    <x v="55"/>
    <n v="8.1280000000000001"/>
    <n v="2"/>
    <n v="0.2"/>
    <n v="1.4224000000000001"/>
    <x v="0"/>
    <n v="0.17500000000000002"/>
  </r>
  <r>
    <n v="9785"/>
    <s v="CA-2015-149748"/>
    <d v="2018-08-08T00:00:00"/>
    <d v="2015-02-06T00:00:00"/>
    <d v="2015-02-06T00:00:00"/>
    <d v="2018-08-08T00:00:00"/>
    <n v="1279"/>
    <x v="0"/>
    <s v="Q1"/>
    <s v="Feb"/>
    <x v="0"/>
    <s v="EM-13825"/>
    <x v="57"/>
    <x v="0"/>
    <s v="United States"/>
    <x v="31"/>
    <x v="22"/>
    <n v="7501"/>
    <x v="0"/>
    <s v="FUR-FU-10001847"/>
    <s v="Furniture"/>
    <x v="0"/>
    <x v="8"/>
    <n v="8.2799999999999994"/>
    <n v="2"/>
    <n v="0"/>
    <n v="2.9807999999999999"/>
    <x v="0"/>
    <n v="0.36000000000000004"/>
  </r>
  <r>
    <n v="2537"/>
    <s v="CA-2015-168746"/>
    <d v="2016-06-01T00:00:00"/>
    <d v="2015-01-29T00:00:00"/>
    <d v="2015-01-29T00:00:00"/>
    <d v="2016-06-01T00:00:00"/>
    <n v="489"/>
    <x v="0"/>
    <s v="Q1"/>
    <s v="Jan"/>
    <x v="0"/>
    <s v="SV-20365"/>
    <x v="58"/>
    <x v="1"/>
    <s v="United States"/>
    <x v="32"/>
    <x v="0"/>
    <n v="44105"/>
    <x v="0"/>
    <s v="FUR-CH-10000513"/>
    <s v="Furniture"/>
    <x v="3"/>
    <x v="56"/>
    <n v="181.98599999999999"/>
    <n v="2"/>
    <n v="0.3"/>
    <n v="-54.595799999999997"/>
    <x v="0"/>
    <n v="-0.3"/>
  </r>
  <r>
    <n v="9413"/>
    <s v="CA-2015-164777"/>
    <d v="2016-06-02T00:00:00"/>
    <d v="2015-01-29T00:00:00"/>
    <d v="2015-01-29T00:00:00"/>
    <d v="2016-06-02T00:00:00"/>
    <n v="490"/>
    <x v="0"/>
    <s v="Q1"/>
    <s v="Jan"/>
    <x v="2"/>
    <s v="SC-20305"/>
    <x v="59"/>
    <x v="1"/>
    <s v="United States"/>
    <x v="10"/>
    <x v="7"/>
    <n v="90036"/>
    <x v="1"/>
    <s v="FUR-CH-10002024"/>
    <s v="Furniture"/>
    <x v="3"/>
    <x v="57"/>
    <n v="2803.92"/>
    <n v="5"/>
    <n v="0.2"/>
    <n v="0"/>
    <x v="1"/>
    <n v="0"/>
  </r>
  <r>
    <n v="7294"/>
    <s v="CA-2016-113656"/>
    <d v="2016-05-23T00:00:00"/>
    <d v="2016-01-29T00:00:00"/>
    <d v="2016-01-29T00:00:00"/>
    <d v="2016-05-23T00:00:00"/>
    <n v="115"/>
    <x v="2"/>
    <s v="Q1"/>
    <s v="Jan"/>
    <x v="1"/>
    <s v="CB-12415"/>
    <x v="60"/>
    <x v="1"/>
    <s v="United States"/>
    <x v="10"/>
    <x v="7"/>
    <n v="90036"/>
    <x v="1"/>
    <s v="FUR-FU-10000719"/>
    <s v="Furniture"/>
    <x v="0"/>
    <x v="58"/>
    <n v="59.99"/>
    <n v="7"/>
    <n v="0"/>
    <n v="21.596399999999999"/>
    <x v="0"/>
    <n v="0.36"/>
  </r>
  <r>
    <n v="2584"/>
    <s v="US-2014-155502"/>
    <d v="2016-05-29T00:00:00"/>
    <d v="2014-01-31T00:00:00"/>
    <d v="2014-01-31T00:00:00"/>
    <d v="2016-05-29T00:00:00"/>
    <n v="849"/>
    <x v="1"/>
    <s v="Q1"/>
    <s v="Jan"/>
    <x v="1"/>
    <s v="SD-20485"/>
    <x v="61"/>
    <x v="2"/>
    <s v="United States"/>
    <x v="33"/>
    <x v="2"/>
    <n v="22304"/>
    <x v="2"/>
    <s v="FUR-FU-10001847"/>
    <s v="Furniture"/>
    <x v="0"/>
    <x v="8"/>
    <n v="12.42"/>
    <n v="3"/>
    <n v="0"/>
    <n v="4.4711999999999996"/>
    <x v="0"/>
    <n v="0.36"/>
  </r>
  <r>
    <n v="2579"/>
    <s v="US-2014-155502"/>
    <d v="2016-05-28T00:00:00"/>
    <d v="2014-01-31T00:00:00"/>
    <d v="2014-01-31T00:00:00"/>
    <d v="2016-05-28T00:00:00"/>
    <n v="848"/>
    <x v="1"/>
    <s v="Q1"/>
    <s v="Jan"/>
    <x v="1"/>
    <s v="SD-20485"/>
    <x v="61"/>
    <x v="2"/>
    <s v="United States"/>
    <x v="33"/>
    <x v="2"/>
    <n v="22304"/>
    <x v="2"/>
    <s v="FUR-FU-10004587"/>
    <s v="Furniture"/>
    <x v="0"/>
    <x v="59"/>
    <n v="62.82"/>
    <n v="3"/>
    <n v="0"/>
    <n v="30.7818"/>
    <x v="0"/>
    <n v="0.49"/>
  </r>
  <r>
    <n v="9640"/>
    <s v="CA-2015-116638"/>
    <d v="2016-06-03T00:00:00"/>
    <d v="2015-01-31T00:00:00"/>
    <d v="2015-01-31T00:00:00"/>
    <d v="2016-06-03T00:00:00"/>
    <n v="489"/>
    <x v="0"/>
    <s v="Q1"/>
    <s v="Jan"/>
    <x v="0"/>
    <s v="JH-15985"/>
    <x v="62"/>
    <x v="1"/>
    <s v="United States"/>
    <x v="19"/>
    <x v="10"/>
    <n v="28027"/>
    <x v="2"/>
    <s v="FUR-TA-10000198"/>
    <s v="Furniture"/>
    <x v="2"/>
    <x v="60"/>
    <n v="4297.6440000000002"/>
    <n v="13"/>
    <n v="0.4"/>
    <n v="-1862.3124"/>
    <x v="0"/>
    <n v="-0.43333333333333329"/>
  </r>
  <r>
    <n v="9918"/>
    <s v="CA-2017-160927"/>
    <d v="2016-06-05T00:00:00"/>
    <d v="2017-01-31T00:00:00"/>
    <d v="2016-06-05T00:00:00"/>
    <d v="2017-01-31T00:00:00"/>
    <n v="240"/>
    <x v="2"/>
    <s v="Q2"/>
    <s v="Jun"/>
    <x v="0"/>
    <s v="TM-21010"/>
    <x v="63"/>
    <x v="1"/>
    <s v="United States"/>
    <x v="29"/>
    <x v="23"/>
    <n v="52302"/>
    <x v="3"/>
    <s v="FUR-FU-10000010"/>
    <s v="Furniture"/>
    <x v="0"/>
    <x v="1"/>
    <n v="14.91"/>
    <n v="3"/>
    <n v="0"/>
    <n v="4.6220999999999997"/>
    <x v="0"/>
    <n v="0.31"/>
  </r>
  <r>
    <n v="1416"/>
    <s v="CA-2017-115994"/>
    <d v="2016-06-04T00:00:00"/>
    <d v="2017-01-31T00:00:00"/>
    <d v="2016-06-04T00:00:00"/>
    <d v="2017-01-31T00:00:00"/>
    <n v="241"/>
    <x v="2"/>
    <s v="Q2"/>
    <s v="Jun"/>
    <x v="0"/>
    <s v="BT-11305"/>
    <x v="64"/>
    <x v="2"/>
    <s v="United States"/>
    <x v="34"/>
    <x v="7"/>
    <n v="92627"/>
    <x v="1"/>
    <s v="FUR-FU-10003976"/>
    <s v="Furniture"/>
    <x v="0"/>
    <x v="61"/>
    <n v="37.74"/>
    <n v="3"/>
    <n v="0"/>
    <n v="12.8316"/>
    <x v="0"/>
    <n v="0.33999999999999997"/>
  </r>
  <r>
    <n v="1230"/>
    <s v="CA-2017-100013"/>
    <d v="2015-12-13T00:00:00"/>
    <d v="2017-11-11T00:00:00"/>
    <d v="2015-12-13T00:00:00"/>
    <d v="2017-11-11T00:00:00"/>
    <n v="699"/>
    <x v="0"/>
    <s v="Q4"/>
    <s v="Dec"/>
    <x v="1"/>
    <s v="ZC-21910"/>
    <x v="65"/>
    <x v="1"/>
    <s v="United States"/>
    <x v="10"/>
    <x v="7"/>
    <n v="90045"/>
    <x v="1"/>
    <s v="FUR-FU-10001424"/>
    <s v="Furniture"/>
    <x v="0"/>
    <x v="62"/>
    <n v="8.73"/>
    <n v="1"/>
    <n v="0"/>
    <n v="2.9681999999999999"/>
    <x v="0"/>
    <n v="0.33999999999999997"/>
  </r>
  <r>
    <n v="8312"/>
    <s v="US-2017-105935"/>
    <d v="2016-05-30T00:00:00"/>
    <d v="2017-01-31T00:00:00"/>
    <d v="2016-05-30T00:00:00"/>
    <d v="2017-01-31T00:00:00"/>
    <n v="246"/>
    <x v="2"/>
    <s v="Q2"/>
    <s v="May"/>
    <x v="1"/>
    <s v="BD-11500"/>
    <x v="66"/>
    <x v="1"/>
    <s v="United States"/>
    <x v="5"/>
    <x v="19"/>
    <n v="31907"/>
    <x v="2"/>
    <s v="FUR-FU-10002157"/>
    <s v="Furniture"/>
    <x v="0"/>
    <x v="63"/>
    <n v="62.72"/>
    <n v="4"/>
    <n v="0"/>
    <n v="24.460799999999999"/>
    <x v="0"/>
    <n v="0.39"/>
  </r>
  <r>
    <n v="7204"/>
    <s v="CA-2014-118276"/>
    <d v="2017-09-27T00:00:00"/>
    <d v="2015-02-01T00:00:00"/>
    <d v="2015-02-01T00:00:00"/>
    <d v="2017-09-27T00:00:00"/>
    <n v="969"/>
    <x v="0"/>
    <s v="Q1"/>
    <s v="Feb"/>
    <x v="1"/>
    <s v="MG-17890"/>
    <x v="67"/>
    <x v="2"/>
    <s v="United States"/>
    <x v="35"/>
    <x v="6"/>
    <n v="60174"/>
    <x v="3"/>
    <s v="FUR-FU-10002111"/>
    <s v="Furniture"/>
    <x v="0"/>
    <x v="64"/>
    <n v="8.7360000000000007"/>
    <n v="3"/>
    <n v="0.6"/>
    <n v="-4.8048000000000002"/>
    <x v="0"/>
    <n v="-0.54999999999999993"/>
  </r>
  <r>
    <n v="1997"/>
    <s v="US-2017-147221"/>
    <d v="2015-09-23T00:00:00"/>
    <d v="2017-04-12T00:00:00"/>
    <d v="2015-09-23T00:00:00"/>
    <d v="2017-04-12T00:00:00"/>
    <n v="567"/>
    <x v="0"/>
    <s v="Q3"/>
    <s v="Sep"/>
    <x v="0"/>
    <s v="JS-16030"/>
    <x v="68"/>
    <x v="1"/>
    <s v="United States"/>
    <x v="26"/>
    <x v="17"/>
    <n v="77036"/>
    <x v="3"/>
    <s v="FUR-FU-10004020"/>
    <s v="Furniture"/>
    <x v="0"/>
    <x v="27"/>
    <n v="8.7520000000000007"/>
    <n v="4"/>
    <n v="0.6"/>
    <n v="-3.7195999999999998"/>
    <x v="0"/>
    <n v="-0.42499999999999993"/>
  </r>
  <r>
    <n v="724"/>
    <s v="CA-2014-117429"/>
    <d v="2014-03-29T00:00:00"/>
    <d v="2014-10-13T00:00:00"/>
    <d v="2014-03-29T00:00:00"/>
    <d v="2014-10-13T00:00:00"/>
    <n v="198"/>
    <x v="1"/>
    <s v="Q1"/>
    <s v="Mar"/>
    <x v="1"/>
    <s v="MR-17545"/>
    <x v="69"/>
    <x v="2"/>
    <s v="United States"/>
    <x v="3"/>
    <x v="3"/>
    <n v="19140"/>
    <x v="0"/>
    <s v="FUR-FU-10000222"/>
    <s v="Furniture"/>
    <x v="0"/>
    <x v="65"/>
    <n v="129.91999999999999"/>
    <n v="5"/>
    <n v="0.2"/>
    <n v="21.111999999999998"/>
    <x v="0"/>
    <n v="0.16250000000000001"/>
  </r>
  <r>
    <n v="4169"/>
    <s v="CA-2014-157924"/>
    <d v="2014-05-21T00:00:00"/>
    <d v="2014-10-13T00:00:00"/>
    <d v="2014-05-21T00:00:00"/>
    <d v="2014-10-13T00:00:00"/>
    <n v="145"/>
    <x v="1"/>
    <s v="Q2"/>
    <s v="May"/>
    <x v="2"/>
    <s v="HA-14920"/>
    <x v="70"/>
    <x v="1"/>
    <s v="United States"/>
    <x v="36"/>
    <x v="7"/>
    <n v="91104"/>
    <x v="1"/>
    <s v="FUR-CH-10000229"/>
    <s v="Furniture"/>
    <x v="3"/>
    <x v="66"/>
    <n v="433.56799999999998"/>
    <n v="2"/>
    <n v="0.2"/>
    <n v="-65.035200000000003"/>
    <x v="0"/>
    <n v="-0.15000000000000002"/>
  </r>
  <r>
    <n v="8134"/>
    <s v="CA-2015-131352"/>
    <d v="2014-10-12T00:00:00"/>
    <d v="2015-10-13T00:00:00"/>
    <d v="2014-10-12T00:00:00"/>
    <d v="2015-10-13T00:00:00"/>
    <n v="366"/>
    <x v="1"/>
    <s v="Q4"/>
    <s v="Oct"/>
    <x v="1"/>
    <s v="GH-14485"/>
    <x v="71"/>
    <x v="0"/>
    <s v="United States"/>
    <x v="37"/>
    <x v="17"/>
    <n v="75081"/>
    <x v="3"/>
    <s v="FUR-FU-10003708"/>
    <s v="Furniture"/>
    <x v="0"/>
    <x v="67"/>
    <n v="72.78"/>
    <n v="3"/>
    <n v="0.6"/>
    <n v="-70.960499999999996"/>
    <x v="0"/>
    <n v="-0.97499999999999998"/>
  </r>
  <r>
    <n v="9263"/>
    <s v="CA-2015-124499"/>
    <d v="2014-10-30T00:00:00"/>
    <d v="2015-10-13T00:00:00"/>
    <d v="2014-10-30T00:00:00"/>
    <d v="2015-10-13T00:00:00"/>
    <n v="348"/>
    <x v="1"/>
    <s v="Q4"/>
    <s v="Oct"/>
    <x v="1"/>
    <s v="FM-14380"/>
    <x v="72"/>
    <x v="1"/>
    <s v="United States"/>
    <x v="20"/>
    <x v="12"/>
    <n v="48227"/>
    <x v="3"/>
    <s v="FUR-CH-10000513"/>
    <s v="Furniture"/>
    <x v="3"/>
    <x v="56"/>
    <n v="389.97"/>
    <n v="3"/>
    <n v="0"/>
    <n v="35.097299999999997"/>
    <x v="0"/>
    <n v="8.9999999999999983E-2"/>
  </r>
  <r>
    <n v="1715"/>
    <s v="CA-2017-104003"/>
    <d v="2016-01-02T00:00:00"/>
    <d v="2017-10-13T00:00:00"/>
    <d v="2016-01-02T00:00:00"/>
    <d v="2017-10-13T00:00:00"/>
    <n v="650"/>
    <x v="2"/>
    <s v="Q1"/>
    <s v="Jan"/>
    <x v="1"/>
    <s v="DC-13285"/>
    <x v="73"/>
    <x v="1"/>
    <s v="United States"/>
    <x v="16"/>
    <x v="7"/>
    <n v="94110"/>
    <x v="1"/>
    <s v="FUR-BO-10003965"/>
    <s v="Furniture"/>
    <x v="1"/>
    <x v="68"/>
    <n v="307.666"/>
    <n v="2"/>
    <n v="0.15"/>
    <n v="-14.478400000000001"/>
    <x v="0"/>
    <n v="-4.7058823529411764E-2"/>
  </r>
  <r>
    <n v="3482"/>
    <s v="CA-2014-124023"/>
    <d v="2014-03-17T00:00:00"/>
    <d v="2014-10-04T00:00:00"/>
    <d v="2014-03-17T00:00:00"/>
    <d v="2014-10-04T00:00:00"/>
    <n v="201"/>
    <x v="1"/>
    <s v="Q1"/>
    <s v="Mar"/>
    <x v="2"/>
    <s v="PJ-19015"/>
    <x v="74"/>
    <x v="1"/>
    <s v="United States"/>
    <x v="38"/>
    <x v="24"/>
    <n v="36608"/>
    <x v="2"/>
    <s v="FUR-FU-10004415"/>
    <s v="Furniture"/>
    <x v="0"/>
    <x v="45"/>
    <n v="8.9600000000000009"/>
    <n v="2"/>
    <n v="0"/>
    <n v="2.7776000000000001"/>
    <x v="0"/>
    <n v="0.31"/>
  </r>
  <r>
    <n v="6679"/>
    <s v="CA-2014-150329"/>
    <d v="2014-05-05T00:00:00"/>
    <d v="2014-10-14T00:00:00"/>
    <d v="2014-05-05T00:00:00"/>
    <d v="2014-10-14T00:00:00"/>
    <n v="162"/>
    <x v="1"/>
    <s v="Q2"/>
    <s v="May"/>
    <x v="1"/>
    <s v="SD-20485"/>
    <x v="61"/>
    <x v="2"/>
    <s v="United States"/>
    <x v="39"/>
    <x v="13"/>
    <n v="85023"/>
    <x v="1"/>
    <s v="FUR-FU-10003724"/>
    <s v="Furniture"/>
    <x v="0"/>
    <x v="69"/>
    <n v="46.872"/>
    <n v="7"/>
    <n v="0.2"/>
    <n v="3.5154000000000001"/>
    <x v="0"/>
    <n v="7.4999999999999997E-2"/>
  </r>
  <r>
    <n v="193"/>
    <s v="CA-2015-102281"/>
    <d v="2014-12-06T00:00:00"/>
    <d v="2015-10-14T00:00:00"/>
    <d v="2014-12-06T00:00:00"/>
    <d v="2015-10-14T00:00:00"/>
    <n v="312"/>
    <x v="1"/>
    <s v="Q4"/>
    <s v="Dec"/>
    <x v="2"/>
    <s v="MP-17470"/>
    <x v="5"/>
    <x v="2"/>
    <s v="United States"/>
    <x v="4"/>
    <x v="4"/>
    <n v="10035"/>
    <x v="0"/>
    <s v="FUR-BO-10002545"/>
    <s v="Furniture"/>
    <x v="1"/>
    <x v="70"/>
    <n v="626.35199999999998"/>
    <n v="3"/>
    <n v="0.2"/>
    <n v="46.976399999999998"/>
    <x v="0"/>
    <n v="7.4999999999999997E-2"/>
  </r>
  <r>
    <n v="5462"/>
    <s v="CA-2017-101574"/>
    <d v="2019-10-11T00:00:00"/>
    <d v="2017-04-10T00:00:00"/>
    <d v="2017-04-10T00:00:00"/>
    <d v="2019-10-11T00:00:00"/>
    <n v="914"/>
    <x v="3"/>
    <s v="Q2"/>
    <s v="Apr"/>
    <x v="1"/>
    <s v="BD-11725"/>
    <x v="75"/>
    <x v="1"/>
    <s v="United States"/>
    <x v="10"/>
    <x v="7"/>
    <n v="90032"/>
    <x v="1"/>
    <s v="FUR-FU-10001706"/>
    <s v="Furniture"/>
    <x v="0"/>
    <x v="33"/>
    <n v="9.24"/>
    <n v="3"/>
    <n v="0"/>
    <n v="4.4352"/>
    <x v="0"/>
    <n v="0.48"/>
  </r>
  <r>
    <n v="190"/>
    <s v="CA-2015-102281"/>
    <d v="2014-12-05T00:00:00"/>
    <d v="2015-10-14T00:00:00"/>
    <d v="2014-12-05T00:00:00"/>
    <d v="2015-10-14T00:00:00"/>
    <n v="313"/>
    <x v="1"/>
    <s v="Q4"/>
    <s v="Dec"/>
    <x v="2"/>
    <s v="MP-17470"/>
    <x v="5"/>
    <x v="2"/>
    <s v="United States"/>
    <x v="4"/>
    <x v="4"/>
    <n v="10035"/>
    <x v="0"/>
    <s v="FUR-BO-10002613"/>
    <s v="Furniture"/>
    <x v="1"/>
    <x v="71"/>
    <n v="899.13599999999997"/>
    <n v="4"/>
    <n v="0.2"/>
    <n v="112.392"/>
    <x v="0"/>
    <n v="0.125"/>
  </r>
  <r>
    <n v="8348"/>
    <s v="US-2015-115238"/>
    <d v="2018-05-08T00:00:00"/>
    <d v="2015-04-05T00:00:00"/>
    <d v="2015-04-05T00:00:00"/>
    <d v="2018-05-08T00:00:00"/>
    <n v="1129"/>
    <x v="0"/>
    <s v="Q2"/>
    <s v="Apr"/>
    <x v="1"/>
    <s v="JW-15220"/>
    <x v="76"/>
    <x v="0"/>
    <s v="United States"/>
    <x v="40"/>
    <x v="25"/>
    <n v="1841"/>
    <x v="0"/>
    <s v="FUR-FU-10002445"/>
    <s v="Furniture"/>
    <x v="0"/>
    <x v="0"/>
    <n v="9.48"/>
    <n v="1"/>
    <n v="0"/>
    <n v="3.7919999999999998"/>
    <x v="0"/>
    <n v="0.39999999999999997"/>
  </r>
  <r>
    <n v="2557"/>
    <s v="US-2016-126844"/>
    <d v="2015-05-18T00:00:00"/>
    <d v="2016-10-14T00:00:00"/>
    <d v="2015-05-18T00:00:00"/>
    <d v="2016-10-14T00:00:00"/>
    <n v="515"/>
    <x v="0"/>
    <s v="Q2"/>
    <s v="May"/>
    <x v="1"/>
    <s v="BW-11110"/>
    <x v="77"/>
    <x v="0"/>
    <s v="United States"/>
    <x v="26"/>
    <x v="17"/>
    <n v="77070"/>
    <x v="3"/>
    <s v="FUR-FU-10004909"/>
    <s v="Furniture"/>
    <x v="0"/>
    <x v="72"/>
    <n v="51.712000000000003"/>
    <n v="8"/>
    <n v="0.6"/>
    <n v="-32.32"/>
    <x v="0"/>
    <n v="-0.625"/>
  </r>
  <r>
    <n v="7358"/>
    <s v="CA-2016-114748"/>
    <d v="2015-06-03T00:00:00"/>
    <d v="2016-10-14T00:00:00"/>
    <d v="2015-06-03T00:00:00"/>
    <d v="2016-10-14T00:00:00"/>
    <n v="499"/>
    <x v="0"/>
    <s v="Q2"/>
    <s v="Jun"/>
    <x v="1"/>
    <s v="MZ-17335"/>
    <x v="78"/>
    <x v="2"/>
    <s v="United States"/>
    <x v="39"/>
    <x v="13"/>
    <n v="85023"/>
    <x v="1"/>
    <s v="FUR-FU-10001488"/>
    <s v="Furniture"/>
    <x v="0"/>
    <x v="73"/>
    <n v="169.56800000000001"/>
    <n v="2"/>
    <n v="0.2"/>
    <n v="0"/>
    <x v="1"/>
    <n v="0"/>
  </r>
  <r>
    <n v="1494"/>
    <s v="CA-2017-139661"/>
    <d v="2016-09-24T00:00:00"/>
    <d v="2017-03-11T00:00:00"/>
    <d v="2016-09-24T00:00:00"/>
    <d v="2017-03-11T00:00:00"/>
    <n v="168"/>
    <x v="2"/>
    <s v="Q3"/>
    <s v="Sep"/>
    <x v="1"/>
    <s v="JW-15220"/>
    <x v="76"/>
    <x v="0"/>
    <s v="United States"/>
    <x v="41"/>
    <x v="1"/>
    <n v="98661"/>
    <x v="1"/>
    <s v="FUR-FU-10002885"/>
    <s v="Furniture"/>
    <x v="0"/>
    <x v="47"/>
    <n v="9.64"/>
    <n v="2"/>
    <n v="0"/>
    <n v="3.6631999999999998"/>
    <x v="0"/>
    <n v="0.37999999999999995"/>
  </r>
  <r>
    <n v="5318"/>
    <s v="US-2017-162558"/>
    <d v="2015-09-12T00:00:00"/>
    <d v="2017-05-10T00:00:00"/>
    <d v="2015-09-12T00:00:00"/>
    <d v="2017-05-10T00:00:00"/>
    <n v="606"/>
    <x v="0"/>
    <s v="Q3"/>
    <s v="Sep"/>
    <x v="2"/>
    <s v="Dp-13240"/>
    <x v="79"/>
    <x v="2"/>
    <s v="United States"/>
    <x v="42"/>
    <x v="26"/>
    <n v="37918"/>
    <x v="2"/>
    <s v="FUR-FU-10004864"/>
    <s v="Furniture"/>
    <x v="0"/>
    <x v="74"/>
    <n v="9.6560000000000006"/>
    <n v="1"/>
    <n v="0.2"/>
    <n v="1.5690999999999999"/>
    <x v="0"/>
    <n v="0.16249999999999998"/>
  </r>
  <r>
    <n v="1396"/>
    <s v="US-2017-117247"/>
    <d v="2016-02-14T00:00:00"/>
    <d v="2017-10-14T00:00:00"/>
    <d v="2016-02-14T00:00:00"/>
    <d v="2017-10-14T00:00:00"/>
    <n v="608"/>
    <x v="2"/>
    <s v="Q1"/>
    <s v="Feb"/>
    <x v="1"/>
    <s v="CK-12760"/>
    <x v="80"/>
    <x v="0"/>
    <s v="United States"/>
    <x v="43"/>
    <x v="6"/>
    <n v="60505"/>
    <x v="3"/>
    <s v="FUR-TA-10001676"/>
    <s v="Furniture"/>
    <x v="2"/>
    <x v="75"/>
    <n v="66.644999999999996"/>
    <n v="3"/>
    <n v="0.5"/>
    <n v="-42.652799999999999"/>
    <x v="0"/>
    <n v="-0.64"/>
  </r>
  <r>
    <n v="77"/>
    <s v="US-2017-118038"/>
    <d v="2016-02-20T00:00:00"/>
    <d v="2017-11-12T00:00:00"/>
    <d v="2016-02-20T00:00:00"/>
    <d v="2017-11-12T00:00:00"/>
    <n v="631"/>
    <x v="2"/>
    <s v="Q1"/>
    <s v="Feb"/>
    <x v="2"/>
    <s v="KB-16600"/>
    <x v="81"/>
    <x v="0"/>
    <s v="United States"/>
    <x v="26"/>
    <x v="17"/>
    <n v="77041"/>
    <x v="3"/>
    <s v="FUR-FU-10000260"/>
    <s v="Furniture"/>
    <x v="0"/>
    <x v="76"/>
    <n v="9.7080000000000002"/>
    <n v="3"/>
    <n v="0.6"/>
    <n v="-5.8247999999999998"/>
    <x v="0"/>
    <n v="-0.6"/>
  </r>
  <r>
    <n v="8006"/>
    <s v="CA-2014-143210"/>
    <d v="2014-01-18T00:00:00"/>
    <d v="2014-03-12T00:00:00"/>
    <d v="2014-01-18T00:00:00"/>
    <d v="2014-03-12T00:00:00"/>
    <n v="53"/>
    <x v="1"/>
    <s v="Q1"/>
    <s v="Jan"/>
    <x v="2"/>
    <s v="AA-10645"/>
    <x v="82"/>
    <x v="1"/>
    <s v="United States"/>
    <x v="44"/>
    <x v="25"/>
    <n v="1852"/>
    <x v="0"/>
    <s v="FUR-FU-10002268"/>
    <s v="Furniture"/>
    <x v="0"/>
    <x v="5"/>
    <n v="9.82"/>
    <n v="2"/>
    <n v="0"/>
    <n v="3.2406000000000001"/>
    <x v="0"/>
    <n v="0.33"/>
  </r>
  <r>
    <n v="7171"/>
    <s v="US-2017-168613"/>
    <d v="2016-01-21T00:00:00"/>
    <d v="2017-10-14T00:00:00"/>
    <d v="2016-01-21T00:00:00"/>
    <d v="2017-10-14T00:00:00"/>
    <n v="632"/>
    <x v="2"/>
    <s v="Q1"/>
    <s v="Jan"/>
    <x v="1"/>
    <s v="GM-14440"/>
    <x v="83"/>
    <x v="1"/>
    <s v="United States"/>
    <x v="4"/>
    <x v="4"/>
    <n v="10009"/>
    <x v="0"/>
    <s v="FUR-CH-10002372"/>
    <s v="Furniture"/>
    <x v="3"/>
    <x v="77"/>
    <n v="145.76400000000001"/>
    <n v="2"/>
    <n v="0.1"/>
    <n v="3.2391999999999999"/>
    <x v="0"/>
    <n v="2.222222222222222E-2"/>
  </r>
  <r>
    <n v="717"/>
    <s v="CA-2014-130092"/>
    <d v="2014-05-10T00:00:00"/>
    <d v="2014-01-14T00:00:00"/>
    <d v="2014-01-14T00:00:00"/>
    <d v="2014-05-10T00:00:00"/>
    <n v="116"/>
    <x v="1"/>
    <s v="Q1"/>
    <s v="Jan"/>
    <x v="2"/>
    <s v="SV-20365"/>
    <x v="58"/>
    <x v="1"/>
    <s v="United States"/>
    <x v="45"/>
    <x v="27"/>
    <n v="19901"/>
    <x v="0"/>
    <s v="FUR-FU-10000010"/>
    <s v="Furniture"/>
    <x v="0"/>
    <x v="1"/>
    <n v="9.94"/>
    <n v="2"/>
    <n v="0"/>
    <n v="3.0813999999999999"/>
    <x v="0"/>
    <n v="0.31"/>
  </r>
  <r>
    <n v="1504"/>
    <s v="CA-2016-100468"/>
    <d v="2017-02-09T00:00:00"/>
    <d v="2016-01-12T00:00:00"/>
    <d v="2016-01-12T00:00:00"/>
    <d v="2017-02-09T00:00:00"/>
    <n v="394"/>
    <x v="2"/>
    <s v="Q1"/>
    <s v="Jan"/>
    <x v="1"/>
    <s v="AT-10435"/>
    <x v="84"/>
    <x v="2"/>
    <s v="United States"/>
    <x v="10"/>
    <x v="7"/>
    <n v="90045"/>
    <x v="1"/>
    <s v="FUR-FU-10000010"/>
    <s v="Furniture"/>
    <x v="0"/>
    <x v="1"/>
    <n v="9.94"/>
    <n v="2"/>
    <n v="0"/>
    <n v="3.0813999999999999"/>
    <x v="0"/>
    <n v="0.31"/>
  </r>
  <r>
    <n v="3821"/>
    <s v="CA-2017-141873"/>
    <d v="2016-02-15T00:00:00"/>
    <d v="2017-10-14T00:00:00"/>
    <d v="2016-02-15T00:00:00"/>
    <d v="2017-10-14T00:00:00"/>
    <n v="607"/>
    <x v="2"/>
    <s v="Q1"/>
    <s v="Feb"/>
    <x v="1"/>
    <s v="HG-14845"/>
    <x v="85"/>
    <x v="1"/>
    <s v="United States"/>
    <x v="4"/>
    <x v="4"/>
    <n v="10024"/>
    <x v="0"/>
    <s v="FUR-BO-10003034"/>
    <s v="Furniture"/>
    <x v="1"/>
    <x v="22"/>
    <n v="314.35199999999998"/>
    <n v="3"/>
    <n v="0.2"/>
    <n v="-15.717599999999999"/>
    <x v="0"/>
    <n v="-0.05"/>
  </r>
  <r>
    <n v="1395"/>
    <s v="US-2017-117247"/>
    <d v="2016-02-13T00:00:00"/>
    <d v="2017-10-14T00:00:00"/>
    <d v="2016-02-13T00:00:00"/>
    <d v="2017-10-14T00:00:00"/>
    <n v="609"/>
    <x v="2"/>
    <s v="Q1"/>
    <s v="Feb"/>
    <x v="1"/>
    <s v="CK-12760"/>
    <x v="80"/>
    <x v="0"/>
    <s v="United States"/>
    <x v="43"/>
    <x v="6"/>
    <n v="60505"/>
    <x v="3"/>
    <s v="FUR-TA-10002958"/>
    <s v="Furniture"/>
    <x v="2"/>
    <x v="78"/>
    <n v="652.45000000000005"/>
    <n v="5"/>
    <n v="0.5"/>
    <n v="-430.61700000000002"/>
    <x v="0"/>
    <n v="-0.66"/>
  </r>
  <r>
    <n v="9222"/>
    <s v="CA-2017-103212"/>
    <d v="2016-06-24T00:00:00"/>
    <d v="2017-10-14T00:00:00"/>
    <d v="2016-06-24T00:00:00"/>
    <d v="2017-10-14T00:00:00"/>
    <n v="477"/>
    <x v="2"/>
    <s v="Q2"/>
    <s v="Jun"/>
    <x v="2"/>
    <s v="MH-18025"/>
    <x v="86"/>
    <x v="1"/>
    <s v="United States"/>
    <x v="46"/>
    <x v="28"/>
    <n v="70506"/>
    <x v="2"/>
    <s v="FUR-TA-10003473"/>
    <s v="Furniture"/>
    <x v="2"/>
    <x v="79"/>
    <n v="1504.52"/>
    <n v="4"/>
    <n v="0"/>
    <n v="346.03960000000001"/>
    <x v="0"/>
    <n v="0.23"/>
  </r>
  <r>
    <n v="5929"/>
    <s v="CA-2014-114314"/>
    <d v="2014-05-22T00:00:00"/>
    <d v="2014-10-15T00:00:00"/>
    <d v="2014-05-22T00:00:00"/>
    <d v="2014-10-15T00:00:00"/>
    <n v="146"/>
    <x v="1"/>
    <s v="Q2"/>
    <s v="May"/>
    <x v="1"/>
    <s v="DB-13555"/>
    <x v="87"/>
    <x v="0"/>
    <s v="United States"/>
    <x v="14"/>
    <x v="20"/>
    <n v="72701"/>
    <x v="2"/>
    <s v="FUR-FU-10002107"/>
    <s v="Furniture"/>
    <x v="0"/>
    <x v="48"/>
    <n v="8.92"/>
    <n v="4"/>
    <n v="0"/>
    <n v="3.9247999999999998"/>
    <x v="0"/>
    <n v="0.44"/>
  </r>
  <r>
    <n v="811"/>
    <s v="CA-2014-151995"/>
    <d v="2016-06-16T00:00:00"/>
    <d v="2014-10-15T00:00:00"/>
    <d v="2014-10-15T00:00:00"/>
    <d v="2016-06-16T00:00:00"/>
    <n v="610"/>
    <x v="1"/>
    <s v="Q4"/>
    <s v="Oct"/>
    <x v="2"/>
    <s v="ZC-21910"/>
    <x v="65"/>
    <x v="1"/>
    <s v="United States"/>
    <x v="47"/>
    <x v="1"/>
    <n v="98026"/>
    <x v="1"/>
    <s v="FUR-TA-10002903"/>
    <s v="Furniture"/>
    <x v="2"/>
    <x v="6"/>
    <n v="1298.55"/>
    <n v="5"/>
    <n v="0"/>
    <n v="311.65199999999999"/>
    <x v="0"/>
    <n v="0.24"/>
  </r>
  <r>
    <n v="4631"/>
    <s v="US-2015-126235"/>
    <d v="2016-07-02T00:00:00"/>
    <d v="2015-10-15T00:00:00"/>
    <d v="2015-10-15T00:00:00"/>
    <d v="2016-07-02T00:00:00"/>
    <n v="261"/>
    <x v="0"/>
    <s v="Q4"/>
    <s v="Oct"/>
    <x v="3"/>
    <s v="GA-14725"/>
    <x v="88"/>
    <x v="1"/>
    <s v="United States"/>
    <x v="9"/>
    <x v="12"/>
    <n v="48858"/>
    <x v="3"/>
    <s v="FUR-FU-10000719"/>
    <s v="Furniture"/>
    <x v="0"/>
    <x v="58"/>
    <n v="17.14"/>
    <n v="2"/>
    <n v="0"/>
    <n v="6.1703999999999999"/>
    <x v="0"/>
    <n v="0.36"/>
  </r>
  <r>
    <n v="6878"/>
    <s v="US-2015-123918"/>
    <d v="2016-07-03T00:00:00"/>
    <d v="2015-10-15T00:00:00"/>
    <d v="2015-10-15T00:00:00"/>
    <d v="2016-07-03T00:00:00"/>
    <n v="262"/>
    <x v="0"/>
    <s v="Q4"/>
    <s v="Oct"/>
    <x v="3"/>
    <s v="CG-12520"/>
    <x v="89"/>
    <x v="1"/>
    <s v="United States"/>
    <x v="37"/>
    <x v="17"/>
    <n v="75217"/>
    <x v="3"/>
    <s v="FUR-FU-10004952"/>
    <s v="Furniture"/>
    <x v="0"/>
    <x v="80"/>
    <n v="131.376"/>
    <n v="6"/>
    <n v="0.6"/>
    <n v="-95.247600000000006"/>
    <x v="0"/>
    <n v="-0.72499999999999998"/>
  </r>
  <r>
    <n v="1439"/>
    <s v="CA-2015-139731"/>
    <d v="2016-07-01T00:00:00"/>
    <d v="2015-10-15T00:00:00"/>
    <d v="2015-10-15T00:00:00"/>
    <d v="2016-07-01T00:00:00"/>
    <n v="260"/>
    <x v="0"/>
    <s v="Q4"/>
    <s v="Oct"/>
    <x v="3"/>
    <s v="JE-15745"/>
    <x v="90"/>
    <x v="1"/>
    <s v="United States"/>
    <x v="48"/>
    <x v="17"/>
    <n v="79109"/>
    <x v="3"/>
    <s v="FUR-CH-10002024"/>
    <s v="Furniture"/>
    <x v="3"/>
    <x v="57"/>
    <n v="2453.4299999999998"/>
    <n v="5"/>
    <n v="0.3"/>
    <n v="-350.49"/>
    <x v="0"/>
    <n v="-0.14285714285714288"/>
  </r>
  <r>
    <n v="5556"/>
    <s v="CA-2017-116113"/>
    <d v="2015-09-16T00:00:00"/>
    <d v="2017-06-10T00:00:00"/>
    <d v="2015-09-16T00:00:00"/>
    <d v="2017-06-10T00:00:00"/>
    <n v="633"/>
    <x v="0"/>
    <s v="Q3"/>
    <s v="Sep"/>
    <x v="0"/>
    <s v="JW-15220"/>
    <x v="76"/>
    <x v="0"/>
    <s v="United States"/>
    <x v="49"/>
    <x v="24"/>
    <n v="36116"/>
    <x v="2"/>
    <s v="FUR-FU-10002963"/>
    <s v="Furniture"/>
    <x v="0"/>
    <x v="81"/>
    <n v="10.16"/>
    <n v="2"/>
    <n v="0"/>
    <n v="3.4544000000000001"/>
    <x v="0"/>
    <n v="0.34"/>
  </r>
  <r>
    <n v="4001"/>
    <s v="CA-2014-116834"/>
    <d v="2014-05-23T00:00:00"/>
    <d v="2014-10-16T00:00:00"/>
    <d v="2014-05-23T00:00:00"/>
    <d v="2014-10-16T00:00:00"/>
    <n v="146"/>
    <x v="1"/>
    <s v="Q2"/>
    <s v="May"/>
    <x v="1"/>
    <s v="Dp-13240"/>
    <x v="79"/>
    <x v="2"/>
    <s v="United States"/>
    <x v="12"/>
    <x v="1"/>
    <n v="98115"/>
    <x v="1"/>
    <s v="FUR-FU-10001196"/>
    <s v="Furniture"/>
    <x v="0"/>
    <x v="82"/>
    <n v="63.47"/>
    <n v="11"/>
    <n v="0"/>
    <n v="19.041"/>
    <x v="0"/>
    <n v="0.3"/>
  </r>
  <r>
    <n v="4257"/>
    <s v="CA-2017-163160"/>
    <d v="2016-06-25T00:00:00"/>
    <d v="2017-10-16T00:00:00"/>
    <d v="2016-06-25T00:00:00"/>
    <d v="2017-10-16T00:00:00"/>
    <n v="478"/>
    <x v="2"/>
    <s v="Q2"/>
    <s v="Jun"/>
    <x v="2"/>
    <s v="TS-21610"/>
    <x v="91"/>
    <x v="1"/>
    <s v="United States"/>
    <x v="50"/>
    <x v="6"/>
    <n v="61032"/>
    <x v="3"/>
    <s v="FUR-FU-10001424"/>
    <s v="Furniture"/>
    <x v="0"/>
    <x v="62"/>
    <n v="10.476000000000001"/>
    <n v="3"/>
    <n v="0.6"/>
    <n v="-6.8094000000000001"/>
    <x v="0"/>
    <n v="-0.64999999999999991"/>
  </r>
  <r>
    <n v="8424"/>
    <s v="CA-2017-150091"/>
    <d v="2016-04-15T00:00:00"/>
    <d v="2017-10-16T00:00:00"/>
    <d v="2016-04-15T00:00:00"/>
    <d v="2017-10-16T00:00:00"/>
    <n v="549"/>
    <x v="2"/>
    <s v="Q2"/>
    <s v="Apr"/>
    <x v="1"/>
    <s v="NP-18670"/>
    <x v="92"/>
    <x v="1"/>
    <s v="United States"/>
    <x v="51"/>
    <x v="22"/>
    <n v="8701"/>
    <x v="0"/>
    <s v="FUR-FU-10004053"/>
    <s v="Furniture"/>
    <x v="0"/>
    <x v="83"/>
    <n v="40.479999999999997"/>
    <n v="2"/>
    <n v="0"/>
    <n v="17.406400000000001"/>
    <x v="0"/>
    <n v="0.43000000000000005"/>
  </r>
  <r>
    <n v="5334"/>
    <s v="CA-2014-103331"/>
    <d v="2019-04-20T00:00:00"/>
    <d v="2014-01-09T00:00:00"/>
    <d v="2014-01-09T00:00:00"/>
    <d v="2019-04-20T00:00:00"/>
    <n v="1927"/>
    <x v="1"/>
    <s v="Q1"/>
    <s v="Jan"/>
    <x v="1"/>
    <s v="KB-16315"/>
    <x v="93"/>
    <x v="1"/>
    <s v="United States"/>
    <x v="52"/>
    <x v="27"/>
    <n v="19711"/>
    <x v="0"/>
    <s v="FUR-FU-10001731"/>
    <s v="Furniture"/>
    <x v="0"/>
    <x v="84"/>
    <n v="10.68"/>
    <n v="4"/>
    <n v="0"/>
    <n v="4.0583999999999998"/>
    <x v="0"/>
    <n v="0.38"/>
  </r>
  <r>
    <n v="5097"/>
    <s v="US-2014-140452"/>
    <d v="2014-03-11T00:00:00"/>
    <d v="2014-10-12T00:00:00"/>
    <d v="2014-03-11T00:00:00"/>
    <d v="2014-10-12T00:00:00"/>
    <n v="215"/>
    <x v="1"/>
    <s v="Q1"/>
    <s v="Mar"/>
    <x v="1"/>
    <s v="BK-11260"/>
    <x v="94"/>
    <x v="1"/>
    <s v="United States"/>
    <x v="11"/>
    <x v="6"/>
    <n v="60610"/>
    <x v="3"/>
    <s v="FUR-FU-10002088"/>
    <s v="Furniture"/>
    <x v="0"/>
    <x v="85"/>
    <n v="10.776"/>
    <n v="3"/>
    <n v="0.6"/>
    <n v="-4.8491999999999997"/>
    <x v="0"/>
    <n v="-0.45"/>
  </r>
  <r>
    <n v="8944"/>
    <s v="CA-2017-111717"/>
    <d v="2016-03-05T00:00:00"/>
    <d v="2017-10-16T00:00:00"/>
    <d v="2016-03-05T00:00:00"/>
    <d v="2017-10-16T00:00:00"/>
    <n v="590"/>
    <x v="2"/>
    <s v="Q1"/>
    <s v="Mar"/>
    <x v="1"/>
    <s v="SW-20245"/>
    <x v="95"/>
    <x v="1"/>
    <s v="United States"/>
    <x v="43"/>
    <x v="6"/>
    <n v="60505"/>
    <x v="3"/>
    <s v="FUR-CH-10001545"/>
    <s v="Furniture"/>
    <x v="3"/>
    <x v="86"/>
    <n v="239.358"/>
    <n v="3"/>
    <n v="0.3"/>
    <n v="-47.871600000000001"/>
    <x v="0"/>
    <n v="-0.2"/>
  </r>
  <r>
    <n v="8743"/>
    <s v="US-2015-144771"/>
    <d v="2014-07-09T00:00:00"/>
    <d v="2015-04-10T00:00:00"/>
    <d v="2014-07-09T00:00:00"/>
    <d v="2015-04-10T00:00:00"/>
    <n v="275"/>
    <x v="1"/>
    <s v="Q3"/>
    <s v="Jul"/>
    <x v="2"/>
    <s v="CK-12205"/>
    <x v="96"/>
    <x v="1"/>
    <s v="United States"/>
    <x v="53"/>
    <x v="29"/>
    <n v="97123"/>
    <x v="1"/>
    <s v="FUR-FU-10000629"/>
    <s v="Furniture"/>
    <x v="0"/>
    <x v="87"/>
    <n v="11.032"/>
    <n v="1"/>
    <n v="0.2"/>
    <n v="3.0337999999999998"/>
    <x v="0"/>
    <n v="0.27499999999999997"/>
  </r>
  <r>
    <n v="9071"/>
    <s v="CA-2017-147550"/>
    <d v="2015-11-12T00:00:00"/>
    <d v="2017-05-12T00:00:00"/>
    <d v="2015-11-12T00:00:00"/>
    <d v="2017-05-12T00:00:00"/>
    <n v="547"/>
    <x v="0"/>
    <s v="Q4"/>
    <s v="Nov"/>
    <x v="2"/>
    <s v="KE-16420"/>
    <x v="97"/>
    <x v="0"/>
    <s v="United States"/>
    <x v="3"/>
    <x v="3"/>
    <n v="19134"/>
    <x v="0"/>
    <s v="FUR-FU-10001918"/>
    <s v="Furniture"/>
    <x v="0"/>
    <x v="88"/>
    <n v="11.352"/>
    <n v="3"/>
    <n v="0.2"/>
    <n v="2.6960999999999999"/>
    <x v="0"/>
    <n v="0.23749999999999999"/>
  </r>
  <r>
    <n v="9322"/>
    <s v="US-2016-111563"/>
    <d v="2015-03-08T00:00:00"/>
    <d v="2016-08-11T00:00:00"/>
    <d v="2015-03-08T00:00:00"/>
    <d v="2016-08-11T00:00:00"/>
    <n v="522"/>
    <x v="0"/>
    <s v="Q1"/>
    <s v="Mar"/>
    <x v="1"/>
    <s v="SM-20005"/>
    <x v="98"/>
    <x v="1"/>
    <s v="United States"/>
    <x v="26"/>
    <x v="17"/>
    <n v="77041"/>
    <x v="3"/>
    <s v="FUR-FU-10002445"/>
    <s v="Furniture"/>
    <x v="0"/>
    <x v="0"/>
    <n v="11.375999999999999"/>
    <n v="3"/>
    <n v="0.6"/>
    <n v="-5.6879999999999997"/>
    <x v="0"/>
    <n v="-0.5"/>
  </r>
  <r>
    <n v="1948"/>
    <s v="CA-2017-157987"/>
    <d v="2015-09-06T00:00:00"/>
    <d v="2017-06-09T00:00:00"/>
    <d v="2015-09-06T00:00:00"/>
    <d v="2017-06-09T00:00:00"/>
    <n v="642"/>
    <x v="0"/>
    <s v="Q3"/>
    <s v="Sep"/>
    <x v="1"/>
    <s v="AC-10615"/>
    <x v="99"/>
    <x v="0"/>
    <s v="United States"/>
    <x v="4"/>
    <x v="4"/>
    <n v="10009"/>
    <x v="0"/>
    <s v="FUR-FU-10001196"/>
    <s v="Furniture"/>
    <x v="0"/>
    <x v="82"/>
    <n v="11.54"/>
    <n v="2"/>
    <n v="0"/>
    <n v="3.4620000000000002"/>
    <x v="0"/>
    <n v="0.30000000000000004"/>
  </r>
  <r>
    <n v="8923"/>
    <s v="CA-2016-145709"/>
    <d v="2015-03-01T00:00:00"/>
    <d v="2016-08-10T00:00:00"/>
    <d v="2015-03-01T00:00:00"/>
    <d v="2016-08-10T00:00:00"/>
    <n v="528"/>
    <x v="0"/>
    <s v="Q1"/>
    <s v="Mar"/>
    <x v="1"/>
    <s v="AH-10690"/>
    <x v="100"/>
    <x v="0"/>
    <s v="United States"/>
    <x v="54"/>
    <x v="16"/>
    <n v="33134"/>
    <x v="2"/>
    <s v="FUR-FU-10002885"/>
    <s v="Furniture"/>
    <x v="0"/>
    <x v="47"/>
    <n v="11.568"/>
    <n v="3"/>
    <n v="0.2"/>
    <n v="2.6027999999999998"/>
    <x v="0"/>
    <n v="0.22499999999999998"/>
  </r>
  <r>
    <n v="1046"/>
    <s v="CA-2017-152702"/>
    <d v="2016-04-14T00:00:00"/>
    <d v="2017-10-16T00:00:00"/>
    <d v="2016-04-14T00:00:00"/>
    <d v="2017-10-16T00:00:00"/>
    <n v="550"/>
    <x v="2"/>
    <s v="Q2"/>
    <s v="Apr"/>
    <x v="1"/>
    <s v="SN-20710"/>
    <x v="101"/>
    <x v="2"/>
    <s v="United States"/>
    <x v="55"/>
    <x v="6"/>
    <n v="61107"/>
    <x v="3"/>
    <s v="FUR-CH-10002304"/>
    <s v="Furniture"/>
    <x v="3"/>
    <x v="89"/>
    <n v="254.60400000000001"/>
    <n v="14"/>
    <n v="0.3"/>
    <n v="-18.186"/>
    <x v="0"/>
    <n v="-7.1428571428571425E-2"/>
  </r>
  <r>
    <n v="8425"/>
    <s v="CA-2017-150091"/>
    <d v="2016-04-16T00:00:00"/>
    <d v="2017-10-16T00:00:00"/>
    <d v="2016-04-16T00:00:00"/>
    <d v="2017-10-16T00:00:00"/>
    <n v="548"/>
    <x v="2"/>
    <s v="Q2"/>
    <s v="Apr"/>
    <x v="1"/>
    <s v="NP-18670"/>
    <x v="92"/>
    <x v="1"/>
    <s v="United States"/>
    <x v="51"/>
    <x v="22"/>
    <n v="8701"/>
    <x v="0"/>
    <s v="FUR-BO-10003404"/>
    <s v="Furniture"/>
    <x v="1"/>
    <x v="90"/>
    <n v="2154.9"/>
    <n v="5"/>
    <n v="0"/>
    <n v="129.29400000000001"/>
    <x v="0"/>
    <n v="6.0000000000000005E-2"/>
  </r>
  <r>
    <n v="240"/>
    <s v="CA-2016-157749"/>
    <d v="2015-02-19T00:00:00"/>
    <d v="2016-09-06T00:00:00"/>
    <d v="2015-02-19T00:00:00"/>
    <d v="2016-09-06T00:00:00"/>
    <n v="565"/>
    <x v="0"/>
    <s v="Q1"/>
    <s v="Feb"/>
    <x v="0"/>
    <s v="KL-16645"/>
    <x v="13"/>
    <x v="1"/>
    <s v="United States"/>
    <x v="11"/>
    <x v="6"/>
    <n v="60610"/>
    <x v="3"/>
    <s v="FUR-FU-10004351"/>
    <s v="Furniture"/>
    <x v="0"/>
    <x v="91"/>
    <n v="11.688000000000001"/>
    <n v="3"/>
    <n v="0.6"/>
    <n v="-4.6752000000000002"/>
    <x v="0"/>
    <n v="-0.4"/>
  </r>
  <r>
    <n v="5317"/>
    <s v="US-2017-162558"/>
    <d v="2015-09-11T00:00:00"/>
    <d v="2017-05-10T00:00:00"/>
    <d v="2015-09-11T00:00:00"/>
    <d v="2017-05-10T00:00:00"/>
    <n v="607"/>
    <x v="0"/>
    <s v="Q3"/>
    <s v="Sep"/>
    <x v="2"/>
    <s v="Dp-13240"/>
    <x v="79"/>
    <x v="2"/>
    <s v="United States"/>
    <x v="42"/>
    <x v="26"/>
    <n v="37918"/>
    <x v="2"/>
    <s v="FUR-FU-10002364"/>
    <s v="Furniture"/>
    <x v="0"/>
    <x v="92"/>
    <n v="11.808"/>
    <n v="2"/>
    <n v="0.2"/>
    <n v="1.3284"/>
    <x v="0"/>
    <n v="0.1125"/>
  </r>
  <r>
    <n v="8204"/>
    <s v="CA-2015-114811"/>
    <d v="2014-10-13T00:00:00"/>
    <d v="2015-08-11T00:00:00"/>
    <d v="2014-10-13T00:00:00"/>
    <d v="2015-08-11T00:00:00"/>
    <n v="302"/>
    <x v="1"/>
    <s v="Q4"/>
    <s v="Oct"/>
    <x v="3"/>
    <s v="KD-16495"/>
    <x v="102"/>
    <x v="0"/>
    <s v="United States"/>
    <x v="4"/>
    <x v="4"/>
    <n v="10024"/>
    <x v="0"/>
    <s v="FUR-FU-10002240"/>
    <s v="Furniture"/>
    <x v="0"/>
    <x v="93"/>
    <n v="11.82"/>
    <n v="3"/>
    <n v="0"/>
    <n v="4.7279999999999998"/>
    <x v="0"/>
    <n v="0.39999999999999997"/>
  </r>
  <r>
    <n v="4898"/>
    <s v="US-2014-122021"/>
    <d v="2016-06-29T00:00:00"/>
    <d v="2014-10-17T00:00:00"/>
    <d v="2014-10-17T00:00:00"/>
    <d v="2016-06-29T00:00:00"/>
    <n v="621"/>
    <x v="1"/>
    <s v="Q4"/>
    <s v="Oct"/>
    <x v="2"/>
    <s v="AC-10660"/>
    <x v="103"/>
    <x v="1"/>
    <s v="United States"/>
    <x v="56"/>
    <x v="0"/>
    <n v="44134"/>
    <x v="0"/>
    <s v="FUR-CH-10003761"/>
    <s v="Furniture"/>
    <x v="3"/>
    <x v="94"/>
    <n v="183.37200000000001"/>
    <n v="2"/>
    <n v="0.3"/>
    <n v="-7.8587999999999996"/>
    <x v="0"/>
    <n v="-4.2857142857142851E-2"/>
  </r>
  <r>
    <n v="9636"/>
    <s v="CA-2014-151330"/>
    <d v="2016-06-26T00:00:00"/>
    <d v="2014-10-17T00:00:00"/>
    <d v="2014-10-17T00:00:00"/>
    <d v="2016-06-26T00:00:00"/>
    <n v="618"/>
    <x v="1"/>
    <s v="Q4"/>
    <s v="Oct"/>
    <x v="2"/>
    <s v="TC-21295"/>
    <x v="104"/>
    <x v="1"/>
    <s v="United States"/>
    <x v="57"/>
    <x v="25"/>
    <n v="2149"/>
    <x v="0"/>
    <s v="FUR-CH-10000749"/>
    <s v="Furniture"/>
    <x v="3"/>
    <x v="95"/>
    <n v="1628.82"/>
    <n v="9"/>
    <n v="0"/>
    <n v="260.6112"/>
    <x v="0"/>
    <n v="0.16"/>
  </r>
  <r>
    <n v="255"/>
    <s v="US-2015-159982"/>
    <d v="2017-03-27T00:00:00"/>
    <d v="2015-04-12T00:00:00"/>
    <d v="2015-04-12T00:00:00"/>
    <d v="2017-03-27T00:00:00"/>
    <n v="715"/>
    <x v="0"/>
    <s v="Q2"/>
    <s v="Apr"/>
    <x v="1"/>
    <s v="DR-12880"/>
    <x v="105"/>
    <x v="0"/>
    <s v="United States"/>
    <x v="11"/>
    <x v="6"/>
    <n v="60623"/>
    <x v="3"/>
    <s v="FUR-FU-10002505"/>
    <s v="Furniture"/>
    <x v="0"/>
    <x v="12"/>
    <n v="12.132"/>
    <n v="9"/>
    <n v="0.6"/>
    <n v="-8.4923999999999999"/>
    <x v="0"/>
    <n v="-0.70000000000000007"/>
  </r>
  <r>
    <n v="7999"/>
    <s v="US-2014-148194"/>
    <d v="2014-02-11T00:00:00"/>
    <d v="2014-07-05T00:00:00"/>
    <d v="2014-02-11T00:00:00"/>
    <d v="2014-07-05T00:00:00"/>
    <n v="144"/>
    <x v="1"/>
    <s v="Q1"/>
    <s v="Feb"/>
    <x v="2"/>
    <s v="BS-11365"/>
    <x v="106"/>
    <x v="0"/>
    <s v="United States"/>
    <x v="12"/>
    <x v="1"/>
    <n v="98105"/>
    <x v="1"/>
    <s v="FUR-FU-10001852"/>
    <s v="Furniture"/>
    <x v="0"/>
    <x v="9"/>
    <n v="12.18"/>
    <n v="7"/>
    <n v="0"/>
    <n v="3.8976000000000002"/>
    <x v="0"/>
    <n v="0.32"/>
  </r>
  <r>
    <n v="441"/>
    <s v="CA-2016-115756"/>
    <d v="2015-03-20T00:00:00"/>
    <d v="2016-07-09T00:00:00"/>
    <d v="2015-03-20T00:00:00"/>
    <d v="2016-07-09T00:00:00"/>
    <n v="477"/>
    <x v="0"/>
    <s v="Q1"/>
    <s v="Mar"/>
    <x v="0"/>
    <s v="PK-19075"/>
    <x v="107"/>
    <x v="1"/>
    <s v="United States"/>
    <x v="20"/>
    <x v="12"/>
    <n v="48227"/>
    <x v="3"/>
    <s v="FUR-FU-10000246"/>
    <s v="Furniture"/>
    <x v="0"/>
    <x v="96"/>
    <n v="12.22"/>
    <n v="1"/>
    <n v="0"/>
    <n v="3.6659999999999999"/>
    <x v="0"/>
    <n v="0.3"/>
  </r>
  <r>
    <n v="2117"/>
    <s v="CA-2015-159786"/>
    <d v="2014-12-07T00:00:00"/>
    <d v="2015-10-17T00:00:00"/>
    <d v="2014-12-07T00:00:00"/>
    <d v="2015-10-17T00:00:00"/>
    <n v="314"/>
    <x v="1"/>
    <s v="Q4"/>
    <s v="Dec"/>
    <x v="0"/>
    <s v="RK-19300"/>
    <x v="108"/>
    <x v="1"/>
    <s v="United States"/>
    <x v="24"/>
    <x v="4"/>
    <n v="14609"/>
    <x v="0"/>
    <s v="FUR-TA-10001307"/>
    <s v="Furniture"/>
    <x v="2"/>
    <x v="97"/>
    <n v="209.67"/>
    <n v="1"/>
    <n v="0.4"/>
    <n v="-13.978"/>
    <x v="0"/>
    <n v="-6.6666666666666666E-2"/>
  </r>
  <r>
    <n v="848"/>
    <s v="CA-2015-114300"/>
    <d v="2016-06-18T00:00:00"/>
    <d v="2015-10-17T00:00:00"/>
    <d v="2015-10-17T00:00:00"/>
    <d v="2016-06-18T00:00:00"/>
    <n v="245"/>
    <x v="0"/>
    <s v="Q4"/>
    <s v="Oct"/>
    <x v="1"/>
    <s v="AF-10885"/>
    <x v="109"/>
    <x v="1"/>
    <s v="United States"/>
    <x v="58"/>
    <x v="30"/>
    <n v="40214"/>
    <x v="2"/>
    <s v="FUR-CH-10001891"/>
    <s v="Furniture"/>
    <x v="3"/>
    <x v="98"/>
    <n v="287.94"/>
    <n v="3"/>
    <n v="0"/>
    <n v="77.743799999999993"/>
    <x v="0"/>
    <n v="0.26999999999999996"/>
  </r>
  <r>
    <n v="1865"/>
    <s v="US-2016-100839"/>
    <d v="2016-06-20T00:00:00"/>
    <d v="2016-10-17T00:00:00"/>
    <d v="2016-06-20T00:00:00"/>
    <d v="2016-10-17T00:00:00"/>
    <n v="119"/>
    <x v="2"/>
    <s v="Q2"/>
    <s v="Jun"/>
    <x v="1"/>
    <s v="NC-18625"/>
    <x v="110"/>
    <x v="0"/>
    <s v="United States"/>
    <x v="43"/>
    <x v="31"/>
    <n v="80013"/>
    <x v="1"/>
    <s v="FUR-FU-10001617"/>
    <s v="Furniture"/>
    <x v="0"/>
    <x v="99"/>
    <n v="24.96"/>
    <n v="3"/>
    <n v="0.2"/>
    <n v="4.3680000000000003"/>
    <x v="0"/>
    <n v="0.17500000000000002"/>
  </r>
  <r>
    <n v="1864"/>
    <s v="US-2016-100839"/>
    <d v="2016-06-19T00:00:00"/>
    <d v="2016-10-17T00:00:00"/>
    <d v="2016-06-19T00:00:00"/>
    <d v="2016-10-17T00:00:00"/>
    <n v="120"/>
    <x v="2"/>
    <s v="Q2"/>
    <s v="Jun"/>
    <x v="1"/>
    <s v="NC-18625"/>
    <x v="110"/>
    <x v="0"/>
    <s v="United States"/>
    <x v="43"/>
    <x v="31"/>
    <n v="80013"/>
    <x v="1"/>
    <s v="FUR-TA-10004575"/>
    <s v="Furniture"/>
    <x v="2"/>
    <x v="100"/>
    <n v="727.45"/>
    <n v="5"/>
    <n v="0.5"/>
    <n v="-465.56799999999998"/>
    <x v="0"/>
    <n v="-0.6399999999999999"/>
  </r>
  <r>
    <n v="1752"/>
    <s v="CA-2017-168837"/>
    <d v="2016-06-28T00:00:00"/>
    <d v="2017-10-17T00:00:00"/>
    <d v="2016-06-28T00:00:00"/>
    <d v="2017-10-17T00:00:00"/>
    <n v="476"/>
    <x v="2"/>
    <s v="Q2"/>
    <s v="Jun"/>
    <x v="2"/>
    <s v="JW-15955"/>
    <x v="111"/>
    <x v="1"/>
    <s v="United States"/>
    <x v="59"/>
    <x v="7"/>
    <n v="94601"/>
    <x v="1"/>
    <s v="FUR-FU-10001918"/>
    <s v="Furniture"/>
    <x v="0"/>
    <x v="88"/>
    <n v="9.4600000000000009"/>
    <n v="2"/>
    <n v="0"/>
    <n v="3.6894"/>
    <x v="0"/>
    <n v="0.38999999999999996"/>
  </r>
  <r>
    <n v="3711"/>
    <s v="CA-2017-113670"/>
    <d v="2016-07-04T00:00:00"/>
    <d v="2017-10-17T00:00:00"/>
    <d v="2016-07-04T00:00:00"/>
    <d v="2017-10-17T00:00:00"/>
    <n v="470"/>
    <x v="2"/>
    <s v="Q3"/>
    <s v="Jul"/>
    <x v="2"/>
    <s v="RS-19765"/>
    <x v="20"/>
    <x v="0"/>
    <s v="United States"/>
    <x v="10"/>
    <x v="7"/>
    <n v="90045"/>
    <x v="1"/>
    <s v="FUR-TA-10001705"/>
    <s v="Furniture"/>
    <x v="2"/>
    <x v="101"/>
    <n v="510.24"/>
    <n v="3"/>
    <n v="0.2"/>
    <n v="6.3780000000000001"/>
    <x v="0"/>
    <n v="1.2500000000000001E-2"/>
  </r>
  <r>
    <n v="5592"/>
    <s v="CA-2014-164742"/>
    <d v="2016-06-17T00:00:00"/>
    <d v="2014-10-18T00:00:00"/>
    <d v="2014-10-18T00:00:00"/>
    <d v="2016-06-17T00:00:00"/>
    <n v="608"/>
    <x v="1"/>
    <s v="Q4"/>
    <s v="Oct"/>
    <x v="0"/>
    <s v="ML-17395"/>
    <x v="112"/>
    <x v="0"/>
    <s v="United States"/>
    <x v="51"/>
    <x v="22"/>
    <n v="8701"/>
    <x v="0"/>
    <s v="FUR-CH-10002880"/>
    <s v="Furniture"/>
    <x v="3"/>
    <x v="102"/>
    <n v="245.98"/>
    <n v="2"/>
    <n v="0"/>
    <n v="27.0578"/>
    <x v="0"/>
    <n v="0.11"/>
  </r>
  <r>
    <n v="9851"/>
    <s v="CA-2016-158155"/>
    <d v="2015-01-04T00:00:00"/>
    <d v="2016-06-05T00:00:00"/>
    <d v="2015-01-04T00:00:00"/>
    <d v="2016-06-05T00:00:00"/>
    <n v="518"/>
    <x v="0"/>
    <s v="Q1"/>
    <s v="Jan"/>
    <x v="1"/>
    <s v="EH-13765"/>
    <x v="113"/>
    <x v="0"/>
    <s v="United States"/>
    <x v="4"/>
    <x v="4"/>
    <n v="10009"/>
    <x v="0"/>
    <s v="FUR-FU-10000732"/>
    <s v="Furniture"/>
    <x v="0"/>
    <x v="103"/>
    <n v="12.56"/>
    <n v="2"/>
    <n v="0"/>
    <n v="4.0191999999999997"/>
    <x v="0"/>
    <n v="0.31999999999999995"/>
  </r>
  <r>
    <n v="4"/>
    <s v="US-2015-108966"/>
    <d v="2014-11-24T00:00:00"/>
    <d v="2015-10-18T00:00:00"/>
    <d v="2014-11-24T00:00:00"/>
    <d v="2015-10-18T00:00:00"/>
    <n v="328"/>
    <x v="1"/>
    <s v="Q4"/>
    <s v="Nov"/>
    <x v="1"/>
    <s v="SO-20335"/>
    <x v="114"/>
    <x v="1"/>
    <s v="United States"/>
    <x v="60"/>
    <x v="16"/>
    <n v="33311"/>
    <x v="2"/>
    <s v="FUR-TA-10000577"/>
    <s v="Furniture"/>
    <x v="2"/>
    <x v="104"/>
    <n v="957.57749999999999"/>
    <n v="5"/>
    <n v="0.45"/>
    <n v="-383.03100000000001"/>
    <x v="0"/>
    <n v="-0.4"/>
  </r>
  <r>
    <n v="8519"/>
    <s v="CA-2017-118003"/>
    <d v="2015-11-15T00:00:00"/>
    <d v="2017-10-12T00:00:00"/>
    <d v="2015-11-15T00:00:00"/>
    <d v="2017-10-12T00:00:00"/>
    <n v="697"/>
    <x v="0"/>
    <s v="Q4"/>
    <s v="Nov"/>
    <x v="1"/>
    <s v="DO-13645"/>
    <x v="115"/>
    <x v="1"/>
    <s v="United States"/>
    <x v="31"/>
    <x v="22"/>
    <n v="7501"/>
    <x v="0"/>
    <s v="FUR-FU-10002506"/>
    <s v="Furniture"/>
    <x v="0"/>
    <x v="105"/>
    <n v="12.99"/>
    <n v="1"/>
    <n v="0"/>
    <n v="1.5588"/>
    <x v="0"/>
    <n v="0.12"/>
  </r>
  <r>
    <n v="1597"/>
    <s v="CA-2017-132234"/>
    <d v="2016-07-07T00:00:00"/>
    <d v="2017-10-18T00:00:00"/>
    <d v="2016-07-07T00:00:00"/>
    <d v="2017-10-18T00:00:00"/>
    <n v="468"/>
    <x v="2"/>
    <s v="Q3"/>
    <s v="Jul"/>
    <x v="2"/>
    <s v="MY-17380"/>
    <x v="116"/>
    <x v="0"/>
    <s v="United States"/>
    <x v="4"/>
    <x v="4"/>
    <n v="10011"/>
    <x v="0"/>
    <s v="FUR-FU-10001290"/>
    <s v="Furniture"/>
    <x v="0"/>
    <x v="106"/>
    <n v="547.29999999999995"/>
    <n v="13"/>
    <n v="0"/>
    <n v="175.136"/>
    <x v="0"/>
    <n v="0.32"/>
  </r>
  <r>
    <n v="9558"/>
    <s v="CA-2014-103086"/>
    <d v="2016-07-09T00:00:00"/>
    <d v="2014-10-19T00:00:00"/>
    <d v="2014-10-19T00:00:00"/>
    <d v="2016-07-09T00:00:00"/>
    <n v="629"/>
    <x v="1"/>
    <s v="Q4"/>
    <s v="Oct"/>
    <x v="0"/>
    <s v="EB-14170"/>
    <x v="117"/>
    <x v="1"/>
    <s v="United States"/>
    <x v="26"/>
    <x v="17"/>
    <n v="77095"/>
    <x v="3"/>
    <s v="FUR-FU-10004586"/>
    <s v="Furniture"/>
    <x v="0"/>
    <x v="52"/>
    <n v="5.3120000000000003"/>
    <n v="2"/>
    <n v="0.6"/>
    <n v="-1.5935999999999999"/>
    <x v="0"/>
    <n v="-0.3"/>
  </r>
  <r>
    <n v="140"/>
    <s v="CA-2016-145583"/>
    <d v="2016-06-21T00:00:00"/>
    <d v="2016-10-19T00:00:00"/>
    <d v="2016-06-21T00:00:00"/>
    <d v="2016-10-19T00:00:00"/>
    <n v="120"/>
    <x v="2"/>
    <s v="Q2"/>
    <s v="Jun"/>
    <x v="1"/>
    <s v="LC-16885"/>
    <x v="118"/>
    <x v="1"/>
    <s v="United States"/>
    <x v="61"/>
    <x v="7"/>
    <n v="95661"/>
    <x v="1"/>
    <s v="FUR-FU-10001706"/>
    <s v="Furniture"/>
    <x v="0"/>
    <x v="33"/>
    <n v="43.12"/>
    <n v="14"/>
    <n v="0"/>
    <n v="20.697600000000001"/>
    <x v="0"/>
    <n v="0.48000000000000004"/>
  </r>
  <r>
    <n v="2166"/>
    <s v="CA-2016-154018"/>
    <d v="2016-06-22T00:00:00"/>
    <d v="2016-10-19T00:00:00"/>
    <d v="2016-06-22T00:00:00"/>
    <d v="2016-10-19T00:00:00"/>
    <n v="119"/>
    <x v="2"/>
    <s v="Q2"/>
    <s v="Jun"/>
    <x v="1"/>
    <s v="HA-14920"/>
    <x v="70"/>
    <x v="1"/>
    <s v="United States"/>
    <x v="62"/>
    <x v="17"/>
    <n v="78041"/>
    <x v="3"/>
    <s v="FUR-FU-10003394"/>
    <s v="Furniture"/>
    <x v="0"/>
    <x v="107"/>
    <n v="139.91999999999999"/>
    <n v="5"/>
    <n v="0.6"/>
    <n v="-150.41399999999999"/>
    <x v="0"/>
    <n v="-1.075"/>
  </r>
  <r>
    <n v="9965"/>
    <s v="CA-2016-146374"/>
    <d v="2015-04-06T00:00:00"/>
    <d v="2016-10-12T00:00:00"/>
    <d v="2015-04-06T00:00:00"/>
    <d v="2016-10-12T00:00:00"/>
    <n v="555"/>
    <x v="0"/>
    <s v="Q2"/>
    <s v="Apr"/>
    <x v="0"/>
    <s v="HE-14800"/>
    <x v="119"/>
    <x v="0"/>
    <s v="United States"/>
    <x v="52"/>
    <x v="27"/>
    <n v="19711"/>
    <x v="0"/>
    <s v="FUR-FU-10002671"/>
    <s v="Furniture"/>
    <x v="0"/>
    <x v="108"/>
    <n v="13.4"/>
    <n v="1"/>
    <n v="0"/>
    <n v="6.4320000000000004"/>
    <x v="0"/>
    <n v="0.48000000000000004"/>
  </r>
  <r>
    <n v="7414"/>
    <s v="CA-2017-121125"/>
    <d v="2018-08-04T00:00:00"/>
    <d v="2017-03-06T00:00:00"/>
    <d v="2017-03-06T00:00:00"/>
    <d v="2018-08-04T00:00:00"/>
    <n v="516"/>
    <x v="3"/>
    <s v="Q1"/>
    <s v="Mar"/>
    <x v="1"/>
    <s v="MG-17890"/>
    <x v="67"/>
    <x v="2"/>
    <s v="United States"/>
    <x v="63"/>
    <x v="29"/>
    <n v="97224"/>
    <x v="1"/>
    <s v="FUR-FU-10000820"/>
    <s v="Furniture"/>
    <x v="0"/>
    <x v="109"/>
    <n v="13.592000000000001"/>
    <n v="1"/>
    <n v="0.2"/>
    <n v="-0.33979999999999999"/>
    <x v="0"/>
    <n v="-2.4999999999999998E-2"/>
  </r>
  <r>
    <n v="7537"/>
    <s v="CA-2017-103415"/>
    <d v="2015-10-31T00:00:00"/>
    <d v="2017-08-12T00:00:00"/>
    <d v="2015-10-31T00:00:00"/>
    <d v="2017-08-12T00:00:00"/>
    <n v="651"/>
    <x v="0"/>
    <s v="Q4"/>
    <s v="Oct"/>
    <x v="1"/>
    <s v="MV-17485"/>
    <x v="42"/>
    <x v="1"/>
    <s v="United States"/>
    <x v="26"/>
    <x v="17"/>
    <n v="77041"/>
    <x v="3"/>
    <s v="FUR-FU-10000820"/>
    <s v="Furniture"/>
    <x v="0"/>
    <x v="109"/>
    <n v="13.592000000000001"/>
    <n v="2"/>
    <n v="0.6"/>
    <n v="-14.271599999999999"/>
    <x v="0"/>
    <n v="-1.0499999999999998"/>
  </r>
  <r>
    <n v="8611"/>
    <s v="CA-2014-151946"/>
    <d v="2014-02-14T00:00:00"/>
    <d v="2014-09-06T00:00:00"/>
    <d v="2014-02-14T00:00:00"/>
    <d v="2014-09-06T00:00:00"/>
    <n v="204"/>
    <x v="1"/>
    <s v="Q1"/>
    <s v="Feb"/>
    <x v="1"/>
    <s v="BT-11440"/>
    <x v="120"/>
    <x v="1"/>
    <s v="United States"/>
    <x v="4"/>
    <x v="4"/>
    <n v="10035"/>
    <x v="0"/>
    <s v="FUR-FU-10002191"/>
    <s v="Furniture"/>
    <x v="0"/>
    <x v="110"/>
    <n v="13.96"/>
    <n v="2"/>
    <n v="0"/>
    <n v="6.7008000000000001"/>
    <x v="0"/>
    <n v="0.48"/>
  </r>
  <r>
    <n v="1017"/>
    <s v="CA-2015-108665"/>
    <d v="2014-09-10T00:00:00"/>
    <d v="2015-10-07T00:00:00"/>
    <d v="2014-09-10T00:00:00"/>
    <d v="2015-10-07T00:00:00"/>
    <n v="392"/>
    <x v="1"/>
    <s v="Q3"/>
    <s v="Sep"/>
    <x v="1"/>
    <s v="KM-16225"/>
    <x v="121"/>
    <x v="0"/>
    <s v="United States"/>
    <x v="4"/>
    <x v="4"/>
    <n v="10011"/>
    <x v="0"/>
    <s v="FUR-FU-10002191"/>
    <s v="Furniture"/>
    <x v="0"/>
    <x v="110"/>
    <n v="13.96"/>
    <n v="2"/>
    <n v="0"/>
    <n v="6.7008000000000001"/>
    <x v="0"/>
    <n v="0.48"/>
  </r>
  <r>
    <n v="9835"/>
    <s v="CA-2016-126627"/>
    <d v="2015-06-13T00:00:00"/>
    <d v="2016-12-10T00:00:00"/>
    <d v="2015-06-13T00:00:00"/>
    <d v="2016-12-10T00:00:00"/>
    <n v="546"/>
    <x v="0"/>
    <s v="Q2"/>
    <s v="Jun"/>
    <x v="2"/>
    <s v="WB-21850"/>
    <x v="122"/>
    <x v="1"/>
    <s v="United States"/>
    <x v="64"/>
    <x v="17"/>
    <n v="77571"/>
    <x v="3"/>
    <s v="FUR-FU-10004963"/>
    <s v="Furniture"/>
    <x v="0"/>
    <x v="111"/>
    <n v="14"/>
    <n v="4"/>
    <n v="0.6"/>
    <n v="-6.3"/>
    <x v="0"/>
    <n v="-0.45"/>
  </r>
  <r>
    <n v="2695"/>
    <s v="CA-2014-143182"/>
    <d v="2016-06-30T00:00:00"/>
    <d v="2014-10-20T00:00:00"/>
    <d v="2014-10-20T00:00:00"/>
    <d v="2016-06-30T00:00:00"/>
    <n v="619"/>
    <x v="1"/>
    <s v="Q4"/>
    <s v="Oct"/>
    <x v="1"/>
    <s v="DL-12865"/>
    <x v="123"/>
    <x v="1"/>
    <s v="United States"/>
    <x v="65"/>
    <x v="16"/>
    <n v="33012"/>
    <x v="2"/>
    <s v="FUR-FU-10004270"/>
    <s v="Furniture"/>
    <x v="0"/>
    <x v="112"/>
    <n v="15.384"/>
    <n v="1"/>
    <n v="0.2"/>
    <n v="4.0382999999999996"/>
    <x v="0"/>
    <n v="0.26249999999999996"/>
  </r>
  <r>
    <n v="1978"/>
    <s v="CA-2014-110408"/>
    <d v="2016-07-12T00:00:00"/>
    <d v="2014-10-20T00:00:00"/>
    <d v="2014-10-20T00:00:00"/>
    <d v="2016-07-12T00:00:00"/>
    <n v="631"/>
    <x v="1"/>
    <s v="Q4"/>
    <s v="Oct"/>
    <x v="0"/>
    <s v="AS-10225"/>
    <x v="124"/>
    <x v="0"/>
    <s v="United States"/>
    <x v="49"/>
    <x v="24"/>
    <n v="36116"/>
    <x v="2"/>
    <s v="FUR-CH-10003774"/>
    <s v="Furniture"/>
    <x v="3"/>
    <x v="113"/>
    <n v="545.88"/>
    <n v="6"/>
    <n v="0"/>
    <n v="70.964399999999998"/>
    <x v="0"/>
    <n v="0.13"/>
  </r>
  <r>
    <n v="6445"/>
    <s v="CA-2016-101161"/>
    <d v="2016-06-23T00:00:00"/>
    <d v="2016-10-20T00:00:00"/>
    <d v="2016-06-23T00:00:00"/>
    <d v="2016-10-20T00:00:00"/>
    <n v="119"/>
    <x v="2"/>
    <s v="Q2"/>
    <s v="Jun"/>
    <x v="1"/>
    <s v="BW-11110"/>
    <x v="77"/>
    <x v="0"/>
    <s v="United States"/>
    <x v="4"/>
    <x v="4"/>
    <n v="10024"/>
    <x v="0"/>
    <s v="FUR-FU-10003535"/>
    <s v="Furniture"/>
    <x v="0"/>
    <x v="114"/>
    <n v="82.26"/>
    <n v="3"/>
    <n v="0"/>
    <n v="33.726599999999998"/>
    <x v="0"/>
    <n v="0.40999999999999992"/>
  </r>
  <r>
    <n v="5159"/>
    <s v="CA-2017-163006"/>
    <d v="2018-11-06T00:00:00"/>
    <d v="2017-04-07T00:00:00"/>
    <d v="2017-04-07T00:00:00"/>
    <d v="2018-11-06T00:00:00"/>
    <n v="578"/>
    <x v="3"/>
    <s v="Q2"/>
    <s v="Apr"/>
    <x v="0"/>
    <s v="GH-14410"/>
    <x v="22"/>
    <x v="2"/>
    <s v="United States"/>
    <x v="11"/>
    <x v="6"/>
    <n v="60653"/>
    <x v="3"/>
    <s v="FUR-FU-10003799"/>
    <s v="Furniture"/>
    <x v="0"/>
    <x v="115"/>
    <n v="14.224"/>
    <n v="2"/>
    <n v="0.6"/>
    <n v="-10.3124"/>
    <x v="0"/>
    <n v="-0.72499999999999998"/>
  </r>
  <r>
    <n v="3801"/>
    <s v="CA-2016-156503"/>
    <d v="2016-06-27T00:00:00"/>
    <d v="2016-10-20T00:00:00"/>
    <d v="2016-06-27T00:00:00"/>
    <d v="2016-10-20T00:00:00"/>
    <n v="115"/>
    <x v="2"/>
    <s v="Q2"/>
    <s v="Jun"/>
    <x v="1"/>
    <s v="NC-18415"/>
    <x v="125"/>
    <x v="1"/>
    <s v="United States"/>
    <x v="66"/>
    <x v="10"/>
    <n v="28540"/>
    <x v="2"/>
    <s v="FUR-CH-10003606"/>
    <s v="Furniture"/>
    <x v="3"/>
    <x v="116"/>
    <n v="102.592"/>
    <n v="1"/>
    <n v="0.2"/>
    <n v="10.2592"/>
    <x v="0"/>
    <n v="0.1"/>
  </r>
  <r>
    <n v="6043"/>
    <s v="CA-2016-117912"/>
    <d v="2015-02-14T00:00:00"/>
    <d v="2016-08-02T00:00:00"/>
    <d v="2015-02-14T00:00:00"/>
    <d v="2016-08-02T00:00:00"/>
    <n v="535"/>
    <x v="0"/>
    <s v="Q1"/>
    <s v="Feb"/>
    <x v="1"/>
    <s v="TB-21520"/>
    <x v="126"/>
    <x v="1"/>
    <s v="United States"/>
    <x v="67"/>
    <x v="13"/>
    <n v="85635"/>
    <x v="1"/>
    <s v="FUR-FU-10002088"/>
    <s v="Furniture"/>
    <x v="0"/>
    <x v="85"/>
    <n v="14.368"/>
    <n v="2"/>
    <n v="0.2"/>
    <n v="3.9512"/>
    <x v="0"/>
    <n v="0.27500000000000002"/>
  </r>
  <r>
    <n v="9201"/>
    <s v="CA-2016-152688"/>
    <d v="2016-07-10T00:00:00"/>
    <d v="2016-10-20T00:00:00"/>
    <d v="2016-07-10T00:00:00"/>
    <d v="2016-10-20T00:00:00"/>
    <n v="102"/>
    <x v="2"/>
    <s v="Q3"/>
    <s v="Jul"/>
    <x v="2"/>
    <s v="NR-18550"/>
    <x v="127"/>
    <x v="1"/>
    <s v="United States"/>
    <x v="68"/>
    <x v="22"/>
    <n v="8861"/>
    <x v="0"/>
    <s v="FUR-BO-10001337"/>
    <s v="Furniture"/>
    <x v="1"/>
    <x v="117"/>
    <n v="120.98"/>
    <n v="1"/>
    <n v="0"/>
    <n v="12.098000000000001"/>
    <x v="0"/>
    <n v="0.1"/>
  </r>
  <r>
    <n v="7317"/>
    <s v="CA-2016-132066"/>
    <d v="2016-07-06T00:00:00"/>
    <d v="2016-10-20T00:00:00"/>
    <d v="2016-07-06T00:00:00"/>
    <d v="2016-10-20T00:00:00"/>
    <n v="106"/>
    <x v="2"/>
    <s v="Q3"/>
    <s v="Jul"/>
    <x v="1"/>
    <s v="NB-18655"/>
    <x v="128"/>
    <x v="0"/>
    <s v="United States"/>
    <x v="4"/>
    <x v="4"/>
    <n v="10011"/>
    <x v="0"/>
    <s v="FUR-TA-10001539"/>
    <s v="Furniture"/>
    <x v="2"/>
    <x v="118"/>
    <n v="142.18199999999999"/>
    <n v="1"/>
    <n v="0.4"/>
    <n v="-37.915199999999999"/>
    <x v="0"/>
    <n v="-0.26666666666666666"/>
  </r>
  <r>
    <n v="5910"/>
    <s v="US-2016-113985"/>
    <d v="2015-01-17T00:00:00"/>
    <d v="2016-07-12T00:00:00"/>
    <d v="2015-01-17T00:00:00"/>
    <d v="2016-07-12T00:00:00"/>
    <n v="542"/>
    <x v="0"/>
    <s v="Q1"/>
    <s v="Jan"/>
    <x v="1"/>
    <s v="KD-16495"/>
    <x v="102"/>
    <x v="0"/>
    <s v="United States"/>
    <x v="69"/>
    <x v="7"/>
    <n v="95123"/>
    <x v="1"/>
    <s v="FUR-FU-10003026"/>
    <s v="Furniture"/>
    <x v="0"/>
    <x v="119"/>
    <n v="14.52"/>
    <n v="3"/>
    <n v="0"/>
    <n v="5.6627999999999998"/>
    <x v="0"/>
    <n v="0.39"/>
  </r>
  <r>
    <n v="9267"/>
    <s v="CA-2014-125759"/>
    <d v="2014-03-31T00:00:00"/>
    <d v="2014-09-02T00:00:00"/>
    <d v="2014-03-31T00:00:00"/>
    <d v="2014-09-02T00:00:00"/>
    <n v="155"/>
    <x v="1"/>
    <s v="Q1"/>
    <s v="Mar"/>
    <x v="2"/>
    <s v="NM-18445"/>
    <x v="129"/>
    <x v="2"/>
    <s v="United States"/>
    <x v="70"/>
    <x v="32"/>
    <n v="89031"/>
    <x v="1"/>
    <s v="FUR-FU-10002111"/>
    <s v="Furniture"/>
    <x v="0"/>
    <x v="64"/>
    <n v="14.56"/>
    <n v="2"/>
    <n v="0"/>
    <n v="5.5327999999999999"/>
    <x v="0"/>
    <n v="0.38"/>
  </r>
  <r>
    <n v="6837"/>
    <s v="CA-2017-142643"/>
    <d v="2016-07-05T00:00:00"/>
    <d v="2017-10-20T00:00:00"/>
    <d v="2016-07-05T00:00:00"/>
    <d v="2017-10-20T00:00:00"/>
    <n v="472"/>
    <x v="2"/>
    <s v="Q3"/>
    <s v="Jul"/>
    <x v="1"/>
    <s v="DL-13495"/>
    <x v="130"/>
    <x v="0"/>
    <s v="United States"/>
    <x v="71"/>
    <x v="7"/>
    <n v="91360"/>
    <x v="1"/>
    <s v="FUR-FU-10000087"/>
    <s v="Furniture"/>
    <x v="0"/>
    <x v="120"/>
    <n v="22.72"/>
    <n v="1"/>
    <n v="0"/>
    <n v="9.3152000000000008"/>
    <x v="0"/>
    <n v="0.41000000000000003"/>
  </r>
  <r>
    <n v="8241"/>
    <s v="CA-2017-103065"/>
    <d v="2016-07-28T00:00:00"/>
    <d v="2017-10-20T00:00:00"/>
    <d v="2016-07-28T00:00:00"/>
    <d v="2017-10-20T00:00:00"/>
    <n v="449"/>
    <x v="2"/>
    <s v="Q3"/>
    <s v="Jul"/>
    <x v="3"/>
    <s v="PT-19090"/>
    <x v="131"/>
    <x v="1"/>
    <s v="United States"/>
    <x v="66"/>
    <x v="16"/>
    <n v="32216"/>
    <x v="2"/>
    <s v="FUR-FU-10000175"/>
    <s v="Furniture"/>
    <x v="0"/>
    <x v="121"/>
    <n v="43.936"/>
    <n v="4"/>
    <n v="0.2"/>
    <n v="6.0411999999999999"/>
    <x v="0"/>
    <n v="0.13750000000000001"/>
  </r>
  <r>
    <n v="8371"/>
    <s v="CA-2016-163972"/>
    <d v="2016-07-11T00:00:00"/>
    <d v="2016-10-21T00:00:00"/>
    <d v="2016-07-11T00:00:00"/>
    <d v="2016-10-21T00:00:00"/>
    <n v="102"/>
    <x v="2"/>
    <s v="Q3"/>
    <s v="Jul"/>
    <x v="1"/>
    <s v="MG-17890"/>
    <x v="67"/>
    <x v="2"/>
    <s v="United States"/>
    <x v="72"/>
    <x v="7"/>
    <n v="93727"/>
    <x v="1"/>
    <s v="FUR-BO-10003894"/>
    <s v="Furniture"/>
    <x v="1"/>
    <x v="122"/>
    <n v="120.666"/>
    <n v="2"/>
    <n v="0.15"/>
    <n v="21.294"/>
    <x v="0"/>
    <n v="0.17647058823529413"/>
  </r>
  <r>
    <n v="370"/>
    <s v="CA-2016-155516"/>
    <d v="2016-08-01T00:00:00"/>
    <d v="2016-10-21T00:00:00"/>
    <d v="2016-08-01T00:00:00"/>
    <d v="2016-10-21T00:00:00"/>
    <n v="81"/>
    <x v="2"/>
    <s v="Q3"/>
    <s v="Aug"/>
    <x v="3"/>
    <s v="MK-17905"/>
    <x v="132"/>
    <x v="0"/>
    <s v="United States"/>
    <x v="73"/>
    <x v="5"/>
    <n v="6040"/>
    <x v="0"/>
    <s v="FUR-BO-10002545"/>
    <s v="Furniture"/>
    <x v="1"/>
    <x v="70"/>
    <n v="1043.92"/>
    <n v="4"/>
    <n v="0"/>
    <n v="271.41919999999999"/>
    <x v="0"/>
    <n v="0.25999999999999995"/>
  </r>
  <r>
    <n v="1832"/>
    <s v="CA-2017-145884"/>
    <d v="2016-08-06T00:00:00"/>
    <d v="2017-10-21T00:00:00"/>
    <d v="2016-08-06T00:00:00"/>
    <d v="2017-10-21T00:00:00"/>
    <n v="441"/>
    <x v="2"/>
    <s v="Q3"/>
    <s v="Aug"/>
    <x v="3"/>
    <s v="SL-20155"/>
    <x v="133"/>
    <x v="2"/>
    <s v="United States"/>
    <x v="74"/>
    <x v="33"/>
    <n v="74403"/>
    <x v="3"/>
    <s v="FUR-TA-10002356"/>
    <s v="Furniture"/>
    <x v="2"/>
    <x v="123"/>
    <n v="262.11"/>
    <n v="1"/>
    <n v="0"/>
    <n v="62.906399999999998"/>
    <x v="0"/>
    <n v="0.24"/>
  </r>
  <r>
    <n v="6780"/>
    <s v="US-2016-147711"/>
    <d v="2015-01-29T00:00:00"/>
    <d v="2016-08-09T00:00:00"/>
    <d v="2015-01-29T00:00:00"/>
    <d v="2016-08-09T00:00:00"/>
    <n v="558"/>
    <x v="0"/>
    <s v="Q1"/>
    <s v="Jan"/>
    <x v="0"/>
    <s v="HF-14995"/>
    <x v="134"/>
    <x v="1"/>
    <s v="United States"/>
    <x v="75"/>
    <x v="34"/>
    <n v="21215"/>
    <x v="0"/>
    <s v="FUR-FU-10002364"/>
    <s v="Furniture"/>
    <x v="0"/>
    <x v="92"/>
    <n v="14.76"/>
    <n v="2"/>
    <n v="0"/>
    <n v="4.2804000000000002"/>
    <x v="0"/>
    <n v="0.29000000000000004"/>
  </r>
  <r>
    <n v="8994"/>
    <s v="CA-2017-159100"/>
    <d v="2016-07-08T00:00:00"/>
    <d v="2017-10-21T00:00:00"/>
    <d v="2016-07-08T00:00:00"/>
    <d v="2017-10-21T00:00:00"/>
    <n v="470"/>
    <x v="2"/>
    <s v="Q3"/>
    <s v="Jul"/>
    <x v="1"/>
    <s v="VP-21760"/>
    <x v="135"/>
    <x v="0"/>
    <s v="United States"/>
    <x v="76"/>
    <x v="26"/>
    <n v="38401"/>
    <x v="2"/>
    <s v="FUR-TA-10001950"/>
    <s v="Furniture"/>
    <x v="2"/>
    <x v="124"/>
    <n v="1875.258"/>
    <n v="7"/>
    <n v="0.4"/>
    <n v="-968.88329999999996"/>
    <x v="0"/>
    <n v="-0.51666666666666661"/>
  </r>
  <r>
    <n v="4206"/>
    <s v="CA-2014-145387"/>
    <d v="2016-09-29T00:00:00"/>
    <d v="2014-02-11T00:00:00"/>
    <d v="2014-02-11T00:00:00"/>
    <d v="2016-09-29T00:00:00"/>
    <n v="961"/>
    <x v="1"/>
    <s v="Q1"/>
    <s v="Feb"/>
    <x v="0"/>
    <s v="AM-10705"/>
    <x v="136"/>
    <x v="1"/>
    <s v="United States"/>
    <x v="77"/>
    <x v="35"/>
    <n v="2920"/>
    <x v="0"/>
    <s v="FUR-FU-10002364"/>
    <s v="Furniture"/>
    <x v="0"/>
    <x v="92"/>
    <n v="14.76"/>
    <n v="2"/>
    <n v="0"/>
    <n v="4.2804000000000002"/>
    <x v="0"/>
    <n v="0.29000000000000004"/>
  </r>
  <r>
    <n v="1890"/>
    <s v="CA-2014-142587"/>
    <d v="2016-07-30T00:00:00"/>
    <d v="2014-10-22T00:00:00"/>
    <d v="2014-10-22T00:00:00"/>
    <d v="2016-07-30T00:00:00"/>
    <n v="647"/>
    <x v="1"/>
    <s v="Q4"/>
    <s v="Oct"/>
    <x v="2"/>
    <s v="TB-21520"/>
    <x v="126"/>
    <x v="1"/>
    <s v="United States"/>
    <x v="6"/>
    <x v="0"/>
    <n v="45014"/>
    <x v="0"/>
    <s v="FUR-TA-10000617"/>
    <s v="Furniture"/>
    <x v="2"/>
    <x v="125"/>
    <n v="409.59"/>
    <n v="3"/>
    <n v="0.4"/>
    <n v="-122.877"/>
    <x v="0"/>
    <n v="-0.3"/>
  </r>
  <r>
    <n v="5858"/>
    <s v="CA-2015-112214"/>
    <d v="2014-08-27T00:00:00"/>
    <d v="2015-11-08T00:00:00"/>
    <d v="2014-08-27T00:00:00"/>
    <d v="2015-11-08T00:00:00"/>
    <n v="438"/>
    <x v="1"/>
    <s v="Q3"/>
    <s v="Aug"/>
    <x v="1"/>
    <s v="AH-10690"/>
    <x v="100"/>
    <x v="0"/>
    <s v="United States"/>
    <x v="37"/>
    <x v="17"/>
    <n v="75220"/>
    <x v="3"/>
    <s v="FUR-FU-10002364"/>
    <s v="Furniture"/>
    <x v="0"/>
    <x v="92"/>
    <n v="14.76"/>
    <n v="5"/>
    <n v="0.6"/>
    <n v="-11.439"/>
    <x v="0"/>
    <n v="-0.77500000000000002"/>
  </r>
  <r>
    <n v="2137"/>
    <s v="CA-2015-156377"/>
    <d v="2017-10-14T00:00:00"/>
    <d v="2016-05-01T00:00:00"/>
    <d v="2016-05-01T00:00:00"/>
    <d v="2017-10-14T00:00:00"/>
    <n v="531"/>
    <x v="2"/>
    <s v="Q2"/>
    <s v="May"/>
    <x v="1"/>
    <s v="TB-21625"/>
    <x v="137"/>
    <x v="1"/>
    <s v="United States"/>
    <x v="78"/>
    <x v="17"/>
    <n v="75051"/>
    <x v="3"/>
    <s v="FUR-FU-10002364"/>
    <s v="Furniture"/>
    <x v="0"/>
    <x v="92"/>
    <n v="14.76"/>
    <n v="5"/>
    <n v="0.6"/>
    <n v="-11.439"/>
    <x v="0"/>
    <n v="-0.77500000000000002"/>
  </r>
  <r>
    <n v="5234"/>
    <s v="CA-2014-115084"/>
    <d v="2016-07-13T00:00:00"/>
    <d v="2014-10-22T00:00:00"/>
    <d v="2014-10-22T00:00:00"/>
    <d v="2016-07-13T00:00:00"/>
    <n v="630"/>
    <x v="1"/>
    <s v="Q4"/>
    <s v="Oct"/>
    <x v="1"/>
    <s v="LS-17200"/>
    <x v="138"/>
    <x v="0"/>
    <s v="United States"/>
    <x v="79"/>
    <x v="20"/>
    <n v="71854"/>
    <x v="2"/>
    <s v="FUR-CH-10004626"/>
    <s v="Furniture"/>
    <x v="3"/>
    <x v="24"/>
    <n v="605.34"/>
    <n v="6"/>
    <n v="0"/>
    <n v="145.2816"/>
    <x v="0"/>
    <n v="0.24"/>
  </r>
  <r>
    <n v="1684"/>
    <s v="CA-2016-147585"/>
    <d v="2015-04-27T00:00:00"/>
    <d v="2016-12-11T00:00:00"/>
    <d v="2015-04-27T00:00:00"/>
    <d v="2016-12-11T00:00:00"/>
    <n v="594"/>
    <x v="0"/>
    <s v="Q2"/>
    <s v="Apr"/>
    <x v="1"/>
    <s v="CB-12535"/>
    <x v="139"/>
    <x v="0"/>
    <s v="United States"/>
    <x v="16"/>
    <x v="7"/>
    <n v="94110"/>
    <x v="1"/>
    <s v="FUR-FU-10002597"/>
    <s v="Furniture"/>
    <x v="0"/>
    <x v="126"/>
    <n v="14.82"/>
    <n v="3"/>
    <n v="0"/>
    <n v="6.2244000000000002"/>
    <x v="0"/>
    <n v="0.42"/>
  </r>
  <r>
    <n v="9417"/>
    <s v="CA-2015-127824"/>
    <d v="2016-07-14T00:00:00"/>
    <d v="2015-10-22T00:00:00"/>
    <d v="2015-10-22T00:00:00"/>
    <d v="2016-07-14T00:00:00"/>
    <n v="266"/>
    <x v="0"/>
    <s v="Q4"/>
    <s v="Oct"/>
    <x v="1"/>
    <s v="JC-15775"/>
    <x v="140"/>
    <x v="1"/>
    <s v="United States"/>
    <x v="12"/>
    <x v="1"/>
    <n v="98115"/>
    <x v="1"/>
    <s v="FUR-FU-10002505"/>
    <s v="Furniture"/>
    <x v="0"/>
    <x v="12"/>
    <n v="10.11"/>
    <n v="3"/>
    <n v="0"/>
    <n v="3.2351999999999999"/>
    <x v="0"/>
    <n v="0.32"/>
  </r>
  <r>
    <n v="6582"/>
    <s v="CA-2016-169887"/>
    <d v="2016-08-12T00:00:00"/>
    <d v="2016-10-22T00:00:00"/>
    <d v="2016-08-12T00:00:00"/>
    <d v="2016-10-22T00:00:00"/>
    <n v="71"/>
    <x v="2"/>
    <s v="Q3"/>
    <s v="Aug"/>
    <x v="3"/>
    <s v="MS-17530"/>
    <x v="141"/>
    <x v="1"/>
    <s v="United States"/>
    <x v="12"/>
    <x v="1"/>
    <n v="98105"/>
    <x v="1"/>
    <s v="FUR-FU-10003095"/>
    <s v="Furniture"/>
    <x v="0"/>
    <x v="127"/>
    <n v="101.94"/>
    <n v="3"/>
    <n v="0"/>
    <n v="30.582000000000001"/>
    <x v="0"/>
    <n v="0.3"/>
  </r>
  <r>
    <n v="2886"/>
    <s v="US-2016-159856"/>
    <d v="2016-07-15T00:00:00"/>
    <d v="2016-10-22T00:00:00"/>
    <d v="2016-07-15T00:00:00"/>
    <d v="2016-10-22T00:00:00"/>
    <n v="99"/>
    <x v="2"/>
    <s v="Q3"/>
    <s v="Jul"/>
    <x v="1"/>
    <s v="EP-13915"/>
    <x v="142"/>
    <x v="1"/>
    <s v="United States"/>
    <x v="80"/>
    <x v="13"/>
    <n v="85281"/>
    <x v="1"/>
    <s v="FUR-CH-10003396"/>
    <s v="Furniture"/>
    <x v="3"/>
    <x v="36"/>
    <n v="307.92"/>
    <n v="5"/>
    <n v="0.2"/>
    <n v="-34.640999999999998"/>
    <x v="0"/>
    <n v="-0.11249999999999999"/>
  </r>
  <r>
    <n v="4479"/>
    <s v="CA-2017-130211"/>
    <d v="2016-08-15T00:00:00"/>
    <d v="2017-10-22T00:00:00"/>
    <d v="2016-08-15T00:00:00"/>
    <d v="2017-10-22T00:00:00"/>
    <n v="433"/>
    <x v="2"/>
    <s v="Q3"/>
    <s v="Aug"/>
    <x v="3"/>
    <s v="BD-11620"/>
    <x v="143"/>
    <x v="1"/>
    <s v="United States"/>
    <x v="81"/>
    <x v="33"/>
    <n v="73505"/>
    <x v="3"/>
    <s v="FUR-TA-10003748"/>
    <s v="Furniture"/>
    <x v="2"/>
    <x v="128"/>
    <n v="248.98"/>
    <n v="2"/>
    <n v="0"/>
    <n v="54.775599999999997"/>
    <x v="0"/>
    <n v="0.22"/>
  </r>
  <r>
    <n v="1904"/>
    <s v="CA-2017-167094"/>
    <d v="2016-08-07T00:00:00"/>
    <d v="2017-10-22T00:00:00"/>
    <d v="2016-08-07T00:00:00"/>
    <d v="2017-10-22T00:00:00"/>
    <n v="441"/>
    <x v="2"/>
    <s v="Q3"/>
    <s v="Aug"/>
    <x v="2"/>
    <s v="DK-12835"/>
    <x v="144"/>
    <x v="0"/>
    <s v="United States"/>
    <x v="2"/>
    <x v="29"/>
    <n v="97477"/>
    <x v="1"/>
    <s v="FUR-CH-10000155"/>
    <s v="Furniture"/>
    <x v="3"/>
    <x v="129"/>
    <n v="478.48"/>
    <n v="2"/>
    <n v="0.2"/>
    <n v="47.847999999999999"/>
    <x v="0"/>
    <n v="9.9999999999999992E-2"/>
  </r>
  <r>
    <n v="6537"/>
    <s v="CA-2014-169684"/>
    <d v="2016-07-21T00:00:00"/>
    <d v="2014-10-23T00:00:00"/>
    <d v="2014-10-23T00:00:00"/>
    <d v="2016-07-21T00:00:00"/>
    <n v="637"/>
    <x v="1"/>
    <s v="Q4"/>
    <s v="Oct"/>
    <x v="2"/>
    <s v="FH-14365"/>
    <x v="145"/>
    <x v="0"/>
    <s v="United States"/>
    <x v="42"/>
    <x v="26"/>
    <n v="37918"/>
    <x v="2"/>
    <s v="FUR-TA-10003008"/>
    <s v="Furniture"/>
    <x v="2"/>
    <x v="130"/>
    <n v="328.59"/>
    <n v="3"/>
    <n v="0.4"/>
    <n v="-147.8655"/>
    <x v="0"/>
    <n v="-0.45"/>
  </r>
  <r>
    <n v="423"/>
    <s v="CA-2017-125388"/>
    <d v="2016-07-16T00:00:00"/>
    <d v="2017-10-23T00:00:00"/>
    <d v="2016-07-16T00:00:00"/>
    <d v="2017-10-23T00:00:00"/>
    <n v="464"/>
    <x v="2"/>
    <s v="Q3"/>
    <s v="Jul"/>
    <x v="1"/>
    <s v="MP-17965"/>
    <x v="146"/>
    <x v="0"/>
    <s v="United States"/>
    <x v="40"/>
    <x v="25"/>
    <n v="1841"/>
    <x v="0"/>
    <s v="FUR-FU-10004712"/>
    <s v="Furniture"/>
    <x v="0"/>
    <x v="131"/>
    <n v="56.56"/>
    <n v="4"/>
    <n v="0"/>
    <n v="14.7056"/>
    <x v="0"/>
    <n v="0.26"/>
  </r>
  <r>
    <n v="4927"/>
    <s v="CA-2017-117653"/>
    <d v="2016-07-17T00:00:00"/>
    <d v="2017-10-23T00:00:00"/>
    <d v="2016-07-17T00:00:00"/>
    <d v="2017-10-23T00:00:00"/>
    <n v="463"/>
    <x v="2"/>
    <s v="Q3"/>
    <s v="Jul"/>
    <x v="1"/>
    <s v="MO-17500"/>
    <x v="147"/>
    <x v="1"/>
    <s v="United States"/>
    <x v="11"/>
    <x v="6"/>
    <n v="60623"/>
    <x v="3"/>
    <s v="FUR-TA-10003008"/>
    <s v="Furniture"/>
    <x v="2"/>
    <x v="130"/>
    <n v="91.275000000000006"/>
    <n v="1"/>
    <n v="0.5"/>
    <n v="-67.543499999999995"/>
    <x v="0"/>
    <n v="-0.73999999999999988"/>
  </r>
  <r>
    <n v="702"/>
    <s v="CA-2017-114552"/>
    <d v="2015-09-10T00:00:00"/>
    <d v="2017-08-09T00:00:00"/>
    <d v="2015-09-10T00:00:00"/>
    <d v="2017-08-09T00:00:00"/>
    <n v="699"/>
    <x v="0"/>
    <s v="Q3"/>
    <s v="Sep"/>
    <x v="1"/>
    <s v="Dl-13600"/>
    <x v="148"/>
    <x v="0"/>
    <s v="United States"/>
    <x v="32"/>
    <x v="0"/>
    <n v="44105"/>
    <x v="0"/>
    <s v="FUR-FU-10002960"/>
    <s v="Furniture"/>
    <x v="0"/>
    <x v="132"/>
    <n v="15.071999999999999"/>
    <n v="3"/>
    <n v="0.2"/>
    <n v="4.1448"/>
    <x v="0"/>
    <n v="0.27500000000000002"/>
  </r>
  <r>
    <n v="8069"/>
    <s v="US-2015-160563"/>
    <d v="2016-07-22T00:00:00"/>
    <d v="2015-10-24T00:00:00"/>
    <d v="2015-10-24T00:00:00"/>
    <d v="2016-07-22T00:00:00"/>
    <n v="272"/>
    <x v="0"/>
    <s v="Q4"/>
    <s v="Oct"/>
    <x v="1"/>
    <s v="NS-18640"/>
    <x v="149"/>
    <x v="0"/>
    <s v="United States"/>
    <x v="16"/>
    <x v="7"/>
    <n v="94109"/>
    <x v="1"/>
    <s v="FUR-FU-10001731"/>
    <s v="Furniture"/>
    <x v="0"/>
    <x v="84"/>
    <n v="16.02"/>
    <n v="6"/>
    <n v="0"/>
    <n v="6.0876000000000001"/>
    <x v="0"/>
    <n v="0.38"/>
  </r>
  <r>
    <n v="9058"/>
    <s v="CA-2015-149097"/>
    <d v="2016-07-23T00:00:00"/>
    <d v="2015-10-24T00:00:00"/>
    <d v="2015-10-24T00:00:00"/>
    <d v="2016-07-23T00:00:00"/>
    <n v="273"/>
    <x v="0"/>
    <s v="Q4"/>
    <s v="Oct"/>
    <x v="1"/>
    <s v="SV-20785"/>
    <x v="150"/>
    <x v="1"/>
    <s v="United States"/>
    <x v="10"/>
    <x v="7"/>
    <n v="90045"/>
    <x v="1"/>
    <s v="FUR-FU-10003424"/>
    <s v="Furniture"/>
    <x v="0"/>
    <x v="133"/>
    <n v="74.760000000000005"/>
    <n v="7"/>
    <n v="0"/>
    <n v="23.923200000000001"/>
    <x v="0"/>
    <n v="0.32"/>
  </r>
  <r>
    <n v="9059"/>
    <s v="CA-2015-149097"/>
    <d v="2016-07-24T00:00:00"/>
    <d v="2015-10-24T00:00:00"/>
    <d v="2015-10-24T00:00:00"/>
    <d v="2016-07-24T00:00:00"/>
    <n v="274"/>
    <x v="0"/>
    <s v="Q4"/>
    <s v="Oct"/>
    <x v="1"/>
    <s v="SV-20785"/>
    <x v="150"/>
    <x v="1"/>
    <s v="United States"/>
    <x v="10"/>
    <x v="7"/>
    <n v="90045"/>
    <x v="1"/>
    <s v="FUR-TA-10001086"/>
    <s v="Furniture"/>
    <x v="2"/>
    <x v="134"/>
    <n v="364.77600000000001"/>
    <n v="3"/>
    <n v="0.2"/>
    <n v="27.3582"/>
    <x v="0"/>
    <n v="7.4999999999999997E-2"/>
  </r>
  <r>
    <n v="884"/>
    <s v="CA-2016-165148"/>
    <d v="2016-08-13T00:00:00"/>
    <d v="2016-10-24T00:00:00"/>
    <d v="2016-08-13T00:00:00"/>
    <d v="2016-10-24T00:00:00"/>
    <n v="72"/>
    <x v="2"/>
    <s v="Q3"/>
    <s v="Aug"/>
    <x v="2"/>
    <s v="PM-19135"/>
    <x v="151"/>
    <x v="2"/>
    <s v="United States"/>
    <x v="20"/>
    <x v="12"/>
    <n v="48227"/>
    <x v="3"/>
    <s v="FUR-FU-10000732"/>
    <s v="Furniture"/>
    <x v="0"/>
    <x v="103"/>
    <n v="31.4"/>
    <n v="5"/>
    <n v="0"/>
    <n v="10.048"/>
    <x v="0"/>
    <n v="0.32"/>
  </r>
  <r>
    <n v="3284"/>
    <s v="CA-2014-159478"/>
    <d v="2019-10-23T00:00:00"/>
    <d v="2014-06-10T00:00:00"/>
    <d v="2014-06-10T00:00:00"/>
    <d v="2019-10-23T00:00:00"/>
    <n v="1961"/>
    <x v="1"/>
    <s v="Q2"/>
    <s v="Jun"/>
    <x v="1"/>
    <s v="MH-17785"/>
    <x v="152"/>
    <x v="0"/>
    <s v="United States"/>
    <x v="4"/>
    <x v="4"/>
    <n v="10035"/>
    <x v="0"/>
    <s v="FUR-FU-10000221"/>
    <s v="Furniture"/>
    <x v="0"/>
    <x v="55"/>
    <n v="15.24"/>
    <n v="3"/>
    <n v="0"/>
    <n v="5.1816000000000004"/>
    <x v="0"/>
    <n v="0.34"/>
  </r>
  <r>
    <n v="3977"/>
    <s v="US-2016-116400"/>
    <d v="2016-08-14T00:00:00"/>
    <d v="2016-10-24T00:00:00"/>
    <d v="2016-08-14T00:00:00"/>
    <d v="2016-10-24T00:00:00"/>
    <n v="71"/>
    <x v="2"/>
    <s v="Q3"/>
    <s v="Aug"/>
    <x v="2"/>
    <s v="EB-13930"/>
    <x v="153"/>
    <x v="1"/>
    <s v="United States"/>
    <x v="21"/>
    <x v="2"/>
    <n v="23223"/>
    <x v="2"/>
    <s v="FUR-FU-10003731"/>
    <s v="Furniture"/>
    <x v="0"/>
    <x v="135"/>
    <n v="39.92"/>
    <n v="4"/>
    <n v="0"/>
    <n v="11.1776"/>
    <x v="0"/>
    <n v="0.27999999999999997"/>
  </r>
  <r>
    <n v="1934"/>
    <s v="CA-2017-161200"/>
    <d v="2015-12-09T00:00:00"/>
    <d v="2017-10-08T00:00:00"/>
    <d v="2015-12-09T00:00:00"/>
    <d v="2017-10-08T00:00:00"/>
    <n v="669"/>
    <x v="0"/>
    <s v="Q4"/>
    <s v="Dec"/>
    <x v="0"/>
    <s v="SV-20365"/>
    <x v="58"/>
    <x v="1"/>
    <s v="United States"/>
    <x v="46"/>
    <x v="28"/>
    <n v="70506"/>
    <x v="2"/>
    <s v="FUR-FU-10001706"/>
    <s v="Furniture"/>
    <x v="0"/>
    <x v="33"/>
    <n v="15.4"/>
    <n v="5"/>
    <n v="0"/>
    <n v="7.3920000000000003"/>
    <x v="0"/>
    <n v="0.48000000000000004"/>
  </r>
  <r>
    <n v="3694"/>
    <s v="US-2015-131359"/>
    <d v="2016-09-19T00:00:00"/>
    <d v="2015-02-11T00:00:00"/>
    <d v="2015-02-11T00:00:00"/>
    <d v="2016-09-19T00:00:00"/>
    <n v="586"/>
    <x v="0"/>
    <s v="Q1"/>
    <s v="Feb"/>
    <x v="0"/>
    <s v="FA-14230"/>
    <x v="154"/>
    <x v="0"/>
    <s v="United States"/>
    <x v="82"/>
    <x v="31"/>
    <n v="80219"/>
    <x v="1"/>
    <s v="FUR-FU-10003026"/>
    <s v="Furniture"/>
    <x v="0"/>
    <x v="119"/>
    <n v="15.488"/>
    <n v="4"/>
    <n v="0.2"/>
    <n v="3.6783999999999999"/>
    <x v="0"/>
    <n v="0.23749999999999999"/>
  </r>
  <r>
    <n v="6208"/>
    <s v="CA-2016-133697"/>
    <d v="2016-07-25T00:00:00"/>
    <d v="2016-10-24T00:00:00"/>
    <d v="2016-07-25T00:00:00"/>
    <d v="2016-10-24T00:00:00"/>
    <n v="91"/>
    <x v="2"/>
    <s v="Q3"/>
    <s v="Jul"/>
    <x v="0"/>
    <s v="CM-12445"/>
    <x v="155"/>
    <x v="1"/>
    <s v="United States"/>
    <x v="26"/>
    <x v="17"/>
    <n v="77095"/>
    <x v="3"/>
    <s v="FUR-CH-10002372"/>
    <s v="Furniture"/>
    <x v="3"/>
    <x v="77"/>
    <n v="56.686"/>
    <n v="1"/>
    <n v="0.3"/>
    <n v="-14.5764"/>
    <x v="0"/>
    <n v="-0.25714285714285712"/>
  </r>
  <r>
    <n v="4536"/>
    <s v="CA-2017-138464"/>
    <d v="2016-01-14T00:00:00"/>
    <d v="2017-12-07T00:00:00"/>
    <d v="2016-01-14T00:00:00"/>
    <d v="2017-12-07T00:00:00"/>
    <n v="693"/>
    <x v="2"/>
    <s v="Q1"/>
    <s v="Jan"/>
    <x v="1"/>
    <s v="VF-21715"/>
    <x v="156"/>
    <x v="2"/>
    <s v="United States"/>
    <x v="12"/>
    <x v="1"/>
    <n v="98115"/>
    <x v="1"/>
    <s v="FUR-FU-10003142"/>
    <s v="Furniture"/>
    <x v="0"/>
    <x v="136"/>
    <n v="15.84"/>
    <n v="3"/>
    <n v="0"/>
    <n v="4.9104000000000001"/>
    <x v="0"/>
    <n v="0.31"/>
  </r>
  <r>
    <n v="3060"/>
    <s v="CA-2017-131492"/>
    <d v="2016-07-19T00:00:00"/>
    <d v="2017-10-24T00:00:00"/>
    <d v="2016-07-19T00:00:00"/>
    <d v="2017-10-24T00:00:00"/>
    <n v="462"/>
    <x v="2"/>
    <s v="Q3"/>
    <s v="Jul"/>
    <x v="0"/>
    <s v="HH-15010"/>
    <x v="157"/>
    <x v="0"/>
    <s v="United States"/>
    <x v="16"/>
    <x v="7"/>
    <n v="94110"/>
    <x v="1"/>
    <s v="FUR-TA-10003837"/>
    <s v="Furniture"/>
    <x v="2"/>
    <x v="137"/>
    <n v="24.367999999999999"/>
    <n v="2"/>
    <n v="0.2"/>
    <n v="-3.3506"/>
    <x v="0"/>
    <n v="-0.13750000000000001"/>
  </r>
  <r>
    <n v="326"/>
    <s v="CA-2017-153339"/>
    <d v="2015-10-22T00:00:00"/>
    <d v="2017-05-11T00:00:00"/>
    <d v="2015-10-22T00:00:00"/>
    <d v="2017-05-11T00:00:00"/>
    <n v="567"/>
    <x v="0"/>
    <s v="Q4"/>
    <s v="Oct"/>
    <x v="0"/>
    <s v="DJ-13510"/>
    <x v="158"/>
    <x v="0"/>
    <s v="United States"/>
    <x v="83"/>
    <x v="26"/>
    <n v="37130"/>
    <x v="2"/>
    <s v="FUR-FU-10001967"/>
    <s v="Furniture"/>
    <x v="0"/>
    <x v="138"/>
    <n v="15.992000000000001"/>
    <n v="1"/>
    <n v="0.2"/>
    <n v="0.99950000000000006"/>
    <x v="0"/>
    <n v="6.25E-2"/>
  </r>
  <r>
    <n v="3059"/>
    <s v="CA-2017-131492"/>
    <d v="2016-07-18T00:00:00"/>
    <d v="2017-10-24T00:00:00"/>
    <d v="2016-07-18T00:00:00"/>
    <d v="2017-10-24T00:00:00"/>
    <n v="463"/>
    <x v="2"/>
    <s v="Q3"/>
    <s v="Jul"/>
    <x v="0"/>
    <s v="HH-15010"/>
    <x v="157"/>
    <x v="0"/>
    <s v="United States"/>
    <x v="16"/>
    <x v="7"/>
    <n v="94110"/>
    <x v="1"/>
    <s v="FUR-FU-10003878"/>
    <s v="Furniture"/>
    <x v="0"/>
    <x v="139"/>
    <n v="30.56"/>
    <n v="2"/>
    <n v="0"/>
    <n v="10.3904"/>
    <x v="0"/>
    <n v="0.34"/>
  </r>
  <r>
    <n v="8447"/>
    <s v="CA-2017-125451"/>
    <d v="2016-08-23T00:00:00"/>
    <d v="2017-10-24T00:00:00"/>
    <d v="2016-08-23T00:00:00"/>
    <d v="2017-10-24T00:00:00"/>
    <n v="427"/>
    <x v="2"/>
    <s v="Q3"/>
    <s v="Aug"/>
    <x v="2"/>
    <s v="AH-10075"/>
    <x v="159"/>
    <x v="0"/>
    <s v="United States"/>
    <x v="77"/>
    <x v="35"/>
    <n v="2920"/>
    <x v="0"/>
    <s v="FUR-FU-10004963"/>
    <s v="Furniture"/>
    <x v="0"/>
    <x v="111"/>
    <n v="35"/>
    <n v="4"/>
    <n v="0"/>
    <n v="14.7"/>
    <x v="0"/>
    <n v="0.42"/>
  </r>
  <r>
    <n v="8448"/>
    <s v="CA-2017-125451"/>
    <d v="2016-08-24T00:00:00"/>
    <d v="2017-10-24T00:00:00"/>
    <d v="2016-08-24T00:00:00"/>
    <d v="2017-10-24T00:00:00"/>
    <n v="426"/>
    <x v="2"/>
    <s v="Q3"/>
    <s v="Aug"/>
    <x v="2"/>
    <s v="AH-10075"/>
    <x v="159"/>
    <x v="0"/>
    <s v="United States"/>
    <x v="77"/>
    <x v="35"/>
    <n v="2920"/>
    <x v="0"/>
    <s v="FUR-FU-10000277"/>
    <s v="Furniture"/>
    <x v="0"/>
    <x v="140"/>
    <n v="210.68"/>
    <n v="2"/>
    <n v="0"/>
    <n v="50.563200000000002"/>
    <x v="0"/>
    <n v="0.24"/>
  </r>
  <r>
    <n v="7888"/>
    <s v="CA-2017-118017"/>
    <d v="2015-10-29T00:00:00"/>
    <d v="2017-06-12T00:00:00"/>
    <d v="2015-10-29T00:00:00"/>
    <d v="2017-06-12T00:00:00"/>
    <n v="592"/>
    <x v="0"/>
    <s v="Q4"/>
    <s v="Oct"/>
    <x v="0"/>
    <s v="LC-16870"/>
    <x v="160"/>
    <x v="1"/>
    <s v="United States"/>
    <x v="84"/>
    <x v="31"/>
    <n v="80229"/>
    <x v="1"/>
    <s v="FUR-FU-10004053"/>
    <s v="Furniture"/>
    <x v="0"/>
    <x v="83"/>
    <n v="16.192"/>
    <n v="1"/>
    <n v="0.2"/>
    <n v="4.6551999999999998"/>
    <x v="0"/>
    <n v="0.28749999999999998"/>
  </r>
  <r>
    <n v="8446"/>
    <s v="CA-2017-125451"/>
    <d v="2016-08-22T00:00:00"/>
    <d v="2017-10-24T00:00:00"/>
    <d v="2016-08-22T00:00:00"/>
    <d v="2017-10-24T00:00:00"/>
    <n v="428"/>
    <x v="2"/>
    <s v="Q3"/>
    <s v="Aug"/>
    <x v="2"/>
    <s v="AH-10075"/>
    <x v="159"/>
    <x v="0"/>
    <s v="United States"/>
    <x v="77"/>
    <x v="35"/>
    <n v="2920"/>
    <x v="0"/>
    <s v="FUR-TA-10001039"/>
    <s v="Furniture"/>
    <x v="2"/>
    <x v="141"/>
    <n v="240.744"/>
    <n v="4"/>
    <n v="0.3"/>
    <n v="-13.7568"/>
    <x v="0"/>
    <n v="-5.7142857142857141E-2"/>
  </r>
  <r>
    <n v="7848"/>
    <s v="CA-2016-128706"/>
    <d v="2017-11-13T00:00:00"/>
    <d v="2016-02-03T00:00:00"/>
    <d v="2016-02-03T00:00:00"/>
    <d v="2017-11-13T00:00:00"/>
    <n v="649"/>
    <x v="2"/>
    <s v="Q1"/>
    <s v="Feb"/>
    <x v="1"/>
    <s v="DW-13540"/>
    <x v="161"/>
    <x v="1"/>
    <s v="United States"/>
    <x v="26"/>
    <x v="17"/>
    <n v="77070"/>
    <x v="3"/>
    <s v="FUR-FU-10004053"/>
    <s v="Furniture"/>
    <x v="0"/>
    <x v="83"/>
    <n v="16.192"/>
    <n v="2"/>
    <n v="0.6"/>
    <n v="-6.8815999999999997"/>
    <x v="0"/>
    <n v="-0.42499999999999999"/>
  </r>
  <r>
    <n v="3041"/>
    <s v="US-2016-147991"/>
    <d v="2015-03-18T00:00:00"/>
    <d v="2016-09-05T00:00:00"/>
    <d v="2015-03-18T00:00:00"/>
    <d v="2016-09-05T00:00:00"/>
    <n v="537"/>
    <x v="0"/>
    <s v="Q1"/>
    <s v="Mar"/>
    <x v="1"/>
    <s v="ZD-21925"/>
    <x v="162"/>
    <x v="1"/>
    <s v="United States"/>
    <x v="85"/>
    <x v="26"/>
    <n v="37421"/>
    <x v="2"/>
    <s v="FUR-FU-10004270"/>
    <s v="Furniture"/>
    <x v="0"/>
    <x v="40"/>
    <n v="16.72"/>
    <n v="5"/>
    <n v="0.2"/>
    <n v="3.3439999999999999"/>
    <x v="0"/>
    <n v="0.2"/>
  </r>
  <r>
    <n v="7887"/>
    <s v="CA-2017-118017"/>
    <d v="2015-10-28T00:00:00"/>
    <d v="2017-06-12T00:00:00"/>
    <d v="2015-10-28T00:00:00"/>
    <d v="2017-06-12T00:00:00"/>
    <n v="593"/>
    <x v="0"/>
    <s v="Q4"/>
    <s v="Oct"/>
    <x v="0"/>
    <s v="LC-16870"/>
    <x v="160"/>
    <x v="1"/>
    <s v="United States"/>
    <x v="84"/>
    <x v="31"/>
    <n v="80229"/>
    <x v="1"/>
    <s v="FUR-FU-10004270"/>
    <s v="Furniture"/>
    <x v="0"/>
    <x v="40"/>
    <n v="16.72"/>
    <n v="5"/>
    <n v="0.2"/>
    <n v="3.3439999999999999"/>
    <x v="0"/>
    <n v="0.2"/>
  </r>
  <r>
    <n v="3471"/>
    <s v="US-2016-150035"/>
    <d v="2014-12-25T00:00:00"/>
    <d v="2016-05-12T00:00:00"/>
    <d v="2014-12-25T00:00:00"/>
    <d v="2016-05-12T00:00:00"/>
    <n v="504"/>
    <x v="1"/>
    <s v="Q4"/>
    <s v="Dec"/>
    <x v="1"/>
    <s v="CL-11890"/>
    <x v="163"/>
    <x v="1"/>
    <s v="United States"/>
    <x v="16"/>
    <x v="7"/>
    <n v="94122"/>
    <x v="1"/>
    <s v="FUR-FU-10003724"/>
    <s v="Furniture"/>
    <x v="0"/>
    <x v="69"/>
    <n v="16.739999999999998"/>
    <n v="2"/>
    <n v="0"/>
    <n v="4.3524000000000003"/>
    <x v="0"/>
    <n v="0.26000000000000006"/>
  </r>
  <r>
    <n v="454"/>
    <s v="CA-2017-147277"/>
    <d v="2016-07-29T00:00:00"/>
    <d v="2017-10-24T00:00:00"/>
    <d v="2016-07-29T00:00:00"/>
    <d v="2017-10-24T00:00:00"/>
    <n v="452"/>
    <x v="2"/>
    <s v="Q3"/>
    <s v="Jul"/>
    <x v="1"/>
    <s v="EB-13705"/>
    <x v="164"/>
    <x v="0"/>
    <s v="United States"/>
    <x v="86"/>
    <x v="0"/>
    <n v="44312"/>
    <x v="0"/>
    <s v="FUR-TA-10001539"/>
    <s v="Furniture"/>
    <x v="2"/>
    <x v="118"/>
    <n v="284.36399999999998"/>
    <n v="2"/>
    <n v="0.4"/>
    <n v="-75.830399999999997"/>
    <x v="0"/>
    <n v="-0.26666666666666666"/>
  </r>
  <r>
    <n v="5176"/>
    <s v="CA-2017-106432"/>
    <d v="2016-07-20T00:00:00"/>
    <d v="2017-10-24T00:00:00"/>
    <d v="2016-07-20T00:00:00"/>
    <d v="2017-10-24T00:00:00"/>
    <n v="461"/>
    <x v="2"/>
    <s v="Q3"/>
    <s v="Jul"/>
    <x v="1"/>
    <s v="CA-12265"/>
    <x v="165"/>
    <x v="1"/>
    <s v="United States"/>
    <x v="87"/>
    <x v="17"/>
    <n v="76706"/>
    <x v="3"/>
    <s v="FUR-BO-10004360"/>
    <s v="Furniture"/>
    <x v="1"/>
    <x v="142"/>
    <n v="328.39920000000001"/>
    <n v="3"/>
    <n v="0.32"/>
    <n v="-91.758600000000001"/>
    <x v="0"/>
    <n v="-0.27941176470588236"/>
  </r>
  <r>
    <n v="4643"/>
    <s v="CA-2017-130141"/>
    <d v="2016-08-16T00:00:00"/>
    <d v="2017-10-24T00:00:00"/>
    <d v="2016-08-16T00:00:00"/>
    <d v="2017-10-24T00:00:00"/>
    <n v="434"/>
    <x v="2"/>
    <s v="Q3"/>
    <s v="Aug"/>
    <x v="0"/>
    <s v="HA-14905"/>
    <x v="166"/>
    <x v="1"/>
    <s v="United States"/>
    <x v="88"/>
    <x v="31"/>
    <n v="80525"/>
    <x v="1"/>
    <s v="FUR-CH-10000749"/>
    <s v="Furniture"/>
    <x v="3"/>
    <x v="95"/>
    <n v="579.13599999999997"/>
    <n v="4"/>
    <n v="0.2"/>
    <n v="-28.956800000000001"/>
    <x v="0"/>
    <n v="-0.05"/>
  </r>
  <r>
    <n v="8449"/>
    <s v="CA-2017-125451"/>
    <d v="2016-08-25T00:00:00"/>
    <d v="2017-10-24T00:00:00"/>
    <d v="2016-08-25T00:00:00"/>
    <d v="2017-10-24T00:00:00"/>
    <n v="425"/>
    <x v="2"/>
    <s v="Q3"/>
    <s v="Aug"/>
    <x v="2"/>
    <s v="AH-10075"/>
    <x v="159"/>
    <x v="0"/>
    <s v="United States"/>
    <x v="77"/>
    <x v="35"/>
    <n v="2920"/>
    <x v="0"/>
    <s v="FUR-TA-10004915"/>
    <s v="Furniture"/>
    <x v="2"/>
    <x v="143"/>
    <n v="637.89599999999996"/>
    <n v="3"/>
    <n v="0.3"/>
    <n v="-127.5792"/>
    <x v="0"/>
    <n v="-0.2"/>
  </r>
  <r>
    <n v="9393"/>
    <s v="CA-2015-130848"/>
    <d v="2016-08-30T00:00:00"/>
    <d v="2015-10-25T00:00:00"/>
    <d v="2015-10-25T00:00:00"/>
    <d v="2016-08-30T00:00:00"/>
    <n v="310"/>
    <x v="0"/>
    <s v="Q4"/>
    <s v="Oct"/>
    <x v="3"/>
    <s v="DG-13300"/>
    <x v="167"/>
    <x v="0"/>
    <s v="United States"/>
    <x v="82"/>
    <x v="31"/>
    <n v="80219"/>
    <x v="1"/>
    <s v="FUR-CH-10000422"/>
    <s v="Furniture"/>
    <x v="3"/>
    <x v="10"/>
    <n v="582.33600000000001"/>
    <n v="8"/>
    <n v="0.2"/>
    <n v="-29.116800000000001"/>
    <x v="0"/>
    <n v="-0.05"/>
  </r>
  <r>
    <n v="7754"/>
    <s v="CA-2015-158323"/>
    <d v="2017-04-11T00:00:00"/>
    <d v="2015-03-12T00:00:00"/>
    <d v="2015-03-12T00:00:00"/>
    <d v="2017-04-11T00:00:00"/>
    <n v="761"/>
    <x v="0"/>
    <s v="Q1"/>
    <s v="Mar"/>
    <x v="2"/>
    <s v="AB-10600"/>
    <x v="168"/>
    <x v="0"/>
    <s v="United States"/>
    <x v="66"/>
    <x v="10"/>
    <n v="28540"/>
    <x v="2"/>
    <s v="FUR-FU-10001546"/>
    <s v="Furniture"/>
    <x v="0"/>
    <x v="144"/>
    <n v="17.088000000000001"/>
    <n v="2"/>
    <n v="0.2"/>
    <n v="1.0680000000000001"/>
    <x v="0"/>
    <n v="6.25E-2"/>
  </r>
  <r>
    <n v="8273"/>
    <s v="CA-2016-139549"/>
    <d v="2016-07-26T00:00:00"/>
    <d v="2016-10-25T00:00:00"/>
    <d v="2016-07-26T00:00:00"/>
    <d v="2016-10-25T00:00:00"/>
    <n v="91"/>
    <x v="2"/>
    <s v="Q3"/>
    <s v="Jul"/>
    <x v="1"/>
    <s v="MY-18295"/>
    <x v="169"/>
    <x v="0"/>
    <s v="United States"/>
    <x v="89"/>
    <x v="7"/>
    <n v="92020"/>
    <x v="1"/>
    <s v="FUR-CH-10001802"/>
    <s v="Furniture"/>
    <x v="3"/>
    <x v="145"/>
    <n v="387.13600000000002"/>
    <n v="4"/>
    <n v="0.2"/>
    <n v="4.8391999999999999"/>
    <x v="0"/>
    <n v="1.2499999999999999E-2"/>
  </r>
  <r>
    <n v="7665"/>
    <s v="CA-2014-151967"/>
    <d v="2016-08-10T00:00:00"/>
    <d v="2014-10-26T00:00:00"/>
    <d v="2014-10-26T00:00:00"/>
    <d v="2016-08-10T00:00:00"/>
    <n v="654"/>
    <x v="1"/>
    <s v="Q4"/>
    <s v="Oct"/>
    <x v="1"/>
    <s v="NB-18580"/>
    <x v="170"/>
    <x v="0"/>
    <s v="United States"/>
    <x v="90"/>
    <x v="28"/>
    <n v="71111"/>
    <x v="2"/>
    <s v="FUR-FU-10000193"/>
    <s v="Furniture"/>
    <x v="0"/>
    <x v="146"/>
    <n v="129.91999999999999"/>
    <n v="4"/>
    <n v="0"/>
    <n v="10.393599999999999"/>
    <x v="0"/>
    <n v="0.08"/>
  </r>
  <r>
    <n v="2055"/>
    <s v="CA-2016-136434"/>
    <d v="2014-12-29T00:00:00"/>
    <d v="2016-07-12T00:00:00"/>
    <d v="2014-12-29T00:00:00"/>
    <d v="2016-07-12T00:00:00"/>
    <n v="561"/>
    <x v="1"/>
    <s v="Q4"/>
    <s v="Dec"/>
    <x v="1"/>
    <s v="RD-19480"/>
    <x v="171"/>
    <x v="1"/>
    <s v="United States"/>
    <x v="21"/>
    <x v="14"/>
    <n v="47374"/>
    <x v="3"/>
    <s v="FUR-FU-10001196"/>
    <s v="Furniture"/>
    <x v="0"/>
    <x v="82"/>
    <n v="17.309999999999999"/>
    <n v="3"/>
    <n v="0"/>
    <n v="5.1929999999999996"/>
    <x v="0"/>
    <n v="0.3"/>
  </r>
  <r>
    <n v="7573"/>
    <s v="CA-2014-100916"/>
    <d v="2016-07-31T00:00:00"/>
    <d v="2014-10-26T00:00:00"/>
    <d v="2014-10-26T00:00:00"/>
    <d v="2016-07-31T00:00:00"/>
    <n v="644"/>
    <x v="1"/>
    <s v="Q4"/>
    <s v="Oct"/>
    <x v="1"/>
    <s v="FH-14275"/>
    <x v="172"/>
    <x v="0"/>
    <s v="United States"/>
    <x v="91"/>
    <x v="2"/>
    <n v="23602"/>
    <x v="2"/>
    <s v="FUR-TA-10004607"/>
    <s v="Furniture"/>
    <x v="2"/>
    <x v="147"/>
    <n v="591.32000000000005"/>
    <n v="4"/>
    <n v="0"/>
    <n v="112.35080000000001"/>
    <x v="0"/>
    <n v="0.19"/>
  </r>
  <r>
    <n v="7206"/>
    <s v="CA-2017-137414"/>
    <d v="2015-09-17T00:00:00"/>
    <d v="2017-06-10T00:00:00"/>
    <d v="2015-09-17T00:00:00"/>
    <d v="2017-06-10T00:00:00"/>
    <n v="632"/>
    <x v="0"/>
    <s v="Q3"/>
    <s v="Sep"/>
    <x v="1"/>
    <s v="CM-12115"/>
    <x v="173"/>
    <x v="1"/>
    <s v="United States"/>
    <x v="16"/>
    <x v="7"/>
    <n v="94109"/>
    <x v="1"/>
    <s v="FUR-FU-10001424"/>
    <s v="Furniture"/>
    <x v="0"/>
    <x v="62"/>
    <n v="17.46"/>
    <n v="2"/>
    <n v="0"/>
    <n v="5.9363999999999999"/>
    <x v="0"/>
    <n v="0.33999999999999997"/>
  </r>
  <r>
    <n v="885"/>
    <s v="CA-2014-134061"/>
    <d v="2018-05-05T00:00:00"/>
    <d v="2014-04-05T00:00:00"/>
    <d v="2014-04-05T00:00:00"/>
    <d v="2018-05-05T00:00:00"/>
    <n v="1491"/>
    <x v="1"/>
    <s v="Q2"/>
    <s v="Apr"/>
    <x v="1"/>
    <s v="LL-16840"/>
    <x v="174"/>
    <x v="1"/>
    <s v="United States"/>
    <x v="24"/>
    <x v="4"/>
    <n v="14609"/>
    <x v="0"/>
    <s v="FUR-FU-10001424"/>
    <s v="Furniture"/>
    <x v="0"/>
    <x v="62"/>
    <n v="17.46"/>
    <n v="2"/>
    <n v="0"/>
    <n v="5.9363999999999999"/>
    <x v="0"/>
    <n v="0.33999999999999997"/>
  </r>
  <r>
    <n v="9806"/>
    <s v="CA-2016-136322"/>
    <d v="2016-08-03T00:00:00"/>
    <d v="2016-10-26T00:00:00"/>
    <d v="2016-08-03T00:00:00"/>
    <d v="2016-10-26T00:00:00"/>
    <n v="84"/>
    <x v="2"/>
    <s v="Q3"/>
    <s v="Aug"/>
    <x v="1"/>
    <s v="AP-10720"/>
    <x v="175"/>
    <x v="2"/>
    <s v="United States"/>
    <x v="60"/>
    <x v="16"/>
    <n v="33311"/>
    <x v="2"/>
    <s v="FUR-FU-10002878"/>
    <s v="Furniture"/>
    <x v="0"/>
    <x v="148"/>
    <n v="45.567999999999998"/>
    <n v="2"/>
    <n v="0.2"/>
    <n v="9.6831999999999994"/>
    <x v="0"/>
    <n v="0.21249999999999999"/>
  </r>
  <r>
    <n v="8086"/>
    <s v="CA-2016-105753"/>
    <d v="2016-07-27T00:00:00"/>
    <d v="2016-10-26T00:00:00"/>
    <d v="2016-07-27T00:00:00"/>
    <d v="2016-10-26T00:00:00"/>
    <n v="91"/>
    <x v="2"/>
    <s v="Q3"/>
    <s v="Jul"/>
    <x v="1"/>
    <s v="LC-16960"/>
    <x v="176"/>
    <x v="2"/>
    <s v="United States"/>
    <x v="92"/>
    <x v="2"/>
    <n v="22204"/>
    <x v="2"/>
    <s v="FUR-FU-10000246"/>
    <s v="Furniture"/>
    <x v="0"/>
    <x v="96"/>
    <n v="61.1"/>
    <n v="5"/>
    <n v="0"/>
    <n v="18.329999999999998"/>
    <x v="0"/>
    <n v="0.3"/>
  </r>
  <r>
    <n v="6286"/>
    <s v="CA-2016-125080"/>
    <d v="2016-08-02T00:00:00"/>
    <d v="2016-10-26T00:00:00"/>
    <d v="2016-08-02T00:00:00"/>
    <d v="2016-10-26T00:00:00"/>
    <n v="85"/>
    <x v="2"/>
    <s v="Q3"/>
    <s v="Aug"/>
    <x v="1"/>
    <s v="VW-21775"/>
    <x v="177"/>
    <x v="0"/>
    <s v="United States"/>
    <x v="51"/>
    <x v="0"/>
    <n v="44107"/>
    <x v="0"/>
    <s v="FUR-TA-10003238"/>
    <s v="Furniture"/>
    <x v="2"/>
    <x v="149"/>
    <n v="661.17600000000004"/>
    <n v="2"/>
    <n v="0.4"/>
    <n v="-231.41159999999999"/>
    <x v="0"/>
    <n v="-0.35"/>
  </r>
  <r>
    <n v="4208"/>
    <s v="CA-2014-145387"/>
    <d v="2016-09-30T00:00:00"/>
    <d v="2014-02-11T00:00:00"/>
    <d v="2014-02-11T00:00:00"/>
    <d v="2016-09-30T00:00:00"/>
    <n v="962"/>
    <x v="1"/>
    <s v="Q1"/>
    <s v="Feb"/>
    <x v="0"/>
    <s v="AM-10705"/>
    <x v="136"/>
    <x v="1"/>
    <s v="United States"/>
    <x v="77"/>
    <x v="35"/>
    <n v="2920"/>
    <x v="0"/>
    <s v="FUR-FU-10000023"/>
    <s v="Furniture"/>
    <x v="0"/>
    <x v="13"/>
    <n v="17.670000000000002"/>
    <n v="3"/>
    <n v="0"/>
    <n v="7.7747999999999999"/>
    <x v="0"/>
    <n v="0.43999999999999995"/>
  </r>
  <r>
    <n v="528"/>
    <s v="CA-2017-113558"/>
    <d v="2016-08-09T00:00:00"/>
    <d v="2017-10-26T00:00:00"/>
    <d v="2016-08-09T00:00:00"/>
    <d v="2017-10-26T00:00:00"/>
    <n v="443"/>
    <x v="2"/>
    <s v="Q3"/>
    <s v="Aug"/>
    <x v="1"/>
    <s v="PH-18790"/>
    <x v="178"/>
    <x v="2"/>
    <s v="United States"/>
    <x v="93"/>
    <x v="16"/>
    <n v="33801"/>
    <x v="2"/>
    <s v="FUR-FU-10001756"/>
    <s v="Furniture"/>
    <x v="0"/>
    <x v="150"/>
    <n v="45.695999999999998"/>
    <n v="3"/>
    <n v="0.2"/>
    <n v="5.1407999999999996"/>
    <x v="0"/>
    <n v="0.1125"/>
  </r>
  <r>
    <n v="8678"/>
    <s v="CA-2017-141705"/>
    <d v="2016-08-29T00:00:00"/>
    <d v="2017-10-26T00:00:00"/>
    <d v="2016-08-29T00:00:00"/>
    <d v="2017-10-26T00:00:00"/>
    <n v="423"/>
    <x v="2"/>
    <s v="Q3"/>
    <s v="Aug"/>
    <x v="2"/>
    <s v="PO-18850"/>
    <x v="179"/>
    <x v="1"/>
    <s v="United States"/>
    <x v="94"/>
    <x v="17"/>
    <n v="76063"/>
    <x v="3"/>
    <s v="FUR-TA-10004607"/>
    <s v="Furniture"/>
    <x v="2"/>
    <x v="147"/>
    <n v="517.40499999999997"/>
    <n v="5"/>
    <n v="0.3"/>
    <n v="-81.3065"/>
    <x v="0"/>
    <n v="-0.15714285714285714"/>
  </r>
  <r>
    <n v="527"/>
    <s v="CA-2017-113558"/>
    <d v="2016-08-08T00:00:00"/>
    <d v="2017-10-26T00:00:00"/>
    <d v="2016-08-08T00:00:00"/>
    <d v="2017-10-26T00:00:00"/>
    <n v="444"/>
    <x v="2"/>
    <s v="Q3"/>
    <s v="Aug"/>
    <x v="1"/>
    <s v="PH-18790"/>
    <x v="178"/>
    <x v="2"/>
    <s v="United States"/>
    <x v="93"/>
    <x v="16"/>
    <n v="33801"/>
    <x v="2"/>
    <s v="FUR-CH-10003379"/>
    <s v="Furniture"/>
    <x v="3"/>
    <x v="151"/>
    <n v="683.952"/>
    <n v="3"/>
    <n v="0.2"/>
    <n v="42.747"/>
    <x v="0"/>
    <n v="6.25E-2"/>
  </r>
  <r>
    <n v="3870"/>
    <s v="CA-2015-132486"/>
    <d v="2016-08-19T00:00:00"/>
    <d v="2015-10-27T00:00:00"/>
    <d v="2015-10-27T00:00:00"/>
    <d v="2016-08-19T00:00:00"/>
    <n v="297"/>
    <x v="0"/>
    <s v="Q4"/>
    <s v="Oct"/>
    <x v="0"/>
    <s v="JF-15355"/>
    <x v="180"/>
    <x v="1"/>
    <s v="United States"/>
    <x v="8"/>
    <x v="7"/>
    <n v="92105"/>
    <x v="1"/>
    <s v="FUR-CH-10004540"/>
    <s v="Furniture"/>
    <x v="3"/>
    <x v="152"/>
    <n v="191.96799999999999"/>
    <n v="7"/>
    <n v="0.2"/>
    <n v="16.7972"/>
    <x v="0"/>
    <n v="8.7500000000000008E-2"/>
  </r>
  <r>
    <n v="3869"/>
    <s v="CA-2015-132486"/>
    <d v="2016-08-18T00:00:00"/>
    <d v="2015-10-27T00:00:00"/>
    <d v="2015-10-27T00:00:00"/>
    <d v="2016-08-18T00:00:00"/>
    <n v="296"/>
    <x v="0"/>
    <s v="Q4"/>
    <s v="Oct"/>
    <x v="0"/>
    <s v="JF-15355"/>
    <x v="180"/>
    <x v="1"/>
    <s v="United States"/>
    <x v="8"/>
    <x v="7"/>
    <n v="92105"/>
    <x v="1"/>
    <s v="FUR-CH-10004495"/>
    <s v="Furniture"/>
    <x v="3"/>
    <x v="153"/>
    <n v="240.78399999999999"/>
    <n v="1"/>
    <n v="0.2"/>
    <n v="27.088200000000001"/>
    <x v="0"/>
    <n v="0.1125"/>
  </r>
  <r>
    <n v="8491"/>
    <s v="CA-2016-158841"/>
    <d v="2014-12-31T00:00:00"/>
    <d v="2016-04-02T00:00:00"/>
    <d v="2014-12-31T00:00:00"/>
    <d v="2016-04-02T00:00:00"/>
    <n v="458"/>
    <x v="1"/>
    <s v="Q4"/>
    <s v="Dec"/>
    <x v="0"/>
    <s v="SE-20110"/>
    <x v="181"/>
    <x v="1"/>
    <s v="United States"/>
    <x v="92"/>
    <x v="2"/>
    <n v="22204"/>
    <x v="2"/>
    <s v="FUR-FU-10001731"/>
    <s v="Furniture"/>
    <x v="0"/>
    <x v="84"/>
    <n v="18.690000000000001"/>
    <n v="7"/>
    <n v="0"/>
    <n v="7.1021999999999998"/>
    <x v="0"/>
    <n v="0.37999999999999995"/>
  </r>
  <r>
    <n v="6424"/>
    <s v="CA-2015-149650"/>
    <d v="2016-08-27T00:00:00"/>
    <d v="2015-10-27T00:00:00"/>
    <d v="2015-10-27T00:00:00"/>
    <d v="2016-08-27T00:00:00"/>
    <n v="305"/>
    <x v="0"/>
    <s v="Q4"/>
    <s v="Oct"/>
    <x v="2"/>
    <s v="RD-19660"/>
    <x v="182"/>
    <x v="2"/>
    <s v="United States"/>
    <x v="59"/>
    <x v="7"/>
    <n v="94601"/>
    <x v="1"/>
    <s v="FUR-CH-10003956"/>
    <s v="Furniture"/>
    <x v="3"/>
    <x v="154"/>
    <n v="454.27199999999999"/>
    <n v="8"/>
    <n v="0.2"/>
    <n v="-73.819199999999995"/>
    <x v="0"/>
    <n v="-0.16250000000000001"/>
  </r>
  <r>
    <n v="4950"/>
    <s v="CA-2017-107125"/>
    <d v="2017-03-20T00:00:00"/>
    <d v="2017-02-12T00:00:00"/>
    <d v="2017-02-12T00:00:00"/>
    <d v="2017-03-20T00:00:00"/>
    <n v="36"/>
    <x v="3"/>
    <s v="Q1"/>
    <s v="Feb"/>
    <x v="1"/>
    <s v="BD-11320"/>
    <x v="183"/>
    <x v="1"/>
    <s v="United States"/>
    <x v="10"/>
    <x v="7"/>
    <n v="90045"/>
    <x v="1"/>
    <s v="FUR-FU-10000732"/>
    <s v="Furniture"/>
    <x v="0"/>
    <x v="103"/>
    <n v="18.84"/>
    <n v="3"/>
    <n v="0"/>
    <n v="6.0288000000000004"/>
    <x v="0"/>
    <n v="0.32"/>
  </r>
  <r>
    <n v="3873"/>
    <s v="CA-2015-132486"/>
    <d v="2016-08-20T00:00:00"/>
    <d v="2015-10-27T00:00:00"/>
    <d v="2015-10-27T00:00:00"/>
    <d v="2016-08-20T00:00:00"/>
    <n v="298"/>
    <x v="0"/>
    <s v="Q4"/>
    <s v="Oct"/>
    <x v="0"/>
    <s v="JF-15355"/>
    <x v="180"/>
    <x v="1"/>
    <s v="United States"/>
    <x v="8"/>
    <x v="7"/>
    <n v="92105"/>
    <x v="1"/>
    <s v="FUR-CH-10001854"/>
    <s v="Furniture"/>
    <x v="3"/>
    <x v="155"/>
    <n v="842.35199999999998"/>
    <n v="3"/>
    <n v="0.2"/>
    <n v="42.117600000000003"/>
    <x v="0"/>
    <n v="0.05"/>
  </r>
  <r>
    <n v="9709"/>
    <s v="CA-2016-161746"/>
    <d v="2016-08-05T00:00:00"/>
    <d v="2016-10-27T00:00:00"/>
    <d v="2016-08-05T00:00:00"/>
    <d v="2016-10-27T00:00:00"/>
    <n v="83"/>
    <x v="2"/>
    <s v="Q3"/>
    <s v="Aug"/>
    <x v="1"/>
    <s v="CS-11950"/>
    <x v="184"/>
    <x v="1"/>
    <s v="United States"/>
    <x v="10"/>
    <x v="7"/>
    <n v="90045"/>
    <x v="1"/>
    <s v="FUR-FU-10003731"/>
    <s v="Furniture"/>
    <x v="0"/>
    <x v="135"/>
    <n v="19.96"/>
    <n v="2"/>
    <n v="0"/>
    <n v="5.5888"/>
    <x v="0"/>
    <n v="0.27999999999999997"/>
  </r>
  <r>
    <n v="1386"/>
    <s v="US-2016-108504"/>
    <d v="2015-03-12T00:00:00"/>
    <d v="2016-05-02T00:00:00"/>
    <d v="2015-03-12T00:00:00"/>
    <d v="2016-05-02T00:00:00"/>
    <n v="417"/>
    <x v="0"/>
    <s v="Q1"/>
    <s v="Mar"/>
    <x v="3"/>
    <s v="PP-18955"/>
    <x v="36"/>
    <x v="2"/>
    <s v="United States"/>
    <x v="95"/>
    <x v="19"/>
    <n v="30080"/>
    <x v="2"/>
    <s v="FUR-FU-10004091"/>
    <s v="Furniture"/>
    <x v="0"/>
    <x v="156"/>
    <n v="18.84"/>
    <n v="3"/>
    <n v="0"/>
    <n v="7.1592000000000002"/>
    <x v="0"/>
    <n v="0.38"/>
  </r>
  <r>
    <n v="9707"/>
    <s v="CA-2016-161746"/>
    <d v="2016-08-04T00:00:00"/>
    <d v="2016-10-27T00:00:00"/>
    <d v="2016-08-04T00:00:00"/>
    <d v="2016-10-27T00:00:00"/>
    <n v="84"/>
    <x v="2"/>
    <s v="Q3"/>
    <s v="Aug"/>
    <x v="1"/>
    <s v="CS-11950"/>
    <x v="184"/>
    <x v="1"/>
    <s v="United States"/>
    <x v="10"/>
    <x v="7"/>
    <n v="90045"/>
    <x v="1"/>
    <s v="FUR-CH-10004626"/>
    <s v="Furniture"/>
    <x v="3"/>
    <x v="24"/>
    <n v="242.136"/>
    <n v="3"/>
    <n v="0.2"/>
    <n v="12.1068"/>
    <x v="0"/>
    <n v="0.05"/>
  </r>
  <r>
    <n v="4295"/>
    <s v="CA-2017-101581"/>
    <d v="2016-08-17T00:00:00"/>
    <d v="2017-10-27T00:00:00"/>
    <d v="2016-08-17T00:00:00"/>
    <d v="2017-10-27T00:00:00"/>
    <n v="436"/>
    <x v="2"/>
    <s v="Q3"/>
    <s v="Aug"/>
    <x v="1"/>
    <s v="DW-13195"/>
    <x v="185"/>
    <x v="0"/>
    <s v="United States"/>
    <x v="96"/>
    <x v="29"/>
    <n v="97756"/>
    <x v="1"/>
    <s v="FUR-TA-10002607"/>
    <s v="Furniture"/>
    <x v="2"/>
    <x v="157"/>
    <n v="177.22499999999999"/>
    <n v="5"/>
    <n v="0.5"/>
    <n v="-120.51300000000001"/>
    <x v="0"/>
    <n v="-0.68"/>
  </r>
  <r>
    <n v="147"/>
    <s v="CA-2014-110072"/>
    <d v="2016-08-11T00:00:00"/>
    <d v="2014-10-28T00:00:00"/>
    <d v="2014-10-28T00:00:00"/>
    <d v="2016-08-11T00:00:00"/>
    <n v="653"/>
    <x v="1"/>
    <s v="Q4"/>
    <s v="Oct"/>
    <x v="1"/>
    <s v="MG-17680"/>
    <x v="186"/>
    <x v="2"/>
    <s v="United States"/>
    <x v="52"/>
    <x v="0"/>
    <n v="43055"/>
    <x v="0"/>
    <s v="FUR-FU-10000521"/>
    <s v="Furniture"/>
    <x v="0"/>
    <x v="158"/>
    <n v="93.888000000000005"/>
    <n v="4"/>
    <n v="0.2"/>
    <n v="12.909599999999999"/>
    <x v="0"/>
    <n v="0.13749999999999998"/>
  </r>
  <r>
    <n v="1235"/>
    <s v="CA-2016-144344"/>
    <d v="2016-09-13T00:00:00"/>
    <d v="2016-10-28T00:00:00"/>
    <d v="2016-09-13T00:00:00"/>
    <d v="2016-10-28T00:00:00"/>
    <n v="45"/>
    <x v="2"/>
    <s v="Q3"/>
    <s v="Sep"/>
    <x v="3"/>
    <s v="PG-18820"/>
    <x v="187"/>
    <x v="1"/>
    <s v="United States"/>
    <x v="97"/>
    <x v="16"/>
    <n v="33437"/>
    <x v="2"/>
    <s v="FUR-FU-10000076"/>
    <s v="Furniture"/>
    <x v="0"/>
    <x v="17"/>
    <n v="47.951999999999998"/>
    <n v="3"/>
    <n v="0.2"/>
    <n v="13.786199999999999"/>
    <x v="0"/>
    <n v="0.28749999999999998"/>
  </r>
  <r>
    <n v="1237"/>
    <s v="CA-2016-144344"/>
    <d v="2016-09-14T00:00:00"/>
    <d v="2016-10-28T00:00:00"/>
    <d v="2016-09-14T00:00:00"/>
    <d v="2016-10-28T00:00:00"/>
    <n v="44"/>
    <x v="2"/>
    <s v="Q3"/>
    <s v="Sep"/>
    <x v="3"/>
    <s v="PG-18820"/>
    <x v="187"/>
    <x v="1"/>
    <s v="United States"/>
    <x v="97"/>
    <x v="16"/>
    <n v="33437"/>
    <x v="2"/>
    <s v="FUR-FU-10003268"/>
    <s v="Furniture"/>
    <x v="0"/>
    <x v="159"/>
    <n v="63.968000000000004"/>
    <n v="2"/>
    <n v="0.2"/>
    <n v="0"/>
    <x v="1"/>
    <n v="0"/>
  </r>
  <r>
    <n v="1238"/>
    <s v="CA-2016-144344"/>
    <d v="2016-09-15T00:00:00"/>
    <d v="2016-10-28T00:00:00"/>
    <d v="2016-09-15T00:00:00"/>
    <d v="2016-10-28T00:00:00"/>
    <n v="43"/>
    <x v="2"/>
    <s v="Q3"/>
    <s v="Sep"/>
    <x v="3"/>
    <s v="PG-18820"/>
    <x v="187"/>
    <x v="1"/>
    <s v="United States"/>
    <x v="97"/>
    <x v="16"/>
    <n v="33437"/>
    <x v="2"/>
    <s v="FUR-FU-10003553"/>
    <s v="Furniture"/>
    <x v="0"/>
    <x v="160"/>
    <n v="165.048"/>
    <n v="3"/>
    <n v="0.2"/>
    <n v="41.262"/>
    <x v="0"/>
    <n v="0.25"/>
  </r>
  <r>
    <n v="7203"/>
    <s v="CA-2016-120369"/>
    <d v="2016-09-16T00:00:00"/>
    <d v="2016-10-28T00:00:00"/>
    <d v="2016-09-16T00:00:00"/>
    <d v="2016-10-28T00:00:00"/>
    <n v="42"/>
    <x v="2"/>
    <s v="Q3"/>
    <s v="Sep"/>
    <x v="3"/>
    <s v="VB-21745"/>
    <x v="188"/>
    <x v="0"/>
    <s v="United States"/>
    <x v="24"/>
    <x v="4"/>
    <n v="14609"/>
    <x v="0"/>
    <s v="FUR-FU-10003806"/>
    <s v="Furniture"/>
    <x v="0"/>
    <x v="161"/>
    <n v="756.8"/>
    <n v="5"/>
    <n v="0"/>
    <n v="75.680000000000007"/>
    <x v="0"/>
    <n v="0.10000000000000002"/>
  </r>
  <r>
    <n v="2773"/>
    <s v="CA-2017-158967"/>
    <d v="2016-03-10T00:00:00"/>
    <d v="2017-12-12T00:00:00"/>
    <d v="2016-03-10T00:00:00"/>
    <d v="2017-12-12T00:00:00"/>
    <n v="642"/>
    <x v="2"/>
    <s v="Q1"/>
    <s v="Mar"/>
    <x v="2"/>
    <s v="BT-11680"/>
    <x v="189"/>
    <x v="1"/>
    <s v="United States"/>
    <x v="60"/>
    <x v="16"/>
    <n v="33311"/>
    <x v="2"/>
    <s v="FUR-FU-10001940"/>
    <s v="Furniture"/>
    <x v="0"/>
    <x v="91"/>
    <n v="19.103999999999999"/>
    <n v="3"/>
    <n v="0.2"/>
    <n v="5.7312000000000003"/>
    <x v="0"/>
    <n v="0.30000000000000004"/>
  </r>
  <r>
    <n v="4024"/>
    <s v="CA-2017-130764"/>
    <d v="2016-09-07T00:00:00"/>
    <d v="2017-10-28T00:00:00"/>
    <d v="2016-09-07T00:00:00"/>
    <d v="2017-10-28T00:00:00"/>
    <n v="416"/>
    <x v="2"/>
    <s v="Q3"/>
    <s v="Sep"/>
    <x v="2"/>
    <s v="JO-15145"/>
    <x v="12"/>
    <x v="0"/>
    <s v="United States"/>
    <x v="16"/>
    <x v="7"/>
    <n v="94110"/>
    <x v="1"/>
    <s v="FUR-BO-10003034"/>
    <s v="Furniture"/>
    <x v="1"/>
    <x v="22"/>
    <n v="556.66499999999996"/>
    <n v="5"/>
    <n v="0.15"/>
    <n v="6.5490000000000004"/>
    <x v="0"/>
    <n v="1.1764705882352943E-2"/>
  </r>
  <r>
    <n v="79"/>
    <s v="US-2014-147606"/>
    <d v="2017-03-02T00:00:00"/>
    <d v="2014-01-12T00:00:00"/>
    <d v="2014-01-12T00:00:00"/>
    <d v="2017-03-02T00:00:00"/>
    <n v="1145"/>
    <x v="1"/>
    <s v="Q1"/>
    <s v="Jan"/>
    <x v="0"/>
    <s v="JE-15745"/>
    <x v="90"/>
    <x v="1"/>
    <s v="United States"/>
    <x v="26"/>
    <x v="17"/>
    <n v="77070"/>
    <x v="3"/>
    <s v="FUR-FU-10003194"/>
    <s v="Furniture"/>
    <x v="0"/>
    <x v="41"/>
    <n v="19.3"/>
    <n v="5"/>
    <n v="0.6"/>
    <n v="-14.475"/>
    <x v="0"/>
    <n v="-0.75"/>
  </r>
  <r>
    <n v="9155"/>
    <s v="CA-2016-132990"/>
    <d v="2014-12-16T00:00:00"/>
    <d v="2016-03-08T00:00:00"/>
    <d v="2014-12-16T00:00:00"/>
    <d v="2016-03-08T00:00:00"/>
    <n v="448"/>
    <x v="1"/>
    <s v="Q4"/>
    <s v="Dec"/>
    <x v="0"/>
    <s v="KM-16660"/>
    <x v="190"/>
    <x v="1"/>
    <s v="United States"/>
    <x v="3"/>
    <x v="3"/>
    <n v="19140"/>
    <x v="0"/>
    <s v="FUR-FU-10004864"/>
    <s v="Furniture"/>
    <x v="0"/>
    <x v="74"/>
    <n v="19.312000000000001"/>
    <n v="2"/>
    <n v="0.2"/>
    <n v="3.1381999999999999"/>
    <x v="0"/>
    <n v="0.16249999999999998"/>
  </r>
  <r>
    <n v="5437"/>
    <s v="CA-2014-103317"/>
    <d v="2014-02-20T00:00:00"/>
    <d v="2014-08-07T00:00:00"/>
    <d v="2014-02-20T00:00:00"/>
    <d v="2014-08-07T00:00:00"/>
    <n v="168"/>
    <x v="1"/>
    <s v="Q1"/>
    <s v="Feb"/>
    <x v="2"/>
    <s v="DM-13525"/>
    <x v="191"/>
    <x v="0"/>
    <s v="United States"/>
    <x v="98"/>
    <x v="16"/>
    <n v="32137"/>
    <x v="2"/>
    <s v="FUR-FU-10001591"/>
    <s v="Furniture"/>
    <x v="0"/>
    <x v="162"/>
    <n v="19.52"/>
    <n v="2"/>
    <n v="0.2"/>
    <n v="5.3680000000000003"/>
    <x v="0"/>
    <n v="0.27500000000000002"/>
  </r>
  <r>
    <n v="5618"/>
    <s v="CA-2017-125745"/>
    <d v="2018-11-07T00:00:00"/>
    <d v="2017-04-07T00:00:00"/>
    <d v="2017-04-07T00:00:00"/>
    <d v="2018-11-07T00:00:00"/>
    <n v="579"/>
    <x v="3"/>
    <s v="Q2"/>
    <s v="Apr"/>
    <x v="1"/>
    <s v="DV-13045"/>
    <x v="192"/>
    <x v="0"/>
    <s v="United States"/>
    <x v="99"/>
    <x v="26"/>
    <n v="38109"/>
    <x v="2"/>
    <s v="FUR-FU-10001591"/>
    <s v="Furniture"/>
    <x v="0"/>
    <x v="162"/>
    <n v="19.52"/>
    <n v="2"/>
    <n v="0.2"/>
    <n v="5.3680000000000003"/>
    <x v="0"/>
    <n v="0.27500000000000002"/>
  </r>
  <r>
    <n v="1810"/>
    <s v="CA-2016-165484"/>
    <d v="2016-08-21T00:00:00"/>
    <d v="2016-10-29T00:00:00"/>
    <d v="2016-08-21T00:00:00"/>
    <d v="2016-10-29T00:00:00"/>
    <n v="69"/>
    <x v="2"/>
    <s v="Q3"/>
    <s v="Aug"/>
    <x v="1"/>
    <s v="HK-14890"/>
    <x v="193"/>
    <x v="0"/>
    <s v="United States"/>
    <x v="11"/>
    <x v="6"/>
    <n v="60610"/>
    <x v="3"/>
    <s v="FUR-FU-10001196"/>
    <s v="Furniture"/>
    <x v="0"/>
    <x v="82"/>
    <n v="16.155999999999999"/>
    <n v="7"/>
    <n v="0.6"/>
    <n v="-12.117000000000001"/>
    <x v="0"/>
    <n v="-0.75000000000000011"/>
  </r>
  <r>
    <n v="6005"/>
    <s v="CA-2017-107244"/>
    <d v="2015-12-30T00:00:00"/>
    <d v="2017-11-09T00:00:00"/>
    <d v="2015-12-30T00:00:00"/>
    <d v="2017-11-09T00:00:00"/>
    <n v="680"/>
    <x v="0"/>
    <s v="Q4"/>
    <s v="Dec"/>
    <x v="1"/>
    <s v="AG-10390"/>
    <x v="194"/>
    <x v="1"/>
    <s v="United States"/>
    <x v="10"/>
    <x v="7"/>
    <n v="90004"/>
    <x v="1"/>
    <s v="FUR-FU-10002597"/>
    <s v="Furniture"/>
    <x v="0"/>
    <x v="126"/>
    <n v="19.760000000000002"/>
    <n v="4"/>
    <n v="0"/>
    <n v="8.2992000000000008"/>
    <x v="0"/>
    <n v="0.42"/>
  </r>
  <r>
    <n v="2895"/>
    <s v="CA-2017-139913"/>
    <d v="2016-08-26T00:00:00"/>
    <d v="2017-10-29T00:00:00"/>
    <d v="2016-08-26T00:00:00"/>
    <d v="2017-10-29T00:00:00"/>
    <n v="429"/>
    <x v="2"/>
    <s v="Q3"/>
    <s v="Aug"/>
    <x v="1"/>
    <s v="JC-16105"/>
    <x v="195"/>
    <x v="0"/>
    <s v="United States"/>
    <x v="24"/>
    <x v="4"/>
    <n v="14609"/>
    <x v="0"/>
    <s v="FUR-FU-10000771"/>
    <s v="Furniture"/>
    <x v="0"/>
    <x v="163"/>
    <n v="69.08"/>
    <n v="11"/>
    <n v="0"/>
    <n v="29.0136"/>
    <x v="0"/>
    <n v="0.42000000000000004"/>
  </r>
  <r>
    <n v="5323"/>
    <s v="US-2017-162558"/>
    <d v="2015-09-14T00:00:00"/>
    <d v="2017-05-10T00:00:00"/>
    <d v="2015-09-14T00:00:00"/>
    <d v="2017-05-10T00:00:00"/>
    <n v="604"/>
    <x v="0"/>
    <s v="Q3"/>
    <s v="Sep"/>
    <x v="2"/>
    <s v="Dp-13240"/>
    <x v="79"/>
    <x v="2"/>
    <s v="United States"/>
    <x v="42"/>
    <x v="26"/>
    <n v="37918"/>
    <x v="2"/>
    <s v="FUR-FU-10003691"/>
    <s v="Furniture"/>
    <x v="0"/>
    <x v="164"/>
    <n v="19.760000000000002"/>
    <n v="2"/>
    <n v="0.2"/>
    <n v="5.9279999999999999"/>
    <x v="0"/>
    <n v="0.3"/>
  </r>
  <r>
    <n v="7619"/>
    <s v="CA-2017-151225"/>
    <d v="2016-09-08T00:00:00"/>
    <d v="2017-10-29T00:00:00"/>
    <d v="2016-09-08T00:00:00"/>
    <d v="2017-10-29T00:00:00"/>
    <n v="416"/>
    <x v="2"/>
    <s v="Q3"/>
    <s v="Sep"/>
    <x v="2"/>
    <s v="JM-15655"/>
    <x v="196"/>
    <x v="0"/>
    <s v="United States"/>
    <x v="10"/>
    <x v="7"/>
    <n v="90032"/>
    <x v="1"/>
    <s v="FUR-TA-10001539"/>
    <s v="Furniture"/>
    <x v="2"/>
    <x v="118"/>
    <n v="189.57599999999999"/>
    <n v="1"/>
    <n v="0.2"/>
    <n v="9.4787999999999997"/>
    <x v="0"/>
    <n v="0.05"/>
  </r>
  <r>
    <n v="4305"/>
    <s v="CA-2014-162278"/>
    <d v="2016-09-02T00:00:00"/>
    <d v="2014-10-30T00:00:00"/>
    <d v="2014-10-30T00:00:00"/>
    <d v="2016-09-02T00:00:00"/>
    <n v="673"/>
    <x v="1"/>
    <s v="Q4"/>
    <s v="Oct"/>
    <x v="0"/>
    <s v="AH-10585"/>
    <x v="197"/>
    <x v="1"/>
    <s v="United States"/>
    <x v="12"/>
    <x v="1"/>
    <n v="98105"/>
    <x v="1"/>
    <s v="FUR-FU-10000448"/>
    <s v="Furniture"/>
    <x v="0"/>
    <x v="165"/>
    <n v="63.92"/>
    <n v="4"/>
    <n v="0"/>
    <n v="3.1960000000000002"/>
    <x v="0"/>
    <n v="0.05"/>
  </r>
  <r>
    <n v="4382"/>
    <s v="CA-2015-152891"/>
    <d v="2016-08-31T00:00:00"/>
    <d v="2015-10-30T00:00:00"/>
    <d v="2015-10-30T00:00:00"/>
    <d v="2016-08-31T00:00:00"/>
    <n v="306"/>
    <x v="0"/>
    <s v="Q4"/>
    <s v="Oct"/>
    <x v="1"/>
    <s v="TB-21625"/>
    <x v="137"/>
    <x v="1"/>
    <s v="United States"/>
    <x v="16"/>
    <x v="7"/>
    <n v="94110"/>
    <x v="1"/>
    <s v="FUR-TA-10001857"/>
    <s v="Furniture"/>
    <x v="2"/>
    <x v="43"/>
    <n v="253.17599999999999"/>
    <n v="3"/>
    <n v="0.2"/>
    <n v="-31.646999999999998"/>
    <x v="0"/>
    <n v="-0.125"/>
  </r>
  <r>
    <n v="5582"/>
    <s v="CA-2017-163818"/>
    <d v="2015-11-09T00:00:00"/>
    <d v="2017-08-10T00:00:00"/>
    <d v="2015-11-09T00:00:00"/>
    <d v="2017-08-10T00:00:00"/>
    <n v="640"/>
    <x v="0"/>
    <s v="Q4"/>
    <s v="Nov"/>
    <x v="1"/>
    <s v="PS-18970"/>
    <x v="198"/>
    <x v="2"/>
    <s v="United States"/>
    <x v="100"/>
    <x v="34"/>
    <n v="20735"/>
    <x v="0"/>
    <s v="FUR-FU-10000076"/>
    <s v="Furniture"/>
    <x v="0"/>
    <x v="17"/>
    <n v="19.98"/>
    <n v="1"/>
    <n v="0"/>
    <n v="8.5914000000000001"/>
    <x v="0"/>
    <n v="0.43"/>
  </r>
  <r>
    <n v="6540"/>
    <s v="CA-2015-109862"/>
    <d v="2016-09-01T00:00:00"/>
    <d v="2015-10-30T00:00:00"/>
    <d v="2015-10-30T00:00:00"/>
    <d v="2016-09-01T00:00:00"/>
    <n v="307"/>
    <x v="0"/>
    <s v="Q4"/>
    <s v="Oct"/>
    <x v="1"/>
    <s v="HK-14890"/>
    <x v="193"/>
    <x v="0"/>
    <s v="United States"/>
    <x v="52"/>
    <x v="27"/>
    <n v="19711"/>
    <x v="0"/>
    <s v="FUR-CH-10002439"/>
    <s v="Furniture"/>
    <x v="3"/>
    <x v="166"/>
    <n v="291.10000000000002"/>
    <n v="5"/>
    <n v="0"/>
    <n v="75.686000000000007"/>
    <x v="0"/>
    <n v="0.26"/>
  </r>
  <r>
    <n v="6684"/>
    <s v="CA-2014-109134"/>
    <d v="2014-02-27T00:00:00"/>
    <d v="2014-10-11T00:00:00"/>
    <d v="2014-02-27T00:00:00"/>
    <d v="2014-10-11T00:00:00"/>
    <n v="226"/>
    <x v="1"/>
    <s v="Q1"/>
    <s v="Feb"/>
    <x v="1"/>
    <s v="DE-13255"/>
    <x v="199"/>
    <x v="2"/>
    <s v="United States"/>
    <x v="10"/>
    <x v="7"/>
    <n v="90008"/>
    <x v="1"/>
    <s v="FUR-FU-10000320"/>
    <s v="Furniture"/>
    <x v="0"/>
    <x v="167"/>
    <n v="20.04"/>
    <n v="6"/>
    <n v="0"/>
    <n v="8.8176000000000005"/>
    <x v="0"/>
    <n v="0.44000000000000006"/>
  </r>
  <r>
    <n v="5374"/>
    <s v="CA-2015-118738"/>
    <d v="2016-08-28T00:00:00"/>
    <d v="2015-10-30T00:00:00"/>
    <d v="2015-10-30T00:00:00"/>
    <d v="2016-08-28T00:00:00"/>
    <n v="303"/>
    <x v="0"/>
    <s v="Q4"/>
    <s v="Oct"/>
    <x v="1"/>
    <s v="AG-10495"/>
    <x v="200"/>
    <x v="0"/>
    <s v="United States"/>
    <x v="26"/>
    <x v="17"/>
    <n v="77041"/>
    <x v="3"/>
    <s v="FUR-TA-10002607"/>
    <s v="Furniture"/>
    <x v="2"/>
    <x v="157"/>
    <n v="347.36099999999999"/>
    <n v="7"/>
    <n v="0.3"/>
    <n v="-69.472200000000001"/>
    <x v="0"/>
    <n v="-0.2"/>
  </r>
  <r>
    <n v="2205"/>
    <s v="CA-2015-128860"/>
    <d v="2018-10-29T00:00:00"/>
    <d v="2015-05-07T00:00:00"/>
    <d v="2015-05-07T00:00:00"/>
    <d v="2018-10-29T00:00:00"/>
    <n v="1271"/>
    <x v="0"/>
    <s v="Q2"/>
    <s v="May"/>
    <x v="1"/>
    <s v="SC-20725"/>
    <x v="201"/>
    <x v="1"/>
    <s v="United States"/>
    <x v="101"/>
    <x v="3"/>
    <n v="17602"/>
    <x v="0"/>
    <s v="FUR-FU-10001473"/>
    <s v="Furniture"/>
    <x v="0"/>
    <x v="168"/>
    <n v="20.103999999999999"/>
    <n v="1"/>
    <n v="0.2"/>
    <n v="1.7591000000000001"/>
    <x v="0"/>
    <n v="8.7500000000000008E-2"/>
  </r>
  <r>
    <n v="3438"/>
    <s v="CA-2017-152583"/>
    <d v="2016-09-27T00:00:00"/>
    <d v="2017-10-30T00:00:00"/>
    <d v="2016-09-27T00:00:00"/>
    <d v="2017-10-30T00:00:00"/>
    <n v="398"/>
    <x v="2"/>
    <s v="Q3"/>
    <s v="Sep"/>
    <x v="3"/>
    <s v="RA-19945"/>
    <x v="202"/>
    <x v="1"/>
    <s v="United States"/>
    <x v="37"/>
    <x v="17"/>
    <n v="75217"/>
    <x v="3"/>
    <s v="FUR-FU-10003849"/>
    <s v="Furniture"/>
    <x v="0"/>
    <x v="169"/>
    <n v="16.192"/>
    <n v="2"/>
    <n v="0.6"/>
    <n v="-8.5007999999999999"/>
    <x v="0"/>
    <n v="-0.52500000000000002"/>
  </r>
  <r>
    <n v="7712"/>
    <s v="CA-2017-139353"/>
    <d v="2016-09-17T00:00:00"/>
    <d v="2017-10-30T00:00:00"/>
    <d v="2016-09-17T00:00:00"/>
    <d v="2017-10-30T00:00:00"/>
    <n v="408"/>
    <x v="2"/>
    <s v="Q3"/>
    <s v="Sep"/>
    <x v="0"/>
    <s v="JM-15250"/>
    <x v="203"/>
    <x v="1"/>
    <s v="United States"/>
    <x v="14"/>
    <x v="10"/>
    <n v="28314"/>
    <x v="2"/>
    <s v="FUR-FU-10001876"/>
    <s v="Furniture"/>
    <x v="0"/>
    <x v="170"/>
    <n v="77.951999999999998"/>
    <n v="3"/>
    <n v="0.2"/>
    <n v="15.590400000000001"/>
    <x v="0"/>
    <n v="0.2"/>
  </r>
  <r>
    <n v="3439"/>
    <s v="CA-2017-152583"/>
    <d v="2016-09-28T00:00:00"/>
    <d v="2017-10-30T00:00:00"/>
    <d v="2016-09-28T00:00:00"/>
    <d v="2017-10-30T00:00:00"/>
    <n v="397"/>
    <x v="2"/>
    <s v="Q3"/>
    <s v="Sep"/>
    <x v="3"/>
    <s v="RA-19945"/>
    <x v="202"/>
    <x v="1"/>
    <s v="United States"/>
    <x v="37"/>
    <x v="17"/>
    <n v="75217"/>
    <x v="3"/>
    <s v="FUR-TA-10002041"/>
    <s v="Furniture"/>
    <x v="2"/>
    <x v="171"/>
    <n v="251.006"/>
    <n v="2"/>
    <n v="0.3"/>
    <n v="-68.130200000000002"/>
    <x v="0"/>
    <n v="-0.27142857142857146"/>
  </r>
  <r>
    <n v="3846"/>
    <s v="CA-2014-101931"/>
    <d v="2016-09-09T00:00:00"/>
    <d v="2014-10-31T00:00:00"/>
    <d v="2014-10-31T00:00:00"/>
    <d v="2016-09-09T00:00:00"/>
    <n v="679"/>
    <x v="1"/>
    <s v="Q4"/>
    <s v="Oct"/>
    <x v="2"/>
    <s v="TS-21370"/>
    <x v="204"/>
    <x v="0"/>
    <s v="United States"/>
    <x v="10"/>
    <x v="7"/>
    <n v="90049"/>
    <x v="1"/>
    <s v="FUR-BO-10001337"/>
    <s v="Furniture"/>
    <x v="1"/>
    <x v="117"/>
    <n v="616.99800000000005"/>
    <n v="6"/>
    <n v="0.15"/>
    <n v="-36.293999999999997"/>
    <x v="0"/>
    <n v="-5.8823529411764698E-2"/>
  </r>
  <r>
    <n v="2112"/>
    <s v="CA-2015-164882"/>
    <d v="2016-10-05T00:00:00"/>
    <d v="2015-10-31T00:00:00"/>
    <d v="2015-10-31T00:00:00"/>
    <d v="2016-10-05T00:00:00"/>
    <n v="340"/>
    <x v="0"/>
    <s v="Q4"/>
    <s v="Oct"/>
    <x v="3"/>
    <s v="SG-20080"/>
    <x v="205"/>
    <x v="1"/>
    <s v="United States"/>
    <x v="102"/>
    <x v="7"/>
    <n v="92374"/>
    <x v="1"/>
    <s v="FUR-CH-10004218"/>
    <s v="Furniture"/>
    <x v="3"/>
    <x v="172"/>
    <n v="323.13600000000002"/>
    <n v="4"/>
    <n v="0.2"/>
    <n v="20.196000000000002"/>
    <x v="0"/>
    <n v="6.25E-2"/>
  </r>
  <r>
    <n v="2116"/>
    <s v="CA-2015-164882"/>
    <d v="2016-10-06T00:00:00"/>
    <d v="2015-10-31T00:00:00"/>
    <d v="2015-10-31T00:00:00"/>
    <d v="2016-10-06T00:00:00"/>
    <n v="341"/>
    <x v="0"/>
    <s v="Q4"/>
    <s v="Oct"/>
    <x v="3"/>
    <s v="SG-20080"/>
    <x v="205"/>
    <x v="1"/>
    <s v="United States"/>
    <x v="102"/>
    <x v="7"/>
    <n v="92374"/>
    <x v="1"/>
    <s v="FUR-BO-10002213"/>
    <s v="Furniture"/>
    <x v="1"/>
    <x v="173"/>
    <n v="425.83300000000003"/>
    <n v="1"/>
    <n v="0.15"/>
    <n v="20.039200000000001"/>
    <x v="0"/>
    <n v="4.7058823529411764E-2"/>
  </r>
  <r>
    <n v="3168"/>
    <s v="CA-2016-146682"/>
    <d v="2016-09-18T00:00:00"/>
    <d v="2016-10-31T00:00:00"/>
    <d v="2016-09-18T00:00:00"/>
    <d v="2016-10-31T00:00:00"/>
    <n v="43"/>
    <x v="2"/>
    <s v="Q3"/>
    <s v="Sep"/>
    <x v="2"/>
    <s v="KW-16435"/>
    <x v="206"/>
    <x v="1"/>
    <s v="United States"/>
    <x v="103"/>
    <x v="12"/>
    <n v="48911"/>
    <x v="3"/>
    <s v="FUR-FU-10002671"/>
    <s v="Furniture"/>
    <x v="0"/>
    <x v="108"/>
    <n v="67"/>
    <n v="5"/>
    <n v="0"/>
    <n v="32.159999999999997"/>
    <x v="0"/>
    <n v="0.47999999999999993"/>
  </r>
  <r>
    <n v="4248"/>
    <s v="CA-2017-117702"/>
    <d v="2017-04-04T00:00:00"/>
    <d v="2017-04-12T00:00:00"/>
    <d v="2017-04-04T00:00:00"/>
    <d v="2017-04-12T00:00:00"/>
    <n v="8"/>
    <x v="3"/>
    <s v="Q2"/>
    <s v="Apr"/>
    <x v="1"/>
    <s v="LS-16975"/>
    <x v="207"/>
    <x v="2"/>
    <s v="United States"/>
    <x v="75"/>
    <x v="34"/>
    <n v="21215"/>
    <x v="0"/>
    <s v="FUR-FU-10004270"/>
    <s v="Furniture"/>
    <x v="0"/>
    <x v="40"/>
    <n v="20.9"/>
    <n v="5"/>
    <n v="0"/>
    <n v="7.524"/>
    <x v="0"/>
    <n v="0.36000000000000004"/>
  </r>
  <r>
    <n v="3179"/>
    <s v="CA-2017-105235"/>
    <d v="2015-11-29T00:00:00"/>
    <d v="2017-11-12T00:00:00"/>
    <d v="2015-11-29T00:00:00"/>
    <d v="2017-11-12T00:00:00"/>
    <n v="714"/>
    <x v="0"/>
    <s v="Q4"/>
    <s v="Nov"/>
    <x v="1"/>
    <s v="SM-20950"/>
    <x v="208"/>
    <x v="0"/>
    <s v="United States"/>
    <x v="4"/>
    <x v="4"/>
    <n v="10011"/>
    <x v="0"/>
    <s v="FUR-FU-10001487"/>
    <s v="Furniture"/>
    <x v="0"/>
    <x v="11"/>
    <n v="20.94"/>
    <n v="3"/>
    <n v="0"/>
    <n v="6.0726000000000004"/>
    <x v="0"/>
    <n v="0.28999999999999998"/>
  </r>
  <r>
    <n v="9533"/>
    <s v="CA-2016-116596"/>
    <d v="2016-09-06T00:00:00"/>
    <d v="2016-10-31T00:00:00"/>
    <d v="2016-09-06T00:00:00"/>
    <d v="2016-10-31T00:00:00"/>
    <n v="55"/>
    <x v="2"/>
    <s v="Q3"/>
    <s v="Sep"/>
    <x v="1"/>
    <s v="BW-11200"/>
    <x v="209"/>
    <x v="1"/>
    <s v="United States"/>
    <x v="4"/>
    <x v="4"/>
    <n v="10011"/>
    <x v="0"/>
    <s v="FUR-CH-10000553"/>
    <s v="Furniture"/>
    <x v="3"/>
    <x v="174"/>
    <n v="427.64400000000001"/>
    <n v="14"/>
    <n v="0.1"/>
    <n v="80.777199999999993"/>
    <x v="0"/>
    <n v="0.18888888888888888"/>
  </r>
  <r>
    <n v="8138"/>
    <s v="CA-2014-103219"/>
    <d v="2014-04-28T00:00:00"/>
    <d v="2014-11-13T00:00:00"/>
    <d v="2014-04-28T00:00:00"/>
    <d v="2014-11-13T00:00:00"/>
    <n v="199"/>
    <x v="1"/>
    <s v="Q2"/>
    <s v="Apr"/>
    <x v="1"/>
    <s v="BF-11215"/>
    <x v="210"/>
    <x v="2"/>
    <s v="United States"/>
    <x v="4"/>
    <x v="4"/>
    <n v="10035"/>
    <x v="0"/>
    <s v="FUR-FU-10004091"/>
    <s v="Furniture"/>
    <x v="0"/>
    <x v="156"/>
    <n v="56.52"/>
    <n v="9"/>
    <n v="0"/>
    <n v="21.477599999999999"/>
    <x v="0"/>
    <n v="0.37999999999999995"/>
  </r>
  <r>
    <n v="5113"/>
    <s v="CA-2015-153073"/>
    <d v="2016-10-10T00:00:00"/>
    <d v="2015-11-13T00:00:00"/>
    <d v="2015-11-13T00:00:00"/>
    <d v="2016-10-10T00:00:00"/>
    <n v="332"/>
    <x v="0"/>
    <s v="Q4"/>
    <s v="Nov"/>
    <x v="3"/>
    <s v="HA-14905"/>
    <x v="166"/>
    <x v="1"/>
    <s v="United States"/>
    <x v="11"/>
    <x v="6"/>
    <n v="60610"/>
    <x v="3"/>
    <s v="FUR-FU-10001025"/>
    <s v="Furniture"/>
    <x v="0"/>
    <x v="175"/>
    <n v="17.495999999999999"/>
    <n v="9"/>
    <n v="0.6"/>
    <n v="-7.4358000000000004"/>
    <x v="0"/>
    <n v="-0.42500000000000004"/>
  </r>
  <r>
    <n v="6032"/>
    <s v="CA-2016-101168"/>
    <d v="2017-08-16T00:00:00"/>
    <d v="2017-01-01T00:00:00"/>
    <d v="2017-01-01T00:00:00"/>
    <d v="2017-08-16T00:00:00"/>
    <n v="227"/>
    <x v="3"/>
    <s v="Q1"/>
    <s v="Jan"/>
    <x v="1"/>
    <s v="SS-20140"/>
    <x v="211"/>
    <x v="0"/>
    <s v="United States"/>
    <x v="104"/>
    <x v="15"/>
    <n v="3060"/>
    <x v="0"/>
    <s v="FUR-FU-10003142"/>
    <s v="Furniture"/>
    <x v="0"/>
    <x v="136"/>
    <n v="21.12"/>
    <n v="4"/>
    <n v="0"/>
    <n v="6.5472000000000001"/>
    <x v="0"/>
    <n v="0.31"/>
  </r>
  <r>
    <n v="6993"/>
    <s v="CA-2015-109386"/>
    <d v="2014-10-16T00:00:00"/>
    <d v="2015-11-13T00:00:00"/>
    <d v="2014-10-16T00:00:00"/>
    <d v="2015-11-13T00:00:00"/>
    <n v="393"/>
    <x v="1"/>
    <s v="Q4"/>
    <s v="Oct"/>
    <x v="0"/>
    <s v="RH-19600"/>
    <x v="212"/>
    <x v="1"/>
    <s v="United States"/>
    <x v="105"/>
    <x v="2"/>
    <n v="23666"/>
    <x v="2"/>
    <s v="FUR-FU-10000308"/>
    <s v="Furniture"/>
    <x v="0"/>
    <x v="176"/>
    <n v="186.54"/>
    <n v="3"/>
    <n v="0"/>
    <n v="41.038800000000002"/>
    <x v="0"/>
    <n v="0.22000000000000003"/>
  </r>
  <r>
    <n v="6652"/>
    <s v="US-2017-124779"/>
    <d v="2016-01-18T00:00:00"/>
    <d v="2017-11-09T00:00:00"/>
    <d v="2016-01-18T00:00:00"/>
    <d v="2017-11-09T00:00:00"/>
    <n v="661"/>
    <x v="2"/>
    <s v="Q1"/>
    <s v="Jan"/>
    <x v="2"/>
    <s v="BF-11020"/>
    <x v="213"/>
    <x v="0"/>
    <s v="United States"/>
    <x v="92"/>
    <x v="17"/>
    <n v="76017"/>
    <x v="3"/>
    <s v="FUR-FU-10001095"/>
    <s v="Furniture"/>
    <x v="0"/>
    <x v="20"/>
    <n v="21.184000000000001"/>
    <n v="2"/>
    <n v="0.6"/>
    <n v="-11.651199999999999"/>
    <x v="0"/>
    <n v="-0.54999999999999993"/>
  </r>
  <r>
    <n v="7550"/>
    <s v="CA-2016-136595"/>
    <d v="2015-03-22T00:00:00"/>
    <d v="2016-07-09T00:00:00"/>
    <d v="2015-03-22T00:00:00"/>
    <d v="2016-07-09T00:00:00"/>
    <n v="475"/>
    <x v="0"/>
    <s v="Q1"/>
    <s v="Mar"/>
    <x v="2"/>
    <s v="EM-13825"/>
    <x v="57"/>
    <x v="0"/>
    <s v="United States"/>
    <x v="26"/>
    <x v="17"/>
    <n v="77036"/>
    <x v="3"/>
    <s v="FUR-FU-10004671"/>
    <s v="Furniture"/>
    <x v="0"/>
    <x v="177"/>
    <n v="21.204000000000001"/>
    <n v="3"/>
    <n v="0.6"/>
    <n v="-11.6622"/>
    <x v="0"/>
    <n v="-0.55000000000000004"/>
  </r>
  <r>
    <n v="1989"/>
    <s v="CA-2015-127509"/>
    <d v="2014-10-31T00:00:00"/>
    <d v="2015-11-13T00:00:00"/>
    <d v="2014-10-31T00:00:00"/>
    <d v="2015-11-13T00:00:00"/>
    <n v="378"/>
    <x v="1"/>
    <s v="Q4"/>
    <s v="Oct"/>
    <x v="1"/>
    <s v="AS-10090"/>
    <x v="214"/>
    <x v="1"/>
    <s v="United States"/>
    <x v="2"/>
    <x v="11"/>
    <n v="65807"/>
    <x v="3"/>
    <s v="FUR-TA-10002855"/>
    <s v="Furniture"/>
    <x v="2"/>
    <x v="31"/>
    <n v="1024.3800000000001"/>
    <n v="7"/>
    <n v="0"/>
    <n v="215.1198"/>
    <x v="0"/>
    <n v="0.20999999999999996"/>
  </r>
  <r>
    <n v="7331"/>
    <s v="CA-2016-149349"/>
    <d v="2015-07-26T00:00:00"/>
    <d v="2016-11-13T00:00:00"/>
    <d v="2015-07-26T00:00:00"/>
    <d v="2016-11-13T00:00:00"/>
    <n v="476"/>
    <x v="0"/>
    <s v="Q3"/>
    <s v="Jul"/>
    <x v="2"/>
    <s v="SP-20650"/>
    <x v="215"/>
    <x v="0"/>
    <s v="United States"/>
    <x v="11"/>
    <x v="6"/>
    <n v="60623"/>
    <x v="3"/>
    <s v="FUR-FU-10001037"/>
    <s v="Furniture"/>
    <x v="0"/>
    <x v="28"/>
    <n v="22.751999999999999"/>
    <n v="6"/>
    <n v="0.6"/>
    <n v="-8.532"/>
    <x v="0"/>
    <n v="-0.375"/>
  </r>
  <r>
    <n v="5662"/>
    <s v="CA-2016-108875"/>
    <d v="2019-09-07T00:00:00"/>
    <d v="2016-01-10T00:00:00"/>
    <d v="2016-01-10T00:00:00"/>
    <d v="2019-09-07T00:00:00"/>
    <n v="1336"/>
    <x v="2"/>
    <s v="Q1"/>
    <s v="Jan"/>
    <x v="1"/>
    <s v="CL-12700"/>
    <x v="216"/>
    <x v="2"/>
    <s v="United States"/>
    <x v="43"/>
    <x v="31"/>
    <n v="80013"/>
    <x v="1"/>
    <s v="FUR-FU-10002671"/>
    <s v="Furniture"/>
    <x v="0"/>
    <x v="108"/>
    <n v="21.44"/>
    <n v="2"/>
    <n v="0.2"/>
    <n v="7.5039999999999996"/>
    <x v="0"/>
    <n v="0.35"/>
  </r>
  <r>
    <n v="5044"/>
    <s v="CA-2016-158694"/>
    <d v="2015-06-15T00:00:00"/>
    <d v="2016-11-13T00:00:00"/>
    <d v="2015-06-15T00:00:00"/>
    <d v="2016-11-13T00:00:00"/>
    <n v="517"/>
    <x v="0"/>
    <s v="Q2"/>
    <s v="Jun"/>
    <x v="0"/>
    <s v="AI-10855"/>
    <x v="217"/>
    <x v="1"/>
    <s v="United States"/>
    <x v="10"/>
    <x v="7"/>
    <n v="90036"/>
    <x v="1"/>
    <s v="FUR-FU-10000965"/>
    <s v="Furniture"/>
    <x v="0"/>
    <x v="2"/>
    <n v="467.46"/>
    <n v="9"/>
    <n v="0"/>
    <n v="191.65860000000001"/>
    <x v="0"/>
    <n v="0.41000000000000003"/>
  </r>
  <r>
    <n v="8432"/>
    <s v="CA-2017-155621"/>
    <d v="2016-01-22T00:00:00"/>
    <d v="2017-11-13T00:00:00"/>
    <d v="2016-01-22T00:00:00"/>
    <d v="2017-11-13T00:00:00"/>
    <n v="661"/>
    <x v="2"/>
    <s v="Q1"/>
    <s v="Jan"/>
    <x v="1"/>
    <s v="KN-16450"/>
    <x v="218"/>
    <x v="0"/>
    <s v="United States"/>
    <x v="75"/>
    <x v="34"/>
    <n v="21215"/>
    <x v="0"/>
    <s v="FUR-FU-10003535"/>
    <s v="Furniture"/>
    <x v="0"/>
    <x v="114"/>
    <n v="274.2"/>
    <n v="10"/>
    <n v="0"/>
    <n v="112.422"/>
    <x v="0"/>
    <n v="0.41000000000000003"/>
  </r>
  <r>
    <n v="2727"/>
    <s v="CA-2017-149888"/>
    <d v="2016-01-04T00:00:00"/>
    <d v="2017-11-13T00:00:00"/>
    <d v="2016-01-04T00:00:00"/>
    <d v="2017-11-13T00:00:00"/>
    <n v="679"/>
    <x v="2"/>
    <s v="Q1"/>
    <s v="Jan"/>
    <x v="1"/>
    <s v="EP-13915"/>
    <x v="142"/>
    <x v="1"/>
    <s v="United States"/>
    <x v="3"/>
    <x v="3"/>
    <n v="19120"/>
    <x v="0"/>
    <s v="FUR-TA-10000849"/>
    <s v="Furniture"/>
    <x v="2"/>
    <x v="178"/>
    <n v="350.35199999999998"/>
    <n v="4"/>
    <n v="0.4"/>
    <n v="-140.14080000000001"/>
    <x v="0"/>
    <n v="-0.40000000000000008"/>
  </r>
  <r>
    <n v="8170"/>
    <s v="CA-2017-107174"/>
    <d v="2015-12-16T00:00:00"/>
    <d v="2017-11-13T00:00:00"/>
    <d v="2015-12-16T00:00:00"/>
    <d v="2017-11-13T00:00:00"/>
    <n v="698"/>
    <x v="0"/>
    <s v="Q4"/>
    <s v="Dec"/>
    <x v="1"/>
    <s v="AB-10060"/>
    <x v="219"/>
    <x v="2"/>
    <s v="United States"/>
    <x v="12"/>
    <x v="1"/>
    <n v="98105"/>
    <x v="1"/>
    <s v="FUR-CH-10003312"/>
    <s v="Furniture"/>
    <x v="3"/>
    <x v="179"/>
    <n v="449.56799999999998"/>
    <n v="2"/>
    <n v="0.2"/>
    <n v="-73.0548"/>
    <x v="0"/>
    <n v="-0.16250000000000001"/>
  </r>
  <r>
    <n v="7036"/>
    <s v="CA-2017-119494"/>
    <d v="2016-02-18T00:00:00"/>
    <d v="2017-11-13T00:00:00"/>
    <d v="2016-02-18T00:00:00"/>
    <d v="2017-11-13T00:00:00"/>
    <n v="634"/>
    <x v="2"/>
    <s v="Q1"/>
    <s v="Feb"/>
    <x v="1"/>
    <s v="JE-15610"/>
    <x v="220"/>
    <x v="0"/>
    <s v="United States"/>
    <x v="8"/>
    <x v="7"/>
    <n v="92105"/>
    <x v="1"/>
    <s v="FUR-CH-10004675"/>
    <s v="Furniture"/>
    <x v="3"/>
    <x v="180"/>
    <n v="523.39200000000005"/>
    <n v="3"/>
    <n v="0.2"/>
    <n v="52.339199999999998"/>
    <x v="0"/>
    <n v="9.9999999999999992E-2"/>
  </r>
  <r>
    <n v="8169"/>
    <s v="CA-2017-107174"/>
    <d v="2015-12-15T00:00:00"/>
    <d v="2017-11-13T00:00:00"/>
    <d v="2015-12-15T00:00:00"/>
    <d v="2017-11-13T00:00:00"/>
    <n v="699"/>
    <x v="0"/>
    <s v="Q4"/>
    <s v="Dec"/>
    <x v="1"/>
    <s v="AB-10060"/>
    <x v="219"/>
    <x v="2"/>
    <s v="United States"/>
    <x v="12"/>
    <x v="1"/>
    <n v="98105"/>
    <x v="1"/>
    <s v="FUR-TA-10004575"/>
    <s v="Furniture"/>
    <x v="2"/>
    <x v="100"/>
    <n v="2036.86"/>
    <n v="7"/>
    <n v="0"/>
    <n v="366.63479999999998"/>
    <x v="0"/>
    <n v="0.18"/>
  </r>
  <r>
    <n v="3957"/>
    <s v="CA-2016-114951"/>
    <d v="2018-10-17T00:00:00"/>
    <d v="2016-03-07T00:00:00"/>
    <d v="2016-03-07T00:00:00"/>
    <d v="2018-10-17T00:00:00"/>
    <n v="954"/>
    <x v="2"/>
    <s v="Q1"/>
    <s v="Mar"/>
    <x v="1"/>
    <s v="DN-13690"/>
    <x v="221"/>
    <x v="1"/>
    <s v="United States"/>
    <x v="16"/>
    <x v="7"/>
    <n v="94109"/>
    <x v="1"/>
    <s v="FUR-FU-10002364"/>
    <s v="Furniture"/>
    <x v="0"/>
    <x v="92"/>
    <n v="22.14"/>
    <n v="3"/>
    <n v="0"/>
    <n v="6.4206000000000003"/>
    <x v="0"/>
    <n v="0.28999999999999998"/>
  </r>
  <r>
    <n v="2201"/>
    <s v="US-2014-165659"/>
    <d v="2014-01-09T00:00:00"/>
    <d v="2014-06-06T00:00:00"/>
    <d v="2014-01-09T00:00:00"/>
    <d v="2014-06-06T00:00:00"/>
    <n v="148"/>
    <x v="1"/>
    <s v="Q1"/>
    <s v="Jan"/>
    <x v="1"/>
    <s v="LT-17110"/>
    <x v="222"/>
    <x v="1"/>
    <s v="United States"/>
    <x v="106"/>
    <x v="20"/>
    <n v="72209"/>
    <x v="2"/>
    <s v="FUR-FU-10001935"/>
    <s v="Furniture"/>
    <x v="0"/>
    <x v="7"/>
    <n v="22.2"/>
    <n v="6"/>
    <n v="0"/>
    <n v="9.1020000000000003"/>
    <x v="0"/>
    <n v="0.41000000000000003"/>
  </r>
  <r>
    <n v="913"/>
    <s v="CA-2015-133627"/>
    <d v="2018-08-12T00:00:00"/>
    <d v="2015-07-06T00:00:00"/>
    <d v="2015-07-06T00:00:00"/>
    <d v="2018-08-12T00:00:00"/>
    <n v="1133"/>
    <x v="0"/>
    <s v="Q3"/>
    <s v="Jul"/>
    <x v="1"/>
    <s v="SC-20050"/>
    <x v="223"/>
    <x v="2"/>
    <s v="United States"/>
    <x v="107"/>
    <x v="5"/>
    <n v="6360"/>
    <x v="0"/>
    <s v="FUR-FU-10001935"/>
    <s v="Furniture"/>
    <x v="0"/>
    <x v="7"/>
    <n v="22.2"/>
    <n v="6"/>
    <n v="0"/>
    <n v="9.1020000000000003"/>
    <x v="0"/>
    <n v="0.41000000000000003"/>
  </r>
  <r>
    <n v="7447"/>
    <s v="CA-2017-127474"/>
    <d v="2015-09-29T00:00:00"/>
    <d v="2017-07-02T00:00:00"/>
    <d v="2015-09-29T00:00:00"/>
    <d v="2017-07-02T00:00:00"/>
    <n v="642"/>
    <x v="0"/>
    <s v="Q3"/>
    <s v="Sep"/>
    <x v="0"/>
    <s v="RD-19810"/>
    <x v="224"/>
    <x v="2"/>
    <s v="United States"/>
    <x v="11"/>
    <x v="6"/>
    <n v="60610"/>
    <x v="3"/>
    <s v="FUR-FU-10004597"/>
    <s v="Furniture"/>
    <x v="0"/>
    <x v="181"/>
    <n v="22.2"/>
    <n v="1"/>
    <n v="0.6"/>
    <n v="-26.085000000000001"/>
    <x v="0"/>
    <n v="-1.175"/>
  </r>
  <r>
    <n v="984"/>
    <s v="CA-2014-163419"/>
    <d v="2014-05-24T00:00:00"/>
    <d v="2014-11-14T00:00:00"/>
    <d v="2014-05-24T00:00:00"/>
    <d v="2014-11-14T00:00:00"/>
    <n v="174"/>
    <x v="1"/>
    <s v="Q2"/>
    <s v="May"/>
    <x v="0"/>
    <s v="TZ-21580"/>
    <x v="225"/>
    <x v="1"/>
    <s v="United States"/>
    <x v="58"/>
    <x v="31"/>
    <n v="80027"/>
    <x v="1"/>
    <s v="FUR-CH-10000665"/>
    <s v="Furniture"/>
    <x v="3"/>
    <x v="182"/>
    <n v="603.91999999999996"/>
    <n v="5"/>
    <n v="0.2"/>
    <n v="75.489999999999995"/>
    <x v="0"/>
    <n v="0.125"/>
  </r>
  <r>
    <n v="2588"/>
    <s v="CA-2017-131695"/>
    <d v="2018-11-08T00:00:00"/>
    <d v="2017-06-07T00:00:00"/>
    <d v="2017-06-07T00:00:00"/>
    <d v="2018-11-08T00:00:00"/>
    <n v="519"/>
    <x v="3"/>
    <s v="Q2"/>
    <s v="Jun"/>
    <x v="1"/>
    <s v="RA-19285"/>
    <x v="226"/>
    <x v="1"/>
    <s v="United States"/>
    <x v="4"/>
    <x v="4"/>
    <n v="10024"/>
    <x v="0"/>
    <s v="FUR-FU-10002045"/>
    <s v="Furniture"/>
    <x v="0"/>
    <x v="183"/>
    <n v="22.23"/>
    <n v="1"/>
    <n v="0"/>
    <n v="9.7812000000000001"/>
    <x v="0"/>
    <n v="0.44"/>
  </r>
  <r>
    <n v="3403"/>
    <s v="CA-2015-129700"/>
    <d v="2014-08-04T00:00:00"/>
    <d v="2015-05-05T00:00:00"/>
    <d v="2014-08-04T00:00:00"/>
    <d v="2015-05-05T00:00:00"/>
    <n v="274"/>
    <x v="1"/>
    <s v="Q3"/>
    <s v="Aug"/>
    <x v="2"/>
    <s v="LA-16780"/>
    <x v="227"/>
    <x v="0"/>
    <s v="United States"/>
    <x v="108"/>
    <x v="6"/>
    <n v="60477"/>
    <x v="3"/>
    <s v="FUR-FU-10001940"/>
    <s v="Furniture"/>
    <x v="0"/>
    <x v="91"/>
    <n v="22.288"/>
    <n v="7"/>
    <n v="0.6"/>
    <n v="-8.9152000000000005"/>
    <x v="0"/>
    <n v="-0.4"/>
  </r>
  <r>
    <n v="5853"/>
    <s v="CA-2015-121783"/>
    <d v="2014-11-06T00:00:00"/>
    <d v="2015-11-14T00:00:00"/>
    <d v="2014-11-06T00:00:00"/>
    <d v="2015-11-14T00:00:00"/>
    <n v="373"/>
    <x v="1"/>
    <s v="Q4"/>
    <s v="Nov"/>
    <x v="1"/>
    <s v="PO-19180"/>
    <x v="228"/>
    <x v="2"/>
    <s v="United States"/>
    <x v="61"/>
    <x v="18"/>
    <n v="55113"/>
    <x v="3"/>
    <s v="FUR-FU-10004351"/>
    <s v="Furniture"/>
    <x v="0"/>
    <x v="91"/>
    <n v="29.22"/>
    <n v="3"/>
    <n v="0"/>
    <n v="12.8568"/>
    <x v="0"/>
    <n v="0.44"/>
  </r>
  <r>
    <n v="6809"/>
    <s v="CA-2015-128125"/>
    <d v="2018-02-10T00:00:00"/>
    <d v="2015-05-04T00:00:00"/>
    <d v="2015-05-04T00:00:00"/>
    <d v="2018-02-10T00:00:00"/>
    <n v="1013"/>
    <x v="0"/>
    <s v="Q2"/>
    <s v="May"/>
    <x v="1"/>
    <s v="EB-13705"/>
    <x v="164"/>
    <x v="0"/>
    <s v="United States"/>
    <x v="26"/>
    <x v="17"/>
    <n v="77095"/>
    <x v="3"/>
    <s v="FUR-FU-10001085"/>
    <s v="Furniture"/>
    <x v="0"/>
    <x v="184"/>
    <n v="22.38"/>
    <n v="3"/>
    <n v="0.6"/>
    <n v="-7.8330000000000002"/>
    <x v="0"/>
    <n v="-0.35000000000000003"/>
  </r>
  <r>
    <n v="3022"/>
    <s v="CA-2015-123568"/>
    <d v="2014-10-17T00:00:00"/>
    <d v="2015-11-14T00:00:00"/>
    <d v="2014-10-17T00:00:00"/>
    <d v="2015-11-14T00:00:00"/>
    <n v="393"/>
    <x v="1"/>
    <s v="Q4"/>
    <s v="Oct"/>
    <x v="1"/>
    <s v="SC-20095"/>
    <x v="229"/>
    <x v="1"/>
    <s v="United States"/>
    <x v="109"/>
    <x v="36"/>
    <n v="84084"/>
    <x v="1"/>
    <s v="FUR-FU-10004090"/>
    <s v="Furniture"/>
    <x v="0"/>
    <x v="185"/>
    <n v="66.69"/>
    <n v="3"/>
    <n v="0"/>
    <n v="22.0077"/>
    <x v="0"/>
    <n v="0.33"/>
  </r>
  <r>
    <n v="2155"/>
    <s v="US-2016-120460"/>
    <d v="2018-05-12T00:00:00"/>
    <d v="2016-05-05T00:00:00"/>
    <d v="2016-05-05T00:00:00"/>
    <d v="2018-05-12T00:00:00"/>
    <n v="737"/>
    <x v="2"/>
    <s v="Q2"/>
    <s v="May"/>
    <x v="1"/>
    <s v="BF-11170"/>
    <x v="230"/>
    <x v="2"/>
    <s v="United States"/>
    <x v="37"/>
    <x v="17"/>
    <n v="75081"/>
    <x v="3"/>
    <s v="FUR-FU-10004973"/>
    <s v="Furniture"/>
    <x v="0"/>
    <x v="18"/>
    <n v="22.608000000000001"/>
    <n v="3"/>
    <n v="0.6"/>
    <n v="-10.1736"/>
    <x v="0"/>
    <n v="-0.45"/>
  </r>
  <r>
    <n v="4511"/>
    <s v="CA-2016-119935"/>
    <d v="2015-06-17T00:00:00"/>
    <d v="2016-11-14T00:00:00"/>
    <d v="2015-06-17T00:00:00"/>
    <d v="2016-11-14T00:00:00"/>
    <n v="516"/>
    <x v="0"/>
    <s v="Q2"/>
    <s v="Jun"/>
    <x v="1"/>
    <s v="KM-16225"/>
    <x v="121"/>
    <x v="0"/>
    <s v="United States"/>
    <x v="2"/>
    <x v="11"/>
    <n v="65807"/>
    <x v="3"/>
    <s v="FUR-FU-10001085"/>
    <s v="Furniture"/>
    <x v="0"/>
    <x v="184"/>
    <n v="37.299999999999997"/>
    <n v="2"/>
    <n v="0"/>
    <n v="17.158000000000001"/>
    <x v="0"/>
    <n v="0.46000000000000008"/>
  </r>
  <r>
    <n v="3639"/>
    <s v="CA-2016-145177"/>
    <d v="2015-06-16T00:00:00"/>
    <d v="2016-11-14T00:00:00"/>
    <d v="2015-06-16T00:00:00"/>
    <d v="2016-11-14T00:00:00"/>
    <n v="517"/>
    <x v="0"/>
    <s v="Q2"/>
    <s v="Jun"/>
    <x v="1"/>
    <s v="PP-18955"/>
    <x v="36"/>
    <x v="2"/>
    <s v="United States"/>
    <x v="2"/>
    <x v="0"/>
    <n v="45503"/>
    <x v="0"/>
    <s v="FUR-FU-10000758"/>
    <s v="Furniture"/>
    <x v="0"/>
    <x v="186"/>
    <n v="148.28800000000001"/>
    <n v="7"/>
    <n v="0.2"/>
    <n v="29.657599999999999"/>
    <x v="0"/>
    <n v="0.19999999999999998"/>
  </r>
  <r>
    <n v="4611"/>
    <s v="US-2017-141852"/>
    <d v="2016-02-19T00:00:00"/>
    <d v="2017-11-14T00:00:00"/>
    <d v="2016-02-19T00:00:00"/>
    <d v="2017-11-14T00:00:00"/>
    <n v="634"/>
    <x v="2"/>
    <s v="Q1"/>
    <s v="Feb"/>
    <x v="1"/>
    <s v="JE-15745"/>
    <x v="90"/>
    <x v="1"/>
    <s v="United States"/>
    <x v="110"/>
    <x v="7"/>
    <n v="92054"/>
    <x v="1"/>
    <s v="FUR-FU-10000023"/>
    <s v="Furniture"/>
    <x v="0"/>
    <x v="13"/>
    <n v="47.12"/>
    <n v="8"/>
    <n v="0"/>
    <n v="20.732800000000001"/>
    <x v="0"/>
    <n v="0.44000000000000006"/>
  </r>
  <r>
    <n v="7449"/>
    <s v="CA-2017-115448"/>
    <d v="2016-03-27T00:00:00"/>
    <d v="2017-11-14T00:00:00"/>
    <d v="2016-03-27T00:00:00"/>
    <d v="2017-11-14T00:00:00"/>
    <n v="597"/>
    <x v="2"/>
    <s v="Q1"/>
    <s v="Mar"/>
    <x v="2"/>
    <s v="MH-18025"/>
    <x v="86"/>
    <x v="1"/>
    <s v="United States"/>
    <x v="42"/>
    <x v="26"/>
    <n v="37918"/>
    <x v="2"/>
    <s v="FUR-FU-10004090"/>
    <s v="Furniture"/>
    <x v="0"/>
    <x v="185"/>
    <n v="88.92"/>
    <n v="5"/>
    <n v="0.2"/>
    <n v="14.4495"/>
    <x v="0"/>
    <n v="0.16250000000000001"/>
  </r>
  <r>
    <n v="9748"/>
    <s v="US-2014-140914"/>
    <d v="2014-05-27T00:00:00"/>
    <d v="2014-11-15T00:00:00"/>
    <d v="2014-05-27T00:00:00"/>
    <d v="2014-11-15T00:00:00"/>
    <n v="172"/>
    <x v="1"/>
    <s v="Q2"/>
    <s v="May"/>
    <x v="1"/>
    <s v="BH-11710"/>
    <x v="231"/>
    <x v="1"/>
    <s v="United States"/>
    <x v="11"/>
    <x v="6"/>
    <n v="60653"/>
    <x v="3"/>
    <s v="FUR-FU-10000175"/>
    <s v="Furniture"/>
    <x v="0"/>
    <x v="121"/>
    <n v="10.984"/>
    <n v="2"/>
    <n v="0.6"/>
    <n v="-7.9634"/>
    <x v="0"/>
    <n v="-0.72499999999999998"/>
  </r>
  <r>
    <n v="5955"/>
    <s v="CA-2014-155796"/>
    <d v="2014-05-25T00:00:00"/>
    <d v="2014-11-15T00:00:00"/>
    <d v="2014-05-25T00:00:00"/>
    <d v="2014-11-15T00:00:00"/>
    <n v="174"/>
    <x v="1"/>
    <s v="Q2"/>
    <s v="May"/>
    <x v="0"/>
    <s v="TS-21430"/>
    <x v="232"/>
    <x v="0"/>
    <s v="United States"/>
    <x v="111"/>
    <x v="3"/>
    <n v="19601"/>
    <x v="0"/>
    <s v="FUR-FU-10000409"/>
    <s v="Furniture"/>
    <x v="0"/>
    <x v="187"/>
    <n v="23.968"/>
    <n v="2"/>
    <n v="0.2"/>
    <n v="7.7896000000000001"/>
    <x v="0"/>
    <n v="0.32500000000000001"/>
  </r>
  <r>
    <n v="5956"/>
    <s v="CA-2014-155796"/>
    <d v="2014-05-26T00:00:00"/>
    <d v="2014-11-15T00:00:00"/>
    <d v="2014-05-26T00:00:00"/>
    <d v="2014-11-15T00:00:00"/>
    <n v="173"/>
    <x v="1"/>
    <s v="Q2"/>
    <s v="May"/>
    <x v="0"/>
    <s v="TS-21430"/>
    <x v="232"/>
    <x v="0"/>
    <s v="United States"/>
    <x v="111"/>
    <x v="3"/>
    <n v="19601"/>
    <x v="0"/>
    <s v="FUR-BO-10002545"/>
    <s v="Furniture"/>
    <x v="1"/>
    <x v="70"/>
    <n v="521.96"/>
    <n v="4"/>
    <n v="0.5"/>
    <n v="-250.54079999999999"/>
    <x v="0"/>
    <n v="-0.47999999999999993"/>
  </r>
  <r>
    <n v="9749"/>
    <s v="US-2014-140914"/>
    <d v="2014-05-28T00:00:00"/>
    <d v="2014-11-15T00:00:00"/>
    <d v="2014-05-28T00:00:00"/>
    <d v="2014-11-15T00:00:00"/>
    <n v="171"/>
    <x v="1"/>
    <s v="Q2"/>
    <s v="May"/>
    <x v="1"/>
    <s v="BH-11710"/>
    <x v="231"/>
    <x v="1"/>
    <s v="United States"/>
    <x v="11"/>
    <x v="6"/>
    <n v="60653"/>
    <x v="3"/>
    <s v="FUR-CH-10003379"/>
    <s v="Furniture"/>
    <x v="3"/>
    <x v="151"/>
    <n v="797.94399999999996"/>
    <n v="4"/>
    <n v="0.3"/>
    <n v="-56.996000000000002"/>
    <x v="0"/>
    <n v="-7.1428571428571438E-2"/>
  </r>
  <r>
    <n v="8646"/>
    <s v="CA-2015-108259"/>
    <d v="2014-10-18T00:00:00"/>
    <d v="2015-11-15T00:00:00"/>
    <d v="2014-10-18T00:00:00"/>
    <d v="2015-11-15T00:00:00"/>
    <n v="393"/>
    <x v="1"/>
    <s v="Q4"/>
    <s v="Oct"/>
    <x v="1"/>
    <s v="NS-18640"/>
    <x v="149"/>
    <x v="0"/>
    <s v="United States"/>
    <x v="66"/>
    <x v="10"/>
    <n v="28540"/>
    <x v="2"/>
    <s v="FUR-FU-10000023"/>
    <s v="Furniture"/>
    <x v="0"/>
    <x v="13"/>
    <n v="4.7119999999999997"/>
    <n v="1"/>
    <n v="0.2"/>
    <n v="1.4136"/>
    <x v="0"/>
    <n v="0.3"/>
  </r>
  <r>
    <n v="8031"/>
    <s v="CA-2016-158806"/>
    <d v="2015-04-19T00:00:00"/>
    <d v="2016-11-01T00:00:00"/>
    <d v="2015-04-19T00:00:00"/>
    <d v="2016-11-01T00:00:00"/>
    <n v="562"/>
    <x v="0"/>
    <s v="Q2"/>
    <s v="Apr"/>
    <x v="1"/>
    <s v="NM-18520"/>
    <x v="41"/>
    <x v="1"/>
    <s v="United States"/>
    <x v="48"/>
    <x v="17"/>
    <n v="79109"/>
    <x v="3"/>
    <s v="FUR-FU-10004270"/>
    <s v="Furniture"/>
    <x v="0"/>
    <x v="112"/>
    <n v="23.076000000000001"/>
    <n v="3"/>
    <n v="0.6"/>
    <n v="-10.9611"/>
    <x v="0"/>
    <n v="-0.47499999999999998"/>
  </r>
  <r>
    <n v="7886"/>
    <s v="CA-2017-118017"/>
    <d v="2015-10-27T00:00:00"/>
    <d v="2017-06-12T00:00:00"/>
    <d v="2015-10-27T00:00:00"/>
    <d v="2017-06-12T00:00:00"/>
    <n v="594"/>
    <x v="0"/>
    <s v="Q4"/>
    <s v="Oct"/>
    <x v="0"/>
    <s v="LC-16870"/>
    <x v="160"/>
    <x v="1"/>
    <s v="United States"/>
    <x v="84"/>
    <x v="31"/>
    <n v="80229"/>
    <x v="1"/>
    <s v="FUR-FU-10004351"/>
    <s v="Furniture"/>
    <x v="0"/>
    <x v="91"/>
    <n v="23.376000000000001"/>
    <n v="3"/>
    <n v="0.2"/>
    <n v="7.0128000000000004"/>
    <x v="0"/>
    <n v="0.3"/>
  </r>
  <r>
    <n v="6792"/>
    <s v="CA-2016-162348"/>
    <d v="2015-06-18T00:00:00"/>
    <d v="2016-11-15T00:00:00"/>
    <d v="2015-06-18T00:00:00"/>
    <d v="2016-11-15T00:00:00"/>
    <n v="516"/>
    <x v="0"/>
    <s v="Q2"/>
    <s v="Jun"/>
    <x v="1"/>
    <s v="BF-11170"/>
    <x v="230"/>
    <x v="2"/>
    <s v="United States"/>
    <x v="112"/>
    <x v="7"/>
    <n v="95823"/>
    <x v="1"/>
    <s v="FUR-FU-10003731"/>
    <s v="Furniture"/>
    <x v="0"/>
    <x v="135"/>
    <n v="9.98"/>
    <n v="1"/>
    <n v="0"/>
    <n v="2.7944"/>
    <x v="0"/>
    <n v="0.27999999999999997"/>
  </r>
  <r>
    <n v="2779"/>
    <s v="CA-2017-108322"/>
    <d v="2018-05-14T00:00:00"/>
    <d v="2017-05-05T00:00:00"/>
    <d v="2017-05-05T00:00:00"/>
    <d v="2018-05-14T00:00:00"/>
    <n v="374"/>
    <x v="3"/>
    <s v="Q2"/>
    <s v="May"/>
    <x v="1"/>
    <s v="SS-20140"/>
    <x v="211"/>
    <x v="0"/>
    <s v="United States"/>
    <x v="113"/>
    <x v="16"/>
    <n v="33068"/>
    <x v="2"/>
    <s v="FUR-FU-10001935"/>
    <s v="Furniture"/>
    <x v="0"/>
    <x v="7"/>
    <n v="23.68"/>
    <n v="8"/>
    <n v="0.2"/>
    <n v="6.2160000000000002"/>
    <x v="0"/>
    <n v="0.26250000000000001"/>
  </r>
  <r>
    <n v="8411"/>
    <s v="CA-2016-130820"/>
    <d v="2016-11-02T00:00:00"/>
    <d v="2016-11-15T00:00:00"/>
    <d v="2016-11-02T00:00:00"/>
    <d v="2016-11-15T00:00:00"/>
    <n v="13"/>
    <x v="2"/>
    <s v="Q4"/>
    <s v="Nov"/>
    <x v="3"/>
    <s v="ON-18715"/>
    <x v="233"/>
    <x v="0"/>
    <s v="United States"/>
    <x v="114"/>
    <x v="10"/>
    <n v="27217"/>
    <x v="2"/>
    <s v="FUR-TA-10001768"/>
    <s v="Furniture"/>
    <x v="2"/>
    <x v="188"/>
    <n v="630.024"/>
    <n v="4"/>
    <n v="0.4"/>
    <n v="-199.5076"/>
    <x v="0"/>
    <n v="-0.31666666666666665"/>
  </r>
  <r>
    <n v="8094"/>
    <s v="CA-2017-133046"/>
    <d v="2019-02-05T00:00:00"/>
    <d v="2017-01-08T00:00:00"/>
    <d v="2017-01-08T00:00:00"/>
    <d v="2019-02-05T00:00:00"/>
    <n v="758"/>
    <x v="3"/>
    <s v="Q1"/>
    <s v="Jan"/>
    <x v="0"/>
    <s v="DK-13375"/>
    <x v="234"/>
    <x v="1"/>
    <s v="United States"/>
    <x v="12"/>
    <x v="1"/>
    <n v="98115"/>
    <x v="1"/>
    <s v="FUR-FU-10001940"/>
    <s v="Furniture"/>
    <x v="0"/>
    <x v="91"/>
    <n v="23.88"/>
    <n v="3"/>
    <n v="0"/>
    <n v="10.507199999999999"/>
    <x v="0"/>
    <n v="0.44"/>
  </r>
  <r>
    <n v="7191"/>
    <s v="CA-2016-164399"/>
    <d v="2015-07-27T00:00:00"/>
    <d v="2016-11-15T00:00:00"/>
    <d v="2015-07-27T00:00:00"/>
    <d v="2016-11-15T00:00:00"/>
    <n v="477"/>
    <x v="0"/>
    <s v="Q3"/>
    <s v="Jul"/>
    <x v="2"/>
    <s v="DW-13480"/>
    <x v="235"/>
    <x v="2"/>
    <s v="United States"/>
    <x v="8"/>
    <x v="7"/>
    <n v="92024"/>
    <x v="1"/>
    <s v="FUR-TA-10003392"/>
    <s v="Furniture"/>
    <x v="2"/>
    <x v="189"/>
    <n v="674.35199999999998"/>
    <n v="3"/>
    <n v="0.2"/>
    <n v="-8.4293999999999993"/>
    <x v="0"/>
    <n v="-1.2499999999999999E-2"/>
  </r>
  <r>
    <n v="2720"/>
    <s v="CA-2014-110030"/>
    <d v="2014-03-09T00:00:00"/>
    <d v="2014-08-12T00:00:00"/>
    <d v="2014-03-09T00:00:00"/>
    <d v="2014-08-12T00:00:00"/>
    <n v="156"/>
    <x v="1"/>
    <s v="Q1"/>
    <s v="Mar"/>
    <x v="0"/>
    <s v="LF-17185"/>
    <x v="236"/>
    <x v="1"/>
    <s v="United States"/>
    <x v="26"/>
    <x v="17"/>
    <n v="77095"/>
    <x v="3"/>
    <s v="FUR-FU-10002759"/>
    <s v="Furniture"/>
    <x v="0"/>
    <x v="38"/>
    <n v="23.975999999999999"/>
    <n v="3"/>
    <n v="0.6"/>
    <n v="-14.3856"/>
    <x v="0"/>
    <n v="-0.6"/>
  </r>
  <r>
    <n v="7468"/>
    <s v="CA-2017-148985"/>
    <d v="2016-03-28T00:00:00"/>
    <d v="2017-11-15T00:00:00"/>
    <d v="2016-03-28T00:00:00"/>
    <d v="2017-11-15T00:00:00"/>
    <n v="597"/>
    <x v="2"/>
    <s v="Q1"/>
    <s v="Mar"/>
    <x v="0"/>
    <s v="TB-21190"/>
    <x v="237"/>
    <x v="2"/>
    <s v="United States"/>
    <x v="10"/>
    <x v="7"/>
    <n v="90045"/>
    <x v="1"/>
    <s v="FUR-FU-10001424"/>
    <s v="Furniture"/>
    <x v="0"/>
    <x v="62"/>
    <n v="34.92"/>
    <n v="4"/>
    <n v="0"/>
    <n v="11.8728"/>
    <x v="0"/>
    <n v="0.33999999999999997"/>
  </r>
  <r>
    <n v="1304"/>
    <s v="US-2017-126179"/>
    <d v="2015-10-11T00:00:00"/>
    <d v="2017-07-07T00:00:00"/>
    <d v="2015-10-11T00:00:00"/>
    <d v="2017-07-07T00:00:00"/>
    <n v="635"/>
    <x v="0"/>
    <s v="Q4"/>
    <s v="Oct"/>
    <x v="1"/>
    <s v="CS-12460"/>
    <x v="238"/>
    <x v="1"/>
    <s v="United States"/>
    <x v="5"/>
    <x v="19"/>
    <n v="31907"/>
    <x v="2"/>
    <s v="FUR-FU-10002554"/>
    <s v="Furniture"/>
    <x v="0"/>
    <x v="190"/>
    <n v="23.99"/>
    <n v="1"/>
    <n v="0"/>
    <n v="5.5176999999999996"/>
    <x v="0"/>
    <n v="0.23"/>
  </r>
  <r>
    <n v="3317"/>
    <s v="CA-2017-161739"/>
    <d v="2016-03-07T00:00:00"/>
    <d v="2017-11-15T00:00:00"/>
    <d v="2016-03-07T00:00:00"/>
    <d v="2017-11-15T00:00:00"/>
    <n v="618"/>
    <x v="2"/>
    <s v="Q1"/>
    <s v="Mar"/>
    <x v="0"/>
    <s v="EB-13750"/>
    <x v="239"/>
    <x v="0"/>
    <s v="United States"/>
    <x v="115"/>
    <x v="17"/>
    <n v="78664"/>
    <x v="3"/>
    <s v="FUR-FU-10001468"/>
    <s v="Furniture"/>
    <x v="0"/>
    <x v="191"/>
    <n v="341.96"/>
    <n v="5"/>
    <n v="0.6"/>
    <n v="-427.45"/>
    <x v="0"/>
    <n v="-1.25"/>
  </r>
  <r>
    <n v="3205"/>
    <s v="CA-2014-158372"/>
    <d v="2014-05-06T00:00:00"/>
    <d v="2014-11-16T00:00:00"/>
    <d v="2014-05-06T00:00:00"/>
    <d v="2014-11-16T00:00:00"/>
    <n v="194"/>
    <x v="1"/>
    <s v="Q2"/>
    <s v="May"/>
    <x v="1"/>
    <s v="RD-19900"/>
    <x v="240"/>
    <x v="1"/>
    <s v="United States"/>
    <x v="8"/>
    <x v="7"/>
    <n v="92037"/>
    <x v="1"/>
    <s v="FUR-FU-10000397"/>
    <s v="Furniture"/>
    <x v="0"/>
    <x v="192"/>
    <n v="39.880000000000003"/>
    <n v="2"/>
    <n v="0"/>
    <n v="11.166399999999999"/>
    <x v="0"/>
    <n v="0.27999999999999997"/>
  </r>
  <r>
    <n v="4433"/>
    <s v="CA-2016-168893"/>
    <d v="2015-02-05T00:00:00"/>
    <d v="2016-08-11T00:00:00"/>
    <d v="2015-02-05T00:00:00"/>
    <d v="2016-08-11T00:00:00"/>
    <n v="553"/>
    <x v="0"/>
    <s v="Q1"/>
    <s v="Feb"/>
    <x v="0"/>
    <s v="AP-10915"/>
    <x v="241"/>
    <x v="1"/>
    <s v="United States"/>
    <x v="116"/>
    <x v="30"/>
    <n v="42420"/>
    <x v="2"/>
    <s v="FUR-FU-10002885"/>
    <s v="Furniture"/>
    <x v="0"/>
    <x v="47"/>
    <n v="24.1"/>
    <n v="5"/>
    <n v="0"/>
    <n v="9.1579999999999995"/>
    <x v="0"/>
    <n v="0.37999999999999995"/>
  </r>
  <r>
    <n v="999"/>
    <s v="CA-2015-162537"/>
    <d v="2016-09-10T00:00:00"/>
    <d v="2015-03-11T00:00:00"/>
    <d v="2015-03-11T00:00:00"/>
    <d v="2016-09-10T00:00:00"/>
    <n v="549"/>
    <x v="0"/>
    <s v="Q1"/>
    <s v="Mar"/>
    <x v="1"/>
    <s v="RD-19585"/>
    <x v="242"/>
    <x v="1"/>
    <s v="United States"/>
    <x v="116"/>
    <x v="30"/>
    <n v="42420"/>
    <x v="2"/>
    <s v="FUR-FU-10002885"/>
    <s v="Furniture"/>
    <x v="0"/>
    <x v="47"/>
    <n v="24.1"/>
    <n v="5"/>
    <n v="0"/>
    <n v="9.1579999999999995"/>
    <x v="0"/>
    <n v="0.37999999999999995"/>
  </r>
  <r>
    <n v="3207"/>
    <s v="CA-2014-158372"/>
    <d v="2014-05-07T00:00:00"/>
    <d v="2014-11-16T00:00:00"/>
    <d v="2014-05-07T00:00:00"/>
    <d v="2014-11-16T00:00:00"/>
    <n v="193"/>
    <x v="1"/>
    <s v="Q2"/>
    <s v="May"/>
    <x v="1"/>
    <s v="RD-19900"/>
    <x v="240"/>
    <x v="1"/>
    <s v="United States"/>
    <x v="8"/>
    <x v="7"/>
    <n v="92037"/>
    <x v="1"/>
    <s v="FUR-FU-10001867"/>
    <s v="Furniture"/>
    <x v="0"/>
    <x v="193"/>
    <n v="53.2"/>
    <n v="5"/>
    <n v="0"/>
    <n v="14.896000000000001"/>
    <x v="0"/>
    <n v="0.28000000000000003"/>
  </r>
  <r>
    <n v="9929"/>
    <s v="CA-2016-129630"/>
    <d v="2015-02-26T00:00:00"/>
    <d v="2016-04-09T00:00:00"/>
    <d v="2015-02-26T00:00:00"/>
    <d v="2016-04-09T00:00:00"/>
    <n v="408"/>
    <x v="0"/>
    <s v="Q1"/>
    <s v="Feb"/>
    <x v="3"/>
    <s v="IM-15055"/>
    <x v="243"/>
    <x v="1"/>
    <s v="United States"/>
    <x v="16"/>
    <x v="7"/>
    <n v="94122"/>
    <x v="1"/>
    <s v="FUR-FU-10000260"/>
    <s v="Furniture"/>
    <x v="0"/>
    <x v="76"/>
    <n v="24.27"/>
    <n v="3"/>
    <n v="0"/>
    <n v="8.7371999999999996"/>
    <x v="0"/>
    <n v="0.36"/>
  </r>
  <r>
    <n v="5555"/>
    <s v="US-2014-159618"/>
    <d v="2014-06-10T00:00:00"/>
    <d v="2014-11-16T00:00:00"/>
    <d v="2014-06-10T00:00:00"/>
    <d v="2014-11-16T00:00:00"/>
    <n v="159"/>
    <x v="1"/>
    <s v="Q2"/>
    <s v="Jun"/>
    <x v="1"/>
    <s v="DB-12970"/>
    <x v="244"/>
    <x v="0"/>
    <s v="United States"/>
    <x v="26"/>
    <x v="17"/>
    <n v="77036"/>
    <x v="3"/>
    <s v="FUR-BO-10004467"/>
    <s v="Furniture"/>
    <x v="1"/>
    <x v="194"/>
    <n v="67.993200000000002"/>
    <n v="1"/>
    <n v="0.32"/>
    <n v="-12.998699999999999"/>
    <x v="0"/>
    <n v="-0.19117647058823528"/>
  </r>
  <r>
    <n v="8350"/>
    <s v="US-2015-115238"/>
    <d v="2018-05-09T00:00:00"/>
    <d v="2015-04-05T00:00:00"/>
    <d v="2015-04-05T00:00:00"/>
    <d v="2018-05-09T00:00:00"/>
    <n v="1130"/>
    <x v="0"/>
    <s v="Q2"/>
    <s v="Apr"/>
    <x v="1"/>
    <s v="JW-15220"/>
    <x v="76"/>
    <x v="0"/>
    <s v="United States"/>
    <x v="40"/>
    <x v="25"/>
    <n v="1841"/>
    <x v="0"/>
    <s v="FUR-FU-10001025"/>
    <s v="Furniture"/>
    <x v="0"/>
    <x v="175"/>
    <n v="24.3"/>
    <n v="5"/>
    <n v="0"/>
    <n v="10.449"/>
    <x v="0"/>
    <n v="0.43"/>
  </r>
  <r>
    <n v="5168"/>
    <s v="CA-2014-121006"/>
    <d v="2014-05-08T00:00:00"/>
    <d v="2014-11-16T00:00:00"/>
    <d v="2014-05-08T00:00:00"/>
    <d v="2014-11-16T00:00:00"/>
    <n v="192"/>
    <x v="1"/>
    <s v="Q2"/>
    <s v="May"/>
    <x v="1"/>
    <s v="SC-20020"/>
    <x v="245"/>
    <x v="1"/>
    <s v="United States"/>
    <x v="117"/>
    <x v="12"/>
    <n v="48640"/>
    <x v="3"/>
    <s v="FUR-CH-10004997"/>
    <s v="Furniture"/>
    <x v="3"/>
    <x v="195"/>
    <n v="563.94000000000005"/>
    <n v="3"/>
    <n v="0"/>
    <n v="112.788"/>
    <x v="0"/>
    <n v="0.19999999999999998"/>
  </r>
  <r>
    <n v="2414"/>
    <s v="CA-2014-151295"/>
    <d v="2014-06-09T00:00:00"/>
    <d v="2014-11-16T00:00:00"/>
    <d v="2014-06-09T00:00:00"/>
    <d v="2014-11-16T00:00:00"/>
    <n v="160"/>
    <x v="1"/>
    <s v="Q2"/>
    <s v="Jun"/>
    <x v="1"/>
    <s v="JA-15970"/>
    <x v="246"/>
    <x v="1"/>
    <s v="United States"/>
    <x v="10"/>
    <x v="7"/>
    <n v="90045"/>
    <x v="1"/>
    <s v="FUR-TA-10002356"/>
    <s v="Furniture"/>
    <x v="2"/>
    <x v="123"/>
    <n v="629.06399999999996"/>
    <n v="3"/>
    <n v="0.2"/>
    <n v="31.453199999999999"/>
    <x v="0"/>
    <n v="0.05"/>
  </r>
  <r>
    <n v="8550"/>
    <s v="CA-2015-126186"/>
    <d v="2014-11-21T00:00:00"/>
    <d v="2015-12-09T00:00:00"/>
    <d v="2014-11-21T00:00:00"/>
    <d v="2015-12-09T00:00:00"/>
    <n v="383"/>
    <x v="1"/>
    <s v="Q4"/>
    <s v="Nov"/>
    <x v="2"/>
    <s v="GB-14530"/>
    <x v="247"/>
    <x v="0"/>
    <s v="United States"/>
    <x v="43"/>
    <x v="31"/>
    <n v="80013"/>
    <x v="1"/>
    <s v="FUR-FU-10000073"/>
    <s v="Furniture"/>
    <x v="0"/>
    <x v="196"/>
    <n v="24.64"/>
    <n v="4"/>
    <n v="0.2"/>
    <n v="4.0039999999999996"/>
    <x v="0"/>
    <n v="0.16249999999999998"/>
  </r>
  <r>
    <n v="2884"/>
    <s v="CA-2016-130799"/>
    <d v="2015-06-27T00:00:00"/>
    <d v="2016-11-16T00:00:00"/>
    <d v="2015-06-27T00:00:00"/>
    <d v="2016-11-16T00:00:00"/>
    <n v="508"/>
    <x v="0"/>
    <s v="Q2"/>
    <s v="Jun"/>
    <x v="0"/>
    <s v="BK-11260"/>
    <x v="94"/>
    <x v="1"/>
    <s v="United States"/>
    <x v="16"/>
    <x v="7"/>
    <n v="94110"/>
    <x v="1"/>
    <s v="FUR-FU-10001852"/>
    <s v="Furniture"/>
    <x v="0"/>
    <x v="9"/>
    <n v="6.96"/>
    <n v="4"/>
    <n v="0"/>
    <n v="2.2271999999999998"/>
    <x v="0"/>
    <n v="0.32"/>
  </r>
  <r>
    <n v="9592"/>
    <s v="US-2016-105452"/>
    <d v="2019-02-10T00:00:00"/>
    <d v="2016-01-08T00:00:00"/>
    <d v="2016-01-08T00:00:00"/>
    <d v="2019-02-10T00:00:00"/>
    <n v="1129"/>
    <x v="2"/>
    <s v="Q1"/>
    <s v="Jan"/>
    <x v="1"/>
    <s v="BF-11005"/>
    <x v="248"/>
    <x v="2"/>
    <s v="United States"/>
    <x v="36"/>
    <x v="17"/>
    <n v="77506"/>
    <x v="3"/>
    <s v="FUR-FU-10003691"/>
    <s v="Furniture"/>
    <x v="0"/>
    <x v="164"/>
    <n v="24.7"/>
    <n v="5"/>
    <n v="0.6"/>
    <n v="-9.8800000000000008"/>
    <x v="0"/>
    <n v="-0.4"/>
  </r>
  <r>
    <n v="8120"/>
    <s v="CA-2016-116722"/>
    <d v="2015-06-29T00:00:00"/>
    <d v="2016-11-16T00:00:00"/>
    <d v="2015-06-29T00:00:00"/>
    <d v="2016-11-16T00:00:00"/>
    <n v="506"/>
    <x v="0"/>
    <s v="Q2"/>
    <s v="Jun"/>
    <x v="1"/>
    <s v="LP-17080"/>
    <x v="249"/>
    <x v="1"/>
    <s v="United States"/>
    <x v="16"/>
    <x v="7"/>
    <n v="94110"/>
    <x v="1"/>
    <s v="FUR-FU-10001934"/>
    <s v="Furniture"/>
    <x v="0"/>
    <x v="197"/>
    <n v="41.96"/>
    <n v="2"/>
    <n v="0"/>
    <n v="10.909599999999999"/>
    <x v="0"/>
    <n v="0.25999999999999995"/>
  </r>
  <r>
    <n v="7033"/>
    <s v="CA-2016-145548"/>
    <d v="2015-06-28T00:00:00"/>
    <d v="2016-11-16T00:00:00"/>
    <d v="2015-06-28T00:00:00"/>
    <d v="2016-11-16T00:00:00"/>
    <n v="507"/>
    <x v="0"/>
    <s v="Q2"/>
    <s v="Jun"/>
    <x v="1"/>
    <s v="EB-13750"/>
    <x v="239"/>
    <x v="0"/>
    <s v="United States"/>
    <x v="4"/>
    <x v="4"/>
    <n v="10011"/>
    <x v="0"/>
    <s v="FUR-CH-10003774"/>
    <s v="Furniture"/>
    <x v="3"/>
    <x v="113"/>
    <n v="245.64599999999999"/>
    <n v="3"/>
    <n v="0.1"/>
    <n v="8.1882000000000001"/>
    <x v="0"/>
    <n v="3.3333333333333333E-2"/>
  </r>
  <r>
    <n v="4038"/>
    <s v="CA-2014-110786"/>
    <d v="2017-09-25T00:00:00"/>
    <d v="2015-02-01T00:00:00"/>
    <d v="2015-02-01T00:00:00"/>
    <d v="2017-09-25T00:00:00"/>
    <n v="967"/>
    <x v="0"/>
    <s v="Q1"/>
    <s v="Feb"/>
    <x v="1"/>
    <s v="AJ-10795"/>
    <x v="54"/>
    <x v="0"/>
    <s v="United States"/>
    <x v="16"/>
    <x v="7"/>
    <n v="94110"/>
    <x v="1"/>
    <s v="FUR-FU-10000550"/>
    <s v="Furniture"/>
    <x v="0"/>
    <x v="198"/>
    <n v="24.9"/>
    <n v="5"/>
    <n v="0"/>
    <n v="8.2170000000000005"/>
    <x v="0"/>
    <n v="0.33"/>
  </r>
  <r>
    <n v="6115"/>
    <s v="CA-2016-124590"/>
    <d v="2015-07-30T00:00:00"/>
    <d v="2016-11-16T00:00:00"/>
    <d v="2015-07-30T00:00:00"/>
    <d v="2016-11-16T00:00:00"/>
    <n v="475"/>
    <x v="0"/>
    <s v="Q3"/>
    <s v="Jul"/>
    <x v="1"/>
    <s v="SP-20920"/>
    <x v="250"/>
    <x v="1"/>
    <s v="United States"/>
    <x v="56"/>
    <x v="0"/>
    <n v="44134"/>
    <x v="0"/>
    <s v="FUR-CH-10003746"/>
    <s v="Furniture"/>
    <x v="3"/>
    <x v="199"/>
    <n v="449.37200000000001"/>
    <n v="2"/>
    <n v="0.3"/>
    <n v="-12.8392"/>
    <x v="0"/>
    <n v="-2.8571428571428571E-2"/>
  </r>
  <r>
    <n v="8121"/>
    <s v="CA-2016-116722"/>
    <d v="2015-06-30T00:00:00"/>
    <d v="2016-11-16T00:00:00"/>
    <d v="2015-06-30T00:00:00"/>
    <d v="2016-11-16T00:00:00"/>
    <n v="505"/>
    <x v="0"/>
    <s v="Q2"/>
    <s v="Jun"/>
    <x v="1"/>
    <s v="LP-17080"/>
    <x v="249"/>
    <x v="1"/>
    <s v="United States"/>
    <x v="16"/>
    <x v="7"/>
    <n v="94110"/>
    <x v="1"/>
    <s v="FUR-CH-10004997"/>
    <s v="Furniture"/>
    <x v="3"/>
    <x v="195"/>
    <n v="451.15199999999999"/>
    <n v="3"/>
    <n v="0.2"/>
    <n v="0"/>
    <x v="1"/>
    <n v="0"/>
  </r>
  <r>
    <n v="4589"/>
    <s v="US-2017-163790"/>
    <d v="2015-09-19T00:00:00"/>
    <d v="2017-04-11T00:00:00"/>
    <d v="2015-09-19T00:00:00"/>
    <d v="2017-04-11T00:00:00"/>
    <n v="570"/>
    <x v="0"/>
    <s v="Q3"/>
    <s v="Sep"/>
    <x v="0"/>
    <s v="NL-18310"/>
    <x v="251"/>
    <x v="2"/>
    <s v="United States"/>
    <x v="118"/>
    <x v="7"/>
    <n v="94526"/>
    <x v="1"/>
    <s v="FUR-FU-10002508"/>
    <s v="Furniture"/>
    <x v="0"/>
    <x v="200"/>
    <n v="25.02"/>
    <n v="3"/>
    <n v="0"/>
    <n v="10.5084"/>
    <x v="0"/>
    <n v="0.42"/>
  </r>
  <r>
    <n v="5326"/>
    <s v="CA-2015-119508"/>
    <d v="2014-08-11T00:00:00"/>
    <d v="2015-09-12T00:00:00"/>
    <d v="2014-08-11T00:00:00"/>
    <d v="2015-09-12T00:00:00"/>
    <n v="397"/>
    <x v="1"/>
    <s v="Q3"/>
    <s v="Aug"/>
    <x v="1"/>
    <s v="TZ-21580"/>
    <x v="225"/>
    <x v="1"/>
    <s v="United States"/>
    <x v="51"/>
    <x v="7"/>
    <n v="90712"/>
    <x v="1"/>
    <s v="FUR-FU-10004270"/>
    <s v="Furniture"/>
    <x v="0"/>
    <x v="40"/>
    <n v="25.08"/>
    <n v="6"/>
    <n v="0"/>
    <n v="9.0288000000000004"/>
    <x v="0"/>
    <n v="0.36000000000000004"/>
  </r>
  <r>
    <n v="1337"/>
    <s v="US-2017-123281"/>
    <d v="2015-09-02T00:00:00"/>
    <d v="2017-07-04T00:00:00"/>
    <d v="2015-09-02T00:00:00"/>
    <d v="2017-07-04T00:00:00"/>
    <n v="671"/>
    <x v="0"/>
    <s v="Q3"/>
    <s v="Sep"/>
    <x v="1"/>
    <s v="JF-15190"/>
    <x v="252"/>
    <x v="1"/>
    <s v="United States"/>
    <x v="10"/>
    <x v="7"/>
    <n v="90008"/>
    <x v="1"/>
    <s v="FUR-FU-10003724"/>
    <s v="Furniture"/>
    <x v="0"/>
    <x v="69"/>
    <n v="25.11"/>
    <n v="3"/>
    <n v="0"/>
    <n v="6.5286"/>
    <x v="0"/>
    <n v="0.26"/>
  </r>
  <r>
    <n v="6111"/>
    <s v="CA-2016-124590"/>
    <d v="2015-07-28T00:00:00"/>
    <d v="2016-11-16T00:00:00"/>
    <d v="2015-07-28T00:00:00"/>
    <d v="2016-11-16T00:00:00"/>
    <n v="477"/>
    <x v="0"/>
    <s v="Q3"/>
    <s v="Jul"/>
    <x v="1"/>
    <s v="SP-20920"/>
    <x v="250"/>
    <x v="1"/>
    <s v="United States"/>
    <x v="56"/>
    <x v="0"/>
    <n v="44134"/>
    <x v="0"/>
    <s v="FUR-CH-10004495"/>
    <s v="Furniture"/>
    <x v="3"/>
    <x v="153"/>
    <n v="1474.8019999999999"/>
    <n v="7"/>
    <n v="0.3"/>
    <n v="-21.0686"/>
    <x v="0"/>
    <n v="-1.4285714285714287E-2"/>
  </r>
  <r>
    <n v="5735"/>
    <s v="CA-2017-143574"/>
    <d v="2018-10-31T00:00:00"/>
    <d v="2017-02-07T00:00:00"/>
    <d v="2017-02-07T00:00:00"/>
    <d v="2018-10-31T00:00:00"/>
    <n v="631"/>
    <x v="3"/>
    <s v="Q1"/>
    <s v="Feb"/>
    <x v="2"/>
    <s v="DR-12880"/>
    <x v="105"/>
    <x v="0"/>
    <s v="United States"/>
    <x v="119"/>
    <x v="5"/>
    <n v="6460"/>
    <x v="0"/>
    <s v="FUR-FU-10003976"/>
    <s v="Furniture"/>
    <x v="0"/>
    <x v="61"/>
    <n v="25.16"/>
    <n v="2"/>
    <n v="0"/>
    <n v="8.5543999999999993"/>
    <x v="0"/>
    <n v="0.33999999999999997"/>
  </r>
  <r>
    <n v="6114"/>
    <s v="CA-2016-124590"/>
    <d v="2015-07-29T00:00:00"/>
    <d v="2016-11-16T00:00:00"/>
    <d v="2015-07-29T00:00:00"/>
    <d v="2016-11-16T00:00:00"/>
    <n v="476"/>
    <x v="0"/>
    <s v="Q3"/>
    <s v="Jul"/>
    <x v="1"/>
    <s v="SP-20920"/>
    <x v="250"/>
    <x v="1"/>
    <s v="United States"/>
    <x v="56"/>
    <x v="0"/>
    <n v="44134"/>
    <x v="0"/>
    <s v="FUR-CH-10000454"/>
    <s v="Furniture"/>
    <x v="3"/>
    <x v="201"/>
    <n v="1537.0740000000001"/>
    <n v="9"/>
    <n v="0.3"/>
    <n v="0"/>
    <x v="1"/>
    <n v="0"/>
  </r>
  <r>
    <n v="5547"/>
    <s v="CA-2017-151008"/>
    <d v="2015-12-27T00:00:00"/>
    <d v="2017-08-09T00:00:00"/>
    <d v="2015-12-27T00:00:00"/>
    <d v="2017-08-09T00:00:00"/>
    <n v="591"/>
    <x v="0"/>
    <s v="Q4"/>
    <s v="Dec"/>
    <x v="2"/>
    <s v="JM-16195"/>
    <x v="253"/>
    <x v="1"/>
    <s v="United States"/>
    <x v="120"/>
    <x v="36"/>
    <n v="84020"/>
    <x v="1"/>
    <s v="FUR-FU-10002396"/>
    <s v="Furniture"/>
    <x v="0"/>
    <x v="202"/>
    <n v="25.16"/>
    <n v="2"/>
    <n v="0"/>
    <n v="10.5672"/>
    <x v="0"/>
    <n v="0.42"/>
  </r>
  <r>
    <n v="7759"/>
    <s v="CA-2017-112844"/>
    <d v="2016-10-19T00:00:00"/>
    <d v="2017-11-16T00:00:00"/>
    <d v="2016-10-19T00:00:00"/>
    <d v="2017-11-16T00:00:00"/>
    <n v="393"/>
    <x v="2"/>
    <s v="Q4"/>
    <s v="Oct"/>
    <x v="0"/>
    <s v="SP-20620"/>
    <x v="254"/>
    <x v="0"/>
    <s v="United States"/>
    <x v="121"/>
    <x v="4"/>
    <n v="14215"/>
    <x v="0"/>
    <s v="FUR-FU-10004845"/>
    <s v="Furniture"/>
    <x v="0"/>
    <x v="16"/>
    <n v="154.94999999999999"/>
    <n v="3"/>
    <n v="0"/>
    <n v="30.99"/>
    <x v="0"/>
    <n v="0.2"/>
  </r>
  <r>
    <n v="7276"/>
    <s v="CA-2015-144519"/>
    <d v="2016-10-12T00:00:00"/>
    <d v="2015-11-17T00:00:00"/>
    <d v="2015-11-17T00:00:00"/>
    <d v="2016-10-12T00:00:00"/>
    <n v="330"/>
    <x v="0"/>
    <s v="Q4"/>
    <s v="Nov"/>
    <x v="1"/>
    <s v="AW-10930"/>
    <x v="255"/>
    <x v="2"/>
    <s v="United States"/>
    <x v="122"/>
    <x v="37"/>
    <n v="59601"/>
    <x v="1"/>
    <s v="FUR-FU-10000794"/>
    <s v="Furniture"/>
    <x v="0"/>
    <x v="203"/>
    <n v="63.98"/>
    <n v="7"/>
    <n v="0"/>
    <n v="21.7532"/>
    <x v="0"/>
    <n v="0.34"/>
  </r>
  <r>
    <n v="105"/>
    <s v="US-2015-156867"/>
    <d v="2016-10-11T00:00:00"/>
    <d v="2015-11-17T00:00:00"/>
    <d v="2015-11-17T00:00:00"/>
    <d v="2016-10-11T00:00:00"/>
    <n v="329"/>
    <x v="0"/>
    <s v="Q4"/>
    <s v="Nov"/>
    <x v="1"/>
    <s v="LC-16870"/>
    <x v="160"/>
    <x v="1"/>
    <s v="United States"/>
    <x v="43"/>
    <x v="31"/>
    <n v="80013"/>
    <x v="1"/>
    <s v="FUR-FU-10004006"/>
    <s v="Furniture"/>
    <x v="0"/>
    <x v="204"/>
    <n v="102.36"/>
    <n v="3"/>
    <n v="0.2"/>
    <n v="-3.8384999999999998"/>
    <x v="0"/>
    <n v="-3.7499999999999999E-2"/>
  </r>
  <r>
    <n v="9692"/>
    <s v="CA-2015-130183"/>
    <d v="2016-10-13T00:00:00"/>
    <d v="2015-11-17T00:00:00"/>
    <d v="2015-11-17T00:00:00"/>
    <d v="2016-10-13T00:00:00"/>
    <n v="331"/>
    <x v="0"/>
    <s v="Q4"/>
    <s v="Nov"/>
    <x v="1"/>
    <s v="PO-18850"/>
    <x v="179"/>
    <x v="1"/>
    <s v="United States"/>
    <x v="26"/>
    <x v="17"/>
    <n v="77041"/>
    <x v="3"/>
    <s v="FUR-BO-10001811"/>
    <s v="Furniture"/>
    <x v="1"/>
    <x v="205"/>
    <n v="613.99919999999997"/>
    <n v="3"/>
    <n v="0.32"/>
    <n v="-18.058800000000002"/>
    <x v="0"/>
    <n v="-2.9411764705882356E-2"/>
  </r>
  <r>
    <n v="5936"/>
    <s v="CA-2016-103107"/>
    <d v="2015-02-22T00:00:00"/>
    <d v="2016-04-07T00:00:00"/>
    <d v="2015-02-22T00:00:00"/>
    <d v="2016-04-07T00:00:00"/>
    <n v="410"/>
    <x v="0"/>
    <s v="Q1"/>
    <s v="Feb"/>
    <x v="3"/>
    <s v="RB-19465"/>
    <x v="256"/>
    <x v="2"/>
    <s v="United States"/>
    <x v="12"/>
    <x v="1"/>
    <n v="98103"/>
    <x v="1"/>
    <s v="FUR-FU-10000221"/>
    <s v="Furniture"/>
    <x v="0"/>
    <x v="55"/>
    <n v="25.4"/>
    <n v="5"/>
    <n v="0"/>
    <n v="8.6359999999999992"/>
    <x v="0"/>
    <n v="0.33999999999999997"/>
  </r>
  <r>
    <n v="4452"/>
    <s v="CA-2016-147137"/>
    <d v="2015-02-23T00:00:00"/>
    <d v="2016-06-07T00:00:00"/>
    <d v="2015-02-23T00:00:00"/>
    <d v="2016-06-07T00:00:00"/>
    <n v="470"/>
    <x v="0"/>
    <s v="Q1"/>
    <s v="Feb"/>
    <x v="2"/>
    <s v="AA-10645"/>
    <x v="82"/>
    <x v="1"/>
    <s v="United States"/>
    <x v="16"/>
    <x v="7"/>
    <n v="94109"/>
    <x v="1"/>
    <s v="FUR-FU-10000221"/>
    <s v="Furniture"/>
    <x v="0"/>
    <x v="55"/>
    <n v="25.4"/>
    <n v="5"/>
    <n v="0"/>
    <n v="8.6359999999999992"/>
    <x v="0"/>
    <n v="0.33999999999999997"/>
  </r>
  <r>
    <n v="953"/>
    <s v="CA-2017-131156"/>
    <d v="2015-10-03T00:00:00"/>
    <d v="2017-07-04T00:00:00"/>
    <d v="2015-10-03T00:00:00"/>
    <d v="2017-07-04T00:00:00"/>
    <n v="640"/>
    <x v="0"/>
    <s v="Q4"/>
    <s v="Oct"/>
    <x v="1"/>
    <s v="KH-16360"/>
    <x v="257"/>
    <x v="1"/>
    <s v="United States"/>
    <x v="3"/>
    <x v="3"/>
    <n v="19143"/>
    <x v="0"/>
    <s v="FUR-FU-10001940"/>
    <s v="Furniture"/>
    <x v="0"/>
    <x v="91"/>
    <n v="25.472000000000001"/>
    <n v="4"/>
    <n v="0.2"/>
    <n v="7.6416000000000004"/>
    <x v="0"/>
    <n v="0.3"/>
  </r>
  <r>
    <n v="9932"/>
    <s v="CA-2015-104948"/>
    <d v="2016-10-14T00:00:00"/>
    <d v="2015-11-17T00:00:00"/>
    <d v="2015-11-17T00:00:00"/>
    <d v="2016-10-14T00:00:00"/>
    <n v="332"/>
    <x v="0"/>
    <s v="Q4"/>
    <s v="Nov"/>
    <x v="1"/>
    <s v="KH-16510"/>
    <x v="258"/>
    <x v="1"/>
    <s v="United States"/>
    <x v="123"/>
    <x v="7"/>
    <n v="92404"/>
    <x v="1"/>
    <s v="FUR-BO-10004357"/>
    <s v="Furniture"/>
    <x v="1"/>
    <x v="206"/>
    <n v="683.33199999999999"/>
    <n v="4"/>
    <n v="0.15"/>
    <n v="-40.195999999999998"/>
    <x v="0"/>
    <n v="-5.8823529411764705E-2"/>
  </r>
  <r>
    <n v="7343"/>
    <s v="CA-2014-116190"/>
    <d v="2019-01-29T00:00:00"/>
    <d v="2014-01-08T00:00:00"/>
    <d v="2014-01-08T00:00:00"/>
    <d v="2019-01-29T00:00:00"/>
    <n v="1847"/>
    <x v="1"/>
    <s v="Q1"/>
    <s v="Jan"/>
    <x v="1"/>
    <s v="SG-20470"/>
    <x v="259"/>
    <x v="1"/>
    <s v="United States"/>
    <x v="124"/>
    <x v="19"/>
    <n v="30318"/>
    <x v="2"/>
    <s v="FUR-FU-10000719"/>
    <s v="Furniture"/>
    <x v="0"/>
    <x v="58"/>
    <n v="25.71"/>
    <n v="3"/>
    <n v="0"/>
    <n v="9.2555999999999994"/>
    <x v="0"/>
    <n v="0.36"/>
  </r>
  <r>
    <n v="6300"/>
    <s v="CA-2017-107314"/>
    <d v="2017-04-16T00:00:00"/>
    <d v="2017-03-12T00:00:00"/>
    <d v="2017-03-12T00:00:00"/>
    <d v="2017-04-16T00:00:00"/>
    <n v="35"/>
    <x v="3"/>
    <s v="Q1"/>
    <s v="Mar"/>
    <x v="2"/>
    <s v="MZ-17335"/>
    <x v="78"/>
    <x v="2"/>
    <s v="United States"/>
    <x v="16"/>
    <x v="7"/>
    <n v="94109"/>
    <x v="1"/>
    <s v="FUR-FU-10003489"/>
    <s v="Furniture"/>
    <x v="0"/>
    <x v="207"/>
    <n v="25.83"/>
    <n v="3"/>
    <n v="0"/>
    <n v="9.5571000000000002"/>
    <x v="0"/>
    <n v="0.37000000000000005"/>
  </r>
  <r>
    <n v="7196"/>
    <s v="CA-2016-147683"/>
    <d v="2016-10-17T00:00:00"/>
    <d v="2016-11-17T00:00:00"/>
    <d v="2016-10-17T00:00:00"/>
    <d v="2016-11-17T00:00:00"/>
    <n v="31"/>
    <x v="2"/>
    <s v="Q4"/>
    <s v="Oct"/>
    <x v="1"/>
    <s v="PO-19180"/>
    <x v="228"/>
    <x v="2"/>
    <s v="United States"/>
    <x v="12"/>
    <x v="1"/>
    <n v="98103"/>
    <x v="1"/>
    <s v="FUR-FU-10004848"/>
    <s v="Furniture"/>
    <x v="0"/>
    <x v="208"/>
    <n v="19.54"/>
    <n v="2"/>
    <n v="0"/>
    <n v="7.2298"/>
    <x v="0"/>
    <n v="0.37"/>
  </r>
  <r>
    <n v="5138"/>
    <s v="CA-2016-128972"/>
    <d v="2016-10-16T00:00:00"/>
    <d v="2016-11-17T00:00:00"/>
    <d v="2016-10-16T00:00:00"/>
    <d v="2016-11-17T00:00:00"/>
    <n v="32"/>
    <x v="2"/>
    <s v="Q4"/>
    <s v="Oct"/>
    <x v="1"/>
    <s v="TS-21430"/>
    <x v="232"/>
    <x v="0"/>
    <s v="United States"/>
    <x v="125"/>
    <x v="33"/>
    <n v="73120"/>
    <x v="3"/>
    <s v="FUR-FU-10003096"/>
    <s v="Furniture"/>
    <x v="0"/>
    <x v="209"/>
    <n v="30.36"/>
    <n v="4"/>
    <n v="0"/>
    <n v="13.0548"/>
    <x v="0"/>
    <n v="0.43"/>
  </r>
  <r>
    <n v="2515"/>
    <s v="CA-2016-124506"/>
    <d v="2015-07-01T00:00:00"/>
    <d v="2016-11-17T00:00:00"/>
    <d v="2015-07-01T00:00:00"/>
    <d v="2016-11-17T00:00:00"/>
    <n v="505"/>
    <x v="0"/>
    <s v="Q3"/>
    <s v="Jul"/>
    <x v="1"/>
    <s v="BB-11545"/>
    <x v="260"/>
    <x v="0"/>
    <s v="United States"/>
    <x v="11"/>
    <x v="6"/>
    <n v="60623"/>
    <x v="3"/>
    <s v="FUR-CH-10004540"/>
    <s v="Furniture"/>
    <x v="3"/>
    <x v="152"/>
    <n v="47.991999999999997"/>
    <n v="2"/>
    <n v="0.3"/>
    <n v="-2.0568"/>
    <x v="0"/>
    <n v="-4.2857142857142858E-2"/>
  </r>
  <r>
    <n v="3829"/>
    <s v="CA-2017-141733"/>
    <d v="2015-12-21T00:00:00"/>
    <d v="2017-11-05T00:00:00"/>
    <d v="2015-12-21T00:00:00"/>
    <d v="2017-11-05T00:00:00"/>
    <n v="685"/>
    <x v="0"/>
    <s v="Q4"/>
    <s v="Dec"/>
    <x v="1"/>
    <s v="RW-19540"/>
    <x v="261"/>
    <x v="0"/>
    <s v="United States"/>
    <x v="20"/>
    <x v="12"/>
    <n v="48234"/>
    <x v="3"/>
    <s v="FUR-CH-10002017"/>
    <s v="Furniture"/>
    <x v="3"/>
    <x v="210"/>
    <n v="26.64"/>
    <n v="1"/>
    <n v="0"/>
    <n v="7.4592000000000001"/>
    <x v="0"/>
    <n v="0.27999999999999997"/>
  </r>
  <r>
    <n v="4531"/>
    <s v="CA-2016-118759"/>
    <d v="2016-10-26T00:00:00"/>
    <d v="2016-11-17T00:00:00"/>
    <d v="2016-10-26T00:00:00"/>
    <d v="2016-11-17T00:00:00"/>
    <n v="22"/>
    <x v="2"/>
    <s v="Q4"/>
    <s v="Oct"/>
    <x v="2"/>
    <s v="MB-17305"/>
    <x v="262"/>
    <x v="1"/>
    <s v="United States"/>
    <x v="4"/>
    <x v="4"/>
    <n v="10009"/>
    <x v="0"/>
    <s v="FUR-CH-10002335"/>
    <s v="Furniture"/>
    <x v="3"/>
    <x v="211"/>
    <n v="408.00599999999997"/>
    <n v="2"/>
    <n v="0.1"/>
    <n v="72.534400000000005"/>
    <x v="0"/>
    <n v="0.17777777777777781"/>
  </r>
  <r>
    <n v="305"/>
    <s v="CA-2015-144253"/>
    <d v="2014-08-05T00:00:00"/>
    <d v="2015-09-05T00:00:00"/>
    <d v="2014-08-05T00:00:00"/>
    <d v="2015-09-05T00:00:00"/>
    <n v="396"/>
    <x v="1"/>
    <s v="Q3"/>
    <s v="Aug"/>
    <x v="0"/>
    <s v="AS-10225"/>
    <x v="124"/>
    <x v="0"/>
    <s v="United States"/>
    <x v="4"/>
    <x v="4"/>
    <n v="10024"/>
    <x v="0"/>
    <s v="FUR-FU-10002671"/>
    <s v="Furniture"/>
    <x v="0"/>
    <x v="108"/>
    <n v="26.8"/>
    <n v="2"/>
    <n v="0"/>
    <n v="12.864000000000001"/>
    <x v="0"/>
    <n v="0.48000000000000004"/>
  </r>
  <r>
    <n v="8469"/>
    <s v="US-2016-164196"/>
    <d v="2015-07-02T00:00:00"/>
    <d v="2016-11-17T00:00:00"/>
    <d v="2015-07-02T00:00:00"/>
    <d v="2016-11-17T00:00:00"/>
    <n v="504"/>
    <x v="0"/>
    <s v="Q3"/>
    <s v="Jul"/>
    <x v="1"/>
    <s v="AS-10285"/>
    <x v="263"/>
    <x v="0"/>
    <s v="United States"/>
    <x v="126"/>
    <x v="14"/>
    <n v="46060"/>
    <x v="3"/>
    <s v="FUR-TA-10001950"/>
    <s v="Furniture"/>
    <x v="2"/>
    <x v="124"/>
    <n v="2678.94"/>
    <n v="6"/>
    <n v="0"/>
    <n v="241.1046"/>
    <x v="0"/>
    <n v="0.09"/>
  </r>
  <r>
    <n v="4109"/>
    <s v="CA-2015-105599"/>
    <d v="2014-09-23T00:00:00"/>
    <d v="2015-07-09T00:00:00"/>
    <d v="2014-09-23T00:00:00"/>
    <d v="2015-07-09T00:00:00"/>
    <n v="289"/>
    <x v="1"/>
    <s v="Q3"/>
    <s v="Sep"/>
    <x v="3"/>
    <s v="MC-17275"/>
    <x v="264"/>
    <x v="1"/>
    <s v="United States"/>
    <x v="4"/>
    <x v="4"/>
    <n v="10011"/>
    <x v="0"/>
    <s v="FUR-TA-10003837"/>
    <s v="Furniture"/>
    <x v="2"/>
    <x v="137"/>
    <n v="27.414000000000001"/>
    <n v="3"/>
    <n v="0.4"/>
    <n v="-14.1639"/>
    <x v="0"/>
    <n v="-0.51666666666666661"/>
  </r>
  <r>
    <n v="8530"/>
    <s v="CA-2017-137624"/>
    <d v="2016-03-08T00:00:00"/>
    <d v="2017-11-17T00:00:00"/>
    <d v="2016-03-08T00:00:00"/>
    <d v="2017-11-17T00:00:00"/>
    <n v="619"/>
    <x v="2"/>
    <s v="Q1"/>
    <s v="Mar"/>
    <x v="1"/>
    <s v="ME-17320"/>
    <x v="265"/>
    <x v="2"/>
    <s v="United States"/>
    <x v="10"/>
    <x v="7"/>
    <n v="90008"/>
    <x v="1"/>
    <s v="FUR-CH-10001714"/>
    <s v="Furniture"/>
    <x v="3"/>
    <x v="212"/>
    <n v="241.42400000000001"/>
    <n v="2"/>
    <n v="0.2"/>
    <n v="-36.2136"/>
    <x v="0"/>
    <n v="-0.15"/>
  </r>
  <r>
    <n v="5018"/>
    <s v="CA-2014-127558"/>
    <d v="2016-10-31T00:00:00"/>
    <d v="2014-11-18T00:00:00"/>
    <d v="2014-11-18T00:00:00"/>
    <d v="2016-10-31T00:00:00"/>
    <n v="713"/>
    <x v="1"/>
    <s v="Q4"/>
    <s v="Nov"/>
    <x v="2"/>
    <s v="SS-20410"/>
    <x v="266"/>
    <x v="1"/>
    <s v="United States"/>
    <x v="10"/>
    <x v="7"/>
    <n v="90008"/>
    <x v="1"/>
    <s v="FUR-FU-10002505"/>
    <s v="Furniture"/>
    <x v="0"/>
    <x v="12"/>
    <n v="10.11"/>
    <n v="3"/>
    <n v="0"/>
    <n v="3.2351999999999999"/>
    <x v="0"/>
    <n v="0.32"/>
  </r>
  <r>
    <n v="9904"/>
    <s v="CA-2014-122609"/>
    <d v="2014-06-11T00:00:00"/>
    <d v="2014-11-18T00:00:00"/>
    <d v="2014-06-11T00:00:00"/>
    <d v="2014-11-18T00:00:00"/>
    <n v="160"/>
    <x v="1"/>
    <s v="Q2"/>
    <s v="Jun"/>
    <x v="1"/>
    <s v="DP-13000"/>
    <x v="267"/>
    <x v="1"/>
    <s v="United States"/>
    <x v="127"/>
    <x v="17"/>
    <n v="75007"/>
    <x v="3"/>
    <s v="FUR-FU-10004587"/>
    <s v="Furniture"/>
    <x v="0"/>
    <x v="59"/>
    <n v="25.128"/>
    <n v="3"/>
    <n v="0.6"/>
    <n v="-6.9101999999999997"/>
    <x v="0"/>
    <n v="-0.27499999999999997"/>
  </r>
  <r>
    <n v="1460"/>
    <s v="CA-2014-155271"/>
    <d v="2014-02-10T00:00:00"/>
    <d v="2014-04-05T00:00:00"/>
    <d v="2014-02-10T00:00:00"/>
    <d v="2014-04-05T00:00:00"/>
    <n v="54"/>
    <x v="1"/>
    <s v="Q1"/>
    <s v="Feb"/>
    <x v="3"/>
    <s v="AA-10480"/>
    <x v="268"/>
    <x v="1"/>
    <s v="United States"/>
    <x v="128"/>
    <x v="5"/>
    <n v="6457"/>
    <x v="0"/>
    <s v="FUR-FU-10001473"/>
    <s v="Furniture"/>
    <x v="0"/>
    <x v="213"/>
    <n v="27.46"/>
    <n v="2"/>
    <n v="0"/>
    <n v="9.8856000000000002"/>
    <x v="0"/>
    <n v="0.36"/>
  </r>
  <r>
    <n v="7134"/>
    <s v="CA-2017-141439"/>
    <d v="2017-03-08T00:00:00"/>
    <d v="2017-01-12T00:00:00"/>
    <d v="2017-01-12T00:00:00"/>
    <d v="2017-03-08T00:00:00"/>
    <n v="55"/>
    <x v="3"/>
    <s v="Q1"/>
    <s v="Jan"/>
    <x v="1"/>
    <s v="TT-21460"/>
    <x v="269"/>
    <x v="2"/>
    <s v="United States"/>
    <x v="21"/>
    <x v="14"/>
    <n v="47374"/>
    <x v="3"/>
    <s v="FUR-FU-10001473"/>
    <s v="Furniture"/>
    <x v="0"/>
    <x v="213"/>
    <n v="27.46"/>
    <n v="2"/>
    <n v="0"/>
    <n v="9.8856000000000002"/>
    <x v="0"/>
    <n v="0.36"/>
  </r>
  <r>
    <n v="4282"/>
    <s v="CA-2014-166989"/>
    <d v="2016-10-22T00:00:00"/>
    <d v="2014-11-18T00:00:00"/>
    <d v="2014-11-18T00:00:00"/>
    <d v="2016-10-22T00:00:00"/>
    <n v="704"/>
    <x v="1"/>
    <s v="Q4"/>
    <s v="Nov"/>
    <x v="1"/>
    <s v="RM-19675"/>
    <x v="270"/>
    <x v="2"/>
    <s v="United States"/>
    <x v="4"/>
    <x v="4"/>
    <n v="10011"/>
    <x v="0"/>
    <s v="FUR-CH-10001797"/>
    <s v="Furniture"/>
    <x v="3"/>
    <x v="214"/>
    <n v="69.263999999999996"/>
    <n v="2"/>
    <n v="0.1"/>
    <n v="14.622400000000001"/>
    <x v="0"/>
    <n v="0.21111111111111114"/>
  </r>
  <r>
    <n v="9132"/>
    <s v="CA-2017-100055"/>
    <d v="2018-07-20T00:00:00"/>
    <d v="2017-01-06T00:00:00"/>
    <d v="2017-01-06T00:00:00"/>
    <d v="2018-07-20T00:00:00"/>
    <n v="560"/>
    <x v="3"/>
    <s v="Q1"/>
    <s v="Jan"/>
    <x v="1"/>
    <s v="MD-17860"/>
    <x v="271"/>
    <x v="0"/>
    <s v="United States"/>
    <x v="129"/>
    <x v="34"/>
    <n v="20707"/>
    <x v="0"/>
    <s v="FUR-FU-10001473"/>
    <s v="Furniture"/>
    <x v="0"/>
    <x v="213"/>
    <n v="27.46"/>
    <n v="2"/>
    <n v="0"/>
    <n v="9.8856000000000002"/>
    <x v="0"/>
    <n v="0.36"/>
  </r>
  <r>
    <n v="5780"/>
    <s v="CA-2014-105270"/>
    <d v="2014-05-29T00:00:00"/>
    <d v="2014-11-18T00:00:00"/>
    <d v="2014-05-29T00:00:00"/>
    <d v="2014-11-18T00:00:00"/>
    <n v="173"/>
    <x v="1"/>
    <s v="Q2"/>
    <s v="May"/>
    <x v="1"/>
    <s v="AP-10915"/>
    <x v="241"/>
    <x v="1"/>
    <s v="United States"/>
    <x v="10"/>
    <x v="7"/>
    <n v="90008"/>
    <x v="1"/>
    <s v="FUR-CH-10000988"/>
    <s v="Furniture"/>
    <x v="3"/>
    <x v="215"/>
    <n v="112.648"/>
    <n v="1"/>
    <n v="0.2"/>
    <n v="11.264799999999999"/>
    <x v="0"/>
    <n v="9.9999999999999992E-2"/>
  </r>
  <r>
    <n v="8710"/>
    <s v="CA-2014-119144"/>
    <d v="2016-11-05T00:00:00"/>
    <d v="2014-11-18T00:00:00"/>
    <d v="2014-11-18T00:00:00"/>
    <d v="2016-11-05T00:00:00"/>
    <n v="718"/>
    <x v="1"/>
    <s v="Q4"/>
    <s v="Nov"/>
    <x v="2"/>
    <s v="JD-16150"/>
    <x v="272"/>
    <x v="0"/>
    <s v="United States"/>
    <x v="10"/>
    <x v="7"/>
    <n v="90008"/>
    <x v="1"/>
    <s v="FUR-BO-10004015"/>
    <s v="Furniture"/>
    <x v="1"/>
    <x v="216"/>
    <n v="305.97449999999998"/>
    <n v="3"/>
    <n v="0.15"/>
    <n v="25.197900000000001"/>
    <x v="0"/>
    <n v="8.2352941176470601E-2"/>
  </r>
  <r>
    <n v="2812"/>
    <s v="CA-2015-135685"/>
    <d v="2016-11-07T00:00:00"/>
    <d v="2015-11-18T00:00:00"/>
    <d v="2015-11-18T00:00:00"/>
    <d v="2016-11-07T00:00:00"/>
    <n v="355"/>
    <x v="0"/>
    <s v="Q4"/>
    <s v="Nov"/>
    <x v="0"/>
    <s v="MP-18175"/>
    <x v="273"/>
    <x v="2"/>
    <s v="United States"/>
    <x v="130"/>
    <x v="38"/>
    <n v="53209"/>
    <x v="3"/>
    <s v="FUR-FU-10001185"/>
    <s v="Furniture"/>
    <x v="0"/>
    <x v="217"/>
    <n v="185.58"/>
    <n v="6"/>
    <n v="0"/>
    <n v="76.087800000000001"/>
    <x v="0"/>
    <n v="0.41"/>
  </r>
  <r>
    <n v="2972"/>
    <s v="CA-2017-167941"/>
    <d v="2015-12-11T00:00:00"/>
    <d v="2017-09-11T00:00:00"/>
    <d v="2015-12-11T00:00:00"/>
    <d v="2017-09-11T00:00:00"/>
    <n v="640"/>
    <x v="0"/>
    <s v="Q4"/>
    <s v="Dec"/>
    <x v="0"/>
    <s v="JF-15565"/>
    <x v="274"/>
    <x v="1"/>
    <s v="United States"/>
    <x v="14"/>
    <x v="10"/>
    <n v="28314"/>
    <x v="2"/>
    <s v="FUR-FU-10004671"/>
    <s v="Furniture"/>
    <x v="0"/>
    <x v="177"/>
    <n v="28.271999999999998"/>
    <n v="2"/>
    <n v="0.2"/>
    <n v="6.3612000000000002"/>
    <x v="0"/>
    <n v="0.22500000000000001"/>
  </r>
  <r>
    <n v="2813"/>
    <s v="CA-2015-135685"/>
    <d v="2016-11-08T00:00:00"/>
    <d v="2015-11-18T00:00:00"/>
    <d v="2015-11-18T00:00:00"/>
    <d v="2016-11-08T00:00:00"/>
    <n v="356"/>
    <x v="0"/>
    <s v="Q4"/>
    <s v="Nov"/>
    <x v="0"/>
    <s v="MP-18175"/>
    <x v="273"/>
    <x v="2"/>
    <s v="United States"/>
    <x v="130"/>
    <x v="38"/>
    <n v="53209"/>
    <x v="3"/>
    <s v="FUR-TA-10001520"/>
    <s v="Furniture"/>
    <x v="2"/>
    <x v="14"/>
    <n v="214.11"/>
    <n v="3"/>
    <n v="0"/>
    <n v="36.398699999999998"/>
    <x v="0"/>
    <n v="0.16999999999999998"/>
  </r>
  <r>
    <n v="808"/>
    <s v="CA-2015-140921"/>
    <d v="2014-07-17T00:00:00"/>
    <d v="2015-05-02T00:00:00"/>
    <d v="2014-07-17T00:00:00"/>
    <d v="2015-05-02T00:00:00"/>
    <n v="289"/>
    <x v="1"/>
    <s v="Q3"/>
    <s v="Jul"/>
    <x v="2"/>
    <s v="AA-10375"/>
    <x v="275"/>
    <x v="1"/>
    <s v="United States"/>
    <x v="131"/>
    <x v="39"/>
    <n v="68104"/>
    <x v="3"/>
    <s v="FUR-FU-10003347"/>
    <s v="Furniture"/>
    <x v="0"/>
    <x v="218"/>
    <n v="28.4"/>
    <n v="2"/>
    <n v="0"/>
    <n v="11.076000000000001"/>
    <x v="0"/>
    <n v="0.39"/>
  </r>
  <r>
    <n v="2815"/>
    <s v="CA-2015-135685"/>
    <d v="2016-11-09T00:00:00"/>
    <d v="2015-11-18T00:00:00"/>
    <d v="2015-11-18T00:00:00"/>
    <d v="2016-11-09T00:00:00"/>
    <n v="357"/>
    <x v="0"/>
    <s v="Q4"/>
    <s v="Nov"/>
    <x v="0"/>
    <s v="MP-18175"/>
    <x v="273"/>
    <x v="2"/>
    <s v="United States"/>
    <x v="130"/>
    <x v="38"/>
    <n v="53209"/>
    <x v="3"/>
    <s v="FUR-TA-10000688"/>
    <s v="Furniture"/>
    <x v="2"/>
    <x v="219"/>
    <n v="653.54999999999995"/>
    <n v="3"/>
    <n v="0"/>
    <n v="111.1035"/>
    <x v="0"/>
    <n v="0.17"/>
  </r>
  <r>
    <n v="3374"/>
    <s v="CA-2015-161718"/>
    <d v="2014-08-12T00:00:00"/>
    <d v="2015-10-12T00:00:00"/>
    <d v="2014-08-12T00:00:00"/>
    <d v="2015-10-12T00:00:00"/>
    <n v="426"/>
    <x v="1"/>
    <s v="Q3"/>
    <s v="Aug"/>
    <x v="1"/>
    <s v="SO-20335"/>
    <x v="114"/>
    <x v="1"/>
    <s v="United States"/>
    <x v="132"/>
    <x v="4"/>
    <n v="11550"/>
    <x v="0"/>
    <s v="FUR-FU-10002445"/>
    <s v="Furniture"/>
    <x v="0"/>
    <x v="0"/>
    <n v="28.44"/>
    <n v="3"/>
    <n v="0"/>
    <n v="11.375999999999999"/>
    <x v="0"/>
    <n v="0.39999999999999997"/>
  </r>
  <r>
    <n v="9009"/>
    <s v="CA-2017-107825"/>
    <d v="2016-12-06T00:00:00"/>
    <d v="2017-11-18T00:00:00"/>
    <d v="2016-12-06T00:00:00"/>
    <d v="2017-11-18T00:00:00"/>
    <n v="347"/>
    <x v="2"/>
    <s v="Q4"/>
    <s v="Dec"/>
    <x v="3"/>
    <s v="NB-18655"/>
    <x v="128"/>
    <x v="0"/>
    <s v="United States"/>
    <x v="130"/>
    <x v="38"/>
    <n v="53209"/>
    <x v="3"/>
    <s v="FUR-FU-10000206"/>
    <s v="Furniture"/>
    <x v="0"/>
    <x v="220"/>
    <n v="5.82"/>
    <n v="2"/>
    <n v="0"/>
    <n v="2.7353999999999998"/>
    <x v="0"/>
    <n v="0.47"/>
  </r>
  <r>
    <n v="3140"/>
    <s v="CA-2017-164168"/>
    <d v="2016-04-19T00:00:00"/>
    <d v="2017-11-18T00:00:00"/>
    <d v="2016-04-19T00:00:00"/>
    <d v="2017-11-18T00:00:00"/>
    <n v="578"/>
    <x v="2"/>
    <s v="Q2"/>
    <s v="Apr"/>
    <x v="1"/>
    <s v="LS-16975"/>
    <x v="207"/>
    <x v="2"/>
    <s v="United States"/>
    <x v="37"/>
    <x v="17"/>
    <n v="75081"/>
    <x v="3"/>
    <s v="FUR-FU-10001756"/>
    <s v="Furniture"/>
    <x v="0"/>
    <x v="150"/>
    <n v="22.847999999999999"/>
    <n v="3"/>
    <n v="0.6"/>
    <n v="-17.7072"/>
    <x v="0"/>
    <n v="-0.77500000000000002"/>
  </r>
  <r>
    <n v="4866"/>
    <s v="CA-2017-122490"/>
    <d v="2016-10-20T00:00:00"/>
    <d v="2017-11-18T00:00:00"/>
    <d v="2016-10-20T00:00:00"/>
    <d v="2017-11-18T00:00:00"/>
    <n v="394"/>
    <x v="2"/>
    <s v="Q4"/>
    <s v="Oct"/>
    <x v="1"/>
    <s v="TT-21070"/>
    <x v="276"/>
    <x v="1"/>
    <s v="United States"/>
    <x v="12"/>
    <x v="1"/>
    <n v="98103"/>
    <x v="1"/>
    <s v="FUR-CH-10001215"/>
    <s v="Furniture"/>
    <x v="3"/>
    <x v="221"/>
    <n v="2404.7040000000002"/>
    <n v="6"/>
    <n v="0.2"/>
    <n v="150.29400000000001"/>
    <x v="0"/>
    <n v="6.25E-2"/>
  </r>
  <r>
    <n v="8832"/>
    <s v="CA-2015-145324"/>
    <d v="2016-11-01T00:00:00"/>
    <d v="2015-11-19T00:00:00"/>
    <d v="2015-11-19T00:00:00"/>
    <d v="2016-11-01T00:00:00"/>
    <n v="348"/>
    <x v="0"/>
    <s v="Q4"/>
    <s v="Nov"/>
    <x v="1"/>
    <s v="DH-13675"/>
    <x v="277"/>
    <x v="2"/>
    <s v="United States"/>
    <x v="133"/>
    <x v="2"/>
    <n v="22801"/>
    <x v="2"/>
    <s v="FUR-FU-10002759"/>
    <s v="Furniture"/>
    <x v="0"/>
    <x v="38"/>
    <n v="39.96"/>
    <n v="2"/>
    <n v="0"/>
    <n v="14.3856"/>
    <x v="0"/>
    <n v="0.36"/>
  </r>
  <r>
    <n v="3832"/>
    <s v="US-2015-111927"/>
    <d v="2016-10-23T00:00:00"/>
    <d v="2015-11-19T00:00:00"/>
    <d v="2015-11-19T00:00:00"/>
    <d v="2016-10-23T00:00:00"/>
    <n v="339"/>
    <x v="0"/>
    <s v="Q4"/>
    <s v="Nov"/>
    <x v="1"/>
    <s v="LS-17230"/>
    <x v="278"/>
    <x v="1"/>
    <s v="United States"/>
    <x v="45"/>
    <x v="27"/>
    <n v="19901"/>
    <x v="0"/>
    <s v="FUR-FU-10004017"/>
    <s v="Furniture"/>
    <x v="0"/>
    <x v="222"/>
    <n v="76.14"/>
    <n v="3"/>
    <n v="0"/>
    <n v="26.649000000000001"/>
    <x v="0"/>
    <n v="0.35000000000000003"/>
  </r>
  <r>
    <n v="3812"/>
    <s v="CA-2015-113628"/>
    <d v="2014-12-09T00:00:00"/>
    <d v="2015-11-19T00:00:00"/>
    <d v="2014-12-09T00:00:00"/>
    <d v="2015-11-19T00:00:00"/>
    <n v="345"/>
    <x v="1"/>
    <s v="Q4"/>
    <s v="Dec"/>
    <x v="1"/>
    <s v="AH-10690"/>
    <x v="100"/>
    <x v="0"/>
    <s v="United States"/>
    <x v="134"/>
    <x v="16"/>
    <n v="33317"/>
    <x v="2"/>
    <s v="FUR-CH-10004477"/>
    <s v="Furniture"/>
    <x v="3"/>
    <x v="223"/>
    <n v="146.136"/>
    <n v="3"/>
    <n v="0.2"/>
    <n v="16.440300000000001"/>
    <x v="0"/>
    <n v="0.1125"/>
  </r>
  <r>
    <n v="6710"/>
    <s v="CA-2015-123141"/>
    <d v="2016-10-25T00:00:00"/>
    <d v="2015-11-19T00:00:00"/>
    <d v="2015-11-19T00:00:00"/>
    <d v="2016-10-25T00:00:00"/>
    <n v="341"/>
    <x v="0"/>
    <s v="Q4"/>
    <s v="Nov"/>
    <x v="1"/>
    <s v="GZ-14470"/>
    <x v="279"/>
    <x v="1"/>
    <s v="United States"/>
    <x v="135"/>
    <x v="40"/>
    <n v="87124"/>
    <x v="1"/>
    <s v="FUR-CH-10001891"/>
    <s v="Furniture"/>
    <x v="3"/>
    <x v="98"/>
    <n v="230.352"/>
    <n v="3"/>
    <n v="0.2"/>
    <n v="20.155799999999999"/>
    <x v="0"/>
    <n v="8.7499999999999994E-2"/>
  </r>
  <r>
    <n v="1338"/>
    <s v="CA-2017-100524"/>
    <d v="2018-02-12T00:00:00"/>
    <d v="2017-02-04T00:00:00"/>
    <d v="2017-02-04T00:00:00"/>
    <d v="2018-02-12T00:00:00"/>
    <n v="373"/>
    <x v="3"/>
    <s v="Q1"/>
    <s v="Feb"/>
    <x v="0"/>
    <s v="CM-12115"/>
    <x v="173"/>
    <x v="1"/>
    <s v="United States"/>
    <x v="4"/>
    <x v="4"/>
    <n v="10011"/>
    <x v="0"/>
    <s v="FUR-FU-10004018"/>
    <s v="Furniture"/>
    <x v="0"/>
    <x v="224"/>
    <n v="29.78"/>
    <n v="2"/>
    <n v="0"/>
    <n v="8.0405999999999995"/>
    <x v="0"/>
    <n v="0.26999999999999996"/>
  </r>
  <r>
    <n v="5831"/>
    <s v="CA-2016-122063"/>
    <d v="2015-02-11T00:00:00"/>
    <d v="2016-07-12T00:00:00"/>
    <d v="2015-02-11T00:00:00"/>
    <d v="2016-07-12T00:00:00"/>
    <n v="517"/>
    <x v="0"/>
    <s v="Q1"/>
    <s v="Feb"/>
    <x v="1"/>
    <s v="MM-17920"/>
    <x v="4"/>
    <x v="1"/>
    <s v="United States"/>
    <x v="21"/>
    <x v="14"/>
    <n v="47374"/>
    <x v="3"/>
    <s v="FUR-CH-10004754"/>
    <s v="Furniture"/>
    <x v="3"/>
    <x v="225"/>
    <n v="29.98"/>
    <n v="1"/>
    <n v="0"/>
    <n v="8.0945999999999998"/>
    <x v="0"/>
    <n v="0.26999999999999996"/>
  </r>
  <r>
    <n v="2738"/>
    <s v="CA-2015-115798"/>
    <d v="2016-10-15T00:00:00"/>
    <d v="2015-11-19T00:00:00"/>
    <d v="2015-11-19T00:00:00"/>
    <d v="2016-10-15T00:00:00"/>
    <n v="331"/>
    <x v="0"/>
    <s v="Q4"/>
    <s v="Nov"/>
    <x v="1"/>
    <s v="KL-16645"/>
    <x v="13"/>
    <x v="1"/>
    <s v="United States"/>
    <x v="52"/>
    <x v="27"/>
    <n v="19711"/>
    <x v="0"/>
    <s v="FUR-BO-10004467"/>
    <s v="Furniture"/>
    <x v="1"/>
    <x v="194"/>
    <n v="299.97000000000003"/>
    <n v="3"/>
    <n v="0"/>
    <n v="56.994300000000003"/>
    <x v="0"/>
    <n v="0.19"/>
  </r>
  <r>
    <n v="3810"/>
    <s v="CA-2015-113628"/>
    <d v="2014-12-08T00:00:00"/>
    <d v="2015-11-19T00:00:00"/>
    <d v="2014-12-08T00:00:00"/>
    <d v="2015-11-19T00:00:00"/>
    <n v="346"/>
    <x v="1"/>
    <s v="Q4"/>
    <s v="Dec"/>
    <x v="1"/>
    <s v="AH-10690"/>
    <x v="100"/>
    <x v="0"/>
    <s v="United States"/>
    <x v="134"/>
    <x v="16"/>
    <n v="33317"/>
    <x v="2"/>
    <s v="FUR-CH-10003298"/>
    <s v="Furniture"/>
    <x v="3"/>
    <x v="226"/>
    <n v="523.91999999999996"/>
    <n v="5"/>
    <n v="0.2"/>
    <n v="-72.039000000000001"/>
    <x v="0"/>
    <n v="-0.13750000000000001"/>
  </r>
  <r>
    <n v="9698"/>
    <s v="CA-2016-122511"/>
    <d v="2015-06-22T00:00:00"/>
    <d v="2016-11-03T00:00:00"/>
    <d v="2015-06-22T00:00:00"/>
    <d v="2016-11-03T00:00:00"/>
    <n v="500"/>
    <x v="0"/>
    <s v="Q2"/>
    <s v="Jun"/>
    <x v="3"/>
    <s v="BT-11485"/>
    <x v="280"/>
    <x v="2"/>
    <s v="United States"/>
    <x v="3"/>
    <x v="3"/>
    <n v="19140"/>
    <x v="0"/>
    <s v="FUR-FU-10001037"/>
    <s v="Furniture"/>
    <x v="0"/>
    <x v="28"/>
    <n v="30.335999999999999"/>
    <n v="4"/>
    <n v="0.2"/>
    <n v="9.48"/>
    <x v="0"/>
    <n v="0.31250000000000006"/>
  </r>
  <r>
    <n v="8518"/>
    <s v="CA-2017-149720"/>
    <d v="2015-11-03T00:00:00"/>
    <d v="2017-07-06T00:00:00"/>
    <d v="2015-11-03T00:00:00"/>
    <d v="2017-07-06T00:00:00"/>
    <n v="611"/>
    <x v="0"/>
    <s v="Q4"/>
    <s v="Nov"/>
    <x v="0"/>
    <s v="EM-14065"/>
    <x v="281"/>
    <x v="1"/>
    <s v="United States"/>
    <x v="136"/>
    <x v="17"/>
    <n v="75034"/>
    <x v="3"/>
    <s v="FUR-FU-10002501"/>
    <s v="Furniture"/>
    <x v="0"/>
    <x v="227"/>
    <n v="30.335999999999999"/>
    <n v="6"/>
    <n v="0.6"/>
    <n v="-17.443200000000001"/>
    <x v="0"/>
    <n v="-0.57500000000000007"/>
  </r>
  <r>
    <n v="6709"/>
    <s v="CA-2015-123141"/>
    <d v="2016-10-24T00:00:00"/>
    <d v="2015-11-19T00:00:00"/>
    <d v="2015-11-19T00:00:00"/>
    <d v="2016-10-24T00:00:00"/>
    <n v="340"/>
    <x v="0"/>
    <s v="Q4"/>
    <s v="Nov"/>
    <x v="1"/>
    <s v="GZ-14470"/>
    <x v="279"/>
    <x v="1"/>
    <s v="United States"/>
    <x v="135"/>
    <x v="40"/>
    <n v="87124"/>
    <x v="1"/>
    <s v="FUR-CH-10004287"/>
    <s v="Furniture"/>
    <x v="3"/>
    <x v="228"/>
    <n v="883.84"/>
    <n v="4"/>
    <n v="0.2"/>
    <n v="99.432000000000002"/>
    <x v="0"/>
    <n v="0.1125"/>
  </r>
  <r>
    <n v="1802"/>
    <s v="CA-2016-149461"/>
    <d v="2016-10-18T00:00:00"/>
    <d v="2016-11-19T00:00:00"/>
    <d v="2016-10-18T00:00:00"/>
    <d v="2016-11-19T00:00:00"/>
    <n v="32"/>
    <x v="2"/>
    <s v="Q4"/>
    <s v="Oct"/>
    <x v="1"/>
    <s v="AS-10135"/>
    <x v="282"/>
    <x v="2"/>
    <s v="United States"/>
    <x v="137"/>
    <x v="1"/>
    <n v="98002"/>
    <x v="1"/>
    <s v="FUR-FU-10004270"/>
    <s v="Furniture"/>
    <x v="0"/>
    <x v="40"/>
    <n v="4.18"/>
    <n v="1"/>
    <n v="0"/>
    <n v="1.5047999999999999"/>
    <x v="0"/>
    <n v="0.36"/>
  </r>
  <r>
    <n v="4814"/>
    <s v="CA-2016-121370"/>
    <d v="2016-10-28T00:00:00"/>
    <d v="2016-11-19T00:00:00"/>
    <d v="2016-10-28T00:00:00"/>
    <d v="2016-11-19T00:00:00"/>
    <n v="22"/>
    <x v="2"/>
    <s v="Q4"/>
    <s v="Oct"/>
    <x v="0"/>
    <s v="EB-14110"/>
    <x v="283"/>
    <x v="1"/>
    <s v="United States"/>
    <x v="3"/>
    <x v="3"/>
    <n v="19134"/>
    <x v="0"/>
    <s v="FUR-FU-10002813"/>
    <s v="Furniture"/>
    <x v="0"/>
    <x v="229"/>
    <n v="48.576000000000001"/>
    <n v="3"/>
    <n v="0.2"/>
    <n v="9.7151999999999994"/>
    <x v="0"/>
    <n v="0.19999999999999998"/>
  </r>
  <r>
    <n v="4812"/>
    <s v="CA-2016-121370"/>
    <d v="2016-10-27T00:00:00"/>
    <d v="2016-11-19T00:00:00"/>
    <d v="2016-10-27T00:00:00"/>
    <d v="2016-11-19T00:00:00"/>
    <n v="23"/>
    <x v="2"/>
    <s v="Q4"/>
    <s v="Oct"/>
    <x v="0"/>
    <s v="EB-14110"/>
    <x v="283"/>
    <x v="1"/>
    <s v="United States"/>
    <x v="3"/>
    <x v="3"/>
    <n v="19134"/>
    <x v="0"/>
    <s v="FUR-CH-10000785"/>
    <s v="Furniture"/>
    <x v="3"/>
    <x v="35"/>
    <n v="380.05799999999999"/>
    <n v="3"/>
    <n v="0.3"/>
    <n v="-21.717600000000001"/>
    <x v="0"/>
    <n v="-5.7142857142857148E-2"/>
  </r>
  <r>
    <n v="8621"/>
    <s v="US-2017-119319"/>
    <d v="2015-12-12T00:00:00"/>
    <d v="2017-09-11T00:00:00"/>
    <d v="2015-12-12T00:00:00"/>
    <d v="2017-09-11T00:00:00"/>
    <n v="639"/>
    <x v="0"/>
    <s v="Q4"/>
    <s v="Dec"/>
    <x v="0"/>
    <s v="LC-17050"/>
    <x v="284"/>
    <x v="1"/>
    <s v="United States"/>
    <x v="37"/>
    <x v="17"/>
    <n v="75217"/>
    <x v="3"/>
    <s v="FUR-FU-10003878"/>
    <s v="Furniture"/>
    <x v="0"/>
    <x v="139"/>
    <n v="30.56"/>
    <n v="5"/>
    <n v="0.6"/>
    <n v="-19.864000000000001"/>
    <x v="0"/>
    <n v="-0.65"/>
  </r>
  <r>
    <n v="6951"/>
    <s v="CA-2017-143021"/>
    <d v="2016-12-13T00:00:00"/>
    <d v="2017-11-19T00:00:00"/>
    <d v="2016-12-13T00:00:00"/>
    <d v="2017-11-19T00:00:00"/>
    <n v="341"/>
    <x v="2"/>
    <s v="Q4"/>
    <s v="Dec"/>
    <x v="3"/>
    <s v="AP-10720"/>
    <x v="175"/>
    <x v="2"/>
    <s v="United States"/>
    <x v="4"/>
    <x v="4"/>
    <n v="10011"/>
    <x v="0"/>
    <s v="FUR-TA-10001676"/>
    <s v="Furniture"/>
    <x v="2"/>
    <x v="75"/>
    <n v="79.974000000000004"/>
    <n v="3"/>
    <n v="0.4"/>
    <n v="-29.323799999999999"/>
    <x v="0"/>
    <n v="-0.36666666666666664"/>
  </r>
  <r>
    <n v="6542"/>
    <s v="US-2017-107888"/>
    <d v="2016-11-12T00:00:00"/>
    <d v="2017-11-19T00:00:00"/>
    <d v="2016-11-12T00:00:00"/>
    <d v="2017-11-19T00:00:00"/>
    <n v="372"/>
    <x v="2"/>
    <s v="Q4"/>
    <s v="Nov"/>
    <x v="2"/>
    <s v="CC-12220"/>
    <x v="285"/>
    <x v="1"/>
    <s v="United States"/>
    <x v="12"/>
    <x v="1"/>
    <n v="98103"/>
    <x v="1"/>
    <s v="FUR-FU-10003394"/>
    <s v="Furniture"/>
    <x v="0"/>
    <x v="107"/>
    <n v="139.91999999999999"/>
    <n v="2"/>
    <n v="0"/>
    <n v="23.7864"/>
    <x v="0"/>
    <n v="0.17"/>
  </r>
  <r>
    <n v="5806"/>
    <s v="CA-2017-113873"/>
    <d v="2016-10-21T00:00:00"/>
    <d v="2017-11-19T00:00:00"/>
    <d v="2016-10-21T00:00:00"/>
    <d v="2017-11-19T00:00:00"/>
    <n v="394"/>
    <x v="2"/>
    <s v="Q4"/>
    <s v="Oct"/>
    <x v="1"/>
    <s v="KE-16420"/>
    <x v="97"/>
    <x v="0"/>
    <s v="United States"/>
    <x v="37"/>
    <x v="17"/>
    <n v="75220"/>
    <x v="3"/>
    <s v="FUR-BO-10003441"/>
    <s v="Furniture"/>
    <x v="1"/>
    <x v="230"/>
    <n v="205.9992"/>
    <n v="3"/>
    <n v="0.32"/>
    <n v="-27.264600000000002"/>
    <x v="0"/>
    <n v="-0.13235294117647059"/>
  </r>
  <r>
    <n v="961"/>
    <s v="CA-2017-152142"/>
    <d v="2016-10-30T00:00:00"/>
    <d v="2017-11-19T00:00:00"/>
    <d v="2016-10-30T00:00:00"/>
    <d v="2017-11-19T00:00:00"/>
    <n v="385"/>
    <x v="2"/>
    <s v="Q4"/>
    <s v="Oct"/>
    <x v="1"/>
    <s v="LW-16990"/>
    <x v="286"/>
    <x v="0"/>
    <s v="United States"/>
    <x v="16"/>
    <x v="7"/>
    <n v="94110"/>
    <x v="1"/>
    <s v="FUR-CH-10002965"/>
    <s v="Furniture"/>
    <x v="3"/>
    <x v="231"/>
    <n v="321.56799999999998"/>
    <n v="2"/>
    <n v="0.2"/>
    <n v="28.1372"/>
    <x v="0"/>
    <n v="8.7500000000000008E-2"/>
  </r>
  <r>
    <n v="5304"/>
    <s v="US-2014-139500"/>
    <d v="2016-11-06T00:00:00"/>
    <d v="2014-11-20T00:00:00"/>
    <d v="2014-11-20T00:00:00"/>
    <d v="2016-11-06T00:00:00"/>
    <n v="717"/>
    <x v="1"/>
    <s v="Q4"/>
    <s v="Nov"/>
    <x v="1"/>
    <s v="AB-10165"/>
    <x v="287"/>
    <x v="1"/>
    <s v="United States"/>
    <x v="138"/>
    <x v="6"/>
    <n v="62521"/>
    <x v="3"/>
    <s v="FUR-CH-10002017"/>
    <s v="Furniture"/>
    <x v="3"/>
    <x v="210"/>
    <n v="37.295999999999999"/>
    <n v="2"/>
    <n v="0.3"/>
    <n v="-1.0656000000000001"/>
    <x v="0"/>
    <n v="-2.8571428571428574E-2"/>
  </r>
  <r>
    <n v="2438"/>
    <s v="CA-2014-164210"/>
    <d v="2016-11-26T00:00:00"/>
    <d v="2014-11-20T00:00:00"/>
    <d v="2014-11-20T00:00:00"/>
    <d v="2016-11-26T00:00:00"/>
    <n v="737"/>
    <x v="1"/>
    <s v="Q4"/>
    <s v="Nov"/>
    <x v="0"/>
    <s v="PW-19240"/>
    <x v="288"/>
    <x v="1"/>
    <s v="United States"/>
    <x v="58"/>
    <x v="31"/>
    <n v="80027"/>
    <x v="1"/>
    <s v="FUR-TA-10000849"/>
    <s v="Furniture"/>
    <x v="2"/>
    <x v="178"/>
    <n v="145.97999999999999"/>
    <n v="2"/>
    <n v="0.5"/>
    <n v="-99.266400000000004"/>
    <x v="0"/>
    <n v="-0.68"/>
  </r>
  <r>
    <n v="8347"/>
    <s v="US-2015-115238"/>
    <d v="2018-05-07T00:00:00"/>
    <d v="2015-04-05T00:00:00"/>
    <d v="2015-04-05T00:00:00"/>
    <d v="2018-05-07T00:00:00"/>
    <n v="1128"/>
    <x v="0"/>
    <s v="Q2"/>
    <s v="Apr"/>
    <x v="1"/>
    <s v="JW-15220"/>
    <x v="76"/>
    <x v="0"/>
    <s v="United States"/>
    <x v="40"/>
    <x v="25"/>
    <n v="1841"/>
    <x v="0"/>
    <s v="FUR-FU-10002960"/>
    <s v="Furniture"/>
    <x v="0"/>
    <x v="132"/>
    <n v="31.4"/>
    <n v="5"/>
    <n v="0"/>
    <n v="13.188000000000001"/>
    <x v="0"/>
    <n v="0.42000000000000004"/>
  </r>
  <r>
    <n v="5902"/>
    <s v="CA-2016-159639"/>
    <d v="2017-03-18T00:00:00"/>
    <d v="2016-02-12T00:00:00"/>
    <d v="2016-02-12T00:00:00"/>
    <d v="2017-03-18T00:00:00"/>
    <n v="400"/>
    <x v="2"/>
    <s v="Q1"/>
    <s v="Feb"/>
    <x v="1"/>
    <s v="PC-18745"/>
    <x v="289"/>
    <x v="0"/>
    <s v="United States"/>
    <x v="139"/>
    <x v="22"/>
    <n v="7090"/>
    <x v="0"/>
    <s v="FUR-FU-10001889"/>
    <s v="Furniture"/>
    <x v="0"/>
    <x v="30"/>
    <n v="31.56"/>
    <n v="3"/>
    <n v="0"/>
    <n v="10.4148"/>
    <x v="0"/>
    <n v="0.33"/>
  </r>
  <r>
    <n v="6796"/>
    <s v="CA-2015-145394"/>
    <d v="2016-11-11T00:00:00"/>
    <d v="2015-11-20T00:00:00"/>
    <d v="2015-11-20T00:00:00"/>
    <d v="2016-11-11T00:00:00"/>
    <n v="357"/>
    <x v="0"/>
    <s v="Q4"/>
    <s v="Nov"/>
    <x v="1"/>
    <s v="MC-17605"/>
    <x v="44"/>
    <x v="0"/>
    <s v="United States"/>
    <x v="11"/>
    <x v="6"/>
    <n v="60610"/>
    <x v="3"/>
    <s v="FUR-FU-10001215"/>
    <s v="Furniture"/>
    <x v="0"/>
    <x v="232"/>
    <n v="34.503999999999998"/>
    <n v="2"/>
    <n v="0.6"/>
    <n v="-15.5268"/>
    <x v="0"/>
    <n v="-0.45"/>
  </r>
  <r>
    <n v="4193"/>
    <s v="CA-2015-150875"/>
    <d v="2016-11-10T00:00:00"/>
    <d v="2015-11-20T00:00:00"/>
    <d v="2015-11-20T00:00:00"/>
    <d v="2016-11-10T00:00:00"/>
    <n v="356"/>
    <x v="0"/>
    <s v="Q4"/>
    <s v="Nov"/>
    <x v="1"/>
    <s v="HK-14890"/>
    <x v="193"/>
    <x v="0"/>
    <s v="United States"/>
    <x v="140"/>
    <x v="41"/>
    <n v="83704"/>
    <x v="1"/>
    <s v="FUR-TA-10000577"/>
    <s v="Furniture"/>
    <x v="2"/>
    <x v="104"/>
    <n v="696.42"/>
    <n v="2"/>
    <n v="0"/>
    <n v="160.17660000000001"/>
    <x v="0"/>
    <n v="0.23000000000000004"/>
  </r>
  <r>
    <n v="7561"/>
    <s v="US-2014-137155"/>
    <d v="2014-01-12T00:00:00"/>
    <d v="2014-05-11T00:00:00"/>
    <d v="2014-01-12T00:00:00"/>
    <d v="2014-05-11T00:00:00"/>
    <n v="119"/>
    <x v="1"/>
    <s v="Q1"/>
    <s v="Jan"/>
    <x v="1"/>
    <s v="DL-12925"/>
    <x v="290"/>
    <x v="1"/>
    <s v="United States"/>
    <x v="141"/>
    <x v="4"/>
    <n v="11561"/>
    <x v="0"/>
    <s v="FUR-FU-10003142"/>
    <s v="Furniture"/>
    <x v="0"/>
    <x v="136"/>
    <n v="31.68"/>
    <n v="6"/>
    <n v="0"/>
    <n v="9.8208000000000002"/>
    <x v="0"/>
    <n v="0.31"/>
  </r>
  <r>
    <n v="8219"/>
    <s v="CA-2014-120775"/>
    <d v="2014-02-03T00:00:00"/>
    <d v="2014-07-10T00:00:00"/>
    <d v="2014-02-03T00:00:00"/>
    <d v="2014-07-10T00:00:00"/>
    <n v="157"/>
    <x v="1"/>
    <s v="Q1"/>
    <s v="Feb"/>
    <x v="1"/>
    <s v="RD-19930"/>
    <x v="291"/>
    <x v="1"/>
    <s v="United States"/>
    <x v="37"/>
    <x v="17"/>
    <n v="75217"/>
    <x v="3"/>
    <s v="FUR-FU-10000758"/>
    <s v="Furniture"/>
    <x v="0"/>
    <x v="186"/>
    <n v="31.776"/>
    <n v="3"/>
    <n v="0.6"/>
    <n v="-19.0656"/>
    <x v="0"/>
    <n v="-0.6"/>
  </r>
  <r>
    <n v="9171"/>
    <s v="US-2016-155768"/>
    <d v="2014-12-21T00:00:00"/>
    <d v="2016-01-12T00:00:00"/>
    <d v="2014-12-21T00:00:00"/>
    <d v="2016-01-12T00:00:00"/>
    <n v="387"/>
    <x v="1"/>
    <s v="Q4"/>
    <s v="Dec"/>
    <x v="3"/>
    <s v="LB-16795"/>
    <x v="292"/>
    <x v="2"/>
    <s v="United States"/>
    <x v="142"/>
    <x v="7"/>
    <n v="93030"/>
    <x v="1"/>
    <s v="FUR-FU-10000448"/>
    <s v="Furniture"/>
    <x v="0"/>
    <x v="165"/>
    <n v="31.96"/>
    <n v="2"/>
    <n v="0"/>
    <n v="1.5980000000000001"/>
    <x v="0"/>
    <n v="0.05"/>
  </r>
  <r>
    <n v="7129"/>
    <s v="US-2016-117541"/>
    <d v="2016-10-29T00:00:00"/>
    <d v="2016-11-20T00:00:00"/>
    <d v="2016-10-29T00:00:00"/>
    <d v="2016-11-20T00:00:00"/>
    <n v="22"/>
    <x v="2"/>
    <s v="Q4"/>
    <s v="Oct"/>
    <x v="1"/>
    <s v="JM-16195"/>
    <x v="253"/>
    <x v="1"/>
    <s v="United States"/>
    <x v="52"/>
    <x v="27"/>
    <n v="19711"/>
    <x v="0"/>
    <s v="FUR-FU-10000550"/>
    <s v="Furniture"/>
    <x v="0"/>
    <x v="198"/>
    <n v="19.920000000000002"/>
    <n v="4"/>
    <n v="0"/>
    <n v="6.5735999999999999"/>
    <x v="0"/>
    <n v="0.32999999999999996"/>
  </r>
  <r>
    <n v="9667"/>
    <s v="CA-2017-157448"/>
    <d v="2016-11-14T00:00:00"/>
    <d v="2017-11-20T00:00:00"/>
    <d v="2016-11-14T00:00:00"/>
    <d v="2017-11-20T00:00:00"/>
    <n v="371"/>
    <x v="2"/>
    <s v="Q4"/>
    <s v="Nov"/>
    <x v="1"/>
    <s v="LC-16885"/>
    <x v="118"/>
    <x v="1"/>
    <s v="United States"/>
    <x v="10"/>
    <x v="7"/>
    <n v="90049"/>
    <x v="1"/>
    <s v="FUR-FU-10001847"/>
    <s v="Furniture"/>
    <x v="0"/>
    <x v="8"/>
    <n v="12.42"/>
    <n v="3"/>
    <n v="0"/>
    <n v="4.4711999999999996"/>
    <x v="0"/>
    <n v="0.36"/>
  </r>
  <r>
    <n v="9666"/>
    <s v="CA-2017-157448"/>
    <d v="2016-11-13T00:00:00"/>
    <d v="2017-11-20T00:00:00"/>
    <d v="2016-11-13T00:00:00"/>
    <d v="2017-11-20T00:00:00"/>
    <n v="372"/>
    <x v="2"/>
    <s v="Q4"/>
    <s v="Nov"/>
    <x v="1"/>
    <s v="LC-16885"/>
    <x v="118"/>
    <x v="1"/>
    <s v="United States"/>
    <x v="10"/>
    <x v="7"/>
    <n v="90049"/>
    <x v="1"/>
    <s v="FUR-FU-10003268"/>
    <s v="Furniture"/>
    <x v="0"/>
    <x v="159"/>
    <n v="119.94"/>
    <n v="3"/>
    <n v="0"/>
    <n v="23.988"/>
    <x v="0"/>
    <n v="0.2"/>
  </r>
  <r>
    <n v="4075"/>
    <s v="CA-2017-108112"/>
    <d v="2016-11-03T00:00:00"/>
    <d v="2017-11-20T00:00:00"/>
    <d v="2016-11-03T00:00:00"/>
    <d v="2017-11-20T00:00:00"/>
    <n v="382"/>
    <x v="2"/>
    <s v="Q4"/>
    <s v="Nov"/>
    <x v="1"/>
    <s v="DK-12895"/>
    <x v="293"/>
    <x v="1"/>
    <s v="United States"/>
    <x v="143"/>
    <x v="16"/>
    <n v="33023"/>
    <x v="2"/>
    <s v="FUR-FU-10003553"/>
    <s v="Furniture"/>
    <x v="0"/>
    <x v="160"/>
    <n v="220.06399999999999"/>
    <n v="4"/>
    <n v="0.2"/>
    <n v="55.015999999999998"/>
    <x v="0"/>
    <n v="0.25"/>
  </r>
  <r>
    <n v="5430"/>
    <s v="CA-2014-136861"/>
    <d v="2014-02-25T00:00:00"/>
    <d v="2014-07-09T00:00:00"/>
    <d v="2014-02-25T00:00:00"/>
    <d v="2014-07-09T00:00:00"/>
    <n v="134"/>
    <x v="1"/>
    <s v="Q1"/>
    <s v="Feb"/>
    <x v="2"/>
    <s v="PR-18880"/>
    <x v="294"/>
    <x v="1"/>
    <s v="United States"/>
    <x v="144"/>
    <x v="16"/>
    <n v="33710"/>
    <x v="2"/>
    <s v="FUR-FU-10001967"/>
    <s v="Furniture"/>
    <x v="0"/>
    <x v="138"/>
    <n v="31.984000000000002"/>
    <n v="2"/>
    <n v="0.2"/>
    <n v="1.9990000000000001"/>
    <x v="0"/>
    <n v="6.25E-2"/>
  </r>
  <r>
    <n v="1090"/>
    <s v="CA-2017-158407"/>
    <d v="2015-11-04T00:00:00"/>
    <d v="2017-10-06T00:00:00"/>
    <d v="2015-11-04T00:00:00"/>
    <d v="2017-10-06T00:00:00"/>
    <n v="702"/>
    <x v="0"/>
    <s v="Q4"/>
    <s v="Nov"/>
    <x v="1"/>
    <s v="LW-16990"/>
    <x v="286"/>
    <x v="0"/>
    <s v="United States"/>
    <x v="145"/>
    <x v="10"/>
    <n v="28110"/>
    <x v="2"/>
    <s v="FUR-FU-10001967"/>
    <s v="Furniture"/>
    <x v="0"/>
    <x v="138"/>
    <n v="31.984000000000002"/>
    <n v="2"/>
    <n v="0.2"/>
    <n v="1.9990000000000001"/>
    <x v="0"/>
    <n v="6.25E-2"/>
  </r>
  <r>
    <n v="4076"/>
    <s v="CA-2017-108112"/>
    <d v="2016-11-04T00:00:00"/>
    <d v="2017-11-20T00:00:00"/>
    <d v="2016-11-04T00:00:00"/>
    <d v="2017-11-20T00:00:00"/>
    <n v="381"/>
    <x v="2"/>
    <s v="Q4"/>
    <s v="Nov"/>
    <x v="1"/>
    <s v="DK-12895"/>
    <x v="293"/>
    <x v="1"/>
    <s v="United States"/>
    <x v="143"/>
    <x v="16"/>
    <n v="33023"/>
    <x v="2"/>
    <s v="FUR-FU-10001488"/>
    <s v="Furniture"/>
    <x v="0"/>
    <x v="73"/>
    <n v="339.13600000000002"/>
    <n v="4"/>
    <n v="0.2"/>
    <n v="0"/>
    <x v="1"/>
    <n v="0"/>
  </r>
  <r>
    <n v="8901"/>
    <s v="CA-2016-150483"/>
    <d v="2018-08-13T00:00:00"/>
    <d v="2016-04-06T00:00:00"/>
    <d v="2016-04-06T00:00:00"/>
    <d v="2018-08-13T00:00:00"/>
    <n v="859"/>
    <x v="2"/>
    <s v="Q2"/>
    <s v="Apr"/>
    <x v="1"/>
    <s v="BP-11290"/>
    <x v="295"/>
    <x v="1"/>
    <s v="United States"/>
    <x v="138"/>
    <x v="6"/>
    <n v="62521"/>
    <x v="3"/>
    <s v="FUR-FU-10001379"/>
    <s v="Furniture"/>
    <x v="0"/>
    <x v="233"/>
    <n v="32.064"/>
    <n v="3"/>
    <n v="0.6"/>
    <n v="-12.8256"/>
    <x v="0"/>
    <n v="-0.39999999999999997"/>
  </r>
  <r>
    <n v="5270"/>
    <s v="CA-2017-144484"/>
    <d v="2016-03-22T00:00:00"/>
    <d v="2017-11-09T00:00:00"/>
    <d v="2016-03-22T00:00:00"/>
    <d v="2017-11-09T00:00:00"/>
    <n v="597"/>
    <x v="2"/>
    <s v="Q1"/>
    <s v="Mar"/>
    <x v="3"/>
    <s v="CB-12025"/>
    <x v="14"/>
    <x v="1"/>
    <s v="United States"/>
    <x v="16"/>
    <x v="7"/>
    <n v="94110"/>
    <x v="1"/>
    <s v="FUR-FU-10000260"/>
    <s v="Furniture"/>
    <x v="0"/>
    <x v="76"/>
    <n v="32.36"/>
    <n v="4"/>
    <n v="0"/>
    <n v="11.6496"/>
    <x v="0"/>
    <n v="0.36"/>
  </r>
  <r>
    <n v="8352"/>
    <s v="CA-2017-132199"/>
    <d v="2015-10-04T00:00:00"/>
    <d v="2017-08-05T00:00:00"/>
    <d v="2015-10-04T00:00:00"/>
    <d v="2017-08-05T00:00:00"/>
    <n v="671"/>
    <x v="0"/>
    <s v="Q4"/>
    <s v="Oct"/>
    <x v="1"/>
    <s v="BO-11350"/>
    <x v="296"/>
    <x v="0"/>
    <s v="United States"/>
    <x v="3"/>
    <x v="3"/>
    <n v="19134"/>
    <x v="0"/>
    <s v="FUR-FU-10004245"/>
    <s v="Furniture"/>
    <x v="0"/>
    <x v="234"/>
    <n v="32.448"/>
    <n v="2"/>
    <n v="0.2"/>
    <n v="7.3007999999999997"/>
    <x v="0"/>
    <n v="0.22499999999999998"/>
  </r>
  <r>
    <n v="7300"/>
    <s v="CA-2014-163468"/>
    <d v="2016-11-28T00:00:00"/>
    <d v="2014-11-21T00:00:00"/>
    <d v="2014-11-21T00:00:00"/>
    <d v="2016-11-28T00:00:00"/>
    <n v="738"/>
    <x v="1"/>
    <s v="Q4"/>
    <s v="Nov"/>
    <x v="2"/>
    <s v="JK-15730"/>
    <x v="56"/>
    <x v="1"/>
    <s v="United States"/>
    <x v="146"/>
    <x v="6"/>
    <n v="60016"/>
    <x v="3"/>
    <s v="FUR-FU-10001546"/>
    <s v="Furniture"/>
    <x v="0"/>
    <x v="144"/>
    <n v="8.5440000000000005"/>
    <n v="2"/>
    <n v="0.6"/>
    <n v="-7.476"/>
    <x v="0"/>
    <n v="-0.875"/>
  </r>
  <r>
    <n v="4460"/>
    <s v="US-2017-125717"/>
    <d v="2019-10-10T00:00:00"/>
    <d v="2017-01-10T00:00:00"/>
    <d v="2017-01-10T00:00:00"/>
    <d v="2019-10-10T00:00:00"/>
    <n v="1003"/>
    <x v="3"/>
    <s v="Q1"/>
    <s v="Jan"/>
    <x v="2"/>
    <s v="DS-13030"/>
    <x v="43"/>
    <x v="2"/>
    <s v="United States"/>
    <x v="43"/>
    <x v="31"/>
    <n v="80013"/>
    <x v="1"/>
    <s v="FUR-FU-10001979"/>
    <s v="Furniture"/>
    <x v="0"/>
    <x v="235"/>
    <n v="32.776000000000003"/>
    <n v="1"/>
    <n v="0.2"/>
    <n v="3.2776000000000001"/>
    <x v="0"/>
    <n v="9.9999999999999992E-2"/>
  </r>
  <r>
    <n v="7299"/>
    <s v="CA-2014-163468"/>
    <d v="2016-11-27T00:00:00"/>
    <d v="2014-11-21T00:00:00"/>
    <d v="2014-11-21T00:00:00"/>
    <d v="2016-11-27T00:00:00"/>
    <n v="737"/>
    <x v="1"/>
    <s v="Q4"/>
    <s v="Nov"/>
    <x v="2"/>
    <s v="JK-15730"/>
    <x v="56"/>
    <x v="1"/>
    <s v="United States"/>
    <x v="146"/>
    <x v="6"/>
    <n v="60016"/>
    <x v="3"/>
    <s v="FUR-TA-10002533"/>
    <s v="Furniture"/>
    <x v="2"/>
    <x v="236"/>
    <n v="292.10000000000002"/>
    <n v="4"/>
    <n v="0.5"/>
    <n v="-175.26"/>
    <x v="0"/>
    <n v="-0.59999999999999987"/>
  </r>
  <r>
    <n v="7301"/>
    <s v="CA-2014-163468"/>
    <d v="2016-11-29T00:00:00"/>
    <d v="2014-11-21T00:00:00"/>
    <d v="2014-11-21T00:00:00"/>
    <d v="2016-11-29T00:00:00"/>
    <n v="739"/>
    <x v="1"/>
    <s v="Q4"/>
    <s v="Nov"/>
    <x v="2"/>
    <s v="JK-15730"/>
    <x v="56"/>
    <x v="1"/>
    <s v="United States"/>
    <x v="146"/>
    <x v="6"/>
    <n v="60016"/>
    <x v="3"/>
    <s v="FUR-BO-10003546"/>
    <s v="Furniture"/>
    <x v="1"/>
    <x v="237"/>
    <n v="424.11599999999999"/>
    <n v="6"/>
    <n v="0.3"/>
    <n v="-30.294"/>
    <x v="0"/>
    <n v="-7.1428571428571438E-2"/>
  </r>
  <r>
    <n v="6017"/>
    <s v="CA-2014-102652"/>
    <d v="2014-03-05T00:00:00"/>
    <d v="2014-12-04T00:00:00"/>
    <d v="2014-03-05T00:00:00"/>
    <d v="2014-12-04T00:00:00"/>
    <n v="274"/>
    <x v="1"/>
    <s v="Q1"/>
    <s v="Mar"/>
    <x v="1"/>
    <s v="AY-10555"/>
    <x v="297"/>
    <x v="0"/>
    <s v="United States"/>
    <x v="10"/>
    <x v="7"/>
    <n v="90049"/>
    <x v="1"/>
    <s v="FUR-FU-10001918"/>
    <s v="Furniture"/>
    <x v="0"/>
    <x v="88"/>
    <n v="33.11"/>
    <n v="7"/>
    <n v="0"/>
    <n v="12.9129"/>
    <x v="0"/>
    <n v="0.39"/>
  </r>
  <r>
    <n v="1000"/>
    <s v="CA-2015-162537"/>
    <d v="2016-09-11T00:00:00"/>
    <d v="2015-03-11T00:00:00"/>
    <d v="2015-03-11T00:00:00"/>
    <d v="2016-09-11T00:00:00"/>
    <n v="550"/>
    <x v="0"/>
    <s v="Q1"/>
    <s v="Mar"/>
    <x v="1"/>
    <s v="RD-19585"/>
    <x v="242"/>
    <x v="1"/>
    <s v="United States"/>
    <x v="116"/>
    <x v="30"/>
    <n v="42420"/>
    <x v="2"/>
    <s v="FUR-FU-10001918"/>
    <s v="Furniture"/>
    <x v="0"/>
    <x v="88"/>
    <n v="33.11"/>
    <n v="7"/>
    <n v="0"/>
    <n v="12.9129"/>
    <x v="0"/>
    <n v="0.39"/>
  </r>
  <r>
    <n v="2093"/>
    <s v="CA-2014-145926"/>
    <d v="2016-11-16T00:00:00"/>
    <d v="2014-11-21T00:00:00"/>
    <d v="2014-11-21T00:00:00"/>
    <d v="2016-11-16T00:00:00"/>
    <n v="726"/>
    <x v="1"/>
    <s v="Q4"/>
    <s v="Nov"/>
    <x v="1"/>
    <s v="MP-17470"/>
    <x v="5"/>
    <x v="2"/>
    <s v="United States"/>
    <x v="147"/>
    <x v="18"/>
    <n v="56560"/>
    <x v="3"/>
    <s v="FUR-CH-10004289"/>
    <s v="Furniture"/>
    <x v="3"/>
    <x v="34"/>
    <n v="479.9"/>
    <n v="5"/>
    <n v="0"/>
    <n v="81.582999999999998"/>
    <x v="0"/>
    <n v="0.17"/>
  </r>
  <r>
    <n v="5256"/>
    <s v="CA-2015-125185"/>
    <d v="2014-08-18T00:00:00"/>
    <d v="2015-07-03T00:00:00"/>
    <d v="2014-08-18T00:00:00"/>
    <d v="2015-07-03T00:00:00"/>
    <n v="319"/>
    <x v="1"/>
    <s v="Q3"/>
    <s v="Aug"/>
    <x v="0"/>
    <s v="AH-10195"/>
    <x v="298"/>
    <x v="0"/>
    <s v="United States"/>
    <x v="148"/>
    <x v="3"/>
    <n v="18018"/>
    <x v="0"/>
    <s v="FUR-FU-10003247"/>
    <s v="Furniture"/>
    <x v="0"/>
    <x v="238"/>
    <n v="33.567999999999998"/>
    <n v="2"/>
    <n v="0.2"/>
    <n v="-5.4547999999999996"/>
    <x v="0"/>
    <n v="-0.16250000000000001"/>
  </r>
  <r>
    <n v="3549"/>
    <s v="CA-2017-155292"/>
    <d v="2016-09-20T00:00:00"/>
    <d v="2017-01-11T00:00:00"/>
    <d v="2016-09-20T00:00:00"/>
    <d v="2017-01-11T00:00:00"/>
    <n v="113"/>
    <x v="2"/>
    <s v="Q3"/>
    <s v="Sep"/>
    <x v="2"/>
    <s v="RD-19810"/>
    <x v="224"/>
    <x v="2"/>
    <s v="United States"/>
    <x v="21"/>
    <x v="30"/>
    <n v="40475"/>
    <x v="2"/>
    <s v="FUR-CH-10000553"/>
    <s v="Furniture"/>
    <x v="3"/>
    <x v="174"/>
    <n v="33.94"/>
    <n v="1"/>
    <n v="0"/>
    <n v="9.1638000000000002"/>
    <x v="0"/>
    <n v="0.27"/>
  </r>
  <r>
    <n v="553"/>
    <s v="CA-2017-112774"/>
    <d v="2016-03-24T00:00:00"/>
    <d v="2017-12-09T00:00:00"/>
    <d v="2016-03-24T00:00:00"/>
    <d v="2017-12-09T00:00:00"/>
    <n v="625"/>
    <x v="2"/>
    <s v="Q1"/>
    <s v="Mar"/>
    <x v="2"/>
    <s v="RC-19960"/>
    <x v="299"/>
    <x v="1"/>
    <s v="United States"/>
    <x v="66"/>
    <x v="16"/>
    <n v="32216"/>
    <x v="2"/>
    <s v="FUR-FU-10003039"/>
    <s v="Furniture"/>
    <x v="0"/>
    <x v="239"/>
    <n v="34.503999999999998"/>
    <n v="1"/>
    <n v="0.2"/>
    <n v="6.0381999999999998"/>
    <x v="0"/>
    <n v="0.17500000000000002"/>
  </r>
  <r>
    <n v="5848"/>
    <s v="CA-2015-126725"/>
    <d v="2016-11-22T00:00:00"/>
    <d v="2015-11-21T00:00:00"/>
    <d v="2015-11-21T00:00:00"/>
    <d v="2016-11-22T00:00:00"/>
    <n v="367"/>
    <x v="0"/>
    <s v="Q4"/>
    <s v="Nov"/>
    <x v="1"/>
    <s v="BS-11665"/>
    <x v="300"/>
    <x v="1"/>
    <s v="United States"/>
    <x v="8"/>
    <x v="7"/>
    <n v="92105"/>
    <x v="1"/>
    <s v="FUR-FU-10001591"/>
    <s v="Furniture"/>
    <x v="0"/>
    <x v="162"/>
    <n v="36.6"/>
    <n v="3"/>
    <n v="0"/>
    <n v="15.372"/>
    <x v="0"/>
    <n v="0.42"/>
  </r>
  <r>
    <n v="776"/>
    <s v="CA-2017-104220"/>
    <d v="2016-06-11T00:00:00"/>
    <d v="2017-05-02T00:00:00"/>
    <d v="2016-06-11T00:00:00"/>
    <d v="2017-05-02T00:00:00"/>
    <n v="325"/>
    <x v="2"/>
    <s v="Q2"/>
    <s v="Jun"/>
    <x v="1"/>
    <s v="BV-11245"/>
    <x v="301"/>
    <x v="0"/>
    <s v="United States"/>
    <x v="149"/>
    <x v="23"/>
    <n v="50315"/>
    <x v="3"/>
    <s v="FUR-FU-10002597"/>
    <s v="Furniture"/>
    <x v="0"/>
    <x v="126"/>
    <n v="34.58"/>
    <n v="7"/>
    <n v="0"/>
    <n v="14.5236"/>
    <x v="0"/>
    <n v="0.42000000000000004"/>
  </r>
  <r>
    <n v="5844"/>
    <s v="CA-2015-126725"/>
    <d v="2016-11-20T00:00:00"/>
    <d v="2015-11-21T00:00:00"/>
    <d v="2015-11-21T00:00:00"/>
    <d v="2016-11-20T00:00:00"/>
    <n v="365"/>
    <x v="0"/>
    <s v="Q4"/>
    <s v="Nov"/>
    <x v="1"/>
    <s v="BS-11665"/>
    <x v="300"/>
    <x v="1"/>
    <s v="United States"/>
    <x v="8"/>
    <x v="7"/>
    <n v="92105"/>
    <x v="1"/>
    <s v="FUR-FU-10002813"/>
    <s v="Furniture"/>
    <x v="0"/>
    <x v="229"/>
    <n v="80.959999999999994"/>
    <n v="4"/>
    <n v="0"/>
    <n v="29.145600000000002"/>
    <x v="0"/>
    <n v="0.36000000000000004"/>
  </r>
  <r>
    <n v="3698"/>
    <s v="CA-2015-151680"/>
    <d v="2016-12-10T00:00:00"/>
    <d v="2015-11-21T00:00:00"/>
    <d v="2015-11-21T00:00:00"/>
    <d v="2016-12-10T00:00:00"/>
    <n v="385"/>
    <x v="0"/>
    <s v="Q4"/>
    <s v="Nov"/>
    <x v="0"/>
    <s v="TC-21475"/>
    <x v="302"/>
    <x v="2"/>
    <s v="United States"/>
    <x v="12"/>
    <x v="1"/>
    <n v="98115"/>
    <x v="1"/>
    <s v="FUR-FU-10000305"/>
    <s v="Furniture"/>
    <x v="0"/>
    <x v="240"/>
    <n v="141.96"/>
    <n v="2"/>
    <n v="0"/>
    <n v="22.7136"/>
    <x v="0"/>
    <n v="0.15999999999999998"/>
  </r>
  <r>
    <n v="5847"/>
    <s v="CA-2015-126725"/>
    <d v="2016-11-21T00:00:00"/>
    <d v="2015-11-21T00:00:00"/>
    <d v="2015-11-21T00:00:00"/>
    <d v="2016-11-21T00:00:00"/>
    <n v="366"/>
    <x v="0"/>
    <s v="Q4"/>
    <s v="Nov"/>
    <x v="1"/>
    <s v="BS-11665"/>
    <x v="300"/>
    <x v="1"/>
    <s v="United States"/>
    <x v="8"/>
    <x v="7"/>
    <n v="92105"/>
    <x v="1"/>
    <s v="FUR-CH-10001708"/>
    <s v="Furniture"/>
    <x v="3"/>
    <x v="241"/>
    <n v="225.56800000000001"/>
    <n v="2"/>
    <n v="0.2"/>
    <n v="2.8195999999999999"/>
    <x v="0"/>
    <n v="1.2499999999999999E-2"/>
  </r>
  <r>
    <n v="6371"/>
    <s v="CA-2016-113425"/>
    <d v="2017-01-16T00:00:00"/>
    <d v="2016-11-21T00:00:00"/>
    <d v="2016-11-21T00:00:00"/>
    <d v="2017-01-16T00:00:00"/>
    <n v="56"/>
    <x v="2"/>
    <s v="Q4"/>
    <s v="Nov"/>
    <x v="3"/>
    <s v="JK-16120"/>
    <x v="303"/>
    <x v="2"/>
    <s v="United States"/>
    <x v="4"/>
    <x v="4"/>
    <n v="10009"/>
    <x v="0"/>
    <s v="FUR-BO-10002598"/>
    <s v="Furniture"/>
    <x v="1"/>
    <x v="242"/>
    <n v="113.568"/>
    <n v="2"/>
    <n v="0.2"/>
    <n v="12.776400000000001"/>
    <x v="0"/>
    <n v="0.1125"/>
  </r>
  <r>
    <n v="205"/>
    <s v="CA-2017-126382"/>
    <d v="2015-10-06T00:00:00"/>
    <d v="2017-07-06T00:00:00"/>
    <d v="2015-10-06T00:00:00"/>
    <d v="2017-07-06T00:00:00"/>
    <n v="639"/>
    <x v="0"/>
    <s v="Q4"/>
    <s v="Oct"/>
    <x v="1"/>
    <s v="HK-14890"/>
    <x v="193"/>
    <x v="0"/>
    <s v="United States"/>
    <x v="150"/>
    <x v="26"/>
    <n v="37064"/>
    <x v="2"/>
    <s v="FUR-FU-10002960"/>
    <s v="Furniture"/>
    <x v="0"/>
    <x v="132"/>
    <n v="35.167999999999999"/>
    <n v="7"/>
    <n v="0.2"/>
    <n v="9.6712000000000007"/>
    <x v="0"/>
    <n v="0.27500000000000002"/>
  </r>
  <r>
    <n v="1601"/>
    <s v="CA-2017-158876"/>
    <d v="2016-12-14T00:00:00"/>
    <d v="2017-11-21T00:00:00"/>
    <d v="2016-12-14T00:00:00"/>
    <d v="2017-11-21T00:00:00"/>
    <n v="342"/>
    <x v="2"/>
    <s v="Q4"/>
    <s v="Dec"/>
    <x v="0"/>
    <s v="AB-10150"/>
    <x v="304"/>
    <x v="1"/>
    <s v="United States"/>
    <x v="127"/>
    <x v="17"/>
    <n v="75007"/>
    <x v="3"/>
    <s v="FUR-FU-10001967"/>
    <s v="Furniture"/>
    <x v="0"/>
    <x v="138"/>
    <n v="15.992000000000001"/>
    <n v="2"/>
    <n v="0.6"/>
    <n v="-13.993"/>
    <x v="0"/>
    <n v="-0.875"/>
  </r>
  <r>
    <n v="3362"/>
    <s v="US-2015-142020"/>
    <d v="2014-08-06T00:00:00"/>
    <d v="2015-08-06T00:00:00"/>
    <d v="2014-08-06T00:00:00"/>
    <d v="2015-08-06T00:00:00"/>
    <n v="365"/>
    <x v="1"/>
    <s v="Q3"/>
    <s v="Aug"/>
    <x v="0"/>
    <s v="TC-21535"/>
    <x v="305"/>
    <x v="2"/>
    <s v="United States"/>
    <x v="4"/>
    <x v="4"/>
    <n v="10024"/>
    <x v="0"/>
    <s v="FUR-FU-10000672"/>
    <s v="Furniture"/>
    <x v="0"/>
    <x v="243"/>
    <n v="35.28"/>
    <n v="3"/>
    <n v="0"/>
    <n v="11.995200000000001"/>
    <x v="0"/>
    <n v="0.34"/>
  </r>
  <r>
    <n v="4749"/>
    <s v="CA-2016-120005"/>
    <d v="2015-01-21T00:00:00"/>
    <d v="2016-03-03T00:00:00"/>
    <d v="2015-01-21T00:00:00"/>
    <d v="2016-03-03T00:00:00"/>
    <n v="407"/>
    <x v="0"/>
    <s v="Q1"/>
    <s v="Jan"/>
    <x v="3"/>
    <s v="TS-21160"/>
    <x v="306"/>
    <x v="0"/>
    <s v="United States"/>
    <x v="16"/>
    <x v="7"/>
    <n v="94110"/>
    <x v="1"/>
    <s v="FUR-FU-10000672"/>
    <s v="Furniture"/>
    <x v="0"/>
    <x v="243"/>
    <n v="35.28"/>
    <n v="3"/>
    <n v="0"/>
    <n v="11.995200000000001"/>
    <x v="0"/>
    <n v="0.34"/>
  </r>
  <r>
    <n v="2743"/>
    <s v="CA-2014-149244"/>
    <d v="2014-02-16T00:00:00"/>
    <d v="2014-08-11T00:00:00"/>
    <d v="2014-02-16T00:00:00"/>
    <d v="2014-08-11T00:00:00"/>
    <n v="176"/>
    <x v="1"/>
    <s v="Q1"/>
    <s v="Feb"/>
    <x v="1"/>
    <s v="MS-17530"/>
    <x v="141"/>
    <x v="1"/>
    <s v="United States"/>
    <x v="8"/>
    <x v="7"/>
    <n v="92037"/>
    <x v="1"/>
    <s v="FUR-FU-10004671"/>
    <s v="Furniture"/>
    <x v="0"/>
    <x v="177"/>
    <n v="35.340000000000003"/>
    <n v="2"/>
    <n v="0"/>
    <n v="13.4292"/>
    <x v="0"/>
    <n v="0.37999999999999995"/>
  </r>
  <r>
    <n v="8192"/>
    <s v="US-2017-155866"/>
    <d v="2016-11-24T00:00:00"/>
    <d v="2017-11-21T00:00:00"/>
    <d v="2016-11-24T00:00:00"/>
    <d v="2017-11-21T00:00:00"/>
    <n v="362"/>
    <x v="2"/>
    <s v="Q4"/>
    <s v="Nov"/>
    <x v="1"/>
    <s v="CC-12370"/>
    <x v="307"/>
    <x v="1"/>
    <s v="United States"/>
    <x v="4"/>
    <x v="4"/>
    <n v="10011"/>
    <x v="0"/>
    <s v="FUR-FU-10004091"/>
    <s v="Furniture"/>
    <x v="0"/>
    <x v="244"/>
    <n v="187.76"/>
    <n v="4"/>
    <n v="0"/>
    <n v="76.9816"/>
    <x v="0"/>
    <n v="0.41000000000000003"/>
  </r>
  <r>
    <n v="6800"/>
    <s v="CA-2016-109827"/>
    <d v="2017-08-17T00:00:00"/>
    <d v="2017-01-01T00:00:00"/>
    <d v="2017-01-01T00:00:00"/>
    <d v="2017-08-17T00:00:00"/>
    <n v="228"/>
    <x v="3"/>
    <s v="Q1"/>
    <s v="Jan"/>
    <x v="1"/>
    <s v="LW-16825"/>
    <x v="308"/>
    <x v="0"/>
    <s v="United States"/>
    <x v="39"/>
    <x v="13"/>
    <n v="85023"/>
    <x v="1"/>
    <s v="FUR-TA-10002607"/>
    <s v="Furniture"/>
    <x v="2"/>
    <x v="157"/>
    <n v="35.445"/>
    <n v="1"/>
    <n v="0.5"/>
    <n v="-24.102599999999999"/>
    <x v="0"/>
    <n v="-0.67999999999999994"/>
  </r>
  <r>
    <n v="784"/>
    <s v="US-2015-157014"/>
    <d v="2014-07-26T00:00:00"/>
    <d v="2015-06-10T00:00:00"/>
    <d v="2014-07-26T00:00:00"/>
    <d v="2015-06-10T00:00:00"/>
    <n v="319"/>
    <x v="1"/>
    <s v="Q3"/>
    <s v="Jul"/>
    <x v="0"/>
    <s v="BM-11785"/>
    <x v="309"/>
    <x v="1"/>
    <s v="United States"/>
    <x v="5"/>
    <x v="0"/>
    <n v="43229"/>
    <x v="0"/>
    <s v="FUR-BO-10004409"/>
    <s v="Furniture"/>
    <x v="1"/>
    <x v="54"/>
    <n v="35.49"/>
    <n v="1"/>
    <n v="0.5"/>
    <n v="-15.615600000000001"/>
    <x v="0"/>
    <n v="-0.44"/>
  </r>
  <r>
    <n v="5309"/>
    <s v="CA-2017-131254"/>
    <d v="2016-12-16T00:00:00"/>
    <d v="2017-11-21T00:00:00"/>
    <d v="2016-12-16T00:00:00"/>
    <d v="2017-11-21T00:00:00"/>
    <n v="340"/>
    <x v="2"/>
    <s v="Q4"/>
    <s v="Dec"/>
    <x v="2"/>
    <s v="NC-18415"/>
    <x v="125"/>
    <x v="1"/>
    <s v="United States"/>
    <x v="26"/>
    <x v="17"/>
    <n v="77095"/>
    <x v="3"/>
    <s v="FUR-CH-10003774"/>
    <s v="Furniture"/>
    <x v="3"/>
    <x v="113"/>
    <n v="191.05799999999999"/>
    <n v="3"/>
    <n v="0.3"/>
    <n v="-46.399799999999999"/>
    <x v="0"/>
    <n v="-0.24285714285714285"/>
  </r>
  <r>
    <n v="3615"/>
    <s v="CA-2017-112529"/>
    <d v="2016-12-15T00:00:00"/>
    <d v="2017-11-21T00:00:00"/>
    <d v="2016-12-15T00:00:00"/>
    <d v="2017-11-21T00:00:00"/>
    <n v="341"/>
    <x v="2"/>
    <s v="Q4"/>
    <s v="Dec"/>
    <x v="2"/>
    <s v="SC-20770"/>
    <x v="310"/>
    <x v="0"/>
    <s v="United States"/>
    <x v="151"/>
    <x v="17"/>
    <n v="78207"/>
    <x v="3"/>
    <s v="FUR-TA-10002622"/>
    <s v="Furniture"/>
    <x v="2"/>
    <x v="245"/>
    <n v="718.11599999999999"/>
    <n v="6"/>
    <n v="0.3"/>
    <n v="-71.811599999999999"/>
    <x v="0"/>
    <n v="-0.1"/>
  </r>
  <r>
    <n v="4973"/>
    <s v="US-2016-153815"/>
    <d v="2015-04-16T00:00:00"/>
    <d v="2016-09-11T00:00:00"/>
    <d v="2015-04-16T00:00:00"/>
    <d v="2016-09-11T00:00:00"/>
    <n v="514"/>
    <x v="0"/>
    <s v="Q2"/>
    <s v="Apr"/>
    <x v="2"/>
    <s v="KL-16555"/>
    <x v="311"/>
    <x v="0"/>
    <s v="United States"/>
    <x v="66"/>
    <x v="16"/>
    <n v="32216"/>
    <x v="2"/>
    <s v="FUR-FU-10004090"/>
    <s v="Furniture"/>
    <x v="0"/>
    <x v="185"/>
    <n v="35.567999999999998"/>
    <n v="2"/>
    <n v="0.2"/>
    <n v="5.7797999999999998"/>
    <x v="0"/>
    <n v="0.16250000000000001"/>
  </r>
  <r>
    <n v="3303"/>
    <s v="US-2014-159926"/>
    <d v="2016-11-30T00:00:00"/>
    <d v="2014-11-22T00:00:00"/>
    <d v="2014-11-22T00:00:00"/>
    <d v="2016-11-30T00:00:00"/>
    <n v="739"/>
    <x v="1"/>
    <s v="Q4"/>
    <s v="Nov"/>
    <x v="1"/>
    <s v="CS-11950"/>
    <x v="184"/>
    <x v="1"/>
    <s v="United States"/>
    <x v="3"/>
    <x v="3"/>
    <n v="19140"/>
    <x v="0"/>
    <s v="FUR-FU-10001473"/>
    <s v="Furniture"/>
    <x v="0"/>
    <x v="168"/>
    <n v="60.311999999999998"/>
    <n v="3"/>
    <n v="0.2"/>
    <n v="5.2773000000000003"/>
    <x v="0"/>
    <n v="8.7500000000000008E-2"/>
  </r>
  <r>
    <n v="4563"/>
    <s v="CA-2015-118871"/>
    <d v="2014-08-10T00:00:00"/>
    <d v="2015-09-12T00:00:00"/>
    <d v="2014-08-10T00:00:00"/>
    <d v="2015-09-12T00:00:00"/>
    <n v="398"/>
    <x v="1"/>
    <s v="Q3"/>
    <s v="Aug"/>
    <x v="0"/>
    <s v="HM-14860"/>
    <x v="49"/>
    <x v="0"/>
    <s v="United States"/>
    <x v="10"/>
    <x v="7"/>
    <n v="90049"/>
    <x v="1"/>
    <s v="FUR-FU-10002111"/>
    <s v="Furniture"/>
    <x v="0"/>
    <x v="64"/>
    <n v="36.4"/>
    <n v="5"/>
    <n v="0"/>
    <n v="13.832000000000001"/>
    <x v="0"/>
    <n v="0.38000000000000006"/>
  </r>
  <r>
    <n v="3072"/>
    <s v="CA-2014-119375"/>
    <d v="2016-11-17T00:00:00"/>
    <d v="2014-11-22T00:00:00"/>
    <d v="2014-11-22T00:00:00"/>
    <d v="2016-11-17T00:00:00"/>
    <n v="726"/>
    <x v="1"/>
    <s v="Q4"/>
    <s v="Nov"/>
    <x v="1"/>
    <s v="YC-21895"/>
    <x v="312"/>
    <x v="0"/>
    <s v="United States"/>
    <x v="52"/>
    <x v="27"/>
    <n v="19711"/>
    <x v="0"/>
    <s v="FUR-FU-10002379"/>
    <s v="Furniture"/>
    <x v="0"/>
    <x v="246"/>
    <n v="124.41"/>
    <n v="3"/>
    <n v="0"/>
    <n v="14.9292"/>
    <x v="0"/>
    <n v="0.12"/>
  </r>
  <r>
    <n v="6536"/>
    <s v="CA-2014-128209"/>
    <d v="2016-11-18T00:00:00"/>
    <d v="2014-11-22T00:00:00"/>
    <d v="2014-11-22T00:00:00"/>
    <d v="2016-11-18T00:00:00"/>
    <n v="727"/>
    <x v="1"/>
    <s v="Q4"/>
    <s v="Nov"/>
    <x v="1"/>
    <s v="GT-14710"/>
    <x v="313"/>
    <x v="1"/>
    <s v="United States"/>
    <x v="121"/>
    <x v="4"/>
    <n v="14215"/>
    <x v="0"/>
    <s v="FUR-BO-10002213"/>
    <s v="Furniture"/>
    <x v="1"/>
    <x v="173"/>
    <n v="4007.84"/>
    <n v="10"/>
    <n v="0.2"/>
    <n v="-50.097999999999999"/>
    <x v="0"/>
    <n v="-1.2499999999999999E-2"/>
  </r>
  <r>
    <n v="6456"/>
    <s v="CA-2017-161102"/>
    <d v="2019-02-21T00:00:00"/>
    <d v="2017-03-08T00:00:00"/>
    <d v="2017-03-08T00:00:00"/>
    <d v="2019-02-21T00:00:00"/>
    <n v="715"/>
    <x v="3"/>
    <s v="Q1"/>
    <s v="Mar"/>
    <x v="2"/>
    <s v="EC-14050"/>
    <x v="314"/>
    <x v="1"/>
    <s v="United States"/>
    <x v="16"/>
    <x v="7"/>
    <n v="94110"/>
    <x v="1"/>
    <s v="FUR-FU-10003142"/>
    <s v="Furniture"/>
    <x v="0"/>
    <x v="136"/>
    <n v="36.96"/>
    <n v="7"/>
    <n v="0"/>
    <n v="11.457599999999999"/>
    <x v="0"/>
    <n v="0.31"/>
  </r>
  <r>
    <n v="3951"/>
    <s v="CA-2016-119963"/>
    <d v="2016-12-04T00:00:00"/>
    <d v="2016-11-22T00:00:00"/>
    <d v="2016-11-22T00:00:00"/>
    <d v="2016-12-04T00:00:00"/>
    <n v="12"/>
    <x v="2"/>
    <s v="Q4"/>
    <s v="Nov"/>
    <x v="1"/>
    <s v="SN-20710"/>
    <x v="101"/>
    <x v="2"/>
    <s v="United States"/>
    <x v="36"/>
    <x v="17"/>
    <n v="77506"/>
    <x v="3"/>
    <s v="FUR-CH-10003817"/>
    <s v="Furniture"/>
    <x v="3"/>
    <x v="247"/>
    <n v="255.108"/>
    <n v="6"/>
    <n v="0.3"/>
    <n v="-18.222000000000001"/>
    <x v="0"/>
    <n v="-7.1428571428571438E-2"/>
  </r>
  <r>
    <n v="7589"/>
    <s v="CA-2017-122945"/>
    <d v="2016-11-15T00:00:00"/>
    <d v="2017-11-22T00:00:00"/>
    <d v="2016-11-15T00:00:00"/>
    <d v="2017-11-22T00:00:00"/>
    <n v="372"/>
    <x v="2"/>
    <s v="Q4"/>
    <s v="Nov"/>
    <x v="1"/>
    <s v="MB-18085"/>
    <x v="315"/>
    <x v="1"/>
    <s v="United States"/>
    <x v="61"/>
    <x v="7"/>
    <n v="95661"/>
    <x v="1"/>
    <s v="FUR-FU-10001196"/>
    <s v="Furniture"/>
    <x v="0"/>
    <x v="82"/>
    <n v="17.309999999999999"/>
    <n v="3"/>
    <n v="0"/>
    <n v="5.1929999999999996"/>
    <x v="0"/>
    <n v="0.3"/>
  </r>
  <r>
    <n v="560"/>
    <s v="CA-2017-118731"/>
    <d v="2017-01-03T00:00:00"/>
    <d v="2017-11-22T00:00:00"/>
    <d v="2017-01-03T00:00:00"/>
    <d v="2017-11-22T00:00:00"/>
    <n v="323"/>
    <x v="3"/>
    <s v="Q1"/>
    <s v="Jan"/>
    <x v="0"/>
    <s v="LP-17080"/>
    <x v="249"/>
    <x v="1"/>
    <s v="United States"/>
    <x v="16"/>
    <x v="7"/>
    <n v="94110"/>
    <x v="1"/>
    <s v="FUR-FU-10003347"/>
    <s v="Furniture"/>
    <x v="0"/>
    <x v="218"/>
    <n v="42.6"/>
    <n v="3"/>
    <n v="0"/>
    <n v="16.614000000000001"/>
    <x v="0"/>
    <n v="0.39"/>
  </r>
  <r>
    <n v="4390"/>
    <s v="CA-2017-111556"/>
    <d v="2017-01-04T00:00:00"/>
    <d v="2017-11-22T00:00:00"/>
    <d v="2017-01-04T00:00:00"/>
    <d v="2017-11-22T00:00:00"/>
    <n v="322"/>
    <x v="3"/>
    <s v="Q1"/>
    <s v="Jan"/>
    <x v="2"/>
    <s v="CD-11920"/>
    <x v="316"/>
    <x v="1"/>
    <s v="United States"/>
    <x v="4"/>
    <x v="4"/>
    <n v="10035"/>
    <x v="0"/>
    <s v="FUR-BO-10003159"/>
    <s v="Furniture"/>
    <x v="1"/>
    <x v="248"/>
    <n v="183.96799999999999"/>
    <n v="2"/>
    <n v="0.2"/>
    <n v="-25.2956"/>
    <x v="0"/>
    <n v="-0.13750000000000001"/>
  </r>
  <r>
    <n v="9285"/>
    <s v="CA-2014-161032"/>
    <d v="2016-12-01T00:00:00"/>
    <d v="2014-11-23T00:00:00"/>
    <d v="2014-11-23T00:00:00"/>
    <d v="2016-12-01T00:00:00"/>
    <n v="739"/>
    <x v="1"/>
    <s v="Q4"/>
    <s v="Nov"/>
    <x v="1"/>
    <s v="MK-17905"/>
    <x v="132"/>
    <x v="0"/>
    <s v="United States"/>
    <x v="150"/>
    <x v="38"/>
    <n v="53132"/>
    <x v="3"/>
    <s v="FUR-CH-10001482"/>
    <s v="Furniture"/>
    <x v="3"/>
    <x v="249"/>
    <n v="392.94"/>
    <n v="3"/>
    <n v="0"/>
    <n v="43.223399999999998"/>
    <x v="0"/>
    <n v="0.11"/>
  </r>
  <r>
    <n v="7995"/>
    <s v="US-2015-165743"/>
    <d v="2016-12-22T00:00:00"/>
    <d v="2015-11-23T00:00:00"/>
    <d v="2015-11-23T00:00:00"/>
    <d v="2016-12-22T00:00:00"/>
    <n v="395"/>
    <x v="0"/>
    <s v="Q4"/>
    <s v="Nov"/>
    <x v="0"/>
    <s v="MM-18055"/>
    <x v="317"/>
    <x v="1"/>
    <s v="United States"/>
    <x v="43"/>
    <x v="31"/>
    <n v="80013"/>
    <x v="1"/>
    <s v="FUR-BO-10002268"/>
    <s v="Furniture"/>
    <x v="1"/>
    <x v="250"/>
    <n v="145.76400000000001"/>
    <n v="6"/>
    <n v="0.7"/>
    <n v="-247.7988"/>
    <x v="0"/>
    <n v="-1.7"/>
  </r>
  <r>
    <n v="178"/>
    <s v="US-2015-101511"/>
    <d v="2017-01-11T00:00:00"/>
    <d v="2015-11-23T00:00:00"/>
    <d v="2015-11-23T00:00:00"/>
    <d v="2017-01-11T00:00:00"/>
    <n v="415"/>
    <x v="0"/>
    <s v="Q4"/>
    <s v="Nov"/>
    <x v="0"/>
    <s v="JE-15745"/>
    <x v="90"/>
    <x v="1"/>
    <s v="United States"/>
    <x v="52"/>
    <x v="0"/>
    <n v="43055"/>
    <x v="0"/>
    <s v="FUR-CH-10004698"/>
    <s v="Furniture"/>
    <x v="3"/>
    <x v="251"/>
    <n v="396.80200000000002"/>
    <n v="7"/>
    <n v="0.3"/>
    <n v="-11.337199999999999"/>
    <x v="0"/>
    <n v="-2.8571428571428567E-2"/>
  </r>
  <r>
    <n v="9027"/>
    <s v="CA-2016-102127"/>
    <d v="2018-10-16T00:00:00"/>
    <d v="2016-02-07T00:00:00"/>
    <d v="2016-02-07T00:00:00"/>
    <d v="2018-10-16T00:00:00"/>
    <n v="982"/>
    <x v="2"/>
    <s v="Q1"/>
    <s v="Feb"/>
    <x v="1"/>
    <s v="VP-21760"/>
    <x v="135"/>
    <x v="0"/>
    <s v="United States"/>
    <x v="4"/>
    <x v="4"/>
    <n v="10035"/>
    <x v="0"/>
    <s v="FUR-FU-10003976"/>
    <s v="Furniture"/>
    <x v="0"/>
    <x v="61"/>
    <n v="37.74"/>
    <n v="3"/>
    <n v="0"/>
    <n v="12.8316"/>
    <x v="0"/>
    <n v="0.33999999999999997"/>
  </r>
  <r>
    <n v="2920"/>
    <s v="CA-2016-160129"/>
    <d v="2017-01-28T00:00:00"/>
    <d v="2016-11-23T00:00:00"/>
    <d v="2016-11-23T00:00:00"/>
    <d v="2017-01-28T00:00:00"/>
    <n v="66"/>
    <x v="2"/>
    <s v="Q4"/>
    <s v="Nov"/>
    <x v="3"/>
    <s v="LS-17200"/>
    <x v="138"/>
    <x v="0"/>
    <s v="United States"/>
    <x v="3"/>
    <x v="3"/>
    <n v="19140"/>
    <x v="0"/>
    <s v="FUR-FU-10002088"/>
    <s v="Furniture"/>
    <x v="0"/>
    <x v="85"/>
    <n v="14.368"/>
    <n v="2"/>
    <n v="0.2"/>
    <n v="3.9512"/>
    <x v="0"/>
    <n v="0.27500000000000002"/>
  </r>
  <r>
    <n v="6370"/>
    <s v="CA-2016-103919"/>
    <d v="2015-01-31T00:00:00"/>
    <d v="2016-07-10T00:00:00"/>
    <d v="2015-01-31T00:00:00"/>
    <d v="2016-07-10T00:00:00"/>
    <n v="526"/>
    <x v="0"/>
    <s v="Q1"/>
    <s v="Jan"/>
    <x v="1"/>
    <s v="TP-21565"/>
    <x v="318"/>
    <x v="0"/>
    <s v="United States"/>
    <x v="78"/>
    <x v="17"/>
    <n v="75051"/>
    <x v="3"/>
    <s v="FUR-FU-10001756"/>
    <s v="Furniture"/>
    <x v="0"/>
    <x v="150"/>
    <n v="38.08"/>
    <n v="5"/>
    <n v="0.6"/>
    <n v="-29.512"/>
    <x v="0"/>
    <n v="-0.77500000000000002"/>
  </r>
  <r>
    <n v="2946"/>
    <s v="CA-2016-166443"/>
    <d v="2015-03-03T00:00:00"/>
    <d v="2016-05-11T00:00:00"/>
    <d v="2015-03-03T00:00:00"/>
    <d v="2016-05-11T00:00:00"/>
    <n v="435"/>
    <x v="0"/>
    <s v="Q1"/>
    <s v="Mar"/>
    <x v="2"/>
    <s v="LH-17020"/>
    <x v="319"/>
    <x v="1"/>
    <s v="United States"/>
    <x v="16"/>
    <x v="7"/>
    <n v="94122"/>
    <x v="1"/>
    <s v="FUR-FU-10004020"/>
    <s v="Furniture"/>
    <x v="0"/>
    <x v="27"/>
    <n v="38.29"/>
    <n v="7"/>
    <n v="0"/>
    <n v="16.464700000000001"/>
    <x v="0"/>
    <n v="0.43000000000000005"/>
  </r>
  <r>
    <n v="9466"/>
    <s v="CA-2016-126858"/>
    <d v="2016-12-11T00:00:00"/>
    <d v="2016-11-23T00:00:00"/>
    <d v="2016-11-23T00:00:00"/>
    <d v="2016-12-11T00:00:00"/>
    <n v="18"/>
    <x v="2"/>
    <s v="Q4"/>
    <s v="Nov"/>
    <x v="1"/>
    <s v="JM-15265"/>
    <x v="320"/>
    <x v="0"/>
    <s v="United States"/>
    <x v="12"/>
    <x v="1"/>
    <n v="98115"/>
    <x v="1"/>
    <s v="FUR-FU-10000448"/>
    <s v="Furniture"/>
    <x v="0"/>
    <x v="165"/>
    <n v="31.96"/>
    <n v="2"/>
    <n v="0"/>
    <n v="1.5980000000000001"/>
    <x v="0"/>
    <n v="0.05"/>
  </r>
  <r>
    <n v="2921"/>
    <s v="CA-2016-160129"/>
    <d v="2017-01-29T00:00:00"/>
    <d v="2016-11-23T00:00:00"/>
    <d v="2016-11-23T00:00:00"/>
    <d v="2017-01-29T00:00:00"/>
    <n v="67"/>
    <x v="2"/>
    <s v="Q4"/>
    <s v="Nov"/>
    <x v="3"/>
    <s v="LS-17200"/>
    <x v="138"/>
    <x v="0"/>
    <s v="United States"/>
    <x v="3"/>
    <x v="3"/>
    <n v="19140"/>
    <x v="0"/>
    <s v="FUR-FU-10003976"/>
    <s v="Furniture"/>
    <x v="0"/>
    <x v="61"/>
    <n v="70.447999999999993"/>
    <n v="7"/>
    <n v="0.2"/>
    <n v="12.3284"/>
    <x v="0"/>
    <n v="0.17500000000000002"/>
  </r>
  <r>
    <n v="5163"/>
    <s v="CA-2016-115378"/>
    <d v="2016-12-05T00:00:00"/>
    <d v="2016-11-23T00:00:00"/>
    <d v="2016-11-23T00:00:00"/>
    <d v="2016-12-05T00:00:00"/>
    <n v="12"/>
    <x v="2"/>
    <s v="Q4"/>
    <s v="Nov"/>
    <x v="0"/>
    <s v="AJ-10945"/>
    <x v="321"/>
    <x v="1"/>
    <s v="United States"/>
    <x v="152"/>
    <x v="12"/>
    <n v="48180"/>
    <x v="3"/>
    <s v="FUR-CH-10000863"/>
    <s v="Furniture"/>
    <x v="3"/>
    <x v="252"/>
    <n v="301.95999999999998"/>
    <n v="2"/>
    <n v="0"/>
    <n v="33.215600000000002"/>
    <x v="0"/>
    <n v="0.11000000000000001"/>
  </r>
  <r>
    <n v="5678"/>
    <s v="CA-2014-126802"/>
    <d v="2017-09-28T00:00:00"/>
    <d v="2015-05-01T00:00:00"/>
    <d v="2015-05-01T00:00:00"/>
    <d v="2017-09-28T00:00:00"/>
    <n v="881"/>
    <x v="0"/>
    <s v="Q2"/>
    <s v="May"/>
    <x v="1"/>
    <s v="ZC-21910"/>
    <x v="65"/>
    <x v="1"/>
    <s v="United States"/>
    <x v="11"/>
    <x v="6"/>
    <n v="60610"/>
    <x v="3"/>
    <s v="FUR-FU-10000193"/>
    <s v="Furniture"/>
    <x v="0"/>
    <x v="146"/>
    <n v="38.975999999999999"/>
    <n v="3"/>
    <n v="0.6"/>
    <n v="-50.668799999999997"/>
    <x v="0"/>
    <n v="-1.3"/>
  </r>
  <r>
    <n v="8111"/>
    <s v="CA-2017-160122"/>
    <d v="2016-12-07T00:00:00"/>
    <d v="2017-11-23T00:00:00"/>
    <d v="2016-12-07T00:00:00"/>
    <d v="2017-11-23T00:00:00"/>
    <n v="351"/>
    <x v="2"/>
    <s v="Q4"/>
    <s v="Dec"/>
    <x v="1"/>
    <s v="RD-19930"/>
    <x v="291"/>
    <x v="1"/>
    <s v="United States"/>
    <x v="11"/>
    <x v="6"/>
    <n v="60623"/>
    <x v="3"/>
    <s v="FUR-CH-10000422"/>
    <s v="Furniture"/>
    <x v="3"/>
    <x v="10"/>
    <n v="127.386"/>
    <n v="2"/>
    <n v="0.3"/>
    <n v="-25.4772"/>
    <x v="0"/>
    <n v="-0.2"/>
  </r>
  <r>
    <n v="304"/>
    <s v="US-2017-152380"/>
    <d v="2016-12-17T00:00:00"/>
    <d v="2017-11-23T00:00:00"/>
    <d v="2016-12-17T00:00:00"/>
    <d v="2017-11-23T00:00:00"/>
    <n v="341"/>
    <x v="2"/>
    <s v="Q4"/>
    <s v="Dec"/>
    <x v="1"/>
    <s v="JH-15910"/>
    <x v="322"/>
    <x v="1"/>
    <s v="United States"/>
    <x v="11"/>
    <x v="6"/>
    <n v="60623"/>
    <x v="3"/>
    <s v="FUR-TA-10002533"/>
    <s v="Furniture"/>
    <x v="2"/>
    <x v="236"/>
    <n v="219.07499999999999"/>
    <n v="3"/>
    <n v="0.5"/>
    <n v="-131.44499999999999"/>
    <x v="0"/>
    <n v="-0.6"/>
  </r>
  <r>
    <n v="3024"/>
    <s v="CA-2017-124674"/>
    <d v="2016-11-25T00:00:00"/>
    <d v="2017-11-23T00:00:00"/>
    <d v="2016-11-25T00:00:00"/>
    <d v="2017-11-23T00:00:00"/>
    <n v="363"/>
    <x v="2"/>
    <s v="Q4"/>
    <s v="Nov"/>
    <x v="1"/>
    <s v="JB-16000"/>
    <x v="323"/>
    <x v="1"/>
    <s v="United States"/>
    <x v="153"/>
    <x v="17"/>
    <n v="78521"/>
    <x v="3"/>
    <s v="FUR-BO-10002202"/>
    <s v="Furniture"/>
    <x v="1"/>
    <x v="253"/>
    <n v="327.7328"/>
    <n v="2"/>
    <n v="0.32"/>
    <n v="-14.4588"/>
    <x v="0"/>
    <n v="-4.4117647058823532E-2"/>
  </r>
  <r>
    <n v="2552"/>
    <s v="CA-2017-101042"/>
    <d v="2016-12-18T00:00:00"/>
    <d v="2017-11-23T00:00:00"/>
    <d v="2016-12-18T00:00:00"/>
    <d v="2017-11-23T00:00:00"/>
    <n v="340"/>
    <x v="2"/>
    <s v="Q4"/>
    <s v="Dec"/>
    <x v="1"/>
    <s v="AB-10105"/>
    <x v="324"/>
    <x v="1"/>
    <s v="United States"/>
    <x v="116"/>
    <x v="30"/>
    <n v="42420"/>
    <x v="2"/>
    <s v="FUR-FU-10004665"/>
    <s v="Furniture"/>
    <x v="0"/>
    <x v="254"/>
    <n v="821.88"/>
    <n v="6"/>
    <n v="0"/>
    <n v="213.68879999999999"/>
    <x v="0"/>
    <n v="0.26"/>
  </r>
  <r>
    <n v="3835"/>
    <s v="CA-2014-105984"/>
    <d v="2017-02-03T00:00:00"/>
    <d v="2014-11-24T00:00:00"/>
    <d v="2014-11-24T00:00:00"/>
    <d v="2017-02-03T00:00:00"/>
    <n v="802"/>
    <x v="1"/>
    <s v="Q4"/>
    <s v="Nov"/>
    <x v="3"/>
    <s v="MY-18295"/>
    <x v="169"/>
    <x v="0"/>
    <s v="United States"/>
    <x v="5"/>
    <x v="0"/>
    <n v="43229"/>
    <x v="0"/>
    <s v="FUR-CH-10000847"/>
    <s v="Furniture"/>
    <x v="3"/>
    <x v="255"/>
    <n v="611.05799999999999"/>
    <n v="3"/>
    <n v="0.3"/>
    <n v="-34.9176"/>
    <x v="0"/>
    <n v="-5.7142857142857141E-2"/>
  </r>
  <r>
    <n v="3603"/>
    <s v="CA-2014-159835"/>
    <d v="2016-11-19T00:00:00"/>
    <d v="2014-11-24T00:00:00"/>
    <d v="2014-11-24T00:00:00"/>
    <d v="2016-11-19T00:00:00"/>
    <n v="726"/>
    <x v="1"/>
    <s v="Q4"/>
    <s v="Nov"/>
    <x v="1"/>
    <s v="RB-19330"/>
    <x v="325"/>
    <x v="1"/>
    <s v="United States"/>
    <x v="3"/>
    <x v="3"/>
    <n v="19143"/>
    <x v="0"/>
    <s v="FUR-CH-10004997"/>
    <s v="Furniture"/>
    <x v="3"/>
    <x v="195"/>
    <n v="657.93"/>
    <n v="5"/>
    <n v="0.3"/>
    <n v="-93.99"/>
    <x v="0"/>
    <n v="-0.14285714285714285"/>
  </r>
  <r>
    <n v="9286"/>
    <s v="CA-2015-102778"/>
    <d v="2017-01-12T00:00:00"/>
    <d v="2015-11-24T00:00:00"/>
    <d v="2015-11-24T00:00:00"/>
    <d v="2017-01-12T00:00:00"/>
    <n v="415"/>
    <x v="0"/>
    <s v="Q4"/>
    <s v="Nov"/>
    <x v="2"/>
    <s v="JH-15820"/>
    <x v="326"/>
    <x v="1"/>
    <s v="United States"/>
    <x v="145"/>
    <x v="10"/>
    <n v="28110"/>
    <x v="2"/>
    <s v="FUR-FU-10000087"/>
    <s v="Furniture"/>
    <x v="0"/>
    <x v="120"/>
    <n v="18.175999999999998"/>
    <n v="1"/>
    <n v="0.2"/>
    <n v="4.7712000000000003"/>
    <x v="0"/>
    <n v="0.26250000000000007"/>
  </r>
  <r>
    <n v="9502"/>
    <s v="US-2015-158589"/>
    <d v="2016-12-25T00:00:00"/>
    <d v="2015-11-24T00:00:00"/>
    <d v="2015-11-24T00:00:00"/>
    <d v="2016-12-25T00:00:00"/>
    <n v="397"/>
    <x v="0"/>
    <s v="Q4"/>
    <s v="Nov"/>
    <x v="1"/>
    <s v="KW-16570"/>
    <x v="327"/>
    <x v="1"/>
    <s v="United States"/>
    <x v="16"/>
    <x v="7"/>
    <n v="94109"/>
    <x v="1"/>
    <s v="FUR-FU-10001546"/>
    <s v="Furniture"/>
    <x v="0"/>
    <x v="144"/>
    <n v="32.04"/>
    <n v="3"/>
    <n v="0"/>
    <n v="8.01"/>
    <x v="0"/>
    <n v="0.25"/>
  </r>
  <r>
    <n v="7917"/>
    <s v="CA-2015-110891"/>
    <d v="2016-12-24T00:00:00"/>
    <d v="2015-11-24T00:00:00"/>
    <d v="2015-11-24T00:00:00"/>
    <d v="2016-12-24T00:00:00"/>
    <n v="396"/>
    <x v="0"/>
    <s v="Q4"/>
    <s v="Nov"/>
    <x v="1"/>
    <s v="PO-19195"/>
    <x v="328"/>
    <x v="2"/>
    <s v="United States"/>
    <x v="3"/>
    <x v="3"/>
    <n v="19140"/>
    <x v="0"/>
    <s v="FUR-CH-10002880"/>
    <s v="Furniture"/>
    <x v="3"/>
    <x v="102"/>
    <n v="344.37200000000001"/>
    <n v="4"/>
    <n v="0.3"/>
    <n v="-93.472399999999993"/>
    <x v="0"/>
    <n v="-0.27142857142857141"/>
  </r>
  <r>
    <n v="4060"/>
    <s v="CA-2015-124058"/>
    <d v="2016-12-23T00:00:00"/>
    <d v="2015-11-24T00:00:00"/>
    <d v="2015-11-24T00:00:00"/>
    <d v="2016-12-23T00:00:00"/>
    <n v="395"/>
    <x v="0"/>
    <s v="Q4"/>
    <s v="Nov"/>
    <x v="1"/>
    <s v="LC-16885"/>
    <x v="118"/>
    <x v="1"/>
    <s v="United States"/>
    <x v="59"/>
    <x v="7"/>
    <n v="94601"/>
    <x v="1"/>
    <s v="FUR-CH-10000595"/>
    <s v="Furniture"/>
    <x v="3"/>
    <x v="256"/>
    <n v="572.16"/>
    <n v="3"/>
    <n v="0.2"/>
    <n v="35.76"/>
    <x v="0"/>
    <n v="6.25E-2"/>
  </r>
  <r>
    <n v="2790"/>
    <s v="US-2014-117744"/>
    <d v="2014-01-26T00:00:00"/>
    <d v="2014-06-12T00:00:00"/>
    <d v="2014-01-26T00:00:00"/>
    <d v="2014-06-12T00:00:00"/>
    <n v="137"/>
    <x v="1"/>
    <s v="Q1"/>
    <s v="Jan"/>
    <x v="1"/>
    <s v="MD-17860"/>
    <x v="271"/>
    <x v="0"/>
    <s v="United States"/>
    <x v="154"/>
    <x v="17"/>
    <n v="78415"/>
    <x v="3"/>
    <s v="FUR-FU-10002759"/>
    <s v="Furniture"/>
    <x v="0"/>
    <x v="38"/>
    <n v="39.96"/>
    <n v="5"/>
    <n v="0.6"/>
    <n v="-23.975999999999999"/>
    <x v="0"/>
    <n v="-0.6"/>
  </r>
  <r>
    <n v="8407"/>
    <s v="CA-2017-140480"/>
    <d v="2016-01-16T00:00:00"/>
    <d v="2017-12-07T00:00:00"/>
    <d v="2016-01-16T00:00:00"/>
    <d v="2017-12-07T00:00:00"/>
    <n v="691"/>
    <x v="2"/>
    <s v="Q1"/>
    <s v="Jan"/>
    <x v="1"/>
    <s v="HE-14800"/>
    <x v="119"/>
    <x v="0"/>
    <s v="United States"/>
    <x v="52"/>
    <x v="27"/>
    <n v="19711"/>
    <x v="0"/>
    <s v="FUR-FU-10001057"/>
    <s v="Furniture"/>
    <x v="0"/>
    <x v="257"/>
    <n v="39.979999999999997"/>
    <n v="2"/>
    <n v="0"/>
    <n v="9.1953999999999994"/>
    <x v="0"/>
    <n v="0.23"/>
  </r>
  <r>
    <n v="1409"/>
    <s v="CA-2016-130407"/>
    <d v="2015-01-12T00:00:00"/>
    <d v="2016-06-09T00:00:00"/>
    <d v="2015-01-12T00:00:00"/>
    <d v="2016-06-09T00:00:00"/>
    <n v="514"/>
    <x v="0"/>
    <s v="Q1"/>
    <s v="Jan"/>
    <x v="1"/>
    <s v="KD-16270"/>
    <x v="329"/>
    <x v="1"/>
    <s v="United States"/>
    <x v="4"/>
    <x v="4"/>
    <n v="10024"/>
    <x v="0"/>
    <s v="FUR-FU-10001967"/>
    <s v="Furniture"/>
    <x v="0"/>
    <x v="138"/>
    <n v="39.979999999999997"/>
    <n v="2"/>
    <n v="0"/>
    <n v="9.9949999999999992"/>
    <x v="0"/>
    <n v="0.25"/>
  </r>
  <r>
    <n v="479"/>
    <s v="CA-2016-152632"/>
    <d v="2016-09-05T00:00:00"/>
    <d v="2016-02-11T00:00:00"/>
    <d v="2016-02-11T00:00:00"/>
    <d v="2016-09-05T00:00:00"/>
    <n v="207"/>
    <x v="2"/>
    <s v="Q1"/>
    <s v="Feb"/>
    <x v="1"/>
    <s v="JE-15475"/>
    <x v="330"/>
    <x v="1"/>
    <s v="United States"/>
    <x v="155"/>
    <x v="4"/>
    <n v="12180"/>
    <x v="0"/>
    <s v="FUR-FU-10002671"/>
    <s v="Furniture"/>
    <x v="0"/>
    <x v="108"/>
    <n v="40.200000000000003"/>
    <n v="3"/>
    <n v="0"/>
    <n v="19.295999999999999"/>
    <x v="0"/>
    <n v="0.47999999999999993"/>
  </r>
  <r>
    <n v="8010"/>
    <s v="CA-2015-110863"/>
    <d v="2016-11-23T00:00:00"/>
    <d v="2015-11-24T00:00:00"/>
    <d v="2015-11-24T00:00:00"/>
    <d v="2016-11-23T00:00:00"/>
    <n v="365"/>
    <x v="0"/>
    <s v="Q4"/>
    <s v="Nov"/>
    <x v="1"/>
    <s v="AA-10645"/>
    <x v="82"/>
    <x v="1"/>
    <s v="United States"/>
    <x v="125"/>
    <x v="33"/>
    <n v="73120"/>
    <x v="3"/>
    <s v="FUR-CH-10002073"/>
    <s v="Furniture"/>
    <x v="3"/>
    <x v="258"/>
    <n v="1323.9"/>
    <n v="5"/>
    <n v="0"/>
    <n v="383.93099999999998"/>
    <x v="0"/>
    <n v="0.28999999999999998"/>
  </r>
  <r>
    <n v="1107"/>
    <s v="US-2016-110156"/>
    <d v="2016-12-12T00:00:00"/>
    <d v="2016-11-24T00:00:00"/>
    <d v="2016-11-24T00:00:00"/>
    <d v="2016-12-12T00:00:00"/>
    <n v="18"/>
    <x v="2"/>
    <s v="Q4"/>
    <s v="Nov"/>
    <x v="1"/>
    <s v="EH-13945"/>
    <x v="331"/>
    <x v="1"/>
    <s v="United States"/>
    <x v="26"/>
    <x v="17"/>
    <n v="77041"/>
    <x v="3"/>
    <s v="FUR-FU-10000206"/>
    <s v="Furniture"/>
    <x v="0"/>
    <x v="220"/>
    <n v="2.3279999999999998"/>
    <n v="2"/>
    <n v="0.6"/>
    <n v="-0.75660000000000005"/>
    <x v="0"/>
    <n v="-0.32500000000000007"/>
  </r>
  <r>
    <n v="293"/>
    <s v="CA-2016-110772"/>
    <d v="2016-12-30T00:00:00"/>
    <d v="2016-11-24T00:00:00"/>
    <d v="2016-11-24T00:00:00"/>
    <d v="2016-12-30T00:00:00"/>
    <n v="36"/>
    <x v="2"/>
    <s v="Q4"/>
    <s v="Nov"/>
    <x v="0"/>
    <s v="NZ-18565"/>
    <x v="332"/>
    <x v="2"/>
    <s v="United States"/>
    <x v="5"/>
    <x v="0"/>
    <n v="43229"/>
    <x v="0"/>
    <s v="FUR-BO-10004709"/>
    <s v="Furniture"/>
    <x v="1"/>
    <x v="259"/>
    <n v="86.97"/>
    <n v="3"/>
    <n v="0.5"/>
    <n v="-48.703200000000002"/>
    <x v="0"/>
    <n v="-0.56000000000000005"/>
  </r>
  <r>
    <n v="2945"/>
    <s v="CA-2017-126242"/>
    <d v="2016-12-19T00:00:00"/>
    <d v="2017-11-24T00:00:00"/>
    <d v="2016-12-19T00:00:00"/>
    <d v="2017-11-24T00:00:00"/>
    <n v="340"/>
    <x v="2"/>
    <s v="Q4"/>
    <s v="Dec"/>
    <x v="1"/>
    <s v="MC-18100"/>
    <x v="48"/>
    <x v="1"/>
    <s v="United States"/>
    <x v="10"/>
    <x v="7"/>
    <n v="90049"/>
    <x v="1"/>
    <s v="FUR-FU-10002685"/>
    <s v="Furniture"/>
    <x v="0"/>
    <x v="260"/>
    <n v="18.7"/>
    <n v="1"/>
    <n v="0"/>
    <n v="7.1059999999999999"/>
    <x v="0"/>
    <n v="0.38"/>
  </r>
  <r>
    <n v="2930"/>
    <s v="CA-2017-143434"/>
    <d v="2016-12-08T00:00:00"/>
    <d v="2017-11-24T00:00:00"/>
    <d v="2016-12-08T00:00:00"/>
    <d v="2017-11-24T00:00:00"/>
    <n v="351"/>
    <x v="2"/>
    <s v="Q4"/>
    <s v="Dec"/>
    <x v="1"/>
    <s v="ME-17320"/>
    <x v="265"/>
    <x v="2"/>
    <s v="United States"/>
    <x v="156"/>
    <x v="12"/>
    <n v="48601"/>
    <x v="3"/>
    <s v="FUR-FU-10002597"/>
    <s v="Furniture"/>
    <x v="0"/>
    <x v="126"/>
    <n v="19.760000000000002"/>
    <n v="4"/>
    <n v="0"/>
    <n v="8.2992000000000008"/>
    <x v="0"/>
    <n v="0.42"/>
  </r>
  <r>
    <n v="3381"/>
    <s v="CA-2017-103156"/>
    <d v="2017-01-30T00:00:00"/>
    <d v="2017-11-24T00:00:00"/>
    <d v="2017-01-30T00:00:00"/>
    <d v="2017-11-24T00:00:00"/>
    <n v="298"/>
    <x v="3"/>
    <s v="Q1"/>
    <s v="Jan"/>
    <x v="2"/>
    <s v="TD-20995"/>
    <x v="35"/>
    <x v="1"/>
    <s v="United States"/>
    <x v="3"/>
    <x v="3"/>
    <n v="19120"/>
    <x v="0"/>
    <s v="FUR-FU-10000320"/>
    <s v="Furniture"/>
    <x v="0"/>
    <x v="167"/>
    <n v="24.047999999999998"/>
    <n v="9"/>
    <n v="0.2"/>
    <n v="7.2144000000000004"/>
    <x v="0"/>
    <n v="0.30000000000000004"/>
  </r>
  <r>
    <n v="7929"/>
    <s v="CA-2017-120404"/>
    <d v="2017-01-06T00:00:00"/>
    <d v="2017-11-24T00:00:00"/>
    <d v="2017-01-06T00:00:00"/>
    <d v="2017-11-24T00:00:00"/>
    <n v="322"/>
    <x v="3"/>
    <s v="Q1"/>
    <s v="Jan"/>
    <x v="0"/>
    <s v="KH-16330"/>
    <x v="333"/>
    <x v="0"/>
    <s v="United States"/>
    <x v="4"/>
    <x v="4"/>
    <n v="10035"/>
    <x v="0"/>
    <s v="FUR-FU-10000820"/>
    <s v="Furniture"/>
    <x v="0"/>
    <x v="109"/>
    <n v="50.97"/>
    <n v="3"/>
    <n v="0"/>
    <n v="9.1745999999999999"/>
    <x v="0"/>
    <n v="0.18"/>
  </r>
  <r>
    <n v="1844"/>
    <s v="CA-2015-135391"/>
    <d v="2014-10-19T00:00:00"/>
    <d v="2015-11-02T00:00:00"/>
    <d v="2014-10-19T00:00:00"/>
    <d v="2015-11-02T00:00:00"/>
    <n v="379"/>
    <x v="1"/>
    <s v="Q4"/>
    <s v="Oct"/>
    <x v="0"/>
    <s v="FA-14230"/>
    <x v="154"/>
    <x v="0"/>
    <s v="United States"/>
    <x v="151"/>
    <x v="17"/>
    <n v="78207"/>
    <x v="3"/>
    <s v="FUR-FU-10001986"/>
    <s v="Furniture"/>
    <x v="0"/>
    <x v="261"/>
    <n v="40.783999999999999"/>
    <n v="2"/>
    <n v="0.6"/>
    <n v="-30.588000000000001"/>
    <x v="0"/>
    <n v="-0.75"/>
  </r>
  <r>
    <n v="2803"/>
    <s v="CA-2017-143329"/>
    <d v="2015-10-25T00:00:00"/>
    <d v="2017-08-11T00:00:00"/>
    <d v="2015-10-25T00:00:00"/>
    <d v="2017-08-11T00:00:00"/>
    <n v="656"/>
    <x v="0"/>
    <s v="Q4"/>
    <s v="Oct"/>
    <x v="1"/>
    <s v="DL-13330"/>
    <x v="334"/>
    <x v="1"/>
    <s v="United States"/>
    <x v="157"/>
    <x v="40"/>
    <n v="88001"/>
    <x v="1"/>
    <s v="FUR-FU-10000629"/>
    <s v="Furniture"/>
    <x v="0"/>
    <x v="87"/>
    <n v="41.37"/>
    <n v="3"/>
    <n v="0"/>
    <n v="17.375399999999999"/>
    <x v="0"/>
    <n v="0.42"/>
  </r>
  <r>
    <n v="1642"/>
    <s v="CA-2016-157266"/>
    <d v="2018-07-09T00:00:00"/>
    <d v="2016-01-06T00:00:00"/>
    <d v="2016-01-06T00:00:00"/>
    <d v="2018-07-09T00:00:00"/>
    <n v="915"/>
    <x v="2"/>
    <s v="Q1"/>
    <s v="Jan"/>
    <x v="1"/>
    <s v="TB-21280"/>
    <x v="335"/>
    <x v="1"/>
    <s v="United States"/>
    <x v="13"/>
    <x v="9"/>
    <n v="20016"/>
    <x v="0"/>
    <s v="FUR-FU-10000629"/>
    <s v="Furniture"/>
    <x v="0"/>
    <x v="87"/>
    <n v="41.37"/>
    <n v="3"/>
    <n v="0"/>
    <n v="17.375399999999999"/>
    <x v="0"/>
    <n v="0.42"/>
  </r>
  <r>
    <n v="9747"/>
    <s v="CA-2017-137505"/>
    <d v="2017-02-16T00:00:00"/>
    <d v="2017-11-24T00:00:00"/>
    <d v="2017-02-16T00:00:00"/>
    <d v="2017-11-24T00:00:00"/>
    <n v="281"/>
    <x v="3"/>
    <s v="Q1"/>
    <s v="Feb"/>
    <x v="3"/>
    <s v="BP-11290"/>
    <x v="295"/>
    <x v="1"/>
    <s v="United States"/>
    <x v="10"/>
    <x v="7"/>
    <n v="90008"/>
    <x v="1"/>
    <s v="FUR-TA-10001676"/>
    <s v="Furniture"/>
    <x v="2"/>
    <x v="75"/>
    <n v="71.087999999999994"/>
    <n v="2"/>
    <n v="0.2"/>
    <n v="-1.7771999999999999"/>
    <x v="0"/>
    <n v="-2.5000000000000001E-2"/>
  </r>
  <r>
    <n v="4753"/>
    <s v="CA-2017-103499"/>
    <d v="2017-01-05T00:00:00"/>
    <d v="2017-11-24T00:00:00"/>
    <d v="2017-01-05T00:00:00"/>
    <d v="2017-11-24T00:00:00"/>
    <n v="323"/>
    <x v="3"/>
    <s v="Q1"/>
    <s v="Jan"/>
    <x v="1"/>
    <s v="ES-14020"/>
    <x v="336"/>
    <x v="1"/>
    <s v="United States"/>
    <x v="17"/>
    <x v="26"/>
    <n v="38301"/>
    <x v="2"/>
    <s v="FUR-CH-10001482"/>
    <s v="Furniture"/>
    <x v="3"/>
    <x v="249"/>
    <n v="209.56800000000001"/>
    <n v="2"/>
    <n v="0.2"/>
    <n v="-23.5764"/>
    <x v="0"/>
    <n v="-0.11249999999999999"/>
  </r>
  <r>
    <n v="2614"/>
    <s v="CA-2016-137204"/>
    <d v="2018-05-01T00:00:00"/>
    <d v="2016-05-05T00:00:00"/>
    <d v="2016-05-05T00:00:00"/>
    <d v="2018-05-01T00:00:00"/>
    <n v="726"/>
    <x v="2"/>
    <s v="Q2"/>
    <s v="May"/>
    <x v="1"/>
    <s v="BO-11350"/>
    <x v="296"/>
    <x v="0"/>
    <s v="United States"/>
    <x v="10"/>
    <x v="7"/>
    <n v="90045"/>
    <x v="1"/>
    <s v="FUR-CH-10002304"/>
    <s v="Furniture"/>
    <x v="3"/>
    <x v="89"/>
    <n v="41.567999999999998"/>
    <n v="2"/>
    <n v="0.2"/>
    <n v="2.5979999999999999"/>
    <x v="0"/>
    <n v="6.25E-2"/>
  </r>
  <r>
    <n v="9676"/>
    <s v="CA-2016-137393"/>
    <d v="2015-04-11T00:00:00"/>
    <d v="2016-10-05T00:00:00"/>
    <d v="2015-04-11T00:00:00"/>
    <d v="2016-10-05T00:00:00"/>
    <n v="543"/>
    <x v="0"/>
    <s v="Q2"/>
    <s v="Apr"/>
    <x v="1"/>
    <s v="GM-14500"/>
    <x v="337"/>
    <x v="1"/>
    <s v="United States"/>
    <x v="158"/>
    <x v="7"/>
    <n v="93309"/>
    <x v="1"/>
    <s v="FUR-FU-10001617"/>
    <s v="Furniture"/>
    <x v="0"/>
    <x v="99"/>
    <n v="41.6"/>
    <n v="4"/>
    <n v="0"/>
    <n v="14.144"/>
    <x v="0"/>
    <n v="0.33999999999999997"/>
  </r>
  <r>
    <n v="1265"/>
    <s v="CA-2016-155992"/>
    <d v="2014-12-19T00:00:00"/>
    <d v="2016-02-10T00:00:00"/>
    <d v="2014-12-19T00:00:00"/>
    <d v="2016-02-10T00:00:00"/>
    <n v="418"/>
    <x v="1"/>
    <s v="Q4"/>
    <s v="Dec"/>
    <x v="2"/>
    <s v="CC-12220"/>
    <x v="285"/>
    <x v="1"/>
    <s v="United States"/>
    <x v="64"/>
    <x v="14"/>
    <n v="46350"/>
    <x v="3"/>
    <s v="FUR-FU-10003724"/>
    <s v="Furniture"/>
    <x v="0"/>
    <x v="69"/>
    <n v="41.85"/>
    <n v="5"/>
    <n v="0"/>
    <n v="10.881"/>
    <x v="0"/>
    <n v="0.26"/>
  </r>
  <r>
    <n v="6623"/>
    <s v="CA-2014-130449"/>
    <d v="2014-03-08T00:00:00"/>
    <d v="2014-09-09T00:00:00"/>
    <d v="2014-03-08T00:00:00"/>
    <d v="2014-09-09T00:00:00"/>
    <n v="185"/>
    <x v="1"/>
    <s v="Q1"/>
    <s v="Mar"/>
    <x v="2"/>
    <s v="VP-21760"/>
    <x v="135"/>
    <x v="0"/>
    <s v="United States"/>
    <x v="16"/>
    <x v="7"/>
    <n v="94109"/>
    <x v="1"/>
    <s v="FUR-FU-10001487"/>
    <s v="Furniture"/>
    <x v="0"/>
    <x v="11"/>
    <n v="41.88"/>
    <n v="6"/>
    <n v="0"/>
    <n v="12.145200000000001"/>
    <x v="0"/>
    <n v="0.28999999999999998"/>
  </r>
  <r>
    <n v="3051"/>
    <s v="US-2017-148054"/>
    <d v="2015-12-10T00:00:00"/>
    <d v="2017-11-10T00:00:00"/>
    <d v="2015-12-10T00:00:00"/>
    <d v="2017-11-10T00:00:00"/>
    <n v="701"/>
    <x v="0"/>
    <s v="Q4"/>
    <s v="Dec"/>
    <x v="1"/>
    <s v="NZ-18565"/>
    <x v="332"/>
    <x v="2"/>
    <s v="United States"/>
    <x v="159"/>
    <x v="41"/>
    <n v="83642"/>
    <x v="1"/>
    <s v="FUR-FU-10003247"/>
    <s v="Furniture"/>
    <x v="0"/>
    <x v="238"/>
    <n v="41.96"/>
    <n v="2"/>
    <n v="0"/>
    <n v="2.9371999999999998"/>
    <x v="0"/>
    <n v="6.9999999999999993E-2"/>
  </r>
  <r>
    <n v="9746"/>
    <s v="CA-2017-137505"/>
    <d v="2017-02-15T00:00:00"/>
    <d v="2017-11-24T00:00:00"/>
    <d v="2017-02-15T00:00:00"/>
    <d v="2017-11-24T00:00:00"/>
    <n v="282"/>
    <x v="3"/>
    <s v="Q1"/>
    <s v="Feb"/>
    <x v="3"/>
    <s v="BP-11290"/>
    <x v="295"/>
    <x v="1"/>
    <s v="United States"/>
    <x v="10"/>
    <x v="7"/>
    <n v="90008"/>
    <x v="1"/>
    <s v="FUR-TA-10000617"/>
    <s v="Furniture"/>
    <x v="2"/>
    <x v="125"/>
    <n v="364.08"/>
    <n v="2"/>
    <n v="0.2"/>
    <n v="9.1020000000000003"/>
    <x v="0"/>
    <n v="2.5000000000000001E-2"/>
  </r>
  <r>
    <n v="7324"/>
    <s v="US-2017-126053"/>
    <d v="2015-11-28T00:00:00"/>
    <d v="2017-08-12T00:00:00"/>
    <d v="2015-11-28T00:00:00"/>
    <d v="2017-08-12T00:00:00"/>
    <n v="623"/>
    <x v="0"/>
    <s v="Q4"/>
    <s v="Nov"/>
    <x v="2"/>
    <s v="CS-11950"/>
    <x v="184"/>
    <x v="1"/>
    <s v="United States"/>
    <x v="4"/>
    <x v="4"/>
    <n v="10024"/>
    <x v="0"/>
    <s v="FUR-FU-10001934"/>
    <s v="Furniture"/>
    <x v="0"/>
    <x v="197"/>
    <n v="41.96"/>
    <n v="2"/>
    <n v="0"/>
    <n v="10.909599999999999"/>
    <x v="0"/>
    <n v="0.25999999999999995"/>
  </r>
  <r>
    <n v="9637"/>
    <s v="CA-2014-124702"/>
    <d v="2016-12-02T00:00:00"/>
    <d v="2014-11-25T00:00:00"/>
    <d v="2014-11-25T00:00:00"/>
    <d v="2016-12-02T00:00:00"/>
    <n v="738"/>
    <x v="1"/>
    <s v="Q4"/>
    <s v="Nov"/>
    <x v="1"/>
    <s v="MH-17785"/>
    <x v="152"/>
    <x v="0"/>
    <s v="United States"/>
    <x v="12"/>
    <x v="1"/>
    <n v="98105"/>
    <x v="1"/>
    <s v="FUR-FU-10003553"/>
    <s v="Furniture"/>
    <x v="0"/>
    <x v="160"/>
    <n v="137.54"/>
    <n v="2"/>
    <n v="0"/>
    <n v="55.015999999999998"/>
    <x v="0"/>
    <n v="0.4"/>
  </r>
  <r>
    <n v="1574"/>
    <s v="US-2014-157385"/>
    <d v="2017-01-25T00:00:00"/>
    <d v="2014-11-25T00:00:00"/>
    <d v="2014-11-25T00:00:00"/>
    <d v="2017-01-25T00:00:00"/>
    <n v="792"/>
    <x v="1"/>
    <s v="Q4"/>
    <s v="Nov"/>
    <x v="2"/>
    <s v="SC-20095"/>
    <x v="229"/>
    <x v="1"/>
    <s v="United States"/>
    <x v="10"/>
    <x v="7"/>
    <n v="90004"/>
    <x v="1"/>
    <s v="FUR-CH-10000595"/>
    <s v="Furniture"/>
    <x v="3"/>
    <x v="256"/>
    <n v="381.44"/>
    <n v="2"/>
    <n v="0.2"/>
    <n v="23.84"/>
    <x v="0"/>
    <n v="6.25E-2"/>
  </r>
  <r>
    <n v="1571"/>
    <s v="US-2014-157385"/>
    <d v="2017-01-24T00:00:00"/>
    <d v="2014-11-25T00:00:00"/>
    <d v="2014-11-25T00:00:00"/>
    <d v="2017-01-24T00:00:00"/>
    <n v="791"/>
    <x v="1"/>
    <s v="Q4"/>
    <s v="Nov"/>
    <x v="2"/>
    <s v="SC-20095"/>
    <x v="229"/>
    <x v="1"/>
    <s v="United States"/>
    <x v="10"/>
    <x v="7"/>
    <n v="90004"/>
    <x v="1"/>
    <s v="FUR-CH-10000863"/>
    <s v="Furniture"/>
    <x v="3"/>
    <x v="252"/>
    <n v="603.91999999999996"/>
    <n v="5"/>
    <n v="0.2"/>
    <n v="-67.941000000000003"/>
    <x v="0"/>
    <n v="-0.11250000000000002"/>
  </r>
  <r>
    <n v="9638"/>
    <s v="CA-2014-124702"/>
    <d v="2016-12-03T00:00:00"/>
    <d v="2014-11-25T00:00:00"/>
    <d v="2014-11-25T00:00:00"/>
    <d v="2016-12-03T00:00:00"/>
    <n v="739"/>
    <x v="1"/>
    <s v="Q4"/>
    <s v="Nov"/>
    <x v="1"/>
    <s v="MH-17785"/>
    <x v="152"/>
    <x v="0"/>
    <s v="United States"/>
    <x v="12"/>
    <x v="1"/>
    <n v="98105"/>
    <x v="1"/>
    <s v="FUR-TA-10003008"/>
    <s v="Furniture"/>
    <x v="2"/>
    <x v="130"/>
    <n v="730.2"/>
    <n v="4"/>
    <n v="0"/>
    <n v="94.926000000000002"/>
    <x v="0"/>
    <n v="0.13"/>
  </r>
  <r>
    <n v="1489"/>
    <s v="CA-2015-140410"/>
    <d v="2014-07-29T00:00:00"/>
    <d v="2015-07-11T00:00:00"/>
    <d v="2014-07-29T00:00:00"/>
    <d v="2015-07-11T00:00:00"/>
    <n v="347"/>
    <x v="1"/>
    <s v="Q3"/>
    <s v="Jul"/>
    <x v="1"/>
    <s v="CM-12655"/>
    <x v="338"/>
    <x v="2"/>
    <s v="United States"/>
    <x v="10"/>
    <x v="7"/>
    <n v="90008"/>
    <x v="1"/>
    <s v="FUR-FU-10003347"/>
    <s v="Furniture"/>
    <x v="0"/>
    <x v="218"/>
    <n v="42.6"/>
    <n v="3"/>
    <n v="0"/>
    <n v="16.614000000000001"/>
    <x v="0"/>
    <n v="0.39"/>
  </r>
  <r>
    <n v="6037"/>
    <s v="CA-2016-131205"/>
    <d v="2015-02-28T00:00:00"/>
    <d v="2016-08-09T00:00:00"/>
    <d v="2015-02-28T00:00:00"/>
    <d v="2016-08-09T00:00:00"/>
    <n v="528"/>
    <x v="0"/>
    <s v="Q1"/>
    <s v="Feb"/>
    <x v="1"/>
    <s v="AA-10645"/>
    <x v="82"/>
    <x v="1"/>
    <s v="United States"/>
    <x v="160"/>
    <x v="30"/>
    <n v="40324"/>
    <x v="2"/>
    <s v="FUR-FU-10003347"/>
    <s v="Furniture"/>
    <x v="0"/>
    <x v="218"/>
    <n v="42.6"/>
    <n v="3"/>
    <n v="0"/>
    <n v="16.614000000000001"/>
    <x v="0"/>
    <n v="0.39"/>
  </r>
  <r>
    <n v="5395"/>
    <s v="US-2014-123183"/>
    <d v="2016-12-09T00:00:00"/>
    <d v="2014-11-25T00:00:00"/>
    <d v="2014-11-25T00:00:00"/>
    <d v="2016-12-09T00:00:00"/>
    <n v="745"/>
    <x v="1"/>
    <s v="Q4"/>
    <s v="Nov"/>
    <x v="1"/>
    <s v="GR-14560"/>
    <x v="339"/>
    <x v="0"/>
    <s v="United States"/>
    <x v="161"/>
    <x v="27"/>
    <n v="19805"/>
    <x v="0"/>
    <s v="FUR-BO-10000362"/>
    <s v="Furniture"/>
    <x v="1"/>
    <x v="262"/>
    <n v="1025.8800000000001"/>
    <n v="6"/>
    <n v="0"/>
    <n v="235.95240000000001"/>
    <x v="0"/>
    <n v="0.22999999999999998"/>
  </r>
  <r>
    <n v="6246"/>
    <s v="CA-2015-112305"/>
    <d v="2016-12-27T00:00:00"/>
    <d v="2015-11-25T00:00:00"/>
    <d v="2015-11-25T00:00:00"/>
    <d v="2016-12-27T00:00:00"/>
    <n v="398"/>
    <x v="0"/>
    <s v="Q4"/>
    <s v="Nov"/>
    <x v="1"/>
    <s v="KB-16405"/>
    <x v="340"/>
    <x v="2"/>
    <s v="United States"/>
    <x v="12"/>
    <x v="1"/>
    <n v="98105"/>
    <x v="1"/>
    <s v="FUR-FU-10002364"/>
    <s v="Furniture"/>
    <x v="0"/>
    <x v="92"/>
    <n v="22.14"/>
    <n v="3"/>
    <n v="0"/>
    <n v="6.4206000000000003"/>
    <x v="0"/>
    <n v="0.28999999999999998"/>
  </r>
  <r>
    <n v="3369"/>
    <s v="CA-2015-115511"/>
    <d v="2017-01-13T00:00:00"/>
    <d v="2015-11-25T00:00:00"/>
    <d v="2015-11-25T00:00:00"/>
    <d v="2017-01-13T00:00:00"/>
    <n v="415"/>
    <x v="0"/>
    <s v="Q4"/>
    <s v="Nov"/>
    <x v="1"/>
    <s v="NW-18400"/>
    <x v="341"/>
    <x v="1"/>
    <s v="United States"/>
    <x v="162"/>
    <x v="32"/>
    <n v="89115"/>
    <x v="1"/>
    <s v="FUR-BO-10002598"/>
    <s v="Furniture"/>
    <x v="1"/>
    <x v="242"/>
    <n v="141.96"/>
    <n v="2"/>
    <n v="0"/>
    <n v="41.168399999999998"/>
    <x v="0"/>
    <n v="0.28999999999999998"/>
  </r>
  <r>
    <n v="842"/>
    <s v="CA-2015-100454"/>
    <d v="2016-12-26T00:00:00"/>
    <d v="2015-11-25T00:00:00"/>
    <d v="2015-11-25T00:00:00"/>
    <d v="2016-12-26T00:00:00"/>
    <n v="397"/>
    <x v="0"/>
    <s v="Q4"/>
    <s v="Nov"/>
    <x v="1"/>
    <s v="BM-11650"/>
    <x v="342"/>
    <x v="0"/>
    <s v="United States"/>
    <x v="4"/>
    <x v="4"/>
    <n v="10035"/>
    <x v="0"/>
    <s v="FUR-BO-10001519"/>
    <s v="Furniture"/>
    <x v="1"/>
    <x v="263"/>
    <n v="186.048"/>
    <n v="4"/>
    <n v="0.2"/>
    <n v="9.3024000000000004"/>
    <x v="0"/>
    <n v="0.05"/>
  </r>
  <r>
    <n v="8181"/>
    <s v="CA-2015-119879"/>
    <d v="2017-01-14T00:00:00"/>
    <d v="2015-11-25T00:00:00"/>
    <d v="2015-11-25T00:00:00"/>
    <d v="2017-01-14T00:00:00"/>
    <n v="416"/>
    <x v="0"/>
    <s v="Q4"/>
    <s v="Nov"/>
    <x v="1"/>
    <s v="SS-20410"/>
    <x v="266"/>
    <x v="1"/>
    <s v="United States"/>
    <x v="3"/>
    <x v="3"/>
    <n v="19120"/>
    <x v="0"/>
    <s v="FUR-TA-10002958"/>
    <s v="Furniture"/>
    <x v="2"/>
    <x v="78"/>
    <n v="1252.704"/>
    <n v="8"/>
    <n v="0.4"/>
    <n v="-480.20319999999998"/>
    <x v="0"/>
    <n v="-0.38333333333333336"/>
  </r>
  <r>
    <n v="6492"/>
    <s v="CA-2016-113845"/>
    <d v="2016-12-31T00:00:00"/>
    <d v="2016-11-25T00:00:00"/>
    <d v="2016-11-25T00:00:00"/>
    <d v="2016-12-31T00:00:00"/>
    <n v="36"/>
    <x v="2"/>
    <s v="Q4"/>
    <s v="Nov"/>
    <x v="1"/>
    <s v="FA-14230"/>
    <x v="154"/>
    <x v="0"/>
    <s v="United States"/>
    <x v="163"/>
    <x v="16"/>
    <n v="32839"/>
    <x v="2"/>
    <s v="FUR-BO-10004695"/>
    <s v="Furniture"/>
    <x v="1"/>
    <x v="264"/>
    <n v="289.56799999999998"/>
    <n v="2"/>
    <n v="0.2"/>
    <n v="10.8588"/>
    <x v="0"/>
    <n v="3.7500000000000006E-2"/>
  </r>
  <r>
    <n v="2213"/>
    <s v="CA-2017-107874"/>
    <d v="2017-01-21T00:00:00"/>
    <d v="2017-11-25T00:00:00"/>
    <d v="2017-01-21T00:00:00"/>
    <d v="2017-11-25T00:00:00"/>
    <n v="308"/>
    <x v="3"/>
    <s v="Q1"/>
    <s v="Jan"/>
    <x v="1"/>
    <s v="SW-20275"/>
    <x v="343"/>
    <x v="1"/>
    <s v="United States"/>
    <x v="4"/>
    <x v="4"/>
    <n v="10035"/>
    <x v="0"/>
    <s v="FUR-FU-10003535"/>
    <s v="Furniture"/>
    <x v="0"/>
    <x v="114"/>
    <n v="27.42"/>
    <n v="1"/>
    <n v="0"/>
    <n v="11.2422"/>
    <x v="0"/>
    <n v="0.41"/>
  </r>
  <r>
    <n v="4841"/>
    <s v="CA-2017-154123"/>
    <d v="2017-01-08T00:00:00"/>
    <d v="2017-11-25T00:00:00"/>
    <d v="2017-01-08T00:00:00"/>
    <d v="2017-11-25T00:00:00"/>
    <n v="321"/>
    <x v="3"/>
    <s v="Q1"/>
    <s v="Jan"/>
    <x v="1"/>
    <s v="SC-20050"/>
    <x v="223"/>
    <x v="2"/>
    <s v="United States"/>
    <x v="116"/>
    <x v="30"/>
    <n v="42420"/>
    <x v="2"/>
    <s v="FUR-FU-10000629"/>
    <s v="Furniture"/>
    <x v="0"/>
    <x v="87"/>
    <n v="27.58"/>
    <n v="2"/>
    <n v="0"/>
    <n v="11.583600000000001"/>
    <x v="0"/>
    <n v="0.42000000000000004"/>
  </r>
  <r>
    <n v="1874"/>
    <s v="CA-2017-142888"/>
    <d v="2017-01-20T00:00:00"/>
    <d v="2017-11-25T00:00:00"/>
    <d v="2017-01-20T00:00:00"/>
    <d v="2017-11-25T00:00:00"/>
    <n v="309"/>
    <x v="3"/>
    <s v="Q1"/>
    <s v="Jan"/>
    <x v="1"/>
    <s v="BP-11230"/>
    <x v="344"/>
    <x v="1"/>
    <s v="United States"/>
    <x v="164"/>
    <x v="1"/>
    <n v="99207"/>
    <x v="1"/>
    <s v="FUR-TA-10004767"/>
    <s v="Furniture"/>
    <x v="2"/>
    <x v="265"/>
    <n v="70.98"/>
    <n v="1"/>
    <n v="0"/>
    <n v="20.584199999999999"/>
    <x v="0"/>
    <n v="0.28999999999999998"/>
  </r>
  <r>
    <n v="2072"/>
    <s v="US-2017-110996"/>
    <d v="2017-01-07T00:00:00"/>
    <d v="2017-11-25T00:00:00"/>
    <d v="2017-01-07T00:00:00"/>
    <d v="2017-11-25T00:00:00"/>
    <n v="322"/>
    <x v="3"/>
    <s v="Q1"/>
    <s v="Jan"/>
    <x v="1"/>
    <s v="KA-16525"/>
    <x v="345"/>
    <x v="1"/>
    <s v="United States"/>
    <x v="165"/>
    <x v="7"/>
    <n v="91761"/>
    <x v="1"/>
    <s v="FUR-CH-10003956"/>
    <s v="Furniture"/>
    <x v="3"/>
    <x v="154"/>
    <n v="283.92"/>
    <n v="5"/>
    <n v="0.2"/>
    <n v="-46.137"/>
    <x v="0"/>
    <n v="-0.16250000000000001"/>
  </r>
  <r>
    <n v="2172"/>
    <s v="US-2017-137491"/>
    <d v="2016-12-20T00:00:00"/>
    <d v="2017-11-25T00:00:00"/>
    <d v="2016-12-20T00:00:00"/>
    <d v="2017-11-25T00:00:00"/>
    <n v="340"/>
    <x v="2"/>
    <s v="Q4"/>
    <s v="Dec"/>
    <x v="1"/>
    <s v="LC-16930"/>
    <x v="346"/>
    <x v="0"/>
    <s v="United States"/>
    <x v="166"/>
    <x v="17"/>
    <n v="76903"/>
    <x v="3"/>
    <s v="FUR-CH-10004675"/>
    <s v="Furniture"/>
    <x v="3"/>
    <x v="180"/>
    <n v="305.31200000000001"/>
    <n v="2"/>
    <n v="0.3"/>
    <n v="-8.7232000000000003"/>
    <x v="0"/>
    <n v="-2.8571428571428571E-2"/>
  </r>
  <r>
    <n v="2367"/>
    <s v="CA-2014-102295"/>
    <d v="2017-02-05T00:00:00"/>
    <d v="2014-11-26T00:00:00"/>
    <d v="2014-11-26T00:00:00"/>
    <d v="2017-02-05T00:00:00"/>
    <n v="802"/>
    <x v="1"/>
    <s v="Q4"/>
    <s v="Nov"/>
    <x v="0"/>
    <s v="EH-13990"/>
    <x v="347"/>
    <x v="1"/>
    <s v="United States"/>
    <x v="112"/>
    <x v="7"/>
    <n v="95823"/>
    <x v="1"/>
    <s v="FUR-CH-10001714"/>
    <s v="Furniture"/>
    <x v="3"/>
    <x v="212"/>
    <n v="120.712"/>
    <n v="1"/>
    <n v="0.2"/>
    <n v="-18.1068"/>
    <x v="0"/>
    <n v="-0.15"/>
  </r>
  <r>
    <n v="1839"/>
    <s v="CA-2014-117345"/>
    <d v="2014-01-10T00:00:00"/>
    <d v="2014-05-08T00:00:00"/>
    <d v="2014-01-10T00:00:00"/>
    <d v="2014-05-08T00:00:00"/>
    <n v="118"/>
    <x v="1"/>
    <s v="Q1"/>
    <s v="Jan"/>
    <x v="1"/>
    <s v="BF-10975"/>
    <x v="19"/>
    <x v="0"/>
    <s v="United States"/>
    <x v="15"/>
    <x v="10"/>
    <n v="28205"/>
    <x v="2"/>
    <s v="FUR-FU-10000629"/>
    <s v="Furniture"/>
    <x v="0"/>
    <x v="87"/>
    <n v="44.128"/>
    <n v="4"/>
    <n v="0.2"/>
    <n v="12.135199999999999"/>
    <x v="0"/>
    <n v="0.27499999999999997"/>
  </r>
  <r>
    <n v="1011"/>
    <s v="CA-2014-158540"/>
    <d v="2017-02-04T00:00:00"/>
    <d v="2014-11-26T00:00:00"/>
    <d v="2014-11-26T00:00:00"/>
    <d v="2017-02-04T00:00:00"/>
    <n v="801"/>
    <x v="1"/>
    <s v="Q4"/>
    <s v="Nov"/>
    <x v="2"/>
    <s v="VG-21790"/>
    <x v="348"/>
    <x v="1"/>
    <s v="United States"/>
    <x v="8"/>
    <x v="7"/>
    <n v="92037"/>
    <x v="1"/>
    <s v="FUR-FU-10001602"/>
    <s v="Furniture"/>
    <x v="0"/>
    <x v="266"/>
    <n v="151.72"/>
    <n v="4"/>
    <n v="0"/>
    <n v="27.3096"/>
    <x v="0"/>
    <n v="0.18"/>
  </r>
  <r>
    <n v="3677"/>
    <s v="CA-2015-156440"/>
    <d v="2014-09-05T00:00:00"/>
    <d v="2015-09-12T00:00:00"/>
    <d v="2014-09-05T00:00:00"/>
    <d v="2015-09-12T00:00:00"/>
    <n v="372"/>
    <x v="1"/>
    <s v="Q3"/>
    <s v="Sep"/>
    <x v="1"/>
    <s v="MH-17620"/>
    <x v="349"/>
    <x v="0"/>
    <s v="United States"/>
    <x v="8"/>
    <x v="7"/>
    <n v="92105"/>
    <x v="1"/>
    <s v="FUR-FU-10004090"/>
    <s v="Furniture"/>
    <x v="0"/>
    <x v="185"/>
    <n v="44.46"/>
    <n v="2"/>
    <n v="0"/>
    <n v="14.671799999999999"/>
    <x v="0"/>
    <n v="0.32999999999999996"/>
  </r>
  <r>
    <n v="7266"/>
    <s v="US-2014-143721"/>
    <d v="2017-01-26T00:00:00"/>
    <d v="2014-11-26T00:00:00"/>
    <d v="2014-11-26T00:00:00"/>
    <d v="2017-01-26T00:00:00"/>
    <n v="792"/>
    <x v="1"/>
    <s v="Q4"/>
    <s v="Nov"/>
    <x v="0"/>
    <s v="DK-12835"/>
    <x v="144"/>
    <x v="0"/>
    <s v="United States"/>
    <x v="26"/>
    <x v="17"/>
    <n v="77095"/>
    <x v="3"/>
    <s v="FUR-CH-10001973"/>
    <s v="Furniture"/>
    <x v="3"/>
    <x v="267"/>
    <n v="155.37200000000001"/>
    <n v="2"/>
    <n v="0.3"/>
    <n v="-35.513599999999997"/>
    <x v="0"/>
    <n v="-0.22857142857142854"/>
  </r>
  <r>
    <n v="6282"/>
    <s v="CA-2015-116484"/>
    <d v="2016-12-28T00:00:00"/>
    <d v="2015-11-26T00:00:00"/>
    <d v="2015-11-26T00:00:00"/>
    <d v="2016-12-28T00:00:00"/>
    <n v="398"/>
    <x v="0"/>
    <s v="Q4"/>
    <s v="Nov"/>
    <x v="1"/>
    <s v="JK-15205"/>
    <x v="350"/>
    <x v="1"/>
    <s v="United States"/>
    <x v="29"/>
    <x v="0"/>
    <n v="43302"/>
    <x v="0"/>
    <s v="FUR-FU-10002874"/>
    <s v="Furniture"/>
    <x v="0"/>
    <x v="268"/>
    <n v="63.823999999999998"/>
    <n v="2"/>
    <n v="0.2"/>
    <n v="9.5736000000000008"/>
    <x v="0"/>
    <n v="0.15000000000000002"/>
  </r>
  <r>
    <n v="8212"/>
    <s v="CA-2016-116337"/>
    <d v="2015-04-29T00:00:00"/>
    <d v="2016-12-11T00:00:00"/>
    <d v="2015-04-29T00:00:00"/>
    <d v="2016-12-11T00:00:00"/>
    <n v="592"/>
    <x v="0"/>
    <s v="Q2"/>
    <s v="Apr"/>
    <x v="1"/>
    <s v="MC-17845"/>
    <x v="351"/>
    <x v="1"/>
    <s v="United States"/>
    <x v="37"/>
    <x v="17"/>
    <n v="75220"/>
    <x v="3"/>
    <s v="FUR-FU-10002030"/>
    <s v="Furniture"/>
    <x v="0"/>
    <x v="269"/>
    <n v="44.46"/>
    <n v="5"/>
    <n v="0.6"/>
    <n v="-17.783999999999999"/>
    <x v="0"/>
    <n v="-0.39999999999999997"/>
  </r>
  <r>
    <n v="4285"/>
    <s v="CA-2015-105690"/>
    <d v="2017-01-15T00:00:00"/>
    <d v="2015-11-26T00:00:00"/>
    <d v="2015-11-26T00:00:00"/>
    <d v="2017-01-15T00:00:00"/>
    <n v="416"/>
    <x v="0"/>
    <s v="Q4"/>
    <s v="Nov"/>
    <x v="0"/>
    <s v="CA-11965"/>
    <x v="55"/>
    <x v="0"/>
    <s v="United States"/>
    <x v="167"/>
    <x v="17"/>
    <n v="77642"/>
    <x v="3"/>
    <s v="FUR-BO-10003965"/>
    <s v="Furniture"/>
    <x v="1"/>
    <x v="68"/>
    <n v="246.1328"/>
    <n v="2"/>
    <n v="0.32"/>
    <n v="-76.011600000000001"/>
    <x v="0"/>
    <n v="-0.30882352941176472"/>
  </r>
  <r>
    <n v="1288"/>
    <s v="CA-2016-154711"/>
    <d v="2017-01-23T00:00:00"/>
    <d v="2016-11-26T00:00:00"/>
    <d v="2016-11-26T00:00:00"/>
    <d v="2017-01-23T00:00:00"/>
    <n v="58"/>
    <x v="2"/>
    <s v="Q4"/>
    <s v="Nov"/>
    <x v="1"/>
    <s v="TB-21355"/>
    <x v="352"/>
    <x v="0"/>
    <s v="United States"/>
    <x v="4"/>
    <x v="4"/>
    <n v="10009"/>
    <x v="0"/>
    <s v="FUR-FU-10000397"/>
    <s v="Furniture"/>
    <x v="0"/>
    <x v="192"/>
    <n v="39.880000000000003"/>
    <n v="2"/>
    <n v="0"/>
    <n v="11.166399999999999"/>
    <x v="0"/>
    <n v="0.27999999999999997"/>
  </r>
  <r>
    <n v="3960"/>
    <s v="CA-2016-156573"/>
    <d v="2018-07-27T00:00:00"/>
    <d v="2016-02-06T00:00:00"/>
    <d v="2016-02-06T00:00:00"/>
    <d v="2018-07-27T00:00:00"/>
    <n v="902"/>
    <x v="2"/>
    <s v="Q1"/>
    <s v="Feb"/>
    <x v="1"/>
    <s v="RB-19360"/>
    <x v="353"/>
    <x v="1"/>
    <s v="United States"/>
    <x v="168"/>
    <x v="26"/>
    <n v="37211"/>
    <x v="2"/>
    <s v="FUR-FU-10001085"/>
    <s v="Furniture"/>
    <x v="0"/>
    <x v="184"/>
    <n v="44.76"/>
    <n v="3"/>
    <n v="0.2"/>
    <n v="14.547000000000001"/>
    <x v="0"/>
    <n v="0.32500000000000001"/>
  </r>
  <r>
    <n v="4826"/>
    <s v="CA-2016-140018"/>
    <d v="2017-01-19T00:00:00"/>
    <d v="2016-11-26T00:00:00"/>
    <d v="2016-11-26T00:00:00"/>
    <d v="2017-01-19T00:00:00"/>
    <n v="54"/>
    <x v="2"/>
    <s v="Q4"/>
    <s v="Nov"/>
    <x v="1"/>
    <s v="CK-12205"/>
    <x v="96"/>
    <x v="1"/>
    <s v="United States"/>
    <x v="5"/>
    <x v="0"/>
    <n v="43229"/>
    <x v="0"/>
    <s v="FUR-FU-10001876"/>
    <s v="Furniture"/>
    <x v="0"/>
    <x v="170"/>
    <n v="77.951999999999998"/>
    <n v="3"/>
    <n v="0.2"/>
    <n v="15.590400000000001"/>
    <x v="0"/>
    <n v="0.2"/>
  </r>
  <r>
    <n v="4825"/>
    <s v="CA-2016-140018"/>
    <d v="2017-01-18T00:00:00"/>
    <d v="2016-11-26T00:00:00"/>
    <d v="2016-11-26T00:00:00"/>
    <d v="2017-01-18T00:00:00"/>
    <n v="53"/>
    <x v="2"/>
    <s v="Q4"/>
    <s v="Nov"/>
    <x v="1"/>
    <s v="CK-12205"/>
    <x v="96"/>
    <x v="1"/>
    <s v="United States"/>
    <x v="5"/>
    <x v="0"/>
    <n v="43229"/>
    <x v="0"/>
    <s v="FUR-CH-10003817"/>
    <s v="Furniture"/>
    <x v="3"/>
    <x v="247"/>
    <n v="127.554"/>
    <n v="3"/>
    <n v="0.3"/>
    <n v="-9.1110000000000007"/>
    <x v="0"/>
    <n v="-7.1428571428571438E-2"/>
  </r>
  <r>
    <n v="3033"/>
    <s v="US-2016-114293"/>
    <d v="2017-01-17T00:00:00"/>
    <d v="2016-11-26T00:00:00"/>
    <d v="2016-11-26T00:00:00"/>
    <d v="2017-01-17T00:00:00"/>
    <n v="52"/>
    <x v="2"/>
    <s v="Q4"/>
    <s v="Nov"/>
    <x v="1"/>
    <s v="JH-16180"/>
    <x v="354"/>
    <x v="1"/>
    <s v="United States"/>
    <x v="169"/>
    <x v="29"/>
    <n v="97030"/>
    <x v="1"/>
    <s v="FUR-CH-10003833"/>
    <s v="Furniture"/>
    <x v="3"/>
    <x v="270"/>
    <n v="195.136"/>
    <n v="4"/>
    <n v="0.2"/>
    <n v="-12.196"/>
    <x v="0"/>
    <n v="-6.25E-2"/>
  </r>
  <r>
    <n v="8005"/>
    <s v="CA-2014-143210"/>
    <d v="2014-01-17T00:00:00"/>
    <d v="2014-03-12T00:00:00"/>
    <d v="2014-01-17T00:00:00"/>
    <d v="2014-03-12T00:00:00"/>
    <n v="54"/>
    <x v="1"/>
    <s v="Q1"/>
    <s v="Jan"/>
    <x v="2"/>
    <s v="AA-10645"/>
    <x v="82"/>
    <x v="1"/>
    <s v="United States"/>
    <x v="44"/>
    <x v="25"/>
    <n v="1852"/>
    <x v="0"/>
    <s v="FUR-FU-10003878"/>
    <s v="Furniture"/>
    <x v="0"/>
    <x v="139"/>
    <n v="45.84"/>
    <n v="3"/>
    <n v="0"/>
    <n v="15.585599999999999"/>
    <x v="0"/>
    <n v="0.33999999999999997"/>
  </r>
  <r>
    <n v="2712"/>
    <s v="CA-2017-132430"/>
    <d v="2016-02-11T00:00:00"/>
    <d v="2017-11-10T00:00:00"/>
    <d v="2016-02-11T00:00:00"/>
    <d v="2017-11-10T00:00:00"/>
    <n v="638"/>
    <x v="2"/>
    <s v="Q1"/>
    <s v="Feb"/>
    <x v="2"/>
    <s v="CP-12085"/>
    <x v="24"/>
    <x v="0"/>
    <s v="United States"/>
    <x v="51"/>
    <x v="0"/>
    <n v="44107"/>
    <x v="0"/>
    <s v="FUR-FU-10003577"/>
    <s v="Furniture"/>
    <x v="0"/>
    <x v="271"/>
    <n v="45.887999999999998"/>
    <n v="4"/>
    <n v="0.2"/>
    <n v="9.1776"/>
    <x v="0"/>
    <n v="0.2"/>
  </r>
  <r>
    <n v="1814"/>
    <s v="US-2017-161193"/>
    <d v="2017-01-10T00:00:00"/>
    <d v="2017-11-26T00:00:00"/>
    <d v="2017-01-10T00:00:00"/>
    <d v="2017-11-26T00:00:00"/>
    <n v="320"/>
    <x v="3"/>
    <s v="Q1"/>
    <s v="Jan"/>
    <x v="1"/>
    <s v="BT-11680"/>
    <x v="189"/>
    <x v="1"/>
    <s v="United States"/>
    <x v="52"/>
    <x v="0"/>
    <n v="43055"/>
    <x v="0"/>
    <s v="FUR-FU-10000206"/>
    <s v="Furniture"/>
    <x v="0"/>
    <x v="220"/>
    <n v="4.6559999999999997"/>
    <n v="2"/>
    <n v="0.2"/>
    <n v="1.5713999999999999"/>
    <x v="0"/>
    <n v="0.33750000000000002"/>
  </r>
  <r>
    <n v="426"/>
    <s v="CA-2017-149160"/>
    <d v="2017-01-31T00:00:00"/>
    <d v="2017-11-26T00:00:00"/>
    <d v="2017-01-31T00:00:00"/>
    <d v="2017-11-26T00:00:00"/>
    <n v="299"/>
    <x v="3"/>
    <s v="Q1"/>
    <s v="Jan"/>
    <x v="0"/>
    <s v="JM-15265"/>
    <x v="320"/>
    <x v="0"/>
    <s v="United States"/>
    <x v="170"/>
    <x v="12"/>
    <n v="48187"/>
    <x v="3"/>
    <s v="FUR-FU-10003347"/>
    <s v="Furniture"/>
    <x v="0"/>
    <x v="218"/>
    <n v="28.4"/>
    <n v="2"/>
    <n v="0"/>
    <n v="11.076000000000001"/>
    <x v="0"/>
    <n v="0.39"/>
  </r>
  <r>
    <n v="1813"/>
    <s v="US-2017-161193"/>
    <d v="2017-01-09T00:00:00"/>
    <d v="2017-11-26T00:00:00"/>
    <d v="2017-01-09T00:00:00"/>
    <d v="2017-11-26T00:00:00"/>
    <n v="321"/>
    <x v="3"/>
    <s v="Q1"/>
    <s v="Jan"/>
    <x v="1"/>
    <s v="BT-11680"/>
    <x v="189"/>
    <x v="1"/>
    <s v="United States"/>
    <x v="52"/>
    <x v="0"/>
    <n v="43055"/>
    <x v="0"/>
    <s v="FUR-FU-10001861"/>
    <s v="Furniture"/>
    <x v="0"/>
    <x v="15"/>
    <n v="77.599999999999994"/>
    <n v="5"/>
    <n v="0.2"/>
    <n v="28.13"/>
    <x v="0"/>
    <n v="0.36249999999999999"/>
  </r>
  <r>
    <n v="8977"/>
    <s v="CA-2017-156622"/>
    <d v="2017-02-01T00:00:00"/>
    <d v="2017-11-26T00:00:00"/>
    <d v="2017-02-01T00:00:00"/>
    <d v="2017-11-26T00:00:00"/>
    <n v="298"/>
    <x v="3"/>
    <s v="Q1"/>
    <s v="Feb"/>
    <x v="2"/>
    <s v="JP-15460"/>
    <x v="355"/>
    <x v="0"/>
    <s v="United States"/>
    <x v="37"/>
    <x v="17"/>
    <n v="75220"/>
    <x v="3"/>
    <s v="FUR-TA-10003008"/>
    <s v="Furniture"/>
    <x v="2"/>
    <x v="130"/>
    <n v="127.785"/>
    <n v="1"/>
    <n v="0.3"/>
    <n v="-31.0335"/>
    <x v="0"/>
    <n v="-0.24285714285714285"/>
  </r>
  <r>
    <n v="2151"/>
    <s v="US-2017-139969"/>
    <d v="2016-12-21T00:00:00"/>
    <d v="2017-11-26T00:00:00"/>
    <d v="2016-12-21T00:00:00"/>
    <d v="2017-11-26T00:00:00"/>
    <n v="340"/>
    <x v="2"/>
    <s v="Q4"/>
    <s v="Dec"/>
    <x v="1"/>
    <s v="AF-10870"/>
    <x v="356"/>
    <x v="1"/>
    <s v="United States"/>
    <x v="171"/>
    <x v="17"/>
    <n v="77840"/>
    <x v="3"/>
    <s v="FUR-CH-10001973"/>
    <s v="Furniture"/>
    <x v="3"/>
    <x v="267"/>
    <n v="233.05799999999999"/>
    <n v="3"/>
    <n v="0.3"/>
    <n v="-53.270400000000002"/>
    <x v="0"/>
    <n v="-0.22857142857142859"/>
  </r>
  <r>
    <n v="3708"/>
    <s v="CA-2014-120544"/>
    <d v="2017-01-27T00:00:00"/>
    <d v="2014-11-27T00:00:00"/>
    <d v="2014-11-27T00:00:00"/>
    <d v="2017-01-27T00:00:00"/>
    <n v="792"/>
    <x v="1"/>
    <s v="Q4"/>
    <s v="Nov"/>
    <x v="1"/>
    <s v="SS-20140"/>
    <x v="211"/>
    <x v="0"/>
    <s v="United States"/>
    <x v="172"/>
    <x v="17"/>
    <n v="75150"/>
    <x v="3"/>
    <s v="FUR-FU-10001940"/>
    <s v="Furniture"/>
    <x v="0"/>
    <x v="91"/>
    <n v="6.3680000000000003"/>
    <n v="2"/>
    <n v="0.6"/>
    <n v="-2.5472000000000001"/>
    <x v="0"/>
    <n v="-0.4"/>
  </r>
  <r>
    <n v="6337"/>
    <s v="CA-2016-165995"/>
    <d v="2019-05-13T00:00:00"/>
    <d v="2016-06-09T00:00:00"/>
    <d v="2016-06-09T00:00:00"/>
    <d v="2019-05-13T00:00:00"/>
    <n v="1068"/>
    <x v="2"/>
    <s v="Q2"/>
    <s v="Jun"/>
    <x v="1"/>
    <s v="BG-11740"/>
    <x v="357"/>
    <x v="1"/>
    <s v="United States"/>
    <x v="10"/>
    <x v="7"/>
    <n v="90008"/>
    <x v="1"/>
    <s v="FUR-FU-10000672"/>
    <s v="Furniture"/>
    <x v="0"/>
    <x v="243"/>
    <n v="47.04"/>
    <n v="4"/>
    <n v="0"/>
    <n v="15.993600000000001"/>
    <x v="0"/>
    <n v="0.34"/>
  </r>
  <r>
    <n v="1584"/>
    <s v="CA-2015-131338"/>
    <d v="2014-10-25T00:00:00"/>
    <d v="2015-12-08T00:00:00"/>
    <d v="2014-10-25T00:00:00"/>
    <d v="2015-12-08T00:00:00"/>
    <n v="409"/>
    <x v="1"/>
    <s v="Q4"/>
    <s v="Oct"/>
    <x v="2"/>
    <s v="NP-18325"/>
    <x v="34"/>
    <x v="1"/>
    <s v="United States"/>
    <x v="4"/>
    <x v="4"/>
    <n v="10024"/>
    <x v="0"/>
    <s v="FUR-FU-10002157"/>
    <s v="Furniture"/>
    <x v="0"/>
    <x v="63"/>
    <n v="47.04"/>
    <n v="3"/>
    <n v="0"/>
    <n v="18.345600000000001"/>
    <x v="0"/>
    <n v="0.39"/>
  </r>
  <r>
    <n v="1985"/>
    <s v="CA-2014-164721"/>
    <d v="2017-02-18T00:00:00"/>
    <d v="2014-11-27T00:00:00"/>
    <d v="2014-11-27T00:00:00"/>
    <d v="2017-02-18T00:00:00"/>
    <n v="814"/>
    <x v="1"/>
    <s v="Q4"/>
    <s v="Nov"/>
    <x v="0"/>
    <s v="LW-16825"/>
    <x v="308"/>
    <x v="0"/>
    <s v="United States"/>
    <x v="173"/>
    <x v="7"/>
    <n v="94513"/>
    <x v="1"/>
    <s v="FUR-FU-10001940"/>
    <s v="Furniture"/>
    <x v="0"/>
    <x v="91"/>
    <n v="23.88"/>
    <n v="3"/>
    <n v="0"/>
    <n v="10.507199999999999"/>
    <x v="0"/>
    <n v="0.44"/>
  </r>
  <r>
    <n v="3990"/>
    <s v="CA-2014-122588"/>
    <d v="2017-02-19T00:00:00"/>
    <d v="2014-11-27T00:00:00"/>
    <d v="2014-11-27T00:00:00"/>
    <d v="2017-02-19T00:00:00"/>
    <n v="815"/>
    <x v="1"/>
    <s v="Q4"/>
    <s v="Nov"/>
    <x v="0"/>
    <s v="AR-10540"/>
    <x v="25"/>
    <x v="1"/>
    <s v="United States"/>
    <x v="174"/>
    <x v="35"/>
    <n v="2895"/>
    <x v="0"/>
    <s v="FUR-FU-10001095"/>
    <s v="Furniture"/>
    <x v="0"/>
    <x v="20"/>
    <n v="52.96"/>
    <n v="2"/>
    <n v="0"/>
    <n v="20.1248"/>
    <x v="0"/>
    <n v="0.38"/>
  </r>
  <r>
    <n v="365"/>
    <s v="CA-2017-144904"/>
    <d v="2019-09-25T00:00:00"/>
    <d v="2017-01-10T00:00:00"/>
    <d v="2017-01-10T00:00:00"/>
    <d v="2019-09-25T00:00:00"/>
    <n v="988"/>
    <x v="3"/>
    <s v="Q1"/>
    <s v="Jan"/>
    <x v="1"/>
    <s v="KW-16435"/>
    <x v="206"/>
    <x v="1"/>
    <s v="United States"/>
    <x v="4"/>
    <x v="4"/>
    <n v="10009"/>
    <x v="0"/>
    <s v="FUR-FU-10000023"/>
    <s v="Furniture"/>
    <x v="0"/>
    <x v="13"/>
    <n v="47.12"/>
    <n v="8"/>
    <n v="0"/>
    <n v="20.732800000000001"/>
    <x v="0"/>
    <n v="0.44000000000000006"/>
  </r>
  <r>
    <n v="1751"/>
    <s v="CA-2015-139094"/>
    <d v="2017-01-22T00:00:00"/>
    <d v="2015-11-27T00:00:00"/>
    <d v="2015-11-27T00:00:00"/>
    <d v="2017-01-22T00:00:00"/>
    <n v="422"/>
    <x v="0"/>
    <s v="Q4"/>
    <s v="Nov"/>
    <x v="1"/>
    <s v="MO-17800"/>
    <x v="358"/>
    <x v="2"/>
    <s v="United States"/>
    <x v="151"/>
    <x v="17"/>
    <n v="78207"/>
    <x v="3"/>
    <s v="FUR-TA-10004607"/>
    <s v="Furniture"/>
    <x v="2"/>
    <x v="147"/>
    <n v="206.96199999999999"/>
    <n v="2"/>
    <n v="0.3"/>
    <n v="-32.522599999999997"/>
    <x v="0"/>
    <n v="-0.15714285714285714"/>
  </r>
  <r>
    <n v="7255"/>
    <s v="CA-2016-152730"/>
    <d v="2018-08-02T00:00:00"/>
    <d v="2016-04-06T00:00:00"/>
    <d v="2016-04-06T00:00:00"/>
    <d v="2018-08-02T00:00:00"/>
    <n v="848"/>
    <x v="2"/>
    <s v="Q2"/>
    <s v="Apr"/>
    <x v="1"/>
    <s v="EM-14140"/>
    <x v="359"/>
    <x v="2"/>
    <s v="United States"/>
    <x v="175"/>
    <x v="38"/>
    <n v="54880"/>
    <x v="3"/>
    <s v="FUR-FU-10001037"/>
    <s v="Furniture"/>
    <x v="0"/>
    <x v="28"/>
    <n v="47.4"/>
    <n v="5"/>
    <n v="0"/>
    <n v="21.33"/>
    <x v="0"/>
    <n v="0.44999999999999996"/>
  </r>
  <r>
    <n v="2806"/>
    <s v="CA-2015-122623"/>
    <d v="2014-09-24T00:00:00"/>
    <d v="2015-11-09T00:00:00"/>
    <d v="2014-09-24T00:00:00"/>
    <d v="2015-11-09T00:00:00"/>
    <n v="411"/>
    <x v="1"/>
    <s v="Q3"/>
    <s v="Sep"/>
    <x v="1"/>
    <s v="CC-12145"/>
    <x v="360"/>
    <x v="1"/>
    <s v="United States"/>
    <x v="176"/>
    <x v="17"/>
    <n v="79907"/>
    <x v="3"/>
    <s v="FUR-CH-10000553"/>
    <s v="Furniture"/>
    <x v="3"/>
    <x v="174"/>
    <n v="47.515999999999998"/>
    <n v="2"/>
    <n v="0.3"/>
    <n v="-2.0364"/>
    <x v="0"/>
    <n v="-4.2857142857142858E-2"/>
  </r>
  <r>
    <n v="533"/>
    <s v="US-2017-129441"/>
    <d v="2015-12-29T00:00:00"/>
    <d v="2017-11-09T00:00:00"/>
    <d v="2015-12-29T00:00:00"/>
    <d v="2017-11-09T00:00:00"/>
    <n v="681"/>
    <x v="0"/>
    <s v="Q4"/>
    <s v="Dec"/>
    <x v="1"/>
    <s v="JC-15340"/>
    <x v="361"/>
    <x v="1"/>
    <s v="United States"/>
    <x v="10"/>
    <x v="7"/>
    <n v="90032"/>
    <x v="1"/>
    <s v="FUR-FU-10000448"/>
    <s v="Furniture"/>
    <x v="0"/>
    <x v="165"/>
    <n v="47.94"/>
    <n v="3"/>
    <n v="0"/>
    <n v="2.3969999999999998"/>
    <x v="0"/>
    <n v="4.9999999999999996E-2"/>
  </r>
  <r>
    <n v="7140"/>
    <s v="CA-2015-163965"/>
    <d v="2016-12-29T00:00:00"/>
    <d v="2015-11-27T00:00:00"/>
    <d v="2015-11-27T00:00:00"/>
    <d v="2016-12-29T00:00:00"/>
    <n v="398"/>
    <x v="0"/>
    <s v="Q4"/>
    <s v="Nov"/>
    <x v="1"/>
    <s v="SS-20875"/>
    <x v="362"/>
    <x v="1"/>
    <s v="United States"/>
    <x v="22"/>
    <x v="16"/>
    <n v="33180"/>
    <x v="2"/>
    <s v="FUR-BO-10001337"/>
    <s v="Furniture"/>
    <x v="1"/>
    <x v="117"/>
    <n v="290.35199999999998"/>
    <n v="3"/>
    <n v="0.2"/>
    <n v="-36.293999999999997"/>
    <x v="0"/>
    <n v="-0.125"/>
  </r>
  <r>
    <n v="6804"/>
    <s v="CA-2016-109827"/>
    <d v="2017-08-18T00:00:00"/>
    <d v="2017-01-01T00:00:00"/>
    <d v="2017-01-01T00:00:00"/>
    <d v="2017-08-18T00:00:00"/>
    <n v="229"/>
    <x v="3"/>
    <s v="Q1"/>
    <s v="Jan"/>
    <x v="1"/>
    <s v="LW-16825"/>
    <x v="308"/>
    <x v="0"/>
    <s v="United States"/>
    <x v="39"/>
    <x v="13"/>
    <n v="85023"/>
    <x v="1"/>
    <s v="FUR-CH-10004754"/>
    <s v="Furniture"/>
    <x v="3"/>
    <x v="225"/>
    <n v="47.968000000000004"/>
    <n v="2"/>
    <n v="0.2"/>
    <n v="4.1971999999999996"/>
    <x v="0"/>
    <n v="8.7499999999999981E-2"/>
  </r>
  <r>
    <n v="3241"/>
    <s v="US-2016-127971"/>
    <d v="2017-01-02T00:00:00"/>
    <d v="2016-11-27T00:00:00"/>
    <d v="2016-11-27T00:00:00"/>
    <d v="2017-01-02T00:00:00"/>
    <n v="36"/>
    <x v="2"/>
    <s v="Q4"/>
    <s v="Nov"/>
    <x v="1"/>
    <s v="DW-13195"/>
    <x v="185"/>
    <x v="0"/>
    <s v="United States"/>
    <x v="26"/>
    <x v="17"/>
    <n v="77095"/>
    <x v="3"/>
    <s v="FUR-FU-10000023"/>
    <s v="Furniture"/>
    <x v="0"/>
    <x v="13"/>
    <n v="7.0679999999999996"/>
    <n v="3"/>
    <n v="0.6"/>
    <n v="-2.8271999999999999"/>
    <x v="0"/>
    <n v="-0.4"/>
  </r>
  <r>
    <n v="4272"/>
    <s v="CA-2016-123806"/>
    <d v="2017-02-11T00:00:00"/>
    <d v="2016-11-27T00:00:00"/>
    <d v="2016-11-27T00:00:00"/>
    <d v="2017-02-11T00:00:00"/>
    <n v="76"/>
    <x v="2"/>
    <s v="Q4"/>
    <s v="Nov"/>
    <x v="0"/>
    <s v="LA-16780"/>
    <x v="227"/>
    <x v="0"/>
    <s v="United States"/>
    <x v="75"/>
    <x v="34"/>
    <n v="21215"/>
    <x v="0"/>
    <s v="FUR-FU-10000965"/>
    <s v="Furniture"/>
    <x v="0"/>
    <x v="2"/>
    <n v="207.76"/>
    <n v="4"/>
    <n v="0"/>
    <n v="85.181600000000003"/>
    <x v="0"/>
    <n v="0.41000000000000003"/>
  </r>
  <r>
    <n v="1596"/>
    <s v="CA-2017-149181"/>
    <d v="2016-01-10T00:00:00"/>
    <d v="2017-12-05T00:00:00"/>
    <d v="2016-01-10T00:00:00"/>
    <d v="2017-12-05T00:00:00"/>
    <n v="695"/>
    <x v="2"/>
    <s v="Q1"/>
    <s v="Jan"/>
    <x v="1"/>
    <s v="MD-17350"/>
    <x v="363"/>
    <x v="1"/>
    <s v="United States"/>
    <x v="5"/>
    <x v="0"/>
    <n v="43229"/>
    <x v="0"/>
    <s v="FUR-CH-10004540"/>
    <s v="Furniture"/>
    <x v="3"/>
    <x v="152"/>
    <n v="47.991999999999997"/>
    <n v="2"/>
    <n v="0.3"/>
    <n v="-2.0568"/>
    <x v="0"/>
    <n v="-4.2857142857142858E-2"/>
  </r>
  <r>
    <n v="3239"/>
    <s v="US-2016-127971"/>
    <d v="2017-01-01T00:00:00"/>
    <d v="2016-11-27T00:00:00"/>
    <d v="2016-11-27T00:00:00"/>
    <d v="2017-01-01T00:00:00"/>
    <n v="35"/>
    <x v="2"/>
    <s v="Q4"/>
    <s v="Nov"/>
    <x v="1"/>
    <s v="DW-13195"/>
    <x v="185"/>
    <x v="0"/>
    <s v="United States"/>
    <x v="26"/>
    <x v="17"/>
    <n v="77095"/>
    <x v="3"/>
    <s v="FUR-CH-10003774"/>
    <s v="Furniture"/>
    <x v="3"/>
    <x v="113"/>
    <n v="318.43"/>
    <n v="5"/>
    <n v="0.3"/>
    <n v="-77.332999999999998"/>
    <x v="0"/>
    <n v="-0.24285714285714285"/>
  </r>
  <r>
    <n v="7566"/>
    <s v="US-2016-166660"/>
    <d v="2016-06-08T00:00:00"/>
    <d v="2016-01-02T00:00:00"/>
    <d v="2016-01-02T00:00:00"/>
    <d v="2016-06-08T00:00:00"/>
    <n v="158"/>
    <x v="2"/>
    <s v="Q1"/>
    <s v="Jan"/>
    <x v="0"/>
    <s v="TB-21250"/>
    <x v="364"/>
    <x v="1"/>
    <s v="United States"/>
    <x v="12"/>
    <x v="1"/>
    <n v="98103"/>
    <x v="1"/>
    <s v="FUR-BO-10000468"/>
    <s v="Furniture"/>
    <x v="1"/>
    <x v="272"/>
    <n v="48.58"/>
    <n v="1"/>
    <n v="0"/>
    <n v="7.7728000000000002"/>
    <x v="0"/>
    <n v="0.16"/>
  </r>
  <r>
    <n v="3121"/>
    <s v="CA-2015-121720"/>
    <d v="2014-11-14T00:00:00"/>
    <d v="2015-12-06T00:00:00"/>
    <d v="2014-11-14T00:00:00"/>
    <d v="2015-12-06T00:00:00"/>
    <n v="387"/>
    <x v="1"/>
    <s v="Q4"/>
    <s v="Nov"/>
    <x v="2"/>
    <s v="JE-15610"/>
    <x v="220"/>
    <x v="0"/>
    <s v="United States"/>
    <x v="93"/>
    <x v="16"/>
    <n v="33801"/>
    <x v="2"/>
    <s v="FUR-FU-10003464"/>
    <s v="Furniture"/>
    <x v="0"/>
    <x v="273"/>
    <n v="48.671999999999997"/>
    <n v="3"/>
    <n v="0.2"/>
    <n v="7.3007999999999997"/>
    <x v="0"/>
    <n v="0.15"/>
  </r>
  <r>
    <n v="4962"/>
    <s v="CA-2014-156587"/>
    <d v="2014-03-14T00:00:00"/>
    <d v="2014-08-03T00:00:00"/>
    <d v="2014-03-14T00:00:00"/>
    <d v="2014-08-03T00:00:00"/>
    <n v="142"/>
    <x v="1"/>
    <s v="Q1"/>
    <s v="Mar"/>
    <x v="2"/>
    <s v="AB-10015"/>
    <x v="365"/>
    <x v="1"/>
    <s v="United States"/>
    <x v="12"/>
    <x v="1"/>
    <n v="98103"/>
    <x v="1"/>
    <s v="FUR-CH-10004477"/>
    <s v="Furniture"/>
    <x v="3"/>
    <x v="223"/>
    <n v="48.712000000000003"/>
    <n v="1"/>
    <n v="0.2"/>
    <n v="5.4801000000000002"/>
    <x v="0"/>
    <n v="0.1125"/>
  </r>
  <r>
    <n v="4773"/>
    <s v="CA-2017-119746"/>
    <d v="2017-02-02T00:00:00"/>
    <d v="2017-11-27T00:00:00"/>
    <d v="2017-02-02T00:00:00"/>
    <d v="2017-11-27T00:00:00"/>
    <n v="298"/>
    <x v="3"/>
    <s v="Q1"/>
    <s v="Feb"/>
    <x v="1"/>
    <s v="CM-12385"/>
    <x v="366"/>
    <x v="1"/>
    <s v="United States"/>
    <x v="11"/>
    <x v="6"/>
    <n v="60610"/>
    <x v="3"/>
    <s v="FUR-FU-10004909"/>
    <s v="Furniture"/>
    <x v="0"/>
    <x v="72"/>
    <n v="6.4640000000000004"/>
    <n v="1"/>
    <n v="0.6"/>
    <n v="-4.04"/>
    <x v="0"/>
    <n v="-0.625"/>
  </r>
  <r>
    <n v="849"/>
    <s v="CA-2017-107503"/>
    <d v="2015-08-06T00:00:00"/>
    <d v="2017-06-01T00:00:00"/>
    <d v="2015-08-06T00:00:00"/>
    <d v="2017-06-01T00:00:00"/>
    <n v="665"/>
    <x v="0"/>
    <s v="Q3"/>
    <s v="Aug"/>
    <x v="1"/>
    <s v="GA-14725"/>
    <x v="88"/>
    <x v="1"/>
    <s v="United States"/>
    <x v="177"/>
    <x v="0"/>
    <n v="44052"/>
    <x v="0"/>
    <s v="FUR-FU-10003878"/>
    <s v="Furniture"/>
    <x v="0"/>
    <x v="139"/>
    <n v="48.896000000000001"/>
    <n v="4"/>
    <n v="0.2"/>
    <n v="8.5568000000000008"/>
    <x v="0"/>
    <n v="0.17500000000000002"/>
  </r>
  <r>
    <n v="511"/>
    <s v="CA-2017-135307"/>
    <d v="2017-03-10T00:00:00"/>
    <d v="2017-11-27T00:00:00"/>
    <d v="2017-03-10T00:00:00"/>
    <d v="2017-11-27T00:00:00"/>
    <n v="262"/>
    <x v="3"/>
    <s v="Q1"/>
    <s v="Mar"/>
    <x v="2"/>
    <s v="LS-17245"/>
    <x v="367"/>
    <x v="1"/>
    <s v="United States"/>
    <x v="178"/>
    <x v="11"/>
    <n v="64118"/>
    <x v="3"/>
    <s v="FUR-FU-10001290"/>
    <s v="Furniture"/>
    <x v="0"/>
    <x v="106"/>
    <n v="126.3"/>
    <n v="3"/>
    <n v="0"/>
    <n v="40.415999999999997"/>
    <x v="0"/>
    <n v="0.32"/>
  </r>
  <r>
    <n v="6729"/>
    <s v="CA-2016-165827"/>
    <d v="2015-03-10T00:00:00"/>
    <d v="2016-09-11T00:00:00"/>
    <d v="2015-03-10T00:00:00"/>
    <d v="2016-09-11T00:00:00"/>
    <n v="551"/>
    <x v="0"/>
    <s v="Q1"/>
    <s v="Mar"/>
    <x v="1"/>
    <s v="MF-17665"/>
    <x v="0"/>
    <x v="0"/>
    <s v="United States"/>
    <x v="22"/>
    <x v="16"/>
    <n v="33180"/>
    <x v="2"/>
    <s v="FUR-FU-10001889"/>
    <s v="Furniture"/>
    <x v="0"/>
    <x v="30"/>
    <n v="50.496000000000002"/>
    <n v="6"/>
    <n v="0.2"/>
    <n v="8.2056000000000004"/>
    <x v="0"/>
    <n v="0.16250000000000001"/>
  </r>
  <r>
    <n v="5495"/>
    <s v="CA-2014-105249"/>
    <d v="2017-03-23T00:00:00"/>
    <d v="2014-11-28T00:00:00"/>
    <d v="2014-11-28T00:00:00"/>
    <d v="2017-03-23T00:00:00"/>
    <n v="846"/>
    <x v="1"/>
    <s v="Q4"/>
    <s v="Nov"/>
    <x v="3"/>
    <s v="DH-13675"/>
    <x v="277"/>
    <x v="2"/>
    <s v="United States"/>
    <x v="16"/>
    <x v="7"/>
    <n v="94122"/>
    <x v="1"/>
    <s v="FUR-BO-10000330"/>
    <s v="Furniture"/>
    <x v="1"/>
    <x v="274"/>
    <n v="411.33199999999999"/>
    <n v="4"/>
    <n v="0.15"/>
    <n v="-4.8391999999999999"/>
    <x v="0"/>
    <n v="-1.1764705882352941E-2"/>
  </r>
  <r>
    <n v="1493"/>
    <s v="CA-2017-166436"/>
    <d v="2017-02-17T00:00:00"/>
    <d v="2017-11-28T00:00:00"/>
    <d v="2017-02-17T00:00:00"/>
    <d v="2017-11-28T00:00:00"/>
    <n v="284"/>
    <x v="3"/>
    <s v="Q1"/>
    <s v="Feb"/>
    <x v="1"/>
    <s v="TS-21370"/>
    <x v="204"/>
    <x v="0"/>
    <s v="United States"/>
    <x v="4"/>
    <x v="4"/>
    <n v="10035"/>
    <x v="0"/>
    <s v="FUR-CH-10000785"/>
    <s v="Furniture"/>
    <x v="3"/>
    <x v="35"/>
    <n v="977.29200000000003"/>
    <n v="6"/>
    <n v="0.1"/>
    <n v="173.74080000000001"/>
    <x v="0"/>
    <n v="0.17777777777777778"/>
  </r>
  <r>
    <n v="5016"/>
    <s v="CA-2014-153850"/>
    <d v="2017-02-06T00:00:00"/>
    <d v="2014-11-29T00:00:00"/>
    <d v="2014-11-29T00:00:00"/>
    <d v="2017-02-06T00:00:00"/>
    <n v="800"/>
    <x v="1"/>
    <s v="Q4"/>
    <s v="Nov"/>
    <x v="1"/>
    <s v="TH-21100"/>
    <x v="368"/>
    <x v="1"/>
    <s v="United States"/>
    <x v="0"/>
    <x v="0"/>
    <n v="43615"/>
    <x v="0"/>
    <s v="FUR-FU-10002960"/>
    <s v="Furniture"/>
    <x v="0"/>
    <x v="132"/>
    <n v="35.167999999999999"/>
    <n v="7"/>
    <n v="0.2"/>
    <n v="9.6712000000000007"/>
    <x v="0"/>
    <n v="0.27500000000000002"/>
  </r>
  <r>
    <n v="9477"/>
    <s v="CA-2015-100818"/>
    <d v="2018-08-11T00:00:00"/>
    <d v="2015-05-06T00:00:00"/>
    <d v="2015-05-06T00:00:00"/>
    <d v="2018-08-11T00:00:00"/>
    <n v="1193"/>
    <x v="0"/>
    <s v="Q2"/>
    <s v="May"/>
    <x v="0"/>
    <s v="JM-15265"/>
    <x v="320"/>
    <x v="0"/>
    <s v="United States"/>
    <x v="11"/>
    <x v="6"/>
    <n v="60653"/>
    <x v="3"/>
    <s v="FUR-FU-10002703"/>
    <s v="Furniture"/>
    <x v="0"/>
    <x v="275"/>
    <n v="51.56"/>
    <n v="2"/>
    <n v="0.6"/>
    <n v="-61.872"/>
    <x v="0"/>
    <n v="-1.2"/>
  </r>
  <r>
    <n v="7143"/>
    <s v="CA-2014-122217"/>
    <d v="2017-02-07T00:00:00"/>
    <d v="2014-11-29T00:00:00"/>
    <d v="2014-11-29T00:00:00"/>
    <d v="2017-02-07T00:00:00"/>
    <n v="801"/>
    <x v="1"/>
    <s v="Q4"/>
    <s v="Nov"/>
    <x v="1"/>
    <s v="HP-14815"/>
    <x v="369"/>
    <x v="2"/>
    <s v="United States"/>
    <x v="179"/>
    <x v="2"/>
    <n v="23464"/>
    <x v="2"/>
    <s v="FUR-FU-10002045"/>
    <s v="Furniture"/>
    <x v="0"/>
    <x v="183"/>
    <n v="111.15"/>
    <n v="5"/>
    <n v="0"/>
    <n v="48.905999999999999"/>
    <x v="0"/>
    <n v="0.43999999999999995"/>
  </r>
  <r>
    <n v="4728"/>
    <s v="CA-2014-119151"/>
    <d v="2017-02-20T00:00:00"/>
    <d v="2014-11-29T00:00:00"/>
    <d v="2014-11-29T00:00:00"/>
    <d v="2017-02-20T00:00:00"/>
    <n v="814"/>
    <x v="1"/>
    <s v="Q4"/>
    <s v="Nov"/>
    <x v="0"/>
    <s v="MP-18175"/>
    <x v="273"/>
    <x v="2"/>
    <s v="United States"/>
    <x v="4"/>
    <x v="4"/>
    <n v="10009"/>
    <x v="0"/>
    <s v="FUR-BO-10003159"/>
    <s v="Furniture"/>
    <x v="1"/>
    <x v="248"/>
    <n v="275.952"/>
    <n v="3"/>
    <n v="0.2"/>
    <n v="-37.943399999999997"/>
    <x v="0"/>
    <n v="-0.13749999999999998"/>
  </r>
  <r>
    <n v="9185"/>
    <s v="CA-2017-156776"/>
    <d v="2015-12-24T00:00:00"/>
    <d v="2017-11-08T00:00:00"/>
    <d v="2015-12-24T00:00:00"/>
    <d v="2017-11-08T00:00:00"/>
    <n v="685"/>
    <x v="0"/>
    <s v="Q4"/>
    <s v="Dec"/>
    <x v="1"/>
    <s v="JL-15505"/>
    <x v="370"/>
    <x v="1"/>
    <s v="United States"/>
    <x v="180"/>
    <x v="7"/>
    <n v="92683"/>
    <x v="1"/>
    <s v="FUR-FU-10004848"/>
    <s v="Furniture"/>
    <x v="0"/>
    <x v="276"/>
    <n v="51.75"/>
    <n v="1"/>
    <n v="0"/>
    <n v="15.525"/>
    <x v="0"/>
    <n v="0.3"/>
  </r>
  <r>
    <n v="7622"/>
    <s v="US-2014-144078"/>
    <d v="2017-02-21T00:00:00"/>
    <d v="2014-11-29T00:00:00"/>
    <d v="2014-11-29T00:00:00"/>
    <d v="2017-02-21T00:00:00"/>
    <n v="815"/>
    <x v="1"/>
    <s v="Q4"/>
    <s v="Nov"/>
    <x v="1"/>
    <s v="RB-19435"/>
    <x v="371"/>
    <x v="1"/>
    <s v="United States"/>
    <x v="10"/>
    <x v="7"/>
    <n v="90004"/>
    <x v="1"/>
    <s v="FUR-CH-10002335"/>
    <s v="Furniture"/>
    <x v="3"/>
    <x v="211"/>
    <n v="725.34400000000005"/>
    <n v="4"/>
    <n v="0.2"/>
    <n v="54.400799999999997"/>
    <x v="0"/>
    <n v="7.4999999999999983E-2"/>
  </r>
  <r>
    <n v="5794"/>
    <s v="CA-2017-140186"/>
    <d v="2019-10-19T00:00:00"/>
    <d v="2017-02-10T00:00:00"/>
    <d v="2017-02-10T00:00:00"/>
    <d v="2019-10-19T00:00:00"/>
    <n v="981"/>
    <x v="3"/>
    <s v="Q1"/>
    <s v="Feb"/>
    <x v="2"/>
    <s v="PG-18820"/>
    <x v="187"/>
    <x v="1"/>
    <s v="United States"/>
    <x v="158"/>
    <x v="7"/>
    <n v="93309"/>
    <x v="1"/>
    <s v="FUR-FU-10004848"/>
    <s v="Furniture"/>
    <x v="0"/>
    <x v="276"/>
    <n v="51.75"/>
    <n v="1"/>
    <n v="0"/>
    <n v="15.525"/>
    <x v="0"/>
    <n v="0.3"/>
  </r>
  <r>
    <n v="7673"/>
    <s v="CA-2015-130974"/>
    <d v="2017-03-16T00:00:00"/>
    <d v="2015-11-29T00:00:00"/>
    <d v="2015-11-29T00:00:00"/>
    <d v="2017-03-16T00:00:00"/>
    <n v="473"/>
    <x v="0"/>
    <s v="Q4"/>
    <s v="Nov"/>
    <x v="0"/>
    <s v="MA-17560"/>
    <x v="372"/>
    <x v="2"/>
    <s v="United States"/>
    <x v="57"/>
    <x v="25"/>
    <n v="2149"/>
    <x v="0"/>
    <s v="FUR-FU-10002506"/>
    <s v="Furniture"/>
    <x v="0"/>
    <x v="105"/>
    <n v="38.97"/>
    <n v="3"/>
    <n v="0"/>
    <n v="4.6764000000000001"/>
    <x v="0"/>
    <n v="0.12000000000000001"/>
  </r>
  <r>
    <n v="7672"/>
    <s v="CA-2015-130974"/>
    <d v="2017-03-15T00:00:00"/>
    <d v="2015-11-29T00:00:00"/>
    <d v="2015-11-29T00:00:00"/>
    <d v="2017-03-15T00:00:00"/>
    <n v="472"/>
    <x v="0"/>
    <s v="Q4"/>
    <s v="Nov"/>
    <x v="0"/>
    <s v="MA-17560"/>
    <x v="372"/>
    <x v="2"/>
    <s v="United States"/>
    <x v="57"/>
    <x v="25"/>
    <n v="2149"/>
    <x v="0"/>
    <s v="FUR-BO-10002916"/>
    <s v="Furniture"/>
    <x v="1"/>
    <x v="277"/>
    <n v="170.98"/>
    <n v="1"/>
    <n v="0"/>
    <n v="32.486199999999997"/>
    <x v="0"/>
    <n v="0.19"/>
  </r>
  <r>
    <n v="2891"/>
    <s v="CA-2014-142727"/>
    <d v="2018-05-03T00:00:00"/>
    <d v="2014-01-05T00:00:00"/>
    <d v="2014-01-05T00:00:00"/>
    <d v="2018-05-03T00:00:00"/>
    <n v="1579"/>
    <x v="1"/>
    <s v="Q1"/>
    <s v="Jan"/>
    <x v="0"/>
    <s v="HG-14845"/>
    <x v="85"/>
    <x v="1"/>
    <s v="United States"/>
    <x v="181"/>
    <x v="28"/>
    <n v="70601"/>
    <x v="2"/>
    <s v="FUR-CH-10002304"/>
    <s v="Furniture"/>
    <x v="3"/>
    <x v="89"/>
    <n v="51.96"/>
    <n v="2"/>
    <n v="0"/>
    <n v="12.99"/>
    <x v="0"/>
    <n v="0.25"/>
  </r>
  <r>
    <n v="9561"/>
    <s v="CA-2016-129280"/>
    <d v="2015-01-25T00:00:00"/>
    <d v="2016-05-05T00:00:00"/>
    <d v="2015-01-25T00:00:00"/>
    <d v="2016-05-05T00:00:00"/>
    <n v="466"/>
    <x v="0"/>
    <s v="Q1"/>
    <s v="Jan"/>
    <x v="2"/>
    <s v="SM-20905"/>
    <x v="373"/>
    <x v="1"/>
    <s v="United States"/>
    <x v="52"/>
    <x v="0"/>
    <n v="43055"/>
    <x v="0"/>
    <s v="FUR-FU-10001876"/>
    <s v="Furniture"/>
    <x v="0"/>
    <x v="170"/>
    <n v="51.968000000000004"/>
    <n v="2"/>
    <n v="0.2"/>
    <n v="10.393599999999999"/>
    <x v="0"/>
    <n v="0.19999999999999998"/>
  </r>
  <r>
    <n v="7675"/>
    <s v="CA-2015-130974"/>
    <d v="2017-03-17T00:00:00"/>
    <d v="2015-11-29T00:00:00"/>
    <d v="2015-11-29T00:00:00"/>
    <d v="2017-03-17T00:00:00"/>
    <n v="474"/>
    <x v="0"/>
    <s v="Q4"/>
    <s v="Nov"/>
    <x v="0"/>
    <s v="MA-17560"/>
    <x v="372"/>
    <x v="2"/>
    <s v="United States"/>
    <x v="57"/>
    <x v="25"/>
    <n v="2149"/>
    <x v="0"/>
    <s v="FUR-TA-10004619"/>
    <s v="Furniture"/>
    <x v="2"/>
    <x v="278"/>
    <n v="446.06799999999998"/>
    <n v="4"/>
    <n v="0.3"/>
    <n v="0"/>
    <x v="1"/>
    <n v="0"/>
  </r>
  <r>
    <n v="8647"/>
    <s v="CA-2016-113341"/>
    <d v="2017-02-25T00:00:00"/>
    <d v="2016-11-29T00:00:00"/>
    <d v="2016-11-29T00:00:00"/>
    <d v="2017-02-25T00:00:00"/>
    <n v="88"/>
    <x v="2"/>
    <s v="Q4"/>
    <s v="Nov"/>
    <x v="1"/>
    <s v="MH-17455"/>
    <x v="374"/>
    <x v="1"/>
    <s v="United States"/>
    <x v="10"/>
    <x v="7"/>
    <n v="90032"/>
    <x v="1"/>
    <s v="FUR-CH-10004698"/>
    <s v="Furniture"/>
    <x v="3"/>
    <x v="251"/>
    <n v="194.352"/>
    <n v="3"/>
    <n v="0.2"/>
    <n v="19.435199999999998"/>
    <x v="0"/>
    <n v="9.9999999999999992E-2"/>
  </r>
  <r>
    <n v="7687"/>
    <s v="CA-2016-169838"/>
    <d v="2017-02-24T00:00:00"/>
    <d v="2016-11-29T00:00:00"/>
    <d v="2016-11-29T00:00:00"/>
    <d v="2017-02-24T00:00:00"/>
    <n v="87"/>
    <x v="2"/>
    <s v="Q4"/>
    <s v="Nov"/>
    <x v="1"/>
    <s v="BB-11545"/>
    <x v="260"/>
    <x v="0"/>
    <s v="United States"/>
    <x v="17"/>
    <x v="12"/>
    <n v="49201"/>
    <x v="3"/>
    <s v="FUR-TA-10001095"/>
    <s v="Furniture"/>
    <x v="2"/>
    <x v="51"/>
    <n v="1568.61"/>
    <n v="9"/>
    <n v="0"/>
    <n v="329.40809999999999"/>
    <x v="0"/>
    <n v="0.21000000000000002"/>
  </r>
  <r>
    <n v="914"/>
    <s v="CA-2017-102519"/>
    <d v="2017-03-21T00:00:00"/>
    <d v="2017-11-29T00:00:00"/>
    <d v="2017-03-21T00:00:00"/>
    <d v="2017-11-29T00:00:00"/>
    <n v="253"/>
    <x v="3"/>
    <s v="Q1"/>
    <s v="Mar"/>
    <x v="2"/>
    <s v="BM-11650"/>
    <x v="342"/>
    <x v="0"/>
    <s v="United States"/>
    <x v="130"/>
    <x v="38"/>
    <n v="53209"/>
    <x v="3"/>
    <s v="FUR-FU-10004091"/>
    <s v="Furniture"/>
    <x v="0"/>
    <x v="244"/>
    <n v="46.94"/>
    <n v="1"/>
    <n v="0"/>
    <n v="19.2454"/>
    <x v="0"/>
    <n v="0.41000000000000003"/>
  </r>
  <r>
    <n v="7321"/>
    <s v="CA-2017-100097"/>
    <d v="2017-03-11T00:00:00"/>
    <d v="2017-11-29T00:00:00"/>
    <d v="2017-03-11T00:00:00"/>
    <d v="2017-11-29T00:00:00"/>
    <n v="263"/>
    <x v="3"/>
    <s v="Q1"/>
    <s v="Mar"/>
    <x v="0"/>
    <s v="MN-17935"/>
    <x v="375"/>
    <x v="1"/>
    <s v="United States"/>
    <x v="4"/>
    <x v="4"/>
    <n v="10009"/>
    <x v="0"/>
    <s v="FUR-FU-10003623"/>
    <s v="Furniture"/>
    <x v="0"/>
    <x v="279"/>
    <n v="135.30000000000001"/>
    <n v="5"/>
    <n v="0"/>
    <n v="37.884"/>
    <x v="0"/>
    <n v="0.27999999999999997"/>
  </r>
  <r>
    <n v="5080"/>
    <s v="US-2017-133312"/>
    <d v="2017-02-26T00:00:00"/>
    <d v="2017-11-29T00:00:00"/>
    <d v="2017-02-26T00:00:00"/>
    <d v="2017-11-29T00:00:00"/>
    <n v="276"/>
    <x v="3"/>
    <s v="Q1"/>
    <s v="Feb"/>
    <x v="1"/>
    <s v="BD-11500"/>
    <x v="66"/>
    <x v="1"/>
    <s v="United States"/>
    <x v="16"/>
    <x v="7"/>
    <n v="94122"/>
    <x v="1"/>
    <s v="FUR-BO-10002213"/>
    <s v="Furniture"/>
    <x v="1"/>
    <x v="53"/>
    <n v="359.49900000000002"/>
    <n v="3"/>
    <n v="0.15"/>
    <n v="-29.605799999999999"/>
    <x v="0"/>
    <n v="-8.2352941176470573E-2"/>
  </r>
  <r>
    <n v="94"/>
    <s v="CA-2015-149587"/>
    <d v="2016-06-15T00:00:00"/>
    <d v="2015-05-02T00:00:00"/>
    <d v="2015-05-02T00:00:00"/>
    <d v="2016-06-15T00:00:00"/>
    <n v="410"/>
    <x v="0"/>
    <s v="Q2"/>
    <s v="May"/>
    <x v="0"/>
    <s v="KB-16315"/>
    <x v="93"/>
    <x v="1"/>
    <s v="United States"/>
    <x v="182"/>
    <x v="18"/>
    <n v="55407"/>
    <x v="3"/>
    <s v="FUR-FU-10003799"/>
    <s v="Furniture"/>
    <x v="0"/>
    <x v="115"/>
    <n v="53.34"/>
    <n v="3"/>
    <n v="0"/>
    <n v="16.535399999999999"/>
    <x v="0"/>
    <n v="0.30999999999999994"/>
  </r>
  <r>
    <n v="2613"/>
    <s v="CA-2014-127446"/>
    <d v="2017-02-23T00:00:00"/>
    <d v="2014-11-30T00:00:00"/>
    <d v="2014-11-30T00:00:00"/>
    <d v="2017-02-23T00:00:00"/>
    <n v="816"/>
    <x v="1"/>
    <s v="Q4"/>
    <s v="Nov"/>
    <x v="1"/>
    <s v="MC-17590"/>
    <x v="376"/>
    <x v="0"/>
    <s v="United States"/>
    <x v="92"/>
    <x v="17"/>
    <n v="76017"/>
    <x v="3"/>
    <s v="FUR-FU-10000221"/>
    <s v="Furniture"/>
    <x v="0"/>
    <x v="55"/>
    <n v="6.0960000000000001"/>
    <n v="3"/>
    <n v="0.6"/>
    <n v="-3.9624000000000001"/>
    <x v="0"/>
    <n v="-0.65"/>
  </r>
  <r>
    <n v="5072"/>
    <s v="CA-2014-124478"/>
    <d v="2014-04-09T00:00:00"/>
    <d v="2014-12-08T00:00:00"/>
    <d v="2014-04-09T00:00:00"/>
    <d v="2014-12-08T00:00:00"/>
    <n v="243"/>
    <x v="1"/>
    <s v="Q2"/>
    <s v="Apr"/>
    <x v="1"/>
    <s v="MA-17560"/>
    <x v="372"/>
    <x v="2"/>
    <s v="United States"/>
    <x v="183"/>
    <x v="12"/>
    <n v="48183"/>
    <x v="3"/>
    <s v="FUR-FU-10002088"/>
    <s v="Furniture"/>
    <x v="0"/>
    <x v="85"/>
    <n v="53.88"/>
    <n v="6"/>
    <n v="0"/>
    <n v="22.6296"/>
    <x v="0"/>
    <n v="0.42"/>
  </r>
  <r>
    <n v="2610"/>
    <s v="CA-2014-127446"/>
    <d v="2017-02-22T00:00:00"/>
    <d v="2014-11-30T00:00:00"/>
    <d v="2014-11-30T00:00:00"/>
    <d v="2017-02-22T00:00:00"/>
    <n v="815"/>
    <x v="1"/>
    <s v="Q4"/>
    <s v="Nov"/>
    <x v="1"/>
    <s v="MC-17590"/>
    <x v="376"/>
    <x v="0"/>
    <s v="United States"/>
    <x v="92"/>
    <x v="17"/>
    <n v="76017"/>
    <x v="3"/>
    <s v="FUR-TA-10000577"/>
    <s v="Furniture"/>
    <x v="2"/>
    <x v="104"/>
    <n v="1218.7349999999999"/>
    <n v="5"/>
    <n v="0.3"/>
    <n v="-121.87350000000001"/>
    <x v="0"/>
    <n v="-0.10000000000000002"/>
  </r>
  <r>
    <n v="2382"/>
    <s v="CA-2016-118052"/>
    <d v="2015-04-10T00:00:00"/>
    <d v="2016-10-05T00:00:00"/>
    <d v="2015-04-10T00:00:00"/>
    <d v="2016-10-05T00:00:00"/>
    <n v="544"/>
    <x v="0"/>
    <s v="Q2"/>
    <s v="Apr"/>
    <x v="1"/>
    <s v="BE-11455"/>
    <x v="377"/>
    <x v="2"/>
    <s v="United States"/>
    <x v="177"/>
    <x v="0"/>
    <n v="44052"/>
    <x v="0"/>
    <s v="FUR-FU-10004848"/>
    <s v="Furniture"/>
    <x v="0"/>
    <x v="208"/>
    <n v="54.712000000000003"/>
    <n v="7"/>
    <n v="0.2"/>
    <n v="11.626300000000001"/>
    <x v="0"/>
    <n v="0.21249999999999999"/>
  </r>
  <r>
    <n v="5519"/>
    <s v="CA-2017-117667"/>
    <d v="2015-11-14T00:00:00"/>
    <d v="2017-09-12T00:00:00"/>
    <d v="2015-11-14T00:00:00"/>
    <d v="2017-09-12T00:00:00"/>
    <n v="668"/>
    <x v="0"/>
    <s v="Q4"/>
    <s v="Nov"/>
    <x v="1"/>
    <s v="MS-17980"/>
    <x v="378"/>
    <x v="0"/>
    <s v="United States"/>
    <x v="3"/>
    <x v="3"/>
    <n v="19134"/>
    <x v="0"/>
    <s v="FUR-FU-10004093"/>
    <s v="Furniture"/>
    <x v="0"/>
    <x v="280"/>
    <n v="54.768000000000001"/>
    <n v="2"/>
    <n v="0.2"/>
    <n v="6.8460000000000001"/>
    <x v="0"/>
    <n v="0.125"/>
  </r>
  <r>
    <n v="66"/>
    <s v="CA-2015-135545"/>
    <d v="2017-02-08T00:00:00"/>
    <d v="2015-11-30T00:00:00"/>
    <d v="2015-11-30T00:00:00"/>
    <d v="2017-02-08T00:00:00"/>
    <n v="436"/>
    <x v="0"/>
    <s v="Q4"/>
    <s v="Nov"/>
    <x v="1"/>
    <s v="KM-16720"/>
    <x v="379"/>
    <x v="1"/>
    <s v="United States"/>
    <x v="10"/>
    <x v="7"/>
    <n v="90004"/>
    <x v="1"/>
    <s v="FUR-FU-10000397"/>
    <s v="Furniture"/>
    <x v="0"/>
    <x v="192"/>
    <n v="79.760000000000005"/>
    <n v="4"/>
    <n v="0"/>
    <n v="22.332799999999999"/>
    <x v="0"/>
    <n v="0.27999999999999997"/>
  </r>
  <r>
    <n v="4271"/>
    <s v="CA-2015-166975"/>
    <d v="2017-03-03T00:00:00"/>
    <d v="2015-11-30T00:00:00"/>
    <d v="2015-11-30T00:00:00"/>
    <d v="2017-03-03T00:00:00"/>
    <n v="459"/>
    <x v="0"/>
    <s v="Q4"/>
    <s v="Nov"/>
    <x v="1"/>
    <s v="SH-20635"/>
    <x v="380"/>
    <x v="0"/>
    <s v="United States"/>
    <x v="17"/>
    <x v="26"/>
    <n v="38301"/>
    <x v="2"/>
    <s v="FUR-FU-10003930"/>
    <s v="Furniture"/>
    <x v="0"/>
    <x v="281"/>
    <n v="692.47199999999998"/>
    <n v="11"/>
    <n v="0.2"/>
    <n v="190.4298"/>
    <x v="0"/>
    <n v="0.27500000000000002"/>
  </r>
  <r>
    <n v="5924"/>
    <s v="CA-2016-130288"/>
    <d v="2017-03-04T00:00:00"/>
    <d v="2016-11-30T00:00:00"/>
    <d v="2016-11-30T00:00:00"/>
    <d v="2017-03-04T00:00:00"/>
    <n v="94"/>
    <x v="2"/>
    <s v="Q4"/>
    <s v="Nov"/>
    <x v="0"/>
    <s v="DK-13225"/>
    <x v="7"/>
    <x v="0"/>
    <s v="United States"/>
    <x v="4"/>
    <x v="4"/>
    <n v="10011"/>
    <x v="0"/>
    <s v="FUR-TA-10002958"/>
    <s v="Furniture"/>
    <x v="2"/>
    <x v="78"/>
    <n v="313.17599999999999"/>
    <n v="2"/>
    <n v="0.4"/>
    <n v="-120.0508"/>
    <x v="0"/>
    <n v="-0.38333333333333336"/>
  </r>
  <r>
    <n v="9770"/>
    <s v="CA-2016-123533"/>
    <d v="2017-02-13T00:00:00"/>
    <d v="2016-11-30T00:00:00"/>
    <d v="2016-11-30T00:00:00"/>
    <d v="2017-02-13T00:00:00"/>
    <n v="75"/>
    <x v="2"/>
    <s v="Q4"/>
    <s v="Nov"/>
    <x v="1"/>
    <s v="SC-20050"/>
    <x v="223"/>
    <x v="2"/>
    <s v="United States"/>
    <x v="65"/>
    <x v="16"/>
    <n v="33012"/>
    <x v="2"/>
    <s v="FUR-BO-10001619"/>
    <s v="Furniture"/>
    <x v="1"/>
    <x v="42"/>
    <n v="339.92"/>
    <n v="5"/>
    <n v="0.2"/>
    <n v="8.4979999999999993"/>
    <x v="0"/>
    <n v="2.4999999999999998E-2"/>
  </r>
  <r>
    <n v="9653"/>
    <s v="CA-2016-107104"/>
    <d v="2017-03-06T00:00:00"/>
    <d v="2016-11-30T00:00:00"/>
    <d v="2016-11-30T00:00:00"/>
    <d v="2017-03-06T00:00:00"/>
    <n v="96"/>
    <x v="2"/>
    <s v="Q4"/>
    <s v="Nov"/>
    <x v="1"/>
    <s v="MS-17365"/>
    <x v="18"/>
    <x v="1"/>
    <s v="United States"/>
    <x v="10"/>
    <x v="7"/>
    <n v="90045"/>
    <x v="1"/>
    <s v="FUR-FU-10002937"/>
    <s v="Furniture"/>
    <x v="0"/>
    <x v="282"/>
    <n v="595.38"/>
    <n v="6"/>
    <n v="0"/>
    <n v="297.69"/>
    <x v="0"/>
    <n v="0.5"/>
  </r>
  <r>
    <n v="3892"/>
    <s v="US-2016-163881"/>
    <d v="2017-02-12T00:00:00"/>
    <d v="2016-11-30T00:00:00"/>
    <d v="2016-11-30T00:00:00"/>
    <d v="2017-02-12T00:00:00"/>
    <n v="74"/>
    <x v="2"/>
    <s v="Q4"/>
    <s v="Nov"/>
    <x v="1"/>
    <s v="SP-20860"/>
    <x v="33"/>
    <x v="0"/>
    <s v="United States"/>
    <x v="10"/>
    <x v="7"/>
    <n v="90036"/>
    <x v="1"/>
    <s v="FUR-CH-10001394"/>
    <s v="Furniture"/>
    <x v="3"/>
    <x v="283"/>
    <n v="1684.752"/>
    <n v="6"/>
    <n v="0.2"/>
    <n v="210.59399999999999"/>
    <x v="0"/>
    <n v="0.125"/>
  </r>
  <r>
    <n v="9650"/>
    <s v="CA-2016-107104"/>
    <d v="2017-03-05T00:00:00"/>
    <d v="2016-11-30T00:00:00"/>
    <d v="2016-11-30T00:00:00"/>
    <d v="2017-03-05T00:00:00"/>
    <n v="95"/>
    <x v="2"/>
    <s v="Q4"/>
    <s v="Nov"/>
    <x v="1"/>
    <s v="MS-17365"/>
    <x v="18"/>
    <x v="1"/>
    <s v="United States"/>
    <x v="10"/>
    <x v="7"/>
    <n v="90045"/>
    <x v="1"/>
    <s v="FUR-BO-10002213"/>
    <s v="Furniture"/>
    <x v="1"/>
    <x v="173"/>
    <n v="3406.6640000000002"/>
    <n v="8"/>
    <n v="0.15"/>
    <n v="160.31360000000001"/>
    <x v="0"/>
    <n v="4.7058823529411764E-2"/>
  </r>
  <r>
    <n v="9463"/>
    <s v="US-2017-109610"/>
    <d v="2017-03-01T00:00:00"/>
    <d v="2017-11-30T00:00:00"/>
    <d v="2017-03-01T00:00:00"/>
    <d v="2017-11-30T00:00:00"/>
    <n v="274"/>
    <x v="3"/>
    <s v="Q1"/>
    <s v="Mar"/>
    <x v="0"/>
    <s v="BS-11590"/>
    <x v="3"/>
    <x v="0"/>
    <s v="United States"/>
    <x v="58"/>
    <x v="30"/>
    <n v="40214"/>
    <x v="2"/>
    <s v="FUR-CH-10001854"/>
    <s v="Furniture"/>
    <x v="3"/>
    <x v="155"/>
    <n v="701.96"/>
    <n v="2"/>
    <n v="0"/>
    <n v="168.47040000000001"/>
    <x v="0"/>
    <n v="0.24"/>
  </r>
  <r>
    <n v="8661"/>
    <s v="CA-2017-124765"/>
    <d v="2017-02-27T00:00:00"/>
    <d v="2017-11-30T00:00:00"/>
    <d v="2017-02-27T00:00:00"/>
    <d v="2017-11-30T00:00:00"/>
    <n v="276"/>
    <x v="3"/>
    <s v="Q1"/>
    <s v="Feb"/>
    <x v="1"/>
    <s v="HZ-14950"/>
    <x v="381"/>
    <x v="1"/>
    <s v="United States"/>
    <x v="60"/>
    <x v="16"/>
    <n v="33311"/>
    <x v="2"/>
    <s v="FUR-BO-10003965"/>
    <s v="Furniture"/>
    <x v="1"/>
    <x v="68"/>
    <n v="723.92"/>
    <n v="5"/>
    <n v="0.2"/>
    <n v="-81.441000000000003"/>
    <x v="0"/>
    <n v="-0.11250000000000002"/>
  </r>
  <r>
    <n v="8961"/>
    <s v="CA-2017-150266"/>
    <d v="2017-02-28T00:00:00"/>
    <d v="2017-11-30T00:00:00"/>
    <d v="2017-02-28T00:00:00"/>
    <d v="2017-11-30T00:00:00"/>
    <n v="275"/>
    <x v="3"/>
    <s v="Q1"/>
    <s v="Feb"/>
    <x v="1"/>
    <s v="RO-19780"/>
    <x v="382"/>
    <x v="1"/>
    <s v="United States"/>
    <x v="26"/>
    <x v="17"/>
    <n v="77070"/>
    <x v="3"/>
    <s v="FUR-CH-10002126"/>
    <s v="Furniture"/>
    <x v="3"/>
    <x v="284"/>
    <n v="853.93"/>
    <n v="5"/>
    <n v="0.3"/>
    <n v="-24.398"/>
    <x v="0"/>
    <n v="-2.8571428571428574E-2"/>
  </r>
  <r>
    <n v="6185"/>
    <s v="CA-2016-143609"/>
    <d v="2015-07-07T00:00:00"/>
    <d v="2016-12-13T00:00:00"/>
    <d v="2015-07-07T00:00:00"/>
    <d v="2016-12-13T00:00:00"/>
    <n v="525"/>
    <x v="0"/>
    <s v="Q3"/>
    <s v="Jul"/>
    <x v="2"/>
    <s v="DB-13270"/>
    <x v="383"/>
    <x v="2"/>
    <s v="United States"/>
    <x v="184"/>
    <x v="29"/>
    <n v="97206"/>
    <x v="1"/>
    <s v="FUR-CH-10004218"/>
    <s v="Furniture"/>
    <x v="3"/>
    <x v="172"/>
    <n v="403.92"/>
    <n v="5"/>
    <n v="0.2"/>
    <n v="25.245000000000001"/>
    <x v="0"/>
    <n v="6.25E-2"/>
  </r>
  <r>
    <n v="8608"/>
    <s v="CA-2014-151946"/>
    <d v="2014-02-12T00:00:00"/>
    <d v="2014-09-06T00:00:00"/>
    <d v="2014-02-12T00:00:00"/>
    <d v="2014-09-06T00:00:00"/>
    <n v="206"/>
    <x v="1"/>
    <s v="Q1"/>
    <s v="Feb"/>
    <x v="1"/>
    <s v="BT-11440"/>
    <x v="120"/>
    <x v="1"/>
    <s v="United States"/>
    <x v="4"/>
    <x v="4"/>
    <n v="10035"/>
    <x v="0"/>
    <s v="FUR-FU-10002878"/>
    <s v="Furniture"/>
    <x v="0"/>
    <x v="148"/>
    <n v="56.96"/>
    <n v="2"/>
    <n v="0"/>
    <n v="21.075199999999999"/>
    <x v="0"/>
    <n v="0.37"/>
  </r>
  <r>
    <n v="2646"/>
    <s v="CA-2014-131002"/>
    <d v="2014-03-24T00:00:00"/>
    <d v="2014-12-09T00:00:00"/>
    <d v="2014-03-24T00:00:00"/>
    <d v="2014-12-09T00:00:00"/>
    <n v="260"/>
    <x v="1"/>
    <s v="Q1"/>
    <s v="Mar"/>
    <x v="0"/>
    <s v="TB-21400"/>
    <x v="31"/>
    <x v="1"/>
    <s v="United States"/>
    <x v="185"/>
    <x v="33"/>
    <n v="74133"/>
    <x v="3"/>
    <s v="FUR-FU-10004270"/>
    <s v="Furniture"/>
    <x v="0"/>
    <x v="112"/>
    <n v="57.69"/>
    <n v="3"/>
    <n v="0"/>
    <n v="23.652899999999999"/>
    <x v="0"/>
    <n v="0.41"/>
  </r>
  <r>
    <n v="9411"/>
    <s v="US-2017-110149"/>
    <d v="2016-03-11T00:00:00"/>
    <d v="2017-12-13T00:00:00"/>
    <d v="2016-03-11T00:00:00"/>
    <d v="2017-12-13T00:00:00"/>
    <n v="642"/>
    <x v="2"/>
    <s v="Q1"/>
    <s v="Mar"/>
    <x v="2"/>
    <s v="WB-21850"/>
    <x v="122"/>
    <x v="1"/>
    <s v="United States"/>
    <x v="3"/>
    <x v="3"/>
    <n v="19143"/>
    <x v="0"/>
    <s v="FUR-FU-10001475"/>
    <s v="Furniture"/>
    <x v="0"/>
    <x v="50"/>
    <n v="87.92"/>
    <n v="5"/>
    <n v="0.2"/>
    <n v="15.385999999999999"/>
    <x v="0"/>
    <n v="0.17499999999999999"/>
  </r>
  <r>
    <n v="2076"/>
    <s v="CA-2014-131051"/>
    <d v="2014-01-19T00:00:00"/>
    <d v="2014-05-12T00:00:00"/>
    <d v="2014-01-19T00:00:00"/>
    <d v="2014-05-12T00:00:00"/>
    <n v="113"/>
    <x v="1"/>
    <s v="Q1"/>
    <s v="Jan"/>
    <x v="1"/>
    <s v="TR-21325"/>
    <x v="384"/>
    <x v="1"/>
    <s v="United States"/>
    <x v="16"/>
    <x v="7"/>
    <n v="94122"/>
    <x v="1"/>
    <s v="FUR-FU-10001861"/>
    <s v="Furniture"/>
    <x v="0"/>
    <x v="15"/>
    <n v="58.2"/>
    <n v="3"/>
    <n v="0"/>
    <n v="28.518000000000001"/>
    <x v="0"/>
    <n v="0.49"/>
  </r>
  <r>
    <n v="7591"/>
    <s v="CA-2016-158778"/>
    <d v="2015-03-23T00:00:00"/>
    <d v="2016-09-09T00:00:00"/>
    <d v="2015-03-23T00:00:00"/>
    <d v="2016-09-09T00:00:00"/>
    <n v="536"/>
    <x v="0"/>
    <s v="Q1"/>
    <s v="Mar"/>
    <x v="1"/>
    <s v="DB-13210"/>
    <x v="385"/>
    <x v="1"/>
    <s v="United States"/>
    <x v="3"/>
    <x v="3"/>
    <n v="19134"/>
    <x v="0"/>
    <s v="FUR-FU-10000260"/>
    <s v="Furniture"/>
    <x v="0"/>
    <x v="76"/>
    <n v="58.247999999999998"/>
    <n v="9"/>
    <n v="0.2"/>
    <n v="11.6496"/>
    <x v="0"/>
    <n v="0.2"/>
  </r>
  <r>
    <n v="2788"/>
    <s v="US-2014-117744"/>
    <d v="2014-01-25T00:00:00"/>
    <d v="2014-06-12T00:00:00"/>
    <d v="2014-01-25T00:00:00"/>
    <d v="2014-06-12T00:00:00"/>
    <n v="138"/>
    <x v="1"/>
    <s v="Q1"/>
    <s v="Jan"/>
    <x v="1"/>
    <s v="MD-17860"/>
    <x v="271"/>
    <x v="0"/>
    <s v="United States"/>
    <x v="154"/>
    <x v="17"/>
    <n v="78415"/>
    <x v="3"/>
    <s v="FUR-FU-10001588"/>
    <s v="Furniture"/>
    <x v="0"/>
    <x v="285"/>
    <n v="58.36"/>
    <n v="5"/>
    <n v="0.6"/>
    <n v="-24.803000000000001"/>
    <x v="0"/>
    <n v="-0.42500000000000004"/>
  </r>
  <r>
    <n v="3180"/>
    <s v="CA-2017-105235"/>
    <d v="2015-11-30T00:00:00"/>
    <d v="2017-11-12T00:00:00"/>
    <d v="2015-11-30T00:00:00"/>
    <d v="2017-11-12T00:00:00"/>
    <n v="713"/>
    <x v="0"/>
    <s v="Q4"/>
    <s v="Nov"/>
    <x v="1"/>
    <s v="SM-20950"/>
    <x v="208"/>
    <x v="0"/>
    <s v="United States"/>
    <x v="4"/>
    <x v="4"/>
    <n v="10011"/>
    <x v="0"/>
    <s v="FUR-FU-10000521"/>
    <s v="Furniture"/>
    <x v="0"/>
    <x v="158"/>
    <n v="58.68"/>
    <n v="2"/>
    <n v="0"/>
    <n v="18.190799999999999"/>
    <x v="0"/>
    <n v="0.31"/>
  </r>
  <r>
    <n v="5731"/>
    <s v="CA-2017-117324"/>
    <d v="2016-01-28T00:00:00"/>
    <d v="2017-12-13T00:00:00"/>
    <d v="2016-01-28T00:00:00"/>
    <d v="2017-12-13T00:00:00"/>
    <n v="685"/>
    <x v="2"/>
    <s v="Q1"/>
    <s v="Jan"/>
    <x v="1"/>
    <s v="JP-15520"/>
    <x v="386"/>
    <x v="1"/>
    <s v="United States"/>
    <x v="186"/>
    <x v="38"/>
    <n v="53711"/>
    <x v="3"/>
    <s v="FUR-BO-10003159"/>
    <s v="Furniture"/>
    <x v="1"/>
    <x v="248"/>
    <n v="459.92"/>
    <n v="4"/>
    <n v="0"/>
    <n v="41.392800000000001"/>
    <x v="0"/>
    <n v="0.09"/>
  </r>
  <r>
    <n v="1469"/>
    <s v="CA-2017-139199"/>
    <d v="2016-02-22T00:00:00"/>
    <d v="2017-12-13T00:00:00"/>
    <d v="2016-02-22T00:00:00"/>
    <d v="2017-12-13T00:00:00"/>
    <n v="660"/>
    <x v="2"/>
    <s v="Q1"/>
    <s v="Feb"/>
    <x v="1"/>
    <s v="DK-12835"/>
    <x v="144"/>
    <x v="0"/>
    <s v="United States"/>
    <x v="20"/>
    <x v="12"/>
    <n v="48234"/>
    <x v="3"/>
    <s v="FUR-CH-10000847"/>
    <s v="Furniture"/>
    <x v="3"/>
    <x v="255"/>
    <n v="872.94"/>
    <n v="3"/>
    <n v="0"/>
    <n v="226.96440000000001"/>
    <x v="0"/>
    <n v="0.26"/>
  </r>
  <r>
    <n v="2372"/>
    <s v="CA-2016-159940"/>
    <d v="2015-04-25T00:00:00"/>
    <d v="2016-11-07T00:00:00"/>
    <d v="2015-04-25T00:00:00"/>
    <d v="2016-11-07T00:00:00"/>
    <n v="562"/>
    <x v="0"/>
    <s v="Q2"/>
    <s v="Apr"/>
    <x v="0"/>
    <s v="BF-11020"/>
    <x v="213"/>
    <x v="0"/>
    <s v="United States"/>
    <x v="43"/>
    <x v="6"/>
    <n v="60505"/>
    <x v="3"/>
    <s v="FUR-FU-10004973"/>
    <s v="Furniture"/>
    <x v="0"/>
    <x v="18"/>
    <n v="60.287999999999997"/>
    <n v="8"/>
    <n v="0.6"/>
    <n v="-27.1296"/>
    <x v="0"/>
    <n v="-0.45"/>
  </r>
  <r>
    <n v="4292"/>
    <s v="CA-2017-102407"/>
    <d v="2016-02-23T00:00:00"/>
    <d v="2017-12-13T00:00:00"/>
    <d v="2016-02-23T00:00:00"/>
    <d v="2017-12-13T00:00:00"/>
    <n v="659"/>
    <x v="2"/>
    <s v="Q1"/>
    <s v="Feb"/>
    <x v="0"/>
    <s v="AT-10435"/>
    <x v="84"/>
    <x v="2"/>
    <s v="United States"/>
    <x v="10"/>
    <x v="7"/>
    <n v="90004"/>
    <x v="1"/>
    <s v="FUR-TA-10003748"/>
    <s v="Furniture"/>
    <x v="2"/>
    <x v="128"/>
    <n v="896.32799999999997"/>
    <n v="9"/>
    <n v="0.2"/>
    <n v="22.408200000000001"/>
    <x v="0"/>
    <n v="2.5000000000000001E-2"/>
  </r>
  <r>
    <n v="1248"/>
    <s v="CA-2014-168494"/>
    <d v="2014-06-14T00:00:00"/>
    <d v="2014-12-14T00:00:00"/>
    <d v="2014-06-14T00:00:00"/>
    <d v="2014-12-14T00:00:00"/>
    <n v="183"/>
    <x v="1"/>
    <s v="Q2"/>
    <s v="Jun"/>
    <x v="0"/>
    <s v="NP-18700"/>
    <x v="387"/>
    <x v="1"/>
    <s v="United States"/>
    <x v="72"/>
    <x v="7"/>
    <n v="93727"/>
    <x v="1"/>
    <s v="FUR-BO-10004467"/>
    <s v="Furniture"/>
    <x v="1"/>
    <x v="194"/>
    <n v="254.97450000000001"/>
    <n v="3"/>
    <n v="0.15"/>
    <n v="11.998799999999999"/>
    <x v="0"/>
    <n v="4.7058823529411764E-2"/>
  </r>
  <r>
    <n v="5999"/>
    <s v="US-2014-112991"/>
    <d v="2014-05-09T00:00:00"/>
    <d v="2014-12-14T00:00:00"/>
    <d v="2014-05-09T00:00:00"/>
    <d v="2014-12-14T00:00:00"/>
    <n v="219"/>
    <x v="1"/>
    <s v="Q2"/>
    <s v="May"/>
    <x v="1"/>
    <s v="SH-19975"/>
    <x v="388"/>
    <x v="0"/>
    <s v="United States"/>
    <x v="187"/>
    <x v="41"/>
    <n v="83605"/>
    <x v="1"/>
    <s v="FUR-CH-10001708"/>
    <s v="Furniture"/>
    <x v="3"/>
    <x v="241"/>
    <n v="338.35199999999998"/>
    <n v="3"/>
    <n v="0.2"/>
    <n v="4.2294"/>
    <x v="0"/>
    <n v="1.2500000000000001E-2"/>
  </r>
  <r>
    <n v="8017"/>
    <s v="US-2014-131870"/>
    <d v="2014-04-24T00:00:00"/>
    <d v="2014-11-09T00:00:00"/>
    <d v="2014-04-24T00:00:00"/>
    <d v="2014-11-09T00:00:00"/>
    <n v="199"/>
    <x v="1"/>
    <s v="Q2"/>
    <s v="Apr"/>
    <x v="2"/>
    <s v="NF-18595"/>
    <x v="389"/>
    <x v="2"/>
    <s v="United States"/>
    <x v="101"/>
    <x v="0"/>
    <n v="43130"/>
    <x v="0"/>
    <s v="FUR-FU-10002501"/>
    <s v="Furniture"/>
    <x v="0"/>
    <x v="227"/>
    <n v="60.671999999999997"/>
    <n v="6"/>
    <n v="0.2"/>
    <n v="12.892799999999999"/>
    <x v="0"/>
    <n v="0.21249999999999999"/>
  </r>
  <r>
    <n v="6600"/>
    <s v="CA-2014-154095"/>
    <d v="2014-01-27T00:00:00"/>
    <d v="2014-07-12T00:00:00"/>
    <d v="2014-01-27T00:00:00"/>
    <d v="2014-07-12T00:00:00"/>
    <n v="166"/>
    <x v="1"/>
    <s v="Q1"/>
    <s v="Jan"/>
    <x v="1"/>
    <s v="ON-18715"/>
    <x v="233"/>
    <x v="0"/>
    <s v="United States"/>
    <x v="100"/>
    <x v="34"/>
    <n v="20735"/>
    <x v="0"/>
    <s v="FUR-FU-10003849"/>
    <s v="Furniture"/>
    <x v="0"/>
    <x v="169"/>
    <n v="60.72"/>
    <n v="3"/>
    <n v="0"/>
    <n v="23.680800000000001"/>
    <x v="0"/>
    <n v="0.39"/>
  </r>
  <r>
    <n v="1246"/>
    <s v="CA-2014-168494"/>
    <d v="2014-06-12T00:00:00"/>
    <d v="2014-12-14T00:00:00"/>
    <d v="2014-06-12T00:00:00"/>
    <d v="2014-12-14T00:00:00"/>
    <n v="185"/>
    <x v="1"/>
    <s v="Q2"/>
    <s v="Jun"/>
    <x v="0"/>
    <s v="NP-18700"/>
    <x v="387"/>
    <x v="1"/>
    <s v="United States"/>
    <x v="72"/>
    <x v="7"/>
    <n v="93727"/>
    <x v="1"/>
    <s v="FUR-TA-10004619"/>
    <s v="Furniture"/>
    <x v="2"/>
    <x v="278"/>
    <n v="764.68799999999999"/>
    <n v="6"/>
    <n v="0.2"/>
    <n v="95.585999999999999"/>
    <x v="0"/>
    <n v="0.125"/>
  </r>
  <r>
    <n v="2817"/>
    <s v="CA-2015-104626"/>
    <d v="2014-06-22T00:00:00"/>
    <d v="2015-08-09T00:00:00"/>
    <d v="2014-06-22T00:00:00"/>
    <d v="2015-08-09T00:00:00"/>
    <n v="413"/>
    <x v="1"/>
    <s v="Q2"/>
    <s v="Jun"/>
    <x v="1"/>
    <s v="DR-12940"/>
    <x v="390"/>
    <x v="2"/>
    <s v="United States"/>
    <x v="150"/>
    <x v="25"/>
    <n v="2038"/>
    <x v="0"/>
    <s v="FUR-CH-10003817"/>
    <s v="Furniture"/>
    <x v="3"/>
    <x v="247"/>
    <n v="60.74"/>
    <n v="1"/>
    <n v="0"/>
    <n v="15.185"/>
    <x v="0"/>
    <n v="0.25"/>
  </r>
  <r>
    <n v="1247"/>
    <s v="CA-2014-168494"/>
    <d v="2014-06-13T00:00:00"/>
    <d v="2014-12-14T00:00:00"/>
    <d v="2014-06-13T00:00:00"/>
    <d v="2014-12-14T00:00:00"/>
    <n v="184"/>
    <x v="1"/>
    <s v="Q2"/>
    <s v="Jun"/>
    <x v="0"/>
    <s v="NP-18700"/>
    <x v="387"/>
    <x v="1"/>
    <s v="United States"/>
    <x v="72"/>
    <x v="7"/>
    <n v="93727"/>
    <x v="1"/>
    <s v="FUR-TA-10003473"/>
    <s v="Furniture"/>
    <x v="2"/>
    <x v="79"/>
    <n v="3610.848"/>
    <n v="12"/>
    <n v="0.2"/>
    <n v="135.4068"/>
    <x v="0"/>
    <n v="3.7499999999999999E-2"/>
  </r>
  <r>
    <n v="3258"/>
    <s v="US-2016-161844"/>
    <d v="2015-06-05T00:00:00"/>
    <d v="2016-12-14T00:00:00"/>
    <d v="2015-06-05T00:00:00"/>
    <d v="2016-12-14T00:00:00"/>
    <n v="558"/>
    <x v="0"/>
    <s v="Q2"/>
    <s v="Jun"/>
    <x v="0"/>
    <s v="DK-12835"/>
    <x v="144"/>
    <x v="0"/>
    <s v="United States"/>
    <x v="150"/>
    <x v="26"/>
    <n v="37064"/>
    <x v="2"/>
    <s v="FUR-TA-10001676"/>
    <s v="Furniture"/>
    <x v="2"/>
    <x v="75"/>
    <n v="79.974000000000004"/>
    <n v="3"/>
    <n v="0.4"/>
    <n v="-29.323799999999999"/>
    <x v="0"/>
    <n v="-0.36666666666666664"/>
  </r>
  <r>
    <n v="5638"/>
    <s v="CA-2017-113208"/>
    <d v="2018-01-17T00:00:00"/>
    <d v="2017-02-04T00:00:00"/>
    <d v="2017-02-04T00:00:00"/>
    <d v="2018-01-17T00:00:00"/>
    <n v="347"/>
    <x v="3"/>
    <s v="Q1"/>
    <s v="Feb"/>
    <x v="1"/>
    <s v="ML-18040"/>
    <x v="391"/>
    <x v="0"/>
    <s v="United States"/>
    <x v="188"/>
    <x v="12"/>
    <n v="48126"/>
    <x v="3"/>
    <s v="FUR-FU-10004245"/>
    <s v="Furniture"/>
    <x v="0"/>
    <x v="234"/>
    <n v="60.84"/>
    <n v="3"/>
    <n v="0"/>
    <n v="23.119199999999999"/>
    <x v="0"/>
    <n v="0.37999999999999995"/>
  </r>
  <r>
    <n v="3481"/>
    <s v="CA-2016-131289"/>
    <d v="2015-05-24T00:00:00"/>
    <d v="2016-12-14T00:00:00"/>
    <d v="2015-05-24T00:00:00"/>
    <d v="2016-12-14T00:00:00"/>
    <n v="570"/>
    <x v="0"/>
    <s v="Q2"/>
    <s v="May"/>
    <x v="1"/>
    <s v="SP-20620"/>
    <x v="254"/>
    <x v="0"/>
    <s v="United States"/>
    <x v="16"/>
    <x v="7"/>
    <n v="94110"/>
    <x v="1"/>
    <s v="FUR-TA-10003954"/>
    <s v="Furniture"/>
    <x v="2"/>
    <x v="286"/>
    <n v="1421.664"/>
    <n v="6"/>
    <n v="0.2"/>
    <n v="-195.47880000000001"/>
    <x v="0"/>
    <n v="-0.13750000000000001"/>
  </r>
  <r>
    <n v="3089"/>
    <s v="US-2017-159205"/>
    <d v="2018-02-13T00:00:00"/>
    <d v="2017-02-04T00:00:00"/>
    <d v="2017-02-04T00:00:00"/>
    <d v="2018-02-13T00:00:00"/>
    <n v="374"/>
    <x v="3"/>
    <s v="Q1"/>
    <s v="Feb"/>
    <x v="0"/>
    <s v="DB-12910"/>
    <x v="46"/>
    <x v="2"/>
    <s v="United States"/>
    <x v="116"/>
    <x v="30"/>
    <n v="42420"/>
    <x v="2"/>
    <s v="FUR-FU-10001591"/>
    <s v="Furniture"/>
    <x v="0"/>
    <x v="162"/>
    <n v="61"/>
    <n v="5"/>
    <n v="0"/>
    <n v="25.62"/>
    <x v="0"/>
    <n v="0.42000000000000004"/>
  </r>
  <r>
    <n v="6714"/>
    <s v="CA-2017-107629"/>
    <d v="2017-05-04T00:00:00"/>
    <d v="2017-12-14T00:00:00"/>
    <d v="2017-05-04T00:00:00"/>
    <d v="2017-12-14T00:00:00"/>
    <n v="224"/>
    <x v="3"/>
    <s v="Q2"/>
    <s v="May"/>
    <x v="3"/>
    <s v="DB-13060"/>
    <x v="392"/>
    <x v="1"/>
    <s v="United States"/>
    <x v="189"/>
    <x v="6"/>
    <n v="60076"/>
    <x v="3"/>
    <s v="FUR-FU-10004091"/>
    <s v="Furniture"/>
    <x v="0"/>
    <x v="244"/>
    <n v="56.328000000000003"/>
    <n v="3"/>
    <n v="0.6"/>
    <n v="-26.755800000000001"/>
    <x v="0"/>
    <n v="-0.47499999999999998"/>
  </r>
  <r>
    <n v="2605"/>
    <s v="CA-2016-165848"/>
    <d v="2015-02-17T00:00:00"/>
    <d v="2016-04-06T00:00:00"/>
    <d v="2015-02-17T00:00:00"/>
    <d v="2016-04-06T00:00:00"/>
    <n v="414"/>
    <x v="0"/>
    <s v="Q1"/>
    <s v="Feb"/>
    <x v="3"/>
    <s v="EN-13780"/>
    <x v="393"/>
    <x v="1"/>
    <s v="United States"/>
    <x v="4"/>
    <x v="4"/>
    <n v="10035"/>
    <x v="0"/>
    <s v="FUR-FU-10003878"/>
    <s v="Furniture"/>
    <x v="0"/>
    <x v="139"/>
    <n v="61.12"/>
    <n v="4"/>
    <n v="0"/>
    <n v="20.780799999999999"/>
    <x v="0"/>
    <n v="0.34"/>
  </r>
  <r>
    <n v="9845"/>
    <s v="CA-2014-163867"/>
    <d v="2014-01-31T00:00:00"/>
    <d v="2014-06-06T00:00:00"/>
    <d v="2014-01-31T00:00:00"/>
    <d v="2014-06-06T00:00:00"/>
    <n v="126"/>
    <x v="1"/>
    <s v="Q1"/>
    <s v="Jan"/>
    <x v="2"/>
    <s v="RE-19450"/>
    <x v="394"/>
    <x v="1"/>
    <s v="United States"/>
    <x v="138"/>
    <x v="6"/>
    <n v="62521"/>
    <x v="3"/>
    <s v="FUR-FU-10001475"/>
    <s v="Furniture"/>
    <x v="0"/>
    <x v="50"/>
    <n v="61.543999999999997"/>
    <n v="7"/>
    <n v="0.6"/>
    <n v="-40.003599999999999"/>
    <x v="0"/>
    <n v="-0.65"/>
  </r>
  <r>
    <n v="4228"/>
    <s v="CA-2015-154970"/>
    <d v="2014-08-15T00:00:00"/>
    <d v="2015-10-01T00:00:00"/>
    <d v="2014-08-15T00:00:00"/>
    <d v="2015-10-01T00:00:00"/>
    <n v="412"/>
    <x v="1"/>
    <s v="Q3"/>
    <s v="Aug"/>
    <x v="1"/>
    <s v="SR-20740"/>
    <x v="395"/>
    <x v="2"/>
    <s v="United States"/>
    <x v="12"/>
    <x v="1"/>
    <n v="98103"/>
    <x v="1"/>
    <s v="FUR-CH-10003396"/>
    <s v="Furniture"/>
    <x v="3"/>
    <x v="36"/>
    <n v="61.584000000000003"/>
    <n v="1"/>
    <n v="0.2"/>
    <n v="-6.9282000000000004"/>
    <x v="0"/>
    <n v="-0.1125"/>
  </r>
  <r>
    <n v="6713"/>
    <s v="CA-2017-107629"/>
    <d v="2017-05-03T00:00:00"/>
    <d v="2017-12-14T00:00:00"/>
    <d v="2017-05-03T00:00:00"/>
    <d v="2017-12-14T00:00:00"/>
    <n v="225"/>
    <x v="3"/>
    <s v="Q2"/>
    <s v="May"/>
    <x v="3"/>
    <s v="DB-13060"/>
    <x v="392"/>
    <x v="1"/>
    <s v="United States"/>
    <x v="189"/>
    <x v="6"/>
    <n v="60076"/>
    <x v="3"/>
    <s v="FUR-FU-10002298"/>
    <s v="Furniture"/>
    <x v="0"/>
    <x v="287"/>
    <n v="266.35199999999998"/>
    <n v="6"/>
    <n v="0.6"/>
    <n v="-292.98719999999997"/>
    <x v="0"/>
    <n v="-1.1000000000000001"/>
  </r>
  <r>
    <n v="1517"/>
    <s v="CA-2017-148446"/>
    <d v="2016-03-12T00:00:00"/>
    <d v="2017-12-14T00:00:00"/>
    <d v="2016-03-12T00:00:00"/>
    <d v="2017-12-14T00:00:00"/>
    <n v="642"/>
    <x v="2"/>
    <s v="Q1"/>
    <s v="Mar"/>
    <x v="0"/>
    <s v="MC-17845"/>
    <x v="351"/>
    <x v="1"/>
    <s v="United States"/>
    <x v="70"/>
    <x v="32"/>
    <n v="89031"/>
    <x v="1"/>
    <s v="FUR-TA-10004256"/>
    <s v="Furniture"/>
    <x v="2"/>
    <x v="288"/>
    <n v="1669.6"/>
    <n v="4"/>
    <n v="0"/>
    <n v="116.872"/>
    <x v="0"/>
    <n v="7.0000000000000007E-2"/>
  </r>
  <r>
    <n v="4856"/>
    <s v="CA-2014-113320"/>
    <d v="2014-06-16T00:00:00"/>
    <d v="2014-12-15T00:00:00"/>
    <d v="2014-06-16T00:00:00"/>
    <d v="2014-12-15T00:00:00"/>
    <n v="182"/>
    <x v="1"/>
    <s v="Q2"/>
    <s v="Jun"/>
    <x v="0"/>
    <s v="LH-17155"/>
    <x v="396"/>
    <x v="1"/>
    <s v="United States"/>
    <x v="59"/>
    <x v="7"/>
    <n v="94601"/>
    <x v="1"/>
    <s v="FUR-FU-10001706"/>
    <s v="Furniture"/>
    <x v="0"/>
    <x v="33"/>
    <n v="9.24"/>
    <n v="3"/>
    <n v="0"/>
    <n v="4.4352"/>
    <x v="0"/>
    <n v="0.48"/>
  </r>
  <r>
    <n v="4854"/>
    <s v="CA-2014-113320"/>
    <d v="2014-06-15T00:00:00"/>
    <d v="2014-12-15T00:00:00"/>
    <d v="2014-06-15T00:00:00"/>
    <d v="2014-12-15T00:00:00"/>
    <n v="183"/>
    <x v="1"/>
    <s v="Q2"/>
    <s v="Jun"/>
    <x v="0"/>
    <s v="LH-17155"/>
    <x v="396"/>
    <x v="1"/>
    <s v="United States"/>
    <x v="59"/>
    <x v="7"/>
    <n v="94601"/>
    <x v="1"/>
    <s v="FUR-FU-10004270"/>
    <s v="Furniture"/>
    <x v="0"/>
    <x v="40"/>
    <n v="12.54"/>
    <n v="3"/>
    <n v="0"/>
    <n v="4.5144000000000002"/>
    <x v="0"/>
    <n v="0.36000000000000004"/>
  </r>
  <r>
    <n v="9213"/>
    <s v="CA-2014-144071"/>
    <d v="2014-04-17T00:00:00"/>
    <d v="2014-12-15T00:00:00"/>
    <d v="2014-04-17T00:00:00"/>
    <d v="2014-12-15T00:00:00"/>
    <n v="242"/>
    <x v="1"/>
    <s v="Q2"/>
    <s v="Apr"/>
    <x v="1"/>
    <s v="DJ-13420"/>
    <x v="397"/>
    <x v="0"/>
    <s v="United States"/>
    <x v="16"/>
    <x v="7"/>
    <n v="94110"/>
    <x v="1"/>
    <s v="FUR-FU-10000397"/>
    <s v="Furniture"/>
    <x v="0"/>
    <x v="192"/>
    <n v="39.880000000000003"/>
    <n v="2"/>
    <n v="0"/>
    <n v="11.166399999999999"/>
    <x v="0"/>
    <n v="0.27999999999999997"/>
  </r>
  <r>
    <n v="2342"/>
    <s v="US-2014-143231"/>
    <d v="2017-10-10T00:00:00"/>
    <d v="2015-03-01T00:00:00"/>
    <d v="2015-03-01T00:00:00"/>
    <d v="2017-10-10T00:00:00"/>
    <n v="954"/>
    <x v="0"/>
    <s v="Q1"/>
    <s v="Mar"/>
    <x v="2"/>
    <s v="GM-14455"/>
    <x v="398"/>
    <x v="2"/>
    <s v="United States"/>
    <x v="150"/>
    <x v="25"/>
    <n v="2038"/>
    <x v="0"/>
    <s v="FUR-FU-10002501"/>
    <s v="Furniture"/>
    <x v="0"/>
    <x v="227"/>
    <n v="63.2"/>
    <n v="5"/>
    <n v="0"/>
    <n v="23.384"/>
    <x v="0"/>
    <n v="0.37"/>
  </r>
  <r>
    <n v="9214"/>
    <s v="CA-2014-144071"/>
    <d v="2014-04-18T00:00:00"/>
    <d v="2014-12-15T00:00:00"/>
    <d v="2014-04-18T00:00:00"/>
    <d v="2014-12-15T00:00:00"/>
    <n v="241"/>
    <x v="1"/>
    <s v="Q2"/>
    <s v="Apr"/>
    <x v="1"/>
    <s v="DJ-13420"/>
    <x v="397"/>
    <x v="0"/>
    <s v="United States"/>
    <x v="16"/>
    <x v="7"/>
    <n v="94110"/>
    <x v="1"/>
    <s v="FUR-FU-10000758"/>
    <s v="Furniture"/>
    <x v="0"/>
    <x v="186"/>
    <n v="79.44"/>
    <n v="3"/>
    <n v="0"/>
    <n v="28.598400000000002"/>
    <x v="0"/>
    <n v="0.36000000000000004"/>
  </r>
  <r>
    <n v="250"/>
    <s v="CA-2016-154739"/>
    <d v="2015-06-20T00:00:00"/>
    <d v="2016-12-15T00:00:00"/>
    <d v="2015-06-20T00:00:00"/>
    <d v="2016-12-15T00:00:00"/>
    <n v="544"/>
    <x v="0"/>
    <s v="Q2"/>
    <s v="Jun"/>
    <x v="0"/>
    <s v="LH-17155"/>
    <x v="396"/>
    <x v="1"/>
    <s v="United States"/>
    <x v="16"/>
    <x v="7"/>
    <n v="94109"/>
    <x v="1"/>
    <s v="FUR-CH-10002965"/>
    <s v="Furniture"/>
    <x v="3"/>
    <x v="231"/>
    <n v="321.56799999999998"/>
    <n v="2"/>
    <n v="0.2"/>
    <n v="28.1372"/>
    <x v="0"/>
    <n v="8.7500000000000008E-2"/>
  </r>
  <r>
    <n v="3992"/>
    <s v="CA-2015-161998"/>
    <d v="2014-06-20T00:00:00"/>
    <d v="2015-05-05T00:00:00"/>
    <d v="2014-06-20T00:00:00"/>
    <d v="2015-05-05T00:00:00"/>
    <n v="319"/>
    <x v="1"/>
    <s v="Q2"/>
    <s v="Jun"/>
    <x v="1"/>
    <s v="DB-13120"/>
    <x v="399"/>
    <x v="0"/>
    <s v="United States"/>
    <x v="190"/>
    <x v="16"/>
    <n v="33614"/>
    <x v="2"/>
    <s v="FUR-FU-10001095"/>
    <s v="Furniture"/>
    <x v="0"/>
    <x v="20"/>
    <n v="63.552"/>
    <n v="3"/>
    <n v="0.2"/>
    <n v="14.299200000000001"/>
    <x v="0"/>
    <n v="0.22500000000000001"/>
  </r>
  <r>
    <n v="7950"/>
    <s v="CA-2014-131009"/>
    <d v="2014-01-05T00:00:00"/>
    <d v="2014-05-03T00:00:00"/>
    <d v="2014-01-05T00:00:00"/>
    <d v="2014-05-03T00:00:00"/>
    <n v="118"/>
    <x v="1"/>
    <s v="Q1"/>
    <s v="Jan"/>
    <x v="1"/>
    <s v="SC-20380"/>
    <x v="400"/>
    <x v="1"/>
    <s v="United States"/>
    <x v="176"/>
    <x v="17"/>
    <n v="79907"/>
    <x v="3"/>
    <s v="FUR-FU-10001095"/>
    <s v="Furniture"/>
    <x v="0"/>
    <x v="20"/>
    <n v="63.552"/>
    <n v="6"/>
    <n v="0.6"/>
    <n v="-34.953600000000002"/>
    <x v="0"/>
    <n v="-0.55000000000000004"/>
  </r>
  <r>
    <n v="2185"/>
    <s v="CA-2016-128818"/>
    <d v="2015-04-22T00:00:00"/>
    <d v="2016-11-05T00:00:00"/>
    <d v="2015-04-22T00:00:00"/>
    <d v="2016-11-05T00:00:00"/>
    <n v="563"/>
    <x v="0"/>
    <s v="Q2"/>
    <s v="Apr"/>
    <x v="1"/>
    <s v="CJ-12010"/>
    <x v="401"/>
    <x v="1"/>
    <s v="United States"/>
    <x v="4"/>
    <x v="4"/>
    <n v="10009"/>
    <x v="0"/>
    <s v="FUR-FU-10001940"/>
    <s v="Furniture"/>
    <x v="0"/>
    <x v="91"/>
    <n v="63.68"/>
    <n v="8"/>
    <n v="0"/>
    <n v="28.019200000000001"/>
    <x v="0"/>
    <n v="0.44"/>
  </r>
  <r>
    <n v="6909"/>
    <s v="US-2017-135503"/>
    <d v="2016-03-13T00:00:00"/>
    <d v="2017-12-15T00:00:00"/>
    <d v="2016-03-13T00:00:00"/>
    <d v="2017-12-15T00:00:00"/>
    <n v="642"/>
    <x v="2"/>
    <s v="Q1"/>
    <s v="Mar"/>
    <x v="1"/>
    <s v="JE-16165"/>
    <x v="402"/>
    <x v="0"/>
    <s v="United States"/>
    <x v="191"/>
    <x v="8"/>
    <n v="29406"/>
    <x v="2"/>
    <s v="FUR-FU-10002364"/>
    <s v="Furniture"/>
    <x v="0"/>
    <x v="92"/>
    <n v="14.76"/>
    <n v="2"/>
    <n v="0"/>
    <n v="4.2804000000000002"/>
    <x v="0"/>
    <n v="0.29000000000000004"/>
  </r>
  <r>
    <n v="8109"/>
    <s v="US-2017-167570"/>
    <d v="2016-01-29T00:00:00"/>
    <d v="2017-12-15T00:00:00"/>
    <d v="2016-01-29T00:00:00"/>
    <d v="2017-12-15T00:00:00"/>
    <n v="686"/>
    <x v="2"/>
    <s v="Q1"/>
    <s v="Jan"/>
    <x v="1"/>
    <s v="EG-13900"/>
    <x v="403"/>
    <x v="1"/>
    <s v="United States"/>
    <x v="3"/>
    <x v="3"/>
    <n v="19140"/>
    <x v="0"/>
    <s v="FUR-CH-10003396"/>
    <s v="Furniture"/>
    <x v="3"/>
    <x v="36"/>
    <n v="215.54400000000001"/>
    <n v="4"/>
    <n v="0.3"/>
    <n v="-58.504800000000003"/>
    <x v="0"/>
    <n v="-0.27142857142857141"/>
  </r>
  <r>
    <n v="4789"/>
    <s v="CA-2015-104346"/>
    <d v="2014-11-26T00:00:00"/>
    <d v="2015-12-16T00:00:00"/>
    <d v="2014-11-26T00:00:00"/>
    <d v="2015-12-16T00:00:00"/>
    <n v="385"/>
    <x v="1"/>
    <s v="Q4"/>
    <s v="Nov"/>
    <x v="1"/>
    <s v="IM-15070"/>
    <x v="404"/>
    <x v="1"/>
    <s v="United States"/>
    <x v="192"/>
    <x v="31"/>
    <n v="80906"/>
    <x v="1"/>
    <s v="FUR-FU-10002456"/>
    <s v="Furniture"/>
    <x v="0"/>
    <x v="289"/>
    <n v="52.415999999999997"/>
    <n v="9"/>
    <n v="0.2"/>
    <n v="15.069599999999999"/>
    <x v="0"/>
    <n v="0.28750000000000003"/>
  </r>
  <r>
    <n v="4780"/>
    <s v="CA-2014-150301"/>
    <d v="2014-04-06T00:00:00"/>
    <d v="2014-10-07T00:00:00"/>
    <d v="2014-04-06T00:00:00"/>
    <d v="2014-10-07T00:00:00"/>
    <n v="184"/>
    <x v="1"/>
    <s v="Q2"/>
    <s v="Apr"/>
    <x v="2"/>
    <s v="MH-18025"/>
    <x v="86"/>
    <x v="1"/>
    <s v="United States"/>
    <x v="121"/>
    <x v="4"/>
    <n v="14215"/>
    <x v="0"/>
    <s v="FUR-CH-10002647"/>
    <s v="Furniture"/>
    <x v="3"/>
    <x v="290"/>
    <n v="63.881999999999998"/>
    <n v="1"/>
    <n v="0.1"/>
    <n v="10.647"/>
    <x v="0"/>
    <n v="0.16666666666666669"/>
  </r>
  <r>
    <n v="4790"/>
    <s v="CA-2015-104346"/>
    <d v="2014-11-27T00:00:00"/>
    <d v="2015-12-16T00:00:00"/>
    <d v="2014-11-27T00:00:00"/>
    <d v="2015-12-16T00:00:00"/>
    <n v="384"/>
    <x v="1"/>
    <s v="Q4"/>
    <s v="Nov"/>
    <x v="1"/>
    <s v="IM-15070"/>
    <x v="404"/>
    <x v="1"/>
    <s v="United States"/>
    <x v="192"/>
    <x v="31"/>
    <n v="80906"/>
    <x v="1"/>
    <s v="FUR-FU-10001473"/>
    <s v="Furniture"/>
    <x v="0"/>
    <x v="213"/>
    <n v="54.92"/>
    <n v="5"/>
    <n v="0.2"/>
    <n v="10.984"/>
    <x v="0"/>
    <n v="0.19999999999999998"/>
  </r>
  <r>
    <n v="7829"/>
    <s v="CA-2015-137302"/>
    <d v="2018-04-21T00:00:00"/>
    <d v="2015-01-05T00:00:00"/>
    <d v="2015-01-05T00:00:00"/>
    <d v="2018-04-21T00:00:00"/>
    <n v="1202"/>
    <x v="0"/>
    <s v="Q1"/>
    <s v="Jan"/>
    <x v="1"/>
    <s v="BW-11110"/>
    <x v="77"/>
    <x v="0"/>
    <s v="United States"/>
    <x v="8"/>
    <x v="7"/>
    <n v="92105"/>
    <x v="1"/>
    <s v="FUR-CH-10002017"/>
    <s v="Furniture"/>
    <x v="3"/>
    <x v="210"/>
    <n v="63.936"/>
    <n v="3"/>
    <n v="0.2"/>
    <n v="6.3936000000000002"/>
    <x v="0"/>
    <n v="0.1"/>
  </r>
  <r>
    <n v="5331"/>
    <s v="CA-2016-123120"/>
    <d v="2015-02-27T00:00:00"/>
    <d v="2016-08-09T00:00:00"/>
    <d v="2015-02-27T00:00:00"/>
    <d v="2016-08-09T00:00:00"/>
    <n v="529"/>
    <x v="0"/>
    <s v="Q1"/>
    <s v="Feb"/>
    <x v="1"/>
    <s v="CV-12295"/>
    <x v="405"/>
    <x v="1"/>
    <s v="United States"/>
    <x v="4"/>
    <x v="4"/>
    <n v="10011"/>
    <x v="0"/>
    <s v="FUR-FU-10004748"/>
    <s v="Furniture"/>
    <x v="0"/>
    <x v="291"/>
    <n v="63.94"/>
    <n v="1"/>
    <n v="0"/>
    <n v="24.936599999999999"/>
    <x v="0"/>
    <n v="0.39"/>
  </r>
  <r>
    <n v="4786"/>
    <s v="CA-2015-104346"/>
    <d v="2014-11-25T00:00:00"/>
    <d v="2015-12-16T00:00:00"/>
    <d v="2014-11-25T00:00:00"/>
    <d v="2015-12-16T00:00:00"/>
    <n v="386"/>
    <x v="1"/>
    <s v="Q4"/>
    <s v="Nov"/>
    <x v="1"/>
    <s v="IM-15070"/>
    <x v="404"/>
    <x v="1"/>
    <s v="United States"/>
    <x v="192"/>
    <x v="31"/>
    <n v="80906"/>
    <x v="1"/>
    <s v="FUR-BO-10003450"/>
    <s v="Furniture"/>
    <x v="1"/>
    <x v="292"/>
    <n v="69.575999999999993"/>
    <n v="4"/>
    <n v="0.7"/>
    <n v="-143.79040000000001"/>
    <x v="0"/>
    <n v="-2.0666666666666669"/>
  </r>
  <r>
    <n v="6239"/>
    <s v="CA-2015-134075"/>
    <d v="2014-12-11T00:00:00"/>
    <d v="2015-12-16T00:00:00"/>
    <d v="2014-12-11T00:00:00"/>
    <d v="2015-12-16T00:00:00"/>
    <n v="370"/>
    <x v="1"/>
    <s v="Q4"/>
    <s v="Dec"/>
    <x v="1"/>
    <s v="HA-14905"/>
    <x v="166"/>
    <x v="1"/>
    <s v="United States"/>
    <x v="69"/>
    <x v="7"/>
    <n v="95123"/>
    <x v="1"/>
    <s v="FUR-FU-10004597"/>
    <s v="Furniture"/>
    <x v="0"/>
    <x v="181"/>
    <n v="166.5"/>
    <n v="3"/>
    <n v="0"/>
    <n v="21.645"/>
    <x v="0"/>
    <n v="0.13"/>
  </r>
  <r>
    <n v="3585"/>
    <s v="CA-2015-121650"/>
    <d v="2014-11-08T00:00:00"/>
    <d v="2015-12-16T00:00:00"/>
    <d v="2014-11-08T00:00:00"/>
    <d v="2015-12-16T00:00:00"/>
    <n v="403"/>
    <x v="1"/>
    <s v="Q4"/>
    <s v="Nov"/>
    <x v="1"/>
    <s v="KD-16495"/>
    <x v="102"/>
    <x v="0"/>
    <s v="United States"/>
    <x v="17"/>
    <x v="12"/>
    <n v="49201"/>
    <x v="3"/>
    <s v="FUR-CH-10004289"/>
    <s v="Furniture"/>
    <x v="3"/>
    <x v="34"/>
    <n v="191.96"/>
    <n v="2"/>
    <n v="0"/>
    <n v="32.633200000000002"/>
    <x v="0"/>
    <n v="0.17"/>
  </r>
  <r>
    <n v="9956"/>
    <s v="CA-2015-141593"/>
    <d v="2017-04-26T00:00:00"/>
    <d v="2015-12-16T00:00:00"/>
    <d v="2015-12-16T00:00:00"/>
    <d v="2017-04-26T00:00:00"/>
    <n v="497"/>
    <x v="0"/>
    <s v="Q4"/>
    <s v="Dec"/>
    <x v="0"/>
    <s v="DB-12970"/>
    <x v="244"/>
    <x v="0"/>
    <s v="United States"/>
    <x v="10"/>
    <x v="7"/>
    <n v="90045"/>
    <x v="1"/>
    <s v="FUR-TA-10002622"/>
    <s v="Furniture"/>
    <x v="2"/>
    <x v="245"/>
    <n v="273.56799999999998"/>
    <n v="2"/>
    <n v="0.2"/>
    <n v="10.258800000000001"/>
    <x v="0"/>
    <n v="3.7500000000000006E-2"/>
  </r>
  <r>
    <n v="2128"/>
    <s v="CA-2015-134859"/>
    <d v="2014-08-08T00:00:00"/>
    <d v="2015-09-10T00:00:00"/>
    <d v="2014-08-08T00:00:00"/>
    <d v="2015-09-10T00:00:00"/>
    <n v="398"/>
    <x v="1"/>
    <s v="Q3"/>
    <s v="Aug"/>
    <x v="1"/>
    <s v="JK-16120"/>
    <x v="303"/>
    <x v="2"/>
    <s v="United States"/>
    <x v="3"/>
    <x v="3"/>
    <n v="19134"/>
    <x v="0"/>
    <s v="FUR-FU-10003623"/>
    <s v="Furniture"/>
    <x v="0"/>
    <x v="279"/>
    <n v="64.944000000000003"/>
    <n v="3"/>
    <n v="0.2"/>
    <n v="6.4943999999999997"/>
    <x v="0"/>
    <n v="9.9999999999999992E-2"/>
  </r>
  <r>
    <n v="5314"/>
    <s v="CA-2017-137876"/>
    <d v="2018-05-15T00:00:00"/>
    <d v="2017-05-05T00:00:00"/>
    <d v="2017-05-05T00:00:00"/>
    <d v="2018-05-15T00:00:00"/>
    <n v="375"/>
    <x v="3"/>
    <s v="Q2"/>
    <s v="May"/>
    <x v="1"/>
    <s v="DJ-13510"/>
    <x v="158"/>
    <x v="0"/>
    <s v="United States"/>
    <x v="16"/>
    <x v="7"/>
    <n v="94110"/>
    <x v="1"/>
    <s v="FUR-FU-10000222"/>
    <s v="Furniture"/>
    <x v="0"/>
    <x v="65"/>
    <n v="64.959999999999994"/>
    <n v="2"/>
    <n v="0"/>
    <n v="21.436800000000002"/>
    <x v="0"/>
    <n v="0.33000000000000007"/>
  </r>
  <r>
    <n v="9104"/>
    <s v="CA-2015-163181"/>
    <d v="2014-09-28T00:00:00"/>
    <d v="2015-12-11T00:00:00"/>
    <d v="2014-09-28T00:00:00"/>
    <d v="2015-12-11T00:00:00"/>
    <n v="439"/>
    <x v="1"/>
    <s v="Q3"/>
    <s v="Sep"/>
    <x v="1"/>
    <s v="AB-10105"/>
    <x v="324"/>
    <x v="1"/>
    <s v="United States"/>
    <x v="26"/>
    <x v="17"/>
    <n v="77041"/>
    <x v="3"/>
    <s v="FUR-FU-10000193"/>
    <s v="Furniture"/>
    <x v="0"/>
    <x v="146"/>
    <n v="64.959999999999994"/>
    <n v="5"/>
    <n v="0.6"/>
    <n v="-84.447999999999993"/>
    <x v="0"/>
    <n v="-1.3"/>
  </r>
  <r>
    <n v="8129"/>
    <s v="CA-2017-157350"/>
    <d v="2019-04-25T00:00:00"/>
    <d v="2017-01-09T00:00:00"/>
    <d v="2017-01-09T00:00:00"/>
    <d v="2019-04-25T00:00:00"/>
    <n v="836"/>
    <x v="3"/>
    <s v="Q1"/>
    <s v="Jan"/>
    <x v="1"/>
    <s v="DP-13000"/>
    <x v="267"/>
    <x v="1"/>
    <s v="United States"/>
    <x v="11"/>
    <x v="6"/>
    <n v="60610"/>
    <x v="3"/>
    <s v="FUR-FU-10000222"/>
    <s v="Furniture"/>
    <x v="0"/>
    <x v="65"/>
    <n v="64.959999999999994"/>
    <n v="5"/>
    <n v="0.6"/>
    <n v="-43.847999999999999"/>
    <x v="0"/>
    <n v="-0.67500000000000004"/>
  </r>
  <r>
    <n v="3404"/>
    <s v="CA-2017-168739"/>
    <d v="2018-07-29T00:00:00"/>
    <d v="2017-05-06T00:00:00"/>
    <d v="2017-05-06T00:00:00"/>
    <d v="2018-07-29T00:00:00"/>
    <n v="449"/>
    <x v="3"/>
    <s v="Q2"/>
    <s v="May"/>
    <x v="1"/>
    <s v="HZ-14950"/>
    <x v="381"/>
    <x v="1"/>
    <s v="United States"/>
    <x v="26"/>
    <x v="17"/>
    <n v="77095"/>
    <x v="3"/>
    <s v="FUR-FU-10003919"/>
    <s v="Furniture"/>
    <x v="0"/>
    <x v="293"/>
    <n v="65.424000000000007"/>
    <n v="4"/>
    <n v="0.6"/>
    <n v="-52.339199999999998"/>
    <x v="0"/>
    <n v="-0.79999999999999993"/>
  </r>
  <r>
    <n v="788"/>
    <s v="CA-2015-154620"/>
    <d v="2014-12-10T00:00:00"/>
    <d v="2015-12-16T00:00:00"/>
    <d v="2014-12-10T00:00:00"/>
    <d v="2015-12-16T00:00:00"/>
    <n v="371"/>
    <x v="1"/>
    <s v="Q4"/>
    <s v="Dec"/>
    <x v="1"/>
    <s v="LT-17110"/>
    <x v="222"/>
    <x v="1"/>
    <s v="United States"/>
    <x v="101"/>
    <x v="7"/>
    <n v="93534"/>
    <x v="1"/>
    <s v="FUR-CH-10004675"/>
    <s v="Furniture"/>
    <x v="3"/>
    <x v="180"/>
    <n v="348.928"/>
    <n v="2"/>
    <n v="0.2"/>
    <n v="34.892800000000001"/>
    <x v="0"/>
    <n v="0.1"/>
  </r>
  <r>
    <n v="4791"/>
    <s v="CA-2015-104346"/>
    <d v="2014-11-28T00:00:00"/>
    <d v="2015-12-16T00:00:00"/>
    <d v="2014-11-28T00:00:00"/>
    <d v="2015-12-16T00:00:00"/>
    <n v="383"/>
    <x v="1"/>
    <s v="Q4"/>
    <s v="Nov"/>
    <x v="1"/>
    <s v="IM-15070"/>
    <x v="404"/>
    <x v="1"/>
    <s v="United States"/>
    <x v="192"/>
    <x v="31"/>
    <n v="80906"/>
    <x v="1"/>
    <s v="FUR-TA-10000849"/>
    <s v="Furniture"/>
    <x v="2"/>
    <x v="178"/>
    <n v="364.95"/>
    <n v="5"/>
    <n v="0.5"/>
    <n v="-248.166"/>
    <x v="0"/>
    <n v="-0.68"/>
  </r>
  <r>
    <n v="5695"/>
    <s v="US-2015-138093"/>
    <d v="2014-11-09T00:00:00"/>
    <d v="2015-12-16T00:00:00"/>
    <d v="2014-11-09T00:00:00"/>
    <d v="2015-12-16T00:00:00"/>
    <n v="402"/>
    <x v="1"/>
    <s v="Q4"/>
    <s v="Nov"/>
    <x v="1"/>
    <s v="KM-16225"/>
    <x v="121"/>
    <x v="0"/>
    <s v="United States"/>
    <x v="75"/>
    <x v="34"/>
    <n v="21215"/>
    <x v="0"/>
    <s v="FUR-CH-10000785"/>
    <s v="Furniture"/>
    <x v="3"/>
    <x v="35"/>
    <n v="542.94000000000005"/>
    <n v="3"/>
    <n v="0"/>
    <n v="141.1644"/>
    <x v="0"/>
    <n v="0.25999999999999995"/>
  </r>
  <r>
    <n v="9323"/>
    <s v="US-2016-111563"/>
    <d v="2015-03-09T00:00:00"/>
    <d v="2016-08-11T00:00:00"/>
    <d v="2015-03-09T00:00:00"/>
    <d v="2016-08-11T00:00:00"/>
    <n v="521"/>
    <x v="0"/>
    <s v="Q1"/>
    <s v="Mar"/>
    <x v="1"/>
    <s v="SM-20005"/>
    <x v="98"/>
    <x v="1"/>
    <s v="United States"/>
    <x v="26"/>
    <x v="17"/>
    <n v="77041"/>
    <x v="3"/>
    <s v="FUR-FU-10000723"/>
    <s v="Furniture"/>
    <x v="0"/>
    <x v="294"/>
    <n v="66.111999999999995"/>
    <n v="4"/>
    <n v="0.6"/>
    <n v="-84.2928"/>
    <x v="0"/>
    <n v="-1.2750000000000001"/>
  </r>
  <r>
    <n v="6226"/>
    <s v="CA-2015-133445"/>
    <d v="2014-09-01T00:00:00"/>
    <d v="2015-09-10T00:00:00"/>
    <d v="2014-09-01T00:00:00"/>
    <d v="2015-09-10T00:00:00"/>
    <n v="374"/>
    <x v="1"/>
    <s v="Q3"/>
    <s v="Sep"/>
    <x v="1"/>
    <s v="JF-15490"/>
    <x v="406"/>
    <x v="1"/>
    <s v="United States"/>
    <x v="184"/>
    <x v="29"/>
    <n v="97206"/>
    <x v="1"/>
    <s v="FUR-BO-10003660"/>
    <s v="Furniture"/>
    <x v="1"/>
    <x v="295"/>
    <n v="66.293999999999997"/>
    <n v="1"/>
    <n v="0.7"/>
    <n v="-103.86060000000001"/>
    <x v="0"/>
    <n v="-1.5666666666666669"/>
  </r>
  <r>
    <n v="3584"/>
    <s v="CA-2015-121650"/>
    <d v="2014-11-07T00:00:00"/>
    <d v="2015-12-16T00:00:00"/>
    <d v="2014-11-07T00:00:00"/>
    <d v="2015-12-16T00:00:00"/>
    <n v="404"/>
    <x v="1"/>
    <s v="Q4"/>
    <s v="Nov"/>
    <x v="1"/>
    <s v="KD-16495"/>
    <x v="102"/>
    <x v="0"/>
    <s v="United States"/>
    <x v="17"/>
    <x v="12"/>
    <n v="49201"/>
    <x v="3"/>
    <s v="FUR-TA-10003569"/>
    <s v="Furniture"/>
    <x v="2"/>
    <x v="296"/>
    <n v="801.96"/>
    <n v="2"/>
    <n v="0"/>
    <n v="200.49"/>
    <x v="0"/>
    <n v="0.25"/>
  </r>
  <r>
    <n v="649"/>
    <s v="CA-2016-160745"/>
    <d v="2015-07-08T00:00:00"/>
    <d v="2016-12-16T00:00:00"/>
    <d v="2015-07-08T00:00:00"/>
    <d v="2016-12-16T00:00:00"/>
    <n v="527"/>
    <x v="0"/>
    <s v="Q3"/>
    <s v="Jul"/>
    <x v="0"/>
    <s v="AR-10825"/>
    <x v="407"/>
    <x v="0"/>
    <s v="United States"/>
    <x v="41"/>
    <x v="1"/>
    <n v="98661"/>
    <x v="1"/>
    <s v="FUR-FU-10001935"/>
    <s v="Furniture"/>
    <x v="0"/>
    <x v="7"/>
    <n v="14.8"/>
    <n v="4"/>
    <n v="0"/>
    <n v="6.0679999999999996"/>
    <x v="0"/>
    <n v="0.41"/>
  </r>
  <r>
    <n v="5577"/>
    <s v="CA-2016-136686"/>
    <d v="2015-07-31T00:00:00"/>
    <d v="2016-12-16T00:00:00"/>
    <d v="2015-07-31T00:00:00"/>
    <d v="2016-12-16T00:00:00"/>
    <n v="504"/>
    <x v="0"/>
    <s v="Q3"/>
    <s v="Jul"/>
    <x v="1"/>
    <s v="RF-19840"/>
    <x v="408"/>
    <x v="1"/>
    <s v="United States"/>
    <x v="36"/>
    <x v="7"/>
    <n v="91104"/>
    <x v="1"/>
    <s v="FUR-FU-10004864"/>
    <s v="Furniture"/>
    <x v="0"/>
    <x v="297"/>
    <n v="383.64"/>
    <n v="6"/>
    <n v="0"/>
    <n v="122.76479999999999"/>
    <x v="0"/>
    <n v="0.32"/>
  </r>
  <r>
    <n v="2149"/>
    <s v="CA-2014-141607"/>
    <d v="2014-06-17T00:00:00"/>
    <d v="2014-12-17T00:00:00"/>
    <d v="2014-06-17T00:00:00"/>
    <d v="2014-12-17T00:00:00"/>
    <n v="183"/>
    <x v="1"/>
    <s v="Q2"/>
    <s v="Jun"/>
    <x v="1"/>
    <s v="WB-21850"/>
    <x v="122"/>
    <x v="1"/>
    <s v="United States"/>
    <x v="19"/>
    <x v="7"/>
    <n v="94521"/>
    <x v="1"/>
    <s v="FUR-FU-10003975"/>
    <s v="Furniture"/>
    <x v="0"/>
    <x v="298"/>
    <n v="43.31"/>
    <n v="1"/>
    <n v="0"/>
    <n v="4.3310000000000004"/>
    <x v="0"/>
    <n v="0.1"/>
  </r>
  <r>
    <n v="4057"/>
    <s v="CA-2014-122931"/>
    <d v="2019-10-16T00:00:00"/>
    <d v="2014-03-10T00:00:00"/>
    <d v="2014-03-10T00:00:00"/>
    <d v="2019-10-16T00:00:00"/>
    <n v="2046"/>
    <x v="1"/>
    <s v="Q1"/>
    <s v="Mar"/>
    <x v="1"/>
    <s v="SM-20950"/>
    <x v="208"/>
    <x v="0"/>
    <s v="United States"/>
    <x v="3"/>
    <x v="3"/>
    <n v="19134"/>
    <x v="0"/>
    <s v="FUR-TA-10004147"/>
    <s v="Furniture"/>
    <x v="2"/>
    <x v="299"/>
    <n v="67.176000000000002"/>
    <n v="1"/>
    <n v="0.4"/>
    <n v="-20.152799999999999"/>
    <x v="0"/>
    <n v="-0.3"/>
  </r>
  <r>
    <n v="3129"/>
    <s v="CA-2014-136399"/>
    <d v="2017-05-18T00:00:00"/>
    <d v="2014-12-17T00:00:00"/>
    <d v="2014-12-17T00:00:00"/>
    <d v="2017-05-18T00:00:00"/>
    <n v="883"/>
    <x v="1"/>
    <s v="Q4"/>
    <s v="Dec"/>
    <x v="2"/>
    <s v="CC-12100"/>
    <x v="409"/>
    <x v="2"/>
    <s v="United States"/>
    <x v="10"/>
    <x v="7"/>
    <n v="90049"/>
    <x v="1"/>
    <s v="FUR-FU-10004090"/>
    <s v="Furniture"/>
    <x v="0"/>
    <x v="185"/>
    <n v="44.46"/>
    <n v="2"/>
    <n v="0"/>
    <n v="14.671799999999999"/>
    <x v="0"/>
    <n v="0.32999999999999996"/>
  </r>
  <r>
    <n v="7341"/>
    <s v="CA-2014-116190"/>
    <d v="2019-01-28T00:00:00"/>
    <d v="2014-01-08T00:00:00"/>
    <d v="2014-01-08T00:00:00"/>
    <d v="2019-01-28T00:00:00"/>
    <n v="1846"/>
    <x v="1"/>
    <s v="Q1"/>
    <s v="Jan"/>
    <x v="1"/>
    <s v="SG-20470"/>
    <x v="259"/>
    <x v="1"/>
    <s v="United States"/>
    <x v="124"/>
    <x v="19"/>
    <n v="30318"/>
    <x v="2"/>
    <s v="FUR-CH-10000553"/>
    <s v="Furniture"/>
    <x v="3"/>
    <x v="174"/>
    <n v="67.88"/>
    <n v="2"/>
    <n v="0"/>
    <n v="18.3276"/>
    <x v="0"/>
    <n v="0.27"/>
  </r>
  <r>
    <n v="6674"/>
    <s v="CA-2015-135510"/>
    <d v="2014-08-31T00:00:00"/>
    <d v="2015-12-09T00:00:00"/>
    <d v="2014-08-31T00:00:00"/>
    <d v="2015-12-09T00:00:00"/>
    <n v="465"/>
    <x v="1"/>
    <s v="Q3"/>
    <s v="Aug"/>
    <x v="1"/>
    <s v="TW-21025"/>
    <x v="410"/>
    <x v="2"/>
    <s v="United States"/>
    <x v="193"/>
    <x v="2"/>
    <n v="22901"/>
    <x v="2"/>
    <s v="FUR-FU-10000820"/>
    <s v="Furniture"/>
    <x v="0"/>
    <x v="109"/>
    <n v="67.959999999999994"/>
    <n v="4"/>
    <n v="0"/>
    <n v="12.232799999999999"/>
    <x v="0"/>
    <n v="0.18"/>
  </r>
  <r>
    <n v="6002"/>
    <s v="CA-2014-124079"/>
    <d v="2017-04-20T00:00:00"/>
    <d v="2014-12-17T00:00:00"/>
    <d v="2014-12-17T00:00:00"/>
    <d v="2017-04-20T00:00:00"/>
    <n v="855"/>
    <x v="1"/>
    <s v="Q4"/>
    <s v="Dec"/>
    <x v="1"/>
    <s v="RF-19345"/>
    <x v="411"/>
    <x v="0"/>
    <s v="United States"/>
    <x v="39"/>
    <x v="13"/>
    <n v="85023"/>
    <x v="1"/>
    <s v="FUR-FU-10002553"/>
    <s v="Furniture"/>
    <x v="0"/>
    <x v="300"/>
    <n v="87.96"/>
    <n v="3"/>
    <n v="0.2"/>
    <n v="7.6965000000000003"/>
    <x v="0"/>
    <n v="8.7500000000000008E-2"/>
  </r>
  <r>
    <n v="6216"/>
    <s v="CA-2015-161711"/>
    <d v="2017-03-26T00:00:00"/>
    <d v="2015-03-12T00:00:00"/>
    <d v="2015-03-12T00:00:00"/>
    <d v="2017-03-26T00:00:00"/>
    <n v="745"/>
    <x v="0"/>
    <s v="Q1"/>
    <s v="Mar"/>
    <x v="1"/>
    <s v="MC-17425"/>
    <x v="412"/>
    <x v="0"/>
    <s v="United States"/>
    <x v="4"/>
    <x v="4"/>
    <n v="10035"/>
    <x v="0"/>
    <s v="FUR-FU-10000087"/>
    <s v="Furniture"/>
    <x v="0"/>
    <x v="120"/>
    <n v="68.16"/>
    <n v="3"/>
    <n v="0"/>
    <n v="27.945599999999999"/>
    <x v="0"/>
    <n v="0.41000000000000003"/>
  </r>
  <r>
    <n v="4226"/>
    <s v="US-2014-102631"/>
    <d v="2017-04-19T00:00:00"/>
    <d v="2014-12-17T00:00:00"/>
    <d v="2014-12-17T00:00:00"/>
    <d v="2017-04-19T00:00:00"/>
    <n v="854"/>
    <x v="1"/>
    <s v="Q4"/>
    <s v="Dec"/>
    <x v="1"/>
    <s v="EB-13840"/>
    <x v="413"/>
    <x v="0"/>
    <s v="United States"/>
    <x v="11"/>
    <x v="6"/>
    <n v="60623"/>
    <x v="3"/>
    <s v="FUR-FU-10003930"/>
    <s v="Furniture"/>
    <x v="0"/>
    <x v="281"/>
    <n v="94.427999999999997"/>
    <n v="3"/>
    <n v="0.6"/>
    <n v="-42.492600000000003"/>
    <x v="0"/>
    <n v="-0.45000000000000007"/>
  </r>
  <r>
    <n v="5458"/>
    <s v="CA-2017-130631"/>
    <d v="2017-10-05T00:00:00"/>
    <d v="2018-02-01T00:00:00"/>
    <d v="2017-10-05T00:00:00"/>
    <d v="2018-02-01T00:00:00"/>
    <n v="119"/>
    <x v="3"/>
    <s v="Q4"/>
    <s v="Oct"/>
    <x v="1"/>
    <s v="BS-11755"/>
    <x v="414"/>
    <x v="1"/>
    <s v="United States"/>
    <x v="47"/>
    <x v="1"/>
    <n v="98026"/>
    <x v="1"/>
    <s v="FUR-FU-10004093"/>
    <s v="Furniture"/>
    <x v="0"/>
    <x v="280"/>
    <n v="68.459999999999994"/>
    <n v="2"/>
    <n v="0"/>
    <n v="20.538"/>
    <x v="0"/>
    <n v="0.30000000000000004"/>
  </r>
  <r>
    <n v="3130"/>
    <s v="CA-2014-136399"/>
    <d v="2017-05-19T00:00:00"/>
    <d v="2014-12-17T00:00:00"/>
    <d v="2014-12-17T00:00:00"/>
    <d v="2017-05-19T00:00:00"/>
    <n v="884"/>
    <x v="1"/>
    <s v="Q4"/>
    <s v="Dec"/>
    <x v="2"/>
    <s v="CC-12100"/>
    <x v="409"/>
    <x v="2"/>
    <s v="United States"/>
    <x v="10"/>
    <x v="7"/>
    <n v="90049"/>
    <x v="1"/>
    <s v="FUR-CH-10002602"/>
    <s v="Furniture"/>
    <x v="3"/>
    <x v="301"/>
    <n v="241.56800000000001"/>
    <n v="2"/>
    <n v="0.2"/>
    <n v="18.117599999999999"/>
    <x v="0"/>
    <n v="7.4999999999999997E-2"/>
  </r>
  <r>
    <n v="9869"/>
    <s v="CA-2014-114195"/>
    <d v="2014-01-11T00:00:00"/>
    <d v="2014-03-11T00:00:00"/>
    <d v="2014-01-11T00:00:00"/>
    <d v="2014-03-11T00:00:00"/>
    <n v="59"/>
    <x v="1"/>
    <s v="Q1"/>
    <s v="Jan"/>
    <x v="2"/>
    <s v="EA-14035"/>
    <x v="415"/>
    <x v="0"/>
    <s v="United States"/>
    <x v="194"/>
    <x v="0"/>
    <n v="45040"/>
    <x v="0"/>
    <s v="FUR-FU-10002253"/>
    <s v="Furniture"/>
    <x v="0"/>
    <x v="302"/>
    <n v="68.703999999999994"/>
    <n v="2"/>
    <n v="0.2"/>
    <n v="16.3172"/>
    <x v="0"/>
    <n v="0.23750000000000002"/>
  </r>
  <r>
    <n v="7484"/>
    <s v="CA-2014-129938"/>
    <d v="2017-05-09T00:00:00"/>
    <d v="2014-12-17T00:00:00"/>
    <d v="2014-12-17T00:00:00"/>
    <d v="2017-05-09T00:00:00"/>
    <n v="874"/>
    <x v="1"/>
    <s v="Q4"/>
    <s v="Dec"/>
    <x v="0"/>
    <s v="EB-13705"/>
    <x v="164"/>
    <x v="0"/>
    <s v="United States"/>
    <x v="3"/>
    <x v="3"/>
    <n v="19140"/>
    <x v="0"/>
    <s v="FUR-CH-10003774"/>
    <s v="Furniture"/>
    <x v="3"/>
    <x v="113"/>
    <n v="445.80200000000002"/>
    <n v="7"/>
    <n v="0.3"/>
    <n v="-108.2662"/>
    <x v="0"/>
    <n v="-0.24285714285714283"/>
  </r>
  <r>
    <n v="4697"/>
    <s v="US-2015-138121"/>
    <d v="2017-05-30T00:00:00"/>
    <d v="2015-12-17T00:00:00"/>
    <d v="2015-12-17T00:00:00"/>
    <d v="2017-05-30T00:00:00"/>
    <n v="530"/>
    <x v="0"/>
    <s v="Q4"/>
    <s v="Dec"/>
    <x v="3"/>
    <s v="JL-15835"/>
    <x v="416"/>
    <x v="1"/>
    <s v="United States"/>
    <x v="20"/>
    <x v="12"/>
    <n v="48205"/>
    <x v="3"/>
    <s v="FUR-CH-10004875"/>
    <s v="Furniture"/>
    <x v="3"/>
    <x v="32"/>
    <n v="142.36000000000001"/>
    <n v="2"/>
    <n v="0"/>
    <n v="38.437199999999997"/>
    <x v="0"/>
    <n v="0.26999999999999996"/>
  </r>
  <r>
    <n v="4399"/>
    <s v="US-2014-138758"/>
    <d v="2014-03-22T00:00:00"/>
    <d v="2014-11-07T00:00:00"/>
    <d v="2014-03-22T00:00:00"/>
    <d v="2014-11-07T00:00:00"/>
    <n v="230"/>
    <x v="1"/>
    <s v="Q1"/>
    <s v="Mar"/>
    <x v="1"/>
    <s v="JL-15835"/>
    <x v="416"/>
    <x v="1"/>
    <s v="United States"/>
    <x v="3"/>
    <x v="3"/>
    <n v="19120"/>
    <x v="0"/>
    <s v="FUR-FU-10003039"/>
    <s v="Furniture"/>
    <x v="0"/>
    <x v="239"/>
    <n v="69.007999999999996"/>
    <n v="2"/>
    <n v="0.2"/>
    <n v="12.0764"/>
    <x v="0"/>
    <n v="0.17500000000000002"/>
  </r>
  <r>
    <n v="4699"/>
    <s v="US-2015-138121"/>
    <d v="2017-06-01T00:00:00"/>
    <d v="2015-12-17T00:00:00"/>
    <d v="2015-12-17T00:00:00"/>
    <d v="2017-06-01T00:00:00"/>
    <n v="532"/>
    <x v="0"/>
    <s v="Q4"/>
    <s v="Dec"/>
    <x v="3"/>
    <s v="JL-15835"/>
    <x v="416"/>
    <x v="1"/>
    <s v="United States"/>
    <x v="20"/>
    <x v="12"/>
    <n v="48205"/>
    <x v="3"/>
    <s v="FUR-FU-10002116"/>
    <s v="Furniture"/>
    <x v="0"/>
    <x v="303"/>
    <n v="212.13"/>
    <n v="3"/>
    <n v="0"/>
    <n v="14.8491"/>
    <x v="0"/>
    <n v="7.0000000000000007E-2"/>
  </r>
  <r>
    <n v="4696"/>
    <s v="US-2015-138121"/>
    <d v="2017-05-29T00:00:00"/>
    <d v="2015-12-17T00:00:00"/>
    <d v="2015-12-17T00:00:00"/>
    <d v="2017-05-29T00:00:00"/>
    <n v="529"/>
    <x v="0"/>
    <s v="Q4"/>
    <s v="Dec"/>
    <x v="3"/>
    <s v="JL-15835"/>
    <x v="416"/>
    <x v="1"/>
    <s v="United States"/>
    <x v="20"/>
    <x v="12"/>
    <n v="48205"/>
    <x v="3"/>
    <s v="FUR-CH-10003846"/>
    <s v="Furniture"/>
    <x v="3"/>
    <x v="304"/>
    <n v="302.94"/>
    <n v="3"/>
    <n v="0"/>
    <n v="48.470399999999998"/>
    <x v="0"/>
    <n v="0.16"/>
  </r>
  <r>
    <n v="4698"/>
    <s v="US-2015-138121"/>
    <d v="2017-05-31T00:00:00"/>
    <d v="2015-12-17T00:00:00"/>
    <d v="2015-12-17T00:00:00"/>
    <d v="2017-05-31T00:00:00"/>
    <n v="531"/>
    <x v="0"/>
    <s v="Q4"/>
    <s v="Dec"/>
    <x v="3"/>
    <s v="JL-15835"/>
    <x v="416"/>
    <x v="1"/>
    <s v="United States"/>
    <x v="20"/>
    <x v="12"/>
    <n v="48205"/>
    <x v="3"/>
    <s v="FUR-CH-10003817"/>
    <s v="Furniture"/>
    <x v="3"/>
    <x v="247"/>
    <n v="546.66"/>
    <n v="9"/>
    <n v="0"/>
    <n v="136.66499999999999"/>
    <x v="0"/>
    <n v="0.25"/>
  </r>
  <r>
    <n v="8268"/>
    <s v="CA-2017-121790"/>
    <d v="2016-06-13T00:00:00"/>
    <d v="2017-06-02T00:00:00"/>
    <d v="2016-06-13T00:00:00"/>
    <d v="2017-06-02T00:00:00"/>
    <n v="354"/>
    <x v="2"/>
    <s v="Q2"/>
    <s v="Jun"/>
    <x v="1"/>
    <s v="LP-17095"/>
    <x v="417"/>
    <x v="1"/>
    <s v="United States"/>
    <x v="43"/>
    <x v="6"/>
    <n v="60505"/>
    <x v="3"/>
    <s v="FUR-TA-10003469"/>
    <s v="Furniture"/>
    <x v="2"/>
    <x v="305"/>
    <n v="69.375"/>
    <n v="1"/>
    <n v="0.5"/>
    <n v="-47.174999999999997"/>
    <x v="0"/>
    <n v="-0.67999999999999994"/>
  </r>
  <r>
    <n v="9939"/>
    <s v="CA-2016-169824"/>
    <d v="2015-08-01T00:00:00"/>
    <d v="2016-12-17T00:00:00"/>
    <d v="2015-08-01T00:00:00"/>
    <d v="2016-12-17T00:00:00"/>
    <n v="504"/>
    <x v="0"/>
    <s v="Q3"/>
    <s v="Aug"/>
    <x v="1"/>
    <s v="NS-18640"/>
    <x v="149"/>
    <x v="0"/>
    <s v="United States"/>
    <x v="4"/>
    <x v="4"/>
    <n v="10009"/>
    <x v="0"/>
    <s v="FUR-FU-10004864"/>
    <s v="Furniture"/>
    <x v="0"/>
    <x v="74"/>
    <n v="60.35"/>
    <n v="5"/>
    <n v="0"/>
    <n v="19.915500000000002"/>
    <x v="0"/>
    <n v="0.33"/>
  </r>
  <r>
    <n v="7941"/>
    <s v="CA-2016-146325"/>
    <d v="2017-04-30T00:00:00"/>
    <d v="2016-12-17T00:00:00"/>
    <d v="2016-12-17T00:00:00"/>
    <d v="2017-04-30T00:00:00"/>
    <n v="134"/>
    <x v="2"/>
    <s v="Q4"/>
    <s v="Dec"/>
    <x v="2"/>
    <s v="DS-13180"/>
    <x v="418"/>
    <x v="0"/>
    <s v="United States"/>
    <x v="8"/>
    <x v="7"/>
    <n v="92037"/>
    <x v="1"/>
    <s v="FUR-CH-10001146"/>
    <s v="Furniture"/>
    <x v="3"/>
    <x v="306"/>
    <n v="81.424000000000007"/>
    <n v="2"/>
    <n v="0.2"/>
    <n v="-9.1601999999999997"/>
    <x v="0"/>
    <n v="-0.11249999999999999"/>
  </r>
  <r>
    <n v="4044"/>
    <s v="CA-2014-110786"/>
    <d v="2017-09-26T00:00:00"/>
    <d v="2015-02-01T00:00:00"/>
    <d v="2015-02-01T00:00:00"/>
    <d v="2017-09-26T00:00:00"/>
    <n v="968"/>
    <x v="0"/>
    <s v="Q1"/>
    <s v="Feb"/>
    <x v="1"/>
    <s v="AJ-10795"/>
    <x v="54"/>
    <x v="0"/>
    <s v="United States"/>
    <x v="16"/>
    <x v="7"/>
    <n v="94110"/>
    <x v="1"/>
    <s v="FUR-FU-10000672"/>
    <s v="Furniture"/>
    <x v="0"/>
    <x v="243"/>
    <n v="70.56"/>
    <n v="6"/>
    <n v="0"/>
    <n v="23.990400000000001"/>
    <x v="0"/>
    <n v="0.34"/>
  </r>
  <r>
    <n v="5363"/>
    <s v="CA-2016-122017"/>
    <d v="2017-09-30T00:00:00"/>
    <d v="2017-02-01T00:00:00"/>
    <d v="2017-02-01T00:00:00"/>
    <d v="2017-09-30T00:00:00"/>
    <n v="241"/>
    <x v="3"/>
    <s v="Q1"/>
    <s v="Feb"/>
    <x v="1"/>
    <s v="CD-11920"/>
    <x v="316"/>
    <x v="1"/>
    <s v="United States"/>
    <x v="195"/>
    <x v="42"/>
    <n v="67212"/>
    <x v="3"/>
    <s v="FUR-FU-10000672"/>
    <s v="Furniture"/>
    <x v="0"/>
    <x v="243"/>
    <n v="70.56"/>
    <n v="6"/>
    <n v="0"/>
    <n v="23.990400000000001"/>
    <x v="0"/>
    <n v="0.34"/>
  </r>
  <r>
    <n v="1516"/>
    <s v="US-2017-160759"/>
    <d v="2016-03-31T00:00:00"/>
    <d v="2017-12-17T00:00:00"/>
    <d v="2016-03-31T00:00:00"/>
    <d v="2017-12-17T00:00:00"/>
    <n v="626"/>
    <x v="2"/>
    <s v="Q1"/>
    <s v="Mar"/>
    <x v="1"/>
    <s v="AI-10855"/>
    <x v="217"/>
    <x v="1"/>
    <s v="United States"/>
    <x v="3"/>
    <x v="3"/>
    <n v="19120"/>
    <x v="0"/>
    <s v="FUR-CH-10002961"/>
    <s v="Furniture"/>
    <x v="3"/>
    <x v="307"/>
    <n v="63.686"/>
    <n v="1"/>
    <n v="0.3"/>
    <n v="-9.0980000000000008"/>
    <x v="0"/>
    <n v="-0.14285714285714288"/>
  </r>
  <r>
    <n v="8871"/>
    <s v="CA-2017-101805"/>
    <d v="2015-08-25T00:00:00"/>
    <d v="2017-06-12T00:00:00"/>
    <d v="2015-08-25T00:00:00"/>
    <d v="2017-06-12T00:00:00"/>
    <n v="657"/>
    <x v="0"/>
    <s v="Q3"/>
    <s v="Aug"/>
    <x v="1"/>
    <s v="SH-19975"/>
    <x v="388"/>
    <x v="0"/>
    <s v="United States"/>
    <x v="12"/>
    <x v="1"/>
    <n v="98105"/>
    <x v="1"/>
    <s v="FUR-FU-10000023"/>
    <s v="Furniture"/>
    <x v="0"/>
    <x v="13"/>
    <n v="70.680000000000007"/>
    <n v="12"/>
    <n v="0"/>
    <n v="31.0992"/>
    <x v="0"/>
    <n v="0.43999999999999995"/>
  </r>
  <r>
    <n v="2224"/>
    <s v="CA-2015-131884"/>
    <d v="2014-09-18T00:00:00"/>
    <d v="2015-06-12T00:00:00"/>
    <d v="2014-09-18T00:00:00"/>
    <d v="2015-06-12T00:00:00"/>
    <n v="267"/>
    <x v="1"/>
    <s v="Q3"/>
    <s v="Sep"/>
    <x v="3"/>
    <s v="DK-13375"/>
    <x v="234"/>
    <x v="1"/>
    <s v="United States"/>
    <x v="29"/>
    <x v="0"/>
    <n v="43302"/>
    <x v="0"/>
    <s v="FUR-CH-10004860"/>
    <s v="Furniture"/>
    <x v="3"/>
    <x v="308"/>
    <n v="70.686000000000007"/>
    <n v="1"/>
    <n v="0.3"/>
    <n v="-24.235199999999999"/>
    <x v="0"/>
    <n v="-0.3428571428571428"/>
  </r>
  <r>
    <n v="2926"/>
    <s v="CA-2014-157721"/>
    <d v="2014-01-22T00:00:00"/>
    <d v="2014-05-09T00:00:00"/>
    <d v="2014-01-22T00:00:00"/>
    <d v="2014-05-09T00:00:00"/>
    <n v="107"/>
    <x v="1"/>
    <s v="Q1"/>
    <s v="Jan"/>
    <x v="2"/>
    <s v="JM-16195"/>
    <x v="253"/>
    <x v="1"/>
    <s v="United States"/>
    <x v="196"/>
    <x v="4"/>
    <n v="13601"/>
    <x v="0"/>
    <s v="FUR-FU-10002116"/>
    <s v="Furniture"/>
    <x v="0"/>
    <x v="303"/>
    <n v="70.709999999999994"/>
    <n v="1"/>
    <n v="0"/>
    <n v="4.9497"/>
    <x v="0"/>
    <n v="7.0000000000000007E-2"/>
  </r>
  <r>
    <n v="587"/>
    <s v="CA-2015-128139"/>
    <d v="2014-07-23T00:00:00"/>
    <d v="2015-09-07T00:00:00"/>
    <d v="2014-07-23T00:00:00"/>
    <d v="2015-09-07T00:00:00"/>
    <n v="411"/>
    <x v="1"/>
    <s v="Q3"/>
    <s v="Jul"/>
    <x v="1"/>
    <s v="BD-11725"/>
    <x v="75"/>
    <x v="1"/>
    <s v="United States"/>
    <x v="21"/>
    <x v="30"/>
    <n v="40475"/>
    <x v="2"/>
    <s v="FUR-CH-10003956"/>
    <s v="Furniture"/>
    <x v="3"/>
    <x v="154"/>
    <n v="70.98"/>
    <n v="1"/>
    <n v="0"/>
    <n v="4.9686000000000003"/>
    <x v="0"/>
    <n v="7.0000000000000007E-2"/>
  </r>
  <r>
    <n v="7348"/>
    <s v="CA-2017-168389"/>
    <d v="2016-04-02T00:00:00"/>
    <d v="2017-12-17T00:00:00"/>
    <d v="2016-04-02T00:00:00"/>
    <d v="2017-12-17T00:00:00"/>
    <n v="624"/>
    <x v="2"/>
    <s v="Q2"/>
    <s v="Apr"/>
    <x v="1"/>
    <s v="DV-13045"/>
    <x v="192"/>
    <x v="0"/>
    <s v="United States"/>
    <x v="66"/>
    <x v="16"/>
    <n v="32216"/>
    <x v="2"/>
    <s v="FUR-CH-10000225"/>
    <s v="Furniture"/>
    <x v="3"/>
    <x v="309"/>
    <n v="64.784000000000006"/>
    <n v="1"/>
    <n v="0.2"/>
    <n v="-12.147"/>
    <x v="0"/>
    <n v="-0.1875"/>
  </r>
  <r>
    <n v="9938"/>
    <s v="CA-2016-164889"/>
    <d v="2015-01-26T00:00:00"/>
    <d v="2016-06-06T00:00:00"/>
    <d v="2015-01-26T00:00:00"/>
    <d v="2016-06-06T00:00:00"/>
    <n v="497"/>
    <x v="0"/>
    <s v="Q1"/>
    <s v="Jan"/>
    <x v="0"/>
    <s v="CP-12340"/>
    <x v="419"/>
    <x v="0"/>
    <s v="United States"/>
    <x v="10"/>
    <x v="7"/>
    <n v="90049"/>
    <x v="1"/>
    <s v="FUR-TA-10001676"/>
    <s v="Furniture"/>
    <x v="2"/>
    <x v="75"/>
    <n v="71.087999999999994"/>
    <n v="2"/>
    <n v="0.2"/>
    <n v="-1.7771999999999999"/>
    <x v="0"/>
    <n v="-2.5000000000000001E-2"/>
  </r>
  <r>
    <n v="5696"/>
    <s v="CA-2016-126165"/>
    <d v="2015-03-16T00:00:00"/>
    <d v="2016-07-05T00:00:00"/>
    <d v="2015-03-16T00:00:00"/>
    <d v="2016-07-05T00:00:00"/>
    <n v="477"/>
    <x v="0"/>
    <s v="Q1"/>
    <s v="Mar"/>
    <x v="0"/>
    <s v="AH-10465"/>
    <x v="420"/>
    <x v="1"/>
    <s v="United States"/>
    <x v="16"/>
    <x v="7"/>
    <n v="94109"/>
    <x v="1"/>
    <s v="FUR-TA-10001676"/>
    <s v="Furniture"/>
    <x v="2"/>
    <x v="75"/>
    <n v="71.087999999999994"/>
    <n v="2"/>
    <n v="0.2"/>
    <n v="-1.7771999999999999"/>
    <x v="0"/>
    <n v="-2.5000000000000001E-2"/>
  </r>
  <r>
    <n v="7345"/>
    <s v="CA-2017-168389"/>
    <d v="2016-04-01T00:00:00"/>
    <d v="2017-12-17T00:00:00"/>
    <d v="2016-04-01T00:00:00"/>
    <d v="2017-12-17T00:00:00"/>
    <n v="625"/>
    <x v="2"/>
    <s v="Q2"/>
    <s v="Apr"/>
    <x v="1"/>
    <s v="DV-13045"/>
    <x v="192"/>
    <x v="0"/>
    <s v="United States"/>
    <x v="66"/>
    <x v="16"/>
    <n v="32216"/>
    <x v="2"/>
    <s v="FUR-TA-10004289"/>
    <s v="Furniture"/>
    <x v="2"/>
    <x v="310"/>
    <n v="721.875"/>
    <n v="6"/>
    <n v="0.45"/>
    <n v="-420"/>
    <x v="0"/>
    <n v="-0.58181818181818179"/>
  </r>
  <r>
    <n v="5898"/>
    <s v="CA-2016-167682"/>
    <d v="2015-01-24T00:00:00"/>
    <d v="2016-09-04T00:00:00"/>
    <d v="2015-01-24T00:00:00"/>
    <d v="2016-09-04T00:00:00"/>
    <n v="589"/>
    <x v="0"/>
    <s v="Q1"/>
    <s v="Jan"/>
    <x v="1"/>
    <s v="ZD-21925"/>
    <x v="162"/>
    <x v="1"/>
    <s v="United States"/>
    <x v="21"/>
    <x v="14"/>
    <n v="47374"/>
    <x v="3"/>
    <s v="FUR-FU-10003799"/>
    <s v="Furniture"/>
    <x v="0"/>
    <x v="115"/>
    <n v="71.12"/>
    <n v="4"/>
    <n v="0"/>
    <n v="22.0472"/>
    <x v="0"/>
    <n v="0.31"/>
  </r>
  <r>
    <n v="9555"/>
    <s v="CA-2015-111612"/>
    <d v="2017-03-24T00:00:00"/>
    <d v="2015-02-12T00:00:00"/>
    <d v="2015-02-12T00:00:00"/>
    <d v="2017-03-24T00:00:00"/>
    <n v="771"/>
    <x v="0"/>
    <s v="Q1"/>
    <s v="Feb"/>
    <x v="1"/>
    <s v="EB-14110"/>
    <x v="283"/>
    <x v="1"/>
    <s v="United States"/>
    <x v="5"/>
    <x v="0"/>
    <n v="43229"/>
    <x v="0"/>
    <s v="FUR-FU-10003799"/>
    <s v="Furniture"/>
    <x v="0"/>
    <x v="115"/>
    <n v="71.12"/>
    <n v="5"/>
    <n v="0.2"/>
    <n v="9.7789999999999999"/>
    <x v="0"/>
    <n v="0.13749999999999998"/>
  </r>
  <r>
    <n v="7592"/>
    <s v="CA-2016-158778"/>
    <d v="2015-03-24T00:00:00"/>
    <d v="2016-09-09T00:00:00"/>
    <d v="2015-03-24T00:00:00"/>
    <d v="2016-09-09T00:00:00"/>
    <n v="535"/>
    <x v="0"/>
    <s v="Q1"/>
    <s v="Mar"/>
    <x v="1"/>
    <s v="DB-13210"/>
    <x v="385"/>
    <x v="1"/>
    <s v="United States"/>
    <x v="3"/>
    <x v="3"/>
    <n v="19134"/>
    <x v="0"/>
    <s v="FUR-CH-10001146"/>
    <s v="Furniture"/>
    <x v="3"/>
    <x v="306"/>
    <n v="71.245999999999995"/>
    <n v="2"/>
    <n v="0.3"/>
    <n v="-19.338200000000001"/>
    <x v="0"/>
    <n v="-0.27142857142857146"/>
  </r>
  <r>
    <n v="9832"/>
    <s v="CA-2014-113257"/>
    <d v="2017-05-21T00:00:00"/>
    <d v="2014-12-18T00:00:00"/>
    <d v="2014-12-18T00:00:00"/>
    <d v="2017-05-21T00:00:00"/>
    <n v="885"/>
    <x v="1"/>
    <s v="Q4"/>
    <s v="Dec"/>
    <x v="0"/>
    <s v="SC-20305"/>
    <x v="59"/>
    <x v="1"/>
    <s v="United States"/>
    <x v="197"/>
    <x v="17"/>
    <n v="77705"/>
    <x v="3"/>
    <s v="FUR-FU-10001706"/>
    <s v="Furniture"/>
    <x v="0"/>
    <x v="33"/>
    <n v="8.6240000000000006"/>
    <n v="7"/>
    <n v="0.6"/>
    <n v="-2.5872000000000002"/>
    <x v="0"/>
    <n v="-0.3"/>
  </r>
  <r>
    <n v="3736"/>
    <s v="CA-2017-168193"/>
    <d v="2015-12-03T00:00:00"/>
    <d v="2017-11-03T00:00:00"/>
    <d v="2015-12-03T00:00:00"/>
    <d v="2017-11-03T00:00:00"/>
    <n v="701"/>
    <x v="0"/>
    <s v="Q4"/>
    <s v="Dec"/>
    <x v="0"/>
    <s v="RM-19750"/>
    <x v="421"/>
    <x v="1"/>
    <s v="United States"/>
    <x v="4"/>
    <x v="4"/>
    <n v="10011"/>
    <x v="0"/>
    <s v="FUR-FU-10002554"/>
    <s v="Furniture"/>
    <x v="0"/>
    <x v="190"/>
    <n v="71.97"/>
    <n v="3"/>
    <n v="0"/>
    <n v="16.553100000000001"/>
    <x v="0"/>
    <n v="0.23"/>
  </r>
  <r>
    <n v="1710"/>
    <s v="CA-2017-123491"/>
    <d v="2016-09-26T00:00:00"/>
    <d v="2017-05-11T00:00:00"/>
    <d v="2016-09-26T00:00:00"/>
    <d v="2017-05-11T00:00:00"/>
    <n v="227"/>
    <x v="2"/>
    <s v="Q3"/>
    <s v="Sep"/>
    <x v="1"/>
    <s v="JK-15205"/>
    <x v="350"/>
    <x v="1"/>
    <s v="United States"/>
    <x v="16"/>
    <x v="7"/>
    <n v="94122"/>
    <x v="1"/>
    <s v="FUR-CH-10003061"/>
    <s v="Furniture"/>
    <x v="3"/>
    <x v="311"/>
    <n v="71.992000000000004"/>
    <n v="1"/>
    <n v="0.2"/>
    <n v="-0.89990000000000003"/>
    <x v="0"/>
    <n v="-1.2499999999999999E-2"/>
  </r>
  <r>
    <n v="9021"/>
    <s v="CA-2014-100706"/>
    <d v="2017-05-20T00:00:00"/>
    <d v="2014-12-18T00:00:00"/>
    <d v="2014-12-18T00:00:00"/>
    <d v="2017-05-20T00:00:00"/>
    <n v="884"/>
    <x v="1"/>
    <s v="Q4"/>
    <s v="Dec"/>
    <x v="0"/>
    <s v="LE-16810"/>
    <x v="422"/>
    <x v="1"/>
    <s v="United States"/>
    <x v="2"/>
    <x v="2"/>
    <n v="22153"/>
    <x v="2"/>
    <s v="FUR-FU-10002268"/>
    <s v="Furniture"/>
    <x v="0"/>
    <x v="5"/>
    <n v="29.46"/>
    <n v="6"/>
    <n v="0"/>
    <n v="9.7218"/>
    <x v="0"/>
    <n v="0.33"/>
  </r>
  <r>
    <n v="6470"/>
    <s v="CA-2016-163804"/>
    <d v="2015-01-18T00:00:00"/>
    <d v="2016-08-12T00:00:00"/>
    <d v="2015-01-18T00:00:00"/>
    <d v="2016-08-12T00:00:00"/>
    <n v="572"/>
    <x v="0"/>
    <s v="Q1"/>
    <s v="Jan"/>
    <x v="1"/>
    <s v="DB-13270"/>
    <x v="383"/>
    <x v="2"/>
    <s v="United States"/>
    <x v="198"/>
    <x v="35"/>
    <n v="2908"/>
    <x v="0"/>
    <s v="FUR-FU-10004864"/>
    <s v="Furniture"/>
    <x v="0"/>
    <x v="74"/>
    <n v="72.42"/>
    <n v="6"/>
    <n v="0"/>
    <n v="23.898599999999998"/>
    <x v="0"/>
    <n v="0.32999999999999996"/>
  </r>
  <r>
    <n v="1576"/>
    <s v="CA-2014-101602"/>
    <d v="2017-05-10T00:00:00"/>
    <d v="2014-12-18T00:00:00"/>
    <d v="2014-12-18T00:00:00"/>
    <d v="2017-05-10T00:00:00"/>
    <n v="874"/>
    <x v="1"/>
    <s v="Q4"/>
    <s v="Dec"/>
    <x v="2"/>
    <s v="MC-18100"/>
    <x v="48"/>
    <x v="1"/>
    <s v="United States"/>
    <x v="176"/>
    <x v="17"/>
    <n v="79907"/>
    <x v="3"/>
    <s v="FUR-CH-10004675"/>
    <s v="Furniture"/>
    <x v="3"/>
    <x v="180"/>
    <n v="763.28"/>
    <n v="5"/>
    <n v="0.3"/>
    <n v="-21.808"/>
    <x v="0"/>
    <n v="-2.8571428571428571E-2"/>
  </r>
  <r>
    <n v="5557"/>
    <s v="CA-2015-125066"/>
    <d v="2017-04-27T00:00:00"/>
    <d v="2015-12-18T00:00:00"/>
    <d v="2015-12-18T00:00:00"/>
    <d v="2017-04-27T00:00:00"/>
    <n v="496"/>
    <x v="0"/>
    <s v="Q4"/>
    <s v="Dec"/>
    <x v="1"/>
    <s v="KD-16495"/>
    <x v="102"/>
    <x v="0"/>
    <s v="United States"/>
    <x v="17"/>
    <x v="43"/>
    <n v="39212"/>
    <x v="2"/>
    <s v="FUR-FU-10003829"/>
    <s v="Furniture"/>
    <x v="0"/>
    <x v="19"/>
    <n v="6.16"/>
    <n v="2"/>
    <n v="0"/>
    <n v="1.9712000000000001"/>
    <x v="0"/>
    <n v="0.32"/>
  </r>
  <r>
    <n v="6034"/>
    <s v="CA-2015-130253"/>
    <d v="2017-04-28T00:00:00"/>
    <d v="2015-12-18T00:00:00"/>
    <d v="2015-12-18T00:00:00"/>
    <d v="2017-04-28T00:00:00"/>
    <n v="497"/>
    <x v="0"/>
    <s v="Q4"/>
    <s v="Dec"/>
    <x v="1"/>
    <s v="PP-18955"/>
    <x v="36"/>
    <x v="2"/>
    <s v="United States"/>
    <x v="10"/>
    <x v="7"/>
    <n v="90036"/>
    <x v="1"/>
    <s v="FUR-FU-10002963"/>
    <s v="Furniture"/>
    <x v="0"/>
    <x v="81"/>
    <n v="15.24"/>
    <n v="3"/>
    <n v="0"/>
    <n v="5.1816000000000004"/>
    <x v="0"/>
    <n v="0.34"/>
  </r>
  <r>
    <n v="6088"/>
    <s v="CA-2015-114048"/>
    <d v="2017-04-29T00:00:00"/>
    <d v="2015-12-18T00:00:00"/>
    <d v="2015-12-18T00:00:00"/>
    <d v="2017-04-29T00:00:00"/>
    <n v="498"/>
    <x v="0"/>
    <s v="Q4"/>
    <s v="Dec"/>
    <x v="1"/>
    <s v="EH-13945"/>
    <x v="331"/>
    <x v="1"/>
    <s v="United States"/>
    <x v="34"/>
    <x v="7"/>
    <n v="92627"/>
    <x v="1"/>
    <s v="FUR-FU-10004351"/>
    <s v="Furniture"/>
    <x v="0"/>
    <x v="91"/>
    <n v="29.22"/>
    <n v="3"/>
    <n v="0"/>
    <n v="12.8568"/>
    <x v="0"/>
    <n v="0.44"/>
  </r>
  <r>
    <n v="5792"/>
    <s v="CA-2017-140186"/>
    <d v="2019-10-18T00:00:00"/>
    <d v="2017-02-10T00:00:00"/>
    <d v="2017-02-10T00:00:00"/>
    <d v="2019-10-18T00:00:00"/>
    <n v="980"/>
    <x v="3"/>
    <s v="Q1"/>
    <s v="Feb"/>
    <x v="2"/>
    <s v="PG-18820"/>
    <x v="187"/>
    <x v="1"/>
    <s v="United States"/>
    <x v="158"/>
    <x v="7"/>
    <n v="93309"/>
    <x v="1"/>
    <s v="FUR-CH-10002961"/>
    <s v="Furniture"/>
    <x v="3"/>
    <x v="307"/>
    <n v="72.784000000000006"/>
    <n v="1"/>
    <n v="0.2"/>
    <n v="0"/>
    <x v="1"/>
    <n v="0"/>
  </r>
  <r>
    <n v="7959"/>
    <s v="CA-2017-131807"/>
    <d v="2015-11-22T00:00:00"/>
    <d v="2017-10-10T00:00:00"/>
    <d v="2015-11-22T00:00:00"/>
    <d v="2017-10-10T00:00:00"/>
    <n v="688"/>
    <x v="0"/>
    <s v="Q4"/>
    <s v="Nov"/>
    <x v="1"/>
    <s v="GG-14650"/>
    <x v="423"/>
    <x v="0"/>
    <s v="United States"/>
    <x v="199"/>
    <x v="7"/>
    <n v="95928"/>
    <x v="1"/>
    <s v="FUR-FU-10004666"/>
    <s v="Furniture"/>
    <x v="0"/>
    <x v="312"/>
    <n v="72.900000000000006"/>
    <n v="5"/>
    <n v="0"/>
    <n v="26.972999999999999"/>
    <x v="0"/>
    <n v="0.36999999999999994"/>
  </r>
  <r>
    <n v="720"/>
    <s v="CA-2014-104472"/>
    <d v="2014-01-21T00:00:00"/>
    <d v="2014-07-06T00:00:00"/>
    <d v="2014-01-21T00:00:00"/>
    <d v="2014-07-06T00:00:00"/>
    <n v="166"/>
    <x v="1"/>
    <s v="Q1"/>
    <s v="Jan"/>
    <x v="1"/>
    <s v="CK-12325"/>
    <x v="424"/>
    <x v="2"/>
    <s v="United States"/>
    <x v="200"/>
    <x v="36"/>
    <n v="84057"/>
    <x v="1"/>
    <s v="FUR-FU-10000246"/>
    <s v="Furniture"/>
    <x v="0"/>
    <x v="96"/>
    <n v="73.319999999999993"/>
    <n v="6"/>
    <n v="0"/>
    <n v="21.995999999999999"/>
    <x v="0"/>
    <n v="0.3"/>
  </r>
  <r>
    <n v="8513"/>
    <s v="CA-2016-144645"/>
    <d v="2015-01-01T00:00:00"/>
    <d v="2016-08-02T00:00:00"/>
    <d v="2015-01-01T00:00:00"/>
    <d v="2016-08-02T00:00:00"/>
    <n v="579"/>
    <x v="0"/>
    <s v="Q1"/>
    <s v="Jan"/>
    <x v="1"/>
    <s v="NS-18640"/>
    <x v="149"/>
    <x v="0"/>
    <s v="United States"/>
    <x v="26"/>
    <x v="17"/>
    <n v="77041"/>
    <x v="3"/>
    <s v="FUR-FU-10003601"/>
    <s v="Furniture"/>
    <x v="0"/>
    <x v="313"/>
    <n v="73.784000000000006"/>
    <n v="2"/>
    <n v="0.6"/>
    <n v="-77.473200000000006"/>
    <x v="0"/>
    <n v="-1.05"/>
  </r>
  <r>
    <n v="3154"/>
    <s v="CA-2015-147830"/>
    <d v="2017-05-13T00:00:00"/>
    <d v="2015-12-18T00:00:00"/>
    <d v="2015-12-18T00:00:00"/>
    <d v="2017-05-13T00:00:00"/>
    <n v="512"/>
    <x v="0"/>
    <s v="Q4"/>
    <s v="Dec"/>
    <x v="2"/>
    <s v="NF-18385"/>
    <x v="425"/>
    <x v="1"/>
    <s v="United States"/>
    <x v="52"/>
    <x v="0"/>
    <n v="43055"/>
    <x v="0"/>
    <s v="FUR-FU-10004091"/>
    <s v="Furniture"/>
    <x v="0"/>
    <x v="244"/>
    <n v="262.86399999999998"/>
    <n v="7"/>
    <n v="0.2"/>
    <n v="69.001800000000003"/>
    <x v="0"/>
    <n v="0.26250000000000001"/>
  </r>
  <r>
    <n v="4575"/>
    <s v="CA-2016-139395"/>
    <d v="2015-08-02T00:00:00"/>
    <d v="2016-12-18T00:00:00"/>
    <d v="2015-08-02T00:00:00"/>
    <d v="2016-12-18T00:00:00"/>
    <n v="504"/>
    <x v="0"/>
    <s v="Q3"/>
    <s v="Aug"/>
    <x v="1"/>
    <s v="MG-17650"/>
    <x v="51"/>
    <x v="2"/>
    <s v="United States"/>
    <x v="17"/>
    <x v="12"/>
    <n v="49201"/>
    <x v="3"/>
    <s v="FUR-FU-10003724"/>
    <s v="Furniture"/>
    <x v="0"/>
    <x v="69"/>
    <n v="33.479999999999997"/>
    <n v="4"/>
    <n v="0"/>
    <n v="8.7048000000000005"/>
    <x v="0"/>
    <n v="0.26000000000000006"/>
  </r>
  <r>
    <n v="2947"/>
    <s v="CA-2017-169859"/>
    <d v="2017-05-05T00:00:00"/>
    <d v="2017-12-18T00:00:00"/>
    <d v="2017-05-05T00:00:00"/>
    <d v="2017-12-18T00:00:00"/>
    <n v="227"/>
    <x v="3"/>
    <s v="Q2"/>
    <s v="May"/>
    <x v="1"/>
    <s v="MP-18175"/>
    <x v="273"/>
    <x v="2"/>
    <s v="United States"/>
    <x v="8"/>
    <x v="7"/>
    <n v="92024"/>
    <x v="1"/>
    <s v="FUR-FU-10004963"/>
    <s v="Furniture"/>
    <x v="0"/>
    <x v="111"/>
    <n v="26.25"/>
    <n v="3"/>
    <n v="0"/>
    <n v="11.025"/>
    <x v="0"/>
    <n v="0.42000000000000004"/>
  </r>
  <r>
    <n v="9684"/>
    <s v="CA-2017-122770"/>
    <d v="2017-04-23T00:00:00"/>
    <d v="2017-12-18T00:00:00"/>
    <d v="2017-04-23T00:00:00"/>
    <d v="2017-12-18T00:00:00"/>
    <n v="239"/>
    <x v="3"/>
    <s v="Q2"/>
    <s v="Apr"/>
    <x v="1"/>
    <s v="EP-13915"/>
    <x v="142"/>
    <x v="1"/>
    <s v="United States"/>
    <x v="16"/>
    <x v="7"/>
    <n v="94122"/>
    <x v="1"/>
    <s v="FUR-FU-10001473"/>
    <s v="Furniture"/>
    <x v="0"/>
    <x v="168"/>
    <n v="201.04"/>
    <n v="8"/>
    <n v="0"/>
    <n v="54.280799999999999"/>
    <x v="0"/>
    <n v="0.27"/>
  </r>
  <r>
    <n v="8779"/>
    <s v="CA-2017-135377"/>
    <d v="2017-04-22T00:00:00"/>
    <d v="2017-12-18T00:00:00"/>
    <d v="2017-04-22T00:00:00"/>
    <d v="2017-12-18T00:00:00"/>
    <n v="240"/>
    <x v="3"/>
    <s v="Q2"/>
    <s v="Apr"/>
    <x v="1"/>
    <s v="BP-11095"/>
    <x v="426"/>
    <x v="0"/>
    <s v="United States"/>
    <x v="4"/>
    <x v="4"/>
    <n v="10024"/>
    <x v="0"/>
    <s v="FUR-BO-10004015"/>
    <s v="Furniture"/>
    <x v="1"/>
    <x v="216"/>
    <n v="287.976"/>
    <n v="3"/>
    <n v="0.2"/>
    <n v="7.1993999999999998"/>
    <x v="0"/>
    <n v="2.4999999999999998E-2"/>
  </r>
  <r>
    <n v="7702"/>
    <s v="CA-2017-151799"/>
    <d v="2017-05-06T00:00:00"/>
    <d v="2017-12-18T00:00:00"/>
    <d v="2017-05-06T00:00:00"/>
    <d v="2017-12-18T00:00:00"/>
    <n v="226"/>
    <x v="3"/>
    <s v="Q2"/>
    <s v="May"/>
    <x v="1"/>
    <s v="BF-11170"/>
    <x v="230"/>
    <x v="2"/>
    <s v="United States"/>
    <x v="40"/>
    <x v="25"/>
    <n v="1841"/>
    <x v="0"/>
    <s v="FUR-TA-10003473"/>
    <s v="Furniture"/>
    <x v="2"/>
    <x v="79"/>
    <n v="526.58199999999999"/>
    <n v="2"/>
    <n v="0.3"/>
    <n v="-52.658200000000001"/>
    <x v="0"/>
    <n v="-0.1"/>
  </r>
  <r>
    <n v="5584"/>
    <s v="CA-2014-116673"/>
    <d v="2017-05-11T00:00:00"/>
    <d v="2014-12-19T00:00:00"/>
    <d v="2014-12-19T00:00:00"/>
    <d v="2017-05-11T00:00:00"/>
    <n v="874"/>
    <x v="1"/>
    <s v="Q4"/>
    <s v="Dec"/>
    <x v="0"/>
    <s v="JO-15280"/>
    <x v="427"/>
    <x v="1"/>
    <s v="United States"/>
    <x v="8"/>
    <x v="7"/>
    <n v="92037"/>
    <x v="1"/>
    <s v="FUR-FU-10003829"/>
    <s v="Furniture"/>
    <x v="0"/>
    <x v="19"/>
    <n v="6.16"/>
    <n v="2"/>
    <n v="0"/>
    <n v="1.9712000000000001"/>
    <x v="0"/>
    <n v="0.32"/>
  </r>
  <r>
    <n v="3469"/>
    <s v="CA-2016-146143"/>
    <d v="2017-05-01T00:00:00"/>
    <d v="2016-12-19T00:00:00"/>
    <d v="2016-12-19T00:00:00"/>
    <d v="2017-05-01T00:00:00"/>
    <n v="133"/>
    <x v="2"/>
    <s v="Q4"/>
    <s v="Dec"/>
    <x v="1"/>
    <s v="MC-17845"/>
    <x v="351"/>
    <x v="1"/>
    <s v="United States"/>
    <x v="17"/>
    <x v="43"/>
    <n v="39212"/>
    <x v="2"/>
    <s v="FUR-FU-10002045"/>
    <s v="Furniture"/>
    <x v="0"/>
    <x v="183"/>
    <n v="133.38"/>
    <n v="6"/>
    <n v="0"/>
    <n v="58.687199999999997"/>
    <x v="0"/>
    <n v="0.44"/>
  </r>
  <r>
    <n v="6395"/>
    <s v="CA-2016-129126"/>
    <d v="2017-05-02T00:00:00"/>
    <d v="2016-12-19T00:00:00"/>
    <d v="2016-12-19T00:00:00"/>
    <d v="2017-05-02T00:00:00"/>
    <n v="134"/>
    <x v="2"/>
    <s v="Q4"/>
    <s v="Dec"/>
    <x v="1"/>
    <s v="PK-19075"/>
    <x v="107"/>
    <x v="1"/>
    <s v="United States"/>
    <x v="4"/>
    <x v="4"/>
    <n v="10011"/>
    <x v="0"/>
    <s v="FUR-FU-10002937"/>
    <s v="Furniture"/>
    <x v="0"/>
    <x v="282"/>
    <n v="396.92"/>
    <n v="4"/>
    <n v="0"/>
    <n v="198.46"/>
    <x v="0"/>
    <n v="0.5"/>
  </r>
  <r>
    <n v="7661"/>
    <s v="CA-2014-105417"/>
    <d v="2014-03-13T00:00:00"/>
    <d v="2014-12-01T00:00:00"/>
    <d v="2014-03-13T00:00:00"/>
    <d v="2014-12-01T00:00:00"/>
    <n v="263"/>
    <x v="1"/>
    <s v="Q1"/>
    <s v="Mar"/>
    <x v="1"/>
    <s v="VS-21820"/>
    <x v="428"/>
    <x v="1"/>
    <s v="United States"/>
    <x v="201"/>
    <x v="17"/>
    <n v="77340"/>
    <x v="3"/>
    <s v="FUR-FU-10004864"/>
    <s v="Furniture"/>
    <x v="0"/>
    <x v="297"/>
    <n v="76.727999999999994"/>
    <n v="3"/>
    <n v="0.6"/>
    <n v="-53.709600000000002"/>
    <x v="0"/>
    <n v="-0.70000000000000007"/>
  </r>
  <r>
    <n v="722"/>
    <s v="CA-2016-142335"/>
    <d v="2017-05-14T00:00:00"/>
    <d v="2016-12-19T00:00:00"/>
    <d v="2016-12-19T00:00:00"/>
    <d v="2017-05-14T00:00:00"/>
    <n v="146"/>
    <x v="2"/>
    <s v="Q4"/>
    <s v="Dec"/>
    <x v="1"/>
    <s v="MP-17965"/>
    <x v="146"/>
    <x v="0"/>
    <s v="United States"/>
    <x v="20"/>
    <x v="12"/>
    <n v="48205"/>
    <x v="3"/>
    <s v="FUR-TA-10000198"/>
    <s v="Furniture"/>
    <x v="2"/>
    <x v="60"/>
    <n v="1652.94"/>
    <n v="3"/>
    <n v="0"/>
    <n v="231.41159999999999"/>
    <x v="0"/>
    <n v="0.13999999999999999"/>
  </r>
  <r>
    <n v="6439"/>
    <s v="US-2017-113992"/>
    <d v="2017-05-07T00:00:00"/>
    <d v="2017-12-19T00:00:00"/>
    <d v="2017-05-07T00:00:00"/>
    <d v="2017-12-19T00:00:00"/>
    <n v="226"/>
    <x v="3"/>
    <s v="Q2"/>
    <s v="May"/>
    <x v="1"/>
    <s v="LC-16885"/>
    <x v="118"/>
    <x v="1"/>
    <s v="United States"/>
    <x v="202"/>
    <x v="17"/>
    <n v="75023"/>
    <x v="3"/>
    <s v="FUR-TA-10000577"/>
    <s v="Furniture"/>
    <x v="2"/>
    <x v="104"/>
    <n v="974.98800000000006"/>
    <n v="4"/>
    <n v="0.3"/>
    <n v="-97.498800000000003"/>
    <x v="0"/>
    <n v="-9.9999999999999992E-2"/>
  </r>
  <r>
    <n v="302"/>
    <s v="CA-2016-142545"/>
    <d v="2016-09-12T00:00:00"/>
    <d v="2016-03-11T00:00:00"/>
    <d v="2016-03-11T00:00:00"/>
    <d v="2016-09-12T00:00:00"/>
    <n v="185"/>
    <x v="2"/>
    <s v="Q1"/>
    <s v="Mar"/>
    <x v="1"/>
    <s v="JD-15895"/>
    <x v="53"/>
    <x v="0"/>
    <s v="United States"/>
    <x v="203"/>
    <x v="22"/>
    <n v="7109"/>
    <x v="0"/>
    <s v="FUR-FU-10001861"/>
    <s v="Furniture"/>
    <x v="0"/>
    <x v="15"/>
    <n v="77.599999999999994"/>
    <n v="4"/>
    <n v="0"/>
    <n v="38.024000000000001"/>
    <x v="0"/>
    <n v="0.49000000000000005"/>
  </r>
  <r>
    <n v="5106"/>
    <s v="CA-2014-116568"/>
    <d v="2017-04-24T00:00:00"/>
    <d v="2014-12-20T00:00:00"/>
    <d v="2014-12-20T00:00:00"/>
    <d v="2017-04-24T00:00:00"/>
    <n v="856"/>
    <x v="1"/>
    <s v="Q4"/>
    <s v="Dec"/>
    <x v="1"/>
    <s v="BM-11785"/>
    <x v="309"/>
    <x v="1"/>
    <s v="United States"/>
    <x v="204"/>
    <x v="16"/>
    <n v="32725"/>
    <x v="2"/>
    <s v="FUR-CH-10002439"/>
    <s v="Furniture"/>
    <x v="3"/>
    <x v="166"/>
    <n v="186.304"/>
    <n v="4"/>
    <n v="0.2"/>
    <n v="13.972799999999999"/>
    <x v="0"/>
    <n v="7.4999999999999997E-2"/>
  </r>
  <r>
    <n v="4359"/>
    <s v="CA-2017-162565"/>
    <d v="2016-03-29T00:00:00"/>
    <d v="2017-11-12T00:00:00"/>
    <d v="2016-03-29T00:00:00"/>
    <d v="2017-11-12T00:00:00"/>
    <n v="593"/>
    <x v="2"/>
    <s v="Q1"/>
    <s v="Mar"/>
    <x v="3"/>
    <s v="RR-19315"/>
    <x v="429"/>
    <x v="1"/>
    <s v="United States"/>
    <x v="43"/>
    <x v="6"/>
    <n v="60505"/>
    <x v="3"/>
    <s v="FUR-FU-10004306"/>
    <s v="Furniture"/>
    <x v="0"/>
    <x v="314"/>
    <n v="77.72"/>
    <n v="1"/>
    <n v="0.6"/>
    <n v="-66.061999999999998"/>
    <x v="0"/>
    <n v="-0.85"/>
  </r>
  <r>
    <n v="3769"/>
    <s v="CA-2014-153913"/>
    <d v="2017-05-22T00:00:00"/>
    <d v="2014-12-20T00:00:00"/>
    <d v="2014-12-20T00:00:00"/>
    <d v="2017-05-22T00:00:00"/>
    <n v="884"/>
    <x v="1"/>
    <s v="Q4"/>
    <s v="Dec"/>
    <x v="0"/>
    <s v="KB-16585"/>
    <x v="16"/>
    <x v="0"/>
    <s v="United States"/>
    <x v="65"/>
    <x v="16"/>
    <n v="33012"/>
    <x v="2"/>
    <s v="FUR-CH-10000988"/>
    <s v="Furniture"/>
    <x v="3"/>
    <x v="215"/>
    <n v="1013.832"/>
    <n v="9"/>
    <n v="0.2"/>
    <n v="101.3832"/>
    <x v="0"/>
    <n v="0.1"/>
  </r>
  <r>
    <n v="943"/>
    <s v="CA-2016-142958"/>
    <d v="2017-04-21T00:00:00"/>
    <d v="2016-12-20T00:00:00"/>
    <d v="2016-12-20T00:00:00"/>
    <d v="2017-04-21T00:00:00"/>
    <n v="122"/>
    <x v="2"/>
    <s v="Q4"/>
    <s v="Dec"/>
    <x v="1"/>
    <s v="RW-19630"/>
    <x v="430"/>
    <x v="0"/>
    <s v="United States"/>
    <x v="205"/>
    <x v="7"/>
    <n v="90503"/>
    <x v="1"/>
    <s v="FUR-TA-10000577"/>
    <s v="Furniture"/>
    <x v="2"/>
    <x v="104"/>
    <n v="1114.2719999999999"/>
    <n v="4"/>
    <n v="0.2"/>
    <n v="41.785200000000003"/>
    <x v="0"/>
    <n v="3.7500000000000006E-2"/>
  </r>
  <r>
    <n v="3334"/>
    <s v="CA-2017-122595"/>
    <d v="2017-05-08T00:00:00"/>
    <d v="2017-12-20T00:00:00"/>
    <d v="2017-05-08T00:00:00"/>
    <d v="2017-12-20T00:00:00"/>
    <n v="226"/>
    <x v="3"/>
    <s v="Q2"/>
    <s v="May"/>
    <x v="1"/>
    <s v="GM-14455"/>
    <x v="398"/>
    <x v="2"/>
    <s v="United States"/>
    <x v="11"/>
    <x v="6"/>
    <n v="60653"/>
    <x v="3"/>
    <s v="FUR-FU-10002963"/>
    <s v="Furniture"/>
    <x v="0"/>
    <x v="81"/>
    <n v="2.032"/>
    <n v="1"/>
    <n v="0.6"/>
    <n v="-1.3208"/>
    <x v="0"/>
    <n v="-0.65"/>
  </r>
  <r>
    <n v="8986"/>
    <s v="CA-2015-123092"/>
    <d v="2014-08-01T00:00:00"/>
    <d v="2015-07-12T00:00:00"/>
    <d v="2014-08-01T00:00:00"/>
    <d v="2015-07-12T00:00:00"/>
    <n v="345"/>
    <x v="1"/>
    <s v="Q3"/>
    <s v="Aug"/>
    <x v="1"/>
    <s v="JG-15115"/>
    <x v="431"/>
    <x v="1"/>
    <s v="United States"/>
    <x v="66"/>
    <x v="10"/>
    <n v="28540"/>
    <x v="2"/>
    <s v="FUR-FU-10000222"/>
    <s v="Furniture"/>
    <x v="0"/>
    <x v="65"/>
    <n v="77.951999999999998"/>
    <n v="3"/>
    <n v="0.2"/>
    <n v="12.667199999999999"/>
    <x v="0"/>
    <n v="0.16250000000000001"/>
  </r>
  <r>
    <n v="3982"/>
    <s v="CA-2017-119564"/>
    <d v="2017-05-17T00:00:00"/>
    <d v="2017-12-20T00:00:00"/>
    <d v="2017-05-17T00:00:00"/>
    <d v="2017-12-20T00:00:00"/>
    <n v="217"/>
    <x v="3"/>
    <s v="Q2"/>
    <s v="May"/>
    <x v="1"/>
    <s v="PL-18925"/>
    <x v="432"/>
    <x v="2"/>
    <s v="United States"/>
    <x v="12"/>
    <x v="1"/>
    <n v="98115"/>
    <x v="1"/>
    <s v="FUR-FU-10003096"/>
    <s v="Furniture"/>
    <x v="0"/>
    <x v="209"/>
    <n v="22.77"/>
    <n v="3"/>
    <n v="0"/>
    <n v="9.7911000000000001"/>
    <x v="0"/>
    <n v="0.43"/>
  </r>
  <r>
    <n v="7007"/>
    <s v="CA-2014-119466"/>
    <d v="2017-05-12T00:00:00"/>
    <d v="2014-12-21T00:00:00"/>
    <d v="2014-12-21T00:00:00"/>
    <d v="2017-05-12T00:00:00"/>
    <n v="873"/>
    <x v="1"/>
    <s v="Q4"/>
    <s v="Dec"/>
    <x v="1"/>
    <s v="SP-20860"/>
    <x v="33"/>
    <x v="0"/>
    <s v="United States"/>
    <x v="11"/>
    <x v="6"/>
    <n v="60623"/>
    <x v="3"/>
    <s v="FUR-FU-10001546"/>
    <s v="Furniture"/>
    <x v="0"/>
    <x v="144"/>
    <n v="8.5440000000000005"/>
    <n v="2"/>
    <n v="0.6"/>
    <n v="-7.476"/>
    <x v="0"/>
    <n v="-0.875"/>
  </r>
  <r>
    <n v="955"/>
    <s v="CA-2017-136539"/>
    <d v="2017-09-19T00:00:00"/>
    <d v="2018-01-01T00:00:00"/>
    <d v="2017-09-19T00:00:00"/>
    <d v="2018-01-01T00:00:00"/>
    <n v="104"/>
    <x v="3"/>
    <s v="Q3"/>
    <s v="Sep"/>
    <x v="1"/>
    <s v="GH-14665"/>
    <x v="433"/>
    <x v="1"/>
    <s v="United States"/>
    <x v="115"/>
    <x v="17"/>
    <n v="78664"/>
    <x v="3"/>
    <s v="FUR-BO-10004709"/>
    <s v="Furniture"/>
    <x v="1"/>
    <x v="259"/>
    <n v="78.852800000000002"/>
    <n v="2"/>
    <n v="0.32"/>
    <n v="-11.596"/>
    <x v="0"/>
    <n v="-0.14705882352941177"/>
  </r>
  <r>
    <n v="4141"/>
    <s v="CA-2017-127313"/>
    <d v="2015-08-21T00:00:00"/>
    <d v="2017-04-12T00:00:00"/>
    <d v="2015-08-21T00:00:00"/>
    <d v="2017-04-12T00:00:00"/>
    <n v="600"/>
    <x v="0"/>
    <s v="Q3"/>
    <s v="Aug"/>
    <x v="2"/>
    <s v="RA-19285"/>
    <x v="226"/>
    <x v="1"/>
    <s v="United States"/>
    <x v="3"/>
    <x v="3"/>
    <n v="19120"/>
    <x v="0"/>
    <s v="FUR-FU-10003798"/>
    <s v="Furniture"/>
    <x v="0"/>
    <x v="315"/>
    <n v="79.12"/>
    <n v="5"/>
    <n v="0.2"/>
    <n v="13.846"/>
    <x v="0"/>
    <n v="0.17499999999999999"/>
  </r>
  <r>
    <n v="4714"/>
    <s v="CA-2014-108273"/>
    <d v="2017-05-23T00:00:00"/>
    <d v="2014-12-21T00:00:00"/>
    <d v="2014-12-21T00:00:00"/>
    <d v="2017-05-23T00:00:00"/>
    <n v="884"/>
    <x v="1"/>
    <s v="Q4"/>
    <s v="Dec"/>
    <x v="1"/>
    <s v="EJ-13720"/>
    <x v="434"/>
    <x v="1"/>
    <s v="United States"/>
    <x v="201"/>
    <x v="17"/>
    <n v="77340"/>
    <x v="3"/>
    <s v="FUR-FU-10002116"/>
    <s v="Furniture"/>
    <x v="0"/>
    <x v="303"/>
    <n v="56.567999999999998"/>
    <n v="2"/>
    <n v="0.6"/>
    <n v="-74.952600000000004"/>
    <x v="0"/>
    <n v="-1.3250000000000002"/>
  </r>
  <r>
    <n v="5704"/>
    <s v="US-2014-123519"/>
    <d v="2017-04-25T00:00:00"/>
    <d v="2014-12-21T00:00:00"/>
    <d v="2014-12-21T00:00:00"/>
    <d v="2017-04-25T00:00:00"/>
    <n v="856"/>
    <x v="1"/>
    <s v="Q4"/>
    <s v="Dec"/>
    <x v="1"/>
    <s v="SS-20875"/>
    <x v="362"/>
    <x v="1"/>
    <s v="United States"/>
    <x v="29"/>
    <x v="0"/>
    <n v="43302"/>
    <x v="0"/>
    <s v="FUR-TA-10002645"/>
    <s v="Furniture"/>
    <x v="2"/>
    <x v="316"/>
    <n v="136.53"/>
    <n v="1"/>
    <n v="0.4"/>
    <n v="-52.336500000000001"/>
    <x v="0"/>
    <n v="-0.38333333333333336"/>
  </r>
  <r>
    <n v="1158"/>
    <s v="CA-2014-136567"/>
    <d v="2017-06-23T00:00:00"/>
    <d v="2014-12-21T00:00:00"/>
    <d v="2014-12-21T00:00:00"/>
    <d v="2017-06-23T00:00:00"/>
    <n v="915"/>
    <x v="1"/>
    <s v="Q4"/>
    <s v="Dec"/>
    <x v="2"/>
    <s v="PS-19045"/>
    <x v="435"/>
    <x v="2"/>
    <s v="United States"/>
    <x v="133"/>
    <x v="2"/>
    <n v="22801"/>
    <x v="2"/>
    <s v="FUR-TA-10000617"/>
    <s v="Furniture"/>
    <x v="2"/>
    <x v="125"/>
    <n v="455.1"/>
    <n v="2"/>
    <n v="0"/>
    <n v="100.122"/>
    <x v="0"/>
    <n v="0.22"/>
  </r>
  <r>
    <n v="6918"/>
    <s v="CA-2014-124247"/>
    <d v="2017-05-24T00:00:00"/>
    <d v="2014-12-21T00:00:00"/>
    <d v="2014-12-21T00:00:00"/>
    <d v="2017-05-24T00:00:00"/>
    <n v="885"/>
    <x v="1"/>
    <s v="Q4"/>
    <s v="Dec"/>
    <x v="1"/>
    <s v="SH-20635"/>
    <x v="380"/>
    <x v="0"/>
    <s v="United States"/>
    <x v="112"/>
    <x v="7"/>
    <n v="95823"/>
    <x v="1"/>
    <s v="FUR-CH-10001854"/>
    <s v="Furniture"/>
    <x v="3"/>
    <x v="155"/>
    <n v="1403.92"/>
    <n v="5"/>
    <n v="0.2"/>
    <n v="70.195999999999998"/>
    <x v="0"/>
    <n v="4.9999999999999996E-2"/>
  </r>
  <r>
    <n v="1434"/>
    <s v="CA-2014-120768"/>
    <d v="2017-06-16T00:00:00"/>
    <d v="2014-12-21T00:00:00"/>
    <d v="2014-12-21T00:00:00"/>
    <d v="2017-06-16T00:00:00"/>
    <n v="908"/>
    <x v="1"/>
    <s v="Q4"/>
    <s v="Dec"/>
    <x v="0"/>
    <s v="IM-15070"/>
    <x v="404"/>
    <x v="1"/>
    <s v="United States"/>
    <x v="206"/>
    <x v="24"/>
    <n v="35630"/>
    <x v="2"/>
    <s v="FUR-CH-10000513"/>
    <s v="Furniture"/>
    <x v="3"/>
    <x v="56"/>
    <n v="1819.86"/>
    <n v="14"/>
    <n v="0"/>
    <n v="163.78739999999999"/>
    <x v="0"/>
    <n v="0.09"/>
  </r>
  <r>
    <n v="755"/>
    <s v="CA-2015-135272"/>
    <d v="2014-09-30T00:00:00"/>
    <d v="2015-12-12T00:00:00"/>
    <d v="2014-09-30T00:00:00"/>
    <d v="2015-12-12T00:00:00"/>
    <n v="438"/>
    <x v="1"/>
    <s v="Q3"/>
    <s v="Sep"/>
    <x v="1"/>
    <s v="MS-17830"/>
    <x v="436"/>
    <x v="1"/>
    <s v="United States"/>
    <x v="10"/>
    <x v="7"/>
    <n v="90036"/>
    <x v="1"/>
    <s v="FUR-FU-10002759"/>
    <s v="Furniture"/>
    <x v="0"/>
    <x v="38"/>
    <n v="79.92"/>
    <n v="4"/>
    <n v="0"/>
    <n v="28.7712"/>
    <x v="0"/>
    <n v="0.36"/>
  </r>
  <r>
    <n v="1156"/>
    <s v="CA-2014-136567"/>
    <d v="2017-06-22T00:00:00"/>
    <d v="2014-12-21T00:00:00"/>
    <d v="2014-12-21T00:00:00"/>
    <d v="2017-06-22T00:00:00"/>
    <n v="914"/>
    <x v="1"/>
    <s v="Q4"/>
    <s v="Dec"/>
    <x v="2"/>
    <s v="PS-19045"/>
    <x v="435"/>
    <x v="2"/>
    <s v="United States"/>
    <x v="133"/>
    <x v="2"/>
    <n v="22801"/>
    <x v="2"/>
    <s v="FUR-TA-10001932"/>
    <s v="Furniture"/>
    <x v="2"/>
    <x v="317"/>
    <n v="2244.48"/>
    <n v="7"/>
    <n v="0"/>
    <n v="493.78559999999999"/>
    <x v="0"/>
    <n v="0.22"/>
  </r>
  <r>
    <n v="8430"/>
    <s v="CA-2016-118129"/>
    <d v="2017-06-18T00:00:00"/>
    <d v="2016-12-21T00:00:00"/>
    <d v="2016-12-21T00:00:00"/>
    <d v="2017-06-18T00:00:00"/>
    <n v="179"/>
    <x v="2"/>
    <s v="Q4"/>
    <s v="Dec"/>
    <x v="0"/>
    <s v="CL-12565"/>
    <x v="437"/>
    <x v="1"/>
    <s v="United States"/>
    <x v="111"/>
    <x v="3"/>
    <n v="19601"/>
    <x v="0"/>
    <s v="FUR-FU-10004904"/>
    <s v="Furniture"/>
    <x v="0"/>
    <x v="318"/>
    <n v="303.92"/>
    <n v="5"/>
    <n v="0.2"/>
    <n v="-30.391999999999999"/>
    <x v="0"/>
    <n v="-9.9999999999999992E-2"/>
  </r>
  <r>
    <n v="5659"/>
    <s v="CA-2016-145261"/>
    <d v="2017-06-07T00:00:00"/>
    <d v="2016-12-21T00:00:00"/>
    <d v="2016-12-21T00:00:00"/>
    <d v="2017-06-07T00:00:00"/>
    <n v="168"/>
    <x v="2"/>
    <s v="Q4"/>
    <s v="Dec"/>
    <x v="2"/>
    <s v="AH-10120"/>
    <x v="438"/>
    <x v="2"/>
    <s v="United States"/>
    <x v="207"/>
    <x v="29"/>
    <n v="97301"/>
    <x v="1"/>
    <s v="FUR-TA-10002530"/>
    <s v="Furniture"/>
    <x v="2"/>
    <x v="319"/>
    <n v="377.45"/>
    <n v="5"/>
    <n v="0.5"/>
    <n v="-264.21499999999997"/>
    <x v="0"/>
    <n v="-0.7"/>
  </r>
  <r>
    <n v="7579"/>
    <s v="CA-2016-138597"/>
    <d v="2017-06-08T00:00:00"/>
    <d v="2016-12-21T00:00:00"/>
    <d v="2016-12-21T00:00:00"/>
    <d v="2017-06-08T00:00:00"/>
    <n v="169"/>
    <x v="2"/>
    <s v="Q4"/>
    <s v="Dec"/>
    <x v="2"/>
    <s v="PN-18775"/>
    <x v="439"/>
    <x v="2"/>
    <s v="United States"/>
    <x v="131"/>
    <x v="39"/>
    <n v="68104"/>
    <x v="3"/>
    <s v="FUR-CH-10004997"/>
    <s v="Furniture"/>
    <x v="3"/>
    <x v="195"/>
    <n v="563.94000000000005"/>
    <n v="3"/>
    <n v="0"/>
    <n v="112.788"/>
    <x v="0"/>
    <n v="0.19999999999999998"/>
  </r>
  <r>
    <n v="7655"/>
    <s v="CA-2015-107685"/>
    <d v="2017-04-10T00:00:00"/>
    <d v="2015-02-12T00:00:00"/>
    <d v="2015-02-12T00:00:00"/>
    <d v="2017-04-10T00:00:00"/>
    <n v="788"/>
    <x v="0"/>
    <s v="Q1"/>
    <s v="Feb"/>
    <x v="0"/>
    <s v="JM-15865"/>
    <x v="440"/>
    <x v="1"/>
    <s v="United States"/>
    <x v="162"/>
    <x v="32"/>
    <n v="89115"/>
    <x v="1"/>
    <s v="FUR-FU-10002813"/>
    <s v="Furniture"/>
    <x v="0"/>
    <x v="229"/>
    <n v="80.959999999999994"/>
    <n v="4"/>
    <n v="0"/>
    <n v="29.145600000000002"/>
    <x v="0"/>
    <n v="0.36000000000000004"/>
  </r>
  <r>
    <n v="9327"/>
    <s v="US-2017-130687"/>
    <d v="2015-12-28T00:00:00"/>
    <d v="2017-10-09T00:00:00"/>
    <d v="2015-12-28T00:00:00"/>
    <d v="2017-10-09T00:00:00"/>
    <n v="651"/>
    <x v="0"/>
    <s v="Q4"/>
    <s v="Dec"/>
    <x v="2"/>
    <s v="PF-19225"/>
    <x v="441"/>
    <x v="1"/>
    <s v="United States"/>
    <x v="47"/>
    <x v="1"/>
    <n v="98026"/>
    <x v="1"/>
    <s v="FUR-FU-10004053"/>
    <s v="Furniture"/>
    <x v="0"/>
    <x v="83"/>
    <n v="80.959999999999994"/>
    <n v="4"/>
    <n v="0"/>
    <n v="34.812800000000003"/>
    <x v="0"/>
    <n v="0.43000000000000005"/>
  </r>
  <r>
    <n v="6647"/>
    <s v="US-2016-127334"/>
    <d v="2017-05-15T00:00:00"/>
    <d v="2016-12-21T00:00:00"/>
    <d v="2016-12-21T00:00:00"/>
    <d v="2017-05-15T00:00:00"/>
    <n v="145"/>
    <x v="2"/>
    <s v="Q4"/>
    <s v="Dec"/>
    <x v="1"/>
    <s v="MP-18175"/>
    <x v="273"/>
    <x v="2"/>
    <s v="United States"/>
    <x v="2"/>
    <x v="29"/>
    <n v="97477"/>
    <x v="1"/>
    <s v="FUR-TA-10003473"/>
    <s v="Furniture"/>
    <x v="2"/>
    <x v="79"/>
    <n v="564.19500000000005"/>
    <n v="3"/>
    <n v="0.5"/>
    <n v="-304.6653"/>
    <x v="0"/>
    <n v="-0.53999999999999992"/>
  </r>
  <r>
    <n v="129"/>
    <s v="US-2016-125969"/>
    <d v="2015-04-17T00:00:00"/>
    <d v="2016-10-11T00:00:00"/>
    <d v="2015-04-17T00:00:00"/>
    <d v="2016-10-11T00:00:00"/>
    <n v="543"/>
    <x v="0"/>
    <s v="Q2"/>
    <s v="Apr"/>
    <x v="0"/>
    <s v="LS-16975"/>
    <x v="207"/>
    <x v="2"/>
    <s v="United States"/>
    <x v="10"/>
    <x v="7"/>
    <n v="90004"/>
    <x v="1"/>
    <s v="FUR-CH-10001146"/>
    <s v="Furniture"/>
    <x v="3"/>
    <x v="306"/>
    <n v="81.424000000000007"/>
    <n v="2"/>
    <n v="0.2"/>
    <n v="-9.1601999999999997"/>
    <x v="0"/>
    <n v="-0.11249999999999999"/>
  </r>
  <r>
    <n v="3771"/>
    <s v="CA-2016-155530"/>
    <d v="2017-06-03T00:00:00"/>
    <d v="2016-12-21T00:00:00"/>
    <d v="2016-12-21T00:00:00"/>
    <d v="2017-06-03T00:00:00"/>
    <n v="164"/>
    <x v="2"/>
    <s v="Q4"/>
    <s v="Dec"/>
    <x v="1"/>
    <s v="CM-12160"/>
    <x v="442"/>
    <x v="1"/>
    <s v="United States"/>
    <x v="16"/>
    <x v="7"/>
    <n v="94122"/>
    <x v="1"/>
    <s v="FUR-TA-10004256"/>
    <s v="Furniture"/>
    <x v="2"/>
    <x v="288"/>
    <n v="2003.52"/>
    <n v="6"/>
    <n v="0.2"/>
    <n v="-325.572"/>
    <x v="0"/>
    <n v="-0.16250000000000001"/>
  </r>
  <r>
    <n v="4104"/>
    <s v="CA-2017-137456"/>
    <d v="2017-07-06T00:00:00"/>
    <d v="2017-12-21T00:00:00"/>
    <d v="2017-07-06T00:00:00"/>
    <d v="2017-12-21T00:00:00"/>
    <n v="168"/>
    <x v="3"/>
    <s v="Q3"/>
    <s v="Jul"/>
    <x v="3"/>
    <s v="RB-19465"/>
    <x v="256"/>
    <x v="2"/>
    <s v="United States"/>
    <x v="208"/>
    <x v="39"/>
    <n v="68025"/>
    <x v="3"/>
    <s v="FUR-FU-10001940"/>
    <s v="Furniture"/>
    <x v="0"/>
    <x v="91"/>
    <n v="15.92"/>
    <n v="2"/>
    <n v="0"/>
    <n v="7.0048000000000004"/>
    <x v="0"/>
    <n v="0.44"/>
  </r>
  <r>
    <n v="4185"/>
    <s v="CA-2016-143749"/>
    <d v="2015-04-04T00:00:00"/>
    <d v="2016-07-12T00:00:00"/>
    <d v="2015-04-04T00:00:00"/>
    <d v="2016-07-12T00:00:00"/>
    <n v="465"/>
    <x v="0"/>
    <s v="Q2"/>
    <s v="Apr"/>
    <x v="2"/>
    <s v="AG-10300"/>
    <x v="443"/>
    <x v="0"/>
    <s v="United States"/>
    <x v="150"/>
    <x v="25"/>
    <n v="2038"/>
    <x v="0"/>
    <s v="FUR-BO-10002853"/>
    <s v="Furniture"/>
    <x v="1"/>
    <x v="320"/>
    <n v="81.94"/>
    <n v="1"/>
    <n v="0"/>
    <n v="20.484999999999999"/>
    <x v="0"/>
    <n v="0.25"/>
  </r>
  <r>
    <n v="2966"/>
    <s v="CA-2017-137428"/>
    <d v="2017-05-28T00:00:00"/>
    <d v="2017-12-21T00:00:00"/>
    <d v="2017-05-28T00:00:00"/>
    <d v="2017-12-21T00:00:00"/>
    <n v="207"/>
    <x v="3"/>
    <s v="Q2"/>
    <s v="May"/>
    <x v="0"/>
    <s v="AY-10555"/>
    <x v="297"/>
    <x v="0"/>
    <s v="United States"/>
    <x v="110"/>
    <x v="7"/>
    <n v="92054"/>
    <x v="1"/>
    <s v="FUR-FU-10002445"/>
    <s v="Furniture"/>
    <x v="0"/>
    <x v="0"/>
    <n v="18.96"/>
    <n v="2"/>
    <n v="0"/>
    <n v="7.5839999999999996"/>
    <x v="0"/>
    <n v="0.39999999999999997"/>
  </r>
  <r>
    <n v="8373"/>
    <s v="CA-2016-113726"/>
    <d v="2017-02-10T00:00:00"/>
    <d v="2016-01-12T00:00:00"/>
    <d v="2016-01-12T00:00:00"/>
    <d v="2017-02-10T00:00:00"/>
    <n v="395"/>
    <x v="2"/>
    <s v="Q1"/>
    <s v="Jan"/>
    <x v="1"/>
    <s v="SC-20680"/>
    <x v="444"/>
    <x v="2"/>
    <s v="United States"/>
    <x v="12"/>
    <x v="1"/>
    <n v="98105"/>
    <x v="1"/>
    <s v="FUR-FU-10003535"/>
    <s v="Furniture"/>
    <x v="0"/>
    <x v="114"/>
    <n v="82.26"/>
    <n v="3"/>
    <n v="0"/>
    <n v="33.726599999999998"/>
    <x v="0"/>
    <n v="0.40999999999999992"/>
  </r>
  <r>
    <n v="4319"/>
    <s v="US-2017-136189"/>
    <d v="2016-01-05T00:00:00"/>
    <d v="2017-11-12T00:00:00"/>
    <d v="2016-01-05T00:00:00"/>
    <d v="2017-11-12T00:00:00"/>
    <n v="677"/>
    <x v="2"/>
    <s v="Q1"/>
    <s v="Jan"/>
    <x v="1"/>
    <s v="DC-13285"/>
    <x v="73"/>
    <x v="1"/>
    <s v="United States"/>
    <x v="21"/>
    <x v="2"/>
    <n v="23223"/>
    <x v="2"/>
    <s v="FUR-FU-10000175"/>
    <s v="Furniture"/>
    <x v="0"/>
    <x v="121"/>
    <n v="82.38"/>
    <n v="6"/>
    <n v="0"/>
    <n v="25.537800000000001"/>
    <x v="0"/>
    <n v="0.31000000000000005"/>
  </r>
  <r>
    <n v="2963"/>
    <s v="CA-2017-137428"/>
    <d v="2017-05-26T00:00:00"/>
    <d v="2017-12-21T00:00:00"/>
    <d v="2017-05-26T00:00:00"/>
    <d v="2017-12-21T00:00:00"/>
    <n v="209"/>
    <x v="3"/>
    <s v="Q2"/>
    <s v="May"/>
    <x v="0"/>
    <s v="AY-10555"/>
    <x v="297"/>
    <x v="0"/>
    <s v="United States"/>
    <x v="110"/>
    <x v="7"/>
    <n v="92054"/>
    <x v="1"/>
    <s v="FUR-CH-10002774"/>
    <s v="Furniture"/>
    <x v="3"/>
    <x v="321"/>
    <n v="81.567999999999998"/>
    <n v="2"/>
    <n v="0.2"/>
    <n v="9.1763999999999992"/>
    <x v="0"/>
    <n v="0.11249999999999999"/>
  </r>
  <r>
    <n v="8228"/>
    <s v="CA-2016-123050"/>
    <d v="2015-02-15T00:00:00"/>
    <d v="2016-08-04T00:00:00"/>
    <d v="2015-02-15T00:00:00"/>
    <d v="2016-08-04T00:00:00"/>
    <n v="536"/>
    <x v="0"/>
    <s v="Q1"/>
    <s v="Feb"/>
    <x v="0"/>
    <s v="BC-11125"/>
    <x v="445"/>
    <x v="2"/>
    <s v="United States"/>
    <x v="155"/>
    <x v="4"/>
    <n v="12180"/>
    <x v="0"/>
    <s v="FUR-FU-10000723"/>
    <s v="Furniture"/>
    <x v="0"/>
    <x v="294"/>
    <n v="82.64"/>
    <n v="2"/>
    <n v="0"/>
    <n v="7.4375999999999998"/>
    <x v="0"/>
    <n v="0.09"/>
  </r>
  <r>
    <n v="9899"/>
    <s v="CA-2016-112830"/>
    <d v="2015-04-13T00:00:00"/>
    <d v="2016-10-06T00:00:00"/>
    <d v="2015-04-13T00:00:00"/>
    <d v="2016-10-06T00:00:00"/>
    <n v="542"/>
    <x v="0"/>
    <s v="Q2"/>
    <s v="Apr"/>
    <x v="1"/>
    <s v="LP-17095"/>
    <x v="417"/>
    <x v="1"/>
    <s v="United States"/>
    <x v="6"/>
    <x v="0"/>
    <n v="45014"/>
    <x v="0"/>
    <s v="FUR-FU-10004845"/>
    <s v="Furniture"/>
    <x v="0"/>
    <x v="16"/>
    <n v="82.64"/>
    <n v="2"/>
    <n v="0.2"/>
    <n v="0"/>
    <x v="1"/>
    <n v="0"/>
  </r>
  <r>
    <n v="141"/>
    <s v="CA-2016-110366"/>
    <d v="2015-03-19T00:00:00"/>
    <d v="2016-07-09T00:00:00"/>
    <d v="2015-03-19T00:00:00"/>
    <d v="2016-07-09T00:00:00"/>
    <n v="478"/>
    <x v="0"/>
    <s v="Q1"/>
    <s v="Mar"/>
    <x v="0"/>
    <s v="JD-15895"/>
    <x v="53"/>
    <x v="0"/>
    <s v="United States"/>
    <x v="3"/>
    <x v="3"/>
    <n v="19140"/>
    <x v="0"/>
    <s v="FUR-FU-10004848"/>
    <s v="Furniture"/>
    <x v="0"/>
    <x v="276"/>
    <n v="82.8"/>
    <n v="2"/>
    <n v="0.2"/>
    <n v="10.35"/>
    <x v="0"/>
    <n v="0.125"/>
  </r>
  <r>
    <n v="2964"/>
    <s v="CA-2017-137428"/>
    <d v="2017-05-27T00:00:00"/>
    <d v="2017-12-21T00:00:00"/>
    <d v="2017-05-27T00:00:00"/>
    <d v="2017-12-21T00:00:00"/>
    <n v="208"/>
    <x v="3"/>
    <s v="Q2"/>
    <s v="May"/>
    <x v="0"/>
    <s v="AY-10555"/>
    <x v="297"/>
    <x v="0"/>
    <s v="United States"/>
    <x v="110"/>
    <x v="7"/>
    <n v="92054"/>
    <x v="1"/>
    <s v="FUR-CH-10003817"/>
    <s v="Furniture"/>
    <x v="3"/>
    <x v="247"/>
    <n v="97.183999999999997"/>
    <n v="2"/>
    <n v="0.2"/>
    <n v="6.0739999999999998"/>
    <x v="0"/>
    <n v="6.25E-2"/>
  </r>
  <r>
    <n v="8405"/>
    <s v="CA-2017-140480"/>
    <d v="2016-01-15T00:00:00"/>
    <d v="2017-12-07T00:00:00"/>
    <d v="2016-01-15T00:00:00"/>
    <d v="2017-12-07T00:00:00"/>
    <n v="692"/>
    <x v="2"/>
    <s v="Q1"/>
    <s v="Jan"/>
    <x v="1"/>
    <s v="HE-14800"/>
    <x v="119"/>
    <x v="0"/>
    <s v="United States"/>
    <x v="52"/>
    <x v="27"/>
    <n v="19711"/>
    <x v="0"/>
    <s v="FUR-FU-10003247"/>
    <s v="Furniture"/>
    <x v="0"/>
    <x v="238"/>
    <n v="83.92"/>
    <n v="4"/>
    <n v="0"/>
    <n v="5.8743999999999996"/>
    <x v="0"/>
    <n v="6.9999999999999993E-2"/>
  </r>
  <r>
    <n v="6372"/>
    <s v="CA-2017-143035"/>
    <d v="2015-10-20T00:00:00"/>
    <d v="2017-05-10T00:00:00"/>
    <d v="2015-10-20T00:00:00"/>
    <d v="2017-05-10T00:00:00"/>
    <n v="568"/>
    <x v="0"/>
    <s v="Q4"/>
    <s v="Oct"/>
    <x v="0"/>
    <s v="CC-12430"/>
    <x v="30"/>
    <x v="2"/>
    <s v="United States"/>
    <x v="4"/>
    <x v="4"/>
    <n v="10009"/>
    <x v="0"/>
    <s v="FUR-FU-10001934"/>
    <s v="Furniture"/>
    <x v="0"/>
    <x v="197"/>
    <n v="83.92"/>
    <n v="4"/>
    <n v="0"/>
    <n v="21.819199999999999"/>
    <x v="0"/>
    <n v="0.25999999999999995"/>
  </r>
  <r>
    <n v="1382"/>
    <s v="US-2016-100566"/>
    <d v="2015-01-30T00:00:00"/>
    <d v="2016-09-09T00:00:00"/>
    <d v="2015-01-30T00:00:00"/>
    <d v="2016-09-09T00:00:00"/>
    <n v="588"/>
    <x v="0"/>
    <s v="Q1"/>
    <s v="Jan"/>
    <x v="1"/>
    <s v="JK-16120"/>
    <x v="303"/>
    <x v="2"/>
    <s v="United States"/>
    <x v="43"/>
    <x v="6"/>
    <n v="60505"/>
    <x v="3"/>
    <s v="FUR-FU-10003394"/>
    <s v="Furniture"/>
    <x v="0"/>
    <x v="107"/>
    <n v="83.951999999999998"/>
    <n v="3"/>
    <n v="0.6"/>
    <n v="-90.248400000000004"/>
    <x v="0"/>
    <n v="-1.0750000000000002"/>
  </r>
  <r>
    <n v="6937"/>
    <s v="CA-2016-129847"/>
    <d v="2015-01-10T00:00:00"/>
    <d v="2016-04-09T00:00:00"/>
    <d v="2015-01-10T00:00:00"/>
    <d v="2016-04-09T00:00:00"/>
    <n v="455"/>
    <x v="0"/>
    <s v="Q1"/>
    <s v="Jan"/>
    <x v="2"/>
    <s v="TA-21385"/>
    <x v="446"/>
    <x v="2"/>
    <s v="United States"/>
    <x v="11"/>
    <x v="6"/>
    <n v="60653"/>
    <x v="3"/>
    <s v="FUR-FU-10000277"/>
    <s v="Furniture"/>
    <x v="0"/>
    <x v="140"/>
    <n v="84.272000000000006"/>
    <n v="2"/>
    <n v="0.6"/>
    <n v="-75.844800000000006"/>
    <x v="0"/>
    <n v="-0.9"/>
  </r>
  <r>
    <n v="3029"/>
    <s v="CA-2017-116855"/>
    <d v="2017-06-04T00:00:00"/>
    <d v="2017-12-21T00:00:00"/>
    <d v="2017-06-04T00:00:00"/>
    <d v="2017-12-21T00:00:00"/>
    <n v="200"/>
    <x v="3"/>
    <s v="Q2"/>
    <s v="Jun"/>
    <x v="1"/>
    <s v="AI-10855"/>
    <x v="217"/>
    <x v="1"/>
    <s v="United States"/>
    <x v="209"/>
    <x v="2"/>
    <n v="23320"/>
    <x v="2"/>
    <s v="FUR-CH-10003846"/>
    <s v="Furniture"/>
    <x v="3"/>
    <x v="304"/>
    <n v="504.9"/>
    <n v="5"/>
    <n v="0"/>
    <n v="80.784000000000006"/>
    <x v="0"/>
    <n v="0.16000000000000003"/>
  </r>
  <r>
    <n v="4690"/>
    <s v="CA-2014-138681"/>
    <d v="2017-06-24T00:00:00"/>
    <d v="2014-12-22T00:00:00"/>
    <d v="2014-12-22T00:00:00"/>
    <d v="2017-06-24T00:00:00"/>
    <n v="915"/>
    <x v="1"/>
    <s v="Q4"/>
    <s v="Dec"/>
    <x v="2"/>
    <s v="CT-11995"/>
    <x v="447"/>
    <x v="1"/>
    <s v="United States"/>
    <x v="210"/>
    <x v="13"/>
    <n v="85705"/>
    <x v="1"/>
    <s v="FUR-FU-10001876"/>
    <s v="Furniture"/>
    <x v="0"/>
    <x v="170"/>
    <n v="51.968000000000004"/>
    <n v="2"/>
    <n v="0.2"/>
    <n v="10.393599999999999"/>
    <x v="0"/>
    <n v="0.19999999999999998"/>
  </r>
  <r>
    <n v="8114"/>
    <s v="CA-2016-130393"/>
    <d v="2014-12-23T00:00:00"/>
    <d v="2016-03-12T00:00:00"/>
    <d v="2014-12-23T00:00:00"/>
    <d v="2016-03-12T00:00:00"/>
    <n v="445"/>
    <x v="1"/>
    <s v="Q4"/>
    <s v="Dec"/>
    <x v="0"/>
    <s v="JM-15865"/>
    <x v="440"/>
    <x v="1"/>
    <s v="United States"/>
    <x v="166"/>
    <x v="17"/>
    <n v="76903"/>
    <x v="3"/>
    <s v="FUR-CH-10004477"/>
    <s v="Furniture"/>
    <x v="3"/>
    <x v="223"/>
    <n v="85.245999999999995"/>
    <n v="2"/>
    <n v="0.3"/>
    <n v="-1.2178"/>
    <x v="0"/>
    <n v="-1.4285714285714287E-2"/>
  </r>
  <r>
    <n v="7524"/>
    <s v="CA-2016-162383"/>
    <d v="2015-03-28T00:00:00"/>
    <d v="2016-11-09T00:00:00"/>
    <d v="2015-03-28T00:00:00"/>
    <d v="2016-11-09T00:00:00"/>
    <n v="592"/>
    <x v="0"/>
    <s v="Q1"/>
    <s v="Mar"/>
    <x v="1"/>
    <s v="MD-17350"/>
    <x v="363"/>
    <x v="1"/>
    <s v="United States"/>
    <x v="101"/>
    <x v="0"/>
    <n v="43130"/>
    <x v="0"/>
    <s v="FUR-CH-10004477"/>
    <s v="Furniture"/>
    <x v="3"/>
    <x v="223"/>
    <n v="85.245999999999995"/>
    <n v="2"/>
    <n v="0.3"/>
    <n v="-1.2178"/>
    <x v="0"/>
    <n v="-1.4285714285714287E-2"/>
  </r>
  <r>
    <n v="4692"/>
    <s v="CA-2014-138681"/>
    <d v="2017-06-25T00:00:00"/>
    <d v="2014-12-22T00:00:00"/>
    <d v="2014-12-22T00:00:00"/>
    <d v="2017-06-25T00:00:00"/>
    <n v="916"/>
    <x v="1"/>
    <s v="Q4"/>
    <s v="Dec"/>
    <x v="2"/>
    <s v="CT-11995"/>
    <x v="447"/>
    <x v="1"/>
    <s v="United States"/>
    <x v="210"/>
    <x v="13"/>
    <n v="85705"/>
    <x v="1"/>
    <s v="FUR-CH-10004860"/>
    <s v="Furniture"/>
    <x v="3"/>
    <x v="308"/>
    <n v="242.352"/>
    <n v="3"/>
    <n v="0.2"/>
    <n v="-42.4116"/>
    <x v="0"/>
    <n v="-0.17499999999999999"/>
  </r>
  <r>
    <n v="6686"/>
    <s v="US-2015-129637"/>
    <d v="2017-06-02T00:00:00"/>
    <d v="2015-12-22T00:00:00"/>
    <d v="2015-12-22T00:00:00"/>
    <d v="2017-06-02T00:00:00"/>
    <n v="528"/>
    <x v="0"/>
    <s v="Q4"/>
    <s v="Dec"/>
    <x v="1"/>
    <s v="MC-18100"/>
    <x v="48"/>
    <x v="1"/>
    <s v="United States"/>
    <x v="211"/>
    <x v="6"/>
    <n v="61701"/>
    <x v="3"/>
    <s v="FUR-FU-10000965"/>
    <s v="Furniture"/>
    <x v="0"/>
    <x v="2"/>
    <n v="41.552"/>
    <n v="2"/>
    <n v="0.6"/>
    <n v="-19.737200000000001"/>
    <x v="0"/>
    <n v="-0.47500000000000003"/>
  </r>
  <r>
    <n v="9981"/>
    <s v="US-2015-151435"/>
    <d v="2014-09-15T00:00:00"/>
    <d v="2015-09-09T00:00:00"/>
    <d v="2014-09-15T00:00:00"/>
    <d v="2015-09-09T00:00:00"/>
    <n v="359"/>
    <x v="1"/>
    <s v="Q3"/>
    <s v="Sep"/>
    <x v="0"/>
    <s v="SW-20455"/>
    <x v="448"/>
    <x v="1"/>
    <s v="United States"/>
    <x v="46"/>
    <x v="28"/>
    <n v="70506"/>
    <x v="2"/>
    <s v="FUR-TA-10001039"/>
    <s v="Furniture"/>
    <x v="2"/>
    <x v="141"/>
    <n v="85.98"/>
    <n v="1"/>
    <n v="0"/>
    <n v="22.354800000000001"/>
    <x v="0"/>
    <n v="0.26"/>
  </r>
  <r>
    <n v="2278"/>
    <s v="CA-2014-104283"/>
    <d v="2018-10-20T00:00:00"/>
    <d v="2014-01-07T00:00:00"/>
    <d v="2014-01-07T00:00:00"/>
    <d v="2018-10-20T00:00:00"/>
    <n v="1747"/>
    <x v="1"/>
    <s v="Q1"/>
    <s v="Jan"/>
    <x v="1"/>
    <s v="LM-17065"/>
    <x v="449"/>
    <x v="1"/>
    <s v="United States"/>
    <x v="212"/>
    <x v="43"/>
    <n v="38671"/>
    <x v="2"/>
    <s v="FUR-TA-10001039"/>
    <s v="Furniture"/>
    <x v="2"/>
    <x v="141"/>
    <n v="85.98"/>
    <n v="1"/>
    <n v="0"/>
    <n v="22.354800000000001"/>
    <x v="0"/>
    <n v="0.26"/>
  </r>
  <r>
    <n v="5145"/>
    <s v="CA-2017-161333"/>
    <d v="2015-08-29T00:00:00"/>
    <d v="2017-07-02T00:00:00"/>
    <d v="2015-08-29T00:00:00"/>
    <d v="2017-07-02T00:00:00"/>
    <n v="673"/>
    <x v="0"/>
    <s v="Q3"/>
    <s v="Aug"/>
    <x v="1"/>
    <s v="JL-15835"/>
    <x v="416"/>
    <x v="1"/>
    <s v="United States"/>
    <x v="10"/>
    <x v="7"/>
    <n v="90045"/>
    <x v="1"/>
    <s v="FUR-FU-10003039"/>
    <s v="Furniture"/>
    <x v="0"/>
    <x v="239"/>
    <n v="86.26"/>
    <n v="2"/>
    <n v="0"/>
    <n v="29.328399999999998"/>
    <x v="0"/>
    <n v="0.33999999999999997"/>
  </r>
  <r>
    <n v="6378"/>
    <s v="US-2016-116442"/>
    <d v="2017-05-16T00:00:00"/>
    <d v="2016-12-22T00:00:00"/>
    <d v="2016-12-22T00:00:00"/>
    <d v="2017-05-16T00:00:00"/>
    <n v="145"/>
    <x v="2"/>
    <s v="Q4"/>
    <s v="Dec"/>
    <x v="1"/>
    <s v="BP-11230"/>
    <x v="344"/>
    <x v="1"/>
    <s v="United States"/>
    <x v="10"/>
    <x v="7"/>
    <n v="90004"/>
    <x v="1"/>
    <s v="FUR-FU-10002364"/>
    <s v="Furniture"/>
    <x v="0"/>
    <x v="92"/>
    <n v="14.76"/>
    <n v="2"/>
    <n v="0"/>
    <n v="4.2804000000000002"/>
    <x v="0"/>
    <n v="0.29000000000000004"/>
  </r>
  <r>
    <n v="641"/>
    <s v="CA-2016-147067"/>
    <d v="2017-06-09T00:00:00"/>
    <d v="2016-12-22T00:00:00"/>
    <d v="2016-12-22T00:00:00"/>
    <d v="2017-06-09T00:00:00"/>
    <n v="169"/>
    <x v="2"/>
    <s v="Q4"/>
    <s v="Dec"/>
    <x v="1"/>
    <s v="JD-16150"/>
    <x v="272"/>
    <x v="0"/>
    <s v="United States"/>
    <x v="182"/>
    <x v="18"/>
    <n v="55407"/>
    <x v="3"/>
    <s v="FUR-FU-10000732"/>
    <s v="Furniture"/>
    <x v="0"/>
    <x v="103"/>
    <n v="18.84"/>
    <n v="3"/>
    <n v="0"/>
    <n v="6.0288000000000004"/>
    <x v="0"/>
    <n v="0.32"/>
  </r>
  <r>
    <n v="7339"/>
    <s v="CA-2014-163412"/>
    <d v="2017-06-26T00:00:00"/>
    <d v="2014-12-23T00:00:00"/>
    <d v="2014-12-23T00:00:00"/>
    <d v="2017-06-26T00:00:00"/>
    <n v="916"/>
    <x v="1"/>
    <s v="Q4"/>
    <s v="Dec"/>
    <x v="0"/>
    <s v="SM-20950"/>
    <x v="208"/>
    <x v="0"/>
    <s v="United States"/>
    <x v="4"/>
    <x v="4"/>
    <n v="10035"/>
    <x v="0"/>
    <s v="FUR-CH-10004875"/>
    <s v="Furniture"/>
    <x v="3"/>
    <x v="32"/>
    <n v="192.18600000000001"/>
    <n v="3"/>
    <n v="0.1"/>
    <n v="36.3018"/>
    <x v="0"/>
    <n v="0.18888888888888888"/>
  </r>
  <r>
    <n v="5930"/>
    <s v="US-2017-169551"/>
    <d v="2015-12-23T00:00:00"/>
    <d v="2017-09-07T00:00:00"/>
    <d v="2015-12-23T00:00:00"/>
    <d v="2017-09-07T00:00:00"/>
    <n v="624"/>
    <x v="0"/>
    <s v="Q4"/>
    <s v="Dec"/>
    <x v="2"/>
    <s v="RL-19615"/>
    <x v="450"/>
    <x v="1"/>
    <s v="United States"/>
    <x v="3"/>
    <x v="3"/>
    <n v="19120"/>
    <x v="0"/>
    <s v="FUR-BO-10001519"/>
    <s v="Furniture"/>
    <x v="1"/>
    <x v="263"/>
    <n v="87.21"/>
    <n v="3"/>
    <n v="0.5"/>
    <n v="-45.349200000000003"/>
    <x v="0"/>
    <n v="-0.52000000000000013"/>
  </r>
  <r>
    <n v="314"/>
    <s v="CA-2014-120887"/>
    <d v="2019-10-06T00:00:00"/>
    <d v="2014-03-10T00:00:00"/>
    <d v="2014-03-10T00:00:00"/>
    <d v="2019-10-06T00:00:00"/>
    <n v="2036"/>
    <x v="1"/>
    <s v="Q1"/>
    <s v="Mar"/>
    <x v="1"/>
    <s v="TS-21205"/>
    <x v="451"/>
    <x v="0"/>
    <s v="United States"/>
    <x v="213"/>
    <x v="22"/>
    <n v="7601"/>
    <x v="0"/>
    <s v="FUR-FU-10001588"/>
    <s v="Furniture"/>
    <x v="0"/>
    <x v="285"/>
    <n v="87.54"/>
    <n v="3"/>
    <n v="0"/>
    <n v="37.642200000000003"/>
    <x v="0"/>
    <n v="0.43"/>
  </r>
  <r>
    <n v="8543"/>
    <s v="CA-2015-157287"/>
    <d v="2017-07-07T00:00:00"/>
    <d v="2015-12-23T00:00:00"/>
    <d v="2015-12-23T00:00:00"/>
    <d v="2017-07-07T00:00:00"/>
    <n v="562"/>
    <x v="0"/>
    <s v="Q4"/>
    <s v="Dec"/>
    <x v="2"/>
    <s v="HR-14830"/>
    <x v="452"/>
    <x v="0"/>
    <s v="United States"/>
    <x v="3"/>
    <x v="3"/>
    <n v="19140"/>
    <x v="0"/>
    <s v="FUR-CH-10001270"/>
    <s v="Furniture"/>
    <x v="3"/>
    <x v="322"/>
    <n v="422.625"/>
    <n v="7"/>
    <n v="0.3"/>
    <n v="0"/>
    <x v="1"/>
    <n v="0"/>
  </r>
  <r>
    <n v="1316"/>
    <s v="CA-2016-145919"/>
    <d v="2017-06-10T00:00:00"/>
    <d v="2016-12-23T00:00:00"/>
    <d v="2016-12-23T00:00:00"/>
    <d v="2017-06-10T00:00:00"/>
    <n v="169"/>
    <x v="2"/>
    <s v="Q4"/>
    <s v="Dec"/>
    <x v="1"/>
    <s v="HG-14965"/>
    <x v="453"/>
    <x v="0"/>
    <s v="United States"/>
    <x v="10"/>
    <x v="7"/>
    <n v="90032"/>
    <x v="1"/>
    <s v="FUR-FU-10004960"/>
    <s v="Furniture"/>
    <x v="0"/>
    <x v="323"/>
    <n v="183.84"/>
    <n v="8"/>
    <n v="0"/>
    <n v="62.505600000000001"/>
    <x v="0"/>
    <n v="0.34"/>
  </r>
  <r>
    <n v="6203"/>
    <s v="CA-2016-118332"/>
    <d v="2017-05-25T00:00:00"/>
    <d v="2016-12-23T00:00:00"/>
    <d v="2016-12-23T00:00:00"/>
    <d v="2017-05-25T00:00:00"/>
    <n v="153"/>
    <x v="2"/>
    <s v="Q4"/>
    <s v="Dec"/>
    <x v="1"/>
    <s v="PK-19075"/>
    <x v="107"/>
    <x v="1"/>
    <s v="United States"/>
    <x v="214"/>
    <x v="7"/>
    <n v="92307"/>
    <x v="1"/>
    <s v="FUR-CH-10001708"/>
    <s v="Furniture"/>
    <x v="3"/>
    <x v="241"/>
    <n v="563.91999999999996"/>
    <n v="5"/>
    <n v="0.2"/>
    <n v="7.0490000000000004"/>
    <x v="0"/>
    <n v="1.2500000000000002E-2"/>
  </r>
  <r>
    <n v="5472"/>
    <s v="CA-2017-116946"/>
    <d v="2017-06-20T00:00:00"/>
    <d v="2017-12-23T00:00:00"/>
    <d v="2017-06-20T00:00:00"/>
    <d v="2017-12-23T00:00:00"/>
    <n v="186"/>
    <x v="3"/>
    <s v="Q2"/>
    <s v="Jun"/>
    <x v="1"/>
    <s v="TS-21505"/>
    <x v="454"/>
    <x v="1"/>
    <s v="United States"/>
    <x v="215"/>
    <x v="31"/>
    <n v="80134"/>
    <x v="1"/>
    <s v="FUR-FU-10000320"/>
    <s v="Furniture"/>
    <x v="0"/>
    <x v="167"/>
    <n v="13.36"/>
    <n v="5"/>
    <n v="0.2"/>
    <n v="4.008"/>
    <x v="0"/>
    <n v="0.3"/>
  </r>
  <r>
    <n v="1910"/>
    <s v="CA-2017-105886"/>
    <d v="2017-06-13T00:00:00"/>
    <d v="2017-12-23T00:00:00"/>
    <d v="2017-06-13T00:00:00"/>
    <d v="2017-12-23T00:00:00"/>
    <n v="193"/>
    <x v="3"/>
    <s v="Q2"/>
    <s v="Jun"/>
    <x v="1"/>
    <s v="DB-13660"/>
    <x v="455"/>
    <x v="1"/>
    <s v="United States"/>
    <x v="110"/>
    <x v="4"/>
    <n v="11572"/>
    <x v="0"/>
    <s v="FUR-FU-10001037"/>
    <s v="Furniture"/>
    <x v="0"/>
    <x v="28"/>
    <n v="18.96"/>
    <n v="2"/>
    <n v="0"/>
    <n v="8.532"/>
    <x v="0"/>
    <n v="0.44999999999999996"/>
  </r>
  <r>
    <n v="4525"/>
    <s v="CA-2014-107454"/>
    <d v="2014-01-23T00:00:00"/>
    <d v="2014-06-11T00:00:00"/>
    <d v="2014-01-23T00:00:00"/>
    <d v="2014-06-11T00:00:00"/>
    <n v="139"/>
    <x v="1"/>
    <s v="Q1"/>
    <s v="Jan"/>
    <x v="1"/>
    <s v="RD-19720"/>
    <x v="456"/>
    <x v="1"/>
    <s v="United States"/>
    <x v="4"/>
    <x v="4"/>
    <n v="10024"/>
    <x v="0"/>
    <s v="FUR-FU-10004018"/>
    <s v="Furniture"/>
    <x v="0"/>
    <x v="224"/>
    <n v="89.34"/>
    <n v="6"/>
    <n v="0"/>
    <n v="24.1218"/>
    <x v="0"/>
    <n v="0.27"/>
  </r>
  <r>
    <n v="5474"/>
    <s v="CA-2017-116946"/>
    <d v="2017-06-21T00:00:00"/>
    <d v="2017-12-23T00:00:00"/>
    <d v="2017-06-21T00:00:00"/>
    <d v="2017-12-23T00:00:00"/>
    <n v="185"/>
    <x v="3"/>
    <s v="Q2"/>
    <s v="Jun"/>
    <x v="1"/>
    <s v="TS-21505"/>
    <x v="454"/>
    <x v="1"/>
    <s v="United States"/>
    <x v="215"/>
    <x v="31"/>
    <n v="80134"/>
    <x v="1"/>
    <s v="FUR-BO-10000468"/>
    <s v="Furniture"/>
    <x v="1"/>
    <x v="272"/>
    <n v="102.018"/>
    <n v="7"/>
    <n v="0.7"/>
    <n v="-183.63239999999999"/>
    <x v="0"/>
    <n v="-1.7999999999999998"/>
  </r>
  <r>
    <n v="1115"/>
    <s v="CA-2017-140585"/>
    <d v="2017-06-12T00:00:00"/>
    <d v="2017-12-23T00:00:00"/>
    <d v="2017-06-12T00:00:00"/>
    <d v="2017-12-23T00:00:00"/>
    <n v="194"/>
    <x v="3"/>
    <s v="Q2"/>
    <s v="Jun"/>
    <x v="0"/>
    <s v="RA-19915"/>
    <x v="457"/>
    <x v="1"/>
    <s v="United States"/>
    <x v="216"/>
    <x v="7"/>
    <n v="92024"/>
    <x v="1"/>
    <s v="FUR-BO-10002206"/>
    <s v="Furniture"/>
    <x v="1"/>
    <x v="324"/>
    <n v="119.833"/>
    <n v="1"/>
    <n v="0.15"/>
    <n v="-12.6882"/>
    <x v="0"/>
    <n v="-0.10588235294117647"/>
  </r>
  <r>
    <n v="5288"/>
    <s v="CA-2017-105991"/>
    <d v="2015-11-18T00:00:00"/>
    <d v="2017-06-05T00:00:00"/>
    <d v="2015-11-18T00:00:00"/>
    <d v="2017-06-05T00:00:00"/>
    <n v="565"/>
    <x v="0"/>
    <s v="Q4"/>
    <s v="Nov"/>
    <x v="2"/>
    <s v="LH-17020"/>
    <x v="319"/>
    <x v="1"/>
    <s v="United States"/>
    <x v="58"/>
    <x v="31"/>
    <n v="80027"/>
    <x v="1"/>
    <s v="FUR-BO-10004467"/>
    <s v="Furniture"/>
    <x v="1"/>
    <x v="194"/>
    <n v="89.991"/>
    <n v="3"/>
    <n v="0.7"/>
    <n v="-152.9847"/>
    <x v="0"/>
    <n v="-1.7"/>
  </r>
  <r>
    <n v="5827"/>
    <s v="CA-2017-161067"/>
    <d v="2015-10-16T00:00:00"/>
    <d v="2017-06-09T00:00:00"/>
    <d v="2015-10-16T00:00:00"/>
    <d v="2017-06-09T00:00:00"/>
    <n v="602"/>
    <x v="0"/>
    <s v="Q4"/>
    <s v="Oct"/>
    <x v="0"/>
    <s v="KB-16405"/>
    <x v="340"/>
    <x v="2"/>
    <s v="United States"/>
    <x v="4"/>
    <x v="4"/>
    <n v="10035"/>
    <x v="0"/>
    <s v="FUR-CH-10004626"/>
    <s v="Furniture"/>
    <x v="3"/>
    <x v="24"/>
    <n v="90.801000000000002"/>
    <n v="1"/>
    <n v="0.1"/>
    <n v="14.124599999999999"/>
    <x v="0"/>
    <n v="0.15555555555555553"/>
  </r>
  <r>
    <n v="7826"/>
    <s v="CA-2015-127327"/>
    <d v="2014-07-18T00:00:00"/>
    <d v="2015-07-02T00:00:00"/>
    <d v="2014-07-18T00:00:00"/>
    <d v="2015-07-02T00:00:00"/>
    <n v="349"/>
    <x v="1"/>
    <s v="Q3"/>
    <s v="Jul"/>
    <x v="1"/>
    <s v="PW-19030"/>
    <x v="458"/>
    <x v="0"/>
    <s v="United States"/>
    <x v="217"/>
    <x v="4"/>
    <n v="13440"/>
    <x v="0"/>
    <s v="FUR-CH-10004218"/>
    <s v="Furniture"/>
    <x v="3"/>
    <x v="172"/>
    <n v="90.882000000000005"/>
    <n v="1"/>
    <n v="0.1"/>
    <n v="15.147"/>
    <x v="0"/>
    <n v="0.16666666666666666"/>
  </r>
  <r>
    <n v="7968"/>
    <s v="CA-2016-157707"/>
    <d v="2015-06-11T00:00:00"/>
    <d v="2016-12-10T00:00:00"/>
    <d v="2015-06-11T00:00:00"/>
    <d v="2016-12-10T00:00:00"/>
    <n v="548"/>
    <x v="0"/>
    <s v="Q2"/>
    <s v="Jun"/>
    <x v="2"/>
    <s v="CC-12610"/>
    <x v="459"/>
    <x v="0"/>
    <s v="United States"/>
    <x v="82"/>
    <x v="31"/>
    <n v="80219"/>
    <x v="1"/>
    <s v="FUR-BO-10001567"/>
    <s v="Furniture"/>
    <x v="1"/>
    <x v="325"/>
    <n v="90.882000000000005"/>
    <n v="3"/>
    <n v="0.7"/>
    <n v="-190.85220000000001"/>
    <x v="0"/>
    <n v="-2.1"/>
  </r>
  <r>
    <n v="7042"/>
    <s v="CA-2017-103443"/>
    <d v="2017-06-05T00:00:00"/>
    <d v="2017-12-23T00:00:00"/>
    <d v="2017-06-05T00:00:00"/>
    <d v="2017-12-23T00:00:00"/>
    <n v="201"/>
    <x v="3"/>
    <s v="Q2"/>
    <s v="Jun"/>
    <x v="1"/>
    <s v="AT-10735"/>
    <x v="460"/>
    <x v="1"/>
    <s v="United States"/>
    <x v="4"/>
    <x v="4"/>
    <n v="10009"/>
    <x v="0"/>
    <s v="FUR-FU-10000308"/>
    <s v="Furniture"/>
    <x v="0"/>
    <x v="176"/>
    <n v="124.36"/>
    <n v="2"/>
    <n v="0"/>
    <n v="27.359200000000001"/>
    <x v="0"/>
    <n v="0.22"/>
  </r>
  <r>
    <n v="4337"/>
    <s v="CA-2015-154795"/>
    <d v="2017-06-29T00:00:00"/>
    <d v="2015-12-24T00:00:00"/>
    <d v="2015-12-24T00:00:00"/>
    <d v="2017-06-29T00:00:00"/>
    <n v="553"/>
    <x v="0"/>
    <s v="Q4"/>
    <s v="Dec"/>
    <x v="1"/>
    <s v="GZ-14470"/>
    <x v="279"/>
    <x v="1"/>
    <s v="United States"/>
    <x v="218"/>
    <x v="13"/>
    <n v="86442"/>
    <x v="1"/>
    <s v="FUR-FU-10002088"/>
    <s v="Furniture"/>
    <x v="0"/>
    <x v="85"/>
    <n v="14.368"/>
    <n v="2"/>
    <n v="0.2"/>
    <n v="3.9512"/>
    <x v="0"/>
    <n v="0.27500000000000002"/>
  </r>
  <r>
    <n v="7489"/>
    <s v="US-2015-134558"/>
    <d v="2017-06-17T00:00:00"/>
    <d v="2015-12-24T00:00:00"/>
    <d v="2015-12-24T00:00:00"/>
    <d v="2017-06-17T00:00:00"/>
    <n v="541"/>
    <x v="0"/>
    <s v="Q4"/>
    <s v="Dec"/>
    <x v="0"/>
    <s v="PM-19135"/>
    <x v="151"/>
    <x v="2"/>
    <s v="United States"/>
    <x v="45"/>
    <x v="15"/>
    <n v="3820"/>
    <x v="0"/>
    <s v="FUR-TA-10003473"/>
    <s v="Furniture"/>
    <x v="2"/>
    <x v="79"/>
    <n v="1053.164"/>
    <n v="4"/>
    <n v="0.3"/>
    <n v="-105.3164"/>
    <x v="0"/>
    <n v="-0.1"/>
  </r>
  <r>
    <n v="1014"/>
    <s v="US-2015-126214"/>
    <d v="2017-07-04T00:00:00"/>
    <d v="2015-12-24T00:00:00"/>
    <d v="2015-12-24T00:00:00"/>
    <d v="2017-07-04T00:00:00"/>
    <n v="558"/>
    <x v="0"/>
    <s v="Q4"/>
    <s v="Dec"/>
    <x v="0"/>
    <s v="JS-15880"/>
    <x v="461"/>
    <x v="1"/>
    <s v="United States"/>
    <x v="12"/>
    <x v="1"/>
    <n v="98103"/>
    <x v="1"/>
    <s v="FUR-TA-10003748"/>
    <s v="Furniture"/>
    <x v="2"/>
    <x v="128"/>
    <n v="1618.37"/>
    <n v="13"/>
    <n v="0"/>
    <n v="356.04140000000001"/>
    <x v="0"/>
    <n v="0.22000000000000003"/>
  </r>
  <r>
    <n v="3721"/>
    <s v="CA-2016-151155"/>
    <d v="2017-07-01T00:00:00"/>
    <d v="2016-12-24T00:00:00"/>
    <d v="2016-12-24T00:00:00"/>
    <d v="2017-07-01T00:00:00"/>
    <n v="189"/>
    <x v="2"/>
    <s v="Q4"/>
    <s v="Dec"/>
    <x v="1"/>
    <s v="AB-10255"/>
    <x v="462"/>
    <x v="2"/>
    <s v="United States"/>
    <x v="17"/>
    <x v="43"/>
    <n v="39212"/>
    <x v="2"/>
    <s v="FUR-FU-10001918"/>
    <s v="Furniture"/>
    <x v="0"/>
    <x v="88"/>
    <n v="18.920000000000002"/>
    <n v="4"/>
    <n v="0"/>
    <n v="7.3788"/>
    <x v="0"/>
    <n v="0.38999999999999996"/>
  </r>
  <r>
    <n v="6016"/>
    <s v="CA-2014-102652"/>
    <d v="2014-03-04T00:00:00"/>
    <d v="2014-12-04T00:00:00"/>
    <d v="2014-03-04T00:00:00"/>
    <d v="2014-12-04T00:00:00"/>
    <n v="275"/>
    <x v="1"/>
    <s v="Q1"/>
    <s v="Mar"/>
    <x v="1"/>
    <s v="AY-10555"/>
    <x v="297"/>
    <x v="0"/>
    <s v="United States"/>
    <x v="10"/>
    <x v="7"/>
    <n v="90049"/>
    <x v="1"/>
    <s v="FUR-FU-10000747"/>
    <s v="Furniture"/>
    <x v="0"/>
    <x v="49"/>
    <n v="91.96"/>
    <n v="2"/>
    <n v="0"/>
    <n v="15.6332"/>
    <x v="0"/>
    <n v="0.17"/>
  </r>
  <r>
    <n v="9991"/>
    <s v="CA-2017-121258"/>
    <d v="2017-11-10T00:00:00"/>
    <d v="2017-03-03T00:00:00"/>
    <d v="2017-03-03T00:00:00"/>
    <d v="2017-11-10T00:00:00"/>
    <n v="252"/>
    <x v="3"/>
    <s v="Q1"/>
    <s v="Mar"/>
    <x v="1"/>
    <s v="DB-13060"/>
    <x v="392"/>
    <x v="1"/>
    <s v="United States"/>
    <x v="34"/>
    <x v="7"/>
    <n v="92627"/>
    <x v="1"/>
    <s v="FUR-FU-10000747"/>
    <s v="Furniture"/>
    <x v="0"/>
    <x v="49"/>
    <n v="91.96"/>
    <n v="2"/>
    <n v="0"/>
    <n v="15.6332"/>
    <x v="0"/>
    <n v="0.17"/>
  </r>
  <r>
    <n v="5024"/>
    <s v="CA-2016-133795"/>
    <d v="2017-06-11T00:00:00"/>
    <d v="2016-12-24T00:00:00"/>
    <d v="2016-12-24T00:00:00"/>
    <d v="2017-06-11T00:00:00"/>
    <n v="169"/>
    <x v="2"/>
    <s v="Q4"/>
    <s v="Dec"/>
    <x v="1"/>
    <s v="JE-15475"/>
    <x v="330"/>
    <x v="1"/>
    <s v="United States"/>
    <x v="8"/>
    <x v="7"/>
    <n v="92037"/>
    <x v="1"/>
    <s v="FUR-FU-10003731"/>
    <s v="Furniture"/>
    <x v="0"/>
    <x v="135"/>
    <n v="39.92"/>
    <n v="4"/>
    <n v="0"/>
    <n v="11.1776"/>
    <x v="0"/>
    <n v="0.27999999999999997"/>
  </r>
  <r>
    <n v="2306"/>
    <s v="CA-2016-115574"/>
    <d v="2017-07-21T00:00:00"/>
    <d v="2016-12-24T00:00:00"/>
    <d v="2016-12-24T00:00:00"/>
    <d v="2017-07-21T00:00:00"/>
    <n v="209"/>
    <x v="2"/>
    <s v="Q4"/>
    <s v="Dec"/>
    <x v="2"/>
    <s v="BP-11185"/>
    <x v="463"/>
    <x v="0"/>
    <s v="United States"/>
    <x v="11"/>
    <x v="6"/>
    <n v="60623"/>
    <x v="3"/>
    <s v="FUR-BO-10003441"/>
    <s v="Furniture"/>
    <x v="1"/>
    <x v="230"/>
    <n v="141.37200000000001"/>
    <n v="2"/>
    <n v="0.3"/>
    <n v="-14.1372"/>
    <x v="0"/>
    <n v="-9.9999999999999992E-2"/>
  </r>
  <r>
    <n v="8665"/>
    <s v="CA-2017-126634"/>
    <d v="2018-02-08T00:00:00"/>
    <d v="2017-01-04T00:00:00"/>
    <d v="2017-01-04T00:00:00"/>
    <d v="2018-02-08T00:00:00"/>
    <n v="400"/>
    <x v="3"/>
    <s v="Q1"/>
    <s v="Jan"/>
    <x v="0"/>
    <s v="AB-10165"/>
    <x v="287"/>
    <x v="1"/>
    <s v="United States"/>
    <x v="51"/>
    <x v="7"/>
    <n v="90712"/>
    <x v="1"/>
    <s v="FUR-FU-10004973"/>
    <s v="Furniture"/>
    <x v="0"/>
    <x v="18"/>
    <n v="94.2"/>
    <n v="5"/>
    <n v="0"/>
    <n v="39.564"/>
    <x v="0"/>
    <n v="0.42"/>
  </r>
  <r>
    <n v="8932"/>
    <s v="CA-2017-143252"/>
    <d v="2017-06-15T00:00:00"/>
    <d v="2017-12-24T00:00:00"/>
    <d v="2017-06-15T00:00:00"/>
    <d v="2017-12-24T00:00:00"/>
    <n v="192"/>
    <x v="3"/>
    <s v="Q2"/>
    <s v="Jun"/>
    <x v="1"/>
    <s v="HE-14800"/>
    <x v="119"/>
    <x v="0"/>
    <s v="United States"/>
    <x v="130"/>
    <x v="38"/>
    <n v="53209"/>
    <x v="3"/>
    <s v="FUR-FU-10001057"/>
    <s v="Furniture"/>
    <x v="0"/>
    <x v="257"/>
    <n v="99.95"/>
    <n v="5"/>
    <n v="0"/>
    <n v="22.988499999999998"/>
    <x v="0"/>
    <n v="0.22999999999999998"/>
  </r>
  <r>
    <n v="9233"/>
    <s v="CA-2016-126732"/>
    <d v="2015-01-14T00:00:00"/>
    <d v="2016-06-09T00:00:00"/>
    <d v="2015-01-14T00:00:00"/>
    <d v="2016-06-09T00:00:00"/>
    <n v="512"/>
    <x v="0"/>
    <s v="Q1"/>
    <s v="Jan"/>
    <x v="1"/>
    <s v="LR-16915"/>
    <x v="464"/>
    <x v="1"/>
    <s v="United States"/>
    <x v="10"/>
    <x v="7"/>
    <n v="90036"/>
    <x v="1"/>
    <s v="FUR-FU-10001889"/>
    <s v="Furniture"/>
    <x v="0"/>
    <x v="30"/>
    <n v="94.68"/>
    <n v="9"/>
    <n v="0"/>
    <n v="31.244399999999999"/>
    <x v="0"/>
    <n v="0.32999999999999996"/>
  </r>
  <r>
    <n v="1250"/>
    <s v="CA-2017-115602"/>
    <d v="2017-06-14T00:00:00"/>
    <d v="2017-12-24T00:00:00"/>
    <d v="2017-06-14T00:00:00"/>
    <d v="2017-12-24T00:00:00"/>
    <n v="193"/>
    <x v="3"/>
    <s v="Q2"/>
    <s v="Jun"/>
    <x v="1"/>
    <s v="DJ-13630"/>
    <x v="465"/>
    <x v="1"/>
    <s v="United States"/>
    <x v="4"/>
    <x v="4"/>
    <n v="10009"/>
    <x v="0"/>
    <s v="FUR-CH-10001708"/>
    <s v="Furniture"/>
    <x v="3"/>
    <x v="241"/>
    <n v="1141.9380000000001"/>
    <n v="9"/>
    <n v="0.1"/>
    <n v="139.5702"/>
    <x v="0"/>
    <n v="0.1222222222222222"/>
  </r>
  <r>
    <n v="1199"/>
    <s v="CA-2016-130946"/>
    <d v="2015-05-05T00:00:00"/>
    <d v="2016-12-04T00:00:00"/>
    <d v="2015-05-05T00:00:00"/>
    <d v="2016-12-04T00:00:00"/>
    <n v="579"/>
    <x v="0"/>
    <s v="Q2"/>
    <s v="May"/>
    <x v="1"/>
    <s v="ZC-21910"/>
    <x v="65"/>
    <x v="1"/>
    <s v="United States"/>
    <x v="26"/>
    <x v="17"/>
    <n v="77041"/>
    <x v="3"/>
    <s v="FUR-CH-10004540"/>
    <s v="Furniture"/>
    <x v="3"/>
    <x v="152"/>
    <n v="95.983999999999995"/>
    <n v="4"/>
    <n v="0.3"/>
    <n v="-4.1135999999999999"/>
    <x v="0"/>
    <n v="-4.2857142857142858E-2"/>
  </r>
  <r>
    <n v="97"/>
    <s v="CA-2017-161018"/>
    <d v="2016-02-16T00:00:00"/>
    <d v="2017-11-11T00:00:00"/>
    <d v="2016-02-16T00:00:00"/>
    <d v="2017-11-11T00:00:00"/>
    <n v="634"/>
    <x v="2"/>
    <s v="Q1"/>
    <s v="Feb"/>
    <x v="0"/>
    <s v="PN-18775"/>
    <x v="439"/>
    <x v="2"/>
    <s v="United States"/>
    <x v="4"/>
    <x v="4"/>
    <n v="10009"/>
    <x v="0"/>
    <s v="FUR-FU-10000629"/>
    <s v="Furniture"/>
    <x v="0"/>
    <x v="87"/>
    <n v="96.53"/>
    <n v="7"/>
    <n v="0"/>
    <n v="40.5426"/>
    <x v="0"/>
    <n v="0.42"/>
  </r>
  <r>
    <n v="8164"/>
    <s v="CA-2015-168207"/>
    <d v="2014-07-12T00:00:00"/>
    <d v="2015-06-11T00:00:00"/>
    <d v="2014-07-12T00:00:00"/>
    <d v="2015-06-11T00:00:00"/>
    <n v="334"/>
    <x v="1"/>
    <s v="Q3"/>
    <s v="Jul"/>
    <x v="1"/>
    <s v="LT-17110"/>
    <x v="222"/>
    <x v="1"/>
    <s v="United States"/>
    <x v="8"/>
    <x v="7"/>
    <n v="92105"/>
    <x v="1"/>
    <s v="FUR-FU-10004909"/>
    <s v="Furniture"/>
    <x v="0"/>
    <x v="72"/>
    <n v="96.96"/>
    <n v="6"/>
    <n v="0"/>
    <n v="33.936"/>
    <x v="0"/>
    <n v="0.35000000000000003"/>
  </r>
  <r>
    <n v="74"/>
    <s v="US-2015-134026"/>
    <d v="2018-04-23T00:00:00"/>
    <d v="2015-02-05T00:00:00"/>
    <d v="2015-02-05T00:00:00"/>
    <d v="2018-04-23T00:00:00"/>
    <n v="1173"/>
    <x v="0"/>
    <s v="Q1"/>
    <s v="Feb"/>
    <x v="1"/>
    <s v="JE-15745"/>
    <x v="90"/>
    <x v="1"/>
    <s v="United States"/>
    <x v="99"/>
    <x v="26"/>
    <n v="38109"/>
    <x v="2"/>
    <s v="FUR-FU-10003708"/>
    <s v="Furniture"/>
    <x v="0"/>
    <x v="67"/>
    <n v="97.04"/>
    <n v="2"/>
    <n v="0.2"/>
    <n v="1.2130000000000001"/>
    <x v="0"/>
    <n v="1.2500000000000001E-2"/>
  </r>
  <r>
    <n v="7304"/>
    <s v="US-2017-117450"/>
    <d v="2015-11-08T00:00:00"/>
    <d v="2017-08-09T00:00:00"/>
    <d v="2015-11-08T00:00:00"/>
    <d v="2017-08-09T00:00:00"/>
    <n v="640"/>
    <x v="0"/>
    <s v="Q4"/>
    <s v="Nov"/>
    <x v="1"/>
    <s v="DO-13645"/>
    <x v="115"/>
    <x v="1"/>
    <s v="United States"/>
    <x v="97"/>
    <x v="16"/>
    <n v="33437"/>
    <x v="2"/>
    <s v="FUR-CH-10003817"/>
    <s v="Furniture"/>
    <x v="3"/>
    <x v="247"/>
    <n v="97.183999999999997"/>
    <n v="2"/>
    <n v="0.2"/>
    <n v="6.0739999999999998"/>
    <x v="0"/>
    <n v="6.25E-2"/>
  </r>
  <r>
    <n v="3321"/>
    <s v="CA-2014-134551"/>
    <d v="2017-06-27T00:00:00"/>
    <d v="2014-12-25T00:00:00"/>
    <d v="2014-12-25T00:00:00"/>
    <d v="2017-06-27T00:00:00"/>
    <n v="915"/>
    <x v="1"/>
    <s v="Q4"/>
    <s v="Dec"/>
    <x v="1"/>
    <s v="TS-21505"/>
    <x v="454"/>
    <x v="1"/>
    <s v="United States"/>
    <x v="76"/>
    <x v="26"/>
    <n v="38401"/>
    <x v="2"/>
    <s v="FUR-CH-10004287"/>
    <s v="Furniture"/>
    <x v="3"/>
    <x v="228"/>
    <n v="662.88"/>
    <n v="3"/>
    <n v="0.2"/>
    <n v="74.573999999999998"/>
    <x v="0"/>
    <n v="0.1125"/>
  </r>
  <r>
    <n v="8648"/>
    <s v="US-2015-131842"/>
    <d v="2014-09-04T00:00:00"/>
    <d v="2015-08-12T00:00:00"/>
    <d v="2014-09-04T00:00:00"/>
    <d v="2015-08-12T00:00:00"/>
    <n v="342"/>
    <x v="1"/>
    <s v="Q3"/>
    <s v="Sep"/>
    <x v="2"/>
    <s v="RR-19525"/>
    <x v="466"/>
    <x v="0"/>
    <s v="United States"/>
    <x v="168"/>
    <x v="26"/>
    <n v="37211"/>
    <x v="2"/>
    <s v="FUR-CH-10004477"/>
    <s v="Furniture"/>
    <x v="3"/>
    <x v="223"/>
    <n v="97.424000000000007"/>
    <n v="2"/>
    <n v="0.2"/>
    <n v="10.9602"/>
    <x v="0"/>
    <n v="0.1125"/>
  </r>
  <r>
    <n v="4995"/>
    <s v="CA-2015-153038"/>
    <d v="2017-06-06T00:00:00"/>
    <d v="2015-12-25T00:00:00"/>
    <d v="2015-12-25T00:00:00"/>
    <d v="2017-06-06T00:00:00"/>
    <n v="529"/>
    <x v="0"/>
    <s v="Q4"/>
    <s v="Dec"/>
    <x v="1"/>
    <s v="RB-19645"/>
    <x v="467"/>
    <x v="0"/>
    <s v="United States"/>
    <x v="99"/>
    <x v="26"/>
    <n v="38109"/>
    <x v="2"/>
    <s v="FUR-FU-10000221"/>
    <s v="Furniture"/>
    <x v="0"/>
    <x v="55"/>
    <n v="20.32"/>
    <n v="5"/>
    <n v="0.2"/>
    <n v="3.556"/>
    <x v="0"/>
    <n v="0.17499999999999999"/>
  </r>
  <r>
    <n v="2280"/>
    <s v="CA-2017-142622"/>
    <d v="2016-09-21T00:00:00"/>
    <d v="2017-02-11T00:00:00"/>
    <d v="2016-09-21T00:00:00"/>
    <d v="2017-02-11T00:00:00"/>
    <n v="143"/>
    <x v="2"/>
    <s v="Q3"/>
    <s v="Sep"/>
    <x v="2"/>
    <s v="JK-15625"/>
    <x v="468"/>
    <x v="1"/>
    <s v="United States"/>
    <x v="12"/>
    <x v="1"/>
    <n v="98115"/>
    <x v="1"/>
    <s v="FUR-CH-10003833"/>
    <s v="Furniture"/>
    <x v="3"/>
    <x v="270"/>
    <n v="97.567999999999998"/>
    <n v="2"/>
    <n v="0.2"/>
    <n v="-6.0979999999999999"/>
    <x v="0"/>
    <n v="-6.25E-2"/>
  </r>
  <r>
    <n v="1724"/>
    <s v="US-2015-123218"/>
    <d v="2017-06-30T00:00:00"/>
    <d v="2015-12-25T00:00:00"/>
    <d v="2015-12-25T00:00:00"/>
    <d v="2017-06-30T00:00:00"/>
    <n v="553"/>
    <x v="0"/>
    <s v="Q4"/>
    <s v="Dec"/>
    <x v="1"/>
    <s v="KD-16345"/>
    <x v="469"/>
    <x v="1"/>
    <s v="United States"/>
    <x v="11"/>
    <x v="6"/>
    <n v="60623"/>
    <x v="3"/>
    <s v="FUR-BO-10003966"/>
    <s v="Furniture"/>
    <x v="1"/>
    <x v="326"/>
    <n v="359.05799999999999"/>
    <n v="3"/>
    <n v="0.3"/>
    <n v="-71.811599999999999"/>
    <x v="0"/>
    <n v="-0.2"/>
  </r>
  <r>
    <n v="1302"/>
    <s v="CA-2016-137043"/>
    <d v="2017-07-23T00:00:00"/>
    <d v="2016-12-25T00:00:00"/>
    <d v="2016-12-25T00:00:00"/>
    <d v="2017-07-23T00:00:00"/>
    <n v="210"/>
    <x v="2"/>
    <s v="Q4"/>
    <s v="Dec"/>
    <x v="0"/>
    <s v="LC-17140"/>
    <x v="470"/>
    <x v="1"/>
    <s v="United States"/>
    <x v="2"/>
    <x v="2"/>
    <n v="22153"/>
    <x v="2"/>
    <s v="FUR-FU-10003664"/>
    <s v="Furniture"/>
    <x v="0"/>
    <x v="327"/>
    <n v="286.38"/>
    <n v="3"/>
    <n v="0"/>
    <n v="83.050200000000004"/>
    <x v="0"/>
    <n v="0.29000000000000004"/>
  </r>
  <r>
    <n v="5543"/>
    <s v="CA-2016-134936"/>
    <d v="2017-06-19T00:00:00"/>
    <d v="2016-12-25T00:00:00"/>
    <d v="2016-12-25T00:00:00"/>
    <d v="2017-06-19T00:00:00"/>
    <n v="176"/>
    <x v="2"/>
    <s v="Q4"/>
    <s v="Dec"/>
    <x v="1"/>
    <s v="ES-14080"/>
    <x v="471"/>
    <x v="0"/>
    <s v="United States"/>
    <x v="210"/>
    <x v="13"/>
    <n v="85705"/>
    <x v="1"/>
    <s v="FUR-TA-10001086"/>
    <s v="Furniture"/>
    <x v="2"/>
    <x v="134"/>
    <n v="455.97"/>
    <n v="6"/>
    <n v="0.5"/>
    <n v="-218.8656"/>
    <x v="0"/>
    <n v="-0.48"/>
  </r>
  <r>
    <n v="5255"/>
    <s v="CA-2015-125185"/>
    <d v="2014-08-17T00:00:00"/>
    <d v="2015-07-03T00:00:00"/>
    <d v="2014-08-17T00:00:00"/>
    <d v="2015-07-03T00:00:00"/>
    <n v="320"/>
    <x v="1"/>
    <s v="Q3"/>
    <s v="Aug"/>
    <x v="0"/>
    <s v="AH-10195"/>
    <x v="298"/>
    <x v="0"/>
    <s v="United States"/>
    <x v="148"/>
    <x v="3"/>
    <n v="18018"/>
    <x v="0"/>
    <s v="FUR-CH-10002647"/>
    <s v="Furniture"/>
    <x v="3"/>
    <x v="290"/>
    <n v="99.372"/>
    <n v="2"/>
    <n v="0.3"/>
    <n v="-7.0979999999999999"/>
    <x v="0"/>
    <n v="-7.1428571428571425E-2"/>
  </r>
  <r>
    <n v="1301"/>
    <s v="CA-2016-137043"/>
    <d v="2017-07-22T00:00:00"/>
    <d v="2016-12-25T00:00:00"/>
    <d v="2016-12-25T00:00:00"/>
    <d v="2017-07-22T00:00:00"/>
    <n v="209"/>
    <x v="2"/>
    <s v="Q4"/>
    <s v="Dec"/>
    <x v="0"/>
    <s v="LC-17140"/>
    <x v="470"/>
    <x v="1"/>
    <s v="United States"/>
    <x v="2"/>
    <x v="2"/>
    <n v="22153"/>
    <x v="2"/>
    <s v="FUR-FU-10003664"/>
    <s v="Furniture"/>
    <x v="0"/>
    <x v="327"/>
    <n v="572.76"/>
    <n v="6"/>
    <n v="0"/>
    <n v="166.10040000000001"/>
    <x v="0"/>
    <n v="0.29000000000000004"/>
  </r>
  <r>
    <n v="7152"/>
    <s v="CA-2017-142909"/>
    <d v="2017-07-14T00:00:00"/>
    <d v="2017-12-25T00:00:00"/>
    <d v="2017-07-14T00:00:00"/>
    <d v="2017-12-25T00:00:00"/>
    <n v="164"/>
    <x v="3"/>
    <s v="Q3"/>
    <s v="Jul"/>
    <x v="0"/>
    <s v="AG-10330"/>
    <x v="472"/>
    <x v="1"/>
    <s v="United States"/>
    <x v="219"/>
    <x v="13"/>
    <n v="85204"/>
    <x v="1"/>
    <s v="FUR-TA-10003008"/>
    <s v="Furniture"/>
    <x v="2"/>
    <x v="130"/>
    <n v="182.55"/>
    <n v="2"/>
    <n v="0.5"/>
    <n v="-135.08699999999999"/>
    <x v="0"/>
    <n v="-0.73999999999999988"/>
  </r>
  <r>
    <n v="7047"/>
    <s v="CA-2014-150581"/>
    <d v="2014-04-02T00:00:00"/>
    <d v="2014-12-04T00:00:00"/>
    <d v="2014-04-02T00:00:00"/>
    <d v="2014-12-04T00:00:00"/>
    <n v="246"/>
    <x v="1"/>
    <s v="Q2"/>
    <s v="Apr"/>
    <x v="1"/>
    <s v="NM-18445"/>
    <x v="129"/>
    <x v="2"/>
    <s v="United States"/>
    <x v="19"/>
    <x v="7"/>
    <n v="94521"/>
    <x v="1"/>
    <s v="FUR-TA-10003748"/>
    <s v="Furniture"/>
    <x v="2"/>
    <x v="128"/>
    <n v="99.591999999999999"/>
    <n v="1"/>
    <n v="0.2"/>
    <n v="2.4897999999999998"/>
    <x v="0"/>
    <n v="2.4999999999999998E-2"/>
  </r>
  <r>
    <n v="2059"/>
    <s v="CA-2017-120376"/>
    <d v="2017-07-13T00:00:00"/>
    <d v="2017-12-25T00:00:00"/>
    <d v="2017-07-13T00:00:00"/>
    <d v="2017-12-25T00:00:00"/>
    <n v="165"/>
    <x v="3"/>
    <s v="Q3"/>
    <s v="Jul"/>
    <x v="2"/>
    <s v="TP-21130"/>
    <x v="473"/>
    <x v="1"/>
    <s v="United States"/>
    <x v="20"/>
    <x v="12"/>
    <n v="48227"/>
    <x v="3"/>
    <s v="FUR-TA-10004534"/>
    <s v="Furniture"/>
    <x v="2"/>
    <x v="328"/>
    <n v="411.8"/>
    <n v="2"/>
    <n v="0"/>
    <n v="70.006"/>
    <x v="0"/>
    <n v="0.16999999999999998"/>
  </r>
  <r>
    <n v="2057"/>
    <s v="CA-2017-120376"/>
    <d v="2017-07-12T00:00:00"/>
    <d v="2017-12-25T00:00:00"/>
    <d v="2017-07-12T00:00:00"/>
    <d v="2017-12-25T00:00:00"/>
    <n v="166"/>
    <x v="3"/>
    <s v="Q3"/>
    <s v="Jul"/>
    <x v="2"/>
    <s v="TP-21130"/>
    <x v="473"/>
    <x v="1"/>
    <s v="United States"/>
    <x v="20"/>
    <x v="12"/>
    <n v="48227"/>
    <x v="3"/>
    <s v="FUR-CH-10002335"/>
    <s v="Furniture"/>
    <x v="3"/>
    <x v="211"/>
    <n v="1586.69"/>
    <n v="7"/>
    <n v="0"/>
    <n v="412.5394"/>
    <x v="0"/>
    <n v="0.26"/>
  </r>
  <r>
    <n v="5132"/>
    <s v="CA-2017-146626"/>
    <d v="2017-10-06T00:00:00"/>
    <d v="2018-05-01T00:00:00"/>
    <d v="2017-10-06T00:00:00"/>
    <d v="2018-05-01T00:00:00"/>
    <n v="207"/>
    <x v="3"/>
    <s v="Q4"/>
    <s v="Oct"/>
    <x v="1"/>
    <s v="BP-11185"/>
    <x v="463"/>
    <x v="0"/>
    <s v="United States"/>
    <x v="220"/>
    <x v="7"/>
    <n v="92804"/>
    <x v="1"/>
    <s v="FUR-FU-10002501"/>
    <s v="Furniture"/>
    <x v="0"/>
    <x v="227"/>
    <n v="101.12"/>
    <n v="8"/>
    <n v="0"/>
    <n v="37.414400000000001"/>
    <x v="0"/>
    <n v="0.37"/>
  </r>
  <r>
    <n v="9474"/>
    <s v="CA-2017-102925"/>
    <d v="2015-11-26T00:00:00"/>
    <d v="2017-10-11T00:00:00"/>
    <d v="2015-11-26T00:00:00"/>
    <d v="2017-10-11T00:00:00"/>
    <n v="685"/>
    <x v="0"/>
    <s v="Q4"/>
    <s v="Nov"/>
    <x v="0"/>
    <s v="CD-12280"/>
    <x v="474"/>
    <x v="1"/>
    <s v="United States"/>
    <x v="4"/>
    <x v="4"/>
    <n v="10024"/>
    <x v="0"/>
    <s v="FUR-FU-10004245"/>
    <s v="Furniture"/>
    <x v="0"/>
    <x v="234"/>
    <n v="101.4"/>
    <n v="5"/>
    <n v="0"/>
    <n v="38.531999999999996"/>
    <x v="0"/>
    <n v="0.37999999999999995"/>
  </r>
  <r>
    <n v="7391"/>
    <s v="CA-2017-108035"/>
    <d v="2017-04-09T00:00:00"/>
    <d v="2017-03-12T00:00:00"/>
    <d v="2017-03-12T00:00:00"/>
    <d v="2017-04-09T00:00:00"/>
    <n v="28"/>
    <x v="3"/>
    <s v="Q1"/>
    <s v="Mar"/>
    <x v="1"/>
    <s v="TT-21070"/>
    <x v="276"/>
    <x v="1"/>
    <s v="United States"/>
    <x v="85"/>
    <x v="26"/>
    <n v="37421"/>
    <x v="2"/>
    <s v="FUR-FU-10004017"/>
    <s v="Furniture"/>
    <x v="0"/>
    <x v="222"/>
    <n v="101.52"/>
    <n v="5"/>
    <n v="0.2"/>
    <n v="19.035"/>
    <x v="0"/>
    <n v="0.1875"/>
  </r>
  <r>
    <n v="669"/>
    <s v="CA-2014-156314"/>
    <d v="2017-07-28T00:00:00"/>
    <d v="2014-12-26T00:00:00"/>
    <d v="2014-12-26T00:00:00"/>
    <d v="2017-07-28T00:00:00"/>
    <n v="945"/>
    <x v="1"/>
    <s v="Q4"/>
    <s v="Dec"/>
    <x v="2"/>
    <s v="RP-19390"/>
    <x v="475"/>
    <x v="1"/>
    <s v="United States"/>
    <x v="32"/>
    <x v="0"/>
    <n v="44105"/>
    <x v="0"/>
    <s v="FUR-FU-10003096"/>
    <s v="Furniture"/>
    <x v="0"/>
    <x v="209"/>
    <n v="30.36"/>
    <n v="5"/>
    <n v="0.2"/>
    <n v="8.7285000000000004"/>
    <x v="0"/>
    <n v="0.28750000000000003"/>
  </r>
  <r>
    <n v="8286"/>
    <s v="CA-2015-154284"/>
    <d v="2017-07-05T00:00:00"/>
    <d v="2015-12-26T00:00:00"/>
    <d v="2015-12-26T00:00:00"/>
    <d v="2017-07-05T00:00:00"/>
    <n v="557"/>
    <x v="0"/>
    <s v="Q4"/>
    <s v="Dec"/>
    <x v="0"/>
    <s v="SZ-20035"/>
    <x v="476"/>
    <x v="2"/>
    <s v="United States"/>
    <x v="35"/>
    <x v="6"/>
    <n v="60174"/>
    <x v="3"/>
    <s v="FUR-FU-10003039"/>
    <s v="Furniture"/>
    <x v="0"/>
    <x v="239"/>
    <n v="51.756"/>
    <n v="3"/>
    <n v="0.6"/>
    <n v="-33.641399999999997"/>
    <x v="0"/>
    <n v="-0.64999999999999991"/>
  </r>
  <r>
    <n v="8577"/>
    <s v="CA-2017-106747"/>
    <d v="2015-10-09T00:00:00"/>
    <d v="2017-04-07T00:00:00"/>
    <d v="2015-10-09T00:00:00"/>
    <d v="2017-04-07T00:00:00"/>
    <n v="546"/>
    <x v="0"/>
    <s v="Q4"/>
    <s v="Oct"/>
    <x v="2"/>
    <s v="TS-21505"/>
    <x v="454"/>
    <x v="1"/>
    <s v="United States"/>
    <x v="19"/>
    <x v="15"/>
    <n v="3301"/>
    <x v="0"/>
    <s v="FUR-FU-10004188"/>
    <s v="Furniture"/>
    <x v="0"/>
    <x v="329"/>
    <n v="102.3"/>
    <n v="1"/>
    <n v="0"/>
    <n v="26.597999999999999"/>
    <x v="0"/>
    <n v="0.26"/>
  </r>
  <r>
    <n v="8562"/>
    <s v="CA-2016-132829"/>
    <d v="2017-07-24T00:00:00"/>
    <d v="2016-12-26T00:00:00"/>
    <d v="2016-12-26T00:00:00"/>
    <d v="2017-07-24T00:00:00"/>
    <n v="210"/>
    <x v="2"/>
    <s v="Q4"/>
    <s v="Dec"/>
    <x v="0"/>
    <s v="LA-16780"/>
    <x v="227"/>
    <x v="0"/>
    <s v="United States"/>
    <x v="26"/>
    <x v="17"/>
    <n v="77041"/>
    <x v="3"/>
    <s v="FUR-FU-10000206"/>
    <s v="Furniture"/>
    <x v="0"/>
    <x v="220"/>
    <n v="2.3279999999999998"/>
    <n v="2"/>
    <n v="0.6"/>
    <n v="-0.75660000000000005"/>
    <x v="0"/>
    <n v="-0.32500000000000007"/>
  </r>
  <r>
    <n v="7151"/>
    <s v="CA-2017-100412"/>
    <d v="2017-07-15T00:00:00"/>
    <d v="2017-12-26T00:00:00"/>
    <d v="2017-07-15T00:00:00"/>
    <d v="2017-12-26T00:00:00"/>
    <n v="164"/>
    <x v="3"/>
    <s v="Q3"/>
    <s v="Jul"/>
    <x v="1"/>
    <s v="SR-20425"/>
    <x v="477"/>
    <x v="2"/>
    <s v="United States"/>
    <x v="221"/>
    <x v="24"/>
    <n v="35401"/>
    <x v="2"/>
    <s v="FUR-CH-10002647"/>
    <s v="Furniture"/>
    <x v="3"/>
    <x v="290"/>
    <n v="141.96"/>
    <n v="2"/>
    <n v="0"/>
    <n v="35.49"/>
    <x v="0"/>
    <n v="0.25"/>
  </r>
  <r>
    <n v="8578"/>
    <s v="CA-2017-146164"/>
    <d v="2017-07-16T00:00:00"/>
    <d v="2017-12-26T00:00:00"/>
    <d v="2017-07-16T00:00:00"/>
    <d v="2017-12-26T00:00:00"/>
    <n v="163"/>
    <x v="3"/>
    <s v="Q3"/>
    <s v="Jul"/>
    <x v="1"/>
    <s v="CM-12190"/>
    <x v="478"/>
    <x v="1"/>
    <s v="United States"/>
    <x v="24"/>
    <x v="18"/>
    <n v="55901"/>
    <x v="3"/>
    <s v="FUR-TA-10004915"/>
    <s v="Furniture"/>
    <x v="2"/>
    <x v="143"/>
    <n v="607.52"/>
    <n v="2"/>
    <n v="0"/>
    <n v="97.203199999999995"/>
    <x v="0"/>
    <n v="0.16"/>
  </r>
  <r>
    <n v="3980"/>
    <s v="CA-2014-114517"/>
    <d v="2017-07-19T00:00:00"/>
    <d v="2014-12-27T00:00:00"/>
    <d v="2014-12-27T00:00:00"/>
    <d v="2017-07-19T00:00:00"/>
    <n v="935"/>
    <x v="1"/>
    <s v="Q4"/>
    <s v="Dec"/>
    <x v="1"/>
    <s v="TH-21235"/>
    <x v="479"/>
    <x v="0"/>
    <s v="United States"/>
    <x v="4"/>
    <x v="4"/>
    <n v="10024"/>
    <x v="0"/>
    <s v="FUR-TA-10001676"/>
    <s v="Furniture"/>
    <x v="2"/>
    <x v="75"/>
    <n v="53.316000000000003"/>
    <n v="2"/>
    <n v="0.4"/>
    <n v="-19.549199999999999"/>
    <x v="0"/>
    <n v="-0.36666666666666664"/>
  </r>
  <r>
    <n v="9381"/>
    <s v="CA-2014-154158"/>
    <d v="2017-07-20T00:00:00"/>
    <d v="2014-12-27T00:00:00"/>
    <d v="2014-12-27T00:00:00"/>
    <d v="2017-07-20T00:00:00"/>
    <n v="936"/>
    <x v="1"/>
    <s v="Q4"/>
    <s v="Dec"/>
    <x v="0"/>
    <s v="CC-12670"/>
    <x v="480"/>
    <x v="1"/>
    <s v="United States"/>
    <x v="190"/>
    <x v="16"/>
    <n v="33614"/>
    <x v="2"/>
    <s v="FUR-CH-10004698"/>
    <s v="Furniture"/>
    <x v="3"/>
    <x v="251"/>
    <n v="64.784000000000006"/>
    <n v="1"/>
    <n v="0.2"/>
    <n v="6.4783999999999997"/>
    <x v="0"/>
    <n v="9.9999999999999992E-2"/>
  </r>
  <r>
    <n v="4419"/>
    <s v="CA-2014-160157"/>
    <d v="2017-06-28T00:00:00"/>
    <d v="2014-12-27T00:00:00"/>
    <d v="2014-12-27T00:00:00"/>
    <d v="2017-06-28T00:00:00"/>
    <n v="914"/>
    <x v="1"/>
    <s v="Q4"/>
    <s v="Dec"/>
    <x v="1"/>
    <s v="MH-17455"/>
    <x v="374"/>
    <x v="1"/>
    <s v="United States"/>
    <x v="222"/>
    <x v="0"/>
    <n v="45011"/>
    <x v="0"/>
    <s v="FUR-FU-10003773"/>
    <s v="Furniture"/>
    <x v="0"/>
    <x v="330"/>
    <n v="190.84800000000001"/>
    <n v="3"/>
    <n v="0.2"/>
    <n v="-21.470400000000001"/>
    <x v="0"/>
    <n v="-0.1125"/>
  </r>
  <r>
    <n v="5640"/>
    <s v="CA-2014-154893"/>
    <d v="2017-07-03T00:00:00"/>
    <d v="2014-12-27T00:00:00"/>
    <d v="2014-12-27T00:00:00"/>
    <d v="2017-07-03T00:00:00"/>
    <n v="919"/>
    <x v="1"/>
    <s v="Q4"/>
    <s v="Dec"/>
    <x v="1"/>
    <s v="GM-14440"/>
    <x v="83"/>
    <x v="1"/>
    <s v="United States"/>
    <x v="8"/>
    <x v="7"/>
    <n v="92024"/>
    <x v="1"/>
    <s v="FUR-CH-10000595"/>
    <s v="Furniture"/>
    <x v="3"/>
    <x v="256"/>
    <n v="572.16"/>
    <n v="3"/>
    <n v="0.2"/>
    <n v="35.76"/>
    <x v="0"/>
    <n v="6.25E-2"/>
  </r>
  <r>
    <n v="9431"/>
    <s v="CA-2015-166219"/>
    <d v="2019-05-03T00:00:00"/>
    <d v="2015-01-09T00:00:00"/>
    <d v="2015-01-09T00:00:00"/>
    <d v="2019-05-03T00:00:00"/>
    <n v="1575"/>
    <x v="0"/>
    <s v="Q1"/>
    <s v="Jan"/>
    <x v="1"/>
    <s v="BP-11185"/>
    <x v="463"/>
    <x v="0"/>
    <s v="United States"/>
    <x v="37"/>
    <x v="17"/>
    <n v="75081"/>
    <x v="3"/>
    <s v="FUR-TA-10004607"/>
    <s v="Furniture"/>
    <x v="2"/>
    <x v="147"/>
    <n v="103.48099999999999"/>
    <n v="1"/>
    <n v="0.3"/>
    <n v="-16.261299999999999"/>
    <x v="0"/>
    <n v="-0.15714285714285714"/>
  </r>
  <r>
    <n v="6447"/>
    <s v="US-2017-119816"/>
    <d v="2015-11-01T00:00:00"/>
    <d v="2017-06-03T00:00:00"/>
    <d v="2015-11-01T00:00:00"/>
    <d v="2017-06-03T00:00:00"/>
    <n v="580"/>
    <x v="0"/>
    <s v="Q4"/>
    <s v="Nov"/>
    <x v="0"/>
    <s v="TT-21460"/>
    <x v="269"/>
    <x v="2"/>
    <s v="United States"/>
    <x v="26"/>
    <x v="17"/>
    <n v="77095"/>
    <x v="3"/>
    <s v="FUR-FU-10004848"/>
    <s v="Furniture"/>
    <x v="0"/>
    <x v="276"/>
    <n v="103.5"/>
    <n v="5"/>
    <n v="0.6"/>
    <n v="-77.625"/>
    <x v="0"/>
    <n v="-0.75"/>
  </r>
  <r>
    <n v="5639"/>
    <s v="CA-2014-154893"/>
    <d v="2017-07-02T00:00:00"/>
    <d v="2014-12-27T00:00:00"/>
    <d v="2014-12-27T00:00:00"/>
    <d v="2017-07-02T00:00:00"/>
    <n v="918"/>
    <x v="1"/>
    <s v="Q4"/>
    <s v="Dec"/>
    <x v="1"/>
    <s v="GM-14440"/>
    <x v="83"/>
    <x v="1"/>
    <s v="United States"/>
    <x v="8"/>
    <x v="7"/>
    <n v="92024"/>
    <x v="1"/>
    <s v="FUR-CH-10004287"/>
    <s v="Furniture"/>
    <x v="3"/>
    <x v="228"/>
    <n v="1325.76"/>
    <n v="6"/>
    <n v="0.2"/>
    <n v="149.148"/>
    <x v="0"/>
    <n v="0.1125"/>
  </r>
  <r>
    <n v="223"/>
    <s v="CA-2015-169397"/>
    <d v="2017-07-31T00:00:00"/>
    <d v="2015-12-27T00:00:00"/>
    <d v="2015-12-27T00:00:00"/>
    <d v="2017-07-31T00:00:00"/>
    <n v="582"/>
    <x v="0"/>
    <s v="Q4"/>
    <s v="Dec"/>
    <x v="2"/>
    <s v="JB-15925"/>
    <x v="481"/>
    <x v="1"/>
    <s v="United States"/>
    <x v="223"/>
    <x v="0"/>
    <n v="43017"/>
    <x v="0"/>
    <s v="FUR-FU-10000087"/>
    <s v="Furniture"/>
    <x v="0"/>
    <x v="120"/>
    <n v="72.703999999999994"/>
    <n v="4"/>
    <n v="0.2"/>
    <n v="19.084800000000001"/>
    <x v="0"/>
    <n v="0.26250000000000007"/>
  </r>
  <r>
    <n v="7155"/>
    <s v="US-2015-136749"/>
    <d v="2017-08-13T00:00:00"/>
    <d v="2015-12-27T00:00:00"/>
    <d v="2015-12-27T00:00:00"/>
    <d v="2017-08-13T00:00:00"/>
    <n v="595"/>
    <x v="0"/>
    <s v="Q4"/>
    <s v="Dec"/>
    <x v="0"/>
    <s v="LH-16900"/>
    <x v="482"/>
    <x v="1"/>
    <s v="United States"/>
    <x v="5"/>
    <x v="19"/>
    <n v="31907"/>
    <x v="2"/>
    <s v="FUR-FU-10000747"/>
    <s v="Furniture"/>
    <x v="0"/>
    <x v="49"/>
    <n v="275.88"/>
    <n v="6"/>
    <n v="0"/>
    <n v="46.8996"/>
    <x v="0"/>
    <n v="0.17"/>
  </r>
  <r>
    <n v="6307"/>
    <s v="CA-2016-163328"/>
    <d v="2015-03-04T00:00:00"/>
    <d v="2016-06-11T00:00:00"/>
    <d v="2015-03-04T00:00:00"/>
    <d v="2016-06-11T00:00:00"/>
    <n v="465"/>
    <x v="0"/>
    <s v="Q1"/>
    <s v="Mar"/>
    <x v="0"/>
    <s v="TP-21565"/>
    <x v="318"/>
    <x v="0"/>
    <s v="United States"/>
    <x v="224"/>
    <x v="29"/>
    <n v="97405"/>
    <x v="1"/>
    <s v="FUR-CH-10003298"/>
    <s v="Furniture"/>
    <x v="3"/>
    <x v="226"/>
    <n v="104.78400000000001"/>
    <n v="1"/>
    <n v="0.2"/>
    <n v="-14.4078"/>
    <x v="0"/>
    <n v="-0.13749999999999998"/>
  </r>
  <r>
    <n v="6223"/>
    <s v="CA-2017-140627"/>
    <d v="2017-07-26T00:00:00"/>
    <d v="2017-12-27T00:00:00"/>
    <d v="2017-07-26T00:00:00"/>
    <d v="2017-12-27T00:00:00"/>
    <n v="154"/>
    <x v="3"/>
    <s v="Q3"/>
    <s v="Jul"/>
    <x v="1"/>
    <s v="DK-12985"/>
    <x v="483"/>
    <x v="1"/>
    <s v="United States"/>
    <x v="225"/>
    <x v="26"/>
    <n v="37075"/>
    <x v="2"/>
    <s v="FUR-FU-10000087"/>
    <s v="Furniture"/>
    <x v="0"/>
    <x v="120"/>
    <n v="72.703999999999994"/>
    <n v="4"/>
    <n v="0.2"/>
    <n v="19.084800000000001"/>
    <x v="0"/>
    <n v="0.26250000000000007"/>
  </r>
  <r>
    <n v="2295"/>
    <s v="CA-2017-127929"/>
    <d v="2017-07-25T00:00:00"/>
    <d v="2017-12-27T00:00:00"/>
    <d v="2017-07-25T00:00:00"/>
    <d v="2017-12-27T00:00:00"/>
    <n v="155"/>
    <x v="3"/>
    <s v="Q3"/>
    <s v="Jul"/>
    <x v="1"/>
    <s v="FM-14215"/>
    <x v="484"/>
    <x v="0"/>
    <s v="United States"/>
    <x v="128"/>
    <x v="5"/>
    <n v="6457"/>
    <x v="0"/>
    <s v="FUR-FU-10003708"/>
    <s v="Furniture"/>
    <x v="0"/>
    <x v="67"/>
    <n v="181.95"/>
    <n v="3"/>
    <n v="0"/>
    <n v="38.209499999999998"/>
    <x v="0"/>
    <n v="0.21"/>
  </r>
  <r>
    <n v="3103"/>
    <s v="CA-2017-119578"/>
    <d v="2017-07-17T00:00:00"/>
    <d v="2017-12-27T00:00:00"/>
    <d v="2017-07-17T00:00:00"/>
    <d v="2017-12-27T00:00:00"/>
    <n v="163"/>
    <x v="3"/>
    <s v="Q3"/>
    <s v="Jul"/>
    <x v="0"/>
    <s v="JG-15310"/>
    <x v="485"/>
    <x v="0"/>
    <s v="United States"/>
    <x v="198"/>
    <x v="35"/>
    <n v="2908"/>
    <x v="0"/>
    <s v="FUR-BO-10003660"/>
    <s v="Furniture"/>
    <x v="1"/>
    <x v="295"/>
    <n v="220.98"/>
    <n v="1"/>
    <n v="0"/>
    <n v="50.825400000000002"/>
    <x v="0"/>
    <n v="0.23"/>
  </r>
  <r>
    <n v="8457"/>
    <s v="US-2017-118556"/>
    <d v="2018-07-22T00:00:00"/>
    <d v="2017-02-06T00:00:00"/>
    <d v="2017-02-06T00:00:00"/>
    <d v="2018-07-22T00:00:00"/>
    <n v="531"/>
    <x v="3"/>
    <s v="Q1"/>
    <s v="Feb"/>
    <x v="0"/>
    <s v="TH-21235"/>
    <x v="479"/>
    <x v="0"/>
    <s v="United States"/>
    <x v="11"/>
    <x v="6"/>
    <n v="60653"/>
    <x v="3"/>
    <s v="FUR-CH-10001146"/>
    <s v="Furniture"/>
    <x v="3"/>
    <x v="306"/>
    <n v="106.869"/>
    <n v="3"/>
    <n v="0.3"/>
    <n v="-29.007300000000001"/>
    <x v="0"/>
    <n v="-0.27142857142857146"/>
  </r>
  <r>
    <n v="296"/>
    <s v="CA-2014-111451"/>
    <d v="2017-09-02T00:00:00"/>
    <d v="2014-12-28T00:00:00"/>
    <d v="2014-12-28T00:00:00"/>
    <d v="2017-09-02T00:00:00"/>
    <n v="979"/>
    <x v="1"/>
    <s v="Q4"/>
    <s v="Dec"/>
    <x v="2"/>
    <s v="KL-16555"/>
    <x v="311"/>
    <x v="0"/>
    <s v="United States"/>
    <x v="192"/>
    <x v="31"/>
    <n v="80906"/>
    <x v="1"/>
    <s v="FUR-FU-10002918"/>
    <s v="Furniture"/>
    <x v="0"/>
    <x v="37"/>
    <n v="218.352"/>
    <n v="3"/>
    <n v="0.2"/>
    <n v="-24.564599999999999"/>
    <x v="0"/>
    <n v="-0.11249999999999999"/>
  </r>
  <r>
    <n v="295"/>
    <s v="CA-2014-111451"/>
    <d v="2017-09-01T00:00:00"/>
    <d v="2014-12-28T00:00:00"/>
    <d v="2014-12-28T00:00:00"/>
    <d v="2017-09-01T00:00:00"/>
    <n v="978"/>
    <x v="1"/>
    <s v="Q4"/>
    <s v="Dec"/>
    <x v="2"/>
    <s v="KL-16555"/>
    <x v="311"/>
    <x v="0"/>
    <s v="United States"/>
    <x v="192"/>
    <x v="31"/>
    <n v="80906"/>
    <x v="1"/>
    <s v="FUR-CH-10001891"/>
    <s v="Furniture"/>
    <x v="3"/>
    <x v="98"/>
    <n v="230.352"/>
    <n v="3"/>
    <n v="0.2"/>
    <n v="20.155799999999999"/>
    <x v="0"/>
    <n v="8.7499999999999994E-2"/>
  </r>
  <r>
    <n v="294"/>
    <s v="CA-2014-111451"/>
    <d v="2017-08-31T00:00:00"/>
    <d v="2014-12-28T00:00:00"/>
    <d v="2014-12-28T00:00:00"/>
    <d v="2017-08-31T00:00:00"/>
    <n v="977"/>
    <x v="1"/>
    <s v="Q4"/>
    <s v="Dec"/>
    <x v="2"/>
    <s v="KL-16555"/>
    <x v="311"/>
    <x v="0"/>
    <s v="United States"/>
    <x v="192"/>
    <x v="31"/>
    <n v="80906"/>
    <x v="1"/>
    <s v="FUR-FU-10004091"/>
    <s v="Furniture"/>
    <x v="0"/>
    <x v="244"/>
    <n v="300.416"/>
    <n v="8"/>
    <n v="0.2"/>
    <n v="78.859200000000001"/>
    <x v="0"/>
    <n v="0.26250000000000001"/>
  </r>
  <r>
    <n v="1055"/>
    <s v="CA-2015-110667"/>
    <d v="2014-08-03T00:00:00"/>
    <d v="2015-08-04T00:00:00"/>
    <d v="2014-08-03T00:00:00"/>
    <d v="2015-08-04T00:00:00"/>
    <n v="366"/>
    <x v="1"/>
    <s v="Q3"/>
    <s v="Aug"/>
    <x v="1"/>
    <s v="NF-18595"/>
    <x v="389"/>
    <x v="2"/>
    <s v="United States"/>
    <x v="4"/>
    <x v="4"/>
    <n v="10009"/>
    <x v="0"/>
    <s v="FUR-FU-10004622"/>
    <s v="Furniture"/>
    <x v="0"/>
    <x v="331"/>
    <n v="108.4"/>
    <n v="2"/>
    <n v="0"/>
    <n v="22.763999999999999"/>
    <x v="0"/>
    <n v="0.21"/>
  </r>
  <r>
    <n v="6351"/>
    <s v="CA-2017-161557"/>
    <d v="2015-10-19T00:00:00"/>
    <d v="2017-08-09T00:00:00"/>
    <d v="2015-10-19T00:00:00"/>
    <d v="2017-08-09T00:00:00"/>
    <n v="660"/>
    <x v="0"/>
    <s v="Q4"/>
    <s v="Oct"/>
    <x v="1"/>
    <s v="AG-10900"/>
    <x v="486"/>
    <x v="1"/>
    <s v="United States"/>
    <x v="37"/>
    <x v="17"/>
    <n v="75217"/>
    <x v="3"/>
    <s v="FUR-FU-10004622"/>
    <s v="Furniture"/>
    <x v="0"/>
    <x v="331"/>
    <n v="108.4"/>
    <n v="5"/>
    <n v="0.6"/>
    <n v="-105.69"/>
    <x v="0"/>
    <n v="-0.97499999999999998"/>
  </r>
  <r>
    <n v="2217"/>
    <s v="CA-2017-129378"/>
    <d v="2015-08-17T00:00:00"/>
    <d v="2017-02-10T00:00:00"/>
    <d v="2015-08-17T00:00:00"/>
    <d v="2017-02-10T00:00:00"/>
    <n v="543"/>
    <x v="0"/>
    <s v="Q3"/>
    <s v="Aug"/>
    <x v="2"/>
    <s v="NS-18505"/>
    <x v="40"/>
    <x v="1"/>
    <s v="United States"/>
    <x v="69"/>
    <x v="7"/>
    <n v="95123"/>
    <x v="1"/>
    <s v="FUR-CH-10000553"/>
    <s v="Furniture"/>
    <x v="3"/>
    <x v="174"/>
    <n v="108.608"/>
    <n v="4"/>
    <n v="0.2"/>
    <n v="9.5031999999999996"/>
    <x v="0"/>
    <n v="8.7499999999999994E-2"/>
  </r>
  <r>
    <n v="125"/>
    <s v="US-2014-152030"/>
    <d v="2017-08-30T00:00:00"/>
    <d v="2014-12-28T00:00:00"/>
    <d v="2014-12-28T00:00:00"/>
    <d v="2017-08-30T00:00:00"/>
    <n v="976"/>
    <x v="1"/>
    <s v="Q4"/>
    <s v="Dec"/>
    <x v="0"/>
    <s v="AD-10180"/>
    <x v="487"/>
    <x v="2"/>
    <s v="United States"/>
    <x v="26"/>
    <x v="17"/>
    <n v="77041"/>
    <x v="3"/>
    <s v="FUR-CH-10004063"/>
    <s v="Furniture"/>
    <x v="3"/>
    <x v="332"/>
    <n v="600.55799999999999"/>
    <n v="3"/>
    <n v="0.3"/>
    <n v="-8.5793999999999997"/>
    <x v="0"/>
    <n v="-1.4285714285714285E-2"/>
  </r>
  <r>
    <n v="1168"/>
    <s v="CA-2017-145226"/>
    <d v="2016-01-24T00:00:00"/>
    <d v="2017-10-12T00:00:00"/>
    <d v="2016-01-24T00:00:00"/>
    <d v="2017-10-12T00:00:00"/>
    <n v="627"/>
    <x v="2"/>
    <s v="Q1"/>
    <s v="Jan"/>
    <x v="0"/>
    <s v="DL-13315"/>
    <x v="21"/>
    <x v="1"/>
    <s v="United States"/>
    <x v="4"/>
    <x v="4"/>
    <n v="10035"/>
    <x v="0"/>
    <s v="FUR-FU-10004952"/>
    <s v="Furniture"/>
    <x v="0"/>
    <x v="80"/>
    <n v="109.48"/>
    <n v="2"/>
    <n v="0"/>
    <n v="33.938800000000001"/>
    <x v="0"/>
    <n v="0.31"/>
  </r>
  <r>
    <n v="1370"/>
    <s v="US-2015-103471"/>
    <d v="2017-08-01T00:00:00"/>
    <d v="2015-12-28T00:00:00"/>
    <d v="2015-12-28T00:00:00"/>
    <d v="2017-08-01T00:00:00"/>
    <n v="582"/>
    <x v="0"/>
    <s v="Q4"/>
    <s v="Dec"/>
    <x v="1"/>
    <s v="JR-15670"/>
    <x v="488"/>
    <x v="1"/>
    <s v="United States"/>
    <x v="192"/>
    <x v="31"/>
    <n v="80906"/>
    <x v="1"/>
    <s v="FUR-BO-10002613"/>
    <s v="Furniture"/>
    <x v="1"/>
    <x v="71"/>
    <n v="590.05799999999999"/>
    <n v="7"/>
    <n v="0.7"/>
    <n v="-786.74400000000003"/>
    <x v="0"/>
    <n v="-1.3333333333333335"/>
  </r>
  <r>
    <n v="6006"/>
    <s v="CA-2015-100657"/>
    <d v="2014-07-14T00:00:00"/>
    <d v="2015-07-11T00:00:00"/>
    <d v="2014-07-14T00:00:00"/>
    <d v="2015-07-11T00:00:00"/>
    <n v="362"/>
    <x v="1"/>
    <s v="Q3"/>
    <s v="Jul"/>
    <x v="1"/>
    <s v="SW-20245"/>
    <x v="95"/>
    <x v="1"/>
    <s v="United States"/>
    <x v="155"/>
    <x v="4"/>
    <n v="12180"/>
    <x v="0"/>
    <s v="FUR-CH-10003535"/>
    <s v="Furniture"/>
    <x v="3"/>
    <x v="333"/>
    <n v="109.764"/>
    <n v="2"/>
    <n v="0.1"/>
    <n v="8.5372000000000003"/>
    <x v="0"/>
    <n v="7.7777777777777779E-2"/>
  </r>
  <r>
    <n v="1766"/>
    <s v="CA-2016-110254"/>
    <d v="2015-02-25T00:00:00"/>
    <d v="2016-08-08T00:00:00"/>
    <d v="2015-02-25T00:00:00"/>
    <d v="2016-08-08T00:00:00"/>
    <n v="530"/>
    <x v="0"/>
    <s v="Q1"/>
    <s v="Feb"/>
    <x v="1"/>
    <s v="ML-17755"/>
    <x v="489"/>
    <x v="2"/>
    <s v="United States"/>
    <x v="226"/>
    <x v="2"/>
    <n v="23434"/>
    <x v="2"/>
    <s v="FUR-FU-10001591"/>
    <s v="Furniture"/>
    <x v="0"/>
    <x v="162"/>
    <n v="109.8"/>
    <n v="9"/>
    <n v="0"/>
    <n v="46.116"/>
    <x v="0"/>
    <n v="0.42"/>
  </r>
  <r>
    <n v="2660"/>
    <s v="CA-2015-135538"/>
    <d v="2017-08-02T00:00:00"/>
    <d v="2015-12-28T00:00:00"/>
    <d v="2015-12-28T00:00:00"/>
    <d v="2017-08-02T00:00:00"/>
    <n v="583"/>
    <x v="0"/>
    <s v="Q4"/>
    <s v="Dec"/>
    <x v="1"/>
    <s v="HR-14830"/>
    <x v="452"/>
    <x v="0"/>
    <s v="United States"/>
    <x v="227"/>
    <x v="13"/>
    <n v="85234"/>
    <x v="1"/>
    <s v="FUR-CH-10004287"/>
    <s v="Furniture"/>
    <x v="3"/>
    <x v="228"/>
    <n v="883.84"/>
    <n v="4"/>
    <n v="0.2"/>
    <n v="99.432000000000002"/>
    <x v="0"/>
    <n v="0.1125"/>
  </r>
  <r>
    <n v="4970"/>
    <s v="CA-2015-122406"/>
    <d v="2014-07-07T00:00:00"/>
    <d v="2015-05-08T00:00:00"/>
    <d v="2014-07-07T00:00:00"/>
    <d v="2015-05-08T00:00:00"/>
    <n v="305"/>
    <x v="1"/>
    <s v="Q3"/>
    <s v="Jul"/>
    <x v="0"/>
    <s v="BE-11455"/>
    <x v="377"/>
    <x v="2"/>
    <s v="United States"/>
    <x v="198"/>
    <x v="35"/>
    <n v="2908"/>
    <x v="0"/>
    <s v="FUR-CH-10001973"/>
    <s v="Furniture"/>
    <x v="3"/>
    <x v="267"/>
    <n v="110.98"/>
    <n v="1"/>
    <n v="0"/>
    <n v="15.5372"/>
    <x v="0"/>
    <n v="0.13999999999999999"/>
  </r>
  <r>
    <n v="1826"/>
    <s v="CA-2016-167507"/>
    <d v="2017-07-08T00:00:00"/>
    <d v="2016-12-28T00:00:00"/>
    <d v="2016-12-28T00:00:00"/>
    <d v="2017-07-08T00:00:00"/>
    <n v="192"/>
    <x v="2"/>
    <s v="Q4"/>
    <s v="Dec"/>
    <x v="1"/>
    <s v="SA-20830"/>
    <x v="490"/>
    <x v="1"/>
    <s v="United States"/>
    <x v="96"/>
    <x v="29"/>
    <n v="97756"/>
    <x v="1"/>
    <s v="FUR-FU-10001935"/>
    <s v="Furniture"/>
    <x v="0"/>
    <x v="7"/>
    <n v="11.84"/>
    <n v="4"/>
    <n v="0.2"/>
    <n v="3.1080000000000001"/>
    <x v="0"/>
    <n v="0.26250000000000001"/>
  </r>
  <r>
    <n v="8394"/>
    <s v="CA-2016-142594"/>
    <d v="2014-12-27T00:00:00"/>
    <d v="2016-06-12T00:00:00"/>
    <d v="2014-12-27T00:00:00"/>
    <d v="2016-06-12T00:00:00"/>
    <n v="533"/>
    <x v="1"/>
    <s v="Q4"/>
    <s v="Dec"/>
    <x v="0"/>
    <s v="EJ-14155"/>
    <x v="491"/>
    <x v="1"/>
    <s v="United States"/>
    <x v="150"/>
    <x v="25"/>
    <n v="2038"/>
    <x v="0"/>
    <s v="FUR-FU-10002045"/>
    <s v="Furniture"/>
    <x v="0"/>
    <x v="183"/>
    <n v="111.15"/>
    <n v="5"/>
    <n v="0"/>
    <n v="48.905999999999999"/>
    <x v="0"/>
    <n v="0.43999999999999995"/>
  </r>
  <r>
    <n v="1827"/>
    <s v="CA-2016-167507"/>
    <d v="2017-07-09T00:00:00"/>
    <d v="2016-12-28T00:00:00"/>
    <d v="2016-12-28T00:00:00"/>
    <d v="2017-07-09T00:00:00"/>
    <n v="193"/>
    <x v="2"/>
    <s v="Q4"/>
    <s v="Dec"/>
    <x v="1"/>
    <s v="SA-20830"/>
    <x v="490"/>
    <x v="1"/>
    <s v="United States"/>
    <x v="96"/>
    <x v="29"/>
    <n v="97756"/>
    <x v="1"/>
    <s v="FUR-FU-10002878"/>
    <s v="Furniture"/>
    <x v="0"/>
    <x v="148"/>
    <n v="22.783999999999999"/>
    <n v="1"/>
    <n v="0.2"/>
    <n v="4.8415999999999997"/>
    <x v="0"/>
    <n v="0.21249999999999999"/>
  </r>
  <r>
    <n v="2542"/>
    <s v="CA-2016-144792"/>
    <d v="2018-05-11T00:00:00"/>
    <d v="2016-04-05T00:00:00"/>
    <d v="2016-04-05T00:00:00"/>
    <d v="2018-05-11T00:00:00"/>
    <n v="766"/>
    <x v="2"/>
    <s v="Q2"/>
    <s v="Apr"/>
    <x v="1"/>
    <s v="KD-16615"/>
    <x v="492"/>
    <x v="0"/>
    <s v="United States"/>
    <x v="18"/>
    <x v="13"/>
    <n v="85254"/>
    <x v="1"/>
    <s v="FUR-FU-10002759"/>
    <s v="Furniture"/>
    <x v="0"/>
    <x v="38"/>
    <n v="111.88800000000001"/>
    <n v="7"/>
    <n v="0.2"/>
    <n v="22.377600000000001"/>
    <x v="0"/>
    <n v="0.2"/>
  </r>
  <r>
    <n v="5427"/>
    <s v="CA-2016-153598"/>
    <d v="2015-02-09T00:00:00"/>
    <d v="2016-06-12T00:00:00"/>
    <d v="2015-02-09T00:00:00"/>
    <d v="2016-06-12T00:00:00"/>
    <n v="489"/>
    <x v="0"/>
    <s v="Q1"/>
    <s v="Feb"/>
    <x v="2"/>
    <s v="NM-18520"/>
    <x v="41"/>
    <x v="1"/>
    <s v="United States"/>
    <x v="10"/>
    <x v="7"/>
    <n v="90045"/>
    <x v="1"/>
    <s v="FUR-FU-10001085"/>
    <s v="Furniture"/>
    <x v="0"/>
    <x v="184"/>
    <n v="111.9"/>
    <n v="6"/>
    <n v="0"/>
    <n v="51.473999999999997"/>
    <x v="0"/>
    <n v="0.45999999999999996"/>
  </r>
  <r>
    <n v="9350"/>
    <s v="CA-2016-114860"/>
    <d v="2017-07-11T00:00:00"/>
    <d v="2016-12-28T00:00:00"/>
    <d v="2016-12-28T00:00:00"/>
    <d v="2017-07-11T00:00:00"/>
    <n v="195"/>
    <x v="2"/>
    <s v="Q4"/>
    <s v="Dec"/>
    <x v="1"/>
    <s v="DN-13690"/>
    <x v="221"/>
    <x v="1"/>
    <s v="United States"/>
    <x v="228"/>
    <x v="7"/>
    <n v="92553"/>
    <x v="1"/>
    <s v="FUR-FU-10001934"/>
    <s v="Furniture"/>
    <x v="0"/>
    <x v="197"/>
    <n v="41.96"/>
    <n v="2"/>
    <n v="0"/>
    <n v="10.909599999999999"/>
    <x v="0"/>
    <n v="0.25999999999999995"/>
  </r>
  <r>
    <n v="6191"/>
    <s v="CA-2016-157259"/>
    <d v="2017-08-05T00:00:00"/>
    <d v="2016-12-28T00:00:00"/>
    <d v="2016-12-28T00:00:00"/>
    <d v="2017-08-05T00:00:00"/>
    <n v="220"/>
    <x v="2"/>
    <s v="Q4"/>
    <s v="Dec"/>
    <x v="1"/>
    <s v="JM-15535"/>
    <x v="493"/>
    <x v="1"/>
    <s v="United States"/>
    <x v="4"/>
    <x v="4"/>
    <n v="10035"/>
    <x v="0"/>
    <s v="FUR-FU-10003192"/>
    <s v="Furniture"/>
    <x v="0"/>
    <x v="334"/>
    <n v="799.56"/>
    <n v="9"/>
    <n v="0"/>
    <n v="207.88560000000001"/>
    <x v="0"/>
    <n v="0.26"/>
  </r>
  <r>
    <n v="6821"/>
    <s v="CA-2017-163860"/>
    <d v="2017-09-21T00:00:00"/>
    <d v="2018-01-01T00:00:00"/>
    <d v="2017-09-21T00:00:00"/>
    <d v="2018-01-01T00:00:00"/>
    <n v="102"/>
    <x v="3"/>
    <s v="Q3"/>
    <s v="Sep"/>
    <x v="1"/>
    <s v="LO-17170"/>
    <x v="8"/>
    <x v="0"/>
    <s v="United States"/>
    <x v="7"/>
    <x v="6"/>
    <n v="61604"/>
    <x v="3"/>
    <s v="FUR-CH-10004698"/>
    <s v="Furniture"/>
    <x v="3"/>
    <x v="251"/>
    <n v="113.372"/>
    <n v="2"/>
    <n v="0.3"/>
    <n v="-3.2391999999999999"/>
    <x v="0"/>
    <n v="-2.8571428571428571E-2"/>
  </r>
  <r>
    <n v="414"/>
    <s v="CA-2017-117457"/>
    <d v="2016-01-27T00:00:00"/>
    <d v="2017-12-12T00:00:00"/>
    <d v="2016-01-27T00:00:00"/>
    <d v="2017-12-12T00:00:00"/>
    <n v="685"/>
    <x v="2"/>
    <s v="Q1"/>
    <s v="Jan"/>
    <x v="1"/>
    <s v="KH-16510"/>
    <x v="258"/>
    <x v="1"/>
    <s v="United States"/>
    <x v="16"/>
    <x v="7"/>
    <n v="94110"/>
    <x v="1"/>
    <s v="FUR-CH-10003956"/>
    <s v="Furniture"/>
    <x v="3"/>
    <x v="154"/>
    <n v="113.568"/>
    <n v="2"/>
    <n v="0.2"/>
    <n v="-18.454799999999999"/>
    <x v="0"/>
    <n v="-0.16250000000000001"/>
  </r>
  <r>
    <n v="2953"/>
    <s v="CA-2017-134915"/>
    <d v="2016-04-18T00:00:00"/>
    <d v="2017-12-11T00:00:00"/>
    <d v="2016-04-18T00:00:00"/>
    <d v="2017-12-11T00:00:00"/>
    <n v="602"/>
    <x v="2"/>
    <s v="Q2"/>
    <s v="Apr"/>
    <x v="3"/>
    <s v="EM-14140"/>
    <x v="359"/>
    <x v="2"/>
    <s v="United States"/>
    <x v="229"/>
    <x v="13"/>
    <n v="85301"/>
    <x v="1"/>
    <s v="FUR-FU-10000305"/>
    <s v="Furniture"/>
    <x v="0"/>
    <x v="240"/>
    <n v="113.568"/>
    <n v="2"/>
    <n v="0.2"/>
    <n v="-5.6783999999999999"/>
    <x v="0"/>
    <n v="-0.05"/>
  </r>
  <r>
    <n v="9349"/>
    <s v="CA-2016-114860"/>
    <d v="2017-07-10T00:00:00"/>
    <d v="2016-12-28T00:00:00"/>
    <d v="2016-12-28T00:00:00"/>
    <d v="2017-07-10T00:00:00"/>
    <n v="194"/>
    <x v="2"/>
    <s v="Q4"/>
    <s v="Dec"/>
    <x v="1"/>
    <s v="DN-13690"/>
    <x v="221"/>
    <x v="1"/>
    <s v="United States"/>
    <x v="228"/>
    <x v="7"/>
    <n v="92553"/>
    <x v="1"/>
    <s v="FUR-FU-10000277"/>
    <s v="Furniture"/>
    <x v="0"/>
    <x v="140"/>
    <n v="842.72"/>
    <n v="8"/>
    <n v="0"/>
    <n v="202.25280000000001"/>
    <x v="0"/>
    <n v="0.24"/>
  </r>
  <r>
    <n v="7234"/>
    <s v="CA-2016-137337"/>
    <d v="2015-05-02T00:00:00"/>
    <d v="2016-12-03T00:00:00"/>
    <d v="2015-05-02T00:00:00"/>
    <d v="2016-12-03T00:00:00"/>
    <n v="581"/>
    <x v="0"/>
    <s v="Q2"/>
    <s v="May"/>
    <x v="1"/>
    <s v="GB-14575"/>
    <x v="494"/>
    <x v="1"/>
    <s v="United States"/>
    <x v="4"/>
    <x v="4"/>
    <n v="10011"/>
    <x v="0"/>
    <s v="FUR-FU-10003347"/>
    <s v="Furniture"/>
    <x v="0"/>
    <x v="218"/>
    <n v="113.6"/>
    <n v="8"/>
    <n v="0"/>
    <n v="44.304000000000002"/>
    <x v="0"/>
    <n v="0.39"/>
  </r>
  <r>
    <n v="1223"/>
    <s v="CA-2016-126004"/>
    <d v="2015-03-11T00:00:00"/>
    <d v="2016-05-12T00:00:00"/>
    <d v="2015-03-11T00:00:00"/>
    <d v="2016-05-12T00:00:00"/>
    <n v="428"/>
    <x v="0"/>
    <s v="Q1"/>
    <s v="Mar"/>
    <x v="2"/>
    <s v="BM-11140"/>
    <x v="495"/>
    <x v="1"/>
    <s v="United States"/>
    <x v="4"/>
    <x v="4"/>
    <n v="10024"/>
    <x v="0"/>
    <s v="FUR-FU-10001602"/>
    <s v="Furniture"/>
    <x v="0"/>
    <x v="266"/>
    <n v="113.79"/>
    <n v="3"/>
    <n v="0"/>
    <n v="20.482199999999999"/>
    <x v="0"/>
    <n v="0.18"/>
  </r>
  <r>
    <n v="7308"/>
    <s v="CA-2016-144092"/>
    <d v="2015-03-29T00:00:00"/>
    <d v="2016-07-11T00:00:00"/>
    <d v="2015-03-29T00:00:00"/>
    <d v="2016-07-11T00:00:00"/>
    <n v="470"/>
    <x v="0"/>
    <s v="Q1"/>
    <s v="Mar"/>
    <x v="0"/>
    <s v="LH-17155"/>
    <x v="396"/>
    <x v="1"/>
    <s v="United States"/>
    <x v="69"/>
    <x v="7"/>
    <n v="95123"/>
    <x v="1"/>
    <s v="FUR-CH-10004875"/>
    <s v="Furniture"/>
    <x v="3"/>
    <x v="32"/>
    <n v="113.88800000000001"/>
    <n v="2"/>
    <n v="0.2"/>
    <n v="9.9651999999999994"/>
    <x v="0"/>
    <n v="8.7499999999999994E-2"/>
  </r>
  <r>
    <n v="2952"/>
    <s v="CA-2017-134915"/>
    <d v="2016-04-17T00:00:00"/>
    <d v="2017-12-11T00:00:00"/>
    <d v="2016-04-17T00:00:00"/>
    <d v="2017-12-11T00:00:00"/>
    <n v="603"/>
    <x v="2"/>
    <s v="Q2"/>
    <s v="Apr"/>
    <x v="3"/>
    <s v="EM-14140"/>
    <x v="359"/>
    <x v="2"/>
    <s v="United States"/>
    <x v="229"/>
    <x v="13"/>
    <n v="85301"/>
    <x v="1"/>
    <s v="FUR-CH-10004875"/>
    <s v="Furniture"/>
    <x v="3"/>
    <x v="32"/>
    <n v="113.88800000000001"/>
    <n v="2"/>
    <n v="0.2"/>
    <n v="9.9651999999999994"/>
    <x v="0"/>
    <n v="8.7499999999999994E-2"/>
  </r>
  <r>
    <n v="8957"/>
    <s v="CA-2017-105620"/>
    <d v="2017-08-26T00:00:00"/>
    <d v="2017-12-28T00:00:00"/>
    <d v="2017-08-26T00:00:00"/>
    <d v="2017-12-28T00:00:00"/>
    <n v="124"/>
    <x v="3"/>
    <s v="Q3"/>
    <s v="Aug"/>
    <x v="2"/>
    <s v="JH-15430"/>
    <x v="496"/>
    <x v="1"/>
    <s v="United States"/>
    <x v="65"/>
    <x v="16"/>
    <n v="33012"/>
    <x v="2"/>
    <s v="FUR-FU-10004963"/>
    <s v="Furniture"/>
    <x v="0"/>
    <x v="111"/>
    <n v="21"/>
    <n v="3"/>
    <n v="0.2"/>
    <n v="5.7750000000000004"/>
    <x v="0"/>
    <n v="0.27500000000000002"/>
  </r>
  <r>
    <n v="2393"/>
    <s v="US-2015-127040"/>
    <d v="2014-09-19T00:00:00"/>
    <d v="2015-10-12T00:00:00"/>
    <d v="2014-09-19T00:00:00"/>
    <d v="2015-10-12T00:00:00"/>
    <n v="388"/>
    <x v="1"/>
    <s v="Q3"/>
    <s v="Sep"/>
    <x v="1"/>
    <s v="SG-20605"/>
    <x v="497"/>
    <x v="1"/>
    <s v="United States"/>
    <x v="4"/>
    <x v="4"/>
    <n v="10009"/>
    <x v="0"/>
    <s v="FUR-FU-10002878"/>
    <s v="Furniture"/>
    <x v="0"/>
    <x v="148"/>
    <n v="113.92"/>
    <n v="4"/>
    <n v="0"/>
    <n v="42.150399999999998"/>
    <x v="0"/>
    <n v="0.37"/>
  </r>
  <r>
    <n v="3231"/>
    <s v="CA-2017-131625"/>
    <d v="2015-08-16T00:00:00"/>
    <d v="2017-05-09T00:00:00"/>
    <d v="2015-08-16T00:00:00"/>
    <d v="2017-05-09T00:00:00"/>
    <n v="632"/>
    <x v="0"/>
    <s v="Q3"/>
    <s v="Aug"/>
    <x v="0"/>
    <s v="BN-11515"/>
    <x v="498"/>
    <x v="1"/>
    <s v="United States"/>
    <x v="4"/>
    <x v="4"/>
    <n v="10009"/>
    <x v="0"/>
    <s v="FUR-FU-10004960"/>
    <s v="Furniture"/>
    <x v="0"/>
    <x v="323"/>
    <n v="114.9"/>
    <n v="5"/>
    <n v="0"/>
    <n v="39.066000000000003"/>
    <x v="0"/>
    <n v="0.34"/>
  </r>
  <r>
    <n v="6911"/>
    <s v="US-2017-115301"/>
    <d v="2019-02-13T00:00:00"/>
    <d v="2017-02-08T00:00:00"/>
    <d v="2017-02-08T00:00:00"/>
    <d v="2019-02-13T00:00:00"/>
    <n v="735"/>
    <x v="3"/>
    <s v="Q1"/>
    <s v="Feb"/>
    <x v="1"/>
    <s v="VG-21790"/>
    <x v="348"/>
    <x v="1"/>
    <s v="United States"/>
    <x v="12"/>
    <x v="1"/>
    <n v="98103"/>
    <x v="1"/>
    <s v="FUR-BO-10004709"/>
    <s v="Furniture"/>
    <x v="1"/>
    <x v="259"/>
    <n v="115.96"/>
    <n v="2"/>
    <n v="0"/>
    <n v="25.511199999999999"/>
    <x v="0"/>
    <n v="0.22"/>
  </r>
  <r>
    <n v="9296"/>
    <s v="CA-2017-161340"/>
    <d v="2018-07-21T00:00:00"/>
    <d v="2017-01-06T00:00:00"/>
    <d v="2017-01-06T00:00:00"/>
    <d v="2018-07-21T00:00:00"/>
    <n v="561"/>
    <x v="3"/>
    <s v="Q1"/>
    <s v="Jan"/>
    <x v="1"/>
    <s v="AM-10360"/>
    <x v="499"/>
    <x v="0"/>
    <s v="United States"/>
    <x v="32"/>
    <x v="0"/>
    <n v="44105"/>
    <x v="0"/>
    <s v="FUR-BO-10004709"/>
    <s v="Furniture"/>
    <x v="1"/>
    <x v="259"/>
    <n v="115.96"/>
    <n v="4"/>
    <n v="0.5"/>
    <n v="-64.937600000000003"/>
    <x v="0"/>
    <n v="-0.56000000000000005"/>
  </r>
  <r>
    <n v="5797"/>
    <s v="CA-2014-124856"/>
    <d v="2019-10-17T00:00:00"/>
    <d v="2014-03-10T00:00:00"/>
    <d v="2014-03-10T00:00:00"/>
    <d v="2019-10-17T00:00:00"/>
    <n v="2047"/>
    <x v="1"/>
    <s v="Q1"/>
    <s v="Mar"/>
    <x v="0"/>
    <s v="LD-17005"/>
    <x v="500"/>
    <x v="1"/>
    <s v="United States"/>
    <x v="4"/>
    <x v="4"/>
    <n v="10011"/>
    <x v="0"/>
    <s v="FUR-FU-10000521"/>
    <s v="Furniture"/>
    <x v="0"/>
    <x v="158"/>
    <n v="117.36"/>
    <n v="4"/>
    <n v="0"/>
    <n v="36.381599999999999"/>
    <x v="0"/>
    <n v="0.31"/>
  </r>
  <r>
    <n v="9024"/>
    <s v="CA-2015-165799"/>
    <d v="2018-10-28T00:00:00"/>
    <d v="2015-02-07T00:00:00"/>
    <d v="2015-02-07T00:00:00"/>
    <d v="2018-10-28T00:00:00"/>
    <n v="1359"/>
    <x v="0"/>
    <s v="Q1"/>
    <s v="Feb"/>
    <x v="2"/>
    <s v="SG-20470"/>
    <x v="259"/>
    <x v="1"/>
    <s v="United States"/>
    <x v="4"/>
    <x v="4"/>
    <n v="10024"/>
    <x v="0"/>
    <s v="FUR-CH-10001482"/>
    <s v="Furniture"/>
    <x v="3"/>
    <x v="249"/>
    <n v="117.88200000000001"/>
    <n v="1"/>
    <n v="0.1"/>
    <n v="1.3098000000000001"/>
    <x v="0"/>
    <n v="1.1111111111111112E-2"/>
  </r>
  <r>
    <n v="4031"/>
    <s v="CA-2017-124296"/>
    <d v="2017-08-08T00:00:00"/>
    <d v="2017-12-28T00:00:00"/>
    <d v="2017-08-08T00:00:00"/>
    <d v="2017-12-28T00:00:00"/>
    <n v="142"/>
    <x v="3"/>
    <s v="Q3"/>
    <s v="Aug"/>
    <x v="1"/>
    <s v="CS-12355"/>
    <x v="501"/>
    <x v="1"/>
    <s v="United States"/>
    <x v="46"/>
    <x v="28"/>
    <n v="70506"/>
    <x v="2"/>
    <s v="FUR-CH-10002439"/>
    <s v="Furniture"/>
    <x v="3"/>
    <x v="166"/>
    <n v="232.88"/>
    <n v="4"/>
    <n v="0"/>
    <n v="60.5488"/>
    <x v="0"/>
    <n v="0.26"/>
  </r>
  <r>
    <n v="3315"/>
    <s v="CA-2017-169978"/>
    <d v="2017-08-07T00:00:00"/>
    <d v="2017-12-28T00:00:00"/>
    <d v="2017-08-07T00:00:00"/>
    <d v="2017-12-28T00:00:00"/>
    <n v="143"/>
    <x v="3"/>
    <s v="Q3"/>
    <s v="Aug"/>
    <x v="1"/>
    <s v="HG-15025"/>
    <x v="502"/>
    <x v="1"/>
    <s v="United States"/>
    <x v="110"/>
    <x v="4"/>
    <n v="11572"/>
    <x v="0"/>
    <s v="FUR-CH-10002602"/>
    <s v="Furniture"/>
    <x v="3"/>
    <x v="301"/>
    <n v="271.76400000000001"/>
    <n v="2"/>
    <n v="0.1"/>
    <n v="48.313600000000001"/>
    <x v="0"/>
    <n v="0.17777777777777778"/>
  </r>
  <r>
    <n v="2004"/>
    <s v="CA-2017-163510"/>
    <d v="2017-08-25T00:00:00"/>
    <d v="2017-12-28T00:00:00"/>
    <d v="2017-08-25T00:00:00"/>
    <d v="2017-12-28T00:00:00"/>
    <n v="125"/>
    <x v="3"/>
    <s v="Q3"/>
    <s v="Aug"/>
    <x v="0"/>
    <s v="JW-15955"/>
    <x v="111"/>
    <x v="1"/>
    <s v="United States"/>
    <x v="58"/>
    <x v="30"/>
    <n v="40214"/>
    <x v="2"/>
    <s v="FUR-CH-10001146"/>
    <s v="Furniture"/>
    <x v="3"/>
    <x v="335"/>
    <n v="304.45"/>
    <n v="5"/>
    <n v="0"/>
    <n v="76.112499999999997"/>
    <x v="0"/>
    <n v="0.25"/>
  </r>
  <r>
    <n v="8950"/>
    <s v="CA-2017-150910"/>
    <d v="2017-07-18T00:00:00"/>
    <d v="2017-12-28T00:00:00"/>
    <d v="2017-07-18T00:00:00"/>
    <d v="2017-12-28T00:00:00"/>
    <n v="163"/>
    <x v="3"/>
    <s v="Q3"/>
    <s v="Jul"/>
    <x v="1"/>
    <s v="JL-15130"/>
    <x v="503"/>
    <x v="1"/>
    <s v="United States"/>
    <x v="17"/>
    <x v="26"/>
    <n v="38301"/>
    <x v="2"/>
    <s v="FUR-TA-10002903"/>
    <s v="Furniture"/>
    <x v="2"/>
    <x v="6"/>
    <n v="934.95600000000002"/>
    <n v="6"/>
    <n v="0.4"/>
    <n v="-249.32159999999999"/>
    <x v="0"/>
    <n v="-0.26666666666666666"/>
  </r>
  <r>
    <n v="3075"/>
    <s v="CA-2015-126137"/>
    <d v="2014-07-27T00:00:00"/>
    <d v="2015-08-10T00:00:00"/>
    <d v="2014-07-27T00:00:00"/>
    <d v="2015-08-10T00:00:00"/>
    <n v="379"/>
    <x v="1"/>
    <s v="Q3"/>
    <s v="Jul"/>
    <x v="1"/>
    <s v="BS-11755"/>
    <x v="414"/>
    <x v="1"/>
    <s v="United States"/>
    <x v="10"/>
    <x v="7"/>
    <n v="90032"/>
    <x v="1"/>
    <s v="FUR-BO-10004409"/>
    <s v="Furniture"/>
    <x v="1"/>
    <x v="54"/>
    <n v="120.666"/>
    <n v="2"/>
    <n v="0.15"/>
    <n v="18.454799999999999"/>
    <x v="0"/>
    <n v="0.15294117647058822"/>
  </r>
  <r>
    <n v="4509"/>
    <s v="US-2014-138247"/>
    <d v="2017-07-30T00:00:00"/>
    <d v="2014-12-29T00:00:00"/>
    <d v="2014-12-29T00:00:00"/>
    <d v="2017-07-30T00:00:00"/>
    <n v="944"/>
    <x v="1"/>
    <s v="Q4"/>
    <s v="Dec"/>
    <x v="1"/>
    <s v="BF-11170"/>
    <x v="230"/>
    <x v="2"/>
    <s v="United States"/>
    <x v="10"/>
    <x v="7"/>
    <n v="90045"/>
    <x v="1"/>
    <s v="FUR-FU-10002554"/>
    <s v="Furniture"/>
    <x v="0"/>
    <x v="190"/>
    <n v="23.99"/>
    <n v="1"/>
    <n v="0"/>
    <n v="5.5176999999999996"/>
    <x v="0"/>
    <n v="0.23"/>
  </r>
  <r>
    <n v="1268"/>
    <s v="US-2014-167738"/>
    <d v="2017-07-29T00:00:00"/>
    <d v="2014-12-29T00:00:00"/>
    <d v="2014-12-29T00:00:00"/>
    <d v="2017-07-29T00:00:00"/>
    <n v="943"/>
    <x v="1"/>
    <s v="Q4"/>
    <s v="Dec"/>
    <x v="1"/>
    <s v="JC-16105"/>
    <x v="195"/>
    <x v="0"/>
    <s v="United States"/>
    <x v="10"/>
    <x v="7"/>
    <n v="90045"/>
    <x v="1"/>
    <s v="FUR-CH-10001146"/>
    <s v="Furniture"/>
    <x v="3"/>
    <x v="335"/>
    <n v="292.27199999999999"/>
    <n v="6"/>
    <n v="0.2"/>
    <n v="18.266999999999999"/>
    <x v="0"/>
    <n v="6.25E-2"/>
  </r>
  <r>
    <n v="4146"/>
    <s v="CA-2017-112725"/>
    <d v="2016-06-12T00:00:00"/>
    <d v="2017-06-02T00:00:00"/>
    <d v="2016-06-12T00:00:00"/>
    <d v="2017-06-02T00:00:00"/>
    <n v="355"/>
    <x v="2"/>
    <s v="Q2"/>
    <s v="Jun"/>
    <x v="1"/>
    <s v="EH-14125"/>
    <x v="504"/>
    <x v="2"/>
    <s v="United States"/>
    <x v="16"/>
    <x v="7"/>
    <n v="94110"/>
    <x v="1"/>
    <s v="FUR-CH-10000863"/>
    <s v="Furniture"/>
    <x v="3"/>
    <x v="252"/>
    <n v="120.78400000000001"/>
    <n v="1"/>
    <n v="0.2"/>
    <n v="-13.588200000000001"/>
    <x v="0"/>
    <n v="-0.1125"/>
  </r>
  <r>
    <n v="7970"/>
    <s v="CA-2016-157707"/>
    <d v="2015-06-12T00:00:00"/>
    <d v="2016-12-10T00:00:00"/>
    <d v="2015-06-12T00:00:00"/>
    <d v="2016-12-10T00:00:00"/>
    <n v="547"/>
    <x v="0"/>
    <s v="Q2"/>
    <s v="Jun"/>
    <x v="2"/>
    <s v="CC-12610"/>
    <x v="459"/>
    <x v="0"/>
    <s v="United States"/>
    <x v="82"/>
    <x v="31"/>
    <n v="80219"/>
    <x v="1"/>
    <s v="FUR-CH-10004853"/>
    <s v="Furniture"/>
    <x v="3"/>
    <x v="336"/>
    <n v="120.78400000000001"/>
    <n v="1"/>
    <n v="0.2"/>
    <n v="13.588200000000001"/>
    <x v="0"/>
    <n v="0.1125"/>
  </r>
  <r>
    <n v="2082"/>
    <s v="CA-2015-120103"/>
    <d v="2017-08-03T00:00:00"/>
    <d v="2015-12-29T00:00:00"/>
    <d v="2015-12-29T00:00:00"/>
    <d v="2017-08-03T00:00:00"/>
    <n v="583"/>
    <x v="0"/>
    <s v="Q4"/>
    <s v="Dec"/>
    <x v="1"/>
    <s v="MS-17365"/>
    <x v="18"/>
    <x v="1"/>
    <s v="United States"/>
    <x v="39"/>
    <x v="13"/>
    <n v="85023"/>
    <x v="1"/>
    <s v="FUR-FU-10002885"/>
    <s v="Furniture"/>
    <x v="0"/>
    <x v="47"/>
    <n v="7.7119999999999997"/>
    <n v="2"/>
    <n v="0.2"/>
    <n v="1.7352000000000001"/>
    <x v="0"/>
    <n v="0.22500000000000001"/>
  </r>
  <r>
    <n v="2330"/>
    <s v="US-2015-147739"/>
    <d v="2017-08-14T00:00:00"/>
    <d v="2015-12-29T00:00:00"/>
    <d v="2015-12-29T00:00:00"/>
    <d v="2017-08-14T00:00:00"/>
    <n v="594"/>
    <x v="0"/>
    <s v="Q4"/>
    <s v="Dec"/>
    <x v="1"/>
    <s v="JD-16150"/>
    <x v="272"/>
    <x v="0"/>
    <s v="United States"/>
    <x v="3"/>
    <x v="3"/>
    <n v="19140"/>
    <x v="0"/>
    <s v="FUR-FU-10001468"/>
    <s v="Furniture"/>
    <x v="0"/>
    <x v="191"/>
    <n v="547.13599999999997"/>
    <n v="4"/>
    <n v="0.2"/>
    <n v="-68.391999999999996"/>
    <x v="0"/>
    <n v="-0.125"/>
  </r>
  <r>
    <n v="7892"/>
    <s v="CA-2016-148684"/>
    <d v="2017-08-19T00:00:00"/>
    <d v="2016-12-29T00:00:00"/>
    <d v="2016-12-29T00:00:00"/>
    <d v="2017-08-19T00:00:00"/>
    <n v="233"/>
    <x v="2"/>
    <s v="Q4"/>
    <s v="Dec"/>
    <x v="1"/>
    <s v="TS-21655"/>
    <x v="505"/>
    <x v="1"/>
    <s v="United States"/>
    <x v="14"/>
    <x v="20"/>
    <n v="72701"/>
    <x v="2"/>
    <s v="FUR-FU-10003553"/>
    <s v="Furniture"/>
    <x v="0"/>
    <x v="160"/>
    <n v="343.85"/>
    <n v="5"/>
    <n v="0"/>
    <n v="137.54"/>
    <x v="0"/>
    <n v="0.39999999999999997"/>
  </r>
  <r>
    <n v="3701"/>
    <s v="CA-2017-169411"/>
    <d v="2017-08-09T00:00:00"/>
    <d v="2017-12-29T00:00:00"/>
    <d v="2017-08-09T00:00:00"/>
    <d v="2017-12-29T00:00:00"/>
    <n v="142"/>
    <x v="3"/>
    <s v="Q3"/>
    <s v="Aug"/>
    <x v="1"/>
    <s v="AC-10615"/>
    <x v="99"/>
    <x v="0"/>
    <s v="United States"/>
    <x v="24"/>
    <x v="4"/>
    <n v="14609"/>
    <x v="0"/>
    <s v="FUR-FU-10001602"/>
    <s v="Furniture"/>
    <x v="0"/>
    <x v="266"/>
    <n v="37.93"/>
    <n v="1"/>
    <n v="0"/>
    <n v="6.8273999999999999"/>
    <x v="0"/>
    <n v="0.18"/>
  </r>
  <r>
    <n v="689"/>
    <s v="CA-2017-161480"/>
    <d v="2017-08-27T00:00:00"/>
    <d v="2017-12-29T00:00:00"/>
    <d v="2017-08-27T00:00:00"/>
    <d v="2017-12-29T00:00:00"/>
    <n v="124"/>
    <x v="3"/>
    <s v="Q3"/>
    <s v="Aug"/>
    <x v="1"/>
    <s v="RA-19285"/>
    <x v="226"/>
    <x v="1"/>
    <s v="United States"/>
    <x v="4"/>
    <x v="4"/>
    <n v="10035"/>
    <x v="0"/>
    <s v="FUR-BO-10004015"/>
    <s v="Furniture"/>
    <x v="1"/>
    <x v="216"/>
    <n v="191.98400000000001"/>
    <n v="2"/>
    <n v="0.2"/>
    <n v="4.7995999999999999"/>
    <x v="0"/>
    <n v="2.4999999999999998E-2"/>
  </r>
  <r>
    <n v="8990"/>
    <s v="US-2015-128587"/>
    <d v="2017-08-04T00:00:00"/>
    <d v="2015-12-30T00:00:00"/>
    <d v="2015-12-30T00:00:00"/>
    <d v="2017-08-04T00:00:00"/>
    <n v="583"/>
    <x v="0"/>
    <s v="Q4"/>
    <s v="Dec"/>
    <x v="1"/>
    <s v="HM-14860"/>
    <x v="49"/>
    <x v="0"/>
    <s v="United States"/>
    <x v="2"/>
    <x v="11"/>
    <n v="65807"/>
    <x v="3"/>
    <s v="FUR-FU-10003026"/>
    <s v="Furniture"/>
    <x v="0"/>
    <x v="119"/>
    <n v="9.68"/>
    <n v="2"/>
    <n v="0"/>
    <n v="3.7751999999999999"/>
    <x v="0"/>
    <n v="0.39"/>
  </r>
  <r>
    <n v="6743"/>
    <s v="US-2017-101784"/>
    <d v="2015-12-07T00:00:00"/>
    <d v="2017-11-07T00:00:00"/>
    <d v="2015-12-07T00:00:00"/>
    <d v="2017-11-07T00:00:00"/>
    <n v="701"/>
    <x v="0"/>
    <s v="Q4"/>
    <s v="Dec"/>
    <x v="1"/>
    <s v="PO-18850"/>
    <x v="179"/>
    <x v="1"/>
    <s v="United States"/>
    <x v="10"/>
    <x v="7"/>
    <n v="90008"/>
    <x v="1"/>
    <s v="FUR-CH-10001146"/>
    <s v="Furniture"/>
    <x v="3"/>
    <x v="306"/>
    <n v="122.136"/>
    <n v="3"/>
    <n v="0.2"/>
    <n v="-13.7403"/>
    <x v="0"/>
    <n v="-0.1125"/>
  </r>
  <r>
    <n v="2276"/>
    <s v="CA-2014-157882"/>
    <d v="2014-02-06T00:00:00"/>
    <d v="2014-08-10T00:00:00"/>
    <d v="2014-02-06T00:00:00"/>
    <d v="2014-08-10T00:00:00"/>
    <n v="185"/>
    <x v="1"/>
    <s v="Q1"/>
    <s v="Feb"/>
    <x v="0"/>
    <s v="AR-10405"/>
    <x v="506"/>
    <x v="0"/>
    <s v="United States"/>
    <x v="10"/>
    <x v="7"/>
    <n v="90036"/>
    <x v="1"/>
    <s v="FUR-CH-10002774"/>
    <s v="Furniture"/>
    <x v="3"/>
    <x v="321"/>
    <n v="122.352"/>
    <n v="3"/>
    <n v="0.2"/>
    <n v="13.7646"/>
    <x v="0"/>
    <n v="0.11249999999999999"/>
  </r>
  <r>
    <n v="4533"/>
    <s v="CA-2014-140403"/>
    <d v="2014-05-04T00:00:00"/>
    <d v="2014-10-10T00:00:00"/>
    <d v="2014-05-04T00:00:00"/>
    <d v="2014-10-10T00:00:00"/>
    <n v="159"/>
    <x v="1"/>
    <s v="Q2"/>
    <s v="May"/>
    <x v="3"/>
    <s v="TN-21040"/>
    <x v="507"/>
    <x v="2"/>
    <s v="United States"/>
    <x v="230"/>
    <x v="7"/>
    <n v="95336"/>
    <x v="1"/>
    <s v="FUR-CH-10002774"/>
    <s v="Furniture"/>
    <x v="3"/>
    <x v="321"/>
    <n v="122.352"/>
    <n v="3"/>
    <n v="0.2"/>
    <n v="13.7646"/>
    <x v="0"/>
    <n v="0.11249999999999999"/>
  </r>
  <r>
    <n v="5294"/>
    <s v="CA-2015-111073"/>
    <d v="2017-09-04T00:00:00"/>
    <d v="2015-12-30T00:00:00"/>
    <d v="2015-12-30T00:00:00"/>
    <d v="2017-09-04T00:00:00"/>
    <n v="614"/>
    <x v="0"/>
    <s v="Q4"/>
    <s v="Dec"/>
    <x v="1"/>
    <s v="MC-18100"/>
    <x v="48"/>
    <x v="1"/>
    <s v="United States"/>
    <x v="231"/>
    <x v="0"/>
    <n v="44256"/>
    <x v="0"/>
    <s v="FUR-TA-10004086"/>
    <s v="Furniture"/>
    <x v="2"/>
    <x v="141"/>
    <n v="51.588000000000001"/>
    <n v="1"/>
    <n v="0.4"/>
    <n v="-15.4764"/>
    <x v="0"/>
    <n v="-0.3"/>
  </r>
  <r>
    <n v="7337"/>
    <s v="CA-2015-113152"/>
    <d v="2017-08-15T00:00:00"/>
    <d v="2015-12-30T00:00:00"/>
    <d v="2015-12-30T00:00:00"/>
    <d v="2017-08-15T00:00:00"/>
    <n v="594"/>
    <x v="0"/>
    <s v="Q4"/>
    <s v="Dec"/>
    <x v="1"/>
    <s v="JK-15625"/>
    <x v="468"/>
    <x v="1"/>
    <s v="United States"/>
    <x v="4"/>
    <x v="4"/>
    <n v="10024"/>
    <x v="0"/>
    <s v="FUR-BO-10002613"/>
    <s v="Furniture"/>
    <x v="1"/>
    <x v="71"/>
    <n v="449.56799999999998"/>
    <n v="2"/>
    <n v="0.2"/>
    <n v="56.195999999999998"/>
    <x v="0"/>
    <n v="0.125"/>
  </r>
  <r>
    <n v="7239"/>
    <s v="CA-2016-101651"/>
    <d v="2017-08-06T00:00:00"/>
    <d v="2016-12-30T00:00:00"/>
    <d v="2016-12-30T00:00:00"/>
    <d v="2017-08-06T00:00:00"/>
    <n v="219"/>
    <x v="2"/>
    <s v="Q4"/>
    <s v="Dec"/>
    <x v="1"/>
    <s v="SC-20305"/>
    <x v="59"/>
    <x v="1"/>
    <s v="United States"/>
    <x v="69"/>
    <x v="7"/>
    <n v="95123"/>
    <x v="1"/>
    <s v="FUR-FU-10000771"/>
    <s v="Furniture"/>
    <x v="0"/>
    <x v="163"/>
    <n v="43.96"/>
    <n v="7"/>
    <n v="0"/>
    <n v="18.463200000000001"/>
    <x v="0"/>
    <n v="0.42"/>
  </r>
  <r>
    <n v="7396"/>
    <s v="CA-2016-110975"/>
    <d v="2017-08-22T00:00:00"/>
    <d v="2016-12-30T00:00:00"/>
    <d v="2016-12-30T00:00:00"/>
    <d v="2017-08-22T00:00:00"/>
    <n v="235"/>
    <x v="2"/>
    <s v="Q4"/>
    <s v="Dec"/>
    <x v="1"/>
    <s v="DB-12970"/>
    <x v="244"/>
    <x v="0"/>
    <s v="United States"/>
    <x v="4"/>
    <x v="4"/>
    <n v="10024"/>
    <x v="0"/>
    <s v="FUR-TA-10002958"/>
    <s v="Furniture"/>
    <x v="2"/>
    <x v="78"/>
    <n v="313.17599999999999"/>
    <n v="2"/>
    <n v="0.4"/>
    <n v="-120.0508"/>
    <x v="0"/>
    <n v="-0.38333333333333336"/>
  </r>
  <r>
    <n v="5064"/>
    <s v="CA-2015-136798"/>
    <d v="2014-10-04T00:00:00"/>
    <d v="2015-12-05T00:00:00"/>
    <d v="2014-10-04T00:00:00"/>
    <d v="2015-12-05T00:00:00"/>
    <n v="427"/>
    <x v="1"/>
    <s v="Q4"/>
    <s v="Oct"/>
    <x v="1"/>
    <s v="DL-12925"/>
    <x v="290"/>
    <x v="1"/>
    <s v="United States"/>
    <x v="182"/>
    <x v="18"/>
    <n v="55407"/>
    <x v="3"/>
    <s v="FUR-FU-10000723"/>
    <s v="Furniture"/>
    <x v="0"/>
    <x v="294"/>
    <n v="123.96"/>
    <n v="3"/>
    <n v="0"/>
    <n v="11.1564"/>
    <x v="0"/>
    <n v="0.09"/>
  </r>
  <r>
    <n v="4633"/>
    <s v="CA-2017-168396"/>
    <d v="2015-10-15T00:00:00"/>
    <d v="2017-08-08T00:00:00"/>
    <d v="2015-10-15T00:00:00"/>
    <d v="2017-08-08T00:00:00"/>
    <n v="663"/>
    <x v="0"/>
    <s v="Q4"/>
    <s v="Oct"/>
    <x v="0"/>
    <s v="BD-11725"/>
    <x v="75"/>
    <x v="1"/>
    <s v="United States"/>
    <x v="16"/>
    <x v="7"/>
    <n v="94122"/>
    <x v="1"/>
    <s v="FUR-FU-10000723"/>
    <s v="Furniture"/>
    <x v="0"/>
    <x v="294"/>
    <n v="123.96"/>
    <n v="3"/>
    <n v="0"/>
    <n v="11.1564"/>
    <x v="0"/>
    <n v="0.09"/>
  </r>
  <r>
    <n v="6631"/>
    <s v="CA-2016-105081"/>
    <d v="2017-08-20T00:00:00"/>
    <d v="2016-12-30T00:00:00"/>
    <d v="2016-12-30T00:00:00"/>
    <d v="2017-08-20T00:00:00"/>
    <n v="233"/>
    <x v="2"/>
    <s v="Q4"/>
    <s v="Dec"/>
    <x v="1"/>
    <s v="JE-15715"/>
    <x v="508"/>
    <x v="1"/>
    <s v="United States"/>
    <x v="12"/>
    <x v="1"/>
    <n v="98115"/>
    <x v="1"/>
    <s v="FUR-CH-10000847"/>
    <s v="Furniture"/>
    <x v="3"/>
    <x v="255"/>
    <n v="698.35199999999998"/>
    <n v="3"/>
    <n v="0.2"/>
    <n v="52.376399999999997"/>
    <x v="0"/>
    <n v="7.4999999999999997E-2"/>
  </r>
  <r>
    <n v="7397"/>
    <s v="CA-2016-110975"/>
    <d v="2017-08-23T00:00:00"/>
    <d v="2016-12-30T00:00:00"/>
    <d v="2016-12-30T00:00:00"/>
    <d v="2017-08-23T00:00:00"/>
    <n v="236"/>
    <x v="2"/>
    <s v="Q4"/>
    <s v="Dec"/>
    <x v="1"/>
    <s v="DB-12970"/>
    <x v="244"/>
    <x v="0"/>
    <s v="United States"/>
    <x v="4"/>
    <x v="4"/>
    <n v="10024"/>
    <x v="0"/>
    <s v="FUR-CH-10003746"/>
    <s v="Furniture"/>
    <x v="3"/>
    <x v="199"/>
    <n v="866.64599999999996"/>
    <n v="3"/>
    <n v="0.1"/>
    <n v="173.32919999999999"/>
    <x v="0"/>
    <n v="0.19999999999999998"/>
  </r>
  <r>
    <n v="2818"/>
    <s v="CA-2015-104626"/>
    <d v="2014-06-23T00:00:00"/>
    <d v="2015-08-09T00:00:00"/>
    <d v="2014-06-23T00:00:00"/>
    <d v="2015-08-09T00:00:00"/>
    <n v="412"/>
    <x v="1"/>
    <s v="Q2"/>
    <s v="Jun"/>
    <x v="1"/>
    <s v="DR-12940"/>
    <x v="390"/>
    <x v="2"/>
    <s v="United States"/>
    <x v="150"/>
    <x v="25"/>
    <n v="2038"/>
    <x v="0"/>
    <s v="FUR-FU-10000308"/>
    <s v="Furniture"/>
    <x v="0"/>
    <x v="176"/>
    <n v="124.36"/>
    <n v="2"/>
    <n v="0"/>
    <n v="27.359200000000001"/>
    <x v="0"/>
    <n v="0.22"/>
  </r>
  <r>
    <n v="6632"/>
    <s v="CA-2016-105081"/>
    <d v="2017-08-21T00:00:00"/>
    <d v="2016-12-30T00:00:00"/>
    <d v="2016-12-30T00:00:00"/>
    <d v="2017-08-21T00:00:00"/>
    <n v="234"/>
    <x v="2"/>
    <s v="Q4"/>
    <s v="Dec"/>
    <x v="1"/>
    <s v="JE-15715"/>
    <x v="508"/>
    <x v="1"/>
    <s v="United States"/>
    <x v="12"/>
    <x v="1"/>
    <n v="98115"/>
    <x v="1"/>
    <s v="FUR-TA-10001307"/>
    <s v="Furniture"/>
    <x v="2"/>
    <x v="97"/>
    <n v="1747.25"/>
    <n v="5"/>
    <n v="0"/>
    <n v="629.01"/>
    <x v="0"/>
    <n v="0.36"/>
  </r>
  <r>
    <n v="8392"/>
    <s v="CA-2017-110625"/>
    <d v="2017-07-27T00:00:00"/>
    <d v="2017-12-30T00:00:00"/>
    <d v="2017-07-27T00:00:00"/>
    <d v="2017-12-30T00:00:00"/>
    <n v="156"/>
    <x v="3"/>
    <s v="Q3"/>
    <s v="Jul"/>
    <x v="1"/>
    <s v="JB-16045"/>
    <x v="509"/>
    <x v="2"/>
    <s v="United States"/>
    <x v="232"/>
    <x v="5"/>
    <n v="6810"/>
    <x v="0"/>
    <s v="FUR-FU-10001473"/>
    <s v="Furniture"/>
    <x v="0"/>
    <x v="213"/>
    <n v="27.46"/>
    <n v="2"/>
    <n v="0"/>
    <n v="9.8856000000000002"/>
    <x v="0"/>
    <n v="0.36"/>
  </r>
  <r>
    <n v="111"/>
    <s v="CA-2017-146780"/>
    <d v="2017-08-28T00:00:00"/>
    <d v="2017-12-30T00:00:00"/>
    <d v="2017-08-28T00:00:00"/>
    <d v="2017-12-30T00:00:00"/>
    <n v="124"/>
    <x v="3"/>
    <s v="Q3"/>
    <s v="Aug"/>
    <x v="1"/>
    <s v="CV-12805"/>
    <x v="38"/>
    <x v="0"/>
    <s v="United States"/>
    <x v="4"/>
    <x v="4"/>
    <n v="10035"/>
    <x v="0"/>
    <s v="FUR-FU-10001934"/>
    <s v="Furniture"/>
    <x v="0"/>
    <x v="197"/>
    <n v="41.96"/>
    <n v="2"/>
    <n v="0"/>
    <n v="10.909599999999999"/>
    <x v="0"/>
    <n v="0.25999999999999995"/>
  </r>
  <r>
    <n v="2426"/>
    <s v="US-2017-147669"/>
    <d v="2017-08-29T00:00:00"/>
    <d v="2017-12-30T00:00:00"/>
    <d v="2017-08-29T00:00:00"/>
    <d v="2017-12-30T00:00:00"/>
    <n v="123"/>
    <x v="3"/>
    <s v="Q3"/>
    <s v="Aug"/>
    <x v="1"/>
    <s v="SV-20935"/>
    <x v="510"/>
    <x v="1"/>
    <s v="United States"/>
    <x v="6"/>
    <x v="0"/>
    <n v="45014"/>
    <x v="0"/>
    <s v="FUR-TA-10002645"/>
    <s v="Furniture"/>
    <x v="2"/>
    <x v="316"/>
    <n v="273.06"/>
    <n v="2"/>
    <n v="0.4"/>
    <n v="-104.673"/>
    <x v="0"/>
    <n v="-0.38333333333333336"/>
  </r>
  <r>
    <n v="2967"/>
    <s v="CA-2014-162866"/>
    <d v="2017-09-11T00:00:00"/>
    <d v="2014-12-31T00:00:00"/>
    <d v="2014-12-31T00:00:00"/>
    <d v="2017-09-11T00:00:00"/>
    <n v="985"/>
    <x v="1"/>
    <s v="Q4"/>
    <s v="Dec"/>
    <x v="1"/>
    <s v="Co-12640"/>
    <x v="511"/>
    <x v="1"/>
    <s v="United States"/>
    <x v="189"/>
    <x v="6"/>
    <n v="60076"/>
    <x v="3"/>
    <s v="FUR-FU-10001473"/>
    <s v="Furniture"/>
    <x v="0"/>
    <x v="213"/>
    <n v="32.951999999999998"/>
    <n v="6"/>
    <n v="0.6"/>
    <n v="-19.7712"/>
    <x v="0"/>
    <n v="-0.60000000000000009"/>
  </r>
  <r>
    <n v="6132"/>
    <s v="CA-2014-163447"/>
    <d v="2017-09-12T00:00:00"/>
    <d v="2014-12-31T00:00:00"/>
    <d v="2014-12-31T00:00:00"/>
    <d v="2017-09-12T00:00:00"/>
    <n v="986"/>
    <x v="1"/>
    <s v="Q4"/>
    <s v="Dec"/>
    <x v="1"/>
    <s v="TB-21190"/>
    <x v="237"/>
    <x v="2"/>
    <s v="United States"/>
    <x v="4"/>
    <x v="4"/>
    <n v="10011"/>
    <x v="0"/>
    <s v="FUR-CH-10004477"/>
    <s v="Furniture"/>
    <x v="3"/>
    <x v="223"/>
    <n v="767.21400000000006"/>
    <n v="14"/>
    <n v="0.1"/>
    <n v="161.9674"/>
    <x v="0"/>
    <n v="0.21111111111111108"/>
  </r>
  <r>
    <n v="7632"/>
    <s v="CA-2014-162089"/>
    <d v="2018-02-05T00:00:00"/>
    <d v="2014-01-04T00:00:00"/>
    <d v="2014-01-04T00:00:00"/>
    <d v="2018-02-05T00:00:00"/>
    <n v="1493"/>
    <x v="1"/>
    <s v="Q1"/>
    <s v="Jan"/>
    <x v="2"/>
    <s v="MP-17470"/>
    <x v="5"/>
    <x v="2"/>
    <s v="United States"/>
    <x v="153"/>
    <x v="17"/>
    <n v="78521"/>
    <x v="3"/>
    <s v="FUR-CH-10002304"/>
    <s v="Furniture"/>
    <x v="3"/>
    <x v="89"/>
    <n v="127.30200000000001"/>
    <n v="7"/>
    <n v="0.3"/>
    <n v="-9.093"/>
    <x v="0"/>
    <n v="-7.1428571428571425E-2"/>
  </r>
  <r>
    <n v="3675"/>
    <s v="CA-2017-154109"/>
    <d v="2015-12-14T00:00:00"/>
    <d v="2017-11-11T00:00:00"/>
    <d v="2015-12-14T00:00:00"/>
    <d v="2017-11-11T00:00:00"/>
    <n v="698"/>
    <x v="0"/>
    <s v="Q4"/>
    <s v="Dec"/>
    <x v="1"/>
    <s v="ML-17410"/>
    <x v="37"/>
    <x v="1"/>
    <s v="United States"/>
    <x v="3"/>
    <x v="3"/>
    <n v="19143"/>
    <x v="0"/>
    <s v="FUR-CH-10003774"/>
    <s v="Furniture"/>
    <x v="3"/>
    <x v="113"/>
    <n v="127.372"/>
    <n v="2"/>
    <n v="0.3"/>
    <n v="-30.933199999999999"/>
    <x v="0"/>
    <n v="-0.24285714285714285"/>
  </r>
  <r>
    <n v="8728"/>
    <s v="CA-2015-103870"/>
    <d v="2017-09-16T00:00:00"/>
    <d v="2015-12-31T00:00:00"/>
    <d v="2015-12-31T00:00:00"/>
    <d v="2017-09-16T00:00:00"/>
    <n v="625"/>
    <x v="0"/>
    <s v="Q4"/>
    <s v="Dec"/>
    <x v="1"/>
    <s v="SP-20860"/>
    <x v="33"/>
    <x v="0"/>
    <s v="United States"/>
    <x v="83"/>
    <x v="26"/>
    <n v="37130"/>
    <x v="2"/>
    <s v="FUR-FU-10002030"/>
    <s v="Furniture"/>
    <x v="0"/>
    <x v="269"/>
    <n v="53.351999999999997"/>
    <n v="3"/>
    <n v="0.2"/>
    <n v="16.005600000000001"/>
    <x v="0"/>
    <n v="0.30000000000000004"/>
  </r>
  <r>
    <n v="8729"/>
    <s v="CA-2015-103870"/>
    <d v="2017-09-17T00:00:00"/>
    <d v="2015-12-31T00:00:00"/>
    <d v="2015-12-31T00:00:00"/>
    <d v="2017-09-17T00:00:00"/>
    <n v="626"/>
    <x v="0"/>
    <s v="Q4"/>
    <s v="Dec"/>
    <x v="1"/>
    <s v="SP-20860"/>
    <x v="33"/>
    <x v="0"/>
    <s v="United States"/>
    <x v="83"/>
    <x v="26"/>
    <n v="37130"/>
    <x v="2"/>
    <s v="FUR-BO-10002853"/>
    <s v="Furniture"/>
    <x v="1"/>
    <x v="320"/>
    <n v="131.10400000000001"/>
    <n v="2"/>
    <n v="0.2"/>
    <n v="8.1940000000000008"/>
    <x v="0"/>
    <n v="6.25E-2"/>
  </r>
  <r>
    <n v="40"/>
    <s v="CA-2015-117415"/>
    <d v="2017-09-14T00:00:00"/>
    <d v="2015-12-31T00:00:00"/>
    <d v="2015-12-31T00:00:00"/>
    <d v="2017-09-14T00:00:00"/>
    <n v="623"/>
    <x v="0"/>
    <s v="Q4"/>
    <s v="Dec"/>
    <x v="1"/>
    <s v="SN-20710"/>
    <x v="101"/>
    <x v="2"/>
    <s v="United States"/>
    <x v="26"/>
    <x v="17"/>
    <n v="77041"/>
    <x v="3"/>
    <s v="FUR-CH-10004218"/>
    <s v="Furniture"/>
    <x v="3"/>
    <x v="172"/>
    <n v="212.05799999999999"/>
    <n v="3"/>
    <n v="0.3"/>
    <n v="-15.147"/>
    <x v="0"/>
    <n v="-7.1428571428571438E-2"/>
  </r>
  <r>
    <n v="5690"/>
    <s v="CA-2015-119550"/>
    <d v="2017-09-05T00:00:00"/>
    <d v="2015-12-31T00:00:00"/>
    <d v="2015-12-31T00:00:00"/>
    <d v="2017-09-05T00:00:00"/>
    <n v="614"/>
    <x v="0"/>
    <s v="Q4"/>
    <s v="Dec"/>
    <x v="1"/>
    <s v="RB-19705"/>
    <x v="512"/>
    <x v="2"/>
    <s v="United States"/>
    <x v="26"/>
    <x v="17"/>
    <n v="77070"/>
    <x v="3"/>
    <s v="FUR-CH-10002044"/>
    <s v="Furniture"/>
    <x v="3"/>
    <x v="337"/>
    <n v="275.05799999999999"/>
    <n v="3"/>
    <n v="0.3"/>
    <n v="-90.376199999999997"/>
    <x v="0"/>
    <n v="-0.32857142857142857"/>
  </r>
  <r>
    <n v="39"/>
    <s v="CA-2015-117415"/>
    <d v="2017-09-13T00:00:00"/>
    <d v="2015-12-31T00:00:00"/>
    <d v="2015-12-31T00:00:00"/>
    <d v="2017-09-13T00:00:00"/>
    <n v="622"/>
    <x v="0"/>
    <s v="Q4"/>
    <s v="Dec"/>
    <x v="1"/>
    <s v="SN-20710"/>
    <x v="101"/>
    <x v="2"/>
    <s v="United States"/>
    <x v="26"/>
    <x v="17"/>
    <n v="77041"/>
    <x v="3"/>
    <s v="FUR-BO-10002545"/>
    <s v="Furniture"/>
    <x v="1"/>
    <x v="70"/>
    <n v="532.39919999999995"/>
    <n v="3"/>
    <n v="0.32"/>
    <n v="-46.976399999999998"/>
    <x v="0"/>
    <n v="-8.8235294117647065E-2"/>
  </r>
  <r>
    <n v="7650"/>
    <s v="CA-2015-101889"/>
    <d v="2017-09-15T00:00:00"/>
    <d v="2015-12-31T00:00:00"/>
    <d v="2015-12-31T00:00:00"/>
    <d v="2017-09-15T00:00:00"/>
    <n v="624"/>
    <x v="0"/>
    <s v="Q4"/>
    <s v="Dec"/>
    <x v="1"/>
    <s v="DB-13120"/>
    <x v="399"/>
    <x v="0"/>
    <s v="United States"/>
    <x v="29"/>
    <x v="0"/>
    <n v="43302"/>
    <x v="0"/>
    <s v="FUR-TA-10004154"/>
    <s v="Furniture"/>
    <x v="2"/>
    <x v="338"/>
    <n v="1548.99"/>
    <n v="9"/>
    <n v="0.4"/>
    <n v="-464.697"/>
    <x v="0"/>
    <n v="-0.3"/>
  </r>
  <r>
    <n v="4560"/>
    <s v="CA-2014-110219"/>
    <d v="2014-02-19T00:00:00"/>
    <d v="2014-08-05T00:00:00"/>
    <d v="2014-02-19T00:00:00"/>
    <d v="2014-08-05T00:00:00"/>
    <n v="167"/>
    <x v="1"/>
    <s v="Q1"/>
    <s v="Feb"/>
    <x v="2"/>
    <s v="EB-13870"/>
    <x v="513"/>
    <x v="1"/>
    <s v="United States"/>
    <x v="151"/>
    <x v="17"/>
    <n v="78207"/>
    <x v="3"/>
    <s v="FUR-CH-10001146"/>
    <s v="Furniture"/>
    <x v="3"/>
    <x v="335"/>
    <n v="127.869"/>
    <n v="3"/>
    <n v="0.3"/>
    <n v="-9.1334999999999997"/>
    <x v="0"/>
    <n v="-7.1428571428571425E-2"/>
  </r>
  <r>
    <n v="4593"/>
    <s v="CA-2016-129868"/>
    <d v="2017-09-07T00:00:00"/>
    <d v="2016-12-31T00:00:00"/>
    <d v="2016-12-31T00:00:00"/>
    <d v="2017-09-07T00:00:00"/>
    <n v="250"/>
    <x v="2"/>
    <s v="Q4"/>
    <s v="Dec"/>
    <x v="1"/>
    <s v="MC-18130"/>
    <x v="514"/>
    <x v="0"/>
    <s v="United States"/>
    <x v="10"/>
    <x v="7"/>
    <n v="90004"/>
    <x v="1"/>
    <s v="FUR-CH-10003535"/>
    <s v="Furniture"/>
    <x v="3"/>
    <x v="333"/>
    <n v="146.352"/>
    <n v="3"/>
    <n v="0.2"/>
    <n v="-5.4882"/>
    <x v="0"/>
    <n v="-3.7499999999999999E-2"/>
  </r>
  <r>
    <n v="2845"/>
    <s v="US-2016-162852"/>
    <d v="2017-09-18T00:00:00"/>
    <d v="2016-12-31T00:00:00"/>
    <d v="2016-12-31T00:00:00"/>
    <d v="2017-09-18T00:00:00"/>
    <n v="261"/>
    <x v="2"/>
    <s v="Q4"/>
    <s v="Dec"/>
    <x v="1"/>
    <s v="BG-11695"/>
    <x v="515"/>
    <x v="0"/>
    <s v="United States"/>
    <x v="233"/>
    <x v="6"/>
    <n v="60098"/>
    <x v="3"/>
    <s v="FUR-CH-10004853"/>
    <s v="Furniture"/>
    <x v="3"/>
    <x v="336"/>
    <n v="845.48800000000006"/>
    <n v="8"/>
    <n v="0.3"/>
    <n v="-12.0784"/>
    <x v="0"/>
    <n v="-1.4285714285714285E-2"/>
  </r>
  <r>
    <n v="4595"/>
    <s v="CA-2016-129868"/>
    <d v="2017-09-08T00:00:00"/>
    <d v="2016-12-31T00:00:00"/>
    <d v="2016-12-31T00:00:00"/>
    <d v="2017-09-08T00:00:00"/>
    <n v="251"/>
    <x v="2"/>
    <s v="Q4"/>
    <s v="Dec"/>
    <x v="1"/>
    <s v="MC-18130"/>
    <x v="514"/>
    <x v="0"/>
    <s v="United States"/>
    <x v="10"/>
    <x v="7"/>
    <n v="90004"/>
    <x v="1"/>
    <s v="FUR-TA-10003473"/>
    <s v="Furniture"/>
    <x v="2"/>
    <x v="79"/>
    <n v="902.71199999999999"/>
    <n v="3"/>
    <n v="0.2"/>
    <n v="33.851700000000001"/>
    <x v="0"/>
    <n v="3.7499999999999999E-2"/>
  </r>
  <r>
    <n v="8272"/>
    <s v="CA-2016-169670"/>
    <d v="2017-08-24T00:00:00"/>
    <d v="2016-12-31T00:00:00"/>
    <d v="2016-12-31T00:00:00"/>
    <d v="2017-08-24T00:00:00"/>
    <n v="236"/>
    <x v="2"/>
    <s v="Q4"/>
    <s v="Dec"/>
    <x v="1"/>
    <s v="JE-15715"/>
    <x v="508"/>
    <x v="1"/>
    <s v="United States"/>
    <x v="4"/>
    <x v="4"/>
    <n v="10009"/>
    <x v="0"/>
    <s v="FUR-CH-10002331"/>
    <s v="Furniture"/>
    <x v="3"/>
    <x v="46"/>
    <n v="2563.056"/>
    <n v="8"/>
    <n v="0.1"/>
    <n v="313.26240000000001"/>
    <x v="0"/>
    <n v="0.12222222222222223"/>
  </r>
  <r>
    <n v="6008"/>
    <s v="CA-2017-129028"/>
    <d v="2015-08-08T00:00:00"/>
    <d v="2017-03-04T00:00:00"/>
    <d v="2015-08-08T00:00:00"/>
    <d v="2017-03-04T00:00:00"/>
    <n v="574"/>
    <x v="0"/>
    <s v="Q3"/>
    <s v="Aug"/>
    <x v="2"/>
    <s v="GB-14530"/>
    <x v="247"/>
    <x v="0"/>
    <s v="United States"/>
    <x v="206"/>
    <x v="8"/>
    <n v="29501"/>
    <x v="2"/>
    <s v="FUR-FU-10004006"/>
    <s v="Furniture"/>
    <x v="0"/>
    <x v="204"/>
    <n v="127.95"/>
    <n v="3"/>
    <n v="0"/>
    <n v="21.7515"/>
    <x v="0"/>
    <n v="0.16999999999999998"/>
  </r>
  <r>
    <n v="5148"/>
    <s v="CA-2017-128734"/>
    <d v="2017-08-10T00:00:00"/>
    <d v="2017-12-31T00:00:00"/>
    <d v="2017-08-10T00:00:00"/>
    <d v="2017-12-31T00:00:00"/>
    <n v="143"/>
    <x v="3"/>
    <s v="Q3"/>
    <s v="Aug"/>
    <x v="1"/>
    <s v="JL-15175"/>
    <x v="516"/>
    <x v="2"/>
    <s v="United States"/>
    <x v="234"/>
    <x v="13"/>
    <n v="85224"/>
    <x v="1"/>
    <s v="FUR-FU-10001731"/>
    <s v="Furniture"/>
    <x v="0"/>
    <x v="84"/>
    <n v="8.5440000000000005"/>
    <n v="4"/>
    <n v="0.2"/>
    <n v="1.9224000000000001"/>
    <x v="0"/>
    <n v="0.22500000000000001"/>
  </r>
  <r>
    <n v="4471"/>
    <s v="CA-2017-156895"/>
    <d v="2016-01-11T00:00:00"/>
    <d v="2017-12-05T00:00:00"/>
    <d v="2016-01-11T00:00:00"/>
    <d v="2017-12-05T00:00:00"/>
    <n v="694"/>
    <x v="2"/>
    <s v="Q1"/>
    <s v="Jan"/>
    <x v="1"/>
    <s v="DJ-13510"/>
    <x v="158"/>
    <x v="0"/>
    <s v="United States"/>
    <x v="3"/>
    <x v="3"/>
    <n v="19140"/>
    <x v="0"/>
    <s v="FUR-CH-10003535"/>
    <s v="Furniture"/>
    <x v="3"/>
    <x v="333"/>
    <n v="128.05799999999999"/>
    <n v="3"/>
    <n v="0.3"/>
    <n v="-23.7822"/>
    <x v="0"/>
    <n v="-0.18571428571428572"/>
  </r>
  <r>
    <n v="6150"/>
    <s v="CA-2017-101322"/>
    <d v="2017-09-24T00:00:00"/>
    <d v="2017-12-31T00:00:00"/>
    <d v="2017-09-24T00:00:00"/>
    <d v="2017-12-31T00:00:00"/>
    <n v="98"/>
    <x v="3"/>
    <s v="Q3"/>
    <s v="Sep"/>
    <x v="2"/>
    <s v="JG-15310"/>
    <x v="485"/>
    <x v="0"/>
    <s v="United States"/>
    <x v="141"/>
    <x v="7"/>
    <n v="90805"/>
    <x v="1"/>
    <s v="FUR-CH-10003968"/>
    <s v="Furniture"/>
    <x v="3"/>
    <x v="339"/>
    <n v="340.70400000000001"/>
    <n v="6"/>
    <n v="0.2"/>
    <n v="-34.070399999999999"/>
    <x v="0"/>
    <n v="-9.9999999999999992E-2"/>
  </r>
  <r>
    <n v="9473"/>
    <s v="CA-2017-102925"/>
    <d v="2015-11-25T00:00:00"/>
    <d v="2017-10-11T00:00:00"/>
    <d v="2015-11-25T00:00:00"/>
    <d v="2017-10-11T00:00:00"/>
    <n v="686"/>
    <x v="0"/>
    <s v="Q4"/>
    <s v="Nov"/>
    <x v="0"/>
    <s v="CD-12280"/>
    <x v="474"/>
    <x v="1"/>
    <s v="United States"/>
    <x v="4"/>
    <x v="4"/>
    <n v="10024"/>
    <x v="0"/>
    <s v="FUR-CH-10004875"/>
    <s v="Furniture"/>
    <x v="3"/>
    <x v="32"/>
    <n v="128.124"/>
    <n v="2"/>
    <n v="0.1"/>
    <n v="24.2012"/>
    <x v="0"/>
    <n v="0.18888888888888888"/>
  </r>
  <r>
    <n v="5149"/>
    <s v="CA-2017-128734"/>
    <d v="2017-08-11T00:00:00"/>
    <d v="2017-12-31T00:00:00"/>
    <d v="2017-08-11T00:00:00"/>
    <d v="2017-12-31T00:00:00"/>
    <n v="142"/>
    <x v="3"/>
    <s v="Q3"/>
    <s v="Aug"/>
    <x v="1"/>
    <s v="JL-15175"/>
    <x v="516"/>
    <x v="2"/>
    <s v="United States"/>
    <x v="234"/>
    <x v="13"/>
    <n v="85224"/>
    <x v="1"/>
    <s v="FUR-CH-10001394"/>
    <s v="Furniture"/>
    <x v="3"/>
    <x v="283"/>
    <n v="842.37599999999998"/>
    <n v="3"/>
    <n v="0.2"/>
    <n v="105.297"/>
    <x v="0"/>
    <n v="0.125"/>
  </r>
  <r>
    <n v="3432"/>
    <s v="CA-2017-148264"/>
    <d v="2016-01-23T00:00:00"/>
    <d v="2017-09-12T00:00:00"/>
    <d v="2016-01-23T00:00:00"/>
    <d v="2017-09-12T00:00:00"/>
    <n v="598"/>
    <x v="2"/>
    <s v="Q1"/>
    <s v="Jan"/>
    <x v="2"/>
    <s v="LF-17185"/>
    <x v="236"/>
    <x v="1"/>
    <s v="United States"/>
    <x v="235"/>
    <x v="7"/>
    <n v="90301"/>
    <x v="1"/>
    <s v="FUR-FU-10002703"/>
    <s v="Furniture"/>
    <x v="0"/>
    <x v="275"/>
    <n v="128.9"/>
    <n v="2"/>
    <n v="0"/>
    <n v="15.468"/>
    <x v="0"/>
    <n v="0.12"/>
  </r>
  <r>
    <n v="4296"/>
    <s v="CA-2017-169124"/>
    <d v="2015-10-13T00:00:00"/>
    <d v="2017-10-07T00:00:00"/>
    <d v="2015-10-13T00:00:00"/>
    <d v="2017-10-07T00:00:00"/>
    <n v="725"/>
    <x v="0"/>
    <s v="Q4"/>
    <s v="Oct"/>
    <x v="1"/>
    <s v="MB-17305"/>
    <x v="262"/>
    <x v="1"/>
    <s v="United States"/>
    <x v="236"/>
    <x v="7"/>
    <n v="95610"/>
    <x v="1"/>
    <s v="FUR-FU-10001215"/>
    <s v="Furniture"/>
    <x v="0"/>
    <x v="232"/>
    <n v="129.38999999999999"/>
    <n v="3"/>
    <n v="0"/>
    <n v="54.343800000000002"/>
    <x v="0"/>
    <n v="0.42000000000000004"/>
  </r>
  <r>
    <n v="4942"/>
    <s v="CA-2015-156482"/>
    <d v="2014-09-08T00:00:00"/>
    <d v="2015-02-13T00:00:00"/>
    <d v="2014-09-08T00:00:00"/>
    <d v="2015-02-13T00:00:00"/>
    <n v="158"/>
    <x v="1"/>
    <s v="Q3"/>
    <s v="Sep"/>
    <x v="1"/>
    <s v="IL-15100"/>
    <x v="517"/>
    <x v="1"/>
    <s v="United States"/>
    <x v="161"/>
    <x v="27"/>
    <n v="19805"/>
    <x v="0"/>
    <s v="FUR-BO-10002598"/>
    <s v="Furniture"/>
    <x v="1"/>
    <x v="242"/>
    <n v="283.92"/>
    <n v="4"/>
    <n v="0"/>
    <n v="82.336799999999997"/>
    <x v="0"/>
    <n v="0.28999999999999998"/>
  </r>
  <r>
    <n v="4456"/>
    <s v="US-2015-146745"/>
    <d v="2014-07-24T00:00:00"/>
    <d v="2015-08-09T00:00:00"/>
    <d v="2014-07-24T00:00:00"/>
    <d v="2015-08-09T00:00:00"/>
    <n v="381"/>
    <x v="1"/>
    <s v="Q3"/>
    <s v="Jul"/>
    <x v="1"/>
    <s v="AS-10630"/>
    <x v="518"/>
    <x v="2"/>
    <s v="United States"/>
    <x v="16"/>
    <x v="7"/>
    <n v="94110"/>
    <x v="1"/>
    <s v="FUR-CH-10002372"/>
    <s v="Furniture"/>
    <x v="3"/>
    <x v="77"/>
    <n v="129.56800000000001"/>
    <n v="2"/>
    <n v="0.2"/>
    <n v="-12.956799999999999"/>
    <x v="0"/>
    <n v="-9.9999999999999992E-2"/>
  </r>
  <r>
    <n v="4941"/>
    <s v="CA-2015-156482"/>
    <d v="2014-09-07T00:00:00"/>
    <d v="2015-02-13T00:00:00"/>
    <d v="2014-09-07T00:00:00"/>
    <d v="2015-02-13T00:00:00"/>
    <n v="159"/>
    <x v="1"/>
    <s v="Q3"/>
    <s v="Sep"/>
    <x v="1"/>
    <s v="IL-15100"/>
    <x v="517"/>
    <x v="1"/>
    <s v="United States"/>
    <x v="161"/>
    <x v="27"/>
    <n v="19805"/>
    <x v="0"/>
    <s v="FUR-CH-10001708"/>
    <s v="Furniture"/>
    <x v="3"/>
    <x v="241"/>
    <n v="1268.82"/>
    <n v="9"/>
    <n v="0"/>
    <n v="266.4522"/>
    <x v="0"/>
    <n v="0.21000000000000002"/>
  </r>
  <r>
    <n v="3146"/>
    <s v="CA-2017-131828"/>
    <d v="2016-03-14T00:00:00"/>
    <d v="2017-02-13T00:00:00"/>
    <d v="2016-03-14T00:00:00"/>
    <d v="2017-02-13T00:00:00"/>
    <n v="336"/>
    <x v="2"/>
    <s v="Q1"/>
    <s v="Mar"/>
    <x v="0"/>
    <s v="CS-11845"/>
    <x v="519"/>
    <x v="0"/>
    <s v="United States"/>
    <x v="12"/>
    <x v="1"/>
    <n v="98105"/>
    <x v="1"/>
    <s v="FUR-CH-10004495"/>
    <s v="Furniture"/>
    <x v="3"/>
    <x v="153"/>
    <n v="963.13599999999997"/>
    <n v="4"/>
    <n v="0.2"/>
    <n v="108.3528"/>
    <x v="0"/>
    <n v="0.1125"/>
  </r>
  <r>
    <n v="3087"/>
    <s v="CA-2017-118773"/>
    <d v="2016-01-30T00:00:00"/>
    <d v="2017-02-14T00:00:00"/>
    <d v="2016-01-30T00:00:00"/>
    <d v="2017-02-14T00:00:00"/>
    <n v="381"/>
    <x v="2"/>
    <s v="Q1"/>
    <s v="Jan"/>
    <x v="1"/>
    <s v="TP-21415"/>
    <x v="520"/>
    <x v="1"/>
    <s v="United States"/>
    <x v="26"/>
    <x v="17"/>
    <n v="77070"/>
    <x v="3"/>
    <s v="FUR-FU-10000550"/>
    <s v="Furniture"/>
    <x v="0"/>
    <x v="198"/>
    <n v="3.984"/>
    <n v="2"/>
    <n v="0.6"/>
    <n v="-2.6892"/>
    <x v="0"/>
    <n v="-0.67500000000000004"/>
  </r>
  <r>
    <n v="5961"/>
    <s v="CA-2017-150602"/>
    <d v="2016-01-31T00:00:00"/>
    <d v="2017-02-14T00:00:00"/>
    <d v="2016-01-31T00:00:00"/>
    <d v="2017-02-14T00:00:00"/>
    <n v="380"/>
    <x v="2"/>
    <s v="Q1"/>
    <s v="Jan"/>
    <x v="0"/>
    <s v="ML-17395"/>
    <x v="112"/>
    <x v="0"/>
    <s v="United States"/>
    <x v="10"/>
    <x v="7"/>
    <n v="90045"/>
    <x v="1"/>
    <s v="FUR-FU-10003142"/>
    <s v="Furniture"/>
    <x v="0"/>
    <x v="136"/>
    <n v="21.12"/>
    <n v="4"/>
    <n v="0"/>
    <n v="6.5472000000000001"/>
    <x v="0"/>
    <n v="0.31"/>
  </r>
  <r>
    <n v="2518"/>
    <s v="CA-2017-123134"/>
    <d v="2015-09-03T00:00:00"/>
    <d v="2017-07-05T00:00:00"/>
    <d v="2015-09-03T00:00:00"/>
    <d v="2017-07-05T00:00:00"/>
    <n v="671"/>
    <x v="0"/>
    <s v="Q3"/>
    <s v="Sep"/>
    <x v="1"/>
    <s v="DW-13585"/>
    <x v="521"/>
    <x v="0"/>
    <s v="United States"/>
    <x v="139"/>
    <x v="22"/>
    <n v="7090"/>
    <x v="0"/>
    <s v="FUR-FU-10003975"/>
    <s v="Furniture"/>
    <x v="0"/>
    <x v="298"/>
    <n v="129.93"/>
    <n v="3"/>
    <n v="0"/>
    <n v="12.993"/>
    <x v="0"/>
    <n v="9.9999999999999992E-2"/>
  </r>
  <r>
    <n v="9239"/>
    <s v="CA-2017-138156"/>
    <d v="2016-03-15T00:00:00"/>
    <d v="2017-02-14T00:00:00"/>
    <d v="2016-03-15T00:00:00"/>
    <d v="2017-02-14T00:00:00"/>
    <n v="336"/>
    <x v="2"/>
    <s v="Q1"/>
    <s v="Mar"/>
    <x v="2"/>
    <s v="MM-17260"/>
    <x v="522"/>
    <x v="1"/>
    <s v="United States"/>
    <x v="5"/>
    <x v="0"/>
    <n v="43229"/>
    <x v="0"/>
    <s v="FUR-FU-10003601"/>
    <s v="Furniture"/>
    <x v="0"/>
    <x v="313"/>
    <n v="147.56800000000001"/>
    <n v="2"/>
    <n v="0.2"/>
    <n v="-3.6892"/>
    <x v="0"/>
    <n v="-2.4999999999999998E-2"/>
  </r>
  <r>
    <n v="1535"/>
    <s v="CA-2017-124086"/>
    <d v="2016-02-24T00:00:00"/>
    <d v="2017-02-14T00:00:00"/>
    <d v="2016-02-24T00:00:00"/>
    <d v="2017-02-14T00:00:00"/>
    <n v="356"/>
    <x v="2"/>
    <s v="Q1"/>
    <s v="Feb"/>
    <x v="1"/>
    <s v="MP-18175"/>
    <x v="273"/>
    <x v="2"/>
    <s v="United States"/>
    <x v="237"/>
    <x v="7"/>
    <n v="92677"/>
    <x v="1"/>
    <s v="FUR-BO-10004015"/>
    <s v="Furniture"/>
    <x v="1"/>
    <x v="216"/>
    <n v="203.983"/>
    <n v="2"/>
    <n v="0.15"/>
    <n v="16.7986"/>
    <x v="0"/>
    <n v="8.2352941176470587E-2"/>
  </r>
  <r>
    <n v="9255"/>
    <s v="CA-2014-168368"/>
    <d v="2014-05-12T00:00:00"/>
    <d v="2014-02-15T00:00:00"/>
    <d v="2014-02-15T00:00:00"/>
    <d v="2014-05-12T00:00:00"/>
    <n v="86"/>
    <x v="1"/>
    <s v="Q1"/>
    <s v="Feb"/>
    <x v="0"/>
    <s v="GA-14725"/>
    <x v="88"/>
    <x v="1"/>
    <s v="United States"/>
    <x v="76"/>
    <x v="11"/>
    <n v="65203"/>
    <x v="3"/>
    <s v="FUR-CH-10001146"/>
    <s v="Furniture"/>
    <x v="3"/>
    <x v="335"/>
    <n v="60.89"/>
    <n v="1"/>
    <n v="0"/>
    <n v="15.2225"/>
    <x v="0"/>
    <n v="0.25"/>
  </r>
  <r>
    <n v="9258"/>
    <s v="CA-2014-168368"/>
    <d v="2014-05-13T00:00:00"/>
    <d v="2014-02-15T00:00:00"/>
    <d v="2014-02-15T00:00:00"/>
    <d v="2014-05-13T00:00:00"/>
    <n v="87"/>
    <x v="1"/>
    <s v="Q1"/>
    <s v="Feb"/>
    <x v="0"/>
    <s v="GA-14725"/>
    <x v="88"/>
    <x v="1"/>
    <s v="United States"/>
    <x v="76"/>
    <x v="11"/>
    <n v="65203"/>
    <x v="3"/>
    <s v="FUR-FU-10002298"/>
    <s v="Furniture"/>
    <x v="0"/>
    <x v="287"/>
    <n v="332.94"/>
    <n v="3"/>
    <n v="0"/>
    <n v="53.270400000000002"/>
    <x v="0"/>
    <n v="0.16"/>
  </r>
  <r>
    <n v="5632"/>
    <s v="CA-2014-127614"/>
    <d v="2014-05-11T00:00:00"/>
    <d v="2014-02-15T00:00:00"/>
    <d v="2014-02-15T00:00:00"/>
    <d v="2014-05-11T00:00:00"/>
    <n v="85"/>
    <x v="1"/>
    <s v="Q1"/>
    <s v="Feb"/>
    <x v="1"/>
    <s v="NF-18385"/>
    <x v="425"/>
    <x v="1"/>
    <s v="United States"/>
    <x v="209"/>
    <x v="2"/>
    <n v="23320"/>
    <x v="2"/>
    <s v="FUR-TA-10003715"/>
    <s v="Furniture"/>
    <x v="2"/>
    <x v="340"/>
    <n v="1256.22"/>
    <n v="6"/>
    <n v="0"/>
    <n v="75.373199999999997"/>
    <x v="0"/>
    <n v="0.06"/>
  </r>
  <r>
    <n v="5810"/>
    <s v="CA-2016-125017"/>
    <d v="2015-04-07T00:00:00"/>
    <d v="2016-11-02T00:00:00"/>
    <d v="2015-04-07T00:00:00"/>
    <d v="2016-11-02T00:00:00"/>
    <n v="575"/>
    <x v="0"/>
    <s v="Q2"/>
    <s v="Apr"/>
    <x v="1"/>
    <s v="KB-16240"/>
    <x v="523"/>
    <x v="0"/>
    <s v="United States"/>
    <x v="85"/>
    <x v="26"/>
    <n v="37421"/>
    <x v="2"/>
    <s v="FUR-FU-10000723"/>
    <s v="Furniture"/>
    <x v="0"/>
    <x v="294"/>
    <n v="132.22399999999999"/>
    <n v="4"/>
    <n v="0.2"/>
    <n v="-18.180800000000001"/>
    <x v="0"/>
    <n v="-0.13750000000000001"/>
  </r>
  <r>
    <n v="7814"/>
    <s v="CA-2016-134334"/>
    <d v="2017-10-17T00:00:00"/>
    <d v="2016-02-15T00:00:00"/>
    <d v="2016-02-15T00:00:00"/>
    <d v="2017-10-17T00:00:00"/>
    <n v="610"/>
    <x v="2"/>
    <s v="Q1"/>
    <s v="Feb"/>
    <x v="2"/>
    <s v="DK-13090"/>
    <x v="524"/>
    <x v="1"/>
    <s v="United States"/>
    <x v="100"/>
    <x v="34"/>
    <n v="20735"/>
    <x v="0"/>
    <s v="FUR-FU-10003274"/>
    <s v="Furniture"/>
    <x v="0"/>
    <x v="44"/>
    <n v="10.56"/>
    <n v="6"/>
    <n v="0"/>
    <n v="4.6463999999999999"/>
    <x v="0"/>
    <n v="0.43999999999999995"/>
  </r>
  <r>
    <n v="3840"/>
    <s v="CA-2014-126760"/>
    <d v="2019-01-31T00:00:00"/>
    <d v="2014-02-08T00:00:00"/>
    <d v="2014-02-08T00:00:00"/>
    <d v="2019-01-31T00:00:00"/>
    <n v="1818"/>
    <x v="1"/>
    <s v="Q1"/>
    <s v="Feb"/>
    <x v="1"/>
    <s v="KM-16720"/>
    <x v="379"/>
    <x v="1"/>
    <s v="United States"/>
    <x v="70"/>
    <x v="32"/>
    <n v="89031"/>
    <x v="1"/>
    <s v="FUR-FU-10004018"/>
    <s v="Furniture"/>
    <x v="0"/>
    <x v="224"/>
    <n v="134.01"/>
    <n v="9"/>
    <n v="0"/>
    <n v="36.182699999999997"/>
    <x v="0"/>
    <n v="0.27"/>
  </r>
  <r>
    <n v="7142"/>
    <s v="CA-2017-128783"/>
    <d v="2015-12-26T00:00:00"/>
    <d v="2017-07-09T00:00:00"/>
    <d v="2015-12-26T00:00:00"/>
    <d v="2017-07-09T00:00:00"/>
    <n v="561"/>
    <x v="0"/>
    <s v="Q4"/>
    <s v="Dec"/>
    <x v="3"/>
    <s v="TG-21640"/>
    <x v="525"/>
    <x v="1"/>
    <s v="United States"/>
    <x v="35"/>
    <x v="11"/>
    <n v="63301"/>
    <x v="3"/>
    <s v="FUR-FU-10003623"/>
    <s v="Furniture"/>
    <x v="0"/>
    <x v="279"/>
    <n v="135.30000000000001"/>
    <n v="5"/>
    <n v="0"/>
    <n v="37.884"/>
    <x v="0"/>
    <n v="0.27999999999999997"/>
  </r>
  <r>
    <n v="8383"/>
    <s v="CA-2016-163048"/>
    <d v="2015-05-01T00:00:00"/>
    <d v="2016-02-15T00:00:00"/>
    <d v="2015-05-01T00:00:00"/>
    <d v="2016-02-15T00:00:00"/>
    <n v="290"/>
    <x v="0"/>
    <s v="Q2"/>
    <s v="May"/>
    <x v="1"/>
    <s v="MH-17440"/>
    <x v="526"/>
    <x v="0"/>
    <s v="United States"/>
    <x v="26"/>
    <x v="17"/>
    <n v="77036"/>
    <x v="3"/>
    <s v="FUR-CH-10001270"/>
    <s v="Furniture"/>
    <x v="3"/>
    <x v="322"/>
    <n v="241.5"/>
    <n v="4"/>
    <n v="0.3"/>
    <n v="0"/>
    <x v="1"/>
    <n v="0"/>
  </r>
  <r>
    <n v="7813"/>
    <s v="CA-2016-134334"/>
    <d v="2017-10-16T00:00:00"/>
    <d v="2016-02-15T00:00:00"/>
    <d v="2016-02-15T00:00:00"/>
    <d v="2017-10-16T00:00:00"/>
    <n v="609"/>
    <x v="2"/>
    <s v="Q1"/>
    <s v="Feb"/>
    <x v="2"/>
    <s v="DK-13090"/>
    <x v="524"/>
    <x v="1"/>
    <s v="United States"/>
    <x v="100"/>
    <x v="34"/>
    <n v="20735"/>
    <x v="0"/>
    <s v="FUR-TA-10002356"/>
    <s v="Furniture"/>
    <x v="2"/>
    <x v="123"/>
    <n v="550.43100000000004"/>
    <n v="3"/>
    <n v="0.3"/>
    <n v="-47.1798"/>
    <x v="0"/>
    <n v="-8.5714285714285715E-2"/>
  </r>
  <r>
    <n v="318"/>
    <s v="CA-2014-164973"/>
    <d v="2014-02-17T00:00:00"/>
    <d v="2014-09-11T00:00:00"/>
    <d v="2014-02-17T00:00:00"/>
    <d v="2014-09-11T00:00:00"/>
    <n v="206"/>
    <x v="1"/>
    <s v="Q1"/>
    <s v="Feb"/>
    <x v="1"/>
    <s v="NM-18445"/>
    <x v="129"/>
    <x v="2"/>
    <s v="United States"/>
    <x v="4"/>
    <x v="4"/>
    <n v="10024"/>
    <x v="0"/>
    <s v="FUR-CH-10002602"/>
    <s v="Furniture"/>
    <x v="3"/>
    <x v="301"/>
    <n v="135.88200000000001"/>
    <n v="1"/>
    <n v="0.1"/>
    <n v="24.1568"/>
    <x v="0"/>
    <n v="0.17777777777777778"/>
  </r>
  <r>
    <n v="5245"/>
    <s v="CA-2016-156265"/>
    <d v="2015-01-09T00:00:00"/>
    <d v="2016-04-08T00:00:00"/>
    <d v="2015-01-09T00:00:00"/>
    <d v="2016-04-08T00:00:00"/>
    <n v="455"/>
    <x v="0"/>
    <s v="Q1"/>
    <s v="Jan"/>
    <x v="0"/>
    <s v="BF-11020"/>
    <x v="213"/>
    <x v="0"/>
    <s v="United States"/>
    <x v="10"/>
    <x v="7"/>
    <n v="90032"/>
    <x v="1"/>
    <s v="FUR-TA-10001691"/>
    <s v="Furniture"/>
    <x v="2"/>
    <x v="341"/>
    <n v="136.464"/>
    <n v="2"/>
    <n v="0.2"/>
    <n v="15.3522"/>
    <x v="0"/>
    <n v="0.1125"/>
  </r>
  <r>
    <n v="3273"/>
    <s v="CA-2015-146038"/>
    <d v="2014-10-20T00:00:00"/>
    <d v="2015-02-16T00:00:00"/>
    <d v="2014-10-20T00:00:00"/>
    <d v="2015-02-16T00:00:00"/>
    <n v="119"/>
    <x v="1"/>
    <s v="Q4"/>
    <s v="Oct"/>
    <x v="1"/>
    <s v="SJ-20215"/>
    <x v="527"/>
    <x v="1"/>
    <s v="United States"/>
    <x v="10"/>
    <x v="7"/>
    <n v="90049"/>
    <x v="1"/>
    <s v="FUR-CH-10002774"/>
    <s v="Furniture"/>
    <x v="3"/>
    <x v="321"/>
    <n v="203.92"/>
    <n v="5"/>
    <n v="0.2"/>
    <n v="22.940999999999999"/>
    <x v="0"/>
    <n v="0.1125"/>
  </r>
  <r>
    <n v="2604"/>
    <s v="CA-2016-165848"/>
    <d v="2015-02-16T00:00:00"/>
    <d v="2016-04-06T00:00:00"/>
    <d v="2015-02-16T00:00:00"/>
    <d v="2016-04-06T00:00:00"/>
    <n v="415"/>
    <x v="0"/>
    <s v="Q1"/>
    <s v="Feb"/>
    <x v="3"/>
    <s v="EN-13780"/>
    <x v="393"/>
    <x v="1"/>
    <s v="United States"/>
    <x v="4"/>
    <x v="4"/>
    <n v="10035"/>
    <x v="0"/>
    <s v="FUR-BO-10000362"/>
    <s v="Furniture"/>
    <x v="1"/>
    <x v="262"/>
    <n v="136.78399999999999"/>
    <n v="1"/>
    <n v="0.2"/>
    <n v="5.1294000000000004"/>
    <x v="0"/>
    <n v="3.7500000000000006E-2"/>
  </r>
  <r>
    <n v="1909"/>
    <s v="CA-2015-157959"/>
    <d v="2014-07-16T00:00:00"/>
    <d v="2015-04-02T00:00:00"/>
    <d v="2014-07-16T00:00:00"/>
    <d v="2015-04-02T00:00:00"/>
    <n v="260"/>
    <x v="1"/>
    <s v="Q3"/>
    <s v="Jul"/>
    <x v="2"/>
    <s v="RW-19540"/>
    <x v="261"/>
    <x v="0"/>
    <s v="United States"/>
    <x v="10"/>
    <x v="7"/>
    <n v="90008"/>
    <x v="1"/>
    <s v="FUR-FU-10004093"/>
    <s v="Furniture"/>
    <x v="0"/>
    <x v="280"/>
    <n v="136.91999999999999"/>
    <n v="4"/>
    <n v="0"/>
    <n v="41.076000000000001"/>
    <x v="0"/>
    <n v="0.30000000000000004"/>
  </r>
  <r>
    <n v="6082"/>
    <s v="US-2014-165589"/>
    <d v="2017-10-29T00:00:00"/>
    <d v="2014-02-18T00:00:00"/>
    <d v="2014-02-18T00:00:00"/>
    <d v="2017-10-29T00:00:00"/>
    <n v="1349"/>
    <x v="1"/>
    <s v="Q1"/>
    <s v="Feb"/>
    <x v="3"/>
    <s v="TB-21595"/>
    <x v="528"/>
    <x v="1"/>
    <s v="United States"/>
    <x v="238"/>
    <x v="17"/>
    <n v="79424"/>
    <x v="3"/>
    <s v="FUR-FU-10002396"/>
    <s v="Furniture"/>
    <x v="0"/>
    <x v="202"/>
    <n v="25.16"/>
    <n v="5"/>
    <n v="0.6"/>
    <n v="-11.321999999999999"/>
    <x v="0"/>
    <n v="-0.44999999999999996"/>
  </r>
  <r>
    <n v="457"/>
    <s v="US-2014-110674"/>
    <d v="2014-05-30T00:00:00"/>
    <d v="2014-02-18T00:00:00"/>
    <d v="2014-02-18T00:00:00"/>
    <d v="2014-05-30T00:00:00"/>
    <n v="101"/>
    <x v="1"/>
    <s v="Q1"/>
    <s v="Feb"/>
    <x v="1"/>
    <s v="SC-20095"/>
    <x v="229"/>
    <x v="1"/>
    <s v="United States"/>
    <x v="19"/>
    <x v="7"/>
    <n v="94521"/>
    <x v="1"/>
    <s v="FUR-CH-10000225"/>
    <s v="Furniture"/>
    <x v="3"/>
    <x v="309"/>
    <n v="129.56800000000001"/>
    <n v="2"/>
    <n v="0.2"/>
    <n v="-24.294"/>
    <x v="0"/>
    <n v="-0.1875"/>
  </r>
  <r>
    <n v="8638"/>
    <s v="CA-2017-151281"/>
    <d v="2018-04-30T00:00:00"/>
    <d v="2017-02-05T00:00:00"/>
    <d v="2017-02-05T00:00:00"/>
    <d v="2018-04-30T00:00:00"/>
    <n v="449"/>
    <x v="3"/>
    <s v="Q1"/>
    <s v="Feb"/>
    <x v="1"/>
    <s v="HM-14980"/>
    <x v="529"/>
    <x v="1"/>
    <s v="United States"/>
    <x v="12"/>
    <x v="1"/>
    <n v="98105"/>
    <x v="1"/>
    <s v="FUR-FU-10000397"/>
    <s v="Furniture"/>
    <x v="0"/>
    <x v="192"/>
    <n v="139.58000000000001"/>
    <n v="7"/>
    <n v="0"/>
    <n v="39.0824"/>
    <x v="0"/>
    <n v="0.27999999999999997"/>
  </r>
  <r>
    <n v="8106"/>
    <s v="CA-2017-159149"/>
    <d v="2017-10-24T00:00:00"/>
    <d v="2017-02-19T00:00:00"/>
    <d v="2017-02-19T00:00:00"/>
    <d v="2017-10-24T00:00:00"/>
    <n v="247"/>
    <x v="3"/>
    <s v="Q1"/>
    <s v="Feb"/>
    <x v="2"/>
    <s v="CR-12820"/>
    <x v="530"/>
    <x v="2"/>
    <s v="United States"/>
    <x v="26"/>
    <x v="17"/>
    <n v="77041"/>
    <x v="3"/>
    <s v="FUR-BO-10001601"/>
    <s v="Furniture"/>
    <x v="1"/>
    <x v="342"/>
    <n v="89.066400000000002"/>
    <n v="1"/>
    <n v="0.32"/>
    <n v="-17.0274"/>
    <x v="0"/>
    <n v="-0.19117647058823528"/>
  </r>
  <r>
    <n v="2732"/>
    <s v="CA-2017-104801"/>
    <d v="2017-10-15T00:00:00"/>
    <d v="2017-02-19T00:00:00"/>
    <d v="2017-02-19T00:00:00"/>
    <d v="2017-10-15T00:00:00"/>
    <n v="238"/>
    <x v="3"/>
    <s v="Q1"/>
    <s v="Feb"/>
    <x v="1"/>
    <s v="FH-14350"/>
    <x v="531"/>
    <x v="1"/>
    <s v="United States"/>
    <x v="12"/>
    <x v="1"/>
    <n v="98105"/>
    <x v="1"/>
    <s v="FUR-FU-10004017"/>
    <s v="Furniture"/>
    <x v="0"/>
    <x v="29"/>
    <n v="107.53"/>
    <n v="1"/>
    <n v="0"/>
    <n v="21.506"/>
    <x v="0"/>
    <n v="0.2"/>
  </r>
  <r>
    <n v="1823"/>
    <s v="CA-2016-168956"/>
    <d v="2017-10-18T00:00:00"/>
    <d v="2016-02-20T00:00:00"/>
    <d v="2016-02-20T00:00:00"/>
    <d v="2017-10-18T00:00:00"/>
    <n v="606"/>
    <x v="2"/>
    <s v="Q1"/>
    <s v="Feb"/>
    <x v="1"/>
    <s v="EA-14035"/>
    <x v="415"/>
    <x v="0"/>
    <s v="United States"/>
    <x v="11"/>
    <x v="6"/>
    <n v="60623"/>
    <x v="3"/>
    <s v="FUR-CH-10004754"/>
    <s v="Furniture"/>
    <x v="3"/>
    <x v="225"/>
    <n v="62.957999999999998"/>
    <n v="3"/>
    <n v="0.3"/>
    <n v="-2.6981999999999999"/>
    <x v="0"/>
    <n v="-4.2857142857142858E-2"/>
  </r>
  <r>
    <n v="8161"/>
    <s v="CA-2016-134138"/>
    <d v="2017-10-19T00:00:00"/>
    <d v="2016-02-20T00:00:00"/>
    <d v="2016-02-20T00:00:00"/>
    <d v="2017-10-19T00:00:00"/>
    <n v="607"/>
    <x v="2"/>
    <s v="Q1"/>
    <s v="Feb"/>
    <x v="1"/>
    <s v="JD-15790"/>
    <x v="532"/>
    <x v="1"/>
    <s v="United States"/>
    <x v="203"/>
    <x v="22"/>
    <n v="7109"/>
    <x v="0"/>
    <s v="FUR-CH-10001545"/>
    <s v="Furniture"/>
    <x v="3"/>
    <x v="86"/>
    <n v="227.96"/>
    <n v="2"/>
    <n v="0"/>
    <n v="36.473599999999998"/>
    <x v="0"/>
    <n v="0.15999999999999998"/>
  </r>
  <r>
    <n v="9722"/>
    <s v="CA-2016-105781"/>
    <d v="2017-10-20T00:00:00"/>
    <d v="2016-02-20T00:00:00"/>
    <d v="2016-02-20T00:00:00"/>
    <d v="2017-10-20T00:00:00"/>
    <n v="608"/>
    <x v="2"/>
    <s v="Q1"/>
    <s v="Feb"/>
    <x v="1"/>
    <s v="JF-15565"/>
    <x v="274"/>
    <x v="1"/>
    <s v="United States"/>
    <x v="4"/>
    <x v="4"/>
    <n v="10024"/>
    <x v="0"/>
    <s v="FUR-CH-10001802"/>
    <s v="Furniture"/>
    <x v="3"/>
    <x v="145"/>
    <n v="326.64600000000002"/>
    <n v="3"/>
    <n v="0.1"/>
    <n v="39.923400000000001"/>
    <x v="0"/>
    <n v="0.12222222222222222"/>
  </r>
  <r>
    <n v="9347"/>
    <s v="CA-2017-109085"/>
    <d v="2017-10-26T00:00:00"/>
    <d v="2017-02-20T00:00:00"/>
    <d v="2017-02-20T00:00:00"/>
    <d v="2017-10-26T00:00:00"/>
    <n v="248"/>
    <x v="3"/>
    <s v="Q1"/>
    <s v="Feb"/>
    <x v="2"/>
    <s v="CK-12325"/>
    <x v="424"/>
    <x v="2"/>
    <s v="United States"/>
    <x v="155"/>
    <x v="0"/>
    <n v="45373"/>
    <x v="0"/>
    <s v="FUR-FU-10004973"/>
    <s v="Furniture"/>
    <x v="0"/>
    <x v="18"/>
    <n v="30.143999999999998"/>
    <n v="2"/>
    <n v="0.2"/>
    <n v="8.2896000000000001"/>
    <x v="0"/>
    <n v="0.27500000000000002"/>
  </r>
  <r>
    <n v="8071"/>
    <s v="CA-2017-151750"/>
    <d v="2015-08-04T00:00:00"/>
    <d v="2017-05-01T00:00:00"/>
    <d v="2015-08-04T00:00:00"/>
    <d v="2017-05-01T00:00:00"/>
    <n v="636"/>
    <x v="0"/>
    <s v="Q3"/>
    <s v="Aug"/>
    <x v="1"/>
    <s v="JM-15250"/>
    <x v="203"/>
    <x v="1"/>
    <s v="United States"/>
    <x v="201"/>
    <x v="17"/>
    <n v="77340"/>
    <x v="3"/>
    <s v="FUR-FU-10002116"/>
    <s v="Furniture"/>
    <x v="0"/>
    <x v="303"/>
    <n v="141.41999999999999"/>
    <n v="5"/>
    <n v="0.6"/>
    <n v="-187.38149999999999"/>
    <x v="0"/>
    <n v="-1.325"/>
  </r>
  <r>
    <n v="3964"/>
    <s v="CA-2017-134838"/>
    <d v="2017-11-01T00:00:00"/>
    <d v="2017-02-20T00:00:00"/>
    <d v="2017-02-20T00:00:00"/>
    <d v="2017-11-01T00:00:00"/>
    <n v="254"/>
    <x v="3"/>
    <s v="Q1"/>
    <s v="Feb"/>
    <x v="2"/>
    <s v="ED-13885"/>
    <x v="533"/>
    <x v="2"/>
    <s v="United States"/>
    <x v="10"/>
    <x v="7"/>
    <n v="90045"/>
    <x v="1"/>
    <s v="FUR-FU-10004018"/>
    <s v="Furniture"/>
    <x v="0"/>
    <x v="224"/>
    <n v="44.67"/>
    <n v="3"/>
    <n v="0"/>
    <n v="12.0609"/>
    <x v="0"/>
    <n v="0.27"/>
  </r>
  <r>
    <n v="9344"/>
    <s v="CA-2017-109085"/>
    <d v="2017-10-25T00:00:00"/>
    <d v="2017-02-20T00:00:00"/>
    <d v="2017-02-20T00:00:00"/>
    <d v="2017-10-25T00:00:00"/>
    <n v="247"/>
    <x v="3"/>
    <s v="Q1"/>
    <s v="Feb"/>
    <x v="2"/>
    <s v="CK-12325"/>
    <x v="424"/>
    <x v="2"/>
    <s v="United States"/>
    <x v="155"/>
    <x v="0"/>
    <n v="45373"/>
    <x v="0"/>
    <s v="FUR-TA-10001086"/>
    <s v="Furniture"/>
    <x v="2"/>
    <x v="134"/>
    <n v="455.97"/>
    <n v="5"/>
    <n v="0.4"/>
    <n v="-106.393"/>
    <x v="0"/>
    <n v="-0.23333333333333331"/>
  </r>
  <r>
    <n v="9348"/>
    <s v="CA-2017-109085"/>
    <d v="2017-10-27T00:00:00"/>
    <d v="2017-02-20T00:00:00"/>
    <d v="2017-02-20T00:00:00"/>
    <d v="2017-10-27T00:00:00"/>
    <n v="249"/>
    <x v="3"/>
    <s v="Q1"/>
    <s v="Feb"/>
    <x v="2"/>
    <s v="CK-12325"/>
    <x v="424"/>
    <x v="2"/>
    <s v="United States"/>
    <x v="155"/>
    <x v="0"/>
    <n v="45373"/>
    <x v="0"/>
    <s v="FUR-CH-10003981"/>
    <s v="Furniture"/>
    <x v="3"/>
    <x v="343"/>
    <n v="899.43"/>
    <n v="5"/>
    <n v="0.3"/>
    <n v="-12.849"/>
    <x v="0"/>
    <n v="-1.4285714285714287E-2"/>
  </r>
  <r>
    <n v="8677"/>
    <s v="CA-2017-163265"/>
    <d v="2017-10-23T00:00:00"/>
    <d v="2017-02-21T00:00:00"/>
    <d v="2017-02-21T00:00:00"/>
    <d v="2017-10-23T00:00:00"/>
    <n v="244"/>
    <x v="3"/>
    <s v="Q1"/>
    <s v="Feb"/>
    <x v="1"/>
    <s v="JS-16030"/>
    <x v="68"/>
    <x v="1"/>
    <s v="United States"/>
    <x v="138"/>
    <x v="6"/>
    <n v="62521"/>
    <x v="3"/>
    <s v="FUR-FU-10004270"/>
    <s v="Furniture"/>
    <x v="0"/>
    <x v="112"/>
    <n v="7.6920000000000002"/>
    <n v="1"/>
    <n v="0.6"/>
    <n v="-3.6537000000000002"/>
    <x v="0"/>
    <n v="-0.47500000000000003"/>
  </r>
  <r>
    <n v="7123"/>
    <s v="CA-2017-166926"/>
    <d v="2015-08-27T00:00:00"/>
    <d v="2017-08-12T00:00:00"/>
    <d v="2015-08-27T00:00:00"/>
    <d v="2017-08-12T00:00:00"/>
    <n v="716"/>
    <x v="0"/>
    <s v="Q3"/>
    <s v="Aug"/>
    <x v="1"/>
    <s v="SO-20335"/>
    <x v="114"/>
    <x v="1"/>
    <s v="United States"/>
    <x v="12"/>
    <x v="1"/>
    <n v="98105"/>
    <x v="1"/>
    <s v="FUR-BO-10002598"/>
    <s v="Furniture"/>
    <x v="1"/>
    <x v="242"/>
    <n v="141.96"/>
    <n v="2"/>
    <n v="0"/>
    <n v="41.168399999999998"/>
    <x v="0"/>
    <n v="0.28999999999999998"/>
  </r>
  <r>
    <n v="8674"/>
    <s v="CA-2017-163265"/>
    <d v="2017-10-22T00:00:00"/>
    <d v="2017-02-21T00:00:00"/>
    <d v="2017-02-21T00:00:00"/>
    <d v="2017-10-22T00:00:00"/>
    <n v="243"/>
    <x v="3"/>
    <s v="Q1"/>
    <s v="Feb"/>
    <x v="1"/>
    <s v="JS-16030"/>
    <x v="68"/>
    <x v="1"/>
    <s v="United States"/>
    <x v="138"/>
    <x v="6"/>
    <n v="62521"/>
    <x v="3"/>
    <s v="FUR-CH-10004063"/>
    <s v="Furniture"/>
    <x v="3"/>
    <x v="332"/>
    <n v="600.55799999999999"/>
    <n v="3"/>
    <n v="0.3"/>
    <n v="-8.5793999999999997"/>
    <x v="0"/>
    <n v="-1.4285714285714285E-2"/>
  </r>
  <r>
    <n v="9013"/>
    <s v="CA-2016-121447"/>
    <d v="2017-11-06T00:00:00"/>
    <d v="2016-02-22T00:00:00"/>
    <d v="2016-02-22T00:00:00"/>
    <d v="2017-11-06T00:00:00"/>
    <n v="623"/>
    <x v="2"/>
    <s v="Q1"/>
    <s v="Feb"/>
    <x v="2"/>
    <s v="EA-14035"/>
    <x v="415"/>
    <x v="0"/>
    <s v="United States"/>
    <x v="4"/>
    <x v="4"/>
    <n v="10011"/>
    <x v="0"/>
    <s v="FUR-FU-10001861"/>
    <s v="Furniture"/>
    <x v="0"/>
    <x v="15"/>
    <n v="135.80000000000001"/>
    <n v="7"/>
    <n v="0"/>
    <n v="66.542000000000002"/>
    <x v="0"/>
    <n v="0.49"/>
  </r>
  <r>
    <n v="3860"/>
    <s v="CA-2017-154039"/>
    <d v="2017-10-28T00:00:00"/>
    <d v="2017-02-22T00:00:00"/>
    <d v="2017-02-22T00:00:00"/>
    <d v="2017-10-28T00:00:00"/>
    <n v="248"/>
    <x v="3"/>
    <s v="Q1"/>
    <s v="Feb"/>
    <x v="1"/>
    <s v="JK-16120"/>
    <x v="303"/>
    <x v="2"/>
    <s v="United States"/>
    <x v="11"/>
    <x v="6"/>
    <n v="60653"/>
    <x v="3"/>
    <s v="FUR-TA-10001932"/>
    <s v="Furniture"/>
    <x v="2"/>
    <x v="317"/>
    <n v="480.96"/>
    <n v="3"/>
    <n v="0.5"/>
    <n v="-269.33760000000001"/>
    <x v="0"/>
    <n v="-0.56000000000000005"/>
  </r>
  <r>
    <n v="9079"/>
    <s v="CA-2016-108105"/>
    <d v="2017-10-21T00:00:00"/>
    <d v="2016-02-23T00:00:00"/>
    <d v="2016-02-23T00:00:00"/>
    <d v="2017-10-21T00:00:00"/>
    <n v="606"/>
    <x v="2"/>
    <s v="Q1"/>
    <s v="Feb"/>
    <x v="1"/>
    <s v="GW-14605"/>
    <x v="534"/>
    <x v="1"/>
    <s v="United States"/>
    <x v="116"/>
    <x v="30"/>
    <n v="42420"/>
    <x v="2"/>
    <s v="FUR-FU-10003773"/>
    <s v="Furniture"/>
    <x v="0"/>
    <x v="330"/>
    <n v="318.08"/>
    <n v="4"/>
    <n v="0"/>
    <n v="34.988799999999998"/>
    <x v="0"/>
    <n v="0.11"/>
  </r>
  <r>
    <n v="2275"/>
    <s v="CA-2014-157882"/>
    <d v="2014-02-05T00:00:00"/>
    <d v="2014-08-10T00:00:00"/>
    <d v="2014-02-05T00:00:00"/>
    <d v="2014-08-10T00:00:00"/>
    <n v="186"/>
    <x v="1"/>
    <s v="Q1"/>
    <s v="Feb"/>
    <x v="0"/>
    <s v="AR-10405"/>
    <x v="506"/>
    <x v="0"/>
    <s v="United States"/>
    <x v="10"/>
    <x v="7"/>
    <n v="90036"/>
    <x v="1"/>
    <s v="FUR-TA-10001866"/>
    <s v="Furniture"/>
    <x v="2"/>
    <x v="344"/>
    <n v="143.43199999999999"/>
    <n v="1"/>
    <n v="0.2"/>
    <n v="3.5857999999999999"/>
    <x v="0"/>
    <n v="2.5000000000000001E-2"/>
  </r>
  <r>
    <n v="2933"/>
    <s v="CA-2015-168564"/>
    <d v="2014-10-09T00:00:00"/>
    <d v="2015-08-08T00:00:00"/>
    <d v="2014-10-09T00:00:00"/>
    <d v="2015-08-08T00:00:00"/>
    <n v="303"/>
    <x v="1"/>
    <s v="Q4"/>
    <s v="Oct"/>
    <x v="3"/>
    <s v="TT-21220"/>
    <x v="535"/>
    <x v="1"/>
    <s v="United States"/>
    <x v="16"/>
    <x v="7"/>
    <n v="94109"/>
    <x v="1"/>
    <s v="FUR-CH-10000785"/>
    <s v="Furniture"/>
    <x v="3"/>
    <x v="35"/>
    <n v="144.78399999999999"/>
    <n v="1"/>
    <n v="0.2"/>
    <n v="10.8588"/>
    <x v="0"/>
    <n v="7.5000000000000011E-2"/>
  </r>
  <r>
    <n v="1360"/>
    <s v="US-2014-151925"/>
    <d v="2019-09-27T00:00:00"/>
    <d v="2014-01-10T00:00:00"/>
    <d v="2014-01-10T00:00:00"/>
    <d v="2019-09-27T00:00:00"/>
    <n v="2086"/>
    <x v="1"/>
    <s v="Q1"/>
    <s v="Jan"/>
    <x v="0"/>
    <s v="KT-16465"/>
    <x v="536"/>
    <x v="1"/>
    <s v="United States"/>
    <x v="10"/>
    <x v="7"/>
    <n v="90049"/>
    <x v="1"/>
    <s v="FUR-CH-10002961"/>
    <s v="Furniture"/>
    <x v="3"/>
    <x v="307"/>
    <n v="145.56800000000001"/>
    <n v="2"/>
    <n v="0.2"/>
    <n v="0"/>
    <x v="1"/>
    <n v="0"/>
  </r>
  <r>
    <n v="1933"/>
    <s v="CA-2017-161200"/>
    <d v="2015-12-08T00:00:00"/>
    <d v="2017-10-08T00:00:00"/>
    <d v="2015-12-08T00:00:00"/>
    <d v="2017-10-08T00:00:00"/>
    <n v="670"/>
    <x v="0"/>
    <s v="Q4"/>
    <s v="Dec"/>
    <x v="0"/>
    <s v="SV-20365"/>
    <x v="58"/>
    <x v="1"/>
    <s v="United States"/>
    <x v="46"/>
    <x v="28"/>
    <n v="70506"/>
    <x v="2"/>
    <s v="FUR-BO-10000468"/>
    <s v="Furniture"/>
    <x v="1"/>
    <x v="272"/>
    <n v="145.74"/>
    <n v="3"/>
    <n v="0"/>
    <n v="23.3184"/>
    <x v="0"/>
    <n v="0.16"/>
  </r>
  <r>
    <n v="801"/>
    <s v="CA-2017-105809"/>
    <d v="2017-11-03T00:00:00"/>
    <d v="2017-02-23T00:00:00"/>
    <d v="2017-02-23T00:00:00"/>
    <d v="2017-11-03T00:00:00"/>
    <n v="253"/>
    <x v="3"/>
    <s v="Q1"/>
    <s v="Feb"/>
    <x v="2"/>
    <s v="HW-14935"/>
    <x v="537"/>
    <x v="0"/>
    <s v="United States"/>
    <x v="8"/>
    <x v="7"/>
    <n v="92105"/>
    <x v="1"/>
    <s v="FUR-FU-10004090"/>
    <s v="Furniture"/>
    <x v="0"/>
    <x v="185"/>
    <n v="22.23"/>
    <n v="1"/>
    <n v="0"/>
    <n v="7.3358999999999996"/>
    <x v="0"/>
    <n v="0.32999999999999996"/>
  </r>
  <r>
    <n v="4740"/>
    <s v="CA-2015-105725"/>
    <d v="2017-10-30T00:00:00"/>
    <d v="2015-02-24T00:00:00"/>
    <d v="2015-02-24T00:00:00"/>
    <d v="2017-10-30T00:00:00"/>
    <n v="979"/>
    <x v="0"/>
    <s v="Q1"/>
    <s v="Feb"/>
    <x v="1"/>
    <s v="GT-14755"/>
    <x v="538"/>
    <x v="1"/>
    <s v="United States"/>
    <x v="141"/>
    <x v="7"/>
    <n v="90805"/>
    <x v="1"/>
    <s v="FUR-TA-10001676"/>
    <s v="Furniture"/>
    <x v="2"/>
    <x v="75"/>
    <n v="35.543999999999997"/>
    <n v="1"/>
    <n v="0.2"/>
    <n v="-0.88859999999999995"/>
    <x v="0"/>
    <n v="-2.5000000000000001E-2"/>
  </r>
  <r>
    <n v="854"/>
    <s v="CA-2016-123274"/>
    <d v="2017-10-31T00:00:00"/>
    <d v="2016-02-24T00:00:00"/>
    <d v="2016-02-24T00:00:00"/>
    <d v="2017-10-31T00:00:00"/>
    <n v="615"/>
    <x v="2"/>
    <s v="Q1"/>
    <s v="Feb"/>
    <x v="1"/>
    <s v="GT-14710"/>
    <x v="313"/>
    <x v="1"/>
    <s v="United States"/>
    <x v="4"/>
    <x v="4"/>
    <n v="10035"/>
    <x v="0"/>
    <s v="FUR-FU-10004090"/>
    <s v="Furniture"/>
    <x v="0"/>
    <x v="185"/>
    <n v="44.46"/>
    <n v="2"/>
    <n v="0"/>
    <n v="14.671799999999999"/>
    <x v="0"/>
    <n v="0.32999999999999996"/>
  </r>
  <r>
    <n v="5509"/>
    <s v="CA-2015-168529"/>
    <d v="2014-10-11T00:00:00"/>
    <d v="2015-12-10T00:00:00"/>
    <d v="2014-10-11T00:00:00"/>
    <d v="2015-12-10T00:00:00"/>
    <n v="425"/>
    <x v="1"/>
    <s v="Q4"/>
    <s v="Oct"/>
    <x v="1"/>
    <s v="MB-17305"/>
    <x v="262"/>
    <x v="1"/>
    <s v="United States"/>
    <x v="16"/>
    <x v="7"/>
    <n v="94122"/>
    <x v="1"/>
    <s v="FUR-FU-10001588"/>
    <s v="Furniture"/>
    <x v="0"/>
    <x v="285"/>
    <n v="145.9"/>
    <n v="5"/>
    <n v="0"/>
    <n v="62.737000000000002"/>
    <x v="0"/>
    <n v="0.43"/>
  </r>
  <r>
    <n v="1369"/>
    <s v="CA-2017-133249"/>
    <d v="2016-01-13T00:00:00"/>
    <d v="2017-11-07T00:00:00"/>
    <d v="2016-01-13T00:00:00"/>
    <d v="2017-11-07T00:00:00"/>
    <n v="664"/>
    <x v="2"/>
    <s v="Q1"/>
    <s v="Jan"/>
    <x v="2"/>
    <s v="SZ-20035"/>
    <x v="476"/>
    <x v="2"/>
    <s v="United States"/>
    <x v="239"/>
    <x v="7"/>
    <n v="90660"/>
    <x v="1"/>
    <s v="FUR-FU-10001588"/>
    <s v="Furniture"/>
    <x v="0"/>
    <x v="285"/>
    <n v="145.9"/>
    <n v="5"/>
    <n v="0"/>
    <n v="62.737000000000002"/>
    <x v="0"/>
    <n v="0.43"/>
  </r>
  <r>
    <n v="8985"/>
    <s v="CA-2016-110898"/>
    <d v="2015-04-09T00:00:00"/>
    <d v="2016-12-03T00:00:00"/>
    <d v="2015-04-09T00:00:00"/>
    <d v="2016-12-03T00:00:00"/>
    <n v="604"/>
    <x v="0"/>
    <s v="Q2"/>
    <s v="Apr"/>
    <x v="1"/>
    <s v="LC-16870"/>
    <x v="160"/>
    <x v="1"/>
    <s v="United States"/>
    <x v="11"/>
    <x v="6"/>
    <n v="60623"/>
    <x v="3"/>
    <s v="FUR-TA-10000849"/>
    <s v="Furniture"/>
    <x v="2"/>
    <x v="178"/>
    <n v="145.97999999999999"/>
    <n v="2"/>
    <n v="0.5"/>
    <n v="-99.266400000000004"/>
    <x v="0"/>
    <n v="-0.68"/>
  </r>
  <r>
    <n v="4522"/>
    <s v="CA-2014-109491"/>
    <d v="2017-11-02T00:00:00"/>
    <d v="2014-02-26T00:00:00"/>
    <d v="2014-02-26T00:00:00"/>
    <d v="2017-11-02T00:00:00"/>
    <n v="1345"/>
    <x v="1"/>
    <s v="Q1"/>
    <s v="Feb"/>
    <x v="1"/>
    <s v="LC-16930"/>
    <x v="346"/>
    <x v="0"/>
    <s v="United States"/>
    <x v="21"/>
    <x v="14"/>
    <n v="47374"/>
    <x v="3"/>
    <s v="FUR-FU-10000221"/>
    <s v="Furniture"/>
    <x v="0"/>
    <x v="55"/>
    <n v="20.32"/>
    <n v="4"/>
    <n v="0"/>
    <n v="6.9088000000000003"/>
    <x v="0"/>
    <n v="0.34"/>
  </r>
  <r>
    <n v="6834"/>
    <s v="CA-2016-153101"/>
    <d v="2015-05-12T00:00:00"/>
    <d v="2016-08-09T00:00:00"/>
    <d v="2015-05-12T00:00:00"/>
    <d v="2016-08-09T00:00:00"/>
    <n v="455"/>
    <x v="0"/>
    <s v="Q2"/>
    <s v="May"/>
    <x v="3"/>
    <s v="PJ-19015"/>
    <x v="74"/>
    <x v="1"/>
    <s v="United States"/>
    <x v="240"/>
    <x v="7"/>
    <n v="92704"/>
    <x v="1"/>
    <s v="FUR-TA-10003008"/>
    <s v="Furniture"/>
    <x v="2"/>
    <x v="130"/>
    <n v="146.04"/>
    <n v="1"/>
    <n v="0.2"/>
    <n v="-12.778499999999999"/>
    <x v="0"/>
    <n v="-8.7499999999999994E-2"/>
  </r>
  <r>
    <n v="5306"/>
    <s v="US-2016-168410"/>
    <d v="2017-11-07T00:00:00"/>
    <d v="2016-02-26T00:00:00"/>
    <d v="2016-02-26T00:00:00"/>
    <d v="2017-11-07T00:00:00"/>
    <n v="620"/>
    <x v="2"/>
    <s v="Q1"/>
    <s v="Feb"/>
    <x v="1"/>
    <s v="BV-11245"/>
    <x v="301"/>
    <x v="0"/>
    <s v="United States"/>
    <x v="110"/>
    <x v="4"/>
    <n v="11572"/>
    <x v="0"/>
    <s v="FUR-FU-10000629"/>
    <s v="Furniture"/>
    <x v="0"/>
    <x v="87"/>
    <n v="68.95"/>
    <n v="5"/>
    <n v="0"/>
    <n v="28.959"/>
    <x v="0"/>
    <n v="0.42"/>
  </r>
  <r>
    <n v="2066"/>
    <s v="CA-2014-106439"/>
    <d v="2016-10-04T00:00:00"/>
    <d v="2014-04-11T00:00:00"/>
    <d v="2014-04-11T00:00:00"/>
    <d v="2016-10-04T00:00:00"/>
    <n v="907"/>
    <x v="1"/>
    <s v="Q2"/>
    <s v="Apr"/>
    <x v="1"/>
    <s v="GG-14650"/>
    <x v="423"/>
    <x v="0"/>
    <s v="United States"/>
    <x v="10"/>
    <x v="7"/>
    <n v="90049"/>
    <x v="1"/>
    <s v="FUR-CH-10003833"/>
    <s v="Furniture"/>
    <x v="3"/>
    <x v="270"/>
    <n v="146.352"/>
    <n v="3"/>
    <n v="0.2"/>
    <n v="-9.1470000000000002"/>
    <x v="0"/>
    <n v="-6.25E-2"/>
  </r>
  <r>
    <n v="6659"/>
    <s v="CA-2017-135937"/>
    <d v="2017-11-04T00:00:00"/>
    <d v="2017-02-27T00:00:00"/>
    <d v="2017-02-27T00:00:00"/>
    <d v="2017-11-04T00:00:00"/>
    <n v="250"/>
    <x v="3"/>
    <s v="Q1"/>
    <s v="Feb"/>
    <x v="1"/>
    <s v="KM-16375"/>
    <x v="539"/>
    <x v="2"/>
    <s v="United States"/>
    <x v="227"/>
    <x v="13"/>
    <n v="85234"/>
    <x v="1"/>
    <s v="FUR-FU-10002253"/>
    <s v="Furniture"/>
    <x v="0"/>
    <x v="302"/>
    <n v="68.703999999999994"/>
    <n v="2"/>
    <n v="0.2"/>
    <n v="16.3172"/>
    <x v="0"/>
    <n v="0.23750000000000002"/>
  </r>
  <r>
    <n v="6660"/>
    <s v="CA-2017-135937"/>
    <d v="2017-11-05T00:00:00"/>
    <d v="2017-02-27T00:00:00"/>
    <d v="2017-02-27T00:00:00"/>
    <d v="2017-11-05T00:00:00"/>
    <n v="251"/>
    <x v="3"/>
    <s v="Q1"/>
    <s v="Feb"/>
    <x v="1"/>
    <s v="KM-16375"/>
    <x v="539"/>
    <x v="2"/>
    <s v="United States"/>
    <x v="227"/>
    <x v="13"/>
    <n v="85234"/>
    <x v="1"/>
    <s v="FUR-TA-10001039"/>
    <s v="Furniture"/>
    <x v="2"/>
    <x v="141"/>
    <n v="386.91"/>
    <n v="9"/>
    <n v="0.5"/>
    <n v="-185.71680000000001"/>
    <x v="0"/>
    <n v="-0.48"/>
  </r>
  <r>
    <n v="8116"/>
    <s v="CA-2017-101014"/>
    <d v="2019-05-11T00:00:00"/>
    <d v="2017-04-09T00:00:00"/>
    <d v="2017-04-09T00:00:00"/>
    <d v="2019-05-11T00:00:00"/>
    <n v="762"/>
    <x v="3"/>
    <s v="Q2"/>
    <s v="Apr"/>
    <x v="1"/>
    <s v="RW-19540"/>
    <x v="261"/>
    <x v="0"/>
    <s v="United States"/>
    <x v="10"/>
    <x v="7"/>
    <n v="90049"/>
    <x v="1"/>
    <s v="FUR-FU-10003374"/>
    <s v="Furniture"/>
    <x v="0"/>
    <x v="26"/>
    <n v="148.02000000000001"/>
    <n v="3"/>
    <n v="0"/>
    <n v="41.445599999999999"/>
    <x v="0"/>
    <n v="0.27999999999999997"/>
  </r>
  <r>
    <n v="7014"/>
    <s v="CA-2017-141201"/>
    <d v="2016-02-21T00:00:00"/>
    <d v="2017-11-12T00:00:00"/>
    <d v="2016-02-21T00:00:00"/>
    <d v="2017-11-12T00:00:00"/>
    <n v="630"/>
    <x v="2"/>
    <s v="Q1"/>
    <s v="Feb"/>
    <x v="0"/>
    <s v="DB-12910"/>
    <x v="46"/>
    <x v="2"/>
    <s v="United States"/>
    <x v="241"/>
    <x v="7"/>
    <n v="93905"/>
    <x v="1"/>
    <s v="FUR-BO-10001519"/>
    <s v="Furniture"/>
    <x v="1"/>
    <x v="263"/>
    <n v="148.25700000000001"/>
    <n v="3"/>
    <n v="0.15"/>
    <n v="15.697800000000001"/>
    <x v="0"/>
    <n v="0.10588235294117647"/>
  </r>
  <r>
    <n v="1191"/>
    <s v="CA-2017-117212"/>
    <d v="2017-11-11T00:00:00"/>
    <d v="2017-02-28T00:00:00"/>
    <d v="2017-02-28T00:00:00"/>
    <d v="2017-11-11T00:00:00"/>
    <n v="256"/>
    <x v="3"/>
    <s v="Q1"/>
    <s v="Feb"/>
    <x v="0"/>
    <s v="BT-11530"/>
    <x v="540"/>
    <x v="2"/>
    <s v="United States"/>
    <x v="10"/>
    <x v="7"/>
    <n v="90036"/>
    <x v="1"/>
    <s v="FUR-CH-10003973"/>
    <s v="Furniture"/>
    <x v="3"/>
    <x v="345"/>
    <n v="892.22400000000005"/>
    <n v="3"/>
    <n v="0.2"/>
    <n v="89.222399999999993"/>
    <x v="0"/>
    <n v="9.9999999999999992E-2"/>
  </r>
  <r>
    <n v="1048"/>
    <s v="CA-2016-169103"/>
    <d v="2015-05-03T00:00:00"/>
    <d v="2016-03-13T00:00:00"/>
    <d v="2015-05-03T00:00:00"/>
    <d v="2016-03-13T00:00:00"/>
    <n v="315"/>
    <x v="0"/>
    <s v="Q2"/>
    <s v="May"/>
    <x v="1"/>
    <s v="ZC-21910"/>
    <x v="65"/>
    <x v="1"/>
    <s v="United States"/>
    <x v="22"/>
    <x v="16"/>
    <n v="33142"/>
    <x v="2"/>
    <s v="FUR-FU-10004006"/>
    <s v="Furniture"/>
    <x v="0"/>
    <x v="204"/>
    <n v="102.36"/>
    <n v="3"/>
    <n v="0.2"/>
    <n v="-3.8384999999999998"/>
    <x v="0"/>
    <n v="-3.7499999999999999E-2"/>
  </r>
  <r>
    <n v="9787"/>
    <s v="US-2014-114377"/>
    <d v="2014-02-26T00:00:00"/>
    <d v="2014-05-11T00:00:00"/>
    <d v="2014-02-26T00:00:00"/>
    <d v="2014-05-11T00:00:00"/>
    <n v="74"/>
    <x v="1"/>
    <s v="Q1"/>
    <s v="Feb"/>
    <x v="3"/>
    <s v="BG-11035"/>
    <x v="541"/>
    <x v="1"/>
    <s v="United States"/>
    <x v="105"/>
    <x v="2"/>
    <n v="23666"/>
    <x v="2"/>
    <s v="FUR-CH-10004754"/>
    <s v="Furniture"/>
    <x v="3"/>
    <x v="225"/>
    <n v="149.9"/>
    <n v="5"/>
    <n v="0"/>
    <n v="40.472999999999999"/>
    <x v="0"/>
    <n v="0.26999999999999996"/>
  </r>
  <r>
    <n v="5568"/>
    <s v="CA-2017-157966"/>
    <d v="2017-11-23T00:00:00"/>
    <d v="2017-03-13T00:00:00"/>
    <d v="2017-03-13T00:00:00"/>
    <d v="2017-11-23T00:00:00"/>
    <n v="255"/>
    <x v="3"/>
    <s v="Q1"/>
    <s v="Mar"/>
    <x v="3"/>
    <s v="SU-20665"/>
    <x v="542"/>
    <x v="2"/>
    <s v="United States"/>
    <x v="11"/>
    <x v="6"/>
    <n v="60610"/>
    <x v="3"/>
    <s v="FUR-CH-10003606"/>
    <s v="Furniture"/>
    <x v="3"/>
    <x v="116"/>
    <n v="89.768000000000001"/>
    <n v="1"/>
    <n v="0.3"/>
    <n v="-2.5648"/>
    <x v="0"/>
    <n v="-2.8571428571428571E-2"/>
  </r>
  <r>
    <n v="1256"/>
    <s v="CA-2017-144638"/>
    <d v="2016-02-25T00:00:00"/>
    <d v="2017-03-14T00:00:00"/>
    <d v="2016-02-25T00:00:00"/>
    <d v="2017-03-14T00:00:00"/>
    <n v="383"/>
    <x v="2"/>
    <s v="Q1"/>
    <s v="Feb"/>
    <x v="1"/>
    <s v="MH-18115"/>
    <x v="543"/>
    <x v="2"/>
    <s v="United States"/>
    <x v="242"/>
    <x v="3"/>
    <n v="19013"/>
    <x v="0"/>
    <s v="FUR-FU-10003724"/>
    <s v="Furniture"/>
    <x v="0"/>
    <x v="69"/>
    <n v="6.6959999999999997"/>
    <n v="1"/>
    <n v="0.2"/>
    <n v="0.50219999999999998"/>
    <x v="0"/>
    <n v="7.4999999999999997E-2"/>
  </r>
  <r>
    <n v="3865"/>
    <s v="CA-2015-157133"/>
    <d v="2017-03-25T00:00:00"/>
    <d v="2015-03-12T00:00:00"/>
    <d v="2015-03-12T00:00:00"/>
    <d v="2017-03-25T00:00:00"/>
    <n v="744"/>
    <x v="0"/>
    <s v="Q1"/>
    <s v="Mar"/>
    <x v="1"/>
    <s v="LC-16885"/>
    <x v="118"/>
    <x v="1"/>
    <s v="United States"/>
    <x v="243"/>
    <x v="6"/>
    <n v="61821"/>
    <x v="3"/>
    <s v="FUR-FU-10004904"/>
    <s v="Furniture"/>
    <x v="0"/>
    <x v="318"/>
    <n v="151.96"/>
    <n v="5"/>
    <n v="0.6"/>
    <n v="-182.352"/>
    <x v="0"/>
    <n v="-1.2"/>
  </r>
  <r>
    <n v="1257"/>
    <s v="CA-2017-144638"/>
    <d v="2016-02-26T00:00:00"/>
    <d v="2017-03-14T00:00:00"/>
    <d v="2016-02-26T00:00:00"/>
    <d v="2017-03-14T00:00:00"/>
    <n v="382"/>
    <x v="2"/>
    <s v="Q1"/>
    <s v="Feb"/>
    <x v="1"/>
    <s v="MH-18115"/>
    <x v="543"/>
    <x v="2"/>
    <s v="United States"/>
    <x v="242"/>
    <x v="3"/>
    <n v="19013"/>
    <x v="0"/>
    <s v="FUR-FU-10003535"/>
    <s v="Furniture"/>
    <x v="0"/>
    <x v="114"/>
    <n v="43.872"/>
    <n v="2"/>
    <n v="0.2"/>
    <n v="11.516400000000001"/>
    <x v="0"/>
    <n v="0.26250000000000001"/>
  </r>
  <r>
    <n v="8413"/>
    <s v="CA-2017-132290"/>
    <d v="2016-02-27T00:00:00"/>
    <d v="2017-03-14T00:00:00"/>
    <d v="2016-02-27T00:00:00"/>
    <d v="2017-03-14T00:00:00"/>
    <n v="381"/>
    <x v="2"/>
    <s v="Q1"/>
    <s v="Feb"/>
    <x v="1"/>
    <s v="MD-17350"/>
    <x v="363"/>
    <x v="1"/>
    <s v="United States"/>
    <x v="37"/>
    <x v="17"/>
    <n v="75217"/>
    <x v="3"/>
    <s v="FUR-TA-10002228"/>
    <s v="Furniture"/>
    <x v="2"/>
    <x v="346"/>
    <n v="933.40800000000002"/>
    <n v="4"/>
    <n v="0.3"/>
    <n v="-173.34719999999999"/>
    <x v="0"/>
    <n v="-0.18571428571428569"/>
  </r>
  <r>
    <n v="1406"/>
    <s v="US-2014-118486"/>
    <d v="2014-03-02T00:00:00"/>
    <d v="2014-08-04T00:00:00"/>
    <d v="2014-03-02T00:00:00"/>
    <d v="2014-08-04T00:00:00"/>
    <n v="155"/>
    <x v="1"/>
    <s v="Q1"/>
    <s v="Mar"/>
    <x v="2"/>
    <s v="SD-20485"/>
    <x v="61"/>
    <x v="2"/>
    <s v="United States"/>
    <x v="3"/>
    <x v="3"/>
    <n v="19143"/>
    <x v="0"/>
    <s v="FUR-TA-10001039"/>
    <s v="Furniture"/>
    <x v="2"/>
    <x v="141"/>
    <n v="154.76400000000001"/>
    <n v="3"/>
    <n v="0.4"/>
    <n v="-36.111600000000003"/>
    <x v="0"/>
    <n v="-0.23333333333333334"/>
  </r>
  <r>
    <n v="3390"/>
    <s v="CA-2017-148404"/>
    <d v="2016-01-01T00:00:00"/>
    <d v="2017-11-10T00:00:00"/>
    <d v="2016-01-01T00:00:00"/>
    <d v="2017-11-10T00:00:00"/>
    <n v="679"/>
    <x v="2"/>
    <s v="Q1"/>
    <s v="Jan"/>
    <x v="1"/>
    <s v="Dp-13240"/>
    <x v="79"/>
    <x v="2"/>
    <s v="United States"/>
    <x v="15"/>
    <x v="10"/>
    <n v="28205"/>
    <x v="2"/>
    <s v="FUR-TA-10001039"/>
    <s v="Furniture"/>
    <x v="2"/>
    <x v="141"/>
    <n v="154.76400000000001"/>
    <n v="3"/>
    <n v="0.4"/>
    <n v="-36.111600000000003"/>
    <x v="0"/>
    <n v="-0.23333333333333334"/>
  </r>
  <r>
    <n v="2026"/>
    <s v="CA-2015-114237"/>
    <d v="2017-11-16T00:00:00"/>
    <d v="2015-03-15T00:00:00"/>
    <d v="2015-03-15T00:00:00"/>
    <d v="2017-11-16T00:00:00"/>
    <n v="977"/>
    <x v="0"/>
    <s v="Q1"/>
    <s v="Mar"/>
    <x v="2"/>
    <s v="MC-17275"/>
    <x v="264"/>
    <x v="1"/>
    <s v="United States"/>
    <x v="12"/>
    <x v="1"/>
    <n v="98103"/>
    <x v="1"/>
    <s v="FUR-BO-10004409"/>
    <s v="Furniture"/>
    <x v="1"/>
    <x v="54"/>
    <n v="141.96"/>
    <n v="2"/>
    <n v="0"/>
    <n v="39.748800000000003"/>
    <x v="0"/>
    <n v="0.28000000000000003"/>
  </r>
  <r>
    <n v="5884"/>
    <s v="CA-2016-136301"/>
    <d v="2017-11-19T00:00:00"/>
    <d v="2016-03-15T00:00:00"/>
    <d v="2016-03-15T00:00:00"/>
    <d v="2017-11-19T00:00:00"/>
    <n v="614"/>
    <x v="2"/>
    <s v="Q1"/>
    <s v="Mar"/>
    <x v="0"/>
    <s v="EH-13765"/>
    <x v="113"/>
    <x v="0"/>
    <s v="United States"/>
    <x v="16"/>
    <x v="7"/>
    <n v="94109"/>
    <x v="1"/>
    <s v="FUR-FU-10004712"/>
    <s v="Furniture"/>
    <x v="0"/>
    <x v="131"/>
    <n v="28.28"/>
    <n v="2"/>
    <n v="0"/>
    <n v="7.3528000000000002"/>
    <x v="0"/>
    <n v="0.26"/>
  </r>
  <r>
    <n v="8399"/>
    <s v="CA-2017-120061"/>
    <d v="2015-09-22T00:00:00"/>
    <d v="2017-07-11T00:00:00"/>
    <d v="2015-09-22T00:00:00"/>
    <d v="2017-07-11T00:00:00"/>
    <n v="658"/>
    <x v="0"/>
    <s v="Q3"/>
    <s v="Sep"/>
    <x v="0"/>
    <s v="SR-20425"/>
    <x v="477"/>
    <x v="2"/>
    <s v="United States"/>
    <x v="2"/>
    <x v="0"/>
    <n v="45503"/>
    <x v="0"/>
    <s v="FUR-CH-10001973"/>
    <s v="Furniture"/>
    <x v="3"/>
    <x v="267"/>
    <n v="155.37200000000001"/>
    <n v="2"/>
    <n v="0.3"/>
    <n v="-35.513599999999997"/>
    <x v="0"/>
    <n v="-0.22857142857142854"/>
  </r>
  <r>
    <n v="2759"/>
    <s v="CA-2016-146171"/>
    <d v="2015-06-24T00:00:00"/>
    <d v="2016-03-15T00:00:00"/>
    <d v="2015-06-24T00:00:00"/>
    <d v="2016-03-15T00:00:00"/>
    <n v="265"/>
    <x v="0"/>
    <s v="Q2"/>
    <s v="Jun"/>
    <x v="1"/>
    <s v="JP-16135"/>
    <x v="544"/>
    <x v="2"/>
    <s v="United States"/>
    <x v="5"/>
    <x v="19"/>
    <n v="31907"/>
    <x v="2"/>
    <s v="FUR-FU-10004270"/>
    <s v="Furniture"/>
    <x v="0"/>
    <x v="112"/>
    <n v="76.92"/>
    <n v="4"/>
    <n v="0"/>
    <n v="31.537199999999999"/>
    <x v="0"/>
    <n v="0.41"/>
  </r>
  <r>
    <n v="1314"/>
    <s v="US-2016-134488"/>
    <d v="2019-09-06T00:00:00"/>
    <d v="2016-01-10T00:00:00"/>
    <d v="2016-01-10T00:00:00"/>
    <d v="2019-09-06T00:00:00"/>
    <n v="1335"/>
    <x v="2"/>
    <s v="Q1"/>
    <s v="Jan"/>
    <x v="1"/>
    <s v="PK-19075"/>
    <x v="107"/>
    <x v="1"/>
    <s v="United States"/>
    <x v="5"/>
    <x v="0"/>
    <n v="43229"/>
    <x v="0"/>
    <s v="FUR-CH-10003199"/>
    <s v="Furniture"/>
    <x v="3"/>
    <x v="347"/>
    <n v="155.37200000000001"/>
    <n v="2"/>
    <n v="0.3"/>
    <n v="-13.317600000000001"/>
    <x v="0"/>
    <n v="-8.5714285714285715E-2"/>
  </r>
  <r>
    <n v="8955"/>
    <s v="CA-2014-156790"/>
    <d v="2014-04-08T00:00:00"/>
    <d v="2014-10-08T00:00:00"/>
    <d v="2014-04-08T00:00:00"/>
    <d v="2014-10-08T00:00:00"/>
    <n v="183"/>
    <x v="1"/>
    <s v="Q2"/>
    <s v="Apr"/>
    <x v="0"/>
    <s v="VG-21790"/>
    <x v="348"/>
    <x v="1"/>
    <s v="United States"/>
    <x v="66"/>
    <x v="16"/>
    <n v="32216"/>
    <x v="2"/>
    <s v="FUR-BO-10000468"/>
    <s v="Furniture"/>
    <x v="1"/>
    <x v="272"/>
    <n v="155.45599999999999"/>
    <n v="4"/>
    <n v="0.2"/>
    <n v="-7.7728000000000002"/>
    <x v="0"/>
    <n v="-0.05"/>
  </r>
  <r>
    <n v="1018"/>
    <s v="CA-2015-108665"/>
    <d v="2014-09-11T00:00:00"/>
    <d v="2015-10-07T00:00:00"/>
    <d v="2014-09-11T00:00:00"/>
    <d v="2015-10-07T00:00:00"/>
    <n v="391"/>
    <x v="1"/>
    <s v="Q3"/>
    <s v="Sep"/>
    <x v="1"/>
    <s v="KM-16225"/>
    <x v="121"/>
    <x v="0"/>
    <s v="United States"/>
    <x v="4"/>
    <x v="4"/>
    <n v="10011"/>
    <x v="0"/>
    <s v="FUR-FU-10000965"/>
    <s v="Furniture"/>
    <x v="0"/>
    <x v="2"/>
    <n v="155.82"/>
    <n v="3"/>
    <n v="0"/>
    <n v="63.886200000000002"/>
    <x v="0"/>
    <n v="0.41000000000000003"/>
  </r>
  <r>
    <n v="6550"/>
    <s v="US-2015-164966"/>
    <d v="2019-02-16T00:00:00"/>
    <d v="2015-01-08T00:00:00"/>
    <d v="2015-01-08T00:00:00"/>
    <d v="2019-02-16T00:00:00"/>
    <n v="1500"/>
    <x v="0"/>
    <s v="Q1"/>
    <s v="Jan"/>
    <x v="2"/>
    <s v="GH-14410"/>
    <x v="22"/>
    <x v="2"/>
    <s v="United States"/>
    <x v="244"/>
    <x v="18"/>
    <n v="55044"/>
    <x v="3"/>
    <s v="FUR-CH-10002304"/>
    <s v="Furniture"/>
    <x v="3"/>
    <x v="89"/>
    <n v="155.88"/>
    <n v="6"/>
    <n v="0"/>
    <n v="38.97"/>
    <x v="0"/>
    <n v="0.25"/>
  </r>
  <r>
    <n v="1462"/>
    <s v="US-2016-128902"/>
    <d v="2015-06-23T00:00:00"/>
    <d v="2016-03-15T00:00:00"/>
    <d v="2015-06-23T00:00:00"/>
    <d v="2016-03-15T00:00:00"/>
    <n v="266"/>
    <x v="0"/>
    <s v="Q2"/>
    <s v="Jun"/>
    <x v="1"/>
    <s v="MB-18085"/>
    <x v="315"/>
    <x v="1"/>
    <s v="United States"/>
    <x v="245"/>
    <x v="22"/>
    <n v="8360"/>
    <x v="0"/>
    <s v="FUR-TA-10001095"/>
    <s v="Furniture"/>
    <x v="2"/>
    <x v="51"/>
    <n v="244.006"/>
    <n v="2"/>
    <n v="0.3"/>
    <n v="-31.372199999999999"/>
    <x v="0"/>
    <n v="-0.12857142857142856"/>
  </r>
  <r>
    <n v="751"/>
    <s v="CA-2017-126074"/>
    <d v="2015-09-15T00:00:00"/>
    <d v="2017-06-10T00:00:00"/>
    <d v="2015-09-15T00:00:00"/>
    <d v="2017-06-10T00:00:00"/>
    <n v="634"/>
    <x v="0"/>
    <s v="Q3"/>
    <s v="Sep"/>
    <x v="1"/>
    <s v="RF-19735"/>
    <x v="545"/>
    <x v="1"/>
    <s v="United States"/>
    <x v="183"/>
    <x v="12"/>
    <n v="48183"/>
    <x v="3"/>
    <s v="FUR-FU-10003577"/>
    <s v="Furniture"/>
    <x v="0"/>
    <x v="271"/>
    <n v="157.74"/>
    <n v="11"/>
    <n v="0"/>
    <n v="56.7864"/>
    <x v="0"/>
    <n v="0.36"/>
  </r>
  <r>
    <n v="8984"/>
    <s v="CA-2016-110898"/>
    <d v="2015-04-08T00:00:00"/>
    <d v="2016-12-03T00:00:00"/>
    <d v="2015-04-08T00:00:00"/>
    <d v="2016-12-03T00:00:00"/>
    <n v="605"/>
    <x v="0"/>
    <s v="Q2"/>
    <s v="Apr"/>
    <x v="1"/>
    <s v="LC-16870"/>
    <x v="160"/>
    <x v="1"/>
    <s v="United States"/>
    <x v="11"/>
    <x v="6"/>
    <n v="60623"/>
    <x v="3"/>
    <s v="FUR-FU-10003773"/>
    <s v="Furniture"/>
    <x v="0"/>
    <x v="330"/>
    <n v="159.04"/>
    <n v="5"/>
    <n v="0.6"/>
    <n v="-194.82400000000001"/>
    <x v="0"/>
    <n v="-1.2250000000000001"/>
  </r>
  <r>
    <n v="8850"/>
    <s v="CA-2015-140718"/>
    <d v="2014-07-04T00:00:00"/>
    <d v="2015-04-07T00:00:00"/>
    <d v="2014-07-04T00:00:00"/>
    <d v="2015-04-07T00:00:00"/>
    <n v="277"/>
    <x v="1"/>
    <s v="Q3"/>
    <s v="Jul"/>
    <x v="2"/>
    <s v="FA-14230"/>
    <x v="154"/>
    <x v="0"/>
    <s v="United States"/>
    <x v="246"/>
    <x v="10"/>
    <n v="27604"/>
    <x v="2"/>
    <s v="FUR-FU-10000076"/>
    <s v="Furniture"/>
    <x v="0"/>
    <x v="17"/>
    <n v="159.84"/>
    <n v="10"/>
    <n v="0.2"/>
    <n v="45.954000000000001"/>
    <x v="0"/>
    <n v="0.28749999999999998"/>
  </r>
  <r>
    <n v="7415"/>
    <s v="US-2016-114013"/>
    <d v="2017-11-20T00:00:00"/>
    <d v="2016-03-15T00:00:00"/>
    <d v="2016-03-15T00:00:00"/>
    <d v="2017-11-20T00:00:00"/>
    <n v="615"/>
    <x v="2"/>
    <s v="Q1"/>
    <s v="Mar"/>
    <x v="0"/>
    <s v="SC-20770"/>
    <x v="310"/>
    <x v="0"/>
    <s v="United States"/>
    <x v="3"/>
    <x v="3"/>
    <n v="19134"/>
    <x v="0"/>
    <s v="FUR-CH-10004287"/>
    <s v="Furniture"/>
    <x v="3"/>
    <x v="228"/>
    <n v="386.68"/>
    <n v="2"/>
    <n v="0.3"/>
    <n v="-5.524"/>
    <x v="0"/>
    <n v="-1.4285714285714285E-2"/>
  </r>
  <r>
    <n v="4111"/>
    <s v="CA-2015-153717"/>
    <d v="2017-08-12T00:00:00"/>
    <d v="2016-01-01T00:00:00"/>
    <d v="2016-01-01T00:00:00"/>
    <d v="2017-08-12T00:00:00"/>
    <n v="589"/>
    <x v="2"/>
    <s v="Q1"/>
    <s v="Jan"/>
    <x v="1"/>
    <s v="DL-13495"/>
    <x v="130"/>
    <x v="0"/>
    <s v="United States"/>
    <x v="20"/>
    <x v="12"/>
    <n v="48227"/>
    <x v="3"/>
    <s v="FUR-BO-10004360"/>
    <s v="Furniture"/>
    <x v="1"/>
    <x v="142"/>
    <n v="160.97999999999999"/>
    <n v="1"/>
    <n v="0"/>
    <n v="20.927399999999999"/>
    <x v="0"/>
    <n v="0.13"/>
  </r>
  <r>
    <n v="5960"/>
    <s v="CA-2016-127138"/>
    <d v="2015-07-09T00:00:00"/>
    <d v="2016-03-15T00:00:00"/>
    <d v="2015-07-09T00:00:00"/>
    <d v="2016-03-15T00:00:00"/>
    <n v="250"/>
    <x v="0"/>
    <s v="Q3"/>
    <s v="Jul"/>
    <x v="0"/>
    <s v="DK-13225"/>
    <x v="7"/>
    <x v="0"/>
    <s v="United States"/>
    <x v="16"/>
    <x v="7"/>
    <n v="94109"/>
    <x v="1"/>
    <s v="FUR-CH-10003746"/>
    <s v="Furniture"/>
    <x v="3"/>
    <x v="199"/>
    <n v="770.35199999999998"/>
    <n v="3"/>
    <n v="0.2"/>
    <n v="77.035200000000003"/>
    <x v="0"/>
    <n v="0.1"/>
  </r>
  <r>
    <n v="8125"/>
    <s v="US-2017-150070"/>
    <d v="2015-12-31T00:00:00"/>
    <d v="2017-12-09T00:00:00"/>
    <d v="2015-12-31T00:00:00"/>
    <d v="2017-12-09T00:00:00"/>
    <n v="709"/>
    <x v="0"/>
    <s v="Q4"/>
    <s v="Dec"/>
    <x v="1"/>
    <s v="JA-15970"/>
    <x v="246"/>
    <x v="1"/>
    <s v="United States"/>
    <x v="247"/>
    <x v="7"/>
    <n v="95351"/>
    <x v="1"/>
    <s v="FUR-CH-10004860"/>
    <s v="Furniture"/>
    <x v="3"/>
    <x v="308"/>
    <n v="161.56800000000001"/>
    <n v="2"/>
    <n v="0.2"/>
    <n v="-28.2744"/>
    <x v="0"/>
    <n v="-0.17499999999999999"/>
  </r>
  <r>
    <n v="229"/>
    <s v="US-2015-145436"/>
    <d v="2017-11-14T00:00:00"/>
    <d v="2015-04-03T00:00:00"/>
    <d v="2015-04-03T00:00:00"/>
    <d v="2017-11-14T00:00:00"/>
    <n v="956"/>
    <x v="0"/>
    <s v="Q2"/>
    <s v="Apr"/>
    <x v="1"/>
    <s v="VD-21670"/>
    <x v="546"/>
    <x v="1"/>
    <s v="United States"/>
    <x v="76"/>
    <x v="26"/>
    <n v="38401"/>
    <x v="2"/>
    <s v="FUR-CH-10004860"/>
    <s v="Furniture"/>
    <x v="3"/>
    <x v="308"/>
    <n v="161.56800000000001"/>
    <n v="2"/>
    <n v="0.2"/>
    <n v="-28.2744"/>
    <x v="0"/>
    <n v="-0.17499999999999999"/>
  </r>
  <r>
    <n v="8044"/>
    <s v="US-2017-133081"/>
    <d v="2016-03-16T00:00:00"/>
    <d v="2017-03-15T00:00:00"/>
    <d v="2016-03-16T00:00:00"/>
    <d v="2017-03-15T00:00:00"/>
    <n v="364"/>
    <x v="2"/>
    <s v="Q1"/>
    <s v="Mar"/>
    <x v="1"/>
    <s v="PV-18985"/>
    <x v="547"/>
    <x v="2"/>
    <s v="United States"/>
    <x v="248"/>
    <x v="25"/>
    <n v="2138"/>
    <x v="0"/>
    <s v="FUR-FU-10001379"/>
    <s v="Furniture"/>
    <x v="0"/>
    <x v="233"/>
    <n v="26.72"/>
    <n v="1"/>
    <n v="0"/>
    <n v="11.7568"/>
    <x v="0"/>
    <n v="0.44"/>
  </r>
  <r>
    <n v="1542"/>
    <s v="CA-2014-166884"/>
    <d v="2014-05-14T00:00:00"/>
    <d v="2014-03-16T00:00:00"/>
    <d v="2014-03-16T00:00:00"/>
    <d v="2014-05-14T00:00:00"/>
    <n v="59"/>
    <x v="1"/>
    <s v="Q1"/>
    <s v="Mar"/>
    <x v="0"/>
    <s v="CK-12205"/>
    <x v="96"/>
    <x v="1"/>
    <s v="United States"/>
    <x v="5"/>
    <x v="0"/>
    <n v="43229"/>
    <x v="0"/>
    <s v="FUR-FU-10003981"/>
    <s v="Furniture"/>
    <x v="0"/>
    <x v="13"/>
    <n v="8.32"/>
    <n v="5"/>
    <n v="0.2"/>
    <n v="2.2879999999999998"/>
    <x v="0"/>
    <n v="0.27499999999999997"/>
  </r>
  <r>
    <n v="1876"/>
    <s v="US-2016-112977"/>
    <d v="2015-06-08T00:00:00"/>
    <d v="2016-03-16T00:00:00"/>
    <d v="2015-06-08T00:00:00"/>
    <d v="2016-03-16T00:00:00"/>
    <n v="282"/>
    <x v="0"/>
    <s v="Q2"/>
    <s v="Jun"/>
    <x v="1"/>
    <s v="CJ-12010"/>
    <x v="401"/>
    <x v="1"/>
    <s v="United States"/>
    <x v="141"/>
    <x v="4"/>
    <n v="11561"/>
    <x v="0"/>
    <s v="FUR-BO-10003272"/>
    <s v="Furniture"/>
    <x v="1"/>
    <x v="348"/>
    <n v="176.78399999999999"/>
    <n v="1"/>
    <n v="0.2"/>
    <n v="-22.097999999999999"/>
    <x v="0"/>
    <n v="-0.125"/>
  </r>
  <r>
    <n v="4259"/>
    <s v="CA-2016-124793"/>
    <d v="2017-11-25T00:00:00"/>
    <d v="2016-03-16T00:00:00"/>
    <d v="2016-03-16T00:00:00"/>
    <d v="2017-11-25T00:00:00"/>
    <n v="619"/>
    <x v="2"/>
    <s v="Q1"/>
    <s v="Mar"/>
    <x v="2"/>
    <s v="MM-18280"/>
    <x v="548"/>
    <x v="0"/>
    <s v="United States"/>
    <x v="12"/>
    <x v="1"/>
    <n v="98103"/>
    <x v="1"/>
    <s v="FUR-CH-10002880"/>
    <s v="Furniture"/>
    <x v="3"/>
    <x v="102"/>
    <n v="196.78399999999999"/>
    <n v="2"/>
    <n v="0.2"/>
    <n v="-22.138200000000001"/>
    <x v="0"/>
    <n v="-0.11250000000000002"/>
  </r>
  <r>
    <n v="7649"/>
    <s v="CA-2016-138968"/>
    <d v="2017-11-30T00:00:00"/>
    <d v="2016-03-16T00:00:00"/>
    <d v="2016-03-16T00:00:00"/>
    <d v="2017-11-30T00:00:00"/>
    <n v="624"/>
    <x v="2"/>
    <s v="Q1"/>
    <s v="Mar"/>
    <x v="2"/>
    <s v="FC-14335"/>
    <x v="549"/>
    <x v="0"/>
    <s v="United States"/>
    <x v="16"/>
    <x v="7"/>
    <n v="94110"/>
    <x v="1"/>
    <s v="FUR-CH-10000309"/>
    <s v="Furniture"/>
    <x v="3"/>
    <x v="39"/>
    <n v="1352.0319999999999"/>
    <n v="4"/>
    <n v="0.2"/>
    <n v="84.501999999999995"/>
    <x v="0"/>
    <n v="6.25E-2"/>
  </r>
  <r>
    <n v="8526"/>
    <s v="CA-2017-161172"/>
    <d v="2017-12-04T00:00:00"/>
    <d v="2017-03-16T00:00:00"/>
    <d v="2017-03-16T00:00:00"/>
    <d v="2017-12-04T00:00:00"/>
    <n v="263"/>
    <x v="3"/>
    <s v="Q1"/>
    <s v="Mar"/>
    <x v="3"/>
    <s v="SP-20920"/>
    <x v="250"/>
    <x v="1"/>
    <s v="United States"/>
    <x v="5"/>
    <x v="0"/>
    <n v="43229"/>
    <x v="0"/>
    <s v="FUR-FU-10003424"/>
    <s v="Furniture"/>
    <x v="0"/>
    <x v="133"/>
    <n v="51.264000000000003"/>
    <n v="6"/>
    <n v="0.2"/>
    <n v="7.6896000000000004"/>
    <x v="0"/>
    <n v="0.15"/>
  </r>
  <r>
    <n v="7146"/>
    <s v="US-2017-141558"/>
    <d v="2016-03-17T00:00:00"/>
    <d v="2017-03-16T00:00:00"/>
    <d v="2016-03-17T00:00:00"/>
    <d v="2017-03-16T00:00:00"/>
    <n v="364"/>
    <x v="2"/>
    <s v="Q1"/>
    <s v="Mar"/>
    <x v="1"/>
    <s v="MH-17290"/>
    <x v="550"/>
    <x v="2"/>
    <s v="United States"/>
    <x v="3"/>
    <x v="3"/>
    <n v="19140"/>
    <x v="0"/>
    <s v="FUR-TA-10004086"/>
    <s v="Furniture"/>
    <x v="2"/>
    <x v="141"/>
    <n v="154.76400000000001"/>
    <n v="3"/>
    <n v="0.4"/>
    <n v="-46.429200000000002"/>
    <x v="0"/>
    <n v="-0.3"/>
  </r>
  <r>
    <n v="4685"/>
    <s v="CA-2016-159912"/>
    <d v="2019-05-10T00:00:00"/>
    <d v="2016-03-09T00:00:00"/>
    <d v="2016-03-09T00:00:00"/>
    <d v="2019-05-10T00:00:00"/>
    <n v="1157"/>
    <x v="2"/>
    <s v="Q1"/>
    <s v="Mar"/>
    <x v="1"/>
    <s v="GB-14530"/>
    <x v="247"/>
    <x v="0"/>
    <s v="United States"/>
    <x v="3"/>
    <x v="3"/>
    <n v="19120"/>
    <x v="0"/>
    <s v="FUR-BO-10002853"/>
    <s v="Furniture"/>
    <x v="1"/>
    <x v="320"/>
    <n v="163.88"/>
    <n v="4"/>
    <n v="0.5"/>
    <n v="-81.94"/>
    <x v="0"/>
    <n v="-0.5"/>
  </r>
  <r>
    <n v="3660"/>
    <s v="CA-2015-128083"/>
    <d v="2014-11-30T00:00:00"/>
    <d v="2015-03-17T00:00:00"/>
    <d v="2014-11-30T00:00:00"/>
    <d v="2015-03-17T00:00:00"/>
    <n v="107"/>
    <x v="1"/>
    <s v="Q4"/>
    <s v="Nov"/>
    <x v="1"/>
    <s v="EB-13750"/>
    <x v="239"/>
    <x v="0"/>
    <s v="United States"/>
    <x v="134"/>
    <x v="16"/>
    <n v="33317"/>
    <x v="2"/>
    <s v="FUR-FU-10001731"/>
    <s v="Furniture"/>
    <x v="0"/>
    <x v="84"/>
    <n v="6.4080000000000004"/>
    <n v="3"/>
    <n v="0.2"/>
    <n v="1.4418"/>
    <x v="0"/>
    <n v="0.22499999999999998"/>
  </r>
  <r>
    <n v="8402"/>
    <s v="CA-2015-110814"/>
    <d v="2014-09-06T00:00:00"/>
    <d v="2015-09-12T00:00:00"/>
    <d v="2014-09-06T00:00:00"/>
    <d v="2015-09-12T00:00:00"/>
    <n v="371"/>
    <x v="1"/>
    <s v="Q3"/>
    <s v="Sep"/>
    <x v="0"/>
    <s v="BD-11635"/>
    <x v="551"/>
    <x v="1"/>
    <s v="United States"/>
    <x v="4"/>
    <x v="4"/>
    <n v="10009"/>
    <x v="0"/>
    <s v="FUR-CH-10003535"/>
    <s v="Furniture"/>
    <x v="3"/>
    <x v="333"/>
    <n v="164.64599999999999"/>
    <n v="3"/>
    <n v="0.1"/>
    <n v="12.8058"/>
    <x v="0"/>
    <n v="7.7777777777777779E-2"/>
  </r>
  <r>
    <n v="3659"/>
    <s v="CA-2015-128083"/>
    <d v="2014-11-29T00:00:00"/>
    <d v="2015-03-17T00:00:00"/>
    <d v="2014-11-29T00:00:00"/>
    <d v="2015-03-17T00:00:00"/>
    <n v="108"/>
    <x v="1"/>
    <s v="Q4"/>
    <s v="Nov"/>
    <x v="1"/>
    <s v="EB-13750"/>
    <x v="239"/>
    <x v="0"/>
    <s v="United States"/>
    <x v="134"/>
    <x v="16"/>
    <n v="33317"/>
    <x v="2"/>
    <s v="FUR-FU-10003194"/>
    <s v="Furniture"/>
    <x v="0"/>
    <x v="41"/>
    <n v="30.88"/>
    <n v="4"/>
    <n v="0.2"/>
    <n v="3.86"/>
    <x v="0"/>
    <n v="0.125"/>
  </r>
  <r>
    <n v="3929"/>
    <s v="CA-2016-162082"/>
    <d v="2017-11-26T00:00:00"/>
    <d v="2016-03-17T00:00:00"/>
    <d v="2016-03-17T00:00:00"/>
    <d v="2017-11-26T00:00:00"/>
    <n v="619"/>
    <x v="2"/>
    <s v="Q1"/>
    <s v="Mar"/>
    <x v="2"/>
    <s v="JS-15880"/>
    <x v="461"/>
    <x v="1"/>
    <s v="United States"/>
    <x v="249"/>
    <x v="17"/>
    <n v="78550"/>
    <x v="3"/>
    <s v="FUR-BO-10004409"/>
    <s v="Furniture"/>
    <x v="1"/>
    <x v="54"/>
    <n v="241.33199999999999"/>
    <n v="5"/>
    <n v="0.32"/>
    <n v="-14.196"/>
    <x v="0"/>
    <n v="-5.8823529411764705E-2"/>
  </r>
  <r>
    <n v="4402"/>
    <s v="CA-2016-131737"/>
    <d v="2017-12-08T00:00:00"/>
    <d v="2016-03-17T00:00:00"/>
    <d v="2016-03-17T00:00:00"/>
    <d v="2017-12-08T00:00:00"/>
    <n v="631"/>
    <x v="2"/>
    <s v="Q1"/>
    <s v="Mar"/>
    <x v="3"/>
    <s v="GZ-14470"/>
    <x v="279"/>
    <x v="1"/>
    <s v="United States"/>
    <x v="76"/>
    <x v="34"/>
    <n v="21044"/>
    <x v="0"/>
    <s v="FUR-FU-10004306"/>
    <s v="Furniture"/>
    <x v="0"/>
    <x v="314"/>
    <n v="971.5"/>
    <n v="5"/>
    <n v="0"/>
    <n v="252.59"/>
    <x v="0"/>
    <n v="0.26"/>
  </r>
  <r>
    <n v="9468"/>
    <s v="CA-2017-102925"/>
    <d v="2015-11-24T00:00:00"/>
    <d v="2017-10-11T00:00:00"/>
    <d v="2015-11-24T00:00:00"/>
    <d v="2017-10-11T00:00:00"/>
    <n v="687"/>
    <x v="0"/>
    <s v="Q4"/>
    <s v="Nov"/>
    <x v="0"/>
    <s v="CD-12280"/>
    <x v="474"/>
    <x v="1"/>
    <s v="United States"/>
    <x v="4"/>
    <x v="4"/>
    <n v="10024"/>
    <x v="0"/>
    <s v="FUR-TA-10003469"/>
    <s v="Furniture"/>
    <x v="2"/>
    <x v="305"/>
    <n v="166.5"/>
    <n v="2"/>
    <n v="0.4"/>
    <n v="-66.599999999999994"/>
    <x v="0"/>
    <n v="-0.39999999999999997"/>
  </r>
  <r>
    <n v="7409"/>
    <s v="CA-2016-129728"/>
    <d v="2018-08-03T00:00:00"/>
    <d v="2016-06-06T00:00:00"/>
    <d v="2016-06-06T00:00:00"/>
    <d v="2018-08-03T00:00:00"/>
    <n v="788"/>
    <x v="2"/>
    <s v="Q2"/>
    <s v="Jun"/>
    <x v="1"/>
    <s v="JG-15310"/>
    <x v="485"/>
    <x v="0"/>
    <s v="United States"/>
    <x v="10"/>
    <x v="7"/>
    <n v="90032"/>
    <x v="1"/>
    <s v="FUR-FU-10003247"/>
    <s v="Furniture"/>
    <x v="0"/>
    <x v="238"/>
    <n v="167.84"/>
    <n v="8"/>
    <n v="0"/>
    <n v="11.748799999999999"/>
    <x v="0"/>
    <n v="6.9999999999999993E-2"/>
  </r>
  <r>
    <n v="1559"/>
    <s v="CA-2015-112116"/>
    <d v="2017-12-02T00:00:00"/>
    <d v="2015-03-18T00:00:00"/>
    <d v="2015-03-18T00:00:00"/>
    <d v="2017-12-02T00:00:00"/>
    <n v="990"/>
    <x v="0"/>
    <s v="Q1"/>
    <s v="Mar"/>
    <x v="0"/>
    <s v="JE-15475"/>
    <x v="330"/>
    <x v="1"/>
    <s v="United States"/>
    <x v="12"/>
    <x v="1"/>
    <n v="98103"/>
    <x v="1"/>
    <s v="FUR-TA-10001039"/>
    <s v="Furniture"/>
    <x v="2"/>
    <x v="141"/>
    <n v="171.96"/>
    <n v="2"/>
    <n v="0"/>
    <n v="44.709600000000002"/>
    <x v="0"/>
    <n v="0.26"/>
  </r>
  <r>
    <n v="1051"/>
    <s v="US-2015-153500"/>
    <d v="2014-07-21T00:00:00"/>
    <d v="2015-05-07T00:00:00"/>
    <d v="2014-07-21T00:00:00"/>
    <d v="2015-05-07T00:00:00"/>
    <n v="290"/>
    <x v="1"/>
    <s v="Q3"/>
    <s v="Jul"/>
    <x v="2"/>
    <s v="DG-13300"/>
    <x v="167"/>
    <x v="0"/>
    <s v="United States"/>
    <x v="3"/>
    <x v="3"/>
    <n v="19134"/>
    <x v="0"/>
    <s v="FUR-FU-10000293"/>
    <s v="Furniture"/>
    <x v="0"/>
    <x v="349"/>
    <n v="168.464"/>
    <n v="2"/>
    <n v="0.2"/>
    <n v="-29.481200000000001"/>
    <x v="0"/>
    <n v="-0.17500000000000002"/>
  </r>
  <r>
    <n v="6291"/>
    <s v="US-2015-139675"/>
    <d v="2017-11-18T00:00:00"/>
    <d v="2015-03-18T00:00:00"/>
    <d v="2015-03-18T00:00:00"/>
    <d v="2017-11-18T00:00:00"/>
    <n v="976"/>
    <x v="0"/>
    <s v="Q1"/>
    <s v="Mar"/>
    <x v="0"/>
    <s v="NF-18595"/>
    <x v="389"/>
    <x v="2"/>
    <s v="United States"/>
    <x v="199"/>
    <x v="7"/>
    <n v="95928"/>
    <x v="1"/>
    <s v="FUR-FU-10001979"/>
    <s v="Furniture"/>
    <x v="0"/>
    <x v="235"/>
    <n v="327.76"/>
    <n v="8"/>
    <n v="0"/>
    <n v="91.772800000000004"/>
    <x v="0"/>
    <n v="0.28000000000000003"/>
  </r>
  <r>
    <n v="6290"/>
    <s v="US-2015-139675"/>
    <d v="2017-11-17T00:00:00"/>
    <d v="2015-03-18T00:00:00"/>
    <d v="2015-03-18T00:00:00"/>
    <d v="2017-11-17T00:00:00"/>
    <n v="975"/>
    <x v="0"/>
    <s v="Q1"/>
    <s v="Mar"/>
    <x v="0"/>
    <s v="NF-18595"/>
    <x v="389"/>
    <x v="2"/>
    <s v="United States"/>
    <x v="199"/>
    <x v="7"/>
    <n v="95928"/>
    <x v="1"/>
    <s v="FUR-CH-10004063"/>
    <s v="Furniture"/>
    <x v="3"/>
    <x v="332"/>
    <n v="915.13599999999997"/>
    <n v="4"/>
    <n v="0.2"/>
    <n v="102.9528"/>
    <x v="0"/>
    <n v="0.1125"/>
  </r>
  <r>
    <n v="2364"/>
    <s v="US-2016-108637"/>
    <d v="2017-11-22T00:00:00"/>
    <d v="2016-03-18T00:00:00"/>
    <d v="2016-03-18T00:00:00"/>
    <d v="2017-11-22T00:00:00"/>
    <n v="614"/>
    <x v="2"/>
    <s v="Q1"/>
    <s v="Mar"/>
    <x v="1"/>
    <s v="AB-10060"/>
    <x v="219"/>
    <x v="2"/>
    <s v="United States"/>
    <x v="250"/>
    <x v="2"/>
    <n v="22980"/>
    <x v="2"/>
    <s v="FUR-FU-10004864"/>
    <s v="Furniture"/>
    <x v="0"/>
    <x v="297"/>
    <n v="127.88"/>
    <n v="2"/>
    <n v="0"/>
    <n v="40.921599999999998"/>
    <x v="0"/>
    <n v="0.32"/>
  </r>
  <r>
    <n v="2348"/>
    <s v="CA-2016-159373"/>
    <d v="2017-11-21T00:00:00"/>
    <d v="2016-03-18T00:00:00"/>
    <d v="2016-03-18T00:00:00"/>
    <d v="2017-11-21T00:00:00"/>
    <n v="613"/>
    <x v="2"/>
    <s v="Q1"/>
    <s v="Mar"/>
    <x v="1"/>
    <s v="LT-17110"/>
    <x v="222"/>
    <x v="1"/>
    <s v="United States"/>
    <x v="151"/>
    <x v="17"/>
    <n v="78207"/>
    <x v="3"/>
    <s v="FUR-TA-10004619"/>
    <s v="Furniture"/>
    <x v="2"/>
    <x v="278"/>
    <n v="557.58500000000004"/>
    <n v="5"/>
    <n v="0.3"/>
    <n v="0"/>
    <x v="1"/>
    <n v="0"/>
  </r>
  <r>
    <n v="5164"/>
    <s v="CA-2015-161627"/>
    <d v="2014-09-13T00:00:00"/>
    <d v="2015-11-07T00:00:00"/>
    <d v="2014-09-13T00:00:00"/>
    <d v="2015-11-07T00:00:00"/>
    <n v="420"/>
    <x v="1"/>
    <s v="Q3"/>
    <s v="Sep"/>
    <x v="1"/>
    <s v="SJ-20215"/>
    <x v="527"/>
    <x v="1"/>
    <s v="United States"/>
    <x v="36"/>
    <x v="7"/>
    <n v="91104"/>
    <x v="1"/>
    <s v="FUR-CH-10003968"/>
    <s v="Furniture"/>
    <x v="3"/>
    <x v="339"/>
    <n v="170.352"/>
    <n v="3"/>
    <n v="0.2"/>
    <n v="-17.0352"/>
    <x v="0"/>
    <n v="-9.9999999999999992E-2"/>
  </r>
  <r>
    <n v="6577"/>
    <s v="CA-2017-123085"/>
    <d v="2015-09-30T00:00:00"/>
    <d v="2017-08-03T00:00:00"/>
    <d v="2015-09-30T00:00:00"/>
    <d v="2017-08-03T00:00:00"/>
    <n v="673"/>
    <x v="0"/>
    <s v="Q3"/>
    <s v="Sep"/>
    <x v="1"/>
    <s v="EJ-13720"/>
    <x v="434"/>
    <x v="1"/>
    <s v="United States"/>
    <x v="10"/>
    <x v="7"/>
    <n v="90008"/>
    <x v="1"/>
    <s v="FUR-CH-10003968"/>
    <s v="Furniture"/>
    <x v="3"/>
    <x v="339"/>
    <n v="170.352"/>
    <n v="3"/>
    <n v="0.2"/>
    <n v="-17.0352"/>
    <x v="0"/>
    <n v="-9.9999999999999992E-2"/>
  </r>
  <r>
    <n v="3842"/>
    <s v="US-2014-109162"/>
    <d v="2014-04-04T00:00:00"/>
    <d v="2014-12-06T00:00:00"/>
    <d v="2014-04-04T00:00:00"/>
    <d v="2014-12-06T00:00:00"/>
    <n v="246"/>
    <x v="1"/>
    <s v="Q2"/>
    <s v="Apr"/>
    <x v="1"/>
    <s v="KE-16420"/>
    <x v="97"/>
    <x v="0"/>
    <s v="United States"/>
    <x v="251"/>
    <x v="26"/>
    <n v="37620"/>
    <x v="2"/>
    <s v="FUR-CH-10002647"/>
    <s v="Furniture"/>
    <x v="3"/>
    <x v="290"/>
    <n v="170.352"/>
    <n v="3"/>
    <n v="0.2"/>
    <n v="10.647"/>
    <x v="0"/>
    <n v="6.25E-2"/>
  </r>
  <r>
    <n v="604"/>
    <s v="CA-2014-149958"/>
    <d v="2017-11-29T00:00:00"/>
    <d v="2014-03-19T00:00:00"/>
    <d v="2014-03-19T00:00:00"/>
    <d v="2017-11-29T00:00:00"/>
    <n v="1351"/>
    <x v="1"/>
    <s v="Q1"/>
    <s v="Mar"/>
    <x v="1"/>
    <s v="AS-10240"/>
    <x v="552"/>
    <x v="1"/>
    <s v="United States"/>
    <x v="190"/>
    <x v="16"/>
    <n v="33614"/>
    <x v="2"/>
    <s v="FUR-FU-10001756"/>
    <s v="Furniture"/>
    <x v="0"/>
    <x v="150"/>
    <n v="45.695999999999998"/>
    <n v="3"/>
    <n v="0.2"/>
    <n v="5.1407999999999996"/>
    <x v="0"/>
    <n v="0.1125"/>
  </r>
  <r>
    <n v="7562"/>
    <s v="CA-2016-105746"/>
    <d v="2017-10-08T00:00:00"/>
    <d v="2017-01-01T00:00:00"/>
    <d v="2017-01-01T00:00:00"/>
    <d v="2017-10-08T00:00:00"/>
    <n v="280"/>
    <x v="3"/>
    <s v="Q1"/>
    <s v="Jan"/>
    <x v="2"/>
    <s v="BD-11605"/>
    <x v="23"/>
    <x v="1"/>
    <s v="United States"/>
    <x v="101"/>
    <x v="3"/>
    <n v="17602"/>
    <x v="0"/>
    <s v="FUR-CH-10000454"/>
    <s v="Furniture"/>
    <x v="3"/>
    <x v="201"/>
    <n v="170.786"/>
    <n v="1"/>
    <n v="0.3"/>
    <n v="0"/>
    <x v="1"/>
    <n v="0"/>
  </r>
  <r>
    <n v="2841"/>
    <s v="US-2014-125521"/>
    <d v="2017-11-24T00:00:00"/>
    <d v="2014-03-19T00:00:00"/>
    <d v="2014-03-19T00:00:00"/>
    <d v="2017-11-24T00:00:00"/>
    <n v="1346"/>
    <x v="1"/>
    <s v="Q1"/>
    <s v="Mar"/>
    <x v="1"/>
    <s v="CK-12325"/>
    <x v="424"/>
    <x v="2"/>
    <s v="United States"/>
    <x v="209"/>
    <x v="2"/>
    <n v="23320"/>
    <x v="2"/>
    <s v="FUR-CH-10003379"/>
    <s v="Furniture"/>
    <x v="3"/>
    <x v="151"/>
    <n v="1139.92"/>
    <n v="4"/>
    <n v="0"/>
    <n v="284.98"/>
    <x v="0"/>
    <n v="0.25"/>
  </r>
  <r>
    <n v="3040"/>
    <s v="CA-2017-101749"/>
    <d v="2015-10-21T00:00:00"/>
    <d v="2017-08-10T00:00:00"/>
    <d v="2015-10-21T00:00:00"/>
    <d v="2017-08-10T00:00:00"/>
    <n v="659"/>
    <x v="0"/>
    <s v="Q4"/>
    <s v="Oct"/>
    <x v="1"/>
    <s v="AS-10045"/>
    <x v="553"/>
    <x v="0"/>
    <s v="United States"/>
    <x v="36"/>
    <x v="7"/>
    <n v="91104"/>
    <x v="1"/>
    <s v="FUR-TA-10001520"/>
    <s v="Furniture"/>
    <x v="2"/>
    <x v="14"/>
    <n v="171.28800000000001"/>
    <n v="3"/>
    <n v="0.2"/>
    <n v="-6.4233000000000002"/>
    <x v="0"/>
    <n v="-3.7499999999999999E-2"/>
  </r>
  <r>
    <n v="8934"/>
    <s v="CA-2016-102134"/>
    <d v="2017-11-28T00:00:00"/>
    <d v="2016-03-19T00:00:00"/>
    <d v="2016-03-19T00:00:00"/>
    <d v="2017-11-28T00:00:00"/>
    <n v="619"/>
    <x v="2"/>
    <s v="Q1"/>
    <s v="Mar"/>
    <x v="1"/>
    <s v="SP-20545"/>
    <x v="554"/>
    <x v="0"/>
    <s v="United States"/>
    <x v="252"/>
    <x v="38"/>
    <n v="54302"/>
    <x v="3"/>
    <s v="FUR-FU-10003724"/>
    <s v="Furniture"/>
    <x v="0"/>
    <x v="69"/>
    <n v="16.739999999999998"/>
    <n v="2"/>
    <n v="0"/>
    <n v="4.3524000000000003"/>
    <x v="0"/>
    <n v="0.26000000000000006"/>
  </r>
  <r>
    <n v="1693"/>
    <s v="US-2016-154361"/>
    <d v="2017-11-27T00:00:00"/>
    <d v="2016-03-19T00:00:00"/>
    <d v="2016-03-19T00:00:00"/>
    <d v="2017-11-27T00:00:00"/>
    <n v="618"/>
    <x v="2"/>
    <s v="Q1"/>
    <s v="Mar"/>
    <x v="1"/>
    <s v="HZ-14950"/>
    <x v="381"/>
    <x v="1"/>
    <s v="United States"/>
    <x v="5"/>
    <x v="0"/>
    <n v="43229"/>
    <x v="0"/>
    <s v="FUR-FU-10004020"/>
    <s v="Furniture"/>
    <x v="0"/>
    <x v="27"/>
    <n v="21.88"/>
    <n v="5"/>
    <n v="0.2"/>
    <n v="6.2904999999999998"/>
    <x v="0"/>
    <n v="0.28749999999999998"/>
  </r>
  <r>
    <n v="7410"/>
    <s v="CA-2014-121769"/>
    <d v="2014-04-03T00:00:00"/>
    <d v="2014-12-04T00:00:00"/>
    <d v="2014-04-03T00:00:00"/>
    <d v="2014-12-04T00:00:00"/>
    <n v="245"/>
    <x v="1"/>
    <s v="Q2"/>
    <s v="Apr"/>
    <x v="1"/>
    <s v="JS-15880"/>
    <x v="461"/>
    <x v="1"/>
    <s v="United States"/>
    <x v="0"/>
    <x v="0"/>
    <n v="43615"/>
    <x v="0"/>
    <s v="FUR-TA-10004442"/>
    <s v="Furniture"/>
    <x v="2"/>
    <x v="350"/>
    <n v="172.11"/>
    <n v="1"/>
    <n v="0.4"/>
    <n v="-94.660499999999999"/>
    <x v="0"/>
    <n v="-0.54999999999999993"/>
  </r>
  <r>
    <n v="4398"/>
    <s v="US-2014-138758"/>
    <d v="2014-03-21T00:00:00"/>
    <d v="2014-11-07T00:00:00"/>
    <d v="2014-03-21T00:00:00"/>
    <d v="2014-11-07T00:00:00"/>
    <n v="231"/>
    <x v="1"/>
    <s v="Q1"/>
    <s v="Mar"/>
    <x v="1"/>
    <s v="JL-15835"/>
    <x v="416"/>
    <x v="1"/>
    <s v="United States"/>
    <x v="3"/>
    <x v="3"/>
    <n v="19120"/>
    <x v="0"/>
    <s v="FUR-CH-10002880"/>
    <s v="Furniture"/>
    <x v="3"/>
    <x v="102"/>
    <n v="172.18600000000001"/>
    <n v="2"/>
    <n v="0.3"/>
    <n v="-46.736199999999997"/>
    <x v="0"/>
    <n v="-0.27142857142857141"/>
  </r>
  <r>
    <n v="1178"/>
    <s v="CA-2016-113621"/>
    <d v="2014-12-24T00:00:00"/>
    <d v="2016-05-12T00:00:00"/>
    <d v="2014-12-24T00:00:00"/>
    <d v="2016-05-12T00:00:00"/>
    <n v="505"/>
    <x v="1"/>
    <s v="Q4"/>
    <s v="Dec"/>
    <x v="1"/>
    <s v="JE-15745"/>
    <x v="90"/>
    <x v="1"/>
    <s v="United States"/>
    <x v="253"/>
    <x v="34"/>
    <n v="20852"/>
    <x v="0"/>
    <s v="FUR-CH-10001270"/>
    <s v="Furniture"/>
    <x v="3"/>
    <x v="322"/>
    <n v="172.5"/>
    <n v="2"/>
    <n v="0"/>
    <n v="51.75"/>
    <x v="0"/>
    <n v="0.3"/>
  </r>
  <r>
    <n v="9920"/>
    <s v="CA-2016-149272"/>
    <d v="2017-12-01T00:00:00"/>
    <d v="2016-03-19T00:00:00"/>
    <d v="2016-03-19T00:00:00"/>
    <d v="2017-12-01T00:00:00"/>
    <n v="622"/>
    <x v="2"/>
    <s v="Q1"/>
    <s v="Mar"/>
    <x v="1"/>
    <s v="MY-18295"/>
    <x v="169"/>
    <x v="0"/>
    <s v="United States"/>
    <x v="254"/>
    <x v="17"/>
    <n v="77803"/>
    <x v="3"/>
    <s v="FUR-CH-10000863"/>
    <s v="Furniture"/>
    <x v="3"/>
    <x v="252"/>
    <n v="528.42999999999995"/>
    <n v="5"/>
    <n v="0.3"/>
    <n v="-143.43100000000001"/>
    <x v="0"/>
    <n v="-0.27142857142857146"/>
  </r>
  <r>
    <n v="6165"/>
    <s v="CA-2014-103989"/>
    <d v="2017-12-15T00:00:00"/>
    <d v="2014-03-21T00:00:00"/>
    <d v="2014-03-21T00:00:00"/>
    <d v="2017-12-15T00:00:00"/>
    <n v="1365"/>
    <x v="1"/>
    <s v="Q1"/>
    <s v="Mar"/>
    <x v="2"/>
    <s v="MC-17605"/>
    <x v="44"/>
    <x v="0"/>
    <s v="United States"/>
    <x v="93"/>
    <x v="16"/>
    <n v="33801"/>
    <x v="2"/>
    <s v="FUR-FU-10003981"/>
    <s v="Furniture"/>
    <x v="0"/>
    <x v="13"/>
    <n v="4.992"/>
    <n v="3"/>
    <n v="0.2"/>
    <n v="1.3728"/>
    <x v="0"/>
    <n v="0.27500000000000002"/>
  </r>
  <r>
    <n v="9818"/>
    <s v="CA-2015-162201"/>
    <d v="2014-10-08T00:00:00"/>
    <d v="2015-12-06T00:00:00"/>
    <d v="2014-10-08T00:00:00"/>
    <d v="2015-12-06T00:00:00"/>
    <n v="424"/>
    <x v="1"/>
    <s v="Q4"/>
    <s v="Oct"/>
    <x v="1"/>
    <s v="AG-10495"/>
    <x v="200"/>
    <x v="0"/>
    <s v="United States"/>
    <x v="144"/>
    <x v="16"/>
    <n v="33710"/>
    <x v="2"/>
    <s v="FUR-FU-10001185"/>
    <s v="Furniture"/>
    <x v="0"/>
    <x v="217"/>
    <n v="173.208"/>
    <n v="7"/>
    <n v="0.2"/>
    <n v="45.467100000000002"/>
    <x v="0"/>
    <n v="0.26250000000000001"/>
  </r>
  <r>
    <n v="6166"/>
    <s v="CA-2014-103989"/>
    <d v="2017-12-16T00:00:00"/>
    <d v="2014-03-21T00:00:00"/>
    <d v="2014-03-21T00:00:00"/>
    <d v="2017-12-16T00:00:00"/>
    <n v="1366"/>
    <x v="1"/>
    <s v="Q1"/>
    <s v="Mar"/>
    <x v="2"/>
    <s v="MC-17605"/>
    <x v="44"/>
    <x v="0"/>
    <s v="United States"/>
    <x v="93"/>
    <x v="16"/>
    <n v="33801"/>
    <x v="2"/>
    <s v="FUR-FU-10002508"/>
    <s v="Furniture"/>
    <x v="0"/>
    <x v="200"/>
    <n v="20.015999999999998"/>
    <n v="3"/>
    <n v="0.2"/>
    <n v="5.5044000000000004"/>
    <x v="0"/>
    <n v="0.27500000000000002"/>
  </r>
  <r>
    <n v="2360"/>
    <s v="US-2014-148838"/>
    <d v="2017-12-07T00:00:00"/>
    <d v="2014-03-21T00:00:00"/>
    <d v="2014-03-21T00:00:00"/>
    <d v="2017-12-07T00:00:00"/>
    <n v="1357"/>
    <x v="1"/>
    <s v="Q1"/>
    <s v="Mar"/>
    <x v="1"/>
    <s v="CP-12340"/>
    <x v="419"/>
    <x v="0"/>
    <s v="United States"/>
    <x v="4"/>
    <x v="4"/>
    <n v="10024"/>
    <x v="0"/>
    <s v="FUR-TA-10004175"/>
    <s v="Furniture"/>
    <x v="2"/>
    <x v="351"/>
    <n v="613.90800000000002"/>
    <n v="3"/>
    <n v="0.4"/>
    <n v="-122.7816"/>
    <x v="0"/>
    <n v="-0.19999999999999998"/>
  </r>
  <r>
    <n v="4919"/>
    <s v="CA-2016-160304"/>
    <d v="2014-12-30T00:00:00"/>
    <d v="2016-07-01T00:00:00"/>
    <d v="2014-12-30T00:00:00"/>
    <d v="2016-07-01T00:00:00"/>
    <n v="549"/>
    <x v="1"/>
    <s v="Q4"/>
    <s v="Dec"/>
    <x v="1"/>
    <s v="BM-11575"/>
    <x v="555"/>
    <x v="0"/>
    <s v="United States"/>
    <x v="255"/>
    <x v="34"/>
    <n v="20877"/>
    <x v="0"/>
    <s v="FUR-BO-10004709"/>
    <s v="Furniture"/>
    <x v="1"/>
    <x v="259"/>
    <n v="173.94"/>
    <n v="3"/>
    <n v="0"/>
    <n v="38.266800000000003"/>
    <x v="0"/>
    <n v="0.22000000000000003"/>
  </r>
  <r>
    <n v="1900"/>
    <s v="CA-2014-169775"/>
    <d v="2019-05-08T00:00:00"/>
    <d v="2014-02-09T00:00:00"/>
    <d v="2014-02-09T00:00:00"/>
    <d v="2019-05-08T00:00:00"/>
    <n v="1914"/>
    <x v="1"/>
    <s v="Q1"/>
    <s v="Feb"/>
    <x v="0"/>
    <s v="RA-19945"/>
    <x v="202"/>
    <x v="1"/>
    <s v="United States"/>
    <x v="22"/>
    <x v="16"/>
    <n v="33178"/>
    <x v="2"/>
    <s v="FUR-TA-10001857"/>
    <s v="Furniture"/>
    <x v="2"/>
    <x v="43"/>
    <n v="174.05850000000001"/>
    <n v="3"/>
    <n v="0.45"/>
    <n v="-110.7645"/>
    <x v="0"/>
    <n v="-0.63636363636363635"/>
  </r>
  <r>
    <n v="2359"/>
    <s v="US-2014-148838"/>
    <d v="2017-12-06T00:00:00"/>
    <d v="2014-03-21T00:00:00"/>
    <d v="2014-03-21T00:00:00"/>
    <d v="2017-12-06T00:00:00"/>
    <n v="1356"/>
    <x v="1"/>
    <s v="Q1"/>
    <s v="Mar"/>
    <x v="1"/>
    <s v="CP-12340"/>
    <x v="419"/>
    <x v="0"/>
    <s v="United States"/>
    <x v="4"/>
    <x v="4"/>
    <n v="10024"/>
    <x v="0"/>
    <s v="FUR-TA-10001950"/>
    <s v="Furniture"/>
    <x v="2"/>
    <x v="124"/>
    <n v="1071.576"/>
    <n v="4"/>
    <n v="0.4"/>
    <n v="-553.64760000000001"/>
    <x v="0"/>
    <n v="-0.51666666666666672"/>
  </r>
  <r>
    <n v="6152"/>
    <s v="CA-2014-111871"/>
    <d v="2017-12-09T00:00:00"/>
    <d v="2014-03-21T00:00:00"/>
    <d v="2014-03-21T00:00:00"/>
    <d v="2017-12-09T00:00:00"/>
    <n v="1359"/>
    <x v="1"/>
    <s v="Q1"/>
    <s v="Mar"/>
    <x v="0"/>
    <s v="EK-13795"/>
    <x v="556"/>
    <x v="2"/>
    <s v="United States"/>
    <x v="16"/>
    <x v="7"/>
    <n v="94110"/>
    <x v="1"/>
    <s v="FUR-BO-10004218"/>
    <s v="Furniture"/>
    <x v="1"/>
    <x v="352"/>
    <n v="1198.33"/>
    <n v="10"/>
    <n v="0.15"/>
    <n v="70.489999999999995"/>
    <x v="0"/>
    <n v="5.8823529411764705E-2"/>
  </r>
  <r>
    <n v="2358"/>
    <s v="US-2014-148838"/>
    <d v="2017-12-05T00:00:00"/>
    <d v="2014-03-21T00:00:00"/>
    <d v="2014-03-21T00:00:00"/>
    <d v="2017-12-05T00:00:00"/>
    <n v="1355"/>
    <x v="1"/>
    <s v="Q1"/>
    <s v="Mar"/>
    <x v="1"/>
    <s v="CP-12340"/>
    <x v="419"/>
    <x v="0"/>
    <s v="United States"/>
    <x v="4"/>
    <x v="4"/>
    <n v="10024"/>
    <x v="0"/>
    <s v="FUR-TA-10003473"/>
    <s v="Furniture"/>
    <x v="2"/>
    <x v="79"/>
    <n v="1579.7460000000001"/>
    <n v="7"/>
    <n v="0.4"/>
    <n v="-447.59469999999999"/>
    <x v="0"/>
    <n v="-0.28333333333333333"/>
  </r>
  <r>
    <n v="242"/>
    <s v="CA-2016-157749"/>
    <d v="2015-02-20T00:00:00"/>
    <d v="2016-09-06T00:00:00"/>
    <d v="2015-02-20T00:00:00"/>
    <d v="2016-09-06T00:00:00"/>
    <n v="564"/>
    <x v="0"/>
    <s v="Q1"/>
    <s v="Feb"/>
    <x v="0"/>
    <s v="KL-16645"/>
    <x v="13"/>
    <x v="1"/>
    <s v="United States"/>
    <x v="11"/>
    <x v="6"/>
    <n v="60610"/>
    <x v="3"/>
    <s v="FUR-TA-10002607"/>
    <s v="Furniture"/>
    <x v="2"/>
    <x v="157"/>
    <n v="177.22499999999999"/>
    <n v="5"/>
    <n v="0.5"/>
    <n v="-120.51300000000001"/>
    <x v="0"/>
    <n v="-0.68"/>
  </r>
  <r>
    <n v="2853"/>
    <s v="CA-2016-136371"/>
    <d v="2017-12-19T00:00:00"/>
    <d v="2016-03-21T00:00:00"/>
    <d v="2016-03-21T00:00:00"/>
    <d v="2017-12-19T00:00:00"/>
    <n v="638"/>
    <x v="2"/>
    <s v="Q1"/>
    <s v="Mar"/>
    <x v="0"/>
    <s v="SV-20935"/>
    <x v="510"/>
    <x v="1"/>
    <s v="United States"/>
    <x v="110"/>
    <x v="4"/>
    <n v="11572"/>
    <x v="0"/>
    <s v="FUR-FU-10000409"/>
    <s v="Furniture"/>
    <x v="0"/>
    <x v="187"/>
    <n v="14.98"/>
    <n v="1"/>
    <n v="0"/>
    <n v="6.8907999999999996"/>
    <x v="0"/>
    <n v="0.45999999999999996"/>
  </r>
  <r>
    <n v="2854"/>
    <s v="CA-2016-136371"/>
    <d v="2017-12-20T00:00:00"/>
    <d v="2016-03-21T00:00:00"/>
    <d v="2016-03-21T00:00:00"/>
    <d v="2017-12-20T00:00:00"/>
    <n v="639"/>
    <x v="2"/>
    <s v="Q1"/>
    <s v="Mar"/>
    <x v="0"/>
    <s v="SV-20935"/>
    <x v="510"/>
    <x v="1"/>
    <s v="United States"/>
    <x v="110"/>
    <x v="4"/>
    <n v="11572"/>
    <x v="0"/>
    <s v="FUR-FU-10000221"/>
    <s v="Furniture"/>
    <x v="0"/>
    <x v="55"/>
    <n v="20.32"/>
    <n v="4"/>
    <n v="0"/>
    <n v="6.9088000000000003"/>
    <x v="0"/>
    <n v="0.34"/>
  </r>
  <r>
    <n v="6232"/>
    <s v="US-2017-142188"/>
    <d v="2016-03-23T00:00:00"/>
    <d v="2017-11-09T00:00:00"/>
    <d v="2016-03-23T00:00:00"/>
    <d v="2017-11-09T00:00:00"/>
    <n v="596"/>
    <x v="2"/>
    <s v="Q1"/>
    <s v="Mar"/>
    <x v="3"/>
    <s v="JF-15415"/>
    <x v="557"/>
    <x v="1"/>
    <s v="United States"/>
    <x v="12"/>
    <x v="1"/>
    <n v="98105"/>
    <x v="1"/>
    <s v="FUR-CH-10003199"/>
    <s v="Furniture"/>
    <x v="3"/>
    <x v="347"/>
    <n v="177.56800000000001"/>
    <n v="2"/>
    <n v="0.2"/>
    <n v="8.8783999999999992"/>
    <x v="0"/>
    <n v="4.9999999999999989E-2"/>
  </r>
  <r>
    <n v="8920"/>
    <s v="CA-2014-160276"/>
    <d v="2014-01-20T00:00:00"/>
    <d v="2014-08-04T00:00:00"/>
    <d v="2014-01-20T00:00:00"/>
    <d v="2014-08-04T00:00:00"/>
    <n v="196"/>
    <x v="1"/>
    <s v="Q1"/>
    <s v="Jan"/>
    <x v="1"/>
    <s v="AH-10690"/>
    <x v="100"/>
    <x v="0"/>
    <s v="United States"/>
    <x v="179"/>
    <x v="2"/>
    <n v="23464"/>
    <x v="2"/>
    <s v="FUR-FU-10003192"/>
    <s v="Furniture"/>
    <x v="0"/>
    <x v="334"/>
    <n v="177.68"/>
    <n v="2"/>
    <n v="0"/>
    <n v="46.196800000000003"/>
    <x v="0"/>
    <n v="0.26"/>
  </r>
  <r>
    <n v="2226"/>
    <s v="CA-2016-106383"/>
    <d v="2017-12-18T00:00:00"/>
    <d v="2016-03-21T00:00:00"/>
    <d v="2016-03-21T00:00:00"/>
    <d v="2017-12-18T00:00:00"/>
    <n v="637"/>
    <x v="2"/>
    <s v="Q1"/>
    <s v="Mar"/>
    <x v="0"/>
    <s v="BT-11440"/>
    <x v="120"/>
    <x v="1"/>
    <s v="United States"/>
    <x v="256"/>
    <x v="31"/>
    <n v="80122"/>
    <x v="1"/>
    <s v="FUR-BO-10002202"/>
    <s v="Furniture"/>
    <x v="1"/>
    <x v="253"/>
    <n v="72.293999999999997"/>
    <n v="1"/>
    <n v="0.7"/>
    <n v="-98.8018"/>
    <x v="0"/>
    <n v="-1.3666666666666667"/>
  </r>
  <r>
    <n v="495"/>
    <s v="US-2016-120929"/>
    <d v="2017-12-13T00:00:00"/>
    <d v="2016-03-21T00:00:00"/>
    <d v="2016-03-21T00:00:00"/>
    <d v="2017-12-13T00:00:00"/>
    <n v="632"/>
    <x v="2"/>
    <s v="Q1"/>
    <s v="Mar"/>
    <x v="0"/>
    <s v="RO-19780"/>
    <x v="382"/>
    <x v="1"/>
    <s v="United States"/>
    <x v="99"/>
    <x v="26"/>
    <n v="38109"/>
    <x v="2"/>
    <s v="FUR-TA-10001857"/>
    <s v="Furniture"/>
    <x v="2"/>
    <x v="43"/>
    <n v="189.88200000000001"/>
    <n v="3"/>
    <n v="0.4"/>
    <n v="-94.941000000000003"/>
    <x v="0"/>
    <n v="-0.5"/>
  </r>
  <r>
    <n v="3474"/>
    <s v="CA-2017-111815"/>
    <d v="2015-10-02T00:00:00"/>
    <d v="2017-10-03T00:00:00"/>
    <d v="2015-10-02T00:00:00"/>
    <d v="2017-10-03T00:00:00"/>
    <n v="732"/>
    <x v="0"/>
    <s v="Q4"/>
    <s v="Oct"/>
    <x v="1"/>
    <s v="EP-13915"/>
    <x v="142"/>
    <x v="1"/>
    <s v="United States"/>
    <x v="257"/>
    <x v="12"/>
    <n v="48127"/>
    <x v="3"/>
    <s v="FUR-CH-10000785"/>
    <s v="Furniture"/>
    <x v="3"/>
    <x v="35"/>
    <n v="180.98"/>
    <n v="1"/>
    <n v="0"/>
    <n v="47.0548"/>
    <x v="0"/>
    <n v="0.26"/>
  </r>
  <r>
    <n v="9963"/>
    <s v="CA-2015-168088"/>
    <d v="2017-12-17T00:00:00"/>
    <d v="2015-03-22T00:00:00"/>
    <d v="2015-03-22T00:00:00"/>
    <d v="2017-12-17T00:00:00"/>
    <n v="1001"/>
    <x v="0"/>
    <s v="Q1"/>
    <s v="Mar"/>
    <x v="2"/>
    <s v="CM-12655"/>
    <x v="338"/>
    <x v="2"/>
    <s v="United States"/>
    <x v="26"/>
    <x v="17"/>
    <n v="77041"/>
    <x v="3"/>
    <s v="FUR-BO-10004218"/>
    <s v="Furniture"/>
    <x v="1"/>
    <x v="352"/>
    <n v="383.46559999999999"/>
    <n v="4"/>
    <n v="0.32"/>
    <n v="-67.670400000000001"/>
    <x v="0"/>
    <n v="-0.17647058823529413"/>
  </r>
  <r>
    <n v="5828"/>
    <s v="CA-2017-161067"/>
    <d v="2015-10-17T00:00:00"/>
    <d v="2017-06-09T00:00:00"/>
    <d v="2015-10-17T00:00:00"/>
    <d v="2017-06-09T00:00:00"/>
    <n v="601"/>
    <x v="0"/>
    <s v="Q4"/>
    <s v="Oct"/>
    <x v="0"/>
    <s v="KB-16405"/>
    <x v="340"/>
    <x v="2"/>
    <s v="United States"/>
    <x v="4"/>
    <x v="4"/>
    <n v="10035"/>
    <x v="0"/>
    <s v="FUR-CH-10004860"/>
    <s v="Furniture"/>
    <x v="3"/>
    <x v="308"/>
    <n v="181.76400000000001"/>
    <n v="2"/>
    <n v="0.1"/>
    <n v="-8.0784000000000002"/>
    <x v="0"/>
    <n v="-4.4444444444444446E-2"/>
  </r>
  <r>
    <n v="7695"/>
    <s v="CA-2016-118899"/>
    <d v="2018-01-03T00:00:00"/>
    <d v="2016-03-22T00:00:00"/>
    <d v="2016-03-22T00:00:00"/>
    <d v="2018-01-03T00:00:00"/>
    <n v="652"/>
    <x v="2"/>
    <s v="Q1"/>
    <s v="Mar"/>
    <x v="3"/>
    <s v="MC-17275"/>
    <x v="264"/>
    <x v="1"/>
    <s v="United States"/>
    <x v="12"/>
    <x v="1"/>
    <n v="98103"/>
    <x v="1"/>
    <s v="FUR-CH-10004754"/>
    <s v="Furniture"/>
    <x v="3"/>
    <x v="225"/>
    <n v="167.88800000000001"/>
    <n v="7"/>
    <n v="0.2"/>
    <n v="14.690200000000001"/>
    <x v="0"/>
    <n v="8.7500000000000008E-2"/>
  </r>
  <r>
    <n v="5232"/>
    <s v="CA-2017-124436"/>
    <d v="2017-12-22T00:00:00"/>
    <d v="2017-03-22T00:00:00"/>
    <d v="2017-03-22T00:00:00"/>
    <d v="2017-12-22T00:00:00"/>
    <n v="275"/>
    <x v="3"/>
    <s v="Q1"/>
    <s v="Mar"/>
    <x v="0"/>
    <s v="SA-20830"/>
    <x v="490"/>
    <x v="1"/>
    <s v="United States"/>
    <x v="72"/>
    <x v="7"/>
    <n v="93727"/>
    <x v="1"/>
    <s v="FUR-FU-10001185"/>
    <s v="Furniture"/>
    <x v="0"/>
    <x v="217"/>
    <n v="30.93"/>
    <n v="1"/>
    <n v="0"/>
    <n v="12.6813"/>
    <x v="0"/>
    <n v="0.41000000000000003"/>
  </r>
  <r>
    <n v="5231"/>
    <s v="CA-2017-124436"/>
    <d v="2017-12-21T00:00:00"/>
    <d v="2017-03-22T00:00:00"/>
    <d v="2017-03-22T00:00:00"/>
    <d v="2017-12-21T00:00:00"/>
    <n v="274"/>
    <x v="3"/>
    <s v="Q1"/>
    <s v="Mar"/>
    <x v="0"/>
    <s v="SA-20830"/>
    <x v="490"/>
    <x v="1"/>
    <s v="United States"/>
    <x v="72"/>
    <x v="7"/>
    <n v="93727"/>
    <x v="1"/>
    <s v="FUR-TA-10001095"/>
    <s v="Furniture"/>
    <x v="2"/>
    <x v="51"/>
    <n v="697.16"/>
    <n v="5"/>
    <n v="0.2"/>
    <n v="8.7144999999999992"/>
    <x v="0"/>
    <n v="1.2499999999999999E-2"/>
  </r>
  <r>
    <n v="2701"/>
    <s v="CA-2014-145317"/>
    <d v="2017-12-10T00:00:00"/>
    <d v="2014-03-23T00:00:00"/>
    <d v="2014-03-23T00:00:00"/>
    <d v="2017-12-10T00:00:00"/>
    <n v="1358"/>
    <x v="1"/>
    <s v="Q1"/>
    <s v="Mar"/>
    <x v="1"/>
    <s v="SM-20320"/>
    <x v="558"/>
    <x v="2"/>
    <s v="United States"/>
    <x v="66"/>
    <x v="16"/>
    <n v="32216"/>
    <x v="2"/>
    <s v="FUR-FU-10004270"/>
    <s v="Furniture"/>
    <x v="0"/>
    <x v="112"/>
    <n v="30.768000000000001"/>
    <n v="2"/>
    <n v="0.2"/>
    <n v="8.0765999999999991"/>
    <x v="0"/>
    <n v="0.26249999999999996"/>
  </r>
  <r>
    <n v="2703"/>
    <s v="CA-2014-145317"/>
    <d v="2017-12-11T00:00:00"/>
    <d v="2014-03-23T00:00:00"/>
    <d v="2014-03-23T00:00:00"/>
    <d v="2017-12-11T00:00:00"/>
    <n v="1359"/>
    <x v="1"/>
    <s v="Q1"/>
    <s v="Mar"/>
    <x v="1"/>
    <s v="SM-20320"/>
    <x v="558"/>
    <x v="2"/>
    <s v="United States"/>
    <x v="66"/>
    <x v="16"/>
    <n v="32216"/>
    <x v="2"/>
    <s v="FUR-FU-10001986"/>
    <s v="Furniture"/>
    <x v="0"/>
    <x v="261"/>
    <n v="122.352"/>
    <n v="3"/>
    <n v="0.2"/>
    <n v="15.294"/>
    <x v="0"/>
    <n v="0.125"/>
  </r>
  <r>
    <n v="8520"/>
    <s v="CA-2017-118003"/>
    <d v="2015-11-16T00:00:00"/>
    <d v="2017-10-12T00:00:00"/>
    <d v="2015-11-16T00:00:00"/>
    <d v="2017-10-12T00:00:00"/>
    <n v="696"/>
    <x v="0"/>
    <s v="Q4"/>
    <s v="Nov"/>
    <x v="1"/>
    <s v="DO-13645"/>
    <x v="115"/>
    <x v="1"/>
    <s v="United States"/>
    <x v="31"/>
    <x v="22"/>
    <n v="7501"/>
    <x v="0"/>
    <s v="FUR-CH-10003817"/>
    <s v="Furniture"/>
    <x v="3"/>
    <x v="247"/>
    <n v="182.22"/>
    <n v="3"/>
    <n v="0"/>
    <n v="45.555"/>
    <x v="0"/>
    <n v="0.25"/>
  </r>
  <r>
    <n v="8671"/>
    <s v="US-2014-159611"/>
    <d v="2017-09-09T00:00:00"/>
    <d v="2015-01-01T00:00:00"/>
    <d v="2015-01-01T00:00:00"/>
    <d v="2017-09-09T00:00:00"/>
    <n v="982"/>
    <x v="0"/>
    <s v="Q1"/>
    <s v="Jan"/>
    <x v="0"/>
    <s v="KB-16315"/>
    <x v="93"/>
    <x v="1"/>
    <s v="United States"/>
    <x v="32"/>
    <x v="0"/>
    <n v="44105"/>
    <x v="0"/>
    <s v="FUR-FU-10004904"/>
    <s v="Furniture"/>
    <x v="0"/>
    <x v="318"/>
    <n v="182.352"/>
    <n v="3"/>
    <n v="0.2"/>
    <n v="-18.235199999999999"/>
    <x v="0"/>
    <n v="-9.9999999999999992E-2"/>
  </r>
  <r>
    <n v="4795"/>
    <s v="CA-2015-144722"/>
    <d v="2017-12-03T00:00:00"/>
    <d v="2015-03-23T00:00:00"/>
    <d v="2015-03-23T00:00:00"/>
    <d v="2017-12-03T00:00:00"/>
    <n v="986"/>
    <x v="0"/>
    <s v="Q1"/>
    <s v="Mar"/>
    <x v="1"/>
    <s v="MF-18250"/>
    <x v="559"/>
    <x v="0"/>
    <s v="United States"/>
    <x v="10"/>
    <x v="7"/>
    <n v="90036"/>
    <x v="1"/>
    <s v="FUR-FU-10001215"/>
    <s v="Furniture"/>
    <x v="0"/>
    <x v="232"/>
    <n v="43.13"/>
    <n v="1"/>
    <n v="0"/>
    <n v="18.114599999999999"/>
    <x v="0"/>
    <n v="0.42"/>
  </r>
  <r>
    <n v="4887"/>
    <s v="CA-2016-163167"/>
    <d v="2017-03-29T00:00:00"/>
    <d v="2016-01-12T00:00:00"/>
    <d v="2016-01-12T00:00:00"/>
    <d v="2017-03-29T00:00:00"/>
    <n v="442"/>
    <x v="2"/>
    <s v="Q1"/>
    <s v="Jan"/>
    <x v="0"/>
    <s v="RF-19345"/>
    <x v="411"/>
    <x v="0"/>
    <s v="United States"/>
    <x v="258"/>
    <x v="19"/>
    <n v="30062"/>
    <x v="2"/>
    <s v="FUR-CH-10004477"/>
    <s v="Furniture"/>
    <x v="3"/>
    <x v="223"/>
    <n v="182.67"/>
    <n v="3"/>
    <n v="0"/>
    <n v="52.974299999999999"/>
    <x v="0"/>
    <n v="0.29000000000000004"/>
  </r>
  <r>
    <n v="679"/>
    <s v="US-2017-119438"/>
    <d v="2017-12-14T00:00:00"/>
    <d v="2017-03-23T00:00:00"/>
    <d v="2017-03-23T00:00:00"/>
    <d v="2017-12-14T00:00:00"/>
    <n v="266"/>
    <x v="3"/>
    <s v="Q1"/>
    <s v="Mar"/>
    <x v="1"/>
    <s v="CD-11980"/>
    <x v="560"/>
    <x v="1"/>
    <s v="United States"/>
    <x v="259"/>
    <x v="17"/>
    <n v="75701"/>
    <x v="3"/>
    <s v="FUR-FU-10003553"/>
    <s v="Furniture"/>
    <x v="0"/>
    <x v="160"/>
    <n v="82.524000000000001"/>
    <n v="3"/>
    <n v="0.6"/>
    <n v="-41.262"/>
    <x v="0"/>
    <n v="-0.5"/>
  </r>
  <r>
    <n v="2008"/>
    <s v="CA-2017-165386"/>
    <d v="2015-10-14T00:00:00"/>
    <d v="2017-04-08T00:00:00"/>
    <d v="2015-10-14T00:00:00"/>
    <d v="2017-04-08T00:00:00"/>
    <n v="542"/>
    <x v="0"/>
    <s v="Q4"/>
    <s v="Oct"/>
    <x v="2"/>
    <s v="CM-12190"/>
    <x v="478"/>
    <x v="1"/>
    <s v="United States"/>
    <x v="11"/>
    <x v="6"/>
    <n v="60623"/>
    <x v="3"/>
    <s v="FUR-BO-10003034"/>
    <s v="Furniture"/>
    <x v="1"/>
    <x v="22"/>
    <n v="183.37200000000001"/>
    <n v="2"/>
    <n v="0.3"/>
    <n v="-36.674399999999999"/>
    <x v="0"/>
    <n v="-0.19999999999999998"/>
  </r>
  <r>
    <n v="7328"/>
    <s v="US-2014-131275"/>
    <d v="2017-12-12T00:00:00"/>
    <d v="2014-03-24T00:00:00"/>
    <d v="2014-03-24T00:00:00"/>
    <d v="2017-12-12T00:00:00"/>
    <n v="1359"/>
    <x v="1"/>
    <s v="Q1"/>
    <s v="Mar"/>
    <x v="1"/>
    <s v="SC-20050"/>
    <x v="223"/>
    <x v="2"/>
    <s v="United States"/>
    <x v="260"/>
    <x v="7"/>
    <n v="91505"/>
    <x v="1"/>
    <s v="FUR-FU-10004597"/>
    <s v="Furniture"/>
    <x v="0"/>
    <x v="181"/>
    <n v="111"/>
    <n v="2"/>
    <n v="0"/>
    <n v="14.43"/>
    <x v="0"/>
    <n v="0.13"/>
  </r>
  <r>
    <n v="1041"/>
    <s v="CA-2016-127670"/>
    <d v="2017-12-23T00:00:00"/>
    <d v="2016-03-24T00:00:00"/>
    <d v="2016-03-24T00:00:00"/>
    <d v="2017-12-23T00:00:00"/>
    <n v="639"/>
    <x v="2"/>
    <s v="Q1"/>
    <s v="Mar"/>
    <x v="1"/>
    <s v="RD-19660"/>
    <x v="182"/>
    <x v="2"/>
    <s v="United States"/>
    <x v="261"/>
    <x v="11"/>
    <n v="63376"/>
    <x v="3"/>
    <s v="FUR-TA-10001095"/>
    <s v="Furniture"/>
    <x v="2"/>
    <x v="51"/>
    <n v="697.16"/>
    <n v="4"/>
    <n v="0"/>
    <n v="146.40360000000001"/>
    <x v="0"/>
    <n v="0.21000000000000002"/>
  </r>
  <r>
    <n v="8345"/>
    <s v="US-2014-155544"/>
    <d v="2017-12-26T00:00:00"/>
    <d v="2014-03-25T00:00:00"/>
    <d v="2014-03-25T00:00:00"/>
    <d v="2017-12-26T00:00:00"/>
    <n v="1372"/>
    <x v="1"/>
    <s v="Q1"/>
    <s v="Mar"/>
    <x v="1"/>
    <s v="GM-14440"/>
    <x v="83"/>
    <x v="1"/>
    <s v="United States"/>
    <x v="42"/>
    <x v="26"/>
    <n v="37918"/>
    <x v="2"/>
    <s v="FUR-FU-10001473"/>
    <s v="Furniture"/>
    <x v="0"/>
    <x v="213"/>
    <n v="32.951999999999998"/>
    <n v="3"/>
    <n v="0.2"/>
    <n v="6.5903999999999998"/>
    <x v="0"/>
    <n v="0.2"/>
  </r>
  <r>
    <n v="8346"/>
    <s v="US-2014-155544"/>
    <d v="2017-12-27T00:00:00"/>
    <d v="2014-03-25T00:00:00"/>
    <d v="2014-03-25T00:00:00"/>
    <d v="2017-12-27T00:00:00"/>
    <n v="1373"/>
    <x v="1"/>
    <s v="Q1"/>
    <s v="Mar"/>
    <x v="1"/>
    <s v="GM-14440"/>
    <x v="83"/>
    <x v="1"/>
    <s v="United States"/>
    <x v="42"/>
    <x v="26"/>
    <n v="37918"/>
    <x v="2"/>
    <s v="FUR-CH-10000422"/>
    <s v="Furniture"/>
    <x v="3"/>
    <x v="10"/>
    <n v="218.376"/>
    <n v="3"/>
    <n v="0.2"/>
    <n v="-10.918799999999999"/>
    <x v="0"/>
    <n v="-4.9999999999999996E-2"/>
  </r>
  <r>
    <n v="8503"/>
    <s v="CA-2015-102316"/>
    <d v="2014-06-18T00:00:00"/>
    <d v="2015-03-03T00:00:00"/>
    <d v="2014-06-18T00:00:00"/>
    <d v="2015-03-03T00:00:00"/>
    <n v="258"/>
    <x v="1"/>
    <s v="Q2"/>
    <s v="Jun"/>
    <x v="0"/>
    <s v="DH-13075"/>
    <x v="561"/>
    <x v="0"/>
    <s v="United States"/>
    <x v="10"/>
    <x v="7"/>
    <n v="90045"/>
    <x v="1"/>
    <s v="FUR-CH-10003396"/>
    <s v="Furniture"/>
    <x v="3"/>
    <x v="36"/>
    <n v="184.75200000000001"/>
    <n v="3"/>
    <n v="0.2"/>
    <n v="-20.784600000000001"/>
    <x v="0"/>
    <n v="-0.1125"/>
  </r>
  <r>
    <n v="3312"/>
    <s v="CA-2016-162747"/>
    <d v="2017-12-24T00:00:00"/>
    <d v="2016-03-25T00:00:00"/>
    <d v="2016-03-25T00:00:00"/>
    <d v="2017-12-24T00:00:00"/>
    <n v="639"/>
    <x v="2"/>
    <s v="Q1"/>
    <s v="Mar"/>
    <x v="0"/>
    <s v="AH-10030"/>
    <x v="562"/>
    <x v="0"/>
    <s v="United States"/>
    <x v="262"/>
    <x v="43"/>
    <n v="39503"/>
    <x v="2"/>
    <s v="FUR-FU-10003691"/>
    <s v="Furniture"/>
    <x v="0"/>
    <x v="164"/>
    <n v="86.45"/>
    <n v="7"/>
    <n v="0"/>
    <n v="38.037999999999997"/>
    <x v="0"/>
    <n v="0.43999999999999995"/>
  </r>
  <r>
    <n v="3766"/>
    <s v="CA-2016-163153"/>
    <d v="2017-12-28T00:00:00"/>
    <d v="2016-03-25T00:00:00"/>
    <d v="2016-03-25T00:00:00"/>
    <d v="2017-12-28T00:00:00"/>
    <n v="643"/>
    <x v="2"/>
    <s v="Q1"/>
    <s v="Mar"/>
    <x v="1"/>
    <s v="DM-12955"/>
    <x v="563"/>
    <x v="0"/>
    <s v="United States"/>
    <x v="26"/>
    <x v="17"/>
    <n v="77036"/>
    <x v="3"/>
    <s v="FUR-TA-10004767"/>
    <s v="Furniture"/>
    <x v="2"/>
    <x v="265"/>
    <n v="99.372"/>
    <n v="2"/>
    <n v="0.3"/>
    <n v="-1.4196"/>
    <x v="0"/>
    <n v="-1.4285714285714285E-2"/>
  </r>
  <r>
    <n v="447"/>
    <s v="CA-2017-154214"/>
    <d v="2017-12-25T00:00:00"/>
    <d v="2017-03-25T00:00:00"/>
    <d v="2017-03-25T00:00:00"/>
    <d v="2017-12-25T00:00:00"/>
    <n v="275"/>
    <x v="3"/>
    <s v="Q1"/>
    <s v="Mar"/>
    <x v="0"/>
    <s v="TB-21595"/>
    <x v="528"/>
    <x v="1"/>
    <s v="United States"/>
    <x v="5"/>
    <x v="14"/>
    <n v="47201"/>
    <x v="3"/>
    <s v="FUR-FU-10000206"/>
    <s v="Furniture"/>
    <x v="0"/>
    <x v="220"/>
    <n v="2.91"/>
    <n v="1"/>
    <n v="0"/>
    <n v="1.3676999999999999"/>
    <x v="0"/>
    <n v="0.47"/>
  </r>
  <r>
    <n v="9364"/>
    <s v="CA-2017-111591"/>
    <d v="2017-12-30T00:00:00"/>
    <d v="2017-03-25T00:00:00"/>
    <d v="2017-03-25T00:00:00"/>
    <d v="2017-12-30T00:00:00"/>
    <n v="280"/>
    <x v="3"/>
    <s v="Q1"/>
    <s v="Mar"/>
    <x v="1"/>
    <s v="PS-18970"/>
    <x v="198"/>
    <x v="2"/>
    <s v="United States"/>
    <x v="12"/>
    <x v="1"/>
    <n v="98105"/>
    <x v="1"/>
    <s v="FUR-FU-10002364"/>
    <s v="Furniture"/>
    <x v="0"/>
    <x v="92"/>
    <n v="22.14"/>
    <n v="3"/>
    <n v="0"/>
    <n v="6.4206000000000003"/>
    <x v="0"/>
    <n v="0.28999999999999998"/>
  </r>
  <r>
    <n v="2410"/>
    <s v="CA-2017-155985"/>
    <d v="2018-01-05T00:00:00"/>
    <d v="2017-03-25T00:00:00"/>
    <d v="2017-03-25T00:00:00"/>
    <d v="2018-01-05T00:00:00"/>
    <n v="286"/>
    <x v="3"/>
    <s v="Q1"/>
    <s v="Mar"/>
    <x v="2"/>
    <s v="BE-11335"/>
    <x v="564"/>
    <x v="2"/>
    <s v="United States"/>
    <x v="16"/>
    <x v="7"/>
    <n v="94122"/>
    <x v="1"/>
    <s v="FUR-FU-10000758"/>
    <s v="Furniture"/>
    <x v="0"/>
    <x v="186"/>
    <n v="211.84"/>
    <n v="8"/>
    <n v="0"/>
    <n v="76.2624"/>
    <x v="0"/>
    <n v="0.36"/>
  </r>
  <r>
    <n v="2872"/>
    <s v="CA-2014-148040"/>
    <d v="2018-01-01T00:00:00"/>
    <d v="2014-03-26T00:00:00"/>
    <d v="2014-03-26T00:00:00"/>
    <d v="2018-01-01T00:00:00"/>
    <n v="1377"/>
    <x v="1"/>
    <s v="Q1"/>
    <s v="Mar"/>
    <x v="1"/>
    <s v="BF-11275"/>
    <x v="565"/>
    <x v="0"/>
    <s v="United States"/>
    <x v="210"/>
    <x v="13"/>
    <n v="85705"/>
    <x v="1"/>
    <s v="FUR-CH-10001482"/>
    <s v="Furniture"/>
    <x v="3"/>
    <x v="249"/>
    <n v="314.35199999999998"/>
    <n v="3"/>
    <n v="0.2"/>
    <n v="-35.364600000000003"/>
    <x v="0"/>
    <n v="-0.11250000000000002"/>
  </r>
  <r>
    <n v="5812"/>
    <s v="US-2015-163279"/>
    <d v="2018-01-02T00:00:00"/>
    <d v="2015-03-26T00:00:00"/>
    <d v="2015-03-26T00:00:00"/>
    <d v="2018-01-02T00:00:00"/>
    <n v="1013"/>
    <x v="0"/>
    <s v="Q1"/>
    <s v="Mar"/>
    <x v="1"/>
    <s v="JD-16150"/>
    <x v="272"/>
    <x v="0"/>
    <s v="United States"/>
    <x v="8"/>
    <x v="7"/>
    <n v="92037"/>
    <x v="1"/>
    <s v="FUR-FU-10000747"/>
    <s v="Furniture"/>
    <x v="0"/>
    <x v="49"/>
    <n v="91.96"/>
    <n v="2"/>
    <n v="0"/>
    <n v="15.6332"/>
    <x v="0"/>
    <n v="0.17"/>
  </r>
  <r>
    <n v="9130"/>
    <s v="CA-2016-130911"/>
    <d v="2018-01-09T00:00:00"/>
    <d v="2016-03-26T00:00:00"/>
    <d v="2016-03-26T00:00:00"/>
    <d v="2018-01-09T00:00:00"/>
    <n v="654"/>
    <x v="2"/>
    <s v="Q1"/>
    <s v="Mar"/>
    <x v="0"/>
    <s v="DC-12850"/>
    <x v="566"/>
    <x v="1"/>
    <s v="United States"/>
    <x v="32"/>
    <x v="0"/>
    <n v="44105"/>
    <x v="0"/>
    <s v="FUR-BO-10004357"/>
    <s v="Furniture"/>
    <x v="1"/>
    <x v="206"/>
    <n v="301.47000000000003"/>
    <n v="3"/>
    <n v="0.5"/>
    <n v="-241.17599999999999"/>
    <x v="0"/>
    <n v="-0.79999999999999993"/>
  </r>
  <r>
    <n v="5316"/>
    <s v="CA-2016-154060"/>
    <d v="2015-01-06T00:00:00"/>
    <d v="2016-08-05T00:00:00"/>
    <d v="2015-01-06T00:00:00"/>
    <d v="2016-08-05T00:00:00"/>
    <n v="577"/>
    <x v="0"/>
    <s v="Q1"/>
    <s v="Jan"/>
    <x v="1"/>
    <s v="DL-12865"/>
    <x v="123"/>
    <x v="1"/>
    <s v="United States"/>
    <x v="263"/>
    <x v="10"/>
    <n v="27405"/>
    <x v="2"/>
    <s v="FUR-CH-10002304"/>
    <s v="Furniture"/>
    <x v="3"/>
    <x v="89"/>
    <n v="187.05600000000001"/>
    <n v="9"/>
    <n v="0.2"/>
    <n v="11.691000000000001"/>
    <x v="0"/>
    <n v="6.25E-2"/>
  </r>
  <r>
    <n v="7439"/>
    <s v="CA-2015-145457"/>
    <d v="2018-01-08T00:00:00"/>
    <d v="2015-03-27T00:00:00"/>
    <d v="2015-03-27T00:00:00"/>
    <d v="2018-01-08T00:00:00"/>
    <n v="1018"/>
    <x v="0"/>
    <s v="Q1"/>
    <s v="Mar"/>
    <x v="0"/>
    <s v="CP-12085"/>
    <x v="24"/>
    <x v="0"/>
    <s v="United States"/>
    <x v="264"/>
    <x v="1"/>
    <n v="98042"/>
    <x v="1"/>
    <s v="FUR-FU-10003832"/>
    <s v="Furniture"/>
    <x v="0"/>
    <x v="353"/>
    <n v="46.9"/>
    <n v="5"/>
    <n v="0"/>
    <n v="13.132"/>
    <x v="0"/>
    <n v="0.28000000000000003"/>
  </r>
  <r>
    <n v="1595"/>
    <s v="CA-2015-118423"/>
    <d v="2018-01-07T00:00:00"/>
    <d v="2015-03-27T00:00:00"/>
    <d v="2015-03-27T00:00:00"/>
    <d v="2018-01-07T00:00:00"/>
    <n v="1017"/>
    <x v="0"/>
    <s v="Q1"/>
    <s v="Mar"/>
    <x v="2"/>
    <s v="DP-13390"/>
    <x v="567"/>
    <x v="2"/>
    <s v="United States"/>
    <x v="7"/>
    <x v="6"/>
    <n v="61604"/>
    <x v="3"/>
    <s v="FUR-BO-10000362"/>
    <s v="Furniture"/>
    <x v="1"/>
    <x v="262"/>
    <n v="359.05799999999999"/>
    <n v="3"/>
    <n v="0.3"/>
    <n v="-35.905799999999999"/>
    <x v="0"/>
    <n v="-0.1"/>
  </r>
  <r>
    <n v="2977"/>
    <s v="CA-2017-139773"/>
    <d v="2015-11-11T00:00:00"/>
    <d v="2017-04-12T00:00:00"/>
    <d v="2015-11-11T00:00:00"/>
    <d v="2017-04-12T00:00:00"/>
    <n v="518"/>
    <x v="0"/>
    <s v="Q4"/>
    <s v="Nov"/>
    <x v="3"/>
    <s v="DV-13045"/>
    <x v="192"/>
    <x v="0"/>
    <s v="United States"/>
    <x v="3"/>
    <x v="3"/>
    <n v="19143"/>
    <x v="0"/>
    <s v="FUR-CH-10001797"/>
    <s v="Furniture"/>
    <x v="3"/>
    <x v="214"/>
    <n v="188.55199999999999"/>
    <n v="7"/>
    <n v="0.3"/>
    <n v="-2.6936"/>
    <x v="0"/>
    <n v="-1.4285714285714287E-2"/>
  </r>
  <r>
    <n v="7800"/>
    <s v="CA-2017-166184"/>
    <d v="2018-01-10T00:00:00"/>
    <d v="2017-03-27T00:00:00"/>
    <d v="2017-03-27T00:00:00"/>
    <d v="2018-01-10T00:00:00"/>
    <n v="289"/>
    <x v="3"/>
    <s v="Q1"/>
    <s v="Mar"/>
    <x v="2"/>
    <s v="HR-14830"/>
    <x v="452"/>
    <x v="0"/>
    <s v="United States"/>
    <x v="4"/>
    <x v="4"/>
    <n v="10035"/>
    <x v="0"/>
    <s v="FUR-CH-10003396"/>
    <s v="Furniture"/>
    <x v="3"/>
    <x v="36"/>
    <n v="207.846"/>
    <n v="3"/>
    <n v="0.1"/>
    <n v="2.3094000000000001"/>
    <x v="0"/>
    <n v="1.1111111111111112E-2"/>
  </r>
  <r>
    <n v="1861"/>
    <s v="US-2017-121251"/>
    <d v="2018-01-18T00:00:00"/>
    <d v="2017-03-27T00:00:00"/>
    <d v="2017-03-27T00:00:00"/>
    <d v="2018-01-18T00:00:00"/>
    <n v="297"/>
    <x v="3"/>
    <s v="Q1"/>
    <s v="Mar"/>
    <x v="2"/>
    <s v="GM-14440"/>
    <x v="83"/>
    <x v="1"/>
    <s v="United States"/>
    <x v="4"/>
    <x v="4"/>
    <n v="10009"/>
    <x v="0"/>
    <s v="FUR-BO-10001918"/>
    <s v="Furniture"/>
    <x v="1"/>
    <x v="354"/>
    <n v="257.56799999999998"/>
    <n v="2"/>
    <n v="0.2"/>
    <n v="-28.976400000000002"/>
    <x v="0"/>
    <n v="-0.11250000000000002"/>
  </r>
  <r>
    <n v="532"/>
    <s v="CA-2015-102848"/>
    <d v="2014-09-26T00:00:00"/>
    <d v="2015-09-11T00:00:00"/>
    <d v="2014-09-26T00:00:00"/>
    <d v="2015-09-11T00:00:00"/>
    <n v="350"/>
    <x v="1"/>
    <s v="Q3"/>
    <s v="Sep"/>
    <x v="0"/>
    <s v="KB-16240"/>
    <x v="523"/>
    <x v="0"/>
    <s v="United States"/>
    <x v="10"/>
    <x v="7"/>
    <n v="90036"/>
    <x v="1"/>
    <s v="FUR-CH-10000595"/>
    <s v="Furniture"/>
    <x v="3"/>
    <x v="256"/>
    <n v="190.72"/>
    <n v="1"/>
    <n v="0.2"/>
    <n v="11.92"/>
    <x v="0"/>
    <n v="6.25E-2"/>
  </r>
  <r>
    <n v="4429"/>
    <s v="CA-2017-119452"/>
    <d v="2017-12-31T00:00:00"/>
    <d v="2017-03-27T00:00:00"/>
    <d v="2017-03-27T00:00:00"/>
    <d v="2017-12-31T00:00:00"/>
    <n v="279"/>
    <x v="3"/>
    <s v="Q1"/>
    <s v="Mar"/>
    <x v="1"/>
    <s v="CL-12565"/>
    <x v="437"/>
    <x v="1"/>
    <s v="United States"/>
    <x v="185"/>
    <x v="33"/>
    <n v="74133"/>
    <x v="3"/>
    <s v="FUR-CH-10004495"/>
    <s v="Furniture"/>
    <x v="3"/>
    <x v="153"/>
    <n v="1805.88"/>
    <n v="6"/>
    <n v="0"/>
    <n v="523.70519999999999"/>
    <x v="0"/>
    <n v="0.28999999999999998"/>
  </r>
  <r>
    <n v="37"/>
    <s v="CA-2016-117590"/>
    <d v="2015-05-21T00:00:00"/>
    <d v="2016-10-12T00:00:00"/>
    <d v="2015-05-21T00:00:00"/>
    <d v="2016-10-12T00:00:00"/>
    <n v="510"/>
    <x v="0"/>
    <s v="Q2"/>
    <s v="May"/>
    <x v="2"/>
    <s v="GH-14485"/>
    <x v="71"/>
    <x v="0"/>
    <s v="United States"/>
    <x v="265"/>
    <x v="17"/>
    <n v="75080"/>
    <x v="3"/>
    <s v="FUR-FU-10003664"/>
    <s v="Furniture"/>
    <x v="0"/>
    <x v="327"/>
    <n v="190.92"/>
    <n v="5"/>
    <n v="0.6"/>
    <n v="-147.96299999999999"/>
    <x v="0"/>
    <n v="-0.77500000000000002"/>
  </r>
  <r>
    <n v="3173"/>
    <s v="US-2016-133879"/>
    <d v="2017-12-29T00:00:00"/>
    <d v="2016-03-28T00:00:00"/>
    <d v="2016-03-28T00:00:00"/>
    <d v="2017-12-29T00:00:00"/>
    <n v="641"/>
    <x v="2"/>
    <s v="Q1"/>
    <s v="Mar"/>
    <x v="1"/>
    <s v="KT-16465"/>
    <x v="536"/>
    <x v="1"/>
    <s v="United States"/>
    <x v="11"/>
    <x v="6"/>
    <n v="60623"/>
    <x v="3"/>
    <s v="FUR-CH-10000665"/>
    <s v="Furniture"/>
    <x v="3"/>
    <x v="182"/>
    <n v="528.42999999999995"/>
    <n v="5"/>
    <n v="0.3"/>
    <n v="0"/>
    <x v="1"/>
    <n v="0"/>
  </r>
  <r>
    <n v="8903"/>
    <s v="CA-2016-150483"/>
    <d v="2018-08-14T00:00:00"/>
    <d v="2016-04-06T00:00:00"/>
    <d v="2016-04-06T00:00:00"/>
    <d v="2018-08-14T00:00:00"/>
    <n v="860"/>
    <x v="2"/>
    <s v="Q2"/>
    <s v="Apr"/>
    <x v="1"/>
    <s v="BP-11290"/>
    <x v="295"/>
    <x v="1"/>
    <s v="United States"/>
    <x v="138"/>
    <x v="6"/>
    <n v="62521"/>
    <x v="3"/>
    <s v="FUR-CH-10000422"/>
    <s v="Furniture"/>
    <x v="3"/>
    <x v="10"/>
    <n v="191.07900000000001"/>
    <n v="3"/>
    <n v="0.3"/>
    <n v="-38.215800000000002"/>
    <x v="0"/>
    <n v="-0.2"/>
  </r>
  <r>
    <n v="8972"/>
    <s v="CA-2017-122308"/>
    <d v="2018-01-11T00:00:00"/>
    <d v="2017-03-28T00:00:00"/>
    <d v="2017-03-28T00:00:00"/>
    <d v="2018-01-11T00:00:00"/>
    <n v="289"/>
    <x v="3"/>
    <s v="Q1"/>
    <s v="Mar"/>
    <x v="1"/>
    <s v="MV-17485"/>
    <x v="42"/>
    <x v="1"/>
    <s v="United States"/>
    <x v="4"/>
    <x v="4"/>
    <n v="10011"/>
    <x v="0"/>
    <s v="FUR-CH-10000665"/>
    <s v="Furniture"/>
    <x v="3"/>
    <x v="182"/>
    <n v="271.76400000000001"/>
    <n v="2"/>
    <n v="0.1"/>
    <n v="60.392000000000003"/>
    <x v="0"/>
    <n v="0.22222222222222224"/>
  </r>
  <r>
    <n v="2957"/>
    <s v="CA-2017-123638"/>
    <d v="2018-10-22T00:00:00"/>
    <d v="2017-04-07T00:00:00"/>
    <d v="2017-04-07T00:00:00"/>
    <d v="2018-10-22T00:00:00"/>
    <n v="563"/>
    <x v="3"/>
    <s v="Q2"/>
    <s v="Apr"/>
    <x v="1"/>
    <s v="MA-17995"/>
    <x v="568"/>
    <x v="2"/>
    <s v="United States"/>
    <x v="196"/>
    <x v="4"/>
    <n v="13601"/>
    <x v="0"/>
    <s v="FUR-CH-10002647"/>
    <s v="Furniture"/>
    <x v="3"/>
    <x v="290"/>
    <n v="191.64599999999999"/>
    <n v="3"/>
    <n v="0.1"/>
    <n v="31.940999999999999"/>
    <x v="0"/>
    <n v="0.16666666666666669"/>
  </r>
  <r>
    <n v="6080"/>
    <s v="CA-2016-151561"/>
    <d v="2014-12-17T00:00:00"/>
    <d v="2016-07-09T00:00:00"/>
    <d v="2014-12-17T00:00:00"/>
    <d v="2016-07-09T00:00:00"/>
    <n v="570"/>
    <x v="1"/>
    <s v="Q4"/>
    <s v="Dec"/>
    <x v="1"/>
    <s v="PG-18820"/>
    <x v="187"/>
    <x v="1"/>
    <s v="United States"/>
    <x v="4"/>
    <x v="4"/>
    <n v="10011"/>
    <x v="0"/>
    <s v="FUR-FU-10004864"/>
    <s v="Furniture"/>
    <x v="0"/>
    <x v="297"/>
    <n v="191.82"/>
    <n v="3"/>
    <n v="0"/>
    <n v="61.382399999999997"/>
    <x v="0"/>
    <n v="0.32"/>
  </r>
  <r>
    <n v="7802"/>
    <s v="CA-2014-143637"/>
    <d v="2018-01-06T00:00:00"/>
    <d v="2014-03-29T00:00:00"/>
    <d v="2014-03-29T00:00:00"/>
    <d v="2018-01-06T00:00:00"/>
    <n v="1379"/>
    <x v="1"/>
    <s v="Q1"/>
    <s v="Mar"/>
    <x v="0"/>
    <s v="MS-17710"/>
    <x v="28"/>
    <x v="1"/>
    <s v="United States"/>
    <x v="72"/>
    <x v="7"/>
    <n v="93727"/>
    <x v="1"/>
    <s v="FUR-FU-10002813"/>
    <s v="Furniture"/>
    <x v="0"/>
    <x v="229"/>
    <n v="40.479999999999997"/>
    <n v="2"/>
    <n v="0"/>
    <n v="14.572800000000001"/>
    <x v="0"/>
    <n v="0.36000000000000004"/>
  </r>
  <r>
    <n v="2204"/>
    <s v="CA-2015-138002"/>
    <d v="2014-09-16T00:00:00"/>
    <d v="2015-12-09T00:00:00"/>
    <d v="2014-09-16T00:00:00"/>
    <d v="2015-12-09T00:00:00"/>
    <n v="449"/>
    <x v="1"/>
    <s v="Q3"/>
    <s v="Sep"/>
    <x v="1"/>
    <s v="BT-11305"/>
    <x v="64"/>
    <x v="2"/>
    <s v="United States"/>
    <x v="12"/>
    <x v="1"/>
    <n v="98103"/>
    <x v="1"/>
    <s v="FUR-FU-10004748"/>
    <s v="Furniture"/>
    <x v="0"/>
    <x v="291"/>
    <n v="191.82"/>
    <n v="3"/>
    <n v="0"/>
    <n v="74.809799999999996"/>
    <x v="0"/>
    <n v="0.39"/>
  </r>
  <r>
    <n v="3009"/>
    <s v="CA-2016-124772"/>
    <d v="2015-04-03T00:00:00"/>
    <d v="2016-06-12T00:00:00"/>
    <d v="2015-04-03T00:00:00"/>
    <d v="2016-06-12T00:00:00"/>
    <n v="436"/>
    <x v="0"/>
    <s v="Q2"/>
    <s v="Apr"/>
    <x v="2"/>
    <s v="JG-15160"/>
    <x v="569"/>
    <x v="1"/>
    <s v="United States"/>
    <x v="266"/>
    <x v="30"/>
    <n v="42071"/>
    <x v="2"/>
    <s v="FUR-FU-10004748"/>
    <s v="Furniture"/>
    <x v="0"/>
    <x v="291"/>
    <n v="191.82"/>
    <n v="3"/>
    <n v="0"/>
    <n v="74.809799999999996"/>
    <x v="0"/>
    <n v="0.39"/>
  </r>
  <r>
    <n v="1061"/>
    <s v="US-2015-125374"/>
    <d v="2018-01-04T00:00:00"/>
    <d v="2015-03-29T00:00:00"/>
    <d v="2015-03-29T00:00:00"/>
    <d v="2018-01-04T00:00:00"/>
    <n v="1012"/>
    <x v="0"/>
    <s v="Q1"/>
    <s v="Mar"/>
    <x v="1"/>
    <s v="JD-16060"/>
    <x v="570"/>
    <x v="1"/>
    <s v="United States"/>
    <x v="26"/>
    <x v="17"/>
    <n v="77095"/>
    <x v="3"/>
    <s v="FUR-CH-10003396"/>
    <s v="Furniture"/>
    <x v="3"/>
    <x v="36"/>
    <n v="107.77200000000001"/>
    <n v="2"/>
    <n v="0.3"/>
    <n v="-29.252400000000002"/>
    <x v="0"/>
    <n v="-0.27142857142857141"/>
  </r>
  <r>
    <n v="4676"/>
    <s v="CA-2017-139416"/>
    <d v="2018-01-24T00:00:00"/>
    <d v="2017-03-29T00:00:00"/>
    <d v="2017-03-29T00:00:00"/>
    <d v="2018-01-24T00:00:00"/>
    <n v="301"/>
    <x v="3"/>
    <s v="Q1"/>
    <s v="Mar"/>
    <x v="0"/>
    <s v="AG-10270"/>
    <x v="571"/>
    <x v="1"/>
    <s v="United States"/>
    <x v="3"/>
    <x v="3"/>
    <n v="19120"/>
    <x v="0"/>
    <s v="FUR-FU-10003832"/>
    <s v="Furniture"/>
    <x v="0"/>
    <x v="353"/>
    <n v="15.007999999999999"/>
    <n v="2"/>
    <n v="0.2"/>
    <n v="1.5007999999999999"/>
    <x v="0"/>
    <n v="0.1"/>
  </r>
  <r>
    <n v="9757"/>
    <s v="CA-2017-113705"/>
    <d v="2018-01-25T00:00:00"/>
    <d v="2017-03-29T00:00:00"/>
    <d v="2017-03-29T00:00:00"/>
    <d v="2018-01-25T00:00:00"/>
    <n v="302"/>
    <x v="3"/>
    <s v="Q1"/>
    <s v="Mar"/>
    <x v="0"/>
    <s v="LC-16870"/>
    <x v="160"/>
    <x v="1"/>
    <s v="United States"/>
    <x v="21"/>
    <x v="2"/>
    <n v="23223"/>
    <x v="2"/>
    <s v="FUR-TA-10002533"/>
    <s v="Furniture"/>
    <x v="2"/>
    <x v="236"/>
    <n v="292.10000000000002"/>
    <n v="2"/>
    <n v="0"/>
    <n v="58.42"/>
    <x v="0"/>
    <n v="0.19999999999999998"/>
  </r>
  <r>
    <n v="9858"/>
    <s v="CA-2015-164301"/>
    <d v="2018-01-16T00:00:00"/>
    <d v="2015-03-30T00:00:00"/>
    <d v="2015-03-30T00:00:00"/>
    <d v="2018-01-16T00:00:00"/>
    <n v="1023"/>
    <x v="0"/>
    <s v="Q1"/>
    <s v="Mar"/>
    <x v="1"/>
    <s v="EB-13840"/>
    <x v="413"/>
    <x v="0"/>
    <s v="United States"/>
    <x v="12"/>
    <x v="1"/>
    <n v="98103"/>
    <x v="1"/>
    <s v="FUR-TA-10001889"/>
    <s v="Furniture"/>
    <x v="2"/>
    <x v="4"/>
    <n v="3393.68"/>
    <n v="8"/>
    <n v="0"/>
    <n v="610.86239999999998"/>
    <x v="0"/>
    <n v="0.18"/>
  </r>
  <r>
    <n v="9566"/>
    <s v="CA-2014-130428"/>
    <d v="2018-02-09T00:00:00"/>
    <d v="2014-03-31T00:00:00"/>
    <d v="2014-03-31T00:00:00"/>
    <d v="2018-02-09T00:00:00"/>
    <n v="1411"/>
    <x v="1"/>
    <s v="Q1"/>
    <s v="Mar"/>
    <x v="3"/>
    <s v="TG-21640"/>
    <x v="525"/>
    <x v="1"/>
    <s v="United States"/>
    <x v="190"/>
    <x v="16"/>
    <n v="33614"/>
    <x v="2"/>
    <s v="FUR-CH-10002965"/>
    <s v="Furniture"/>
    <x v="3"/>
    <x v="231"/>
    <n v="1125.4880000000001"/>
    <n v="7"/>
    <n v="0.2"/>
    <n v="98.480199999999996"/>
    <x v="0"/>
    <n v="8.7499999999999994E-2"/>
  </r>
  <r>
    <n v="4734"/>
    <s v="US-2015-103996"/>
    <d v="2018-02-01T00:00:00"/>
    <d v="2015-03-31T00:00:00"/>
    <d v="2015-03-31T00:00:00"/>
    <d v="2018-02-01T00:00:00"/>
    <n v="1038"/>
    <x v="0"/>
    <s v="Q1"/>
    <s v="Mar"/>
    <x v="0"/>
    <s v="RB-19435"/>
    <x v="371"/>
    <x v="1"/>
    <s v="United States"/>
    <x v="8"/>
    <x v="7"/>
    <n v="92105"/>
    <x v="1"/>
    <s v="FUR-FU-10004586"/>
    <s v="Furniture"/>
    <x v="0"/>
    <x v="52"/>
    <n v="19.920000000000002"/>
    <n v="3"/>
    <n v="0"/>
    <n v="9.5616000000000003"/>
    <x v="0"/>
    <n v="0.48"/>
  </r>
  <r>
    <n v="5647"/>
    <s v="CA-2015-104241"/>
    <d v="2014-08-02T00:00:00"/>
    <d v="2015-09-01T00:00:00"/>
    <d v="2014-08-02T00:00:00"/>
    <d v="2015-09-01T00:00:00"/>
    <n v="395"/>
    <x v="1"/>
    <s v="Q3"/>
    <s v="Aug"/>
    <x v="1"/>
    <s v="AG-10495"/>
    <x v="200"/>
    <x v="0"/>
    <s v="United States"/>
    <x v="33"/>
    <x v="2"/>
    <n v="22304"/>
    <x v="2"/>
    <s v="FUR-FU-10001473"/>
    <s v="Furniture"/>
    <x v="0"/>
    <x v="213"/>
    <n v="192.22"/>
    <n v="14"/>
    <n v="0"/>
    <n v="69.199200000000005"/>
    <x v="0"/>
    <n v="0.36000000000000004"/>
  </r>
  <r>
    <n v="991"/>
    <s v="CA-2015-153549"/>
    <d v="2018-01-31T00:00:00"/>
    <d v="2015-03-31T00:00:00"/>
    <d v="2015-03-31T00:00:00"/>
    <d v="2018-01-31T00:00:00"/>
    <n v="1037"/>
    <x v="0"/>
    <s v="Q1"/>
    <s v="Mar"/>
    <x v="0"/>
    <s v="SL-20155"/>
    <x v="133"/>
    <x v="2"/>
    <s v="United States"/>
    <x v="66"/>
    <x v="16"/>
    <n v="32216"/>
    <x v="2"/>
    <s v="FUR-CH-10004086"/>
    <s v="Furniture"/>
    <x v="3"/>
    <x v="355"/>
    <n v="1166.92"/>
    <n v="5"/>
    <n v="0.2"/>
    <n v="131.27850000000001"/>
    <x v="0"/>
    <n v="0.1125"/>
  </r>
  <r>
    <n v="6564"/>
    <s v="CA-2014-166086"/>
    <d v="2014-03-18T00:00:00"/>
    <d v="2014-12-05T00:00:00"/>
    <d v="2014-03-18T00:00:00"/>
    <d v="2014-12-05T00:00:00"/>
    <n v="262"/>
    <x v="1"/>
    <s v="Q1"/>
    <s v="Mar"/>
    <x v="1"/>
    <s v="CT-11995"/>
    <x v="447"/>
    <x v="1"/>
    <s v="United States"/>
    <x v="40"/>
    <x v="25"/>
    <n v="1841"/>
    <x v="0"/>
    <s v="FUR-TA-10003469"/>
    <s v="Furniture"/>
    <x v="2"/>
    <x v="305"/>
    <n v="194.25"/>
    <n v="2"/>
    <n v="0.3"/>
    <n v="-38.85"/>
    <x v="0"/>
    <n v="-0.2"/>
  </r>
  <r>
    <n v="8545"/>
    <s v="CA-2016-119074"/>
    <d v="2018-01-19T00:00:00"/>
    <d v="2016-03-31T00:00:00"/>
    <d v="2016-03-31T00:00:00"/>
    <d v="2018-01-19T00:00:00"/>
    <n v="659"/>
    <x v="2"/>
    <s v="Q1"/>
    <s v="Mar"/>
    <x v="1"/>
    <s v="DS-13180"/>
    <x v="418"/>
    <x v="0"/>
    <s v="United States"/>
    <x v="5"/>
    <x v="19"/>
    <n v="31907"/>
    <x v="2"/>
    <s v="FUR-FU-10004053"/>
    <s v="Furniture"/>
    <x v="0"/>
    <x v="83"/>
    <n v="20.239999999999998"/>
    <n v="1"/>
    <n v="0"/>
    <n v="8.7032000000000007"/>
    <x v="0"/>
    <n v="0.43000000000000005"/>
  </r>
  <r>
    <n v="8546"/>
    <s v="CA-2016-119074"/>
    <d v="2018-01-20T00:00:00"/>
    <d v="2016-03-31T00:00:00"/>
    <d v="2016-03-31T00:00:00"/>
    <d v="2018-01-20T00:00:00"/>
    <n v="660"/>
    <x v="2"/>
    <s v="Q1"/>
    <s v="Mar"/>
    <x v="1"/>
    <s v="DS-13180"/>
    <x v="418"/>
    <x v="0"/>
    <s v="United States"/>
    <x v="5"/>
    <x v="19"/>
    <n v="31907"/>
    <x v="2"/>
    <s v="FUR-FU-10003731"/>
    <s v="Furniture"/>
    <x v="0"/>
    <x v="135"/>
    <n v="39.92"/>
    <n v="4"/>
    <n v="0"/>
    <n v="11.1776"/>
    <x v="0"/>
    <n v="0.27999999999999997"/>
  </r>
  <r>
    <n v="5746"/>
    <s v="US-2017-147886"/>
    <d v="2018-01-29T00:00:00"/>
    <d v="2017-03-31T00:00:00"/>
    <d v="2017-03-31T00:00:00"/>
    <d v="2018-01-29T00:00:00"/>
    <n v="304"/>
    <x v="3"/>
    <s v="Q1"/>
    <s v="Mar"/>
    <x v="2"/>
    <s v="DH-13075"/>
    <x v="561"/>
    <x v="0"/>
    <s v="United States"/>
    <x v="6"/>
    <x v="7"/>
    <n v="94533"/>
    <x v="1"/>
    <s v="FUR-FU-10003829"/>
    <s v="Furniture"/>
    <x v="0"/>
    <x v="19"/>
    <n v="21.56"/>
    <n v="7"/>
    <n v="0"/>
    <n v="6.8992000000000004"/>
    <x v="0"/>
    <n v="0.32000000000000006"/>
  </r>
  <r>
    <n v="1068"/>
    <s v="CA-2016-157686"/>
    <d v="2014-12-18T00:00:00"/>
    <d v="2016-02-10T00:00:00"/>
    <d v="2014-12-18T00:00:00"/>
    <d v="2016-02-10T00:00:00"/>
    <n v="419"/>
    <x v="1"/>
    <s v="Q4"/>
    <s v="Dec"/>
    <x v="2"/>
    <s v="BD-11620"/>
    <x v="143"/>
    <x v="1"/>
    <s v="United States"/>
    <x v="16"/>
    <x v="7"/>
    <n v="94122"/>
    <x v="1"/>
    <s v="FUR-CH-10001146"/>
    <s v="Furniture"/>
    <x v="3"/>
    <x v="335"/>
    <n v="194.84800000000001"/>
    <n v="4"/>
    <n v="0.2"/>
    <n v="12.178000000000001"/>
    <x v="0"/>
    <n v="6.25E-2"/>
  </r>
  <r>
    <n v="9808"/>
    <s v="CA-2017-107209"/>
    <d v="2019-02-06T00:00:00"/>
    <d v="2017-01-08T00:00:00"/>
    <d v="2017-01-08T00:00:00"/>
    <d v="2019-02-06T00:00:00"/>
    <n v="759"/>
    <x v="3"/>
    <s v="Q1"/>
    <s v="Jan"/>
    <x v="0"/>
    <s v="JW-15955"/>
    <x v="111"/>
    <x v="1"/>
    <s v="United States"/>
    <x v="246"/>
    <x v="10"/>
    <n v="27604"/>
    <x v="2"/>
    <s v="FUR-CH-10001146"/>
    <s v="Furniture"/>
    <x v="3"/>
    <x v="335"/>
    <n v="194.84800000000001"/>
    <n v="4"/>
    <n v="0.2"/>
    <n v="12.178000000000001"/>
    <x v="0"/>
    <n v="6.25E-2"/>
  </r>
  <r>
    <n v="5741"/>
    <s v="US-2017-147886"/>
    <d v="2018-01-28T00:00:00"/>
    <d v="2017-03-31T00:00:00"/>
    <d v="2017-03-31T00:00:00"/>
    <d v="2018-01-28T00:00:00"/>
    <n v="303"/>
    <x v="3"/>
    <s v="Q1"/>
    <s v="Mar"/>
    <x v="2"/>
    <s v="DH-13075"/>
    <x v="561"/>
    <x v="0"/>
    <s v="United States"/>
    <x v="6"/>
    <x v="7"/>
    <n v="94533"/>
    <x v="1"/>
    <s v="FUR-FU-10001095"/>
    <s v="Furniture"/>
    <x v="0"/>
    <x v="20"/>
    <n v="26.48"/>
    <n v="1"/>
    <n v="0"/>
    <n v="10.0624"/>
    <x v="0"/>
    <n v="0.38"/>
  </r>
  <r>
    <n v="2941"/>
    <s v="CA-2017-155880"/>
    <d v="2018-01-13T00:00:00"/>
    <d v="2017-03-31T00:00:00"/>
    <d v="2017-03-31T00:00:00"/>
    <d v="2018-01-13T00:00:00"/>
    <n v="288"/>
    <x v="3"/>
    <s v="Q1"/>
    <s v="Mar"/>
    <x v="1"/>
    <s v="JD-16150"/>
    <x v="272"/>
    <x v="0"/>
    <s v="United States"/>
    <x v="130"/>
    <x v="38"/>
    <n v="53209"/>
    <x v="3"/>
    <s v="FUR-CH-10000422"/>
    <s v="Furniture"/>
    <x v="3"/>
    <x v="10"/>
    <n v="90.99"/>
    <n v="1"/>
    <n v="0"/>
    <n v="14.558400000000001"/>
    <x v="0"/>
    <n v="0.16"/>
  </r>
  <r>
    <n v="1159"/>
    <s v="CA-2016-149314"/>
    <d v="2015-01-08T00:00:00"/>
    <d v="2016-07-07T00:00:00"/>
    <d v="2015-01-08T00:00:00"/>
    <d v="2016-07-07T00:00:00"/>
    <n v="546"/>
    <x v="0"/>
    <s v="Q1"/>
    <s v="Jan"/>
    <x v="0"/>
    <s v="GB-14530"/>
    <x v="247"/>
    <x v="0"/>
    <s v="United States"/>
    <x v="10"/>
    <x v="7"/>
    <n v="90004"/>
    <x v="1"/>
    <s v="FUR-CH-10002126"/>
    <s v="Furniture"/>
    <x v="3"/>
    <x v="284"/>
    <n v="195.184"/>
    <n v="1"/>
    <n v="0.2"/>
    <n v="19.5184"/>
    <x v="0"/>
    <n v="0.1"/>
  </r>
  <r>
    <n v="2943"/>
    <s v="CA-2017-155880"/>
    <d v="2018-01-15T00:00:00"/>
    <d v="2017-03-31T00:00:00"/>
    <d v="2017-03-31T00:00:00"/>
    <d v="2018-01-15T00:00:00"/>
    <n v="290"/>
    <x v="3"/>
    <s v="Q1"/>
    <s v="Mar"/>
    <x v="1"/>
    <s v="JD-16150"/>
    <x v="272"/>
    <x v="0"/>
    <s v="United States"/>
    <x v="130"/>
    <x v="38"/>
    <n v="53209"/>
    <x v="3"/>
    <s v="FUR-CH-10002880"/>
    <s v="Furniture"/>
    <x v="3"/>
    <x v="102"/>
    <n v="368.97"/>
    <n v="3"/>
    <n v="0"/>
    <n v="40.5867"/>
    <x v="0"/>
    <n v="0.10999999999999999"/>
  </r>
  <r>
    <n v="2942"/>
    <s v="CA-2017-155880"/>
    <d v="2018-01-14T00:00:00"/>
    <d v="2017-03-31T00:00:00"/>
    <d v="2017-03-31T00:00:00"/>
    <d v="2018-01-14T00:00:00"/>
    <n v="289"/>
    <x v="3"/>
    <s v="Q1"/>
    <s v="Mar"/>
    <x v="1"/>
    <s v="JD-16150"/>
    <x v="272"/>
    <x v="0"/>
    <s v="United States"/>
    <x v="130"/>
    <x v="38"/>
    <n v="53209"/>
    <x v="3"/>
    <s v="FUR-CH-10004675"/>
    <s v="Furniture"/>
    <x v="3"/>
    <x v="180"/>
    <n v="1526.56"/>
    <n v="7"/>
    <n v="0"/>
    <n v="427.43680000000001"/>
    <x v="0"/>
    <n v="0.28000000000000003"/>
  </r>
  <r>
    <n v="7534"/>
    <s v="US-2017-134642"/>
    <d v="2017-11-08T00:00:00"/>
    <d v="2017-01-03T00:00:00"/>
    <d v="2017-01-03T00:00:00"/>
    <d v="2017-11-08T00:00:00"/>
    <n v="309"/>
    <x v="3"/>
    <s v="Q1"/>
    <s v="Jan"/>
    <x v="1"/>
    <s v="SW-20245"/>
    <x v="95"/>
    <x v="1"/>
    <s v="United States"/>
    <x v="267"/>
    <x v="10"/>
    <n v="27834"/>
    <x v="2"/>
    <s v="FUR-CH-10002880"/>
    <s v="Furniture"/>
    <x v="3"/>
    <x v="102"/>
    <n v="196.78399999999999"/>
    <n v="2"/>
    <n v="0.2"/>
    <n v="-22.138200000000001"/>
    <x v="0"/>
    <n v="-0.11250000000000002"/>
  </r>
  <r>
    <n v="355"/>
    <s v="CA-2016-138520"/>
    <d v="2015-05-06T00:00:00"/>
    <d v="2016-04-13T00:00:00"/>
    <d v="2015-05-06T00:00:00"/>
    <d v="2016-04-13T00:00:00"/>
    <n v="343"/>
    <x v="0"/>
    <s v="Q2"/>
    <s v="May"/>
    <x v="1"/>
    <s v="JL-15505"/>
    <x v="370"/>
    <x v="1"/>
    <s v="United States"/>
    <x v="4"/>
    <x v="4"/>
    <n v="10035"/>
    <x v="0"/>
    <s v="FUR-BO-10002268"/>
    <s v="Furniture"/>
    <x v="1"/>
    <x v="250"/>
    <n v="388.70400000000001"/>
    <n v="6"/>
    <n v="0.2"/>
    <n v="-4.8587999999999996"/>
    <x v="0"/>
    <n v="-1.2499999999999999E-2"/>
  </r>
  <r>
    <n v="704"/>
    <s v="CA-2015-142027"/>
    <d v="2014-10-21T00:00:00"/>
    <d v="2015-04-14T00:00:00"/>
    <d v="2014-10-21T00:00:00"/>
    <d v="2015-04-14T00:00:00"/>
    <n v="175"/>
    <x v="1"/>
    <s v="Q4"/>
    <s v="Oct"/>
    <x v="1"/>
    <s v="JK-15370"/>
    <x v="572"/>
    <x v="1"/>
    <s v="United States"/>
    <x v="141"/>
    <x v="7"/>
    <n v="90805"/>
    <x v="1"/>
    <s v="FUR-TA-10002774"/>
    <s v="Furniture"/>
    <x v="2"/>
    <x v="356"/>
    <n v="369.91199999999998"/>
    <n v="3"/>
    <n v="0.2"/>
    <n v="-13.871700000000001"/>
    <x v="0"/>
    <n v="-3.7500000000000006E-2"/>
  </r>
  <r>
    <n v="4196"/>
    <s v="CA-2016-124233"/>
    <d v="2015-05-07T00:00:00"/>
    <d v="2016-04-14T00:00:00"/>
    <d v="2015-05-07T00:00:00"/>
    <d v="2016-04-14T00:00:00"/>
    <n v="343"/>
    <x v="0"/>
    <s v="Q2"/>
    <s v="May"/>
    <x v="1"/>
    <s v="CK-12595"/>
    <x v="10"/>
    <x v="1"/>
    <s v="United States"/>
    <x v="10"/>
    <x v="7"/>
    <n v="90032"/>
    <x v="1"/>
    <s v="FUR-FU-10002597"/>
    <s v="Furniture"/>
    <x v="0"/>
    <x v="126"/>
    <n v="24.7"/>
    <n v="5"/>
    <n v="0"/>
    <n v="10.374000000000001"/>
    <x v="0"/>
    <n v="0.42000000000000004"/>
  </r>
  <r>
    <n v="7362"/>
    <s v="CA-2016-163594"/>
    <d v="2015-07-10T00:00:00"/>
    <d v="2016-04-14T00:00:00"/>
    <d v="2015-07-10T00:00:00"/>
    <d v="2016-04-14T00:00:00"/>
    <n v="279"/>
    <x v="0"/>
    <s v="Q3"/>
    <s v="Jul"/>
    <x v="2"/>
    <s v="JF-15295"/>
    <x v="573"/>
    <x v="1"/>
    <s v="United States"/>
    <x v="10"/>
    <x v="7"/>
    <n v="90036"/>
    <x v="1"/>
    <s v="FUR-CH-10000225"/>
    <s v="Furniture"/>
    <x v="3"/>
    <x v="309"/>
    <n v="194.352"/>
    <n v="3"/>
    <n v="0.2"/>
    <n v="-36.441000000000003"/>
    <x v="0"/>
    <n v="-0.1875"/>
  </r>
  <r>
    <n v="5400"/>
    <s v="CA-2016-117681"/>
    <d v="2015-05-27T00:00:00"/>
    <d v="2016-04-14T00:00:00"/>
    <d v="2015-05-27T00:00:00"/>
    <d v="2016-04-14T00:00:00"/>
    <n v="323"/>
    <x v="0"/>
    <s v="Q2"/>
    <s v="May"/>
    <x v="1"/>
    <s v="HF-14995"/>
    <x v="134"/>
    <x v="1"/>
    <s v="United States"/>
    <x v="10"/>
    <x v="7"/>
    <n v="90004"/>
    <x v="1"/>
    <s v="FUR-BO-10001798"/>
    <s v="Furniture"/>
    <x v="1"/>
    <x v="357"/>
    <n v="556.66499999999996"/>
    <n v="5"/>
    <n v="0.15"/>
    <n v="6.5490000000000004"/>
    <x v="0"/>
    <n v="1.1764705882352943E-2"/>
  </r>
  <r>
    <n v="1980"/>
    <s v="CA-2016-112669"/>
    <d v="2018-02-21T00:00:00"/>
    <d v="2016-04-14T00:00:00"/>
    <d v="2016-04-14T00:00:00"/>
    <d v="2018-02-21T00:00:00"/>
    <n v="678"/>
    <x v="2"/>
    <s v="Q2"/>
    <s v="Apr"/>
    <x v="3"/>
    <s v="KT-16465"/>
    <x v="536"/>
    <x v="1"/>
    <s v="United States"/>
    <x v="229"/>
    <x v="13"/>
    <n v="85301"/>
    <x v="1"/>
    <s v="FUR-CH-10004086"/>
    <s v="Furniture"/>
    <x v="3"/>
    <x v="355"/>
    <n v="933.53599999999994"/>
    <n v="4"/>
    <n v="0.2"/>
    <n v="105.0228"/>
    <x v="0"/>
    <n v="0.11250000000000002"/>
  </r>
  <r>
    <n v="7563"/>
    <s v="US-2016-104815"/>
    <d v="2015-01-27T00:00:00"/>
    <d v="2016-07-09T00:00:00"/>
    <d v="2015-01-27T00:00:00"/>
    <d v="2016-07-09T00:00:00"/>
    <n v="529"/>
    <x v="0"/>
    <s v="Q1"/>
    <s v="Jan"/>
    <x v="1"/>
    <s v="RB-19570"/>
    <x v="574"/>
    <x v="1"/>
    <s v="United States"/>
    <x v="11"/>
    <x v="6"/>
    <n v="60610"/>
    <x v="3"/>
    <s v="FUR-BO-10003894"/>
    <s v="Furniture"/>
    <x v="1"/>
    <x v="122"/>
    <n v="198.744"/>
    <n v="4"/>
    <n v="0.3"/>
    <n v="0"/>
    <x v="1"/>
    <n v="0"/>
  </r>
  <r>
    <n v="5789"/>
    <s v="CA-2017-115070"/>
    <d v="2016-02-28T00:00:00"/>
    <d v="2017-04-14T00:00:00"/>
    <d v="2016-02-28T00:00:00"/>
    <d v="2017-04-14T00:00:00"/>
    <n v="411"/>
    <x v="2"/>
    <s v="Q1"/>
    <s v="Feb"/>
    <x v="0"/>
    <s v="MG-18205"/>
    <x v="575"/>
    <x v="0"/>
    <s v="United States"/>
    <x v="66"/>
    <x v="16"/>
    <n v="32216"/>
    <x v="2"/>
    <s v="FUR-FU-10003829"/>
    <s v="Furniture"/>
    <x v="0"/>
    <x v="19"/>
    <n v="12.32"/>
    <n v="5"/>
    <n v="0.2"/>
    <n v="1.8480000000000001"/>
    <x v="0"/>
    <n v="0.15"/>
  </r>
  <r>
    <n v="7425"/>
    <s v="CA-2017-135069"/>
    <d v="2016-02-29T00:00:00"/>
    <d v="2017-04-14T00:00:00"/>
    <d v="2016-02-29T00:00:00"/>
    <d v="2017-04-14T00:00:00"/>
    <n v="410"/>
    <x v="2"/>
    <s v="Q1"/>
    <s v="Feb"/>
    <x v="1"/>
    <s v="BS-11755"/>
    <x v="414"/>
    <x v="1"/>
    <s v="United States"/>
    <x v="3"/>
    <x v="3"/>
    <n v="19143"/>
    <x v="0"/>
    <s v="FUR-FU-10003878"/>
    <s v="Furniture"/>
    <x v="0"/>
    <x v="139"/>
    <n v="36.671999999999997"/>
    <n v="3"/>
    <n v="0.2"/>
    <n v="6.4176000000000002"/>
    <x v="0"/>
    <n v="0.17500000000000002"/>
  </r>
  <r>
    <n v="7658"/>
    <s v="US-2014-120740"/>
    <d v="2018-02-26T00:00:00"/>
    <d v="2014-04-15T00:00:00"/>
    <d v="2014-04-15T00:00:00"/>
    <d v="2018-02-26T00:00:00"/>
    <n v="1413"/>
    <x v="1"/>
    <s v="Q2"/>
    <s v="Apr"/>
    <x v="3"/>
    <s v="PS-18970"/>
    <x v="198"/>
    <x v="2"/>
    <s v="United States"/>
    <x v="10"/>
    <x v="7"/>
    <n v="90049"/>
    <x v="1"/>
    <s v="FUR-FU-10004091"/>
    <s v="Furniture"/>
    <x v="0"/>
    <x v="244"/>
    <n v="187.76"/>
    <n v="4"/>
    <n v="0"/>
    <n v="76.9816"/>
    <x v="0"/>
    <n v="0.41000000000000003"/>
  </r>
  <r>
    <n v="5039"/>
    <s v="CA-2015-136469"/>
    <d v="2014-11-16T00:00:00"/>
    <d v="2015-12-07T00:00:00"/>
    <d v="2014-11-16T00:00:00"/>
    <d v="2015-12-07T00:00:00"/>
    <n v="386"/>
    <x v="1"/>
    <s v="Q4"/>
    <s v="Nov"/>
    <x v="2"/>
    <s v="TS-21370"/>
    <x v="204"/>
    <x v="0"/>
    <s v="United States"/>
    <x v="161"/>
    <x v="27"/>
    <n v="19805"/>
    <x v="0"/>
    <s v="FUR-TA-10001520"/>
    <s v="Furniture"/>
    <x v="2"/>
    <x v="14"/>
    <n v="199.83600000000001"/>
    <n v="4"/>
    <n v="0.3"/>
    <n v="-37.112400000000001"/>
    <x v="0"/>
    <n v="-0.18571428571428572"/>
  </r>
  <r>
    <n v="9526"/>
    <s v="CA-2017-156958"/>
    <d v="2015-11-27T00:00:00"/>
    <d v="2017-06-12T00:00:00"/>
    <d v="2015-11-27T00:00:00"/>
    <d v="2017-06-12T00:00:00"/>
    <n v="563"/>
    <x v="0"/>
    <s v="Q4"/>
    <s v="Nov"/>
    <x v="2"/>
    <s v="PB-18805"/>
    <x v="576"/>
    <x v="2"/>
    <s v="United States"/>
    <x v="12"/>
    <x v="1"/>
    <n v="98115"/>
    <x v="1"/>
    <s v="FUR-FU-10003268"/>
    <s v="Furniture"/>
    <x v="0"/>
    <x v="159"/>
    <n v="199.9"/>
    <n v="5"/>
    <n v="0"/>
    <n v="39.979999999999997"/>
    <x v="0"/>
    <n v="0.19999999999999998"/>
  </r>
  <r>
    <n v="9428"/>
    <s v="CA-2014-167486"/>
    <d v="2017-03-12T00:00:00"/>
    <d v="2014-01-12T00:00:00"/>
    <d v="2014-01-12T00:00:00"/>
    <d v="2017-03-12T00:00:00"/>
    <n v="1155"/>
    <x v="1"/>
    <s v="Q1"/>
    <s v="Jan"/>
    <x v="1"/>
    <s v="JO-15145"/>
    <x v="12"/>
    <x v="0"/>
    <s v="United States"/>
    <x v="121"/>
    <x v="4"/>
    <n v="14215"/>
    <x v="0"/>
    <s v="FUR-FU-10003268"/>
    <s v="Furniture"/>
    <x v="0"/>
    <x v="159"/>
    <n v="199.9"/>
    <n v="5"/>
    <n v="0"/>
    <n v="39.979999999999997"/>
    <x v="0"/>
    <n v="0.19999999999999998"/>
  </r>
  <r>
    <n v="2282"/>
    <s v="CA-2017-142622"/>
    <d v="2016-09-23T00:00:00"/>
    <d v="2017-02-11T00:00:00"/>
    <d v="2016-09-23T00:00:00"/>
    <d v="2017-02-11T00:00:00"/>
    <n v="141"/>
    <x v="2"/>
    <s v="Q3"/>
    <s v="Sep"/>
    <x v="2"/>
    <s v="JK-15625"/>
    <x v="468"/>
    <x v="1"/>
    <s v="United States"/>
    <x v="12"/>
    <x v="1"/>
    <n v="98115"/>
    <x v="1"/>
    <s v="FUR-BO-10004467"/>
    <s v="Furniture"/>
    <x v="1"/>
    <x v="194"/>
    <n v="199.98"/>
    <n v="2"/>
    <n v="0"/>
    <n v="37.996200000000002"/>
    <x v="0"/>
    <n v="0.19000000000000003"/>
  </r>
  <r>
    <n v="5263"/>
    <s v="CA-2014-105165"/>
    <d v="2014-03-23T00:00:00"/>
    <d v="2014-10-09T00:00:00"/>
    <d v="2014-03-23T00:00:00"/>
    <d v="2014-10-09T00:00:00"/>
    <n v="200"/>
    <x v="1"/>
    <s v="Q1"/>
    <s v="Mar"/>
    <x v="2"/>
    <s v="SZ-20035"/>
    <x v="476"/>
    <x v="2"/>
    <s v="United States"/>
    <x v="26"/>
    <x v="17"/>
    <n v="77036"/>
    <x v="3"/>
    <s v="FUR-TA-10004154"/>
    <s v="Furniture"/>
    <x v="2"/>
    <x v="338"/>
    <n v="200.79499999999999"/>
    <n v="1"/>
    <n v="0.3"/>
    <n v="-22.948"/>
    <x v="0"/>
    <n v="-0.1142857142857143"/>
  </r>
  <r>
    <n v="6719"/>
    <s v="CA-2016-134789"/>
    <d v="2015-05-08T00:00:00"/>
    <d v="2016-04-15T00:00:00"/>
    <d v="2015-05-08T00:00:00"/>
    <d v="2016-04-15T00:00:00"/>
    <n v="343"/>
    <x v="0"/>
    <s v="Q2"/>
    <s v="May"/>
    <x v="1"/>
    <s v="CK-12325"/>
    <x v="424"/>
    <x v="2"/>
    <s v="United States"/>
    <x v="268"/>
    <x v="20"/>
    <n v="71901"/>
    <x v="2"/>
    <s v="FUR-FU-10003268"/>
    <s v="Furniture"/>
    <x v="0"/>
    <x v="159"/>
    <n v="159.91999999999999"/>
    <n v="4"/>
    <n v="0"/>
    <n v="31.984000000000002"/>
    <x v="0"/>
    <n v="0.20000000000000004"/>
  </r>
  <r>
    <n v="2848"/>
    <s v="CA-2017-157854"/>
    <d v="2016-01-09T00:00:00"/>
    <d v="2017-04-15T00:00:00"/>
    <d v="2016-01-09T00:00:00"/>
    <d v="2017-04-15T00:00:00"/>
    <n v="462"/>
    <x v="2"/>
    <s v="Q1"/>
    <s v="Jan"/>
    <x v="1"/>
    <s v="DM-13345"/>
    <x v="577"/>
    <x v="0"/>
    <s v="United States"/>
    <x v="269"/>
    <x v="19"/>
    <n v="30076"/>
    <x v="2"/>
    <s v="FUR-FU-10003832"/>
    <s v="Furniture"/>
    <x v="0"/>
    <x v="353"/>
    <n v="56.28"/>
    <n v="6"/>
    <n v="0"/>
    <n v="15.7584"/>
    <x v="0"/>
    <n v="0.27999999999999997"/>
  </r>
  <r>
    <n v="1130"/>
    <s v="CA-2016-112102"/>
    <d v="2015-07-11T00:00:00"/>
    <d v="2016-04-16T00:00:00"/>
    <d v="2015-07-11T00:00:00"/>
    <d v="2016-04-16T00:00:00"/>
    <n v="280"/>
    <x v="0"/>
    <s v="Q3"/>
    <s v="Jul"/>
    <x v="1"/>
    <s v="BD-11605"/>
    <x v="23"/>
    <x v="1"/>
    <s v="United States"/>
    <x v="2"/>
    <x v="2"/>
    <n v="22153"/>
    <x v="2"/>
    <s v="FUR-TA-10004086"/>
    <s v="Furniture"/>
    <x v="2"/>
    <x v="141"/>
    <n v="343.92"/>
    <n v="4"/>
    <n v="0"/>
    <n v="75.662400000000005"/>
    <x v="0"/>
    <n v="0.22"/>
  </r>
  <r>
    <n v="5775"/>
    <s v="CA-2016-142398"/>
    <d v="2015-07-12T00:00:00"/>
    <d v="2016-04-16T00:00:00"/>
    <d v="2015-07-12T00:00:00"/>
    <d v="2016-04-16T00:00:00"/>
    <n v="279"/>
    <x v="0"/>
    <s v="Q3"/>
    <s v="Jul"/>
    <x v="1"/>
    <s v="BP-11290"/>
    <x v="295"/>
    <x v="1"/>
    <s v="United States"/>
    <x v="10"/>
    <x v="7"/>
    <n v="90036"/>
    <x v="1"/>
    <s v="FUR-CH-10001545"/>
    <s v="Furniture"/>
    <x v="3"/>
    <x v="86"/>
    <n v="638.28800000000001"/>
    <n v="7"/>
    <n v="0.2"/>
    <n v="-31.914400000000001"/>
    <x v="0"/>
    <n v="-0.05"/>
  </r>
  <r>
    <n v="2797"/>
    <s v="CA-2014-154599"/>
    <d v="2014-05-31T00:00:00"/>
    <d v="2014-04-17T00:00:00"/>
    <d v="2014-04-17T00:00:00"/>
    <d v="2014-05-31T00:00:00"/>
    <n v="44"/>
    <x v="1"/>
    <s v="Q2"/>
    <s v="Apr"/>
    <x v="1"/>
    <s v="KN-16450"/>
    <x v="218"/>
    <x v="0"/>
    <s v="United States"/>
    <x v="270"/>
    <x v="7"/>
    <n v="90278"/>
    <x v="1"/>
    <s v="FUR-BO-10001337"/>
    <s v="Furniture"/>
    <x v="1"/>
    <x v="117"/>
    <n v="308.49900000000002"/>
    <n v="3"/>
    <n v="0.15"/>
    <n v="-18.146999999999998"/>
    <x v="0"/>
    <n v="-5.8823529411764698E-2"/>
  </r>
  <r>
    <n v="1142"/>
    <s v="CA-2014-146969"/>
    <d v="2019-10-14T00:00:00"/>
    <d v="2014-03-10T00:00:00"/>
    <d v="2014-03-10T00:00:00"/>
    <d v="2019-10-14T00:00:00"/>
    <n v="2044"/>
    <x v="1"/>
    <s v="Q1"/>
    <s v="Mar"/>
    <x v="1"/>
    <s v="AP-10915"/>
    <x v="241"/>
    <x v="1"/>
    <s v="United States"/>
    <x v="10"/>
    <x v="7"/>
    <n v="90045"/>
    <x v="1"/>
    <s v="FUR-FU-10004188"/>
    <s v="Furniture"/>
    <x v="0"/>
    <x v="329"/>
    <n v="204.6"/>
    <n v="2"/>
    <n v="0"/>
    <n v="53.195999999999998"/>
    <x v="0"/>
    <n v="0.26"/>
  </r>
  <r>
    <n v="9513"/>
    <s v="CA-2017-142461"/>
    <d v="2018-08-05T00:00:00"/>
    <d v="2017-03-06T00:00:00"/>
    <d v="2017-03-06T00:00:00"/>
    <d v="2018-08-05T00:00:00"/>
    <n v="517"/>
    <x v="3"/>
    <s v="Q1"/>
    <s v="Mar"/>
    <x v="0"/>
    <s v="KT-16480"/>
    <x v="578"/>
    <x v="1"/>
    <s v="United States"/>
    <x v="37"/>
    <x v="17"/>
    <n v="75217"/>
    <x v="3"/>
    <s v="FUR-BO-10001811"/>
    <s v="Furniture"/>
    <x v="1"/>
    <x v="205"/>
    <n v="204.66640000000001"/>
    <n v="1"/>
    <n v="0.32"/>
    <n v="-6.0195999999999996"/>
    <x v="0"/>
    <n v="-2.9411764705882349E-2"/>
  </r>
  <r>
    <n v="7335"/>
    <s v="CA-2015-125563"/>
    <d v="2014-11-11T00:00:00"/>
    <d v="2015-04-17T00:00:00"/>
    <d v="2014-11-11T00:00:00"/>
    <d v="2015-04-17T00:00:00"/>
    <n v="157"/>
    <x v="1"/>
    <s v="Q4"/>
    <s v="Nov"/>
    <x v="1"/>
    <s v="PR-18880"/>
    <x v="294"/>
    <x v="1"/>
    <s v="United States"/>
    <x v="190"/>
    <x v="16"/>
    <n v="33614"/>
    <x v="2"/>
    <s v="FUR-FU-10000087"/>
    <s v="Furniture"/>
    <x v="0"/>
    <x v="120"/>
    <n v="54.527999999999999"/>
    <n v="3"/>
    <n v="0.2"/>
    <n v="14.313599999999999"/>
    <x v="0"/>
    <n v="0.26250000000000001"/>
  </r>
  <r>
    <n v="7006"/>
    <s v="CA-2015-141740"/>
    <d v="2014-06-26T00:00:00"/>
    <d v="2015-05-11T00:00:00"/>
    <d v="2014-06-26T00:00:00"/>
    <d v="2015-05-11T00:00:00"/>
    <n v="319"/>
    <x v="1"/>
    <s v="Q2"/>
    <s v="Jun"/>
    <x v="1"/>
    <s v="JF-15490"/>
    <x v="406"/>
    <x v="1"/>
    <s v="United States"/>
    <x v="4"/>
    <x v="4"/>
    <n v="10009"/>
    <x v="0"/>
    <s v="FUR-CH-10001545"/>
    <s v="Furniture"/>
    <x v="3"/>
    <x v="86"/>
    <n v="205.16399999999999"/>
    <n v="2"/>
    <n v="0.1"/>
    <n v="13.6776"/>
    <x v="0"/>
    <n v="6.6666666666666666E-2"/>
  </r>
  <r>
    <n v="7334"/>
    <s v="CA-2015-125563"/>
    <d v="2014-11-10T00:00:00"/>
    <d v="2015-04-17T00:00:00"/>
    <d v="2014-11-10T00:00:00"/>
    <d v="2015-04-17T00:00:00"/>
    <n v="158"/>
    <x v="1"/>
    <s v="Q4"/>
    <s v="Nov"/>
    <x v="1"/>
    <s v="PR-18880"/>
    <x v="294"/>
    <x v="1"/>
    <s v="United States"/>
    <x v="190"/>
    <x v="16"/>
    <n v="33614"/>
    <x v="2"/>
    <s v="FUR-FU-10001290"/>
    <s v="Furniture"/>
    <x v="0"/>
    <x v="106"/>
    <n v="67.36"/>
    <n v="2"/>
    <n v="0.2"/>
    <n v="10.103999999999999"/>
    <x v="0"/>
    <n v="0.15"/>
  </r>
  <r>
    <n v="469"/>
    <s v="CA-2017-154907"/>
    <d v="2018-02-14T00:00:00"/>
    <d v="2017-04-04T00:00:00"/>
    <d v="2017-04-04T00:00:00"/>
    <d v="2018-02-14T00:00:00"/>
    <n v="316"/>
    <x v="3"/>
    <s v="Q2"/>
    <s v="Apr"/>
    <x v="1"/>
    <s v="DS-13180"/>
    <x v="418"/>
    <x v="0"/>
    <s v="United States"/>
    <x v="48"/>
    <x v="17"/>
    <n v="79109"/>
    <x v="3"/>
    <s v="FUR-BO-10002824"/>
    <s v="Furniture"/>
    <x v="1"/>
    <x v="358"/>
    <n v="205.33279999999999"/>
    <n v="2"/>
    <n v="0.32"/>
    <n v="-36.235199999999999"/>
    <x v="0"/>
    <n v="-0.17647058823529413"/>
  </r>
  <r>
    <n v="7912"/>
    <s v="CA-2016-149762"/>
    <d v="2015-02-13T00:00:00"/>
    <d v="2016-07-12T00:00:00"/>
    <d v="2015-02-13T00:00:00"/>
    <d v="2016-07-12T00:00:00"/>
    <n v="515"/>
    <x v="0"/>
    <s v="Q1"/>
    <s v="Feb"/>
    <x v="1"/>
    <s v="RD-19720"/>
    <x v="456"/>
    <x v="1"/>
    <s v="United States"/>
    <x v="271"/>
    <x v="7"/>
    <n v="95037"/>
    <x v="1"/>
    <s v="FUR-BO-10001337"/>
    <s v="Furniture"/>
    <x v="1"/>
    <x v="117"/>
    <n v="205.666"/>
    <n v="2"/>
    <n v="0.15"/>
    <n v="-12.098000000000001"/>
    <x v="0"/>
    <n v="-5.8823529411764712E-2"/>
  </r>
  <r>
    <n v="6139"/>
    <s v="CA-2014-131247"/>
    <d v="2018-02-06T00:00:00"/>
    <d v="2014-04-04T00:00:00"/>
    <d v="2014-04-04T00:00:00"/>
    <d v="2018-02-06T00:00:00"/>
    <n v="1404"/>
    <x v="1"/>
    <s v="Q2"/>
    <s v="Apr"/>
    <x v="1"/>
    <s v="GA-14725"/>
    <x v="88"/>
    <x v="1"/>
    <s v="United States"/>
    <x v="16"/>
    <x v="7"/>
    <n v="94110"/>
    <x v="1"/>
    <s v="FUR-BO-10001337"/>
    <s v="Furniture"/>
    <x v="1"/>
    <x v="117"/>
    <n v="205.666"/>
    <n v="2"/>
    <n v="0.15"/>
    <n v="-12.098000000000001"/>
    <x v="0"/>
    <n v="-5.8823529411764712E-2"/>
  </r>
  <r>
    <n v="8930"/>
    <s v="US-2015-168704"/>
    <d v="2018-02-17T00:00:00"/>
    <d v="2015-04-17T00:00:00"/>
    <d v="2015-04-17T00:00:00"/>
    <d v="2018-02-17T00:00:00"/>
    <n v="1037"/>
    <x v="0"/>
    <s v="Q2"/>
    <s v="Apr"/>
    <x v="1"/>
    <s v="FP-14320"/>
    <x v="579"/>
    <x v="1"/>
    <s v="United States"/>
    <x v="201"/>
    <x v="17"/>
    <n v="77340"/>
    <x v="3"/>
    <s v="FUR-TA-10002530"/>
    <s v="Furniture"/>
    <x v="2"/>
    <x v="319"/>
    <n v="211.37200000000001"/>
    <n v="2"/>
    <n v="0.3"/>
    <n v="-45.293999999999997"/>
    <x v="0"/>
    <n v="-0.21428571428571425"/>
  </r>
  <r>
    <n v="1522"/>
    <s v="CA-2015-144806"/>
    <d v="2014-09-20T00:00:00"/>
    <d v="2015-11-12T00:00:00"/>
    <d v="2014-09-20T00:00:00"/>
    <d v="2015-11-12T00:00:00"/>
    <n v="418"/>
    <x v="1"/>
    <s v="Q3"/>
    <s v="Sep"/>
    <x v="1"/>
    <s v="GH-14425"/>
    <x v="580"/>
    <x v="1"/>
    <s v="United States"/>
    <x v="210"/>
    <x v="13"/>
    <n v="85705"/>
    <x v="1"/>
    <s v="FUR-FU-10002253"/>
    <s v="Furniture"/>
    <x v="0"/>
    <x v="302"/>
    <n v="206.11199999999999"/>
    <n v="6"/>
    <n v="0.2"/>
    <n v="48.951599999999999"/>
    <x v="0"/>
    <n v="0.23749999999999999"/>
  </r>
  <r>
    <n v="7960"/>
    <s v="CA-2017-131807"/>
    <d v="2015-11-23T00:00:00"/>
    <d v="2017-10-10T00:00:00"/>
    <d v="2015-11-23T00:00:00"/>
    <d v="2017-10-10T00:00:00"/>
    <n v="687"/>
    <x v="0"/>
    <s v="Q4"/>
    <s v="Nov"/>
    <x v="1"/>
    <s v="GG-14650"/>
    <x v="423"/>
    <x v="0"/>
    <s v="United States"/>
    <x v="199"/>
    <x v="7"/>
    <n v="95928"/>
    <x v="1"/>
    <s v="FUR-TA-10004086"/>
    <s v="Furniture"/>
    <x v="2"/>
    <x v="141"/>
    <n v="206.352"/>
    <n v="3"/>
    <n v="0.2"/>
    <n v="5.1588000000000003"/>
    <x v="0"/>
    <n v="2.5000000000000001E-2"/>
  </r>
  <r>
    <n v="7835"/>
    <s v="CA-2015-106257"/>
    <d v="2018-02-15T00:00:00"/>
    <d v="2015-04-17T00:00:00"/>
    <d v="2015-04-17T00:00:00"/>
    <d v="2018-02-15T00:00:00"/>
    <n v="1035"/>
    <x v="0"/>
    <s v="Q2"/>
    <s v="Apr"/>
    <x v="0"/>
    <s v="EB-14110"/>
    <x v="283"/>
    <x v="1"/>
    <s v="United States"/>
    <x v="10"/>
    <x v="7"/>
    <n v="90045"/>
    <x v="1"/>
    <s v="FUR-TA-10002530"/>
    <s v="Furniture"/>
    <x v="2"/>
    <x v="319"/>
    <n v="241.56800000000001"/>
    <n v="2"/>
    <n v="0.2"/>
    <n v="-15.098000000000001"/>
    <x v="0"/>
    <n v="-6.25E-2"/>
  </r>
  <r>
    <n v="1833"/>
    <s v="CA-2015-131422"/>
    <d v="2014-09-03T00:00:00"/>
    <d v="2015-09-11T00:00:00"/>
    <d v="2014-09-03T00:00:00"/>
    <d v="2015-09-11T00:00:00"/>
    <n v="373"/>
    <x v="1"/>
    <s v="Q3"/>
    <s v="Sep"/>
    <x v="1"/>
    <s v="GB-14530"/>
    <x v="247"/>
    <x v="0"/>
    <s v="United States"/>
    <x v="145"/>
    <x v="10"/>
    <n v="28110"/>
    <x v="2"/>
    <s v="FUR-CH-10001270"/>
    <s v="Furniture"/>
    <x v="3"/>
    <x v="322"/>
    <n v="207"/>
    <n v="3"/>
    <n v="0.2"/>
    <n v="25.875"/>
    <x v="0"/>
    <n v="0.125"/>
  </r>
  <r>
    <n v="8282"/>
    <s v="CA-2017-134810"/>
    <d v="2016-02-01T00:00:00"/>
    <d v="2017-10-05T00:00:00"/>
    <d v="2016-02-01T00:00:00"/>
    <d v="2017-10-05T00:00:00"/>
    <n v="612"/>
    <x v="2"/>
    <s v="Q1"/>
    <s v="Feb"/>
    <x v="2"/>
    <s v="MC-17605"/>
    <x v="44"/>
    <x v="0"/>
    <s v="United States"/>
    <x v="66"/>
    <x v="10"/>
    <n v="28540"/>
    <x v="2"/>
    <s v="FUR-CH-10001270"/>
    <s v="Furniture"/>
    <x v="3"/>
    <x v="322"/>
    <n v="207"/>
    <n v="3"/>
    <n v="0.2"/>
    <n v="25.875"/>
    <x v="0"/>
    <n v="0.125"/>
  </r>
  <r>
    <n v="9186"/>
    <s v="CA-2017-156776"/>
    <d v="2015-12-25T00:00:00"/>
    <d v="2017-11-08T00:00:00"/>
    <d v="2015-12-25T00:00:00"/>
    <d v="2017-11-08T00:00:00"/>
    <n v="684"/>
    <x v="0"/>
    <s v="Q4"/>
    <s v="Dec"/>
    <x v="1"/>
    <s v="JL-15505"/>
    <x v="370"/>
    <x v="1"/>
    <s v="United States"/>
    <x v="180"/>
    <x v="7"/>
    <n v="92683"/>
    <x v="1"/>
    <s v="FUR-CH-10002317"/>
    <s v="Furniture"/>
    <x v="3"/>
    <x v="359"/>
    <n v="207.184"/>
    <n v="1"/>
    <n v="0.2"/>
    <n v="25.898"/>
    <x v="0"/>
    <n v="0.125"/>
  </r>
  <r>
    <n v="8929"/>
    <s v="US-2015-168704"/>
    <d v="2018-02-16T00:00:00"/>
    <d v="2015-04-17T00:00:00"/>
    <d v="2015-04-17T00:00:00"/>
    <d v="2018-02-16T00:00:00"/>
    <n v="1036"/>
    <x v="0"/>
    <s v="Q2"/>
    <s v="Apr"/>
    <x v="1"/>
    <s v="FP-14320"/>
    <x v="579"/>
    <x v="1"/>
    <s v="United States"/>
    <x v="201"/>
    <x v="17"/>
    <n v="77340"/>
    <x v="3"/>
    <s v="FUR-TA-10000688"/>
    <s v="Furniture"/>
    <x v="2"/>
    <x v="219"/>
    <n v="609.98"/>
    <n v="4"/>
    <n v="0.3"/>
    <n v="-113.282"/>
    <x v="0"/>
    <n v="-0.18571428571428569"/>
  </r>
  <r>
    <n v="552"/>
    <s v="CA-2016-136406"/>
    <d v="2018-02-27T00:00:00"/>
    <d v="2016-04-17T00:00:00"/>
    <d v="2016-04-17T00:00:00"/>
    <d v="2018-02-27T00:00:00"/>
    <n v="681"/>
    <x v="2"/>
    <s v="Q2"/>
    <s v="Apr"/>
    <x v="0"/>
    <s v="BD-11320"/>
    <x v="183"/>
    <x v="1"/>
    <s v="United States"/>
    <x v="16"/>
    <x v="7"/>
    <n v="94110"/>
    <x v="1"/>
    <s v="FUR-CH-10002024"/>
    <s v="Furniture"/>
    <x v="3"/>
    <x v="57"/>
    <n v="1121.568"/>
    <n v="2"/>
    <n v="0.2"/>
    <n v="0"/>
    <x v="1"/>
    <n v="0"/>
  </r>
  <r>
    <n v="8340"/>
    <s v="CA-2017-135076"/>
    <d v="2018-02-20T00:00:00"/>
    <d v="2017-04-17T00:00:00"/>
    <d v="2017-04-17T00:00:00"/>
    <d v="2018-02-20T00:00:00"/>
    <n v="309"/>
    <x v="3"/>
    <s v="Q2"/>
    <s v="Apr"/>
    <x v="1"/>
    <s v="YS-21880"/>
    <x v="581"/>
    <x v="0"/>
    <s v="United States"/>
    <x v="272"/>
    <x v="7"/>
    <n v="92345"/>
    <x v="1"/>
    <s v="FUR-CH-10003774"/>
    <s v="Furniture"/>
    <x v="3"/>
    <x v="113"/>
    <n v="436.70400000000001"/>
    <n v="6"/>
    <n v="0.2"/>
    <n v="-38.211599999999997"/>
    <x v="0"/>
    <n v="-8.7499999999999994E-2"/>
  </r>
  <r>
    <n v="7460"/>
    <s v="CA-2015-137974"/>
    <d v="2018-03-02T00:00:00"/>
    <d v="2015-04-18T00:00:00"/>
    <d v="2015-04-18T00:00:00"/>
    <d v="2018-03-02T00:00:00"/>
    <n v="1049"/>
    <x v="0"/>
    <s v="Q2"/>
    <s v="Apr"/>
    <x v="2"/>
    <s v="LL-16840"/>
    <x v="174"/>
    <x v="1"/>
    <s v="United States"/>
    <x v="250"/>
    <x v="2"/>
    <n v="22980"/>
    <x v="2"/>
    <s v="FUR-BO-10001519"/>
    <s v="Furniture"/>
    <x v="1"/>
    <x v="263"/>
    <n v="523.26"/>
    <n v="9"/>
    <n v="0"/>
    <n v="125.58240000000001"/>
    <x v="0"/>
    <n v="0.24000000000000002"/>
  </r>
  <r>
    <n v="4971"/>
    <s v="US-2016-153815"/>
    <d v="2015-04-15T00:00:00"/>
    <d v="2016-09-11T00:00:00"/>
    <d v="2015-04-15T00:00:00"/>
    <d v="2016-09-11T00:00:00"/>
    <n v="515"/>
    <x v="0"/>
    <s v="Q2"/>
    <s v="Apr"/>
    <x v="2"/>
    <s v="KL-16555"/>
    <x v="311"/>
    <x v="0"/>
    <s v="United States"/>
    <x v="66"/>
    <x v="16"/>
    <n v="32216"/>
    <x v="2"/>
    <s v="FUR-CH-10000513"/>
    <s v="Furniture"/>
    <x v="3"/>
    <x v="56"/>
    <n v="207.98400000000001"/>
    <n v="2"/>
    <n v="0.2"/>
    <n v="-28.597799999999999"/>
    <x v="0"/>
    <n v="-0.13749999999999998"/>
  </r>
  <r>
    <n v="7459"/>
    <s v="CA-2015-137974"/>
    <d v="2018-03-01T00:00:00"/>
    <d v="2015-04-18T00:00:00"/>
    <d v="2015-04-18T00:00:00"/>
    <d v="2018-03-01T00:00:00"/>
    <n v="1048"/>
    <x v="0"/>
    <s v="Q2"/>
    <s v="Apr"/>
    <x v="2"/>
    <s v="LL-16840"/>
    <x v="174"/>
    <x v="1"/>
    <s v="United States"/>
    <x v="250"/>
    <x v="2"/>
    <n v="22980"/>
    <x v="2"/>
    <s v="FUR-FU-10001468"/>
    <s v="Furniture"/>
    <x v="0"/>
    <x v="191"/>
    <n v="1196.8599999999999"/>
    <n v="7"/>
    <n v="0"/>
    <n v="119.68600000000001"/>
    <x v="0"/>
    <n v="0.10000000000000002"/>
  </r>
  <r>
    <n v="418"/>
    <s v="CA-2016-148796"/>
    <d v="2018-02-22T00:00:00"/>
    <d v="2016-04-18T00:00:00"/>
    <d v="2016-04-18T00:00:00"/>
    <d v="2018-02-22T00:00:00"/>
    <n v="675"/>
    <x v="2"/>
    <s v="Q2"/>
    <s v="Apr"/>
    <x v="1"/>
    <s v="PB-19150"/>
    <x v="15"/>
    <x v="1"/>
    <s v="United States"/>
    <x v="10"/>
    <x v="7"/>
    <n v="90004"/>
    <x v="1"/>
    <s v="FUR-CH-10004886"/>
    <s v="Furniture"/>
    <x v="3"/>
    <x v="360"/>
    <n v="383.8"/>
    <n v="5"/>
    <n v="0.2"/>
    <n v="38.380000000000003"/>
    <x v="0"/>
    <n v="0.1"/>
  </r>
  <r>
    <n v="1867"/>
    <s v="CA-2017-118857"/>
    <d v="2018-02-28T00:00:00"/>
    <d v="2017-04-18T00:00:00"/>
    <d v="2017-04-18T00:00:00"/>
    <d v="2018-02-28T00:00:00"/>
    <n v="316"/>
    <x v="3"/>
    <s v="Q2"/>
    <s v="Apr"/>
    <x v="2"/>
    <s v="AH-10075"/>
    <x v="159"/>
    <x v="0"/>
    <s v="United States"/>
    <x v="116"/>
    <x v="32"/>
    <n v="89015"/>
    <x v="1"/>
    <s v="FUR-FU-10004460"/>
    <s v="Furniture"/>
    <x v="0"/>
    <x v="361"/>
    <n v="196.45"/>
    <n v="5"/>
    <n v="0"/>
    <n v="70.721999999999994"/>
    <x v="0"/>
    <n v="0.36"/>
  </r>
  <r>
    <n v="703"/>
    <s v="CA-2016-163755"/>
    <d v="2015-03-07T00:00:00"/>
    <d v="2016-08-11T00:00:00"/>
    <d v="2015-03-07T00:00:00"/>
    <d v="2016-08-11T00:00:00"/>
    <n v="523"/>
    <x v="0"/>
    <s v="Q1"/>
    <s v="Mar"/>
    <x v="0"/>
    <s v="AS-10285"/>
    <x v="263"/>
    <x v="0"/>
    <s v="United States"/>
    <x v="12"/>
    <x v="1"/>
    <n v="98103"/>
    <x v="1"/>
    <s v="FUR-FU-10003394"/>
    <s v="Furniture"/>
    <x v="0"/>
    <x v="107"/>
    <n v="209.88"/>
    <n v="3"/>
    <n v="0"/>
    <n v="35.679600000000001"/>
    <x v="0"/>
    <n v="0.17"/>
  </r>
  <r>
    <n v="5361"/>
    <s v="US-2017-126060"/>
    <d v="2018-02-23T00:00:00"/>
    <d v="2017-04-18T00:00:00"/>
    <d v="2017-04-18T00:00:00"/>
    <d v="2018-02-23T00:00:00"/>
    <n v="311"/>
    <x v="3"/>
    <s v="Q2"/>
    <s v="Apr"/>
    <x v="1"/>
    <s v="DW-13585"/>
    <x v="521"/>
    <x v="0"/>
    <s v="United States"/>
    <x v="14"/>
    <x v="10"/>
    <n v="28314"/>
    <x v="2"/>
    <s v="FUR-BO-10003433"/>
    <s v="Furniture"/>
    <x v="1"/>
    <x v="3"/>
    <n v="198.27199999999999"/>
    <n v="8"/>
    <n v="0.2"/>
    <n v="-32.219200000000001"/>
    <x v="0"/>
    <n v="-0.16250000000000001"/>
  </r>
  <r>
    <n v="5179"/>
    <s v="US-2015-120502"/>
    <d v="2018-02-19T00:00:00"/>
    <d v="2015-04-19T00:00:00"/>
    <d v="2015-04-19T00:00:00"/>
    <d v="2018-02-19T00:00:00"/>
    <n v="1037"/>
    <x v="0"/>
    <s v="Q2"/>
    <s v="Apr"/>
    <x v="1"/>
    <s v="BT-11395"/>
    <x v="582"/>
    <x v="0"/>
    <s v="United States"/>
    <x v="10"/>
    <x v="7"/>
    <n v="90036"/>
    <x v="1"/>
    <s v="FUR-FU-10004973"/>
    <s v="Furniture"/>
    <x v="0"/>
    <x v="18"/>
    <n v="37.68"/>
    <n v="2"/>
    <n v="0"/>
    <n v="15.8256"/>
    <x v="0"/>
    <n v="0.42"/>
  </r>
  <r>
    <n v="2070"/>
    <s v="CA-2015-133452"/>
    <d v="2018-02-18T00:00:00"/>
    <d v="2015-04-19T00:00:00"/>
    <d v="2015-04-19T00:00:00"/>
    <d v="2018-02-18T00:00:00"/>
    <n v="1036"/>
    <x v="0"/>
    <s v="Q2"/>
    <s v="Apr"/>
    <x v="1"/>
    <s v="ZC-21910"/>
    <x v="65"/>
    <x v="1"/>
    <s v="United States"/>
    <x v="273"/>
    <x v="7"/>
    <n v="91767"/>
    <x v="1"/>
    <s v="FUR-TA-10003954"/>
    <s v="Furniture"/>
    <x v="2"/>
    <x v="286"/>
    <n v="710.83199999999999"/>
    <n v="3"/>
    <n v="0.2"/>
    <n v="-97.739400000000003"/>
    <x v="0"/>
    <n v="-0.13750000000000001"/>
  </r>
  <r>
    <n v="8747"/>
    <s v="CA-2017-128076"/>
    <d v="2015-08-30T00:00:00"/>
    <d v="2017-07-02T00:00:00"/>
    <d v="2015-08-30T00:00:00"/>
    <d v="2017-07-02T00:00:00"/>
    <n v="672"/>
    <x v="0"/>
    <s v="Q3"/>
    <s v="Aug"/>
    <x v="1"/>
    <s v="BO-11350"/>
    <x v="296"/>
    <x v="0"/>
    <s v="United States"/>
    <x v="8"/>
    <x v="7"/>
    <n v="92105"/>
    <x v="1"/>
    <s v="FUR-FU-10000293"/>
    <s v="Furniture"/>
    <x v="0"/>
    <x v="349"/>
    <n v="210.58"/>
    <n v="2"/>
    <n v="0"/>
    <n v="12.6348"/>
    <x v="0"/>
    <n v="0.06"/>
  </r>
  <r>
    <n v="3252"/>
    <s v="CA-2017-119389"/>
    <d v="2018-03-09T00:00:00"/>
    <d v="2017-04-19T00:00:00"/>
    <d v="2017-04-19T00:00:00"/>
    <d v="2018-03-09T00:00:00"/>
    <n v="324"/>
    <x v="3"/>
    <s v="Q2"/>
    <s v="Apr"/>
    <x v="2"/>
    <s v="BG-11740"/>
    <x v="357"/>
    <x v="1"/>
    <s v="United States"/>
    <x v="3"/>
    <x v="3"/>
    <n v="19120"/>
    <x v="0"/>
    <s v="FUR-FU-10001473"/>
    <s v="Furniture"/>
    <x v="0"/>
    <x v="168"/>
    <n v="60.311999999999998"/>
    <n v="3"/>
    <n v="0.2"/>
    <n v="5.2773000000000003"/>
    <x v="0"/>
    <n v="8.7500000000000008E-2"/>
  </r>
  <r>
    <n v="5646"/>
    <s v="CA-2017-127117"/>
    <d v="2018-02-25T00:00:00"/>
    <d v="2017-04-19T00:00:00"/>
    <d v="2017-04-19T00:00:00"/>
    <d v="2018-02-25T00:00:00"/>
    <n v="312"/>
    <x v="3"/>
    <s v="Q2"/>
    <s v="Apr"/>
    <x v="1"/>
    <s v="HM-14860"/>
    <x v="49"/>
    <x v="0"/>
    <s v="United States"/>
    <x v="274"/>
    <x v="22"/>
    <n v="7960"/>
    <x v="0"/>
    <s v="FUR-FU-10004018"/>
    <s v="Furniture"/>
    <x v="0"/>
    <x v="224"/>
    <n v="74.45"/>
    <n v="5"/>
    <n v="0"/>
    <n v="20.101500000000001"/>
    <x v="0"/>
    <n v="0.27"/>
  </r>
  <r>
    <n v="3101"/>
    <s v="CA-2017-131233"/>
    <d v="2018-02-24T00:00:00"/>
    <d v="2017-04-19T00:00:00"/>
    <d v="2017-04-19T00:00:00"/>
    <d v="2018-02-24T00:00:00"/>
    <n v="311"/>
    <x v="3"/>
    <s v="Q2"/>
    <s v="Apr"/>
    <x v="1"/>
    <s v="CS-12355"/>
    <x v="501"/>
    <x v="1"/>
    <s v="United States"/>
    <x v="4"/>
    <x v="4"/>
    <n v="10024"/>
    <x v="0"/>
    <s v="FUR-BO-10003441"/>
    <s v="Furniture"/>
    <x v="1"/>
    <x v="230"/>
    <n v="242.352"/>
    <n v="3"/>
    <n v="0.2"/>
    <n v="9.0882000000000005"/>
    <x v="0"/>
    <n v="3.7499999999999999E-2"/>
  </r>
  <r>
    <n v="9791"/>
    <s v="CA-2017-144491"/>
    <d v="2018-01-23T00:00:00"/>
    <d v="2017-01-04T00:00:00"/>
    <d v="2017-01-04T00:00:00"/>
    <d v="2018-01-23T00:00:00"/>
    <n v="384"/>
    <x v="3"/>
    <s v="Q1"/>
    <s v="Jan"/>
    <x v="1"/>
    <s v="CJ-12010"/>
    <x v="401"/>
    <x v="1"/>
    <s v="United States"/>
    <x v="26"/>
    <x v="17"/>
    <n v="77070"/>
    <x v="3"/>
    <s v="FUR-CH-10001714"/>
    <s v="Furniture"/>
    <x v="3"/>
    <x v="212"/>
    <n v="211.24600000000001"/>
    <n v="2"/>
    <n v="0.3"/>
    <n v="-66.391599999999997"/>
    <x v="0"/>
    <n v="-0.31428571428571428"/>
  </r>
  <r>
    <n v="4279"/>
    <s v="US-2016-107440"/>
    <d v="2018-03-04T00:00:00"/>
    <d v="2016-04-20T00:00:00"/>
    <d v="2016-04-20T00:00:00"/>
    <d v="2018-03-04T00:00:00"/>
    <n v="683"/>
    <x v="2"/>
    <s v="Q2"/>
    <s v="Apr"/>
    <x v="1"/>
    <s v="BS-11365"/>
    <x v="106"/>
    <x v="0"/>
    <s v="United States"/>
    <x v="51"/>
    <x v="22"/>
    <n v="8701"/>
    <x v="0"/>
    <s v="FUR-FU-10000550"/>
    <s v="Furniture"/>
    <x v="0"/>
    <x v="198"/>
    <n v="9.9600000000000009"/>
    <n v="2"/>
    <n v="0"/>
    <n v="3.2867999999999999"/>
    <x v="0"/>
    <n v="0.32999999999999996"/>
  </r>
  <r>
    <n v="2547"/>
    <s v="CA-2017-108070"/>
    <d v="2018-03-05T00:00:00"/>
    <d v="2017-04-20T00:00:00"/>
    <d v="2017-04-20T00:00:00"/>
    <d v="2018-03-05T00:00:00"/>
    <n v="319"/>
    <x v="3"/>
    <s v="Q2"/>
    <s v="Apr"/>
    <x v="1"/>
    <s v="JE-15745"/>
    <x v="90"/>
    <x v="1"/>
    <s v="United States"/>
    <x v="69"/>
    <x v="7"/>
    <n v="95123"/>
    <x v="1"/>
    <s v="FUR-BO-10001337"/>
    <s v="Furniture"/>
    <x v="1"/>
    <x v="117"/>
    <n v="102.833"/>
    <n v="1"/>
    <n v="0.15"/>
    <n v="-6.0490000000000004"/>
    <x v="0"/>
    <n v="-5.8823529411764712E-2"/>
  </r>
  <r>
    <n v="4570"/>
    <s v="CA-2014-169460"/>
    <d v="2018-03-17T00:00:00"/>
    <d v="2014-04-21T00:00:00"/>
    <d v="2014-04-21T00:00:00"/>
    <d v="2018-03-17T00:00:00"/>
    <n v="1426"/>
    <x v="1"/>
    <s v="Q2"/>
    <s v="Apr"/>
    <x v="0"/>
    <s v="NF-18595"/>
    <x v="389"/>
    <x v="2"/>
    <s v="United States"/>
    <x v="69"/>
    <x v="7"/>
    <n v="95123"/>
    <x v="1"/>
    <s v="FUR-FU-10004017"/>
    <s v="Furniture"/>
    <x v="0"/>
    <x v="222"/>
    <n v="76.14"/>
    <n v="3"/>
    <n v="0"/>
    <n v="26.649000000000001"/>
    <x v="0"/>
    <n v="0.35000000000000003"/>
  </r>
  <r>
    <n v="7583"/>
    <s v="CA-2015-142734"/>
    <d v="2018-03-03T00:00:00"/>
    <d v="2015-04-21T00:00:00"/>
    <d v="2015-04-21T00:00:00"/>
    <d v="2018-03-03T00:00:00"/>
    <n v="1047"/>
    <x v="0"/>
    <s v="Q2"/>
    <s v="Apr"/>
    <x v="1"/>
    <s v="DM-13345"/>
    <x v="577"/>
    <x v="0"/>
    <s v="United States"/>
    <x v="4"/>
    <x v="4"/>
    <n v="10024"/>
    <x v="0"/>
    <s v="FUR-CH-10003968"/>
    <s v="Furniture"/>
    <x v="3"/>
    <x v="339"/>
    <n v="127.764"/>
    <n v="2"/>
    <n v="0.1"/>
    <n v="2.8391999999999999"/>
    <x v="0"/>
    <n v="2.2222222222222223E-2"/>
  </r>
  <r>
    <n v="2645"/>
    <s v="CA-2016-149111"/>
    <d v="2018-03-06T00:00:00"/>
    <d v="2016-04-21T00:00:00"/>
    <d v="2016-04-21T00:00:00"/>
    <d v="2018-03-06T00:00:00"/>
    <n v="684"/>
    <x v="2"/>
    <s v="Q2"/>
    <s v="Apr"/>
    <x v="0"/>
    <s v="BF-11170"/>
    <x v="230"/>
    <x v="2"/>
    <s v="United States"/>
    <x v="246"/>
    <x v="10"/>
    <n v="27604"/>
    <x v="2"/>
    <s v="FUR-FU-10000206"/>
    <s v="Furniture"/>
    <x v="0"/>
    <x v="220"/>
    <n v="18.623999999999999"/>
    <n v="8"/>
    <n v="0.2"/>
    <n v="6.2855999999999996"/>
    <x v="0"/>
    <n v="0.33750000000000002"/>
  </r>
  <r>
    <n v="5033"/>
    <s v="CA-2016-155166"/>
    <d v="2017-09-06T00:00:00"/>
    <d v="2017-02-01T00:00:00"/>
    <d v="2017-02-01T00:00:00"/>
    <d v="2017-09-06T00:00:00"/>
    <n v="217"/>
    <x v="3"/>
    <s v="Q1"/>
    <s v="Feb"/>
    <x v="1"/>
    <s v="BB-11545"/>
    <x v="260"/>
    <x v="0"/>
    <s v="United States"/>
    <x v="245"/>
    <x v="22"/>
    <n v="8360"/>
    <x v="0"/>
    <s v="FUR-CH-10003968"/>
    <s v="Furniture"/>
    <x v="3"/>
    <x v="339"/>
    <n v="212.94"/>
    <n v="3"/>
    <n v="0"/>
    <n v="25.552800000000001"/>
    <x v="0"/>
    <n v="0.12000000000000001"/>
  </r>
  <r>
    <n v="5156"/>
    <s v="US-2015-124219"/>
    <d v="2014-09-22T00:00:00"/>
    <d v="2015-08-08T00:00:00"/>
    <d v="2014-09-22T00:00:00"/>
    <d v="2015-08-08T00:00:00"/>
    <n v="320"/>
    <x v="1"/>
    <s v="Q3"/>
    <s v="Sep"/>
    <x v="2"/>
    <s v="KW-16570"/>
    <x v="327"/>
    <x v="1"/>
    <s v="United States"/>
    <x v="275"/>
    <x v="11"/>
    <n v="63122"/>
    <x v="3"/>
    <s v="FUR-FU-10000305"/>
    <s v="Furniture"/>
    <x v="0"/>
    <x v="240"/>
    <n v="212.94"/>
    <n v="3"/>
    <n v="0"/>
    <n v="34.070399999999999"/>
    <x v="0"/>
    <n v="0.16"/>
  </r>
  <r>
    <n v="3986"/>
    <s v="CA-2016-108735"/>
    <d v="2018-03-07T00:00:00"/>
    <d v="2016-04-21T00:00:00"/>
    <d v="2016-04-21T00:00:00"/>
    <d v="2018-03-07T00:00:00"/>
    <n v="685"/>
    <x v="2"/>
    <s v="Q2"/>
    <s v="Apr"/>
    <x v="1"/>
    <s v="JM-15535"/>
    <x v="493"/>
    <x v="1"/>
    <s v="United States"/>
    <x v="51"/>
    <x v="7"/>
    <n v="90712"/>
    <x v="1"/>
    <s v="FUR-BO-10003441"/>
    <s v="Furniture"/>
    <x v="1"/>
    <x v="230"/>
    <n v="257.49900000000002"/>
    <n v="3"/>
    <n v="0.15"/>
    <n v="24.235199999999999"/>
    <x v="0"/>
    <n v="9.4117647058823514E-2"/>
  </r>
  <r>
    <n v="6570"/>
    <s v="CA-2014-100678"/>
    <d v="2018-03-11T00:00:00"/>
    <d v="2014-04-22T00:00:00"/>
    <d v="2014-04-22T00:00:00"/>
    <d v="2018-03-11T00:00:00"/>
    <n v="1419"/>
    <x v="1"/>
    <s v="Q2"/>
    <s v="Apr"/>
    <x v="1"/>
    <s v="KM-16720"/>
    <x v="379"/>
    <x v="1"/>
    <s v="United States"/>
    <x v="26"/>
    <x v="17"/>
    <n v="77095"/>
    <x v="3"/>
    <s v="FUR-CH-10002602"/>
    <s v="Furniture"/>
    <x v="3"/>
    <x v="301"/>
    <n v="317.05799999999999"/>
    <n v="3"/>
    <n v="0.3"/>
    <n v="-18.117599999999999"/>
    <x v="0"/>
    <n v="-5.7142857142857141E-2"/>
  </r>
  <r>
    <n v="67"/>
    <s v="US-2015-164175"/>
    <d v="2018-05-10T00:00:00"/>
    <d v="2015-05-05T00:00:00"/>
    <d v="2015-05-05T00:00:00"/>
    <d v="2018-05-10T00:00:00"/>
    <n v="1101"/>
    <x v="0"/>
    <s v="Q2"/>
    <s v="May"/>
    <x v="1"/>
    <s v="PS-18970"/>
    <x v="198"/>
    <x v="2"/>
    <s v="United States"/>
    <x v="11"/>
    <x v="6"/>
    <n v="60610"/>
    <x v="3"/>
    <s v="FUR-CH-10001146"/>
    <s v="Furniture"/>
    <x v="3"/>
    <x v="335"/>
    <n v="213.11500000000001"/>
    <n v="5"/>
    <n v="0.3"/>
    <n v="-15.2225"/>
    <x v="0"/>
    <n v="-7.1428571428571425E-2"/>
  </r>
  <r>
    <n v="5439"/>
    <s v="CA-2014-103317"/>
    <d v="2014-02-21T00:00:00"/>
    <d v="2014-08-07T00:00:00"/>
    <d v="2014-02-21T00:00:00"/>
    <d v="2014-08-07T00:00:00"/>
    <n v="167"/>
    <x v="1"/>
    <s v="Q1"/>
    <s v="Feb"/>
    <x v="2"/>
    <s v="DM-13525"/>
    <x v="191"/>
    <x v="0"/>
    <s v="United States"/>
    <x v="98"/>
    <x v="16"/>
    <n v="32137"/>
    <x v="2"/>
    <s v="FUR-FU-10003192"/>
    <s v="Furniture"/>
    <x v="0"/>
    <x v="334"/>
    <n v="213.21600000000001"/>
    <n v="3"/>
    <n v="0.2"/>
    <n v="15.991199999999999"/>
    <x v="0"/>
    <n v="7.4999999999999997E-2"/>
  </r>
  <r>
    <n v="6654"/>
    <s v="US-2017-124779"/>
    <d v="2016-01-19T00:00:00"/>
    <d v="2017-11-09T00:00:00"/>
    <d v="2016-01-19T00:00:00"/>
    <d v="2017-11-09T00:00:00"/>
    <n v="660"/>
    <x v="2"/>
    <s v="Q1"/>
    <s v="Jan"/>
    <x v="2"/>
    <s v="BF-11020"/>
    <x v="213"/>
    <x v="0"/>
    <s v="United States"/>
    <x v="92"/>
    <x v="17"/>
    <n v="76017"/>
    <x v="3"/>
    <s v="FUR-CH-10003535"/>
    <s v="Furniture"/>
    <x v="3"/>
    <x v="333"/>
    <n v="213.43"/>
    <n v="5"/>
    <n v="0.3"/>
    <n v="-39.637"/>
    <x v="0"/>
    <n v="-0.18571428571428572"/>
  </r>
  <r>
    <n v="5078"/>
    <s v="CA-2014-134572"/>
    <d v="2018-03-20T00:00:00"/>
    <d v="2014-04-22T00:00:00"/>
    <d v="2014-04-22T00:00:00"/>
    <d v="2018-03-20T00:00:00"/>
    <n v="1428"/>
    <x v="1"/>
    <s v="Q2"/>
    <s v="Apr"/>
    <x v="0"/>
    <s v="SV-20365"/>
    <x v="58"/>
    <x v="1"/>
    <s v="United States"/>
    <x v="26"/>
    <x v="17"/>
    <n v="77070"/>
    <x v="3"/>
    <s v="FUR-TA-10004442"/>
    <s v="Furniture"/>
    <x v="2"/>
    <x v="350"/>
    <n v="401.59"/>
    <n v="2"/>
    <n v="0.3"/>
    <n v="-131.95099999999999"/>
    <x v="0"/>
    <n v="-0.32857142857142857"/>
  </r>
  <r>
    <n v="9854"/>
    <s v="CA-2016-158155"/>
    <d v="2015-01-05T00:00:00"/>
    <d v="2016-06-05T00:00:00"/>
    <d v="2015-01-05T00:00:00"/>
    <d v="2016-06-05T00:00:00"/>
    <n v="517"/>
    <x v="0"/>
    <s v="Q1"/>
    <s v="Jan"/>
    <x v="1"/>
    <s v="EH-13765"/>
    <x v="113"/>
    <x v="0"/>
    <s v="United States"/>
    <x v="4"/>
    <x v="4"/>
    <n v="10009"/>
    <x v="0"/>
    <s v="FUR-FU-10002253"/>
    <s v="Furniture"/>
    <x v="0"/>
    <x v="302"/>
    <n v="214.7"/>
    <n v="5"/>
    <n v="0"/>
    <n v="83.733000000000004"/>
    <x v="0"/>
    <n v="0.39"/>
  </r>
  <r>
    <n v="5095"/>
    <s v="US-2014-140452"/>
    <d v="2014-03-10T00:00:00"/>
    <d v="2014-10-12T00:00:00"/>
    <d v="2014-03-10T00:00:00"/>
    <d v="2014-10-12T00:00:00"/>
    <n v="216"/>
    <x v="1"/>
    <s v="Q1"/>
    <s v="Mar"/>
    <x v="1"/>
    <s v="BK-11260"/>
    <x v="94"/>
    <x v="1"/>
    <s v="United States"/>
    <x v="11"/>
    <x v="6"/>
    <n v="60610"/>
    <x v="3"/>
    <s v="FUR-TA-10004086"/>
    <s v="Furniture"/>
    <x v="2"/>
    <x v="141"/>
    <n v="214.95"/>
    <n v="5"/>
    <n v="0.5"/>
    <n v="-120.372"/>
    <x v="0"/>
    <n v="-0.56000000000000005"/>
  </r>
  <r>
    <n v="3429"/>
    <s v="US-2017-111024"/>
    <d v="2015-10-10T00:00:00"/>
    <d v="2017-06-07T00:00:00"/>
    <d v="2015-10-10T00:00:00"/>
    <d v="2017-06-07T00:00:00"/>
    <n v="606"/>
    <x v="0"/>
    <s v="Q4"/>
    <s v="Oct"/>
    <x v="0"/>
    <s v="SZ-20035"/>
    <x v="476"/>
    <x v="2"/>
    <s v="United States"/>
    <x v="101"/>
    <x v="0"/>
    <n v="43130"/>
    <x v="0"/>
    <s v="FUR-TA-10002041"/>
    <s v="Furniture"/>
    <x v="2"/>
    <x v="171"/>
    <n v="215.148"/>
    <n v="2"/>
    <n v="0.4"/>
    <n v="-103.98820000000001"/>
    <x v="0"/>
    <n v="-0.48333333333333339"/>
  </r>
  <r>
    <n v="5076"/>
    <s v="CA-2014-134572"/>
    <d v="2018-03-19T00:00:00"/>
    <d v="2014-04-22T00:00:00"/>
    <d v="2014-04-22T00:00:00"/>
    <d v="2018-03-19T00:00:00"/>
    <n v="1427"/>
    <x v="1"/>
    <s v="Q2"/>
    <s v="Apr"/>
    <x v="0"/>
    <s v="SV-20365"/>
    <x v="58"/>
    <x v="1"/>
    <s v="United States"/>
    <x v="26"/>
    <x v="17"/>
    <n v="77070"/>
    <x v="3"/>
    <s v="FUR-TA-10001705"/>
    <s v="Furniture"/>
    <x v="2"/>
    <x v="101"/>
    <n v="744.1"/>
    <n v="5"/>
    <n v="0.3"/>
    <n v="-95.67"/>
    <x v="0"/>
    <n v="-0.12857142857142856"/>
  </r>
  <r>
    <n v="1799"/>
    <s v="CA-2016-100965"/>
    <d v="2015-04-24T00:00:00"/>
    <d v="2016-11-07T00:00:00"/>
    <d v="2015-04-24T00:00:00"/>
    <d v="2016-11-07T00:00:00"/>
    <n v="563"/>
    <x v="0"/>
    <s v="Q2"/>
    <s v="Apr"/>
    <x v="1"/>
    <s v="RM-19375"/>
    <x v="583"/>
    <x v="1"/>
    <s v="United States"/>
    <x v="69"/>
    <x v="7"/>
    <n v="95123"/>
    <x v="1"/>
    <s v="FUR-FU-10003039"/>
    <s v="Furniture"/>
    <x v="0"/>
    <x v="239"/>
    <n v="215.65"/>
    <n v="5"/>
    <n v="0"/>
    <n v="73.320999999999998"/>
    <x v="0"/>
    <n v="0.33999999999999997"/>
  </r>
  <r>
    <n v="9069"/>
    <s v="CA-2016-106278"/>
    <d v="2015-01-11T00:00:00"/>
    <d v="2016-05-09T00:00:00"/>
    <d v="2015-01-11T00:00:00"/>
    <d v="2016-05-09T00:00:00"/>
    <n v="484"/>
    <x v="0"/>
    <s v="Q1"/>
    <s v="Jan"/>
    <x v="0"/>
    <s v="BM-11140"/>
    <x v="495"/>
    <x v="1"/>
    <s v="United States"/>
    <x v="149"/>
    <x v="1"/>
    <n v="98198"/>
    <x v="1"/>
    <s v="FUR-CH-10003061"/>
    <s v="Furniture"/>
    <x v="3"/>
    <x v="311"/>
    <n v="215.976"/>
    <n v="3"/>
    <n v="0.2"/>
    <n v="-2.6997"/>
    <x v="0"/>
    <n v="-1.2500000000000001E-2"/>
  </r>
  <r>
    <n v="9262"/>
    <s v="CA-2017-111388"/>
    <d v="2015-09-04T00:00:00"/>
    <d v="2017-02-09T00:00:00"/>
    <d v="2015-09-04T00:00:00"/>
    <d v="2017-02-09T00:00:00"/>
    <n v="524"/>
    <x v="0"/>
    <s v="Q3"/>
    <s v="Sep"/>
    <x v="3"/>
    <s v="SU-20665"/>
    <x v="542"/>
    <x v="2"/>
    <s v="United States"/>
    <x v="12"/>
    <x v="1"/>
    <n v="98103"/>
    <x v="1"/>
    <s v="FUR-CH-10003061"/>
    <s v="Furniture"/>
    <x v="3"/>
    <x v="311"/>
    <n v="215.976"/>
    <n v="3"/>
    <n v="0.2"/>
    <n v="-2.6997"/>
    <x v="0"/>
    <n v="-1.2500000000000001E-2"/>
  </r>
  <r>
    <n v="2122"/>
    <s v="CA-2017-158246"/>
    <d v="2016-02-17T00:00:00"/>
    <d v="2017-11-11T00:00:00"/>
    <d v="2016-02-17T00:00:00"/>
    <d v="2017-11-11T00:00:00"/>
    <n v="633"/>
    <x v="2"/>
    <s v="Q1"/>
    <s v="Feb"/>
    <x v="2"/>
    <s v="JB-15400"/>
    <x v="584"/>
    <x v="0"/>
    <s v="United States"/>
    <x v="276"/>
    <x v="7"/>
    <n v="94086"/>
    <x v="1"/>
    <s v="FUR-CH-10003061"/>
    <s v="Furniture"/>
    <x v="3"/>
    <x v="311"/>
    <n v="215.976"/>
    <n v="3"/>
    <n v="0.2"/>
    <n v="-2.6997"/>
    <x v="0"/>
    <n v="-1.2500000000000001E-2"/>
  </r>
  <r>
    <n v="2474"/>
    <s v="CA-2016-114972"/>
    <d v="2015-02-03T00:00:00"/>
    <d v="2016-06-11T00:00:00"/>
    <d v="2015-02-03T00:00:00"/>
    <d v="2016-06-11T00:00:00"/>
    <n v="494"/>
    <x v="0"/>
    <s v="Q1"/>
    <s v="Feb"/>
    <x v="2"/>
    <s v="PF-19225"/>
    <x v="441"/>
    <x v="1"/>
    <s v="United States"/>
    <x v="10"/>
    <x v="7"/>
    <n v="90032"/>
    <x v="1"/>
    <s v="FUR-CH-10001190"/>
    <s v="Furniture"/>
    <x v="3"/>
    <x v="362"/>
    <n v="217.584"/>
    <n v="2"/>
    <n v="0.2"/>
    <n v="-29.9178"/>
    <x v="0"/>
    <n v="-0.13749999999999998"/>
  </r>
  <r>
    <n v="5785"/>
    <s v="CA-2017-141117"/>
    <d v="2015-09-18T00:00:00"/>
    <d v="2017-08-10T00:00:00"/>
    <d v="2015-09-18T00:00:00"/>
    <d v="2017-08-10T00:00:00"/>
    <n v="692"/>
    <x v="0"/>
    <s v="Q3"/>
    <s v="Sep"/>
    <x v="1"/>
    <s v="JK-16090"/>
    <x v="585"/>
    <x v="1"/>
    <s v="United States"/>
    <x v="2"/>
    <x v="29"/>
    <n v="97477"/>
    <x v="1"/>
    <s v="FUR-BO-10001972"/>
    <s v="Furniture"/>
    <x v="1"/>
    <x v="25"/>
    <n v="217.76400000000001"/>
    <n v="6"/>
    <n v="0.7"/>
    <n v="-384.71640000000002"/>
    <x v="0"/>
    <n v="-1.7666666666666666"/>
  </r>
  <r>
    <n v="52"/>
    <s v="CA-2015-115742"/>
    <d v="2018-03-12T00:00:00"/>
    <d v="2015-04-22T00:00:00"/>
    <d v="2015-04-22T00:00:00"/>
    <d v="2018-03-12T00:00:00"/>
    <n v="1055"/>
    <x v="0"/>
    <s v="Q2"/>
    <s v="Apr"/>
    <x v="1"/>
    <s v="DP-13000"/>
    <x v="267"/>
    <x v="1"/>
    <s v="United States"/>
    <x v="277"/>
    <x v="14"/>
    <n v="47150"/>
    <x v="3"/>
    <s v="FUR-FU-10001706"/>
    <s v="Furniture"/>
    <x v="0"/>
    <x v="33"/>
    <n v="6.16"/>
    <n v="2"/>
    <n v="0"/>
    <n v="2.9567999999999999"/>
    <x v="0"/>
    <n v="0.48"/>
  </r>
  <r>
    <n v="5491"/>
    <s v="CA-2017-134495"/>
    <d v="2015-08-09T00:00:00"/>
    <d v="2017-04-04T00:00:00"/>
    <d v="2015-08-09T00:00:00"/>
    <d v="2017-04-04T00:00:00"/>
    <n v="604"/>
    <x v="0"/>
    <s v="Q3"/>
    <s v="Aug"/>
    <x v="0"/>
    <s v="BF-11020"/>
    <x v="213"/>
    <x v="0"/>
    <s v="United States"/>
    <x v="66"/>
    <x v="16"/>
    <n v="32216"/>
    <x v="2"/>
    <s v="FUR-CH-10003774"/>
    <s v="Furniture"/>
    <x v="3"/>
    <x v="113"/>
    <n v="218.352"/>
    <n v="3"/>
    <n v="0.2"/>
    <n v="-19.105799999999999"/>
    <x v="0"/>
    <n v="-8.7499999999999994E-2"/>
  </r>
  <r>
    <n v="9301"/>
    <s v="US-2015-163433"/>
    <d v="2018-03-14T00:00:00"/>
    <d v="2015-04-22T00:00:00"/>
    <d v="2015-04-22T00:00:00"/>
    <d v="2018-03-14T00:00:00"/>
    <n v="1057"/>
    <x v="0"/>
    <s v="Q2"/>
    <s v="Apr"/>
    <x v="0"/>
    <s v="MP-17965"/>
    <x v="146"/>
    <x v="0"/>
    <s v="United States"/>
    <x v="278"/>
    <x v="17"/>
    <n v="78501"/>
    <x v="3"/>
    <s v="FUR-CH-10000225"/>
    <s v="Furniture"/>
    <x v="3"/>
    <x v="309"/>
    <n v="56.686"/>
    <n v="1"/>
    <n v="0.3"/>
    <n v="-20.245000000000001"/>
    <x v="0"/>
    <n v="-0.35714285714285715"/>
  </r>
  <r>
    <n v="53"/>
    <s v="CA-2015-115742"/>
    <d v="2018-03-13T00:00:00"/>
    <d v="2015-04-22T00:00:00"/>
    <d v="2015-04-22T00:00:00"/>
    <d v="2018-03-13T00:00:00"/>
    <n v="1056"/>
    <x v="0"/>
    <s v="Q2"/>
    <s v="Apr"/>
    <x v="1"/>
    <s v="DP-13000"/>
    <x v="267"/>
    <x v="1"/>
    <s v="United States"/>
    <x v="277"/>
    <x v="14"/>
    <n v="47150"/>
    <x v="3"/>
    <s v="FUR-CH-10003061"/>
    <s v="Furniture"/>
    <x v="3"/>
    <x v="311"/>
    <n v="89.99"/>
    <n v="1"/>
    <n v="0"/>
    <n v="17.098099999999999"/>
    <x v="0"/>
    <n v="0.19"/>
  </r>
  <r>
    <n v="3989"/>
    <s v="US-2016-159415"/>
    <d v="2018-03-08T00:00:00"/>
    <d v="2016-04-22T00:00:00"/>
    <d v="2016-04-22T00:00:00"/>
    <d v="2018-03-08T00:00:00"/>
    <n v="685"/>
    <x v="2"/>
    <s v="Q2"/>
    <s v="Apr"/>
    <x v="1"/>
    <s v="CS-12175"/>
    <x v="586"/>
    <x v="0"/>
    <s v="United States"/>
    <x v="76"/>
    <x v="26"/>
    <n v="38401"/>
    <x v="2"/>
    <s v="FUR-FU-10003798"/>
    <s v="Furniture"/>
    <x v="0"/>
    <x v="315"/>
    <n v="79.12"/>
    <n v="5"/>
    <n v="0.2"/>
    <n v="13.846"/>
    <x v="0"/>
    <n v="0.17499999999999999"/>
  </r>
  <r>
    <n v="202"/>
    <s v="CA-2014-133690"/>
    <d v="2014-02-02T00:00:00"/>
    <d v="2014-05-08T00:00:00"/>
    <d v="2014-02-02T00:00:00"/>
    <d v="2014-05-08T00:00:00"/>
    <n v="95"/>
    <x v="1"/>
    <s v="Q1"/>
    <s v="Feb"/>
    <x v="2"/>
    <s v="BS-11755"/>
    <x v="414"/>
    <x v="1"/>
    <s v="United States"/>
    <x v="82"/>
    <x v="31"/>
    <n v="80219"/>
    <x v="1"/>
    <s v="FUR-TA-10004289"/>
    <s v="Furniture"/>
    <x v="2"/>
    <x v="310"/>
    <n v="218.75"/>
    <n v="2"/>
    <n v="0.5"/>
    <n v="-161.875"/>
    <x v="0"/>
    <n v="-0.74"/>
  </r>
  <r>
    <n v="6863"/>
    <s v="CA-2017-128965"/>
    <d v="2018-03-10T00:00:00"/>
    <d v="2017-04-22T00:00:00"/>
    <d v="2017-04-22T00:00:00"/>
    <d v="2018-03-10T00:00:00"/>
    <n v="322"/>
    <x v="3"/>
    <s v="Q2"/>
    <s v="Apr"/>
    <x v="1"/>
    <s v="PS-18760"/>
    <x v="587"/>
    <x v="1"/>
    <s v="United States"/>
    <x v="10"/>
    <x v="7"/>
    <n v="90008"/>
    <x v="1"/>
    <s v="FUR-CH-10003774"/>
    <s v="Furniture"/>
    <x v="3"/>
    <x v="113"/>
    <n v="218.352"/>
    <n v="3"/>
    <n v="0.2"/>
    <n v="-19.105799999999999"/>
    <x v="0"/>
    <n v="-8.7499999999999994E-2"/>
  </r>
  <r>
    <n v="8455"/>
    <s v="CA-2016-125087"/>
    <d v="2018-03-16T00:00:00"/>
    <d v="2016-04-23T00:00:00"/>
    <d v="2016-04-23T00:00:00"/>
    <d v="2018-03-16T00:00:00"/>
    <n v="692"/>
    <x v="2"/>
    <s v="Q2"/>
    <s v="Apr"/>
    <x v="1"/>
    <s v="TH-21115"/>
    <x v="9"/>
    <x v="0"/>
    <s v="United States"/>
    <x v="26"/>
    <x v="17"/>
    <n v="77070"/>
    <x v="3"/>
    <s v="FUR-FU-10004748"/>
    <s v="Furniture"/>
    <x v="0"/>
    <x v="291"/>
    <n v="127.88"/>
    <n v="5"/>
    <n v="0.6"/>
    <n v="-67.137"/>
    <x v="0"/>
    <n v="-0.52500000000000002"/>
  </r>
  <r>
    <n v="3099"/>
    <s v="CA-2017-135692"/>
    <d v="2018-04-29T00:00:00"/>
    <d v="2017-01-05T00:00:00"/>
    <d v="2017-01-05T00:00:00"/>
    <d v="2018-04-29T00:00:00"/>
    <n v="479"/>
    <x v="3"/>
    <s v="Q1"/>
    <s v="Jan"/>
    <x v="1"/>
    <s v="CV-12805"/>
    <x v="38"/>
    <x v="0"/>
    <s v="United States"/>
    <x v="279"/>
    <x v="17"/>
    <n v="76106"/>
    <x v="3"/>
    <s v="FUR-BO-10002268"/>
    <s v="Furniture"/>
    <x v="1"/>
    <x v="250"/>
    <n v="220.26560000000001"/>
    <n v="4"/>
    <n v="0.32"/>
    <n v="-42.1096"/>
    <x v="0"/>
    <n v="-0.19117647058823528"/>
  </r>
  <r>
    <n v="8565"/>
    <s v="US-2017-108315"/>
    <d v="2018-05-13T00:00:00"/>
    <d v="2017-04-05T00:00:00"/>
    <d v="2017-04-05T00:00:00"/>
    <d v="2018-05-13T00:00:00"/>
    <n v="403"/>
    <x v="3"/>
    <s v="Q2"/>
    <s v="Apr"/>
    <x v="1"/>
    <s v="MH-18115"/>
    <x v="543"/>
    <x v="2"/>
    <s v="United States"/>
    <x v="280"/>
    <x v="16"/>
    <n v="32771"/>
    <x v="2"/>
    <s v="FUR-FU-10000747"/>
    <s v="Furniture"/>
    <x v="0"/>
    <x v="49"/>
    <n v="220.70400000000001"/>
    <n v="6"/>
    <n v="0.2"/>
    <n v="-8.2764000000000006"/>
    <x v="0"/>
    <n v="-3.7499999999999999E-2"/>
  </r>
  <r>
    <n v="8453"/>
    <s v="CA-2016-125087"/>
    <d v="2018-03-15T00:00:00"/>
    <d v="2016-04-23T00:00:00"/>
    <d v="2016-04-23T00:00:00"/>
    <d v="2018-03-15T00:00:00"/>
    <n v="691"/>
    <x v="2"/>
    <s v="Q2"/>
    <s v="Apr"/>
    <x v="1"/>
    <s v="TH-21115"/>
    <x v="9"/>
    <x v="0"/>
    <s v="United States"/>
    <x v="26"/>
    <x v="17"/>
    <n v="77070"/>
    <x v="3"/>
    <s v="FUR-CH-10002880"/>
    <s v="Furniture"/>
    <x v="3"/>
    <x v="102"/>
    <n v="344.37200000000001"/>
    <n v="4"/>
    <n v="0.3"/>
    <n v="-93.472399999999993"/>
    <x v="0"/>
    <n v="-0.27142857142857141"/>
  </r>
  <r>
    <n v="6157"/>
    <s v="CA-2017-151484"/>
    <d v="2018-03-24T00:00:00"/>
    <d v="2017-04-23T00:00:00"/>
    <d v="2017-04-23T00:00:00"/>
    <d v="2018-03-24T00:00:00"/>
    <n v="335"/>
    <x v="3"/>
    <s v="Q2"/>
    <s v="Apr"/>
    <x v="2"/>
    <s v="CV-12805"/>
    <x v="38"/>
    <x v="0"/>
    <s v="United States"/>
    <x v="3"/>
    <x v="3"/>
    <n v="19120"/>
    <x v="0"/>
    <s v="FUR-FU-10004671"/>
    <s v="Furniture"/>
    <x v="0"/>
    <x v="177"/>
    <n v="42.408000000000001"/>
    <n v="3"/>
    <n v="0.2"/>
    <n v="9.5418000000000003"/>
    <x v="0"/>
    <n v="0.22500000000000001"/>
  </r>
  <r>
    <n v="6340"/>
    <s v="CA-2017-143112"/>
    <d v="2015-11-20T00:00:00"/>
    <d v="2017-09-10T00:00:00"/>
    <d v="2015-11-20T00:00:00"/>
    <d v="2017-09-10T00:00:00"/>
    <n v="660"/>
    <x v="0"/>
    <s v="Q4"/>
    <s v="Nov"/>
    <x v="1"/>
    <s v="TS-21370"/>
    <x v="204"/>
    <x v="0"/>
    <s v="United States"/>
    <x v="4"/>
    <x v="4"/>
    <n v="10035"/>
    <x v="0"/>
    <s v="FUR-CH-10002880"/>
    <s v="Furniture"/>
    <x v="3"/>
    <x v="102"/>
    <n v="221.38200000000001"/>
    <n v="2"/>
    <n v="0.1"/>
    <n v="2.4598"/>
    <x v="0"/>
    <n v="1.1111111111111112E-2"/>
  </r>
  <r>
    <n v="473"/>
    <s v="CA-2014-144666"/>
    <d v="2014-04-27T00:00:00"/>
    <d v="2014-11-11T00:00:00"/>
    <d v="2014-04-27T00:00:00"/>
    <d v="2014-11-11T00:00:00"/>
    <n v="198"/>
    <x v="1"/>
    <s v="Q2"/>
    <s v="Apr"/>
    <x v="0"/>
    <s v="JP-15520"/>
    <x v="386"/>
    <x v="1"/>
    <s v="United States"/>
    <x v="16"/>
    <x v="7"/>
    <n v="94110"/>
    <x v="1"/>
    <s v="FUR-BO-10001601"/>
    <s v="Furniture"/>
    <x v="1"/>
    <x v="342"/>
    <n v="222.666"/>
    <n v="2"/>
    <n v="0.15"/>
    <n v="10.478400000000001"/>
    <x v="0"/>
    <n v="4.7058823529411771E-2"/>
  </r>
  <r>
    <n v="6154"/>
    <s v="CA-2017-151484"/>
    <d v="2018-03-23T00:00:00"/>
    <d v="2017-04-23T00:00:00"/>
    <d v="2017-04-23T00:00:00"/>
    <d v="2018-03-23T00:00:00"/>
    <n v="334"/>
    <x v="3"/>
    <s v="Q2"/>
    <s v="Apr"/>
    <x v="2"/>
    <s v="CV-12805"/>
    <x v="38"/>
    <x v="0"/>
    <s v="United States"/>
    <x v="3"/>
    <x v="3"/>
    <n v="19120"/>
    <x v="0"/>
    <s v="FUR-FU-10001876"/>
    <s v="Furniture"/>
    <x v="0"/>
    <x v="170"/>
    <n v="51.968000000000004"/>
    <n v="2"/>
    <n v="0.2"/>
    <n v="10.393599999999999"/>
    <x v="0"/>
    <n v="0.19999999999999998"/>
  </r>
  <r>
    <n v="7184"/>
    <s v="CA-2017-128853"/>
    <d v="2018-03-30T00:00:00"/>
    <d v="2017-04-23T00:00:00"/>
    <d v="2017-04-23T00:00:00"/>
    <d v="2018-03-30T00:00:00"/>
    <n v="341"/>
    <x v="3"/>
    <s v="Q2"/>
    <s v="Apr"/>
    <x v="2"/>
    <s v="JM-15250"/>
    <x v="203"/>
    <x v="1"/>
    <s v="United States"/>
    <x v="75"/>
    <x v="34"/>
    <n v="21215"/>
    <x v="0"/>
    <s v="FUR-CH-10004218"/>
    <s v="Furniture"/>
    <x v="3"/>
    <x v="172"/>
    <n v="908.82"/>
    <n v="9"/>
    <n v="0"/>
    <n v="227.20500000000001"/>
    <x v="0"/>
    <n v="0.25"/>
  </r>
  <r>
    <n v="6768"/>
    <s v="CA-2017-100615"/>
    <d v="2018-03-26T00:00:00"/>
    <d v="2017-04-24T00:00:00"/>
    <d v="2017-04-24T00:00:00"/>
    <d v="2018-03-26T00:00:00"/>
    <n v="336"/>
    <x v="3"/>
    <s v="Q2"/>
    <s v="Apr"/>
    <x v="1"/>
    <s v="SJ-20215"/>
    <x v="527"/>
    <x v="1"/>
    <s v="United States"/>
    <x v="11"/>
    <x v="6"/>
    <n v="60653"/>
    <x v="3"/>
    <s v="FUR-FU-10002456"/>
    <s v="Furniture"/>
    <x v="0"/>
    <x v="289"/>
    <n v="14.56"/>
    <n v="5"/>
    <n v="0.6"/>
    <n v="-6.1879999999999997"/>
    <x v="0"/>
    <n v="-0.42499999999999999"/>
  </r>
  <r>
    <n v="805"/>
    <s v="CA-2017-135783"/>
    <d v="2018-04-05T00:00:00"/>
    <d v="2017-04-24T00:00:00"/>
    <d v="2017-04-24T00:00:00"/>
    <d v="2018-04-05T00:00:00"/>
    <n v="346"/>
    <x v="3"/>
    <s v="Q2"/>
    <s v="Apr"/>
    <x v="2"/>
    <s v="GM-14440"/>
    <x v="83"/>
    <x v="1"/>
    <s v="United States"/>
    <x v="16"/>
    <x v="7"/>
    <n v="94122"/>
    <x v="1"/>
    <s v="FUR-FU-10000794"/>
    <s v="Furniture"/>
    <x v="0"/>
    <x v="203"/>
    <n v="18.28"/>
    <n v="2"/>
    <n v="0"/>
    <n v="6.2152000000000003"/>
    <x v="0"/>
    <n v="0.33999999999999997"/>
  </r>
  <r>
    <n v="2709"/>
    <s v="CA-2015-121797"/>
    <d v="2016-06-06T00:00:00"/>
    <d v="2015-06-02T00:00:00"/>
    <d v="2015-06-02T00:00:00"/>
    <d v="2016-06-06T00:00:00"/>
    <n v="370"/>
    <x v="0"/>
    <s v="Q2"/>
    <s v="Jun"/>
    <x v="1"/>
    <s v="CC-12145"/>
    <x v="360"/>
    <x v="1"/>
    <s v="United States"/>
    <x v="10"/>
    <x v="7"/>
    <n v="90049"/>
    <x v="1"/>
    <s v="FUR-FU-10001876"/>
    <s v="Furniture"/>
    <x v="0"/>
    <x v="170"/>
    <n v="227.36"/>
    <n v="7"/>
    <n v="0"/>
    <n v="81.849599999999995"/>
    <x v="0"/>
    <n v="0.35999999999999993"/>
  </r>
  <r>
    <n v="3714"/>
    <s v="CA-2017-166198"/>
    <d v="2018-03-31T00:00:00"/>
    <d v="2017-04-24T00:00:00"/>
    <d v="2017-04-24T00:00:00"/>
    <d v="2018-03-31T00:00:00"/>
    <n v="341"/>
    <x v="3"/>
    <s v="Q2"/>
    <s v="Apr"/>
    <x v="2"/>
    <s v="JW-15955"/>
    <x v="111"/>
    <x v="1"/>
    <s v="United States"/>
    <x v="12"/>
    <x v="1"/>
    <n v="98103"/>
    <x v="1"/>
    <s v="FUR-FU-10004622"/>
    <s v="Furniture"/>
    <x v="0"/>
    <x v="331"/>
    <n v="162.6"/>
    <n v="3"/>
    <n v="0"/>
    <n v="34.146000000000001"/>
    <x v="0"/>
    <n v="0.21000000000000002"/>
  </r>
  <r>
    <n v="4553"/>
    <s v="US-2014-106334"/>
    <d v="2017-09-10T00:00:00"/>
    <d v="2015-02-01T00:00:00"/>
    <d v="2015-02-01T00:00:00"/>
    <d v="2017-09-10T00:00:00"/>
    <n v="952"/>
    <x v="0"/>
    <s v="Q1"/>
    <s v="Feb"/>
    <x v="1"/>
    <s v="JF-15490"/>
    <x v="406"/>
    <x v="1"/>
    <s v="United States"/>
    <x v="16"/>
    <x v="7"/>
    <n v="94122"/>
    <x v="1"/>
    <s v="FUR-CH-10004886"/>
    <s v="Furniture"/>
    <x v="3"/>
    <x v="360"/>
    <n v="230.28"/>
    <n v="3"/>
    <n v="0.2"/>
    <n v="23.027999999999999"/>
    <x v="0"/>
    <n v="9.9999999999999992E-2"/>
  </r>
  <r>
    <n v="2615"/>
    <s v="CA-2014-147298"/>
    <d v="2018-04-20T00:00:00"/>
    <d v="2014-03-05T00:00:00"/>
    <d v="2014-03-05T00:00:00"/>
    <d v="2018-04-20T00:00:00"/>
    <n v="1507"/>
    <x v="1"/>
    <s v="Q1"/>
    <s v="Mar"/>
    <x v="1"/>
    <s v="AG-10300"/>
    <x v="443"/>
    <x v="0"/>
    <s v="United States"/>
    <x v="10"/>
    <x v="7"/>
    <n v="90049"/>
    <x v="1"/>
    <s v="FUR-CH-10004886"/>
    <s v="Furniture"/>
    <x v="3"/>
    <x v="360"/>
    <n v="230.28"/>
    <n v="3"/>
    <n v="0.2"/>
    <n v="23.027999999999999"/>
    <x v="0"/>
    <n v="9.9999999999999992E-2"/>
  </r>
  <r>
    <n v="6766"/>
    <s v="CA-2017-100615"/>
    <d v="2018-03-25T00:00:00"/>
    <d v="2017-04-24T00:00:00"/>
    <d v="2017-04-24T00:00:00"/>
    <d v="2018-03-25T00:00:00"/>
    <n v="335"/>
    <x v="3"/>
    <s v="Q2"/>
    <s v="Apr"/>
    <x v="1"/>
    <s v="SJ-20215"/>
    <x v="527"/>
    <x v="1"/>
    <s v="United States"/>
    <x v="11"/>
    <x v="6"/>
    <n v="60653"/>
    <x v="3"/>
    <s v="FUR-CH-10002602"/>
    <s v="Furniture"/>
    <x v="3"/>
    <x v="301"/>
    <n v="317.05799999999999"/>
    <n v="3"/>
    <n v="0.3"/>
    <n v="-18.117599999999999"/>
    <x v="0"/>
    <n v="-5.7142857142857141E-2"/>
  </r>
  <r>
    <n v="6850"/>
    <s v="CA-2014-101462"/>
    <d v="2018-03-21T00:00:00"/>
    <d v="2014-04-25T00:00:00"/>
    <d v="2014-04-25T00:00:00"/>
    <d v="2018-03-21T00:00:00"/>
    <n v="1426"/>
    <x v="1"/>
    <s v="Q2"/>
    <s v="Apr"/>
    <x v="1"/>
    <s v="BP-11230"/>
    <x v="344"/>
    <x v="1"/>
    <s v="United States"/>
    <x v="10"/>
    <x v="7"/>
    <n v="90045"/>
    <x v="1"/>
    <s v="FUR-FU-10000409"/>
    <s v="Furniture"/>
    <x v="0"/>
    <x v="187"/>
    <n v="59.92"/>
    <n v="4"/>
    <n v="0"/>
    <n v="27.563199999999998"/>
    <x v="0"/>
    <n v="0.45999999999999996"/>
  </r>
  <r>
    <n v="2292"/>
    <s v="CA-2015-149342"/>
    <d v="2018-03-22T00:00:00"/>
    <d v="2015-04-25T00:00:00"/>
    <d v="2015-04-25T00:00:00"/>
    <d v="2018-03-22T00:00:00"/>
    <n v="1062"/>
    <x v="0"/>
    <s v="Q2"/>
    <s v="Apr"/>
    <x v="1"/>
    <s v="TS-21160"/>
    <x v="306"/>
    <x v="0"/>
    <s v="United States"/>
    <x v="5"/>
    <x v="19"/>
    <n v="31907"/>
    <x v="2"/>
    <s v="FUR-FU-10002937"/>
    <s v="Furniture"/>
    <x v="0"/>
    <x v="282"/>
    <n v="595.38"/>
    <n v="6"/>
    <n v="0"/>
    <n v="297.69"/>
    <x v="0"/>
    <n v="0.5"/>
  </r>
  <r>
    <n v="1403"/>
    <s v="US-2016-161396"/>
    <d v="2018-03-18T00:00:00"/>
    <d v="2016-04-25T00:00:00"/>
    <d v="2016-04-25T00:00:00"/>
    <d v="2018-03-18T00:00:00"/>
    <n v="692"/>
    <x v="2"/>
    <s v="Q2"/>
    <s v="Apr"/>
    <x v="1"/>
    <s v="GM-14455"/>
    <x v="398"/>
    <x v="2"/>
    <s v="United States"/>
    <x v="5"/>
    <x v="0"/>
    <n v="43229"/>
    <x v="0"/>
    <s v="FUR-TA-10002622"/>
    <s v="Furniture"/>
    <x v="2"/>
    <x v="245"/>
    <n v="205.17599999999999"/>
    <n v="2"/>
    <n v="0.4"/>
    <n v="-58.133200000000002"/>
    <x v="0"/>
    <n v="-0.28333333333333338"/>
  </r>
  <r>
    <n v="7535"/>
    <s v="US-2017-134642"/>
    <d v="2017-11-09T00:00:00"/>
    <d v="2017-01-03T00:00:00"/>
    <d v="2017-01-03T00:00:00"/>
    <d v="2017-11-09T00:00:00"/>
    <n v="310"/>
    <x v="3"/>
    <s v="Q1"/>
    <s v="Jan"/>
    <x v="1"/>
    <s v="SW-20245"/>
    <x v="95"/>
    <x v="1"/>
    <s v="United States"/>
    <x v="267"/>
    <x v="10"/>
    <n v="27834"/>
    <x v="2"/>
    <s v="FUR-BO-10004709"/>
    <s v="Furniture"/>
    <x v="1"/>
    <x v="259"/>
    <n v="231.92"/>
    <n v="5"/>
    <n v="0.2"/>
    <n v="5.798"/>
    <x v="0"/>
    <n v="2.5000000000000001E-2"/>
  </r>
  <r>
    <n v="7243"/>
    <s v="CA-2017-136651"/>
    <d v="2018-04-11T00:00:00"/>
    <d v="2017-04-25T00:00:00"/>
    <d v="2017-04-25T00:00:00"/>
    <d v="2018-04-11T00:00:00"/>
    <n v="351"/>
    <x v="3"/>
    <s v="Q2"/>
    <s v="Apr"/>
    <x v="0"/>
    <s v="JF-15355"/>
    <x v="180"/>
    <x v="1"/>
    <s v="United States"/>
    <x v="36"/>
    <x v="7"/>
    <n v="91104"/>
    <x v="1"/>
    <s v="FUR-FU-10004864"/>
    <s v="Furniture"/>
    <x v="0"/>
    <x v="74"/>
    <n v="24.14"/>
    <n v="2"/>
    <n v="0"/>
    <n v="7.9661999999999997"/>
    <x v="0"/>
    <n v="0.32999999999999996"/>
  </r>
  <r>
    <n v="7241"/>
    <s v="CA-2017-136651"/>
    <d v="2018-04-10T00:00:00"/>
    <d v="2017-04-25T00:00:00"/>
    <d v="2017-04-25T00:00:00"/>
    <d v="2018-04-10T00:00:00"/>
    <n v="350"/>
    <x v="3"/>
    <s v="Q2"/>
    <s v="Apr"/>
    <x v="0"/>
    <s v="JF-15355"/>
    <x v="180"/>
    <x v="1"/>
    <s v="United States"/>
    <x v="36"/>
    <x v="7"/>
    <n v="91104"/>
    <x v="1"/>
    <s v="FUR-FU-10002445"/>
    <s v="Furniture"/>
    <x v="0"/>
    <x v="0"/>
    <n v="66.36"/>
    <n v="7"/>
    <n v="0"/>
    <n v="26.544"/>
    <x v="0"/>
    <n v="0.4"/>
  </r>
  <r>
    <n v="1886"/>
    <s v="CA-2016-147578"/>
    <d v="2018-04-02T00:00:00"/>
    <d v="2016-04-26T00:00:00"/>
    <d v="2016-04-26T00:00:00"/>
    <d v="2018-04-02T00:00:00"/>
    <n v="706"/>
    <x v="2"/>
    <s v="Q2"/>
    <s v="Apr"/>
    <x v="0"/>
    <s v="PG-18895"/>
    <x v="588"/>
    <x v="1"/>
    <s v="United States"/>
    <x v="16"/>
    <x v="7"/>
    <n v="94122"/>
    <x v="1"/>
    <s v="FUR-FU-10001889"/>
    <s v="Furniture"/>
    <x v="0"/>
    <x v="30"/>
    <n v="31.56"/>
    <n v="3"/>
    <n v="0"/>
    <n v="10.4148"/>
    <x v="0"/>
    <n v="0.33"/>
  </r>
  <r>
    <n v="1037"/>
    <s v="CA-2016-113061"/>
    <d v="2018-04-01T00:00:00"/>
    <d v="2016-04-26T00:00:00"/>
    <d v="2016-04-26T00:00:00"/>
    <d v="2018-04-01T00:00:00"/>
    <n v="705"/>
    <x v="2"/>
    <s v="Q2"/>
    <s v="Apr"/>
    <x v="1"/>
    <s v="EL-13735"/>
    <x v="589"/>
    <x v="2"/>
    <s v="United States"/>
    <x v="281"/>
    <x v="11"/>
    <n v="65109"/>
    <x v="3"/>
    <s v="FUR-FU-10003975"/>
    <s v="Furniture"/>
    <x v="0"/>
    <x v="298"/>
    <n v="86.62"/>
    <n v="2"/>
    <n v="0"/>
    <n v="8.6620000000000008"/>
    <x v="0"/>
    <n v="0.1"/>
  </r>
  <r>
    <n v="232"/>
    <s v="US-2017-100930"/>
    <d v="2015-12-17T00:00:00"/>
    <d v="2017-12-04T00:00:00"/>
    <d v="2015-12-17T00:00:00"/>
    <d v="2017-12-04T00:00:00"/>
    <n v="718"/>
    <x v="0"/>
    <s v="Q4"/>
    <s v="Dec"/>
    <x v="1"/>
    <s v="CS-12400"/>
    <x v="590"/>
    <x v="2"/>
    <s v="United States"/>
    <x v="190"/>
    <x v="16"/>
    <n v="33614"/>
    <x v="2"/>
    <s v="FUR-TA-10001705"/>
    <s v="Furniture"/>
    <x v="2"/>
    <x v="101"/>
    <n v="233.86"/>
    <n v="2"/>
    <n v="0.45"/>
    <n v="-102.048"/>
    <x v="0"/>
    <n v="-0.43636363636363634"/>
  </r>
  <r>
    <n v="7441"/>
    <s v="US-2017-163657"/>
    <d v="2015-09-09T00:00:00"/>
    <d v="2017-06-09T00:00:00"/>
    <d v="2015-09-09T00:00:00"/>
    <d v="2017-06-09T00:00:00"/>
    <n v="639"/>
    <x v="0"/>
    <s v="Q3"/>
    <s v="Sep"/>
    <x v="1"/>
    <s v="JL-15235"/>
    <x v="591"/>
    <x v="1"/>
    <s v="United States"/>
    <x v="10"/>
    <x v="7"/>
    <n v="90049"/>
    <x v="1"/>
    <s v="FUR-TA-10004607"/>
    <s v="Furniture"/>
    <x v="2"/>
    <x v="147"/>
    <n v="236.52799999999999"/>
    <n v="2"/>
    <n v="0.2"/>
    <n v="-2.9565999999999999"/>
    <x v="0"/>
    <n v="-1.2500000000000001E-2"/>
  </r>
  <r>
    <n v="6046"/>
    <s v="CA-2015-113215"/>
    <d v="2014-07-25T00:00:00"/>
    <d v="2015-08-09T00:00:00"/>
    <d v="2014-07-25T00:00:00"/>
    <d v="2015-08-09T00:00:00"/>
    <n v="380"/>
    <x v="1"/>
    <s v="Q3"/>
    <s v="Jul"/>
    <x v="1"/>
    <s v="CP-12085"/>
    <x v="24"/>
    <x v="0"/>
    <s v="United States"/>
    <x v="210"/>
    <x v="13"/>
    <n v="85705"/>
    <x v="1"/>
    <s v="FUR-FU-10002937"/>
    <s v="Furniture"/>
    <x v="0"/>
    <x v="282"/>
    <n v="238.15199999999999"/>
    <n v="3"/>
    <n v="0.2"/>
    <n v="89.307000000000002"/>
    <x v="0"/>
    <n v="0.37500000000000006"/>
  </r>
  <r>
    <n v="130"/>
    <s v="US-2016-125969"/>
    <d v="2015-04-18T00:00:00"/>
    <d v="2016-10-11T00:00:00"/>
    <d v="2015-04-18T00:00:00"/>
    <d v="2016-10-11T00:00:00"/>
    <n v="542"/>
    <x v="0"/>
    <s v="Q2"/>
    <s v="Apr"/>
    <x v="0"/>
    <s v="LS-16975"/>
    <x v="207"/>
    <x v="2"/>
    <s v="United States"/>
    <x v="10"/>
    <x v="7"/>
    <n v="90004"/>
    <x v="1"/>
    <s v="FUR-FU-10003773"/>
    <s v="Furniture"/>
    <x v="0"/>
    <x v="330"/>
    <n v="238.56"/>
    <n v="3"/>
    <n v="0"/>
    <n v="26.241599999999998"/>
    <x v="0"/>
    <n v="0.10999999999999999"/>
  </r>
  <r>
    <n v="6031"/>
    <s v="US-2017-152492"/>
    <d v="2015-12-06T00:00:00"/>
    <d v="2017-06-07T00:00:00"/>
    <d v="2015-12-06T00:00:00"/>
    <d v="2017-06-07T00:00:00"/>
    <n v="549"/>
    <x v="0"/>
    <s v="Q4"/>
    <s v="Dec"/>
    <x v="3"/>
    <s v="AH-10585"/>
    <x v="197"/>
    <x v="1"/>
    <s v="United States"/>
    <x v="22"/>
    <x v="16"/>
    <n v="33142"/>
    <x v="2"/>
    <s v="FUR-CH-10000155"/>
    <s v="Furniture"/>
    <x v="3"/>
    <x v="129"/>
    <n v="239.24"/>
    <n v="1"/>
    <n v="0.2"/>
    <n v="23.923999999999999"/>
    <x v="0"/>
    <n v="9.9999999999999992E-2"/>
  </r>
  <r>
    <n v="8593"/>
    <s v="CA-2017-101700"/>
    <d v="2018-04-12T00:00:00"/>
    <d v="2017-04-26T00:00:00"/>
    <d v="2017-04-26T00:00:00"/>
    <d v="2018-04-12T00:00:00"/>
    <n v="351"/>
    <x v="3"/>
    <s v="Q2"/>
    <s v="Apr"/>
    <x v="2"/>
    <s v="SO-20335"/>
    <x v="114"/>
    <x v="1"/>
    <s v="United States"/>
    <x v="282"/>
    <x v="31"/>
    <n v="80634"/>
    <x v="1"/>
    <s v="FUR-FU-10001025"/>
    <s v="Furniture"/>
    <x v="0"/>
    <x v="175"/>
    <n v="11.664"/>
    <n v="3"/>
    <n v="0.2"/>
    <n v="3.3534000000000002"/>
    <x v="0"/>
    <n v="0.28750000000000003"/>
  </r>
  <r>
    <n v="8157"/>
    <s v="CA-2016-131296"/>
    <d v="2015-03-02T00:00:00"/>
    <d v="2016-09-10T00:00:00"/>
    <d v="2015-03-02T00:00:00"/>
    <d v="2016-09-10T00:00:00"/>
    <n v="558"/>
    <x v="0"/>
    <s v="Q1"/>
    <s v="Mar"/>
    <x v="1"/>
    <s v="MS-17830"/>
    <x v="436"/>
    <x v="1"/>
    <s v="United States"/>
    <x v="75"/>
    <x v="34"/>
    <n v="21215"/>
    <x v="0"/>
    <s v="FUR-TA-10002622"/>
    <s v="Furniture"/>
    <x v="2"/>
    <x v="245"/>
    <n v="239.37200000000001"/>
    <n v="2"/>
    <n v="0.3"/>
    <n v="-23.937200000000001"/>
    <x v="0"/>
    <n v="-9.9999999999999992E-2"/>
  </r>
  <r>
    <n v="5859"/>
    <s v="US-2017-153255"/>
    <d v="2015-10-18T00:00:00"/>
    <d v="2017-07-09T00:00:00"/>
    <d v="2015-10-18T00:00:00"/>
    <d v="2017-07-09T00:00:00"/>
    <n v="630"/>
    <x v="0"/>
    <s v="Q4"/>
    <s v="Oct"/>
    <x v="0"/>
    <s v="JK-15730"/>
    <x v="56"/>
    <x v="1"/>
    <s v="United States"/>
    <x v="19"/>
    <x v="7"/>
    <n v="94521"/>
    <x v="1"/>
    <s v="FUR-BO-10004218"/>
    <s v="Furniture"/>
    <x v="1"/>
    <x v="352"/>
    <n v="239.666"/>
    <n v="2"/>
    <n v="0.15"/>
    <n v="14.098000000000001"/>
    <x v="0"/>
    <n v="5.8823529411764712E-2"/>
  </r>
  <r>
    <n v="2239"/>
    <s v="CA-2017-166849"/>
    <d v="2018-03-27T00:00:00"/>
    <d v="2017-04-26T00:00:00"/>
    <d v="2017-04-26T00:00:00"/>
    <d v="2018-03-27T00:00:00"/>
    <n v="335"/>
    <x v="3"/>
    <s v="Q2"/>
    <s v="Apr"/>
    <x v="1"/>
    <s v="SJ-20125"/>
    <x v="592"/>
    <x v="2"/>
    <s v="United States"/>
    <x v="11"/>
    <x v="6"/>
    <n v="60610"/>
    <x v="3"/>
    <s v="FUR-FU-10004597"/>
    <s v="Furniture"/>
    <x v="0"/>
    <x v="181"/>
    <n v="44.4"/>
    <n v="2"/>
    <n v="0.6"/>
    <n v="-52.17"/>
    <x v="0"/>
    <n v="-1.175"/>
  </r>
  <r>
    <n v="6602"/>
    <s v="CA-2014-154095"/>
    <d v="2014-01-28T00:00:00"/>
    <d v="2014-07-12T00:00:00"/>
    <d v="2014-01-28T00:00:00"/>
    <d v="2014-07-12T00:00:00"/>
    <n v="165"/>
    <x v="1"/>
    <s v="Q1"/>
    <s v="Jan"/>
    <x v="1"/>
    <s v="ON-18715"/>
    <x v="233"/>
    <x v="0"/>
    <s v="United States"/>
    <x v="100"/>
    <x v="34"/>
    <n v="20735"/>
    <x v="0"/>
    <s v="FUR-CH-10004754"/>
    <s v="Furniture"/>
    <x v="3"/>
    <x v="225"/>
    <n v="239.84"/>
    <n v="8"/>
    <n v="0"/>
    <n v="64.756799999999998"/>
    <x v="0"/>
    <n v="0.26999999999999996"/>
  </r>
  <r>
    <n v="5518"/>
    <s v="CA-2017-117667"/>
    <d v="2015-11-13T00:00:00"/>
    <d v="2017-09-12T00:00:00"/>
    <d v="2015-11-13T00:00:00"/>
    <d v="2017-09-12T00:00:00"/>
    <n v="669"/>
    <x v="0"/>
    <s v="Q4"/>
    <s v="Nov"/>
    <x v="1"/>
    <s v="MS-17980"/>
    <x v="378"/>
    <x v="0"/>
    <s v="United States"/>
    <x v="3"/>
    <x v="3"/>
    <n v="19134"/>
    <x v="0"/>
    <s v="FUR-CH-10004540"/>
    <s v="Furniture"/>
    <x v="3"/>
    <x v="152"/>
    <n v="239.96"/>
    <n v="10"/>
    <n v="0.3"/>
    <n v="-10.284000000000001"/>
    <x v="0"/>
    <n v="-4.2857142857142858E-2"/>
  </r>
  <r>
    <n v="1387"/>
    <s v="US-2016-108504"/>
    <d v="2015-03-13T00:00:00"/>
    <d v="2016-05-02T00:00:00"/>
    <d v="2015-03-13T00:00:00"/>
    <d v="2016-05-02T00:00:00"/>
    <n v="416"/>
    <x v="0"/>
    <s v="Q1"/>
    <s v="Mar"/>
    <x v="3"/>
    <s v="PP-18955"/>
    <x v="36"/>
    <x v="2"/>
    <s v="United States"/>
    <x v="95"/>
    <x v="19"/>
    <n v="30080"/>
    <x v="2"/>
    <s v="FUR-BO-10004015"/>
    <s v="Furniture"/>
    <x v="1"/>
    <x v="216"/>
    <n v="239.98"/>
    <n v="2"/>
    <n v="0"/>
    <n v="52.7956"/>
    <x v="0"/>
    <n v="0.22"/>
  </r>
  <r>
    <n v="3027"/>
    <s v="CA-2017-169054"/>
    <d v="2018-04-06T00:00:00"/>
    <d v="2017-04-26T00:00:00"/>
    <d v="2017-04-26T00:00:00"/>
    <d v="2018-04-06T00:00:00"/>
    <n v="345"/>
    <x v="3"/>
    <s v="Q2"/>
    <s v="Apr"/>
    <x v="1"/>
    <s v="MO-17800"/>
    <x v="358"/>
    <x v="2"/>
    <s v="United States"/>
    <x v="3"/>
    <x v="3"/>
    <n v="19140"/>
    <x v="0"/>
    <s v="FUR-FU-10001488"/>
    <s v="Furniture"/>
    <x v="0"/>
    <x v="73"/>
    <n v="254.352"/>
    <n v="3"/>
    <n v="0.2"/>
    <n v="0"/>
    <x v="1"/>
    <n v="0"/>
  </r>
  <r>
    <n v="3409"/>
    <s v="US-2014-150119"/>
    <d v="2018-04-09T00:00:00"/>
    <d v="2014-04-27T00:00:00"/>
    <d v="2014-04-27T00:00:00"/>
    <d v="2018-04-09T00:00:00"/>
    <n v="1443"/>
    <x v="1"/>
    <s v="Q2"/>
    <s v="Apr"/>
    <x v="1"/>
    <s v="LB-16795"/>
    <x v="292"/>
    <x v="2"/>
    <s v="United States"/>
    <x v="5"/>
    <x v="0"/>
    <n v="43229"/>
    <x v="0"/>
    <s v="FUR-FU-10002191"/>
    <s v="Furniture"/>
    <x v="0"/>
    <x v="110"/>
    <n v="22.335999999999999"/>
    <n v="4"/>
    <n v="0.2"/>
    <n v="7.8175999999999997"/>
    <x v="0"/>
    <n v="0.35000000000000003"/>
  </r>
  <r>
    <n v="5973"/>
    <s v="CA-2017-115105"/>
    <d v="2015-12-02T00:00:00"/>
    <d v="2017-11-02T00:00:00"/>
    <d v="2015-12-02T00:00:00"/>
    <d v="2017-11-02T00:00:00"/>
    <n v="701"/>
    <x v="0"/>
    <s v="Q4"/>
    <s v="Dec"/>
    <x v="1"/>
    <s v="BD-11770"/>
    <x v="593"/>
    <x v="1"/>
    <s v="United States"/>
    <x v="4"/>
    <x v="4"/>
    <n v="10024"/>
    <x v="0"/>
    <s v="FUR-BO-10001811"/>
    <s v="Furniture"/>
    <x v="1"/>
    <x v="205"/>
    <n v="240.78399999999999"/>
    <n v="1"/>
    <n v="0.2"/>
    <n v="30.097999999999999"/>
    <x v="0"/>
    <n v="0.125"/>
  </r>
  <r>
    <n v="3406"/>
    <s v="US-2014-150119"/>
    <d v="2018-04-07T00:00:00"/>
    <d v="2014-04-27T00:00:00"/>
    <d v="2014-04-27T00:00:00"/>
    <d v="2018-04-07T00:00:00"/>
    <n v="1441"/>
    <x v="1"/>
    <s v="Q2"/>
    <s v="Apr"/>
    <x v="1"/>
    <s v="LB-16795"/>
    <x v="292"/>
    <x v="2"/>
    <s v="United States"/>
    <x v="5"/>
    <x v="0"/>
    <n v="43229"/>
    <x v="0"/>
    <s v="FUR-CH-10002965"/>
    <s v="Furniture"/>
    <x v="3"/>
    <x v="231"/>
    <n v="281.37200000000001"/>
    <n v="2"/>
    <n v="0.3"/>
    <n v="-12.0588"/>
    <x v="0"/>
    <n v="-4.2857142857142858E-2"/>
  </r>
  <r>
    <n v="3407"/>
    <s v="US-2014-150119"/>
    <d v="2018-04-08T00:00:00"/>
    <d v="2014-04-27T00:00:00"/>
    <d v="2014-04-27T00:00:00"/>
    <d v="2018-04-08T00:00:00"/>
    <n v="1442"/>
    <x v="1"/>
    <s v="Q2"/>
    <s v="Apr"/>
    <x v="1"/>
    <s v="LB-16795"/>
    <x v="292"/>
    <x v="2"/>
    <s v="United States"/>
    <x v="5"/>
    <x v="0"/>
    <n v="43229"/>
    <x v="0"/>
    <s v="FUR-CH-10002965"/>
    <s v="Furniture"/>
    <x v="3"/>
    <x v="231"/>
    <n v="281.37200000000001"/>
    <n v="2"/>
    <n v="0.3"/>
    <n v="-12.0588"/>
    <x v="0"/>
    <n v="-4.2857142857142858E-2"/>
  </r>
  <r>
    <n v="1359"/>
    <s v="CA-2017-160045"/>
    <d v="2018-04-27T00:00:00"/>
    <d v="2017-04-27T00:00:00"/>
    <d v="2017-04-27T00:00:00"/>
    <d v="2018-04-27T00:00:00"/>
    <n v="365"/>
    <x v="3"/>
    <s v="Q2"/>
    <s v="Apr"/>
    <x v="2"/>
    <s v="LB-16735"/>
    <x v="594"/>
    <x v="1"/>
    <s v="United States"/>
    <x v="279"/>
    <x v="17"/>
    <n v="76106"/>
    <x v="3"/>
    <s v="FUR-FU-10000010"/>
    <s v="Furniture"/>
    <x v="0"/>
    <x v="1"/>
    <n v="1.988"/>
    <n v="1"/>
    <n v="0.6"/>
    <n v="-1.4413"/>
    <x v="0"/>
    <n v="-0.72499999999999998"/>
  </r>
  <r>
    <n v="8472"/>
    <s v="US-2017-132031"/>
    <d v="2018-04-14T00:00:00"/>
    <d v="2017-04-27T00:00:00"/>
    <d v="2017-04-27T00:00:00"/>
    <d v="2018-04-14T00:00:00"/>
    <n v="352"/>
    <x v="3"/>
    <s v="Q2"/>
    <s v="Apr"/>
    <x v="1"/>
    <s v="PN-18775"/>
    <x v="439"/>
    <x v="2"/>
    <s v="United States"/>
    <x v="283"/>
    <x v="26"/>
    <n v="37042"/>
    <x v="2"/>
    <s v="FUR-FU-10000193"/>
    <s v="Furniture"/>
    <x v="0"/>
    <x v="146"/>
    <n v="77.951999999999998"/>
    <n v="3"/>
    <n v="0.2"/>
    <n v="-11.6928"/>
    <x v="0"/>
    <n v="-0.15"/>
  </r>
  <r>
    <n v="6482"/>
    <s v="CA-2017-140872"/>
    <d v="2015-10-08T00:00:00"/>
    <d v="2017-10-06T00:00:00"/>
    <d v="2015-10-08T00:00:00"/>
    <d v="2017-10-06T00:00:00"/>
    <n v="729"/>
    <x v="0"/>
    <s v="Q4"/>
    <s v="Oct"/>
    <x v="1"/>
    <s v="NR-18550"/>
    <x v="127"/>
    <x v="1"/>
    <s v="United States"/>
    <x v="284"/>
    <x v="16"/>
    <n v="33024"/>
    <x v="2"/>
    <s v="FUR-BO-10002824"/>
    <s v="Furniture"/>
    <x v="1"/>
    <x v="358"/>
    <n v="241.56800000000001"/>
    <n v="2"/>
    <n v="0.2"/>
    <n v="0"/>
    <x v="1"/>
    <n v="0"/>
  </r>
  <r>
    <n v="8974"/>
    <s v="CA-2017-159226"/>
    <d v="2018-04-19T00:00:00"/>
    <d v="2017-04-27T00:00:00"/>
    <d v="2017-04-27T00:00:00"/>
    <d v="2018-04-19T00:00:00"/>
    <n v="357"/>
    <x v="3"/>
    <s v="Q2"/>
    <s v="Apr"/>
    <x v="0"/>
    <s v="RL-19615"/>
    <x v="450"/>
    <x v="1"/>
    <s v="United States"/>
    <x v="10"/>
    <x v="7"/>
    <n v="90008"/>
    <x v="1"/>
    <s v="FUR-BO-10004709"/>
    <s v="Furniture"/>
    <x v="1"/>
    <x v="259"/>
    <n v="344.98099999999999"/>
    <n v="7"/>
    <n v="0.15"/>
    <n v="28.4102"/>
    <x v="0"/>
    <n v="8.2352941176470587E-2"/>
  </r>
  <r>
    <n v="8470"/>
    <s v="US-2017-132031"/>
    <d v="2018-04-13T00:00:00"/>
    <d v="2017-04-27T00:00:00"/>
    <d v="2017-04-27T00:00:00"/>
    <d v="2018-04-13T00:00:00"/>
    <n v="351"/>
    <x v="3"/>
    <s v="Q2"/>
    <s v="Apr"/>
    <x v="1"/>
    <s v="PN-18775"/>
    <x v="439"/>
    <x v="2"/>
    <s v="United States"/>
    <x v="283"/>
    <x v="26"/>
    <n v="37042"/>
    <x v="2"/>
    <s v="FUR-BO-10001972"/>
    <s v="Furniture"/>
    <x v="1"/>
    <x v="25"/>
    <n v="387.13600000000002"/>
    <n v="4"/>
    <n v="0.2"/>
    <n v="-14.5176"/>
    <x v="0"/>
    <n v="-3.7499999999999999E-2"/>
  </r>
  <r>
    <n v="4684"/>
    <s v="CA-2016-159912"/>
    <d v="2019-05-09T00:00:00"/>
    <d v="2016-03-09T00:00:00"/>
    <d v="2016-03-09T00:00:00"/>
    <d v="2019-05-09T00:00:00"/>
    <n v="1156"/>
    <x v="2"/>
    <s v="Q1"/>
    <s v="Mar"/>
    <x v="1"/>
    <s v="GB-14530"/>
    <x v="247"/>
    <x v="0"/>
    <s v="United States"/>
    <x v="3"/>
    <x v="3"/>
    <n v="19120"/>
    <x v="0"/>
    <s v="FUR-TA-10004152"/>
    <s v="Furniture"/>
    <x v="2"/>
    <x v="363"/>
    <n v="241.92"/>
    <n v="4"/>
    <n v="0.4"/>
    <n v="-56.448"/>
    <x v="0"/>
    <n v="-0.23333333333333334"/>
  </r>
  <r>
    <n v="6612"/>
    <s v="CA-2015-107678"/>
    <d v="2018-03-28T00:00:00"/>
    <d v="2015-04-28T00:00:00"/>
    <d v="2015-04-28T00:00:00"/>
    <d v="2018-03-28T00:00:00"/>
    <n v="1065"/>
    <x v="0"/>
    <s v="Q2"/>
    <s v="Apr"/>
    <x v="1"/>
    <s v="JK-16090"/>
    <x v="585"/>
    <x v="1"/>
    <s v="United States"/>
    <x v="58"/>
    <x v="30"/>
    <n v="40214"/>
    <x v="2"/>
    <s v="FUR-CH-10001891"/>
    <s v="Furniture"/>
    <x v="3"/>
    <x v="98"/>
    <n v="191.96"/>
    <n v="2"/>
    <n v="0"/>
    <n v="51.8292"/>
    <x v="0"/>
    <n v="0.26999999999999996"/>
  </r>
  <r>
    <n v="6615"/>
    <s v="CA-2015-107678"/>
    <d v="2018-03-29T00:00:00"/>
    <d v="2015-04-28T00:00:00"/>
    <d v="2015-04-28T00:00:00"/>
    <d v="2018-03-29T00:00:00"/>
    <n v="1066"/>
    <x v="0"/>
    <s v="Q2"/>
    <s v="Apr"/>
    <x v="1"/>
    <s v="JK-16090"/>
    <x v="585"/>
    <x v="1"/>
    <s v="United States"/>
    <x v="58"/>
    <x v="30"/>
    <n v="40214"/>
    <x v="2"/>
    <s v="FUR-FU-10003394"/>
    <s v="Furniture"/>
    <x v="0"/>
    <x v="107"/>
    <n v="209.88"/>
    <n v="3"/>
    <n v="0"/>
    <n v="35.679600000000001"/>
    <x v="0"/>
    <n v="0.17"/>
  </r>
  <r>
    <n v="4988"/>
    <s v="CA-2016-149279"/>
    <d v="2018-04-15T00:00:00"/>
    <d v="2016-04-28T00:00:00"/>
    <d v="2016-04-28T00:00:00"/>
    <d v="2018-04-15T00:00:00"/>
    <n v="717"/>
    <x v="2"/>
    <s v="Q2"/>
    <s v="Apr"/>
    <x v="1"/>
    <s v="CL-12700"/>
    <x v="216"/>
    <x v="2"/>
    <s v="United States"/>
    <x v="192"/>
    <x v="31"/>
    <n v="80906"/>
    <x v="1"/>
    <s v="FUR-CH-10004287"/>
    <s v="Furniture"/>
    <x v="3"/>
    <x v="228"/>
    <n v="1325.76"/>
    <n v="6"/>
    <n v="0.2"/>
    <n v="149.148"/>
    <x v="0"/>
    <n v="0.1125"/>
  </r>
  <r>
    <n v="6949"/>
    <s v="CA-2015-130365"/>
    <d v="2018-04-18T00:00:00"/>
    <d v="2015-04-29T00:00:00"/>
    <d v="2015-04-29T00:00:00"/>
    <d v="2018-04-18T00:00:00"/>
    <n v="1085"/>
    <x v="0"/>
    <s v="Q2"/>
    <s v="Apr"/>
    <x v="1"/>
    <s v="ZC-21910"/>
    <x v="65"/>
    <x v="1"/>
    <s v="United States"/>
    <x v="43"/>
    <x v="6"/>
    <n v="60505"/>
    <x v="3"/>
    <s v="FUR-CH-10003535"/>
    <s v="Furniture"/>
    <x v="3"/>
    <x v="333"/>
    <n v="128.05799999999999"/>
    <n v="3"/>
    <n v="0.3"/>
    <n v="-23.7822"/>
    <x v="0"/>
    <n v="-0.18571428571428572"/>
  </r>
  <r>
    <n v="7879"/>
    <s v="CA-2016-160241"/>
    <d v="2017-04-07T00:00:00"/>
    <d v="2016-04-12T00:00:00"/>
    <d v="2016-04-12T00:00:00"/>
    <d v="2017-04-07T00:00:00"/>
    <n v="360"/>
    <x v="2"/>
    <s v="Q2"/>
    <s v="Apr"/>
    <x v="0"/>
    <s v="DR-12940"/>
    <x v="390"/>
    <x v="2"/>
    <s v="United States"/>
    <x v="43"/>
    <x v="6"/>
    <n v="60505"/>
    <x v="3"/>
    <s v="FUR-FU-10003806"/>
    <s v="Furniture"/>
    <x v="0"/>
    <x v="161"/>
    <n v="242.17599999999999"/>
    <n v="4"/>
    <n v="0.6"/>
    <n v="-302.72000000000003"/>
    <x v="0"/>
    <n v="-1.2500000000000002"/>
  </r>
  <r>
    <n v="463"/>
    <s v="CA-2016-109869"/>
    <d v="2018-04-03T00:00:00"/>
    <d v="2016-04-29T00:00:00"/>
    <d v="2016-04-29T00:00:00"/>
    <d v="2018-04-03T00:00:00"/>
    <n v="704"/>
    <x v="2"/>
    <s v="Q2"/>
    <s v="Apr"/>
    <x v="1"/>
    <s v="TN-21040"/>
    <x v="507"/>
    <x v="2"/>
    <s v="United States"/>
    <x v="39"/>
    <x v="13"/>
    <n v="85023"/>
    <x v="1"/>
    <s v="FUR-FU-10000023"/>
    <s v="Furniture"/>
    <x v="0"/>
    <x v="13"/>
    <n v="23.56"/>
    <n v="5"/>
    <n v="0.2"/>
    <n v="7.0679999999999996"/>
    <x v="0"/>
    <n v="0.3"/>
  </r>
  <r>
    <n v="464"/>
    <s v="CA-2016-109869"/>
    <d v="2018-04-04T00:00:00"/>
    <d v="2016-04-29T00:00:00"/>
    <d v="2016-04-29T00:00:00"/>
    <d v="2018-04-04T00:00:00"/>
    <n v="705"/>
    <x v="2"/>
    <s v="Q2"/>
    <s v="Apr"/>
    <x v="1"/>
    <s v="TN-21040"/>
    <x v="507"/>
    <x v="2"/>
    <s v="United States"/>
    <x v="39"/>
    <x v="13"/>
    <n v="85023"/>
    <x v="1"/>
    <s v="FUR-TA-10001889"/>
    <s v="Furniture"/>
    <x v="2"/>
    <x v="4"/>
    <n v="1272.6300000000001"/>
    <n v="6"/>
    <n v="0.5"/>
    <n v="-814.48320000000001"/>
    <x v="0"/>
    <n v="-0.6399999999999999"/>
  </r>
  <r>
    <n v="4376"/>
    <s v="CA-2014-166954"/>
    <d v="2018-04-16T00:00:00"/>
    <d v="2014-04-30T00:00:00"/>
    <d v="2014-04-30T00:00:00"/>
    <d v="2018-04-16T00:00:00"/>
    <n v="1447"/>
    <x v="1"/>
    <s v="Q2"/>
    <s v="Apr"/>
    <x v="1"/>
    <s v="BT-11305"/>
    <x v="64"/>
    <x v="2"/>
    <s v="United States"/>
    <x v="285"/>
    <x v="7"/>
    <n v="91776"/>
    <x v="1"/>
    <s v="FUR-FU-10003708"/>
    <s v="Furniture"/>
    <x v="0"/>
    <x v="67"/>
    <n v="303.25"/>
    <n v="5"/>
    <n v="0"/>
    <n v="63.682499999999997"/>
    <x v="0"/>
    <n v="0.21"/>
  </r>
  <r>
    <n v="7541"/>
    <s v="US-2017-112347"/>
    <d v="2015-09-26T00:00:00"/>
    <d v="2017-06-12T00:00:00"/>
    <d v="2015-09-26T00:00:00"/>
    <d v="2017-06-12T00:00:00"/>
    <n v="625"/>
    <x v="0"/>
    <s v="Q3"/>
    <s v="Sep"/>
    <x v="1"/>
    <s v="BS-11380"/>
    <x v="595"/>
    <x v="0"/>
    <s v="United States"/>
    <x v="82"/>
    <x v="31"/>
    <n v="80219"/>
    <x v="1"/>
    <s v="FUR-BO-10003546"/>
    <s v="Furniture"/>
    <x v="1"/>
    <x v="237"/>
    <n v="242.352"/>
    <n v="8"/>
    <n v="0.7"/>
    <n v="-363.52800000000002"/>
    <x v="0"/>
    <n v="-1.5"/>
  </r>
  <r>
    <n v="445"/>
    <s v="CA-2016-115756"/>
    <d v="2015-03-21T00:00:00"/>
    <d v="2016-07-09T00:00:00"/>
    <d v="2015-03-21T00:00:00"/>
    <d v="2016-07-09T00:00:00"/>
    <n v="476"/>
    <x v="0"/>
    <s v="Q1"/>
    <s v="Mar"/>
    <x v="0"/>
    <s v="PK-19075"/>
    <x v="107"/>
    <x v="1"/>
    <s v="United States"/>
    <x v="20"/>
    <x v="12"/>
    <n v="48227"/>
    <x v="3"/>
    <s v="FUR-CH-10002372"/>
    <s v="Furniture"/>
    <x v="3"/>
    <x v="77"/>
    <n v="242.94"/>
    <n v="3"/>
    <n v="0"/>
    <n v="29.152799999999999"/>
    <x v="0"/>
    <n v="0.12"/>
  </r>
  <r>
    <n v="4378"/>
    <s v="CA-2014-166954"/>
    <d v="2018-04-17T00:00:00"/>
    <d v="2014-04-30T00:00:00"/>
    <d v="2014-04-30T00:00:00"/>
    <d v="2018-04-17T00:00:00"/>
    <n v="1448"/>
    <x v="1"/>
    <s v="Q2"/>
    <s v="Apr"/>
    <x v="1"/>
    <s v="BT-11305"/>
    <x v="64"/>
    <x v="2"/>
    <s v="United States"/>
    <x v="285"/>
    <x v="7"/>
    <n v="91776"/>
    <x v="1"/>
    <s v="FUR-CH-10003973"/>
    <s v="Furniture"/>
    <x v="3"/>
    <x v="345"/>
    <n v="1487.04"/>
    <n v="5"/>
    <n v="0.2"/>
    <n v="148.70400000000001"/>
    <x v="0"/>
    <n v="0.1"/>
  </r>
  <r>
    <n v="2975"/>
    <s v="CA-2015-137512"/>
    <d v="2014-09-21T00:00:00"/>
    <d v="2015-12-05T00:00:00"/>
    <d v="2014-09-21T00:00:00"/>
    <d v="2015-12-05T00:00:00"/>
    <n v="440"/>
    <x v="1"/>
    <s v="Q3"/>
    <s v="Sep"/>
    <x v="1"/>
    <s v="AG-10675"/>
    <x v="27"/>
    <x v="1"/>
    <s v="United States"/>
    <x v="286"/>
    <x v="17"/>
    <n v="75002"/>
    <x v="3"/>
    <s v="FUR-TA-10001095"/>
    <s v="Furniture"/>
    <x v="2"/>
    <x v="51"/>
    <n v="244.006"/>
    <n v="2"/>
    <n v="0.3"/>
    <n v="-31.372199999999999"/>
    <x v="0"/>
    <n v="-0.12857142857142856"/>
  </r>
  <r>
    <n v="8207"/>
    <s v="CA-2015-122266"/>
    <d v="2018-04-25T00:00:00"/>
    <d v="2015-04-30T00:00:00"/>
    <d v="2015-04-30T00:00:00"/>
    <d v="2018-04-25T00:00:00"/>
    <n v="1091"/>
    <x v="0"/>
    <s v="Q2"/>
    <s v="Apr"/>
    <x v="1"/>
    <s v="SA-20830"/>
    <x v="490"/>
    <x v="1"/>
    <s v="United States"/>
    <x v="287"/>
    <x v="16"/>
    <n v="32114"/>
    <x v="2"/>
    <s v="FUR-TA-10000577"/>
    <s v="Furniture"/>
    <x v="2"/>
    <x v="104"/>
    <n v="191.5155"/>
    <n v="1"/>
    <n v="0.45"/>
    <n v="-76.606200000000001"/>
    <x v="0"/>
    <n v="-0.4"/>
  </r>
  <r>
    <n v="3343"/>
    <s v="CA-2016-145982"/>
    <d v="2019-04-28T00:00:00"/>
    <d v="2016-01-09T00:00:00"/>
    <d v="2016-01-09T00:00:00"/>
    <d v="2019-04-28T00:00:00"/>
    <n v="1205"/>
    <x v="2"/>
    <s v="Q1"/>
    <s v="Jan"/>
    <x v="0"/>
    <s v="TB-21055"/>
    <x v="596"/>
    <x v="1"/>
    <s v="United States"/>
    <x v="288"/>
    <x v="25"/>
    <n v="2169"/>
    <x v="0"/>
    <s v="FUR-TA-10001307"/>
    <s v="Furniture"/>
    <x v="2"/>
    <x v="97"/>
    <n v="244.61500000000001"/>
    <n v="1"/>
    <n v="0.3"/>
    <n v="20.966999999999999"/>
    <x v="0"/>
    <n v="8.5714285714285701E-2"/>
  </r>
  <r>
    <n v="2899"/>
    <s v="US-2015-114839"/>
    <d v="2018-04-24T00:00:00"/>
    <d v="2015-04-30T00:00:00"/>
    <d v="2015-04-30T00:00:00"/>
    <d v="2018-04-24T00:00:00"/>
    <n v="1090"/>
    <x v="0"/>
    <s v="Q2"/>
    <s v="Apr"/>
    <x v="1"/>
    <s v="PW-19240"/>
    <x v="288"/>
    <x v="1"/>
    <s v="United States"/>
    <x v="26"/>
    <x v="17"/>
    <n v="77036"/>
    <x v="3"/>
    <s v="FUR-CH-10004086"/>
    <s v="Furniture"/>
    <x v="3"/>
    <x v="355"/>
    <n v="408.42200000000003"/>
    <n v="2"/>
    <n v="0.3"/>
    <n v="-5.8346"/>
    <x v="0"/>
    <n v="-1.4285714285714285E-2"/>
  </r>
  <r>
    <n v="7913"/>
    <s v="CA-2016-167605"/>
    <d v="2018-05-02T00:00:00"/>
    <d v="2016-04-30T00:00:00"/>
    <d v="2016-04-30T00:00:00"/>
    <d v="2018-05-02T00:00:00"/>
    <n v="732"/>
    <x v="2"/>
    <s v="Q2"/>
    <s v="Apr"/>
    <x v="0"/>
    <s v="RB-19570"/>
    <x v="574"/>
    <x v="1"/>
    <s v="United States"/>
    <x v="35"/>
    <x v="6"/>
    <n v="60174"/>
    <x v="3"/>
    <s v="FUR-FU-10001602"/>
    <s v="Furniture"/>
    <x v="0"/>
    <x v="266"/>
    <n v="30.344000000000001"/>
    <n v="2"/>
    <n v="0.6"/>
    <n v="-31.8612"/>
    <x v="0"/>
    <n v="-1.05"/>
  </r>
  <r>
    <n v="1602"/>
    <s v="CA-2016-164672"/>
    <d v="2015-05-09T00:00:00"/>
    <d v="2016-05-13T00:00:00"/>
    <d v="2015-05-09T00:00:00"/>
    <d v="2016-05-13T00:00:00"/>
    <n v="370"/>
    <x v="0"/>
    <s v="Q2"/>
    <s v="May"/>
    <x v="0"/>
    <s v="GB-14530"/>
    <x v="247"/>
    <x v="0"/>
    <s v="United States"/>
    <x v="45"/>
    <x v="27"/>
    <n v="19901"/>
    <x v="0"/>
    <s v="FUR-FU-10001488"/>
    <s v="Furniture"/>
    <x v="0"/>
    <x v="73"/>
    <n v="211.96"/>
    <n v="2"/>
    <n v="0"/>
    <n v="42.392000000000003"/>
    <x v="0"/>
    <n v="0.2"/>
  </r>
  <r>
    <n v="5012"/>
    <s v="US-2017-139647"/>
    <d v="2016-03-18T00:00:00"/>
    <d v="2017-05-13T00:00:00"/>
    <d v="2016-03-18T00:00:00"/>
    <d v="2017-05-13T00:00:00"/>
    <n v="421"/>
    <x v="2"/>
    <s v="Q1"/>
    <s v="Mar"/>
    <x v="2"/>
    <s v="TS-21370"/>
    <x v="204"/>
    <x v="0"/>
    <s v="United States"/>
    <x v="39"/>
    <x v="13"/>
    <n v="85023"/>
    <x v="1"/>
    <s v="FUR-BO-10004467"/>
    <s v="Furniture"/>
    <x v="1"/>
    <x v="194"/>
    <n v="209.97900000000001"/>
    <n v="7"/>
    <n v="0.7"/>
    <n v="-356.96429999999998"/>
    <x v="0"/>
    <n v="-1.6999999999999997"/>
  </r>
  <r>
    <n v="8112"/>
    <s v="CA-2016-130393"/>
    <d v="2014-12-22T00:00:00"/>
    <d v="2016-03-12T00:00:00"/>
    <d v="2014-12-22T00:00:00"/>
    <d v="2016-03-12T00:00:00"/>
    <n v="446"/>
    <x v="1"/>
    <s v="Q4"/>
    <s v="Dec"/>
    <x v="0"/>
    <s v="JM-15865"/>
    <x v="440"/>
    <x v="1"/>
    <s v="United States"/>
    <x v="166"/>
    <x v="17"/>
    <n v="76903"/>
    <x v="3"/>
    <s v="FUR-CH-10002647"/>
    <s v="Furniture"/>
    <x v="3"/>
    <x v="290"/>
    <n v="248.43"/>
    <n v="5"/>
    <n v="0.3"/>
    <n v="-17.745000000000001"/>
    <x v="0"/>
    <n v="-7.1428571428571425E-2"/>
  </r>
  <r>
    <n v="7555"/>
    <s v="CA-2014-114181"/>
    <d v="2014-04-30T00:00:00"/>
    <d v="2014-05-14T00:00:00"/>
    <d v="2014-04-30T00:00:00"/>
    <d v="2014-05-14T00:00:00"/>
    <n v="14"/>
    <x v="1"/>
    <s v="Q2"/>
    <s v="Apr"/>
    <x v="0"/>
    <s v="AF-10885"/>
    <x v="109"/>
    <x v="1"/>
    <s v="United States"/>
    <x v="3"/>
    <x v="3"/>
    <n v="19134"/>
    <x v="0"/>
    <s v="FUR-BO-10004467"/>
    <s v="Furniture"/>
    <x v="1"/>
    <x v="194"/>
    <n v="349.96499999999997"/>
    <n v="7"/>
    <n v="0.5"/>
    <n v="-216.97829999999999"/>
    <x v="0"/>
    <n v="-0.62"/>
  </r>
  <r>
    <n v="1152"/>
    <s v="CA-2015-113971"/>
    <d v="2014-10-05T00:00:00"/>
    <d v="2015-05-14T00:00:00"/>
    <d v="2014-10-05T00:00:00"/>
    <d v="2015-05-14T00:00:00"/>
    <n v="221"/>
    <x v="1"/>
    <s v="Q4"/>
    <s v="Oct"/>
    <x v="1"/>
    <s v="CB-12535"/>
    <x v="139"/>
    <x v="0"/>
    <s v="United States"/>
    <x v="289"/>
    <x v="0"/>
    <n v="44221"/>
    <x v="0"/>
    <s v="FUR-FU-10001852"/>
    <s v="Furniture"/>
    <x v="0"/>
    <x v="9"/>
    <n v="8.3520000000000003"/>
    <n v="6"/>
    <n v="0.2"/>
    <n v="1.2527999999999999"/>
    <x v="0"/>
    <n v="0.15"/>
  </r>
  <r>
    <n v="2161"/>
    <s v="CA-2016-141019"/>
    <d v="2018-05-23T00:00:00"/>
    <d v="2016-05-14T00:00:00"/>
    <d v="2016-05-14T00:00:00"/>
    <d v="2018-05-23T00:00:00"/>
    <n v="739"/>
    <x v="2"/>
    <s v="Q2"/>
    <s v="May"/>
    <x v="3"/>
    <s v="LH-17155"/>
    <x v="396"/>
    <x v="1"/>
    <s v="United States"/>
    <x v="290"/>
    <x v="0"/>
    <n v="45231"/>
    <x v="0"/>
    <s v="FUR-FU-10002937"/>
    <s v="Furniture"/>
    <x v="0"/>
    <x v="282"/>
    <n v="79.384"/>
    <n v="1"/>
    <n v="0.2"/>
    <n v="29.768999999999998"/>
    <x v="0"/>
    <n v="0.375"/>
  </r>
  <r>
    <n v="2375"/>
    <s v="CA-2016-159940"/>
    <d v="2015-04-26T00:00:00"/>
    <d v="2016-11-07T00:00:00"/>
    <d v="2015-04-26T00:00:00"/>
    <d v="2016-11-07T00:00:00"/>
    <n v="561"/>
    <x v="0"/>
    <s v="Q2"/>
    <s v="Apr"/>
    <x v="0"/>
    <s v="BF-11020"/>
    <x v="213"/>
    <x v="0"/>
    <s v="United States"/>
    <x v="43"/>
    <x v="6"/>
    <n v="60505"/>
    <x v="3"/>
    <s v="FUR-CH-10000785"/>
    <s v="Furniture"/>
    <x v="3"/>
    <x v="35"/>
    <n v="253.37200000000001"/>
    <n v="2"/>
    <n v="0.3"/>
    <n v="-14.478400000000001"/>
    <x v="0"/>
    <n v="-5.7142857142857141E-2"/>
  </r>
  <r>
    <n v="814"/>
    <s v="CA-2017-143686"/>
    <d v="2018-05-25T00:00:00"/>
    <d v="2017-05-14T00:00:00"/>
    <d v="2017-05-14T00:00:00"/>
    <d v="2018-05-25T00:00:00"/>
    <n v="376"/>
    <x v="3"/>
    <s v="Q2"/>
    <s v="May"/>
    <x v="3"/>
    <s v="PJ-19015"/>
    <x v="74"/>
    <x v="1"/>
    <s v="United States"/>
    <x v="240"/>
    <x v="7"/>
    <n v="92704"/>
    <x v="1"/>
    <s v="FUR-FU-10000794"/>
    <s v="Furniture"/>
    <x v="0"/>
    <x v="203"/>
    <n v="18.28"/>
    <n v="2"/>
    <n v="0"/>
    <n v="6.2152000000000003"/>
    <x v="0"/>
    <n v="0.33999999999999997"/>
  </r>
  <r>
    <n v="4918"/>
    <s v="CA-2017-163125"/>
    <d v="2016-02-12T00:00:00"/>
    <d v="2017-11-10T00:00:00"/>
    <d v="2016-02-12T00:00:00"/>
    <d v="2017-11-10T00:00:00"/>
    <n v="637"/>
    <x v="2"/>
    <s v="Q1"/>
    <s v="Feb"/>
    <x v="0"/>
    <s v="MB-17305"/>
    <x v="262"/>
    <x v="1"/>
    <s v="United States"/>
    <x v="291"/>
    <x v="17"/>
    <n v="77573"/>
    <x v="3"/>
    <s v="FUR-CH-10001802"/>
    <s v="Furniture"/>
    <x v="3"/>
    <x v="145"/>
    <n v="254.05799999999999"/>
    <n v="3"/>
    <n v="0.3"/>
    <n v="-32.6646"/>
    <x v="0"/>
    <n v="-0.12857142857142859"/>
  </r>
  <r>
    <n v="6667"/>
    <s v="CA-2017-122175"/>
    <d v="2016-04-04T00:00:00"/>
    <d v="2017-05-14T00:00:00"/>
    <d v="2016-04-04T00:00:00"/>
    <d v="2017-05-14T00:00:00"/>
    <n v="405"/>
    <x v="2"/>
    <s v="Q2"/>
    <s v="Apr"/>
    <x v="0"/>
    <s v="CA-12775"/>
    <x v="597"/>
    <x v="1"/>
    <s v="United States"/>
    <x v="245"/>
    <x v="22"/>
    <n v="8360"/>
    <x v="0"/>
    <s v="FUR-FU-10000719"/>
    <s v="Furniture"/>
    <x v="0"/>
    <x v="58"/>
    <n v="42.85"/>
    <n v="5"/>
    <n v="0"/>
    <n v="15.426"/>
    <x v="0"/>
    <n v="0.36"/>
  </r>
  <r>
    <n v="1658"/>
    <s v="CA-2014-127159"/>
    <d v="2014-06-01T00:00:00"/>
    <d v="2014-05-15T00:00:00"/>
    <d v="2014-05-15T00:00:00"/>
    <d v="2014-06-01T00:00:00"/>
    <n v="17"/>
    <x v="1"/>
    <s v="Q2"/>
    <s v="May"/>
    <x v="2"/>
    <s v="HL-15040"/>
    <x v="47"/>
    <x v="1"/>
    <s v="United States"/>
    <x v="130"/>
    <x v="38"/>
    <n v="53209"/>
    <x v="3"/>
    <s v="FUR-FU-10000010"/>
    <s v="Furniture"/>
    <x v="0"/>
    <x v="1"/>
    <n v="34.79"/>
    <n v="7"/>
    <n v="0"/>
    <n v="10.7849"/>
    <x v="0"/>
    <n v="0.31"/>
  </r>
  <r>
    <n v="1949"/>
    <s v="CA-2017-157987"/>
    <d v="2015-09-07T00:00:00"/>
    <d v="2017-06-09T00:00:00"/>
    <d v="2015-09-07T00:00:00"/>
    <d v="2017-06-09T00:00:00"/>
    <n v="641"/>
    <x v="0"/>
    <s v="Q3"/>
    <s v="Sep"/>
    <x v="1"/>
    <s v="AC-10615"/>
    <x v="99"/>
    <x v="0"/>
    <s v="United States"/>
    <x v="4"/>
    <x v="4"/>
    <n v="10009"/>
    <x v="0"/>
    <s v="FUR-TA-10001889"/>
    <s v="Furniture"/>
    <x v="2"/>
    <x v="4"/>
    <n v="254.52600000000001"/>
    <n v="1"/>
    <n v="0.4"/>
    <n v="-93.3262"/>
    <x v="0"/>
    <n v="-0.36666666666666664"/>
  </r>
  <r>
    <n v="9200"/>
    <s v="CA-2014-103310"/>
    <d v="2014-05-01T00:00:00"/>
    <d v="2014-05-15T00:00:00"/>
    <d v="2014-05-01T00:00:00"/>
    <d v="2014-05-15T00:00:00"/>
    <n v="14"/>
    <x v="1"/>
    <s v="Q2"/>
    <s v="May"/>
    <x v="1"/>
    <s v="GM-14680"/>
    <x v="598"/>
    <x v="1"/>
    <s v="United States"/>
    <x v="69"/>
    <x v="7"/>
    <n v="95123"/>
    <x v="1"/>
    <s v="FUR-CH-10002320"/>
    <s v="Furniture"/>
    <x v="3"/>
    <x v="364"/>
    <n v="256.78399999999999"/>
    <n v="1"/>
    <n v="0.2"/>
    <n v="32.097999999999999"/>
    <x v="0"/>
    <n v="0.125"/>
  </r>
  <r>
    <n v="5708"/>
    <s v="US-2015-160857"/>
    <d v="2014-10-06T00:00:00"/>
    <d v="2015-05-15T00:00:00"/>
    <d v="2014-10-06T00:00:00"/>
    <d v="2015-05-15T00:00:00"/>
    <n v="221"/>
    <x v="1"/>
    <s v="Q4"/>
    <s v="Oct"/>
    <x v="1"/>
    <s v="NW-18400"/>
    <x v="341"/>
    <x v="1"/>
    <s v="United States"/>
    <x v="4"/>
    <x v="4"/>
    <n v="10024"/>
    <x v="0"/>
    <s v="FUR-FU-10001095"/>
    <s v="Furniture"/>
    <x v="0"/>
    <x v="20"/>
    <n v="79.44"/>
    <n v="3"/>
    <n v="0"/>
    <n v="30.187200000000001"/>
    <x v="0"/>
    <n v="0.38"/>
  </r>
  <r>
    <n v="5710"/>
    <s v="US-2015-160857"/>
    <d v="2014-10-07T00:00:00"/>
    <d v="2015-05-15T00:00:00"/>
    <d v="2014-10-07T00:00:00"/>
    <d v="2015-05-15T00:00:00"/>
    <n v="220"/>
    <x v="1"/>
    <s v="Q4"/>
    <s v="Oct"/>
    <x v="1"/>
    <s v="NW-18400"/>
    <x v="341"/>
    <x v="1"/>
    <s v="United States"/>
    <x v="4"/>
    <x v="4"/>
    <n v="10024"/>
    <x v="0"/>
    <s v="FUR-CH-10002647"/>
    <s v="Furniture"/>
    <x v="3"/>
    <x v="290"/>
    <n v="127.764"/>
    <n v="2"/>
    <n v="0.1"/>
    <n v="21.294"/>
    <x v="0"/>
    <n v="0.16666666666666669"/>
  </r>
  <r>
    <n v="6408"/>
    <s v="CA-2017-161774"/>
    <d v="2018-05-26T00:00:00"/>
    <d v="2017-05-15T00:00:00"/>
    <d v="2017-05-15T00:00:00"/>
    <d v="2018-05-26T00:00:00"/>
    <n v="376"/>
    <x v="3"/>
    <s v="Q2"/>
    <s v="May"/>
    <x v="2"/>
    <s v="GT-14710"/>
    <x v="313"/>
    <x v="1"/>
    <s v="United States"/>
    <x v="26"/>
    <x v="17"/>
    <n v="77041"/>
    <x v="3"/>
    <s v="FUR-CH-10003981"/>
    <s v="Furniture"/>
    <x v="3"/>
    <x v="343"/>
    <n v="899.43"/>
    <n v="5"/>
    <n v="0.3"/>
    <n v="-12.849"/>
    <x v="0"/>
    <n v="-1.4285714285714287E-2"/>
  </r>
  <r>
    <n v="546"/>
    <s v="CA-2014-103849"/>
    <d v="2014-05-15T00:00:00"/>
    <d v="2014-05-16T00:00:00"/>
    <d v="2014-05-15T00:00:00"/>
    <d v="2014-05-16T00:00:00"/>
    <n v="1"/>
    <x v="1"/>
    <s v="Q2"/>
    <s v="May"/>
    <x v="1"/>
    <s v="PG-18895"/>
    <x v="588"/>
    <x v="1"/>
    <s v="United States"/>
    <x v="279"/>
    <x v="17"/>
    <n v="76106"/>
    <x v="3"/>
    <s v="FUR-FU-10000723"/>
    <s v="Furniture"/>
    <x v="0"/>
    <x v="294"/>
    <n v="66.111999999999995"/>
    <n v="4"/>
    <n v="0.6"/>
    <n v="-84.2928"/>
    <x v="0"/>
    <n v="-1.2750000000000001"/>
  </r>
  <r>
    <n v="9429"/>
    <s v="CA-2014-152100"/>
    <d v="2014-05-16T00:00:00"/>
    <d v="2014-05-16T00:00:00"/>
    <d v="2014-05-16T00:00:00"/>
    <d v="2014-05-16T00:00:00"/>
    <n v="0"/>
    <x v="1"/>
    <s v="Q2"/>
    <s v="May"/>
    <x v="1"/>
    <s v="VW-21775"/>
    <x v="177"/>
    <x v="0"/>
    <s v="United States"/>
    <x v="201"/>
    <x v="17"/>
    <n v="77340"/>
    <x v="3"/>
    <s v="FUR-CH-10000015"/>
    <s v="Furniture"/>
    <x v="3"/>
    <x v="365"/>
    <n v="1212.96"/>
    <n v="8"/>
    <n v="0.3"/>
    <n v="-69.311999999999998"/>
    <x v="0"/>
    <n v="-5.7142857142857141E-2"/>
  </r>
  <r>
    <n v="9541"/>
    <s v="CA-2015-135727"/>
    <d v="2014-11-12T00:00:00"/>
    <d v="2015-05-16T00:00:00"/>
    <d v="2014-11-12T00:00:00"/>
    <d v="2015-05-16T00:00:00"/>
    <n v="185"/>
    <x v="1"/>
    <s v="Q4"/>
    <s v="Nov"/>
    <x v="0"/>
    <s v="PS-18970"/>
    <x v="198"/>
    <x v="2"/>
    <s v="United States"/>
    <x v="39"/>
    <x v="13"/>
    <n v="85023"/>
    <x v="1"/>
    <s v="FUR-CH-10004540"/>
    <s v="Furniture"/>
    <x v="3"/>
    <x v="152"/>
    <n v="191.96799999999999"/>
    <n v="7"/>
    <n v="0.2"/>
    <n v="16.7972"/>
    <x v="0"/>
    <n v="8.7500000000000008E-2"/>
  </r>
  <r>
    <n v="2747"/>
    <s v="CA-2014-155887"/>
    <d v="2014-06-02T00:00:00"/>
    <d v="2014-05-17T00:00:00"/>
    <d v="2014-05-17T00:00:00"/>
    <d v="2014-06-02T00:00:00"/>
    <n v="16"/>
    <x v="1"/>
    <s v="Q2"/>
    <s v="May"/>
    <x v="1"/>
    <s v="KT-16480"/>
    <x v="578"/>
    <x v="1"/>
    <s v="United States"/>
    <x v="150"/>
    <x v="25"/>
    <n v="2038"/>
    <x v="0"/>
    <s v="FUR-TA-10002228"/>
    <s v="Furniture"/>
    <x v="2"/>
    <x v="346"/>
    <n v="700.05600000000004"/>
    <n v="3"/>
    <n v="0.3"/>
    <n v="-130.0104"/>
    <x v="0"/>
    <n v="-0.18571428571428572"/>
  </r>
  <r>
    <n v="8662"/>
    <s v="CA-2015-131856"/>
    <d v="2014-12-01T00:00:00"/>
    <d v="2015-05-17T00:00:00"/>
    <d v="2014-12-01T00:00:00"/>
    <d v="2015-05-17T00:00:00"/>
    <n v="167"/>
    <x v="1"/>
    <s v="Q4"/>
    <s v="Dec"/>
    <x v="1"/>
    <s v="JG-15160"/>
    <x v="569"/>
    <x v="1"/>
    <s v="United States"/>
    <x v="26"/>
    <x v="17"/>
    <n v="77041"/>
    <x v="3"/>
    <s v="FUR-FU-10000175"/>
    <s v="Furniture"/>
    <x v="0"/>
    <x v="121"/>
    <n v="21.968"/>
    <n v="4"/>
    <n v="0.6"/>
    <n v="-15.9268"/>
    <x v="0"/>
    <n v="-0.72499999999999998"/>
  </r>
  <r>
    <n v="9272"/>
    <s v="CA-2016-100510"/>
    <d v="2015-07-13T00:00:00"/>
    <d v="2016-05-17T00:00:00"/>
    <d v="2015-07-13T00:00:00"/>
    <d v="2016-05-17T00:00:00"/>
    <n v="309"/>
    <x v="0"/>
    <s v="Q3"/>
    <s v="Jul"/>
    <x v="1"/>
    <s v="HM-14860"/>
    <x v="49"/>
    <x v="0"/>
    <s v="United States"/>
    <x v="4"/>
    <x v="4"/>
    <n v="10024"/>
    <x v="0"/>
    <s v="FUR-FU-10000320"/>
    <s v="Furniture"/>
    <x v="0"/>
    <x v="167"/>
    <n v="10.02"/>
    <n v="3"/>
    <n v="0"/>
    <n v="4.4088000000000003"/>
    <x v="0"/>
    <n v="0.44000000000000006"/>
  </r>
  <r>
    <n v="7132"/>
    <s v="CA-2017-141439"/>
    <d v="2017-03-07T00:00:00"/>
    <d v="2017-01-12T00:00:00"/>
    <d v="2017-01-12T00:00:00"/>
    <d v="2017-03-07T00:00:00"/>
    <n v="54"/>
    <x v="3"/>
    <s v="Q1"/>
    <s v="Jan"/>
    <x v="1"/>
    <s v="TT-21460"/>
    <x v="269"/>
    <x v="2"/>
    <s v="United States"/>
    <x v="21"/>
    <x v="14"/>
    <n v="47374"/>
    <x v="3"/>
    <s v="FUR-TA-10001039"/>
    <s v="Furniture"/>
    <x v="2"/>
    <x v="141"/>
    <n v="257.94"/>
    <n v="3"/>
    <n v="0"/>
    <n v="67.064400000000006"/>
    <x v="0"/>
    <n v="0.26"/>
  </r>
  <r>
    <n v="235"/>
    <s v="US-2017-100930"/>
    <d v="2015-12-19T00:00:00"/>
    <d v="2017-12-04T00:00:00"/>
    <d v="2015-12-19T00:00:00"/>
    <d v="2017-12-04T00:00:00"/>
    <n v="716"/>
    <x v="0"/>
    <s v="Q4"/>
    <s v="Dec"/>
    <x v="1"/>
    <s v="CS-12400"/>
    <x v="590"/>
    <x v="2"/>
    <s v="United States"/>
    <x v="190"/>
    <x v="16"/>
    <n v="33614"/>
    <x v="2"/>
    <s v="FUR-FU-10004017"/>
    <s v="Furniture"/>
    <x v="0"/>
    <x v="29"/>
    <n v="258.072"/>
    <n v="3"/>
    <n v="0.2"/>
    <n v="0"/>
    <x v="1"/>
    <n v="0"/>
  </r>
  <r>
    <n v="1351"/>
    <s v="CA-2014-153976"/>
    <d v="2014-02-04T00:00:00"/>
    <d v="2014-08-10T00:00:00"/>
    <d v="2014-02-04T00:00:00"/>
    <d v="2014-08-10T00:00:00"/>
    <n v="187"/>
    <x v="1"/>
    <s v="Q1"/>
    <s v="Feb"/>
    <x v="0"/>
    <s v="BP-11290"/>
    <x v="295"/>
    <x v="1"/>
    <s v="United States"/>
    <x v="292"/>
    <x v="6"/>
    <n v="60201"/>
    <x v="3"/>
    <s v="FUR-CH-10002880"/>
    <s v="Furniture"/>
    <x v="3"/>
    <x v="102"/>
    <n v="258.279"/>
    <n v="3"/>
    <n v="0.3"/>
    <n v="-70.104299999999995"/>
    <x v="0"/>
    <n v="-0.27142857142857141"/>
  </r>
  <r>
    <n v="7637"/>
    <s v="US-2017-158526"/>
    <d v="2017-10-03T00:00:00"/>
    <d v="2018-01-01T00:00:00"/>
    <d v="2017-10-03T00:00:00"/>
    <d v="2018-01-01T00:00:00"/>
    <n v="90"/>
    <x v="3"/>
    <s v="Q4"/>
    <s v="Oct"/>
    <x v="0"/>
    <s v="KH-16360"/>
    <x v="257"/>
    <x v="1"/>
    <s v="United States"/>
    <x v="58"/>
    <x v="30"/>
    <n v="40214"/>
    <x v="2"/>
    <s v="FUR-CH-10001270"/>
    <s v="Furniture"/>
    <x v="3"/>
    <x v="322"/>
    <n v="258.75"/>
    <n v="3"/>
    <n v="0"/>
    <n v="77.625"/>
    <x v="0"/>
    <n v="0.3"/>
  </r>
  <r>
    <n v="4703"/>
    <s v="CA-2017-140298"/>
    <d v="2016-03-19T00:00:00"/>
    <d v="2017-05-17T00:00:00"/>
    <d v="2016-03-19T00:00:00"/>
    <d v="2017-05-17T00:00:00"/>
    <n v="424"/>
    <x v="2"/>
    <s v="Q1"/>
    <s v="Mar"/>
    <x v="1"/>
    <s v="JK-16120"/>
    <x v="303"/>
    <x v="2"/>
    <s v="United States"/>
    <x v="293"/>
    <x v="17"/>
    <n v="78745"/>
    <x v="3"/>
    <s v="FUR-FU-10001967"/>
    <s v="Furniture"/>
    <x v="0"/>
    <x v="138"/>
    <n v="7.9960000000000004"/>
    <n v="1"/>
    <n v="0.6"/>
    <n v="-6.9965000000000002"/>
    <x v="0"/>
    <n v="-0.875"/>
  </r>
  <r>
    <n v="2297"/>
    <s v="CA-2015-113145"/>
    <d v="2014-06-25T00:00:00"/>
    <d v="2015-05-11T00:00:00"/>
    <d v="2014-06-25T00:00:00"/>
    <d v="2015-05-11T00:00:00"/>
    <n v="320"/>
    <x v="1"/>
    <s v="Q2"/>
    <s v="Jun"/>
    <x v="1"/>
    <s v="VD-21670"/>
    <x v="546"/>
    <x v="1"/>
    <s v="United States"/>
    <x v="4"/>
    <x v="4"/>
    <n v="10011"/>
    <x v="0"/>
    <s v="FUR-FU-10000965"/>
    <s v="Furniture"/>
    <x v="0"/>
    <x v="2"/>
    <n v="259.7"/>
    <n v="5"/>
    <n v="0"/>
    <n v="106.477"/>
    <x v="0"/>
    <n v="0.41000000000000003"/>
  </r>
  <r>
    <n v="6463"/>
    <s v="US-2017-133361"/>
    <d v="2018-05-27T00:00:00"/>
    <d v="2017-05-17T00:00:00"/>
    <d v="2017-05-17T00:00:00"/>
    <d v="2018-05-27T00:00:00"/>
    <n v="375"/>
    <x v="3"/>
    <s v="Q2"/>
    <s v="May"/>
    <x v="2"/>
    <s v="AJ-10780"/>
    <x v="2"/>
    <x v="0"/>
    <s v="United States"/>
    <x v="75"/>
    <x v="34"/>
    <n v="21215"/>
    <x v="0"/>
    <s v="FUR-CH-10003298"/>
    <s v="Furniture"/>
    <x v="3"/>
    <x v="226"/>
    <n v="261.95999999999998"/>
    <n v="2"/>
    <n v="0"/>
    <n v="23.5764"/>
    <x v="0"/>
    <n v="9.0000000000000011E-2"/>
  </r>
  <r>
    <n v="1"/>
    <s v="CA-2016-152156"/>
    <d v="2015-05-19T00:00:00"/>
    <d v="2016-11-11T00:00:00"/>
    <d v="2015-05-19T00:00:00"/>
    <d v="2016-11-11T00:00:00"/>
    <n v="542"/>
    <x v="0"/>
    <s v="Q2"/>
    <s v="May"/>
    <x v="0"/>
    <s v="CG-12520"/>
    <x v="89"/>
    <x v="1"/>
    <s v="United States"/>
    <x v="116"/>
    <x v="30"/>
    <n v="42420"/>
    <x v="2"/>
    <s v="FUR-BO-10001798"/>
    <s v="Furniture"/>
    <x v="1"/>
    <x v="357"/>
    <n v="261.95999999999998"/>
    <n v="2"/>
    <n v="0"/>
    <n v="41.913600000000002"/>
    <x v="0"/>
    <n v="0.16000000000000003"/>
  </r>
  <r>
    <n v="9000"/>
    <s v="CA-2017-137785"/>
    <d v="2018-05-17T00:00:00"/>
    <d v="2017-05-17T00:00:00"/>
    <d v="2017-05-17T00:00:00"/>
    <d v="2018-05-17T00:00:00"/>
    <n v="365"/>
    <x v="3"/>
    <s v="Q2"/>
    <s v="May"/>
    <x v="1"/>
    <s v="MH-18115"/>
    <x v="543"/>
    <x v="2"/>
    <s v="United States"/>
    <x v="3"/>
    <x v="3"/>
    <n v="19140"/>
    <x v="0"/>
    <s v="FUR-CH-10001482"/>
    <s v="Furniture"/>
    <x v="3"/>
    <x v="249"/>
    <n v="458.43"/>
    <n v="5"/>
    <n v="0.3"/>
    <n v="-124.431"/>
    <x v="0"/>
    <n v="-0.27142857142857141"/>
  </r>
  <r>
    <n v="4707"/>
    <s v="CA-2016-158435"/>
    <d v="2018-06-02T00:00:00"/>
    <d v="2016-05-18T00:00:00"/>
    <d v="2016-05-18T00:00:00"/>
    <d v="2018-06-02T00:00:00"/>
    <n v="745"/>
    <x v="2"/>
    <s v="Q2"/>
    <s v="May"/>
    <x v="2"/>
    <s v="AG-10900"/>
    <x v="486"/>
    <x v="1"/>
    <s v="United States"/>
    <x v="294"/>
    <x v="5"/>
    <n v="6708"/>
    <x v="0"/>
    <s v="FUR-FU-10003975"/>
    <s v="Furniture"/>
    <x v="0"/>
    <x v="298"/>
    <n v="173.24"/>
    <n v="4"/>
    <n v="0"/>
    <n v="17.324000000000002"/>
    <x v="0"/>
    <n v="0.1"/>
  </r>
  <r>
    <n v="5823"/>
    <s v="CA-2017-117632"/>
    <d v="2016-04-05T00:00:00"/>
    <d v="2017-05-18T00:00:00"/>
    <d v="2016-04-05T00:00:00"/>
    <d v="2017-05-18T00:00:00"/>
    <n v="408"/>
    <x v="2"/>
    <s v="Q2"/>
    <s v="Apr"/>
    <x v="1"/>
    <s v="CS-12175"/>
    <x v="586"/>
    <x v="0"/>
    <s v="United States"/>
    <x v="16"/>
    <x v="7"/>
    <n v="94122"/>
    <x v="1"/>
    <s v="FUR-TA-10001520"/>
    <s v="Furniture"/>
    <x v="2"/>
    <x v="14"/>
    <n v="285.48"/>
    <n v="5"/>
    <n v="0.2"/>
    <n v="-10.705500000000001"/>
    <x v="0"/>
    <n v="-3.7499999999999999E-2"/>
  </r>
  <r>
    <n v="5355"/>
    <s v="CA-2014-113768"/>
    <d v="2018-05-16T00:00:00"/>
    <d v="2014-05-19T00:00:00"/>
    <d v="2014-05-19T00:00:00"/>
    <d v="2018-05-16T00:00:00"/>
    <n v="1458"/>
    <x v="1"/>
    <s v="Q2"/>
    <s v="May"/>
    <x v="1"/>
    <s v="AH-10030"/>
    <x v="562"/>
    <x v="0"/>
    <s v="United States"/>
    <x v="10"/>
    <x v="7"/>
    <n v="90004"/>
    <x v="1"/>
    <s v="FUR-CH-10002439"/>
    <s v="Furniture"/>
    <x v="3"/>
    <x v="166"/>
    <n v="279.45600000000002"/>
    <n v="6"/>
    <n v="0.2"/>
    <n v="20.959199999999999"/>
    <x v="0"/>
    <n v="7.4999999999999997E-2"/>
  </r>
  <r>
    <n v="7406"/>
    <s v="CA-2015-100146"/>
    <d v="2018-05-21T00:00:00"/>
    <d v="2015-05-19T00:00:00"/>
    <d v="2015-05-19T00:00:00"/>
    <d v="2018-05-21T00:00:00"/>
    <n v="1098"/>
    <x v="0"/>
    <s v="Q2"/>
    <s v="May"/>
    <x v="1"/>
    <s v="CB-12535"/>
    <x v="139"/>
    <x v="0"/>
    <s v="United States"/>
    <x v="295"/>
    <x v="7"/>
    <n v="93010"/>
    <x v="1"/>
    <s v="FUR-CH-10003833"/>
    <s v="Furniture"/>
    <x v="3"/>
    <x v="270"/>
    <n v="97.567999999999998"/>
    <n v="2"/>
    <n v="0.2"/>
    <n v="-6.0979999999999999"/>
    <x v="0"/>
    <n v="-6.25E-2"/>
  </r>
  <r>
    <n v="7909"/>
    <s v="CA-2016-149762"/>
    <d v="2015-02-12T00:00:00"/>
    <d v="2016-07-12T00:00:00"/>
    <d v="2015-02-12T00:00:00"/>
    <d v="2016-07-12T00:00:00"/>
    <n v="516"/>
    <x v="0"/>
    <s v="Q1"/>
    <s v="Feb"/>
    <x v="1"/>
    <s v="RD-19720"/>
    <x v="456"/>
    <x v="1"/>
    <s v="United States"/>
    <x v="271"/>
    <x v="7"/>
    <n v="95037"/>
    <x v="1"/>
    <s v="FUR-TA-10004147"/>
    <s v="Furniture"/>
    <x v="2"/>
    <x v="299"/>
    <n v="268.70400000000001"/>
    <n v="3"/>
    <n v="0.2"/>
    <n v="6.7176"/>
    <x v="0"/>
    <n v="2.4999999999999998E-2"/>
  </r>
  <r>
    <n v="4722"/>
    <s v="CA-2014-106229"/>
    <d v="2014-03-20T00:00:00"/>
    <d v="2014-11-06T00:00:00"/>
    <d v="2014-03-20T00:00:00"/>
    <d v="2014-11-06T00:00:00"/>
    <n v="231"/>
    <x v="1"/>
    <s v="Q1"/>
    <s v="Mar"/>
    <x v="0"/>
    <s v="NR-18550"/>
    <x v="127"/>
    <x v="1"/>
    <s v="United States"/>
    <x v="43"/>
    <x v="6"/>
    <n v="60505"/>
    <x v="3"/>
    <s v="FUR-TA-10002041"/>
    <s v="Furniture"/>
    <x v="2"/>
    <x v="171"/>
    <n v="268.935"/>
    <n v="3"/>
    <n v="0.5"/>
    <n v="-209.76929999999999"/>
    <x v="0"/>
    <n v="-0.77999999999999992"/>
  </r>
  <r>
    <n v="7405"/>
    <s v="CA-2015-100146"/>
    <d v="2018-05-20T00:00:00"/>
    <d v="2015-05-19T00:00:00"/>
    <d v="2015-05-19T00:00:00"/>
    <d v="2018-05-20T00:00:00"/>
    <n v="1097"/>
    <x v="0"/>
    <s v="Q2"/>
    <s v="May"/>
    <x v="1"/>
    <s v="CB-12535"/>
    <x v="139"/>
    <x v="0"/>
    <s v="United States"/>
    <x v="295"/>
    <x v="7"/>
    <n v="93010"/>
    <x v="1"/>
    <s v="FUR-FU-10001979"/>
    <s v="Furniture"/>
    <x v="0"/>
    <x v="235"/>
    <n v="122.91"/>
    <n v="3"/>
    <n v="0"/>
    <n v="34.4148"/>
    <x v="0"/>
    <n v="0.28000000000000003"/>
  </r>
  <r>
    <n v="7404"/>
    <s v="CA-2015-100146"/>
    <d v="2018-05-19T00:00:00"/>
    <d v="2015-05-19T00:00:00"/>
    <d v="2015-05-19T00:00:00"/>
    <d v="2018-05-19T00:00:00"/>
    <n v="1096"/>
    <x v="0"/>
    <s v="Q2"/>
    <s v="May"/>
    <x v="1"/>
    <s v="CB-12535"/>
    <x v="139"/>
    <x v="0"/>
    <s v="United States"/>
    <x v="295"/>
    <x v="7"/>
    <n v="93010"/>
    <x v="1"/>
    <s v="FUR-BO-10004015"/>
    <s v="Furniture"/>
    <x v="1"/>
    <x v="216"/>
    <n v="509.95749999999998"/>
    <n v="5"/>
    <n v="0.15"/>
    <n v="41.996499999999997"/>
    <x v="0"/>
    <n v="8.2352941176470587E-2"/>
  </r>
  <r>
    <n v="7407"/>
    <s v="CA-2015-100146"/>
    <d v="2018-05-22T00:00:00"/>
    <d v="2015-05-19T00:00:00"/>
    <d v="2015-05-19T00:00:00"/>
    <d v="2018-05-22T00:00:00"/>
    <n v="1099"/>
    <x v="0"/>
    <s v="Q2"/>
    <s v="May"/>
    <x v="1"/>
    <s v="CB-12535"/>
    <x v="139"/>
    <x v="0"/>
    <s v="United States"/>
    <x v="295"/>
    <x v="7"/>
    <n v="93010"/>
    <x v="1"/>
    <s v="FUR-CH-10004495"/>
    <s v="Furniture"/>
    <x v="3"/>
    <x v="153"/>
    <n v="722.35199999999998"/>
    <n v="3"/>
    <n v="0.2"/>
    <n v="81.264600000000002"/>
    <x v="0"/>
    <n v="0.1125"/>
  </r>
  <r>
    <n v="4799"/>
    <s v="US-2016-148901"/>
    <d v="2018-05-24T00:00:00"/>
    <d v="2016-05-19T00:00:00"/>
    <d v="2016-05-19T00:00:00"/>
    <d v="2018-05-24T00:00:00"/>
    <n v="735"/>
    <x v="2"/>
    <s v="Q2"/>
    <s v="May"/>
    <x v="1"/>
    <s v="MK-17905"/>
    <x v="132"/>
    <x v="0"/>
    <s v="United States"/>
    <x v="66"/>
    <x v="16"/>
    <n v="32216"/>
    <x v="2"/>
    <s v="FUR-FU-10002396"/>
    <s v="Furniture"/>
    <x v="0"/>
    <x v="202"/>
    <n v="30.192"/>
    <n v="3"/>
    <n v="0.2"/>
    <n v="8.3027999999999995"/>
    <x v="0"/>
    <n v="0.27499999999999997"/>
  </r>
  <r>
    <n v="9610"/>
    <s v="CA-2016-130638"/>
    <d v="2018-06-01T00:00:00"/>
    <d v="2016-05-19T00:00:00"/>
    <d v="2016-05-19T00:00:00"/>
    <d v="2018-06-01T00:00:00"/>
    <n v="743"/>
    <x v="2"/>
    <s v="Q2"/>
    <s v="May"/>
    <x v="0"/>
    <s v="SC-20095"/>
    <x v="229"/>
    <x v="1"/>
    <s v="United States"/>
    <x v="10"/>
    <x v="7"/>
    <n v="90045"/>
    <x v="1"/>
    <s v="FUR-FU-10002116"/>
    <s v="Furniture"/>
    <x v="0"/>
    <x v="303"/>
    <n v="282.83999999999997"/>
    <n v="4"/>
    <n v="0"/>
    <n v="19.7988"/>
    <x v="0"/>
    <n v="7.0000000000000007E-2"/>
  </r>
  <r>
    <n v="4424"/>
    <s v="CA-2017-159464"/>
    <d v="2018-06-05T00:00:00"/>
    <d v="2017-05-19T00:00:00"/>
    <d v="2017-05-19T00:00:00"/>
    <d v="2018-06-05T00:00:00"/>
    <n v="382"/>
    <x v="3"/>
    <s v="Q2"/>
    <s v="May"/>
    <x v="2"/>
    <s v="TB-21355"/>
    <x v="352"/>
    <x v="0"/>
    <s v="United States"/>
    <x v="296"/>
    <x v="19"/>
    <n v="30328"/>
    <x v="2"/>
    <s v="FUR-BO-10003546"/>
    <s v="Furniture"/>
    <x v="1"/>
    <x v="237"/>
    <n v="302.94"/>
    <n v="3"/>
    <n v="0"/>
    <n v="75.734999999999999"/>
    <x v="0"/>
    <n v="0.25"/>
  </r>
  <r>
    <n v="3201"/>
    <s v="CA-2014-164224"/>
    <d v="2018-06-04T00:00:00"/>
    <d v="2014-05-20T00:00:00"/>
    <d v="2014-05-20T00:00:00"/>
    <d v="2018-06-04T00:00:00"/>
    <n v="1476"/>
    <x v="1"/>
    <s v="Q2"/>
    <s v="May"/>
    <x v="0"/>
    <s v="TT-21070"/>
    <x v="276"/>
    <x v="1"/>
    <s v="United States"/>
    <x v="86"/>
    <x v="0"/>
    <n v="44312"/>
    <x v="0"/>
    <s v="FUR-FU-10000308"/>
    <s v="Furniture"/>
    <x v="0"/>
    <x v="176"/>
    <n v="149.232"/>
    <n v="3"/>
    <n v="0.2"/>
    <n v="3.7307999999999999"/>
    <x v="0"/>
    <n v="2.4999999999999998E-2"/>
  </r>
  <r>
    <n v="4675"/>
    <s v="CA-2016-133550"/>
    <d v="2019-02-20T00:00:00"/>
    <d v="2016-06-08T00:00:00"/>
    <d v="2016-06-08T00:00:00"/>
    <d v="2019-02-20T00:00:00"/>
    <n v="987"/>
    <x v="2"/>
    <s v="Q2"/>
    <s v="Jun"/>
    <x v="1"/>
    <s v="KL-16645"/>
    <x v="13"/>
    <x v="1"/>
    <s v="United States"/>
    <x v="20"/>
    <x v="12"/>
    <n v="48205"/>
    <x v="3"/>
    <s v="FUR-FU-10002918"/>
    <s v="Furniture"/>
    <x v="0"/>
    <x v="37"/>
    <n v="272.94"/>
    <n v="3"/>
    <n v="0"/>
    <n v="30.023399999999999"/>
    <x v="0"/>
    <n v="0.11"/>
  </r>
  <r>
    <n v="9370"/>
    <s v="CA-2017-113460"/>
    <d v="2016-01-03T00:00:00"/>
    <d v="2017-09-11T00:00:00"/>
    <d v="2016-01-03T00:00:00"/>
    <d v="2017-09-11T00:00:00"/>
    <n v="617"/>
    <x v="2"/>
    <s v="Q1"/>
    <s v="Jan"/>
    <x v="0"/>
    <s v="KN-16390"/>
    <x v="599"/>
    <x v="0"/>
    <s v="United States"/>
    <x v="100"/>
    <x v="34"/>
    <n v="20735"/>
    <x v="0"/>
    <s v="FUR-CH-10000422"/>
    <s v="Furniture"/>
    <x v="3"/>
    <x v="10"/>
    <n v="272.97000000000003"/>
    <n v="3"/>
    <n v="0"/>
    <n v="43.675199999999997"/>
    <x v="0"/>
    <n v="0.15999999999999998"/>
  </r>
  <r>
    <n v="769"/>
    <s v="CA-2014-106810"/>
    <d v="2018-05-18T00:00:00"/>
    <d v="2014-05-20T00:00:00"/>
    <d v="2014-05-20T00:00:00"/>
    <d v="2018-05-18T00:00:00"/>
    <n v="1459"/>
    <x v="1"/>
    <s v="Q2"/>
    <s v="May"/>
    <x v="1"/>
    <s v="AJ-10795"/>
    <x v="54"/>
    <x v="0"/>
    <s v="United States"/>
    <x v="144"/>
    <x v="16"/>
    <n v="33710"/>
    <x v="2"/>
    <s v="FUR-FU-10004306"/>
    <s v="Furniture"/>
    <x v="0"/>
    <x v="314"/>
    <n v="310.88"/>
    <n v="2"/>
    <n v="0.2"/>
    <n v="23.315999999999999"/>
    <x v="0"/>
    <n v="7.4999999999999997E-2"/>
  </r>
  <r>
    <n v="5629"/>
    <s v="CA-2017-148810"/>
    <d v="2018-10-19T00:00:00"/>
    <d v="2017-01-07T00:00:00"/>
    <d v="2017-01-07T00:00:00"/>
    <d v="2018-10-19T00:00:00"/>
    <n v="650"/>
    <x v="3"/>
    <s v="Q1"/>
    <s v="Jan"/>
    <x v="1"/>
    <s v="DR-12880"/>
    <x v="105"/>
    <x v="0"/>
    <s v="United States"/>
    <x v="22"/>
    <x v="16"/>
    <n v="33180"/>
    <x v="2"/>
    <s v="FUR-CH-10001545"/>
    <s v="Furniture"/>
    <x v="3"/>
    <x v="86"/>
    <n v="273.55200000000002"/>
    <n v="3"/>
    <n v="0.2"/>
    <n v="-13.6776"/>
    <x v="0"/>
    <n v="-4.9999999999999996E-2"/>
  </r>
  <r>
    <n v="9711"/>
    <s v="CA-2014-114251"/>
    <d v="2014-02-28T00:00:00"/>
    <d v="2014-10-11T00:00:00"/>
    <d v="2014-02-28T00:00:00"/>
    <d v="2014-10-11T00:00:00"/>
    <n v="225"/>
    <x v="1"/>
    <s v="Q1"/>
    <s v="Feb"/>
    <x v="1"/>
    <s v="MD-17350"/>
    <x v="363"/>
    <x v="1"/>
    <s v="United States"/>
    <x v="3"/>
    <x v="3"/>
    <n v="19143"/>
    <x v="0"/>
    <s v="FUR-FU-10001468"/>
    <s v="Furniture"/>
    <x v="0"/>
    <x v="191"/>
    <n v="273.56799999999998"/>
    <n v="2"/>
    <n v="0.2"/>
    <n v="-34.195999999999998"/>
    <x v="0"/>
    <n v="-0.125"/>
  </r>
  <r>
    <n v="7789"/>
    <s v="US-2016-117037"/>
    <d v="2018-06-03T00:00:00"/>
    <d v="2016-05-20T00:00:00"/>
    <d v="2016-05-20T00:00:00"/>
    <d v="2018-06-03T00:00:00"/>
    <n v="744"/>
    <x v="2"/>
    <s v="Q2"/>
    <s v="May"/>
    <x v="2"/>
    <s v="LW-17215"/>
    <x v="600"/>
    <x v="1"/>
    <s v="United States"/>
    <x v="11"/>
    <x v="6"/>
    <n v="60653"/>
    <x v="3"/>
    <s v="FUR-FU-10004973"/>
    <s v="Furniture"/>
    <x v="0"/>
    <x v="18"/>
    <n v="22.608000000000001"/>
    <n v="3"/>
    <n v="0.6"/>
    <n v="-10.1736"/>
    <x v="0"/>
    <n v="-0.45"/>
  </r>
  <r>
    <n v="2632"/>
    <s v="US-2017-110604"/>
    <d v="2018-05-28T00:00:00"/>
    <d v="2017-05-20T00:00:00"/>
    <d v="2017-05-20T00:00:00"/>
    <d v="2018-05-28T00:00:00"/>
    <n v="373"/>
    <x v="3"/>
    <s v="Q2"/>
    <s v="May"/>
    <x v="1"/>
    <s v="JF-15295"/>
    <x v="573"/>
    <x v="1"/>
    <s v="United States"/>
    <x v="12"/>
    <x v="1"/>
    <n v="98103"/>
    <x v="1"/>
    <s v="FUR-FU-10000076"/>
    <s v="Furniture"/>
    <x v="0"/>
    <x v="17"/>
    <n v="39.96"/>
    <n v="2"/>
    <n v="0"/>
    <n v="17.1828"/>
    <x v="0"/>
    <n v="0.43"/>
  </r>
  <r>
    <n v="8963"/>
    <s v="CA-2016-157280"/>
    <d v="2015-03-30T00:00:00"/>
    <d v="2016-07-11T00:00:00"/>
    <d v="2015-03-30T00:00:00"/>
    <d v="2016-07-11T00:00:00"/>
    <n v="469"/>
    <x v="0"/>
    <s v="Q1"/>
    <s v="Mar"/>
    <x v="2"/>
    <s v="LW-17125"/>
    <x v="601"/>
    <x v="1"/>
    <s v="United States"/>
    <x v="179"/>
    <x v="2"/>
    <n v="23464"/>
    <x v="2"/>
    <s v="FUR-FU-10004665"/>
    <s v="Furniture"/>
    <x v="0"/>
    <x v="254"/>
    <n v="273.95999999999998"/>
    <n v="2"/>
    <n v="0"/>
    <n v="71.229600000000005"/>
    <x v="0"/>
    <n v="0.26000000000000006"/>
  </r>
  <r>
    <n v="5371"/>
    <s v="US-2017-136721"/>
    <d v="2016-01-07T00:00:00"/>
    <d v="2017-12-04T00:00:00"/>
    <d v="2016-01-07T00:00:00"/>
    <d v="2017-12-04T00:00:00"/>
    <n v="697"/>
    <x v="2"/>
    <s v="Q1"/>
    <s v="Jan"/>
    <x v="1"/>
    <s v="NH-18610"/>
    <x v="602"/>
    <x v="0"/>
    <s v="United States"/>
    <x v="297"/>
    <x v="12"/>
    <n v="48237"/>
    <x v="3"/>
    <s v="FUR-FU-10004665"/>
    <s v="Furniture"/>
    <x v="0"/>
    <x v="254"/>
    <n v="273.95999999999998"/>
    <n v="2"/>
    <n v="0"/>
    <n v="71.229600000000005"/>
    <x v="0"/>
    <n v="0.26000000000000006"/>
  </r>
  <r>
    <n v="2633"/>
    <s v="US-2017-110604"/>
    <d v="2018-05-29T00:00:00"/>
    <d v="2017-05-20T00:00:00"/>
    <d v="2017-05-20T00:00:00"/>
    <d v="2018-05-29T00:00:00"/>
    <n v="374"/>
    <x v="3"/>
    <s v="Q2"/>
    <s v="May"/>
    <x v="1"/>
    <s v="JF-15295"/>
    <x v="573"/>
    <x v="1"/>
    <s v="United States"/>
    <x v="12"/>
    <x v="1"/>
    <n v="98103"/>
    <x v="1"/>
    <s v="FUR-CH-10002017"/>
    <s v="Furniture"/>
    <x v="3"/>
    <x v="210"/>
    <n v="42.624000000000002"/>
    <n v="2"/>
    <n v="0.2"/>
    <n v="4.2624000000000004"/>
    <x v="0"/>
    <n v="0.1"/>
  </r>
  <r>
    <n v="2634"/>
    <s v="US-2017-110604"/>
    <d v="2018-05-30T00:00:00"/>
    <d v="2017-05-20T00:00:00"/>
    <d v="2017-05-20T00:00:00"/>
    <d v="2018-05-30T00:00:00"/>
    <n v="375"/>
    <x v="3"/>
    <s v="Q2"/>
    <s v="May"/>
    <x v="1"/>
    <s v="JF-15295"/>
    <x v="573"/>
    <x v="1"/>
    <s v="United States"/>
    <x v="12"/>
    <x v="1"/>
    <n v="98103"/>
    <x v="1"/>
    <s v="FUR-CH-10004287"/>
    <s v="Furniture"/>
    <x v="3"/>
    <x v="228"/>
    <n v="220.96"/>
    <n v="1"/>
    <n v="0.2"/>
    <n v="24.858000000000001"/>
    <x v="0"/>
    <n v="0.1125"/>
  </r>
  <r>
    <n v="2985"/>
    <s v="US-2014-112872"/>
    <d v="2014-03-12T00:00:00"/>
    <d v="2014-11-12T00:00:00"/>
    <d v="2014-03-12T00:00:00"/>
    <d v="2014-11-12T00:00:00"/>
    <n v="245"/>
    <x v="1"/>
    <s v="Q1"/>
    <s v="Mar"/>
    <x v="0"/>
    <s v="RC-19960"/>
    <x v="299"/>
    <x v="1"/>
    <s v="United States"/>
    <x v="2"/>
    <x v="29"/>
    <n v="97477"/>
    <x v="1"/>
    <s v="FUR-TA-10003238"/>
    <s v="Furniture"/>
    <x v="2"/>
    <x v="149"/>
    <n v="275.49"/>
    <n v="1"/>
    <n v="0.5"/>
    <n v="-170.8038"/>
    <x v="0"/>
    <n v="-0.62"/>
  </r>
  <r>
    <n v="3625"/>
    <s v="CA-2017-113530"/>
    <d v="2018-06-12T00:00:00"/>
    <d v="2017-05-21T00:00:00"/>
    <d v="2017-05-21T00:00:00"/>
    <d v="2018-06-12T00:00:00"/>
    <n v="387"/>
    <x v="3"/>
    <s v="Q2"/>
    <s v="May"/>
    <x v="0"/>
    <s v="BC-11125"/>
    <x v="445"/>
    <x v="2"/>
    <s v="United States"/>
    <x v="16"/>
    <x v="7"/>
    <n v="94109"/>
    <x v="1"/>
    <s v="FUR-CH-10002647"/>
    <s v="Furniture"/>
    <x v="3"/>
    <x v="290"/>
    <n v="681.40800000000002"/>
    <n v="12"/>
    <n v="0.2"/>
    <n v="42.588000000000001"/>
    <x v="0"/>
    <n v="6.25E-2"/>
  </r>
  <r>
    <n v="8581"/>
    <s v="CA-2014-130673"/>
    <d v="2018-06-16T00:00:00"/>
    <d v="2014-05-22T00:00:00"/>
    <d v="2014-05-22T00:00:00"/>
    <d v="2018-06-16T00:00:00"/>
    <n v="1486"/>
    <x v="1"/>
    <s v="Q2"/>
    <s v="May"/>
    <x v="0"/>
    <s v="MC-17590"/>
    <x v="376"/>
    <x v="0"/>
    <s v="United States"/>
    <x v="298"/>
    <x v="17"/>
    <n v="78666"/>
    <x v="3"/>
    <s v="FUR-FU-10003489"/>
    <s v="Furniture"/>
    <x v="0"/>
    <x v="207"/>
    <n v="10.332000000000001"/>
    <n v="3"/>
    <n v="0.6"/>
    <n v="-5.9409000000000001"/>
    <x v="0"/>
    <n v="-0.57499999999999996"/>
  </r>
  <r>
    <n v="2132"/>
    <s v="US-2014-114188"/>
    <d v="2018-06-15T00:00:00"/>
    <d v="2014-05-22T00:00:00"/>
    <d v="2014-05-22T00:00:00"/>
    <d v="2018-06-15T00:00:00"/>
    <n v="1485"/>
    <x v="1"/>
    <s v="Q2"/>
    <s v="May"/>
    <x v="0"/>
    <s v="RF-19345"/>
    <x v="411"/>
    <x v="0"/>
    <s v="United States"/>
    <x v="45"/>
    <x v="15"/>
    <n v="3820"/>
    <x v="0"/>
    <s v="FUR-FU-10000076"/>
    <s v="Furniture"/>
    <x v="0"/>
    <x v="17"/>
    <n v="139.86000000000001"/>
    <n v="7"/>
    <n v="0"/>
    <n v="60.139800000000001"/>
    <x v="0"/>
    <n v="0.42999999999999994"/>
  </r>
  <r>
    <n v="8184"/>
    <s v="CA-2017-155642"/>
    <d v="2018-06-07T00:00:00"/>
    <d v="2017-05-22T00:00:00"/>
    <d v="2017-05-22T00:00:00"/>
    <d v="2018-06-07T00:00:00"/>
    <n v="381"/>
    <x v="3"/>
    <s v="Q2"/>
    <s v="May"/>
    <x v="1"/>
    <s v="BM-11575"/>
    <x v="555"/>
    <x v="0"/>
    <s v="United States"/>
    <x v="11"/>
    <x v="6"/>
    <n v="60653"/>
    <x v="3"/>
    <s v="FUR-FU-10001918"/>
    <s v="Furniture"/>
    <x v="0"/>
    <x v="88"/>
    <n v="1.8919999999999999"/>
    <n v="1"/>
    <n v="0.6"/>
    <n v="-0.99329999999999996"/>
    <x v="0"/>
    <n v="-0.52500000000000002"/>
  </r>
  <r>
    <n v="8180"/>
    <s v="CA-2015-112767"/>
    <d v="2014-07-08T00:00:00"/>
    <d v="2015-06-08T00:00:00"/>
    <d v="2014-07-08T00:00:00"/>
    <d v="2015-06-08T00:00:00"/>
    <n v="335"/>
    <x v="1"/>
    <s v="Q3"/>
    <s v="Jul"/>
    <x v="1"/>
    <s v="DK-12985"/>
    <x v="483"/>
    <x v="1"/>
    <s v="United States"/>
    <x v="2"/>
    <x v="29"/>
    <n v="97477"/>
    <x v="1"/>
    <s v="FUR-TA-10003469"/>
    <s v="Furniture"/>
    <x v="2"/>
    <x v="305"/>
    <n v="277.5"/>
    <n v="4"/>
    <n v="0.5"/>
    <n v="-188.7"/>
    <x v="0"/>
    <n v="-0.67999999999999994"/>
  </r>
  <r>
    <n v="8183"/>
    <s v="CA-2017-155642"/>
    <d v="2018-06-06T00:00:00"/>
    <d v="2017-05-22T00:00:00"/>
    <d v="2017-05-22T00:00:00"/>
    <d v="2018-06-06T00:00:00"/>
    <n v="380"/>
    <x v="3"/>
    <s v="Q2"/>
    <s v="May"/>
    <x v="1"/>
    <s v="BM-11575"/>
    <x v="555"/>
    <x v="0"/>
    <s v="United States"/>
    <x v="11"/>
    <x v="6"/>
    <n v="60653"/>
    <x v="3"/>
    <s v="FUR-FU-10004973"/>
    <s v="Furniture"/>
    <x v="0"/>
    <x v="18"/>
    <n v="22.608000000000001"/>
    <n v="3"/>
    <n v="0.6"/>
    <n v="-10.1736"/>
    <x v="0"/>
    <n v="-0.45"/>
  </r>
  <r>
    <n v="2309"/>
    <s v="US-2017-120418"/>
    <d v="2016-03-20T00:00:00"/>
    <d v="2017-12-06T00:00:00"/>
    <d v="2016-03-20T00:00:00"/>
    <d v="2017-12-06T00:00:00"/>
    <n v="626"/>
    <x v="2"/>
    <s v="Q1"/>
    <s v="Mar"/>
    <x v="2"/>
    <s v="BC-11125"/>
    <x v="445"/>
    <x v="2"/>
    <s v="United States"/>
    <x v="7"/>
    <x v="13"/>
    <n v="85345"/>
    <x v="1"/>
    <s v="FUR-CH-10001394"/>
    <s v="Furniture"/>
    <x v="3"/>
    <x v="283"/>
    <n v="280.79199999999997"/>
    <n v="1"/>
    <n v="0.2"/>
    <n v="35.098999999999997"/>
    <x v="0"/>
    <n v="0.125"/>
  </r>
  <r>
    <n v="9793"/>
    <s v="CA-2014-127166"/>
    <d v="2018-06-21T00:00:00"/>
    <d v="2014-05-23T00:00:00"/>
    <d v="2014-05-23T00:00:00"/>
    <d v="2018-06-21T00:00:00"/>
    <n v="1490"/>
    <x v="1"/>
    <s v="Q2"/>
    <s v="May"/>
    <x v="0"/>
    <s v="KH-16360"/>
    <x v="257"/>
    <x v="1"/>
    <s v="United States"/>
    <x v="26"/>
    <x v="17"/>
    <n v="77070"/>
    <x v="3"/>
    <s v="FUR-CH-10003396"/>
    <s v="Furniture"/>
    <x v="3"/>
    <x v="36"/>
    <n v="107.77200000000001"/>
    <n v="2"/>
    <n v="0.3"/>
    <n v="-29.252400000000002"/>
    <x v="0"/>
    <n v="-0.27142857142857141"/>
  </r>
  <r>
    <n v="7825"/>
    <s v="CA-2014-125150"/>
    <d v="2018-05-31T00:00:00"/>
    <d v="2014-05-23T00:00:00"/>
    <d v="2014-05-23T00:00:00"/>
    <d v="2018-05-31T00:00:00"/>
    <n v="1469"/>
    <x v="1"/>
    <s v="Q2"/>
    <s v="May"/>
    <x v="1"/>
    <s v="PW-19030"/>
    <x v="458"/>
    <x v="0"/>
    <s v="United States"/>
    <x v="10"/>
    <x v="7"/>
    <n v="90036"/>
    <x v="1"/>
    <s v="FUR-CH-10002439"/>
    <s v="Furniture"/>
    <x v="3"/>
    <x v="166"/>
    <n v="232.88"/>
    <n v="5"/>
    <n v="0.2"/>
    <n v="17.466000000000001"/>
    <x v="0"/>
    <n v="7.5000000000000011E-2"/>
  </r>
  <r>
    <n v="3941"/>
    <s v="CA-2017-117863"/>
    <d v="2018-06-08T00:00:00"/>
    <d v="2017-05-23T00:00:00"/>
    <d v="2017-05-23T00:00:00"/>
    <d v="2018-06-08T00:00:00"/>
    <n v="381"/>
    <x v="3"/>
    <s v="Q2"/>
    <s v="May"/>
    <x v="1"/>
    <s v="TS-21340"/>
    <x v="26"/>
    <x v="1"/>
    <s v="United States"/>
    <x v="4"/>
    <x v="4"/>
    <n v="10024"/>
    <x v="0"/>
    <s v="FUR-FU-10002456"/>
    <s v="Furniture"/>
    <x v="0"/>
    <x v="289"/>
    <n v="14.56"/>
    <n v="2"/>
    <n v="0"/>
    <n v="6.2607999999999997"/>
    <x v="0"/>
    <n v="0.42999999999999994"/>
  </r>
  <r>
    <n v="1053"/>
    <s v="US-2015-153500"/>
    <d v="2014-07-22T00:00:00"/>
    <d v="2015-05-07T00:00:00"/>
    <d v="2014-07-22T00:00:00"/>
    <d v="2015-05-07T00:00:00"/>
    <n v="289"/>
    <x v="1"/>
    <s v="Q3"/>
    <s v="Jul"/>
    <x v="2"/>
    <s v="DG-13300"/>
    <x v="167"/>
    <x v="0"/>
    <s v="United States"/>
    <x v="3"/>
    <x v="3"/>
    <n v="19134"/>
    <x v="0"/>
    <s v="FUR-FU-10004460"/>
    <s v="Furniture"/>
    <x v="0"/>
    <x v="361"/>
    <n v="282.88799999999998"/>
    <n v="9"/>
    <n v="0.2"/>
    <n v="56.577599999999997"/>
    <x v="0"/>
    <n v="0.2"/>
  </r>
  <r>
    <n v="9032"/>
    <s v="CA-2017-128041"/>
    <d v="2015-08-15T00:00:00"/>
    <d v="2017-01-09T00:00:00"/>
    <d v="2015-08-15T00:00:00"/>
    <d v="2017-01-09T00:00:00"/>
    <n v="513"/>
    <x v="0"/>
    <s v="Q3"/>
    <s v="Aug"/>
    <x v="3"/>
    <s v="RW-19540"/>
    <x v="261"/>
    <x v="0"/>
    <s v="United States"/>
    <x v="12"/>
    <x v="1"/>
    <n v="98103"/>
    <x v="1"/>
    <s v="FUR-TA-10002607"/>
    <s v="Furniture"/>
    <x v="2"/>
    <x v="157"/>
    <n v="283.56"/>
    <n v="4"/>
    <n v="0"/>
    <n v="45.369599999999998"/>
    <x v="0"/>
    <n v="0.16"/>
  </r>
  <r>
    <n v="540"/>
    <s v="CA-2015-134894"/>
    <d v="2014-09-29T00:00:00"/>
    <d v="2015-11-12T00:00:00"/>
    <d v="2014-09-29T00:00:00"/>
    <d v="2015-11-12T00:00:00"/>
    <n v="409"/>
    <x v="1"/>
    <s v="Q3"/>
    <s v="Sep"/>
    <x v="1"/>
    <s v="DK-12985"/>
    <x v="483"/>
    <x v="1"/>
    <s v="United States"/>
    <x v="116"/>
    <x v="30"/>
    <n v="42420"/>
    <x v="2"/>
    <s v="FUR-CH-10002647"/>
    <s v="Furniture"/>
    <x v="3"/>
    <x v="290"/>
    <n v="283.92"/>
    <n v="4"/>
    <n v="0"/>
    <n v="70.98"/>
    <x v="0"/>
    <n v="0.25"/>
  </r>
  <r>
    <n v="2861"/>
    <s v="CA-2017-138975"/>
    <d v="2018-06-13T00:00:00"/>
    <d v="2017-05-23T00:00:00"/>
    <d v="2017-05-23T00:00:00"/>
    <d v="2018-06-13T00:00:00"/>
    <n v="386"/>
    <x v="3"/>
    <s v="Q2"/>
    <s v="May"/>
    <x v="1"/>
    <s v="SC-20380"/>
    <x v="400"/>
    <x v="1"/>
    <s v="United States"/>
    <x v="124"/>
    <x v="19"/>
    <n v="30318"/>
    <x v="2"/>
    <s v="FUR-BO-10004695"/>
    <s v="Furniture"/>
    <x v="1"/>
    <x v="264"/>
    <n v="1628.82"/>
    <n v="9"/>
    <n v="0"/>
    <n v="374.62860000000001"/>
    <x v="0"/>
    <n v="0.23"/>
  </r>
  <r>
    <n v="6702"/>
    <s v="CA-2015-153535"/>
    <d v="2018-06-17T00:00:00"/>
    <d v="2015-05-24T00:00:00"/>
    <d v="2015-05-24T00:00:00"/>
    <d v="2018-06-17T00:00:00"/>
    <n v="1120"/>
    <x v="0"/>
    <s v="Q2"/>
    <s v="May"/>
    <x v="1"/>
    <s v="SG-20470"/>
    <x v="259"/>
    <x v="1"/>
    <s v="United States"/>
    <x v="299"/>
    <x v="10"/>
    <n v="27893"/>
    <x v="2"/>
    <s v="FUR-FU-10001986"/>
    <s v="Furniture"/>
    <x v="0"/>
    <x v="261"/>
    <n v="163.136"/>
    <n v="4"/>
    <n v="0.2"/>
    <n v="20.391999999999999"/>
    <x v="0"/>
    <n v="0.125"/>
  </r>
  <r>
    <n v="800"/>
    <s v="CA-2015-101910"/>
    <d v="2017-03-14T00:00:00"/>
    <d v="2015-03-12T00:00:00"/>
    <d v="2015-03-12T00:00:00"/>
    <d v="2017-03-14T00:00:00"/>
    <n v="733"/>
    <x v="0"/>
    <s v="Q1"/>
    <s v="Mar"/>
    <x v="1"/>
    <s v="CD-11920"/>
    <x v="316"/>
    <x v="1"/>
    <s v="United States"/>
    <x v="300"/>
    <x v="7"/>
    <n v="92530"/>
    <x v="1"/>
    <s v="FUR-CH-10002647"/>
    <s v="Furniture"/>
    <x v="3"/>
    <x v="290"/>
    <n v="283.92"/>
    <n v="5"/>
    <n v="0.2"/>
    <n v="17.745000000000001"/>
    <x v="0"/>
    <n v="6.25E-2"/>
  </r>
  <r>
    <n v="1719"/>
    <s v="CA-2016-169943"/>
    <d v="2018-06-10T00:00:00"/>
    <d v="2016-05-24T00:00:00"/>
    <d v="2016-05-24T00:00:00"/>
    <d v="2018-06-10T00:00:00"/>
    <n v="747"/>
    <x v="2"/>
    <s v="Q2"/>
    <s v="May"/>
    <x v="1"/>
    <s v="BN-11515"/>
    <x v="498"/>
    <x v="1"/>
    <s v="United States"/>
    <x v="4"/>
    <x v="4"/>
    <n v="10011"/>
    <x v="0"/>
    <s v="FUR-FU-10002088"/>
    <s v="Furniture"/>
    <x v="0"/>
    <x v="85"/>
    <n v="35.92"/>
    <n v="4"/>
    <n v="0"/>
    <n v="15.086399999999999"/>
    <x v="0"/>
    <n v="0.42"/>
  </r>
  <r>
    <n v="1720"/>
    <s v="CA-2016-169943"/>
    <d v="2018-06-11T00:00:00"/>
    <d v="2016-05-24T00:00:00"/>
    <d v="2016-05-24T00:00:00"/>
    <d v="2018-06-11T00:00:00"/>
    <n v="748"/>
    <x v="2"/>
    <s v="Q2"/>
    <s v="May"/>
    <x v="1"/>
    <s v="BN-11515"/>
    <x v="498"/>
    <x v="1"/>
    <s v="United States"/>
    <x v="4"/>
    <x v="4"/>
    <n v="10011"/>
    <x v="0"/>
    <s v="FUR-FU-10000010"/>
    <s v="Furniture"/>
    <x v="0"/>
    <x v="1"/>
    <n v="39.76"/>
    <n v="8"/>
    <n v="0"/>
    <n v="12.3256"/>
    <x v="0"/>
    <n v="0.31"/>
  </r>
  <r>
    <n v="770"/>
    <s v="CA-2016-157245"/>
    <d v="2018-06-09T00:00:00"/>
    <d v="2016-05-24T00:00:00"/>
    <d v="2016-05-24T00:00:00"/>
    <d v="2018-06-09T00:00:00"/>
    <n v="746"/>
    <x v="2"/>
    <s v="Q2"/>
    <s v="May"/>
    <x v="1"/>
    <s v="LE-16810"/>
    <x v="422"/>
    <x v="1"/>
    <s v="United States"/>
    <x v="92"/>
    <x v="2"/>
    <n v="22204"/>
    <x v="2"/>
    <s v="FUR-CH-10003746"/>
    <s v="Furniture"/>
    <x v="3"/>
    <x v="199"/>
    <n v="641.96"/>
    <n v="2"/>
    <n v="0"/>
    <n v="179.74879999999999"/>
    <x v="0"/>
    <n v="0.27999999999999997"/>
  </r>
  <r>
    <n v="6069"/>
    <s v="CA-2017-166695"/>
    <d v="2018-06-20T00:00:00"/>
    <d v="2017-05-24T00:00:00"/>
    <d v="2017-05-24T00:00:00"/>
    <d v="2018-06-20T00:00:00"/>
    <n v="392"/>
    <x v="3"/>
    <s v="Q2"/>
    <s v="May"/>
    <x v="1"/>
    <s v="CC-12430"/>
    <x v="30"/>
    <x v="2"/>
    <s v="United States"/>
    <x v="51"/>
    <x v="7"/>
    <n v="90712"/>
    <x v="1"/>
    <s v="FUR-FU-10002191"/>
    <s v="Furniture"/>
    <x v="0"/>
    <x v="110"/>
    <n v="6.98"/>
    <n v="1"/>
    <n v="0"/>
    <n v="3.3504"/>
    <x v="0"/>
    <n v="0.48"/>
  </r>
  <r>
    <n v="8419"/>
    <s v="CA-2017-118199"/>
    <d v="2016-02-02T00:00:00"/>
    <d v="2017-11-05T00:00:00"/>
    <d v="2016-02-02T00:00:00"/>
    <d v="2017-11-05T00:00:00"/>
    <n v="642"/>
    <x v="2"/>
    <s v="Q1"/>
    <s v="Feb"/>
    <x v="2"/>
    <s v="LB-16795"/>
    <x v="292"/>
    <x v="2"/>
    <s v="United States"/>
    <x v="12"/>
    <x v="1"/>
    <n v="98105"/>
    <x v="1"/>
    <s v="FUR-TA-10004154"/>
    <s v="Furniture"/>
    <x v="2"/>
    <x v="338"/>
    <n v="286.85000000000002"/>
    <n v="1"/>
    <n v="0"/>
    <n v="63.106999999999999"/>
    <x v="0"/>
    <n v="0.21999999999999997"/>
  </r>
  <r>
    <n v="6044"/>
    <s v="CA-2017-145702"/>
    <d v="2018-06-14T00:00:00"/>
    <d v="2017-05-24T00:00:00"/>
    <d v="2017-05-24T00:00:00"/>
    <d v="2018-06-14T00:00:00"/>
    <n v="386"/>
    <x v="3"/>
    <s v="Q2"/>
    <s v="May"/>
    <x v="0"/>
    <s v="AH-10075"/>
    <x v="159"/>
    <x v="0"/>
    <s v="United States"/>
    <x v="42"/>
    <x v="26"/>
    <n v="37918"/>
    <x v="2"/>
    <s v="FUR-CH-10001482"/>
    <s v="Furniture"/>
    <x v="3"/>
    <x v="249"/>
    <n v="314.35199999999998"/>
    <n v="3"/>
    <n v="0.2"/>
    <n v="-35.364600000000003"/>
    <x v="0"/>
    <n v="-0.11250000000000002"/>
  </r>
  <r>
    <n v="3983"/>
    <s v="CA-2016-135265"/>
    <d v="2015-04-23T00:00:00"/>
    <d v="2016-09-07T00:00:00"/>
    <d v="2015-04-23T00:00:00"/>
    <d v="2016-09-07T00:00:00"/>
    <n v="503"/>
    <x v="0"/>
    <s v="Q2"/>
    <s v="Apr"/>
    <x v="0"/>
    <s v="CC-12370"/>
    <x v="307"/>
    <x v="1"/>
    <s v="United States"/>
    <x v="10"/>
    <x v="7"/>
    <n v="90045"/>
    <x v="1"/>
    <s v="FUR-CH-10003061"/>
    <s v="Furniture"/>
    <x v="3"/>
    <x v="311"/>
    <n v="287.96800000000002"/>
    <n v="4"/>
    <n v="0.2"/>
    <n v="-3.5996000000000001"/>
    <x v="0"/>
    <n v="-1.2499999999999999E-2"/>
  </r>
  <r>
    <n v="6068"/>
    <s v="CA-2017-166695"/>
    <d v="2018-06-19T00:00:00"/>
    <d v="2017-05-24T00:00:00"/>
    <d v="2017-05-24T00:00:00"/>
    <d v="2018-06-19T00:00:00"/>
    <n v="391"/>
    <x v="3"/>
    <s v="Q2"/>
    <s v="May"/>
    <x v="1"/>
    <s v="CC-12430"/>
    <x v="30"/>
    <x v="2"/>
    <s v="United States"/>
    <x v="51"/>
    <x v="7"/>
    <n v="90712"/>
    <x v="1"/>
    <s v="FUR-CH-10000225"/>
    <s v="Furniture"/>
    <x v="3"/>
    <x v="309"/>
    <n v="518.27200000000005"/>
    <n v="8"/>
    <n v="0.2"/>
    <n v="-97.176000000000002"/>
    <x v="0"/>
    <n v="-0.1875"/>
  </r>
  <r>
    <n v="639"/>
    <s v="CA-2016-115917"/>
    <d v="2018-06-18T00:00:00"/>
    <d v="2016-05-25T00:00:00"/>
    <d v="2016-05-25T00:00:00"/>
    <d v="2018-06-18T00:00:00"/>
    <n v="754"/>
    <x v="2"/>
    <s v="Q2"/>
    <s v="May"/>
    <x v="1"/>
    <s v="RB-19465"/>
    <x v="256"/>
    <x v="2"/>
    <s v="United States"/>
    <x v="301"/>
    <x v="7"/>
    <n v="94591"/>
    <x v="1"/>
    <s v="FUR-FU-10000576"/>
    <s v="Furniture"/>
    <x v="0"/>
    <x v="366"/>
    <n v="1049.2"/>
    <n v="5"/>
    <n v="0"/>
    <n v="272.79199999999997"/>
    <x v="0"/>
    <n v="0.25999999999999995"/>
  </r>
  <r>
    <n v="8016"/>
    <s v="CA-2017-120168"/>
    <d v="2018-07-02T00:00:00"/>
    <d v="2017-05-25T00:00:00"/>
    <d v="2017-05-25T00:00:00"/>
    <d v="2018-07-02T00:00:00"/>
    <n v="403"/>
    <x v="3"/>
    <s v="Q2"/>
    <s v="May"/>
    <x v="3"/>
    <s v="TB-21625"/>
    <x v="137"/>
    <x v="1"/>
    <s v="United States"/>
    <x v="4"/>
    <x v="4"/>
    <n v="10009"/>
    <x v="0"/>
    <s v="FUR-FU-10000732"/>
    <s v="Furniture"/>
    <x v="0"/>
    <x v="103"/>
    <n v="18.84"/>
    <n v="3"/>
    <n v="0"/>
    <n v="6.0288000000000004"/>
    <x v="0"/>
    <n v="0.32"/>
  </r>
  <r>
    <n v="6899"/>
    <s v="US-2015-165512"/>
    <d v="2018-06-28T00:00:00"/>
    <d v="2015-05-26T00:00:00"/>
    <d v="2015-05-26T00:00:00"/>
    <d v="2018-06-28T00:00:00"/>
    <n v="1129"/>
    <x v="0"/>
    <s v="Q2"/>
    <s v="May"/>
    <x v="0"/>
    <s v="VS-21820"/>
    <x v="428"/>
    <x v="1"/>
    <s v="United States"/>
    <x v="302"/>
    <x v="6"/>
    <n v="60540"/>
    <x v="3"/>
    <s v="FUR-CH-10002880"/>
    <s v="Furniture"/>
    <x v="3"/>
    <x v="102"/>
    <n v="602.65099999999995"/>
    <n v="7"/>
    <n v="0.3"/>
    <n v="-163.57669999999999"/>
    <x v="0"/>
    <n v="-0.27142857142857141"/>
  </r>
  <r>
    <n v="1275"/>
    <s v="CA-2016-119186"/>
    <d v="2018-07-10T00:00:00"/>
    <d v="2016-05-26T00:00:00"/>
    <d v="2016-05-26T00:00:00"/>
    <d v="2018-07-10T00:00:00"/>
    <n v="775"/>
    <x v="2"/>
    <s v="Q2"/>
    <s v="May"/>
    <x v="3"/>
    <s v="MS-17710"/>
    <x v="28"/>
    <x v="1"/>
    <s v="United States"/>
    <x v="279"/>
    <x v="17"/>
    <n v="76106"/>
    <x v="3"/>
    <s v="FUR-CH-10001973"/>
    <s v="Furniture"/>
    <x v="3"/>
    <x v="267"/>
    <n v="388.43"/>
    <n v="5"/>
    <n v="0.3"/>
    <n v="-88.784000000000006"/>
    <x v="0"/>
    <n v="-0.22857142857142859"/>
  </r>
  <r>
    <n v="3366"/>
    <s v="CA-2014-115161"/>
    <d v="2016-06-14T00:00:00"/>
    <d v="2014-02-02T00:00:00"/>
    <d v="2014-02-02T00:00:00"/>
    <d v="2016-06-14T00:00:00"/>
    <n v="863"/>
    <x v="1"/>
    <s v="Q1"/>
    <s v="Feb"/>
    <x v="2"/>
    <s v="LC-17050"/>
    <x v="284"/>
    <x v="1"/>
    <s v="United States"/>
    <x v="303"/>
    <x v="7"/>
    <n v="92691"/>
    <x v="1"/>
    <s v="FUR-BO-10003966"/>
    <s v="Furniture"/>
    <x v="1"/>
    <x v="326"/>
    <n v="290.666"/>
    <n v="2"/>
    <n v="0.15"/>
    <n v="3.4196"/>
    <x v="0"/>
    <n v="1.1764705882352941E-2"/>
  </r>
  <r>
    <n v="5540"/>
    <s v="US-2017-150595"/>
    <d v="2018-06-24T00:00:00"/>
    <d v="2017-05-26T00:00:00"/>
    <d v="2017-05-26T00:00:00"/>
    <d v="2018-06-24T00:00:00"/>
    <n v="394"/>
    <x v="3"/>
    <s v="Q2"/>
    <s v="May"/>
    <x v="1"/>
    <s v="LE-16810"/>
    <x v="422"/>
    <x v="1"/>
    <s v="United States"/>
    <x v="11"/>
    <x v="6"/>
    <n v="60653"/>
    <x v="3"/>
    <s v="FUR-CH-10000513"/>
    <s v="Furniture"/>
    <x v="3"/>
    <x v="56"/>
    <n v="181.98599999999999"/>
    <n v="2"/>
    <n v="0.3"/>
    <n v="-54.595799999999997"/>
    <x v="0"/>
    <n v="-0.3"/>
  </r>
  <r>
    <n v="4515"/>
    <s v="CA-2016-120873"/>
    <d v="2016-09-04T00:00:00"/>
    <d v="2016-01-11T00:00:00"/>
    <d v="2016-01-11T00:00:00"/>
    <d v="2016-09-04T00:00:00"/>
    <n v="237"/>
    <x v="2"/>
    <s v="Q1"/>
    <s v="Jan"/>
    <x v="0"/>
    <s v="BW-11200"/>
    <x v="209"/>
    <x v="1"/>
    <s v="United States"/>
    <x v="105"/>
    <x v="2"/>
    <n v="23666"/>
    <x v="2"/>
    <s v="FUR-CH-10000847"/>
    <s v="Furniture"/>
    <x v="3"/>
    <x v="255"/>
    <n v="290.98"/>
    <n v="1"/>
    <n v="0"/>
    <n v="75.654799999999994"/>
    <x v="0"/>
    <n v="0.25999999999999995"/>
  </r>
  <r>
    <n v="989"/>
    <s v="CA-2017-167899"/>
    <d v="2018-06-22T00:00:00"/>
    <d v="2017-05-26T00:00:00"/>
    <d v="2017-05-26T00:00:00"/>
    <d v="2018-06-22T00:00:00"/>
    <n v="392"/>
    <x v="3"/>
    <s v="Q2"/>
    <s v="May"/>
    <x v="1"/>
    <s v="JG-15805"/>
    <x v="603"/>
    <x v="0"/>
    <s v="United States"/>
    <x v="137"/>
    <x v="4"/>
    <n v="13021"/>
    <x v="0"/>
    <s v="FUR-FU-10004071"/>
    <s v="Furniture"/>
    <x v="0"/>
    <x v="367"/>
    <n v="520.04999999999995"/>
    <n v="5"/>
    <n v="0"/>
    <n v="72.807000000000002"/>
    <x v="0"/>
    <n v="0.14000000000000001"/>
  </r>
  <r>
    <n v="747"/>
    <s v="CA-2014-124429"/>
    <d v="2018-07-13T00:00:00"/>
    <d v="2014-05-27T00:00:00"/>
    <d v="2014-05-27T00:00:00"/>
    <d v="2018-07-13T00:00:00"/>
    <n v="1508"/>
    <x v="1"/>
    <s v="Q2"/>
    <s v="May"/>
    <x v="3"/>
    <s v="MH-17785"/>
    <x v="152"/>
    <x v="0"/>
    <s v="United States"/>
    <x v="8"/>
    <x v="7"/>
    <n v="92105"/>
    <x v="1"/>
    <s v="FUR-TA-10002607"/>
    <s v="Furniture"/>
    <x v="2"/>
    <x v="157"/>
    <n v="567.12"/>
    <n v="10"/>
    <n v="0.2"/>
    <n v="-28.356000000000002"/>
    <x v="0"/>
    <n v="-0.05"/>
  </r>
  <r>
    <n v="6227"/>
    <s v="CA-2015-133445"/>
    <d v="2014-09-02T00:00:00"/>
    <d v="2015-09-10T00:00:00"/>
    <d v="2014-09-02T00:00:00"/>
    <d v="2015-09-10T00:00:00"/>
    <n v="373"/>
    <x v="1"/>
    <s v="Q3"/>
    <s v="Sep"/>
    <x v="1"/>
    <s v="JF-15490"/>
    <x v="406"/>
    <x v="1"/>
    <s v="United States"/>
    <x v="184"/>
    <x v="29"/>
    <n v="97206"/>
    <x v="1"/>
    <s v="FUR-CH-10000422"/>
    <s v="Furniture"/>
    <x v="3"/>
    <x v="10"/>
    <n v="291.16800000000001"/>
    <n v="4"/>
    <n v="0.2"/>
    <n v="-14.558400000000001"/>
    <x v="0"/>
    <n v="-0.05"/>
  </r>
  <r>
    <n v="1937"/>
    <s v="CA-2015-141768"/>
    <d v="2018-06-30T00:00:00"/>
    <d v="2015-05-27T00:00:00"/>
    <d v="2015-05-27T00:00:00"/>
    <d v="2018-06-30T00:00:00"/>
    <n v="1130"/>
    <x v="0"/>
    <s v="Q2"/>
    <s v="May"/>
    <x v="0"/>
    <s v="NP-18685"/>
    <x v="604"/>
    <x v="2"/>
    <s v="United States"/>
    <x v="16"/>
    <x v="7"/>
    <n v="94109"/>
    <x v="1"/>
    <s v="FUR-FU-10002268"/>
    <s v="Furniture"/>
    <x v="0"/>
    <x v="5"/>
    <n v="14.73"/>
    <n v="3"/>
    <n v="0"/>
    <n v="4.8609"/>
    <x v="0"/>
    <n v="0.33"/>
  </r>
  <r>
    <n v="7626"/>
    <s v="CA-2015-136805"/>
    <d v="2018-06-25T00:00:00"/>
    <d v="2015-05-27T00:00:00"/>
    <d v="2015-05-27T00:00:00"/>
    <d v="2018-06-25T00:00:00"/>
    <n v="1125"/>
    <x v="0"/>
    <s v="Q2"/>
    <s v="May"/>
    <x v="0"/>
    <s v="NM-18445"/>
    <x v="129"/>
    <x v="2"/>
    <s v="United States"/>
    <x v="20"/>
    <x v="12"/>
    <n v="48234"/>
    <x v="3"/>
    <s v="FUR-FU-10003724"/>
    <s v="Furniture"/>
    <x v="0"/>
    <x v="69"/>
    <n v="75.33"/>
    <n v="9"/>
    <n v="0"/>
    <n v="19.585799999999999"/>
    <x v="0"/>
    <n v="0.26"/>
  </r>
  <r>
    <n v="1330"/>
    <s v="CA-2016-142762"/>
    <d v="2018-06-26T00:00:00"/>
    <d v="2016-05-27T00:00:00"/>
    <d v="2016-05-27T00:00:00"/>
    <d v="2018-06-26T00:00:00"/>
    <n v="760"/>
    <x v="2"/>
    <s v="Q2"/>
    <s v="May"/>
    <x v="1"/>
    <s v="LD-17005"/>
    <x v="500"/>
    <x v="1"/>
    <s v="United States"/>
    <x v="16"/>
    <x v="7"/>
    <n v="94109"/>
    <x v="1"/>
    <s v="FUR-FU-10003691"/>
    <s v="Furniture"/>
    <x v="0"/>
    <x v="164"/>
    <n v="37.049999999999997"/>
    <n v="3"/>
    <n v="0"/>
    <n v="16.302"/>
    <x v="0"/>
    <n v="0.44"/>
  </r>
  <r>
    <n v="1763"/>
    <s v="CA-2015-130785"/>
    <d v="2014-08-29T00:00:00"/>
    <d v="2015-09-09T00:00:00"/>
    <d v="2014-08-29T00:00:00"/>
    <d v="2015-09-09T00:00:00"/>
    <n v="376"/>
    <x v="1"/>
    <s v="Q3"/>
    <s v="Aug"/>
    <x v="1"/>
    <s v="AG-10900"/>
    <x v="486"/>
    <x v="1"/>
    <s v="United States"/>
    <x v="8"/>
    <x v="7"/>
    <n v="92105"/>
    <x v="1"/>
    <s v="FUR-BO-10003159"/>
    <s v="Furniture"/>
    <x v="1"/>
    <x v="248"/>
    <n v="293.19900000000001"/>
    <n v="3"/>
    <n v="0.15"/>
    <n v="-20.696400000000001"/>
    <x v="0"/>
    <n v="-7.0588235294117646E-2"/>
  </r>
  <r>
    <n v="2442"/>
    <s v="CA-2016-146934"/>
    <d v="2018-06-23T00:00:00"/>
    <d v="2016-05-27T00:00:00"/>
    <d v="2016-05-27T00:00:00"/>
    <d v="2018-06-23T00:00:00"/>
    <n v="757"/>
    <x v="2"/>
    <s v="Q2"/>
    <s v="May"/>
    <x v="1"/>
    <s v="AF-10870"/>
    <x v="356"/>
    <x v="1"/>
    <s v="United States"/>
    <x v="304"/>
    <x v="22"/>
    <n v="7055"/>
    <x v="0"/>
    <s v="FUR-TA-10003748"/>
    <s v="Furniture"/>
    <x v="2"/>
    <x v="128"/>
    <n v="174.286"/>
    <n v="2"/>
    <n v="0.3"/>
    <n v="-19.918399999999998"/>
    <x v="0"/>
    <n v="-0.11428571428571428"/>
  </r>
  <r>
    <n v="2821"/>
    <s v="CA-2016-160500"/>
    <d v="2015-03-17T00:00:00"/>
    <d v="2016-08-05T00:00:00"/>
    <d v="2015-03-17T00:00:00"/>
    <d v="2016-08-05T00:00:00"/>
    <n v="507"/>
    <x v="0"/>
    <s v="Q1"/>
    <s v="Mar"/>
    <x v="2"/>
    <s v="DM-13015"/>
    <x v="605"/>
    <x v="1"/>
    <s v="United States"/>
    <x v="216"/>
    <x v="7"/>
    <n v="92024"/>
    <x v="1"/>
    <s v="FUR-TA-10003748"/>
    <s v="Furniture"/>
    <x v="2"/>
    <x v="128"/>
    <n v="298.77600000000001"/>
    <n v="3"/>
    <n v="0.2"/>
    <n v="7.4694000000000003"/>
    <x v="0"/>
    <n v="2.5000000000000001E-2"/>
  </r>
  <r>
    <n v="9578"/>
    <s v="CA-2015-143147"/>
    <d v="2018-07-07T00:00:00"/>
    <d v="2015-05-28T00:00:00"/>
    <d v="2015-05-28T00:00:00"/>
    <d v="2018-07-07T00:00:00"/>
    <n v="1136"/>
    <x v="0"/>
    <s v="Q2"/>
    <s v="May"/>
    <x v="0"/>
    <s v="PS-18760"/>
    <x v="587"/>
    <x v="1"/>
    <s v="United States"/>
    <x v="151"/>
    <x v="17"/>
    <n v="78207"/>
    <x v="3"/>
    <s v="FUR-CH-10004754"/>
    <s v="Furniture"/>
    <x v="3"/>
    <x v="225"/>
    <n v="104.93"/>
    <n v="5"/>
    <n v="0.3"/>
    <n v="-4.4969999999999999"/>
    <x v="0"/>
    <n v="-4.2857142857142851E-2"/>
  </r>
  <r>
    <n v="6382"/>
    <s v="CA-2016-127236"/>
    <d v="2018-02-04T00:00:00"/>
    <d v="2016-02-04T00:00:00"/>
    <d v="2016-02-04T00:00:00"/>
    <d v="2018-02-04T00:00:00"/>
    <n v="731"/>
    <x v="2"/>
    <s v="Q1"/>
    <s v="Feb"/>
    <x v="1"/>
    <s v="TB-21595"/>
    <x v="528"/>
    <x v="1"/>
    <s v="United States"/>
    <x v="2"/>
    <x v="0"/>
    <n v="45503"/>
    <x v="0"/>
    <s v="FUR-BO-10004015"/>
    <s v="Furniture"/>
    <x v="1"/>
    <x v="216"/>
    <n v="299.97500000000002"/>
    <n v="5"/>
    <n v="0.5"/>
    <n v="-167.98599999999999"/>
    <x v="0"/>
    <n v="-0.55999999999999994"/>
  </r>
  <r>
    <n v="9576"/>
    <s v="CA-2015-143147"/>
    <d v="2018-07-06T00:00:00"/>
    <d v="2015-05-28T00:00:00"/>
    <d v="2015-05-28T00:00:00"/>
    <d v="2018-07-06T00:00:00"/>
    <n v="1135"/>
    <x v="0"/>
    <s v="Q2"/>
    <s v="May"/>
    <x v="0"/>
    <s v="PS-18760"/>
    <x v="587"/>
    <x v="1"/>
    <s v="United States"/>
    <x v="151"/>
    <x v="17"/>
    <n v="78207"/>
    <x v="3"/>
    <s v="FUR-CH-10000863"/>
    <s v="Furniture"/>
    <x v="3"/>
    <x v="252"/>
    <n v="105.68600000000001"/>
    <n v="1"/>
    <n v="0.3"/>
    <n v="-28.686199999999999"/>
    <x v="0"/>
    <n v="-0.27142857142857141"/>
  </r>
  <r>
    <n v="1820"/>
    <s v="US-2014-130379"/>
    <d v="2018-06-29T00:00:00"/>
    <d v="2014-05-29T00:00:00"/>
    <d v="2014-05-29T00:00:00"/>
    <d v="2018-06-29T00:00:00"/>
    <n v="1492"/>
    <x v="1"/>
    <s v="Q2"/>
    <s v="May"/>
    <x v="1"/>
    <s v="JL-15235"/>
    <x v="591"/>
    <x v="1"/>
    <s v="United States"/>
    <x v="11"/>
    <x v="6"/>
    <n v="60623"/>
    <x v="3"/>
    <s v="FUR-FU-10002553"/>
    <s v="Furniture"/>
    <x v="0"/>
    <x v="300"/>
    <n v="29.32"/>
    <n v="2"/>
    <n v="0.6"/>
    <n v="-24.189"/>
    <x v="0"/>
    <n v="-0.82499999999999996"/>
  </r>
  <r>
    <n v="1355"/>
    <s v="CA-2017-162978"/>
    <d v="2015-11-02T00:00:00"/>
    <d v="2017-09-05T00:00:00"/>
    <d v="2015-11-02T00:00:00"/>
    <d v="2017-09-05T00:00:00"/>
    <n v="673"/>
    <x v="0"/>
    <s v="Q4"/>
    <s v="Nov"/>
    <x v="1"/>
    <s v="LW-16990"/>
    <x v="286"/>
    <x v="0"/>
    <s v="United States"/>
    <x v="16"/>
    <x v="7"/>
    <n v="94109"/>
    <x v="1"/>
    <s v="FUR-TA-10003473"/>
    <s v="Furniture"/>
    <x v="2"/>
    <x v="79"/>
    <n v="300.904"/>
    <n v="1"/>
    <n v="0.2"/>
    <n v="11.283899999999999"/>
    <x v="0"/>
    <n v="3.7499999999999999E-2"/>
  </r>
  <r>
    <n v="5171"/>
    <s v="CA-2016-122903"/>
    <d v="2018-07-14T00:00:00"/>
    <d v="2016-05-29T00:00:00"/>
    <d v="2016-05-29T00:00:00"/>
    <d v="2018-07-14T00:00:00"/>
    <n v="776"/>
    <x v="2"/>
    <s v="Q2"/>
    <s v="May"/>
    <x v="0"/>
    <s v="LA-16780"/>
    <x v="227"/>
    <x v="0"/>
    <s v="United States"/>
    <x v="20"/>
    <x v="12"/>
    <n v="48205"/>
    <x v="3"/>
    <s v="FUR-CH-10002024"/>
    <s v="Furniture"/>
    <x v="3"/>
    <x v="57"/>
    <n v="3504.9"/>
    <n v="5"/>
    <n v="0"/>
    <n v="700.98"/>
    <x v="0"/>
    <n v="0.2"/>
  </r>
  <r>
    <n v="6436"/>
    <s v="US-2017-116897"/>
    <d v="2018-07-18T00:00:00"/>
    <d v="2017-05-29T00:00:00"/>
    <d v="2017-05-29T00:00:00"/>
    <d v="2018-07-18T00:00:00"/>
    <n v="415"/>
    <x v="3"/>
    <s v="Q2"/>
    <s v="May"/>
    <x v="2"/>
    <s v="JG-15160"/>
    <x v="569"/>
    <x v="1"/>
    <s v="United States"/>
    <x v="305"/>
    <x v="41"/>
    <n v="83201"/>
    <x v="1"/>
    <s v="FUR-FU-10004963"/>
    <s v="Furniture"/>
    <x v="0"/>
    <x v="111"/>
    <n v="35"/>
    <n v="4"/>
    <n v="0"/>
    <n v="14.7"/>
    <x v="0"/>
    <n v="0.42"/>
  </r>
  <r>
    <n v="7636"/>
    <s v="US-2017-158526"/>
    <d v="2017-10-02T00:00:00"/>
    <d v="2018-01-01T00:00:00"/>
    <d v="2017-10-02T00:00:00"/>
    <d v="2018-01-01T00:00:00"/>
    <n v="91"/>
    <x v="3"/>
    <s v="Q4"/>
    <s v="Oct"/>
    <x v="0"/>
    <s v="KH-16360"/>
    <x v="257"/>
    <x v="1"/>
    <s v="United States"/>
    <x v="58"/>
    <x v="30"/>
    <n v="40214"/>
    <x v="2"/>
    <s v="FUR-CH-10004495"/>
    <s v="Furniture"/>
    <x v="3"/>
    <x v="153"/>
    <n v="300.98"/>
    <n v="1"/>
    <n v="0"/>
    <n v="87.284199999999998"/>
    <x v="0"/>
    <n v="0.28999999999999998"/>
  </r>
  <r>
    <n v="4510"/>
    <s v="CA-2017-167003"/>
    <d v="2018-06-27T00:00:00"/>
    <d v="2017-05-29T00:00:00"/>
    <d v="2017-05-29T00:00:00"/>
    <d v="2018-06-27T00:00:00"/>
    <n v="394"/>
    <x v="3"/>
    <s v="Q2"/>
    <s v="May"/>
    <x v="1"/>
    <s v="VS-21820"/>
    <x v="428"/>
    <x v="1"/>
    <s v="United States"/>
    <x v="10"/>
    <x v="7"/>
    <n v="90036"/>
    <x v="1"/>
    <s v="FUR-TA-10001520"/>
    <s v="Furniture"/>
    <x v="2"/>
    <x v="14"/>
    <n v="171.28800000000001"/>
    <n v="3"/>
    <n v="0.2"/>
    <n v="-6.4233000000000002"/>
    <x v="0"/>
    <n v="-3.7499999999999999E-2"/>
  </r>
  <r>
    <n v="2752"/>
    <s v="CA-2014-158029"/>
    <d v="2018-07-04T00:00:00"/>
    <d v="2014-05-30T00:00:00"/>
    <d v="2014-05-30T00:00:00"/>
    <d v="2018-07-04T00:00:00"/>
    <n v="1496"/>
    <x v="1"/>
    <s v="Q2"/>
    <s v="May"/>
    <x v="1"/>
    <s v="HF-14995"/>
    <x v="134"/>
    <x v="1"/>
    <s v="United States"/>
    <x v="10"/>
    <x v="7"/>
    <n v="90008"/>
    <x v="1"/>
    <s v="FUR-CH-10000988"/>
    <s v="Furniture"/>
    <x v="3"/>
    <x v="215"/>
    <n v="225.29599999999999"/>
    <n v="2"/>
    <n v="0.2"/>
    <n v="22.529599999999999"/>
    <x v="0"/>
    <n v="9.9999999999999992E-2"/>
  </r>
  <r>
    <n v="1611"/>
    <s v="CA-2014-156349"/>
    <d v="2018-07-03T00:00:00"/>
    <d v="2014-05-30T00:00:00"/>
    <d v="2014-05-30T00:00:00"/>
    <d v="2018-07-03T00:00:00"/>
    <n v="1495"/>
    <x v="1"/>
    <s v="Q2"/>
    <s v="May"/>
    <x v="1"/>
    <s v="ML-17395"/>
    <x v="112"/>
    <x v="0"/>
    <s v="United States"/>
    <x v="10"/>
    <x v="7"/>
    <n v="90008"/>
    <x v="1"/>
    <s v="FUR-BO-10000362"/>
    <s v="Furniture"/>
    <x v="1"/>
    <x v="262"/>
    <n v="290.666"/>
    <n v="2"/>
    <n v="0.15"/>
    <n v="27.3568"/>
    <x v="0"/>
    <n v="9.4117647058823528E-2"/>
  </r>
  <r>
    <n v="2986"/>
    <s v="CA-2016-139269"/>
    <d v="2018-07-01T00:00:00"/>
    <d v="2016-05-30T00:00:00"/>
    <d v="2016-05-30T00:00:00"/>
    <d v="2018-07-01T00:00:00"/>
    <n v="762"/>
    <x v="2"/>
    <s v="Q2"/>
    <s v="May"/>
    <x v="1"/>
    <s v="JB-16045"/>
    <x v="509"/>
    <x v="2"/>
    <s v="United States"/>
    <x v="5"/>
    <x v="19"/>
    <n v="31907"/>
    <x v="2"/>
    <s v="FUR-FU-10000755"/>
    <s v="Furniture"/>
    <x v="0"/>
    <x v="368"/>
    <n v="24.96"/>
    <n v="4"/>
    <n v="0"/>
    <n v="6.24"/>
    <x v="0"/>
    <n v="0.25"/>
  </r>
  <r>
    <n v="5860"/>
    <s v="CA-2015-108119"/>
    <d v="2014-06-27T00:00:00"/>
    <d v="2015-08-11T00:00:00"/>
    <d v="2014-06-27T00:00:00"/>
    <d v="2015-08-11T00:00:00"/>
    <n v="410"/>
    <x v="1"/>
    <s v="Q2"/>
    <s v="Jun"/>
    <x v="1"/>
    <s v="MS-17530"/>
    <x v="141"/>
    <x v="1"/>
    <s v="United States"/>
    <x v="306"/>
    <x v="20"/>
    <n v="72032"/>
    <x v="2"/>
    <s v="FUR-TA-10002530"/>
    <s v="Furniture"/>
    <x v="2"/>
    <x v="319"/>
    <n v="301.95999999999998"/>
    <n v="2"/>
    <n v="0"/>
    <n v="45.293999999999997"/>
    <x v="0"/>
    <n v="0.15"/>
  </r>
  <r>
    <n v="2416"/>
    <s v="CA-2015-146087"/>
    <d v="2014-09-12T00:00:00"/>
    <d v="2015-11-07T00:00:00"/>
    <d v="2014-09-12T00:00:00"/>
    <d v="2015-11-07T00:00:00"/>
    <n v="421"/>
    <x v="1"/>
    <s v="Q3"/>
    <s v="Sep"/>
    <x v="1"/>
    <s v="PP-18955"/>
    <x v="36"/>
    <x v="2"/>
    <s v="United States"/>
    <x v="307"/>
    <x v="25"/>
    <n v="1040"/>
    <x v="0"/>
    <s v="FUR-BO-10002824"/>
    <s v="Furniture"/>
    <x v="1"/>
    <x v="358"/>
    <n v="301.95999999999998"/>
    <n v="2"/>
    <n v="0"/>
    <n v="60.392000000000003"/>
    <x v="0"/>
    <n v="0.2"/>
  </r>
  <r>
    <n v="623"/>
    <s v="CA-2015-138009"/>
    <d v="2017-04-05T00:00:00"/>
    <d v="2015-03-12T00:00:00"/>
    <d v="2015-03-12T00:00:00"/>
    <d v="2017-04-05T00:00:00"/>
    <n v="755"/>
    <x v="0"/>
    <s v="Q1"/>
    <s v="Mar"/>
    <x v="1"/>
    <s v="SF-20965"/>
    <x v="606"/>
    <x v="0"/>
    <s v="United States"/>
    <x v="188"/>
    <x v="12"/>
    <n v="48126"/>
    <x v="3"/>
    <s v="FUR-CH-10004853"/>
    <s v="Furniture"/>
    <x v="3"/>
    <x v="336"/>
    <n v="301.95999999999998"/>
    <n v="2"/>
    <n v="0"/>
    <n v="87.568399999999997"/>
    <x v="0"/>
    <n v="0.29000000000000004"/>
  </r>
  <r>
    <n v="9501"/>
    <s v="CA-2016-149237"/>
    <d v="2018-07-11T00:00:00"/>
    <d v="2016-05-30T00:00:00"/>
    <d v="2016-05-30T00:00:00"/>
    <d v="2018-07-11T00:00:00"/>
    <n v="772"/>
    <x v="2"/>
    <s v="Q2"/>
    <s v="May"/>
    <x v="1"/>
    <s v="CM-12235"/>
    <x v="607"/>
    <x v="1"/>
    <s v="United States"/>
    <x v="130"/>
    <x v="38"/>
    <n v="53209"/>
    <x v="3"/>
    <s v="FUR-FU-10002088"/>
    <s v="Furniture"/>
    <x v="0"/>
    <x v="85"/>
    <n v="26.94"/>
    <n v="3"/>
    <n v="0"/>
    <n v="11.3148"/>
    <x v="0"/>
    <n v="0.42"/>
  </r>
  <r>
    <n v="7248"/>
    <s v="US-2014-127978"/>
    <d v="2014-01-30T00:00:00"/>
    <d v="2014-08-03T00:00:00"/>
    <d v="2014-01-30T00:00:00"/>
    <d v="2014-08-03T00:00:00"/>
    <n v="185"/>
    <x v="1"/>
    <s v="Q1"/>
    <s v="Jan"/>
    <x v="1"/>
    <s v="JS-15595"/>
    <x v="608"/>
    <x v="0"/>
    <s v="United States"/>
    <x v="5"/>
    <x v="0"/>
    <n v="43229"/>
    <x v="0"/>
    <s v="FUR-BO-10001972"/>
    <s v="Furniture"/>
    <x v="1"/>
    <x v="25"/>
    <n v="302.45"/>
    <n v="5"/>
    <n v="0.5"/>
    <n v="-199.61699999999999"/>
    <x v="0"/>
    <n v="-0.66"/>
  </r>
  <r>
    <n v="86"/>
    <s v="CA-2017-140088"/>
    <d v="2018-07-23T00:00:00"/>
    <d v="2017-05-30T00:00:00"/>
    <d v="2017-05-30T00:00:00"/>
    <d v="2018-07-23T00:00:00"/>
    <n v="419"/>
    <x v="3"/>
    <s v="Q2"/>
    <s v="May"/>
    <x v="0"/>
    <s v="PO-18865"/>
    <x v="609"/>
    <x v="1"/>
    <s v="United States"/>
    <x v="76"/>
    <x v="8"/>
    <n v="29203"/>
    <x v="2"/>
    <s v="FUR-CH-10000863"/>
    <s v="Furniture"/>
    <x v="3"/>
    <x v="252"/>
    <n v="301.95999999999998"/>
    <n v="2"/>
    <n v="0"/>
    <n v="33.215600000000002"/>
    <x v="0"/>
    <n v="0.11000000000000001"/>
  </r>
  <r>
    <n v="5028"/>
    <s v="US-2017-130953"/>
    <d v="2019-02-14T00:00:00"/>
    <d v="2017-03-08T00:00:00"/>
    <d v="2017-03-08T00:00:00"/>
    <d v="2019-02-14T00:00:00"/>
    <n v="708"/>
    <x v="3"/>
    <s v="Q1"/>
    <s v="Mar"/>
    <x v="1"/>
    <s v="RF-19735"/>
    <x v="545"/>
    <x v="1"/>
    <s v="United States"/>
    <x v="125"/>
    <x v="33"/>
    <n v="73120"/>
    <x v="3"/>
    <s v="FUR-CH-10004626"/>
    <s v="Furniture"/>
    <x v="3"/>
    <x v="24"/>
    <n v="302.67"/>
    <n v="3"/>
    <n v="0"/>
    <n v="72.640799999999999"/>
    <x v="0"/>
    <n v="0.24"/>
  </r>
  <r>
    <n v="9593"/>
    <s v="US-2016-105452"/>
    <d v="2019-02-11T00:00:00"/>
    <d v="2016-01-08T00:00:00"/>
    <d v="2016-01-08T00:00:00"/>
    <d v="2019-02-11T00:00:00"/>
    <n v="1130"/>
    <x v="2"/>
    <s v="Q1"/>
    <s v="Jan"/>
    <x v="1"/>
    <s v="BF-11005"/>
    <x v="248"/>
    <x v="2"/>
    <s v="United States"/>
    <x v="36"/>
    <x v="17"/>
    <n v="77506"/>
    <x v="3"/>
    <s v="FUR-FU-10003806"/>
    <s v="Furniture"/>
    <x v="0"/>
    <x v="161"/>
    <n v="302.72000000000003"/>
    <n v="5"/>
    <n v="0.6"/>
    <n v="-378.4"/>
    <x v="0"/>
    <n v="-1.2499999999999998"/>
  </r>
  <r>
    <n v="8521"/>
    <s v="CA-2017-118003"/>
    <d v="2015-11-17T00:00:00"/>
    <d v="2017-10-12T00:00:00"/>
    <d v="2015-11-17T00:00:00"/>
    <d v="2017-10-12T00:00:00"/>
    <n v="695"/>
    <x v="0"/>
    <s v="Q4"/>
    <s v="Nov"/>
    <x v="1"/>
    <s v="DO-13645"/>
    <x v="115"/>
    <x v="1"/>
    <s v="United States"/>
    <x v="31"/>
    <x v="22"/>
    <n v="7501"/>
    <x v="0"/>
    <s v="FUR-CH-10004860"/>
    <s v="Furniture"/>
    <x v="3"/>
    <x v="308"/>
    <n v="302.94"/>
    <n v="3"/>
    <n v="0"/>
    <n v="18.176400000000001"/>
    <x v="0"/>
    <n v="6.0000000000000005E-2"/>
  </r>
  <r>
    <n v="6741"/>
    <s v="CA-2014-144029"/>
    <d v="2018-07-05T00:00:00"/>
    <d v="2014-05-31T00:00:00"/>
    <d v="2014-05-31T00:00:00"/>
    <d v="2018-07-05T00:00:00"/>
    <n v="1496"/>
    <x v="1"/>
    <s v="Q2"/>
    <s v="May"/>
    <x v="1"/>
    <s v="MM-18055"/>
    <x v="317"/>
    <x v="1"/>
    <s v="United States"/>
    <x v="11"/>
    <x v="6"/>
    <n v="60623"/>
    <x v="3"/>
    <s v="FUR-CH-10003981"/>
    <s v="Furniture"/>
    <x v="3"/>
    <x v="343"/>
    <n v="359.77199999999999"/>
    <n v="2"/>
    <n v="0.3"/>
    <n v="-5.1395999999999997"/>
    <x v="0"/>
    <n v="-1.4285714285714285E-2"/>
  </r>
  <r>
    <n v="7295"/>
    <s v="CA-2015-148964"/>
    <d v="2018-07-08T00:00:00"/>
    <d v="2015-05-31T00:00:00"/>
    <d v="2015-05-31T00:00:00"/>
    <d v="2018-07-08T00:00:00"/>
    <n v="1134"/>
    <x v="0"/>
    <s v="Q2"/>
    <s v="May"/>
    <x v="1"/>
    <s v="RD-19900"/>
    <x v="240"/>
    <x v="1"/>
    <s v="United States"/>
    <x v="308"/>
    <x v="1"/>
    <n v="98006"/>
    <x v="1"/>
    <s v="FUR-FU-10003849"/>
    <s v="Furniture"/>
    <x v="0"/>
    <x v="169"/>
    <n v="20.239999999999998"/>
    <n v="1"/>
    <n v="0"/>
    <n v="7.8936000000000002"/>
    <x v="0"/>
    <n v="0.39"/>
  </r>
  <r>
    <n v="9371"/>
    <s v="CA-2015-111339"/>
    <d v="2018-07-25T00:00:00"/>
    <d v="2015-05-31T00:00:00"/>
    <d v="2015-05-31T00:00:00"/>
    <d v="2018-07-25T00:00:00"/>
    <n v="1151"/>
    <x v="0"/>
    <s v="Q2"/>
    <s v="May"/>
    <x v="2"/>
    <s v="VP-21760"/>
    <x v="135"/>
    <x v="0"/>
    <s v="United States"/>
    <x v="5"/>
    <x v="0"/>
    <n v="43229"/>
    <x v="0"/>
    <s v="FUR-FU-10002506"/>
    <s v="Furniture"/>
    <x v="0"/>
    <x v="105"/>
    <n v="41.567999999999998"/>
    <n v="4"/>
    <n v="0.2"/>
    <n v="-4.1567999999999996"/>
    <x v="0"/>
    <n v="-9.9999999999999992E-2"/>
  </r>
  <r>
    <n v="9372"/>
    <s v="CA-2015-111339"/>
    <d v="2018-07-26T00:00:00"/>
    <d v="2015-05-31T00:00:00"/>
    <d v="2015-05-31T00:00:00"/>
    <d v="2018-07-26T00:00:00"/>
    <n v="1152"/>
    <x v="0"/>
    <s v="Q2"/>
    <s v="May"/>
    <x v="2"/>
    <s v="VP-21760"/>
    <x v="135"/>
    <x v="0"/>
    <s v="United States"/>
    <x v="5"/>
    <x v="0"/>
    <n v="43229"/>
    <x v="0"/>
    <s v="FUR-CH-10000863"/>
    <s v="Furniture"/>
    <x v="3"/>
    <x v="252"/>
    <n v="317.05799999999999"/>
    <n v="3"/>
    <n v="0.3"/>
    <n v="-86.058599999999998"/>
    <x v="0"/>
    <n v="-0.27142857142857141"/>
  </r>
  <r>
    <n v="7606"/>
    <s v="CA-2016-101791"/>
    <d v="2018-07-16T00:00:00"/>
    <d v="2016-05-31T00:00:00"/>
    <d v="2016-05-31T00:00:00"/>
    <d v="2018-07-16T00:00:00"/>
    <n v="776"/>
    <x v="2"/>
    <s v="Q2"/>
    <s v="May"/>
    <x v="1"/>
    <s v="BS-11665"/>
    <x v="300"/>
    <x v="1"/>
    <s v="United States"/>
    <x v="11"/>
    <x v="6"/>
    <n v="60623"/>
    <x v="3"/>
    <s v="FUR-FU-10002191"/>
    <s v="Furniture"/>
    <x v="0"/>
    <x v="110"/>
    <n v="5.5839999999999996"/>
    <n v="2"/>
    <n v="0.6"/>
    <n v="-1.6752"/>
    <x v="0"/>
    <n v="-0.30000000000000004"/>
  </r>
  <r>
    <n v="7605"/>
    <s v="CA-2016-101791"/>
    <d v="2018-07-15T00:00:00"/>
    <d v="2016-05-31T00:00:00"/>
    <d v="2016-05-31T00:00:00"/>
    <d v="2018-07-15T00:00:00"/>
    <n v="775"/>
    <x v="2"/>
    <s v="Q2"/>
    <s v="May"/>
    <x v="1"/>
    <s v="BS-11665"/>
    <x v="300"/>
    <x v="1"/>
    <s v="United States"/>
    <x v="11"/>
    <x v="6"/>
    <n v="60623"/>
    <x v="3"/>
    <s v="FUR-FU-10003247"/>
    <s v="Furniture"/>
    <x v="0"/>
    <x v="238"/>
    <n v="25.175999999999998"/>
    <n v="3"/>
    <n v="0.6"/>
    <n v="-33.358199999999997"/>
    <x v="0"/>
    <n v="-1.325"/>
  </r>
  <r>
    <n v="6608"/>
    <s v="CA-2016-148852"/>
    <d v="2018-07-12T00:00:00"/>
    <d v="2016-05-31T00:00:00"/>
    <d v="2016-05-31T00:00:00"/>
    <d v="2018-07-12T00:00:00"/>
    <n v="772"/>
    <x v="2"/>
    <s v="Q2"/>
    <s v="May"/>
    <x v="1"/>
    <s v="SV-20785"/>
    <x v="150"/>
    <x v="1"/>
    <s v="United States"/>
    <x v="240"/>
    <x v="7"/>
    <n v="92704"/>
    <x v="1"/>
    <s v="FUR-CH-10004860"/>
    <s v="Furniture"/>
    <x v="3"/>
    <x v="308"/>
    <n v="484.70400000000001"/>
    <n v="6"/>
    <n v="0.2"/>
    <n v="-84.8232"/>
    <x v="0"/>
    <n v="-0.17499999999999999"/>
  </r>
  <r>
    <n v="6404"/>
    <s v="CA-2017-125472"/>
    <d v="2018-08-07T00:00:00"/>
    <d v="2017-05-31T00:00:00"/>
    <d v="2017-05-31T00:00:00"/>
    <d v="2018-08-07T00:00:00"/>
    <n v="433"/>
    <x v="3"/>
    <s v="Q2"/>
    <s v="May"/>
    <x v="2"/>
    <s v="BD-11725"/>
    <x v="75"/>
    <x v="1"/>
    <s v="United States"/>
    <x v="46"/>
    <x v="28"/>
    <n v="70506"/>
    <x v="2"/>
    <s v="FUR-FU-10001731"/>
    <s v="Furniture"/>
    <x v="0"/>
    <x v="84"/>
    <n v="8.01"/>
    <n v="3"/>
    <n v="0"/>
    <n v="3.0438000000000001"/>
    <x v="0"/>
    <n v="0.38"/>
  </r>
  <r>
    <n v="5372"/>
    <s v="US-2017-136721"/>
    <d v="2016-01-08T00:00:00"/>
    <d v="2017-12-04T00:00:00"/>
    <d v="2016-01-08T00:00:00"/>
    <d v="2017-12-04T00:00:00"/>
    <n v="696"/>
    <x v="2"/>
    <s v="Q1"/>
    <s v="Jan"/>
    <x v="1"/>
    <s v="NH-18610"/>
    <x v="602"/>
    <x v="0"/>
    <s v="United States"/>
    <x v="297"/>
    <x v="12"/>
    <n v="48237"/>
    <x v="3"/>
    <s v="FUR-FU-10004188"/>
    <s v="Furniture"/>
    <x v="0"/>
    <x v="329"/>
    <n v="306.89999999999998"/>
    <n v="3"/>
    <n v="0"/>
    <n v="79.793999999999997"/>
    <x v="0"/>
    <n v="0.26"/>
  </r>
  <r>
    <n v="6402"/>
    <s v="CA-2017-125472"/>
    <d v="2018-08-06T00:00:00"/>
    <d v="2017-05-31T00:00:00"/>
    <d v="2017-05-31T00:00:00"/>
    <d v="2018-08-06T00:00:00"/>
    <n v="432"/>
    <x v="3"/>
    <s v="Q2"/>
    <s v="May"/>
    <x v="2"/>
    <s v="BD-11725"/>
    <x v="75"/>
    <x v="1"/>
    <s v="United States"/>
    <x v="46"/>
    <x v="28"/>
    <n v="70506"/>
    <x v="2"/>
    <s v="FUR-BO-10000330"/>
    <s v="Furniture"/>
    <x v="1"/>
    <x v="274"/>
    <n v="241.96"/>
    <n v="2"/>
    <n v="0"/>
    <n v="33.874400000000001"/>
    <x v="0"/>
    <n v="0.14000000000000001"/>
  </r>
  <r>
    <n v="416"/>
    <s v="CA-2017-142636"/>
    <d v="2015-10-24T00:00:00"/>
    <d v="2017-07-11T00:00:00"/>
    <d v="2015-10-24T00:00:00"/>
    <d v="2017-07-11T00:00:00"/>
    <n v="626"/>
    <x v="0"/>
    <s v="Q4"/>
    <s v="Oct"/>
    <x v="1"/>
    <s v="KC-16675"/>
    <x v="610"/>
    <x v="0"/>
    <s v="United States"/>
    <x v="12"/>
    <x v="1"/>
    <n v="98105"/>
    <x v="1"/>
    <s v="FUR-CH-10001891"/>
    <s v="Furniture"/>
    <x v="3"/>
    <x v="98"/>
    <n v="307.13600000000002"/>
    <n v="4"/>
    <n v="0.2"/>
    <n v="26.874400000000001"/>
    <x v="0"/>
    <n v="8.7499999999999994E-2"/>
  </r>
  <r>
    <n v="6242"/>
    <s v="CA-2017-141572"/>
    <d v="2018-07-24T00:00:00"/>
    <d v="2017-05-31T00:00:00"/>
    <d v="2017-05-31T00:00:00"/>
    <d v="2018-07-24T00:00:00"/>
    <n v="419"/>
    <x v="3"/>
    <s v="Q2"/>
    <s v="May"/>
    <x v="0"/>
    <s v="LO-17170"/>
    <x v="8"/>
    <x v="0"/>
    <s v="United States"/>
    <x v="19"/>
    <x v="15"/>
    <n v="3301"/>
    <x v="0"/>
    <s v="FUR-FU-10001185"/>
    <s v="Furniture"/>
    <x v="0"/>
    <x v="217"/>
    <n v="247.44"/>
    <n v="8"/>
    <n v="0"/>
    <n v="101.4504"/>
    <x v="0"/>
    <n v="0.41000000000000003"/>
  </r>
  <r>
    <n v="4957"/>
    <s v="CA-2014-160262"/>
    <d v="2014-04-20T00:00:00"/>
    <d v="2014-06-13T00:00:00"/>
    <d v="2014-04-20T00:00:00"/>
    <d v="2014-06-13T00:00:00"/>
    <n v="54"/>
    <x v="1"/>
    <s v="Q2"/>
    <s v="Apr"/>
    <x v="0"/>
    <s v="TS-21205"/>
    <x v="451"/>
    <x v="0"/>
    <s v="United States"/>
    <x v="70"/>
    <x v="32"/>
    <n v="89031"/>
    <x v="1"/>
    <s v="FUR-FU-10002685"/>
    <s v="Furniture"/>
    <x v="0"/>
    <x v="260"/>
    <n v="37.4"/>
    <n v="2"/>
    <n v="0"/>
    <n v="14.212"/>
    <x v="0"/>
    <n v="0.38"/>
  </r>
  <r>
    <n v="8056"/>
    <s v="CA-2015-121188"/>
    <d v="2019-05-04T00:00:00"/>
    <d v="2015-04-09T00:00:00"/>
    <d v="2015-04-09T00:00:00"/>
    <d v="2019-05-04T00:00:00"/>
    <n v="1486"/>
    <x v="0"/>
    <s v="Q2"/>
    <s v="Apr"/>
    <x v="1"/>
    <s v="CB-12025"/>
    <x v="14"/>
    <x v="1"/>
    <s v="United States"/>
    <x v="10"/>
    <x v="7"/>
    <n v="90049"/>
    <x v="1"/>
    <s v="FUR-BO-10004695"/>
    <s v="Furniture"/>
    <x v="1"/>
    <x v="264"/>
    <n v="307.666"/>
    <n v="2"/>
    <n v="0.15"/>
    <n v="28.956800000000001"/>
    <x v="0"/>
    <n v="9.4117647058823528E-2"/>
  </r>
  <r>
    <n v="670"/>
    <s v="US-2017-106663"/>
    <d v="2016-02-03T00:00:00"/>
    <d v="2017-06-13T00:00:00"/>
    <d v="2016-02-03T00:00:00"/>
    <d v="2017-06-13T00:00:00"/>
    <n v="496"/>
    <x v="2"/>
    <s v="Q1"/>
    <s v="Feb"/>
    <x v="1"/>
    <s v="MO-17800"/>
    <x v="358"/>
    <x v="2"/>
    <s v="United States"/>
    <x v="11"/>
    <x v="6"/>
    <n v="60653"/>
    <x v="3"/>
    <s v="FUR-FU-10002759"/>
    <s v="Furniture"/>
    <x v="0"/>
    <x v="38"/>
    <n v="23.975999999999999"/>
    <n v="3"/>
    <n v="0.6"/>
    <n v="-14.3856"/>
    <x v="0"/>
    <n v="-0.6"/>
  </r>
  <r>
    <n v="671"/>
    <s v="US-2017-106663"/>
    <d v="2016-02-04T00:00:00"/>
    <d v="2017-06-13T00:00:00"/>
    <d v="2016-02-04T00:00:00"/>
    <d v="2017-06-13T00:00:00"/>
    <n v="495"/>
    <x v="2"/>
    <s v="Q1"/>
    <s v="Feb"/>
    <x v="1"/>
    <s v="MO-17800"/>
    <x v="358"/>
    <x v="2"/>
    <s v="United States"/>
    <x v="11"/>
    <x v="6"/>
    <n v="60653"/>
    <x v="3"/>
    <s v="FUR-TA-10000688"/>
    <s v="Furniture"/>
    <x v="2"/>
    <x v="219"/>
    <n v="108.925"/>
    <n v="1"/>
    <n v="0.5"/>
    <n v="-71.890500000000003"/>
    <x v="0"/>
    <n v="-0.66"/>
  </r>
  <r>
    <n v="4224"/>
    <s v="CA-2017-134565"/>
    <d v="2016-03-21T00:00:00"/>
    <d v="2017-06-13T00:00:00"/>
    <d v="2016-03-21T00:00:00"/>
    <d v="2017-06-13T00:00:00"/>
    <n v="449"/>
    <x v="2"/>
    <s v="Q1"/>
    <s v="Mar"/>
    <x v="0"/>
    <s v="TB-21400"/>
    <x v="31"/>
    <x v="1"/>
    <s v="United States"/>
    <x v="12"/>
    <x v="1"/>
    <n v="98103"/>
    <x v="1"/>
    <s v="FUR-BO-10001519"/>
    <s v="Furniture"/>
    <x v="1"/>
    <x v="263"/>
    <n v="174.42"/>
    <n v="3"/>
    <n v="0"/>
    <n v="41.860799999999998"/>
    <x v="0"/>
    <n v="0.24"/>
  </r>
  <r>
    <n v="8072"/>
    <s v="CA-2017-151750"/>
    <d v="2015-08-05T00:00:00"/>
    <d v="2017-05-01T00:00:00"/>
    <d v="2015-08-05T00:00:00"/>
    <d v="2017-05-01T00:00:00"/>
    <n v="635"/>
    <x v="0"/>
    <s v="Q3"/>
    <s v="Aug"/>
    <x v="1"/>
    <s v="JM-15250"/>
    <x v="203"/>
    <x v="1"/>
    <s v="United States"/>
    <x v="201"/>
    <x v="17"/>
    <n v="77340"/>
    <x v="3"/>
    <s v="FUR-CH-10003199"/>
    <s v="Furniture"/>
    <x v="3"/>
    <x v="347"/>
    <n v="310.74400000000003"/>
    <n v="4"/>
    <n v="0.3"/>
    <n v="-26.635200000000001"/>
    <x v="0"/>
    <n v="-8.5714285714285715E-2"/>
  </r>
  <r>
    <n v="1689"/>
    <s v="CA-2017-143798"/>
    <d v="2016-03-09T00:00:00"/>
    <d v="2017-12-12T00:00:00"/>
    <d v="2016-03-09T00:00:00"/>
    <d v="2017-12-12T00:00:00"/>
    <n v="643"/>
    <x v="2"/>
    <s v="Q1"/>
    <s v="Mar"/>
    <x v="2"/>
    <s v="AW-10840"/>
    <x v="611"/>
    <x v="1"/>
    <s v="United States"/>
    <x v="3"/>
    <x v="3"/>
    <n v="19140"/>
    <x v="0"/>
    <s v="FUR-FU-10004306"/>
    <s v="Furniture"/>
    <x v="0"/>
    <x v="314"/>
    <n v="310.88"/>
    <n v="2"/>
    <n v="0.2"/>
    <n v="23.315999999999999"/>
    <x v="0"/>
    <n v="7.4999999999999997E-2"/>
  </r>
  <r>
    <n v="486"/>
    <s v="CA-2017-140963"/>
    <d v="2016-03-01T00:00:00"/>
    <d v="2017-06-13T00:00:00"/>
    <d v="2016-03-01T00:00:00"/>
    <d v="2017-06-13T00:00:00"/>
    <n v="469"/>
    <x v="2"/>
    <s v="Q1"/>
    <s v="Mar"/>
    <x v="2"/>
    <s v="MT-18070"/>
    <x v="612"/>
    <x v="2"/>
    <s v="United States"/>
    <x v="10"/>
    <x v="7"/>
    <n v="90045"/>
    <x v="1"/>
    <s v="FUR-BO-10001337"/>
    <s v="Furniture"/>
    <x v="1"/>
    <x v="117"/>
    <n v="514.16499999999996"/>
    <n v="5"/>
    <n v="0.15"/>
    <n v="-30.245000000000001"/>
    <x v="0"/>
    <n v="-5.8823529411764712E-2"/>
  </r>
  <r>
    <n v="6"/>
    <s v="CA-2014-115812"/>
    <d v="2014-04-21T00:00:00"/>
    <d v="2014-06-14T00:00:00"/>
    <d v="2014-04-21T00:00:00"/>
    <d v="2014-06-14T00:00:00"/>
    <n v="54"/>
    <x v="1"/>
    <s v="Q2"/>
    <s v="Apr"/>
    <x v="1"/>
    <s v="BH-11710"/>
    <x v="231"/>
    <x v="1"/>
    <s v="United States"/>
    <x v="10"/>
    <x v="7"/>
    <n v="90032"/>
    <x v="1"/>
    <s v="FUR-FU-10001487"/>
    <s v="Furniture"/>
    <x v="0"/>
    <x v="11"/>
    <n v="48.86"/>
    <n v="7"/>
    <n v="0"/>
    <n v="14.1694"/>
    <x v="0"/>
    <n v="0.28999999999999998"/>
  </r>
  <r>
    <n v="2750"/>
    <s v="US-2014-141257"/>
    <d v="2014-04-05T00:00:00"/>
    <d v="2014-06-14T00:00:00"/>
    <d v="2014-04-05T00:00:00"/>
    <d v="2014-06-14T00:00:00"/>
    <n v="70"/>
    <x v="1"/>
    <s v="Q2"/>
    <s v="Apr"/>
    <x v="1"/>
    <s v="CS-11950"/>
    <x v="184"/>
    <x v="1"/>
    <s v="United States"/>
    <x v="12"/>
    <x v="1"/>
    <n v="98115"/>
    <x v="1"/>
    <s v="FUR-CH-10002758"/>
    <s v="Furniture"/>
    <x v="3"/>
    <x v="369"/>
    <n v="585.55200000000002"/>
    <n v="3"/>
    <n v="0.2"/>
    <n v="73.194000000000003"/>
    <x v="0"/>
    <n v="0.125"/>
  </r>
  <r>
    <n v="11"/>
    <s v="CA-2014-115812"/>
    <d v="2014-04-22T00:00:00"/>
    <d v="2014-06-14T00:00:00"/>
    <d v="2014-04-22T00:00:00"/>
    <d v="2014-06-14T00:00:00"/>
    <n v="53"/>
    <x v="1"/>
    <s v="Q2"/>
    <s v="Apr"/>
    <x v="1"/>
    <s v="BH-11710"/>
    <x v="231"/>
    <x v="1"/>
    <s v="United States"/>
    <x v="10"/>
    <x v="7"/>
    <n v="90032"/>
    <x v="1"/>
    <s v="FUR-TA-10001539"/>
    <s v="Furniture"/>
    <x v="2"/>
    <x v="118"/>
    <n v="1706.184"/>
    <n v="9"/>
    <n v="0.2"/>
    <n v="85.309200000000004"/>
    <x v="0"/>
    <n v="0.05"/>
  </r>
  <r>
    <n v="5468"/>
    <s v="CA-2016-122448"/>
    <d v="2015-05-28T00:00:00"/>
    <d v="2016-06-14T00:00:00"/>
    <d v="2015-05-28T00:00:00"/>
    <d v="2016-06-14T00:00:00"/>
    <n v="383"/>
    <x v="0"/>
    <s v="Q2"/>
    <s v="May"/>
    <x v="1"/>
    <s v="DB-13210"/>
    <x v="385"/>
    <x v="1"/>
    <s v="United States"/>
    <x v="16"/>
    <x v="7"/>
    <n v="94109"/>
    <x v="1"/>
    <s v="FUR-CH-10002774"/>
    <s v="Furniture"/>
    <x v="3"/>
    <x v="321"/>
    <n v="122.352"/>
    <n v="3"/>
    <n v="0.2"/>
    <n v="13.7646"/>
    <x v="0"/>
    <n v="0.11249999999999999"/>
  </r>
  <r>
    <n v="5428"/>
    <s v="US-2016-108497"/>
    <d v="2018-08-19T00:00:00"/>
    <d v="2016-06-14T00:00:00"/>
    <d v="2016-06-14T00:00:00"/>
    <d v="2018-08-19T00:00:00"/>
    <n v="796"/>
    <x v="2"/>
    <s v="Q2"/>
    <s v="Jun"/>
    <x v="3"/>
    <s v="MH-17290"/>
    <x v="550"/>
    <x v="2"/>
    <s v="United States"/>
    <x v="10"/>
    <x v="7"/>
    <n v="90036"/>
    <x v="1"/>
    <s v="FUR-BO-10004218"/>
    <s v="Furniture"/>
    <x v="1"/>
    <x v="352"/>
    <n v="599.16499999999996"/>
    <n v="5"/>
    <n v="0.15"/>
    <n v="35.244999999999997"/>
    <x v="0"/>
    <n v="5.8823529411764705E-2"/>
  </r>
  <r>
    <n v="5871"/>
    <s v="CA-2016-128223"/>
    <d v="2018-08-20T00:00:00"/>
    <d v="2016-06-14T00:00:00"/>
    <d v="2016-06-14T00:00:00"/>
    <d v="2018-08-20T00:00:00"/>
    <n v="797"/>
    <x v="2"/>
    <s v="Q2"/>
    <s v="Jun"/>
    <x v="3"/>
    <s v="EB-13705"/>
    <x v="164"/>
    <x v="0"/>
    <s v="United States"/>
    <x v="220"/>
    <x v="7"/>
    <n v="92804"/>
    <x v="1"/>
    <s v="FUR-TA-10001771"/>
    <s v="Furniture"/>
    <x v="2"/>
    <x v="370"/>
    <n v="1293.4880000000001"/>
    <n v="7"/>
    <n v="0.2"/>
    <n v="80.843000000000004"/>
    <x v="0"/>
    <n v="6.25E-2"/>
  </r>
  <r>
    <n v="9537"/>
    <s v="CA-2017-124191"/>
    <d v="2016-04-06T00:00:00"/>
    <d v="2017-06-14T00:00:00"/>
    <d v="2016-04-06T00:00:00"/>
    <d v="2017-06-14T00:00:00"/>
    <n v="434"/>
    <x v="2"/>
    <s v="Q2"/>
    <s v="Apr"/>
    <x v="0"/>
    <s v="TS-21610"/>
    <x v="91"/>
    <x v="1"/>
    <s v="United States"/>
    <x v="11"/>
    <x v="6"/>
    <n v="60610"/>
    <x v="3"/>
    <s v="FUR-FU-10002364"/>
    <s v="Furniture"/>
    <x v="0"/>
    <x v="92"/>
    <n v="8.8559999999999999"/>
    <n v="3"/>
    <n v="0.6"/>
    <n v="-6.8634000000000004"/>
    <x v="0"/>
    <n v="-0.77500000000000002"/>
  </r>
  <r>
    <n v="9335"/>
    <s v="CA-2017-110198"/>
    <d v="2015-08-10T00:00:00"/>
    <d v="2017-02-05T00:00:00"/>
    <d v="2015-08-10T00:00:00"/>
    <d v="2017-02-05T00:00:00"/>
    <n v="545"/>
    <x v="0"/>
    <s v="Q3"/>
    <s v="Aug"/>
    <x v="2"/>
    <s v="AG-10900"/>
    <x v="486"/>
    <x v="1"/>
    <s v="United States"/>
    <x v="309"/>
    <x v="16"/>
    <n v="33065"/>
    <x v="2"/>
    <s v="FUR-BO-10001798"/>
    <s v="Furniture"/>
    <x v="1"/>
    <x v="357"/>
    <n v="314.35199999999998"/>
    <n v="3"/>
    <n v="0.2"/>
    <n v="-15.717599999999999"/>
    <x v="0"/>
    <n v="-0.05"/>
  </r>
  <r>
    <n v="120"/>
    <s v="CA-2016-103730"/>
    <d v="2015-07-14T00:00:00"/>
    <d v="2016-06-15T00:00:00"/>
    <d v="2015-07-14T00:00:00"/>
    <d v="2016-06-15T00:00:00"/>
    <n v="337"/>
    <x v="0"/>
    <s v="Q3"/>
    <s v="Jul"/>
    <x v="2"/>
    <s v="SC-20725"/>
    <x v="201"/>
    <x v="1"/>
    <s v="United States"/>
    <x v="161"/>
    <x v="27"/>
    <n v="19805"/>
    <x v="0"/>
    <s v="FUR-FU-10002157"/>
    <s v="Furniture"/>
    <x v="0"/>
    <x v="63"/>
    <n v="47.04"/>
    <n v="3"/>
    <n v="0"/>
    <n v="18.345600000000001"/>
    <x v="0"/>
    <n v="0.39"/>
  </r>
  <r>
    <n v="558"/>
    <s v="CA-2016-113243"/>
    <d v="2015-06-09T00:00:00"/>
    <d v="2016-06-15T00:00:00"/>
    <d v="2015-06-09T00:00:00"/>
    <d v="2016-06-15T00:00:00"/>
    <n v="372"/>
    <x v="0"/>
    <s v="Q2"/>
    <s v="Jun"/>
    <x v="1"/>
    <s v="OT-18730"/>
    <x v="613"/>
    <x v="1"/>
    <s v="United States"/>
    <x v="10"/>
    <x v="7"/>
    <n v="90045"/>
    <x v="1"/>
    <s v="FUR-TA-10004256"/>
    <s v="Furniture"/>
    <x v="2"/>
    <x v="288"/>
    <n v="1335.68"/>
    <n v="4"/>
    <n v="0.2"/>
    <n v="-217.048"/>
    <x v="0"/>
    <n v="-0.16250000000000001"/>
  </r>
  <r>
    <n v="3039"/>
    <s v="US-2015-123960"/>
    <d v="2014-11-15T00:00:00"/>
    <d v="2015-06-16T00:00:00"/>
    <d v="2014-11-15T00:00:00"/>
    <d v="2015-06-16T00:00:00"/>
    <n v="213"/>
    <x v="1"/>
    <s v="Q4"/>
    <s v="Nov"/>
    <x v="1"/>
    <s v="BD-11605"/>
    <x v="23"/>
    <x v="1"/>
    <s v="United States"/>
    <x v="145"/>
    <x v="28"/>
    <n v="71203"/>
    <x v="2"/>
    <s v="FUR-FU-10004666"/>
    <s v="Furniture"/>
    <x v="0"/>
    <x v="312"/>
    <n v="29.16"/>
    <n v="2"/>
    <n v="0"/>
    <n v="10.789199999999999"/>
    <x v="0"/>
    <n v="0.37"/>
  </r>
  <r>
    <n v="8718"/>
    <s v="CA-2016-120824"/>
    <d v="2015-07-15T00:00:00"/>
    <d v="2016-06-16T00:00:00"/>
    <d v="2015-07-15T00:00:00"/>
    <d v="2016-06-16T00:00:00"/>
    <n v="337"/>
    <x v="0"/>
    <s v="Q3"/>
    <s v="Jul"/>
    <x v="0"/>
    <s v="AW-10930"/>
    <x v="255"/>
    <x v="2"/>
    <s v="United States"/>
    <x v="26"/>
    <x v="17"/>
    <n v="77070"/>
    <x v="3"/>
    <s v="FUR-FU-10001424"/>
    <s v="Furniture"/>
    <x v="0"/>
    <x v="62"/>
    <n v="6.984"/>
    <n v="2"/>
    <n v="0.6"/>
    <n v="-4.5396000000000001"/>
    <x v="0"/>
    <n v="-0.65"/>
  </r>
  <r>
    <n v="3245"/>
    <s v="CA-2017-113355"/>
    <d v="2015-08-22T00:00:00"/>
    <d v="2017-05-12T00:00:00"/>
    <d v="2015-08-22T00:00:00"/>
    <d v="2017-05-12T00:00:00"/>
    <n v="629"/>
    <x v="0"/>
    <s v="Q3"/>
    <s v="Aug"/>
    <x v="1"/>
    <s v="SJ-20215"/>
    <x v="527"/>
    <x v="1"/>
    <s v="United States"/>
    <x v="78"/>
    <x v="17"/>
    <n v="75051"/>
    <x v="3"/>
    <s v="FUR-CH-10002602"/>
    <s v="Furniture"/>
    <x v="3"/>
    <x v="301"/>
    <n v="317.05799999999999"/>
    <n v="3"/>
    <n v="0.3"/>
    <n v="-18.117599999999999"/>
    <x v="0"/>
    <n v="-5.7142857142857141E-2"/>
  </r>
  <r>
    <n v="8721"/>
    <s v="CA-2016-120824"/>
    <d v="2015-07-16T00:00:00"/>
    <d v="2016-06-16T00:00:00"/>
    <d v="2015-07-16T00:00:00"/>
    <d v="2016-06-16T00:00:00"/>
    <n v="336"/>
    <x v="0"/>
    <s v="Q3"/>
    <s v="Jul"/>
    <x v="0"/>
    <s v="AW-10930"/>
    <x v="255"/>
    <x v="2"/>
    <s v="United States"/>
    <x v="26"/>
    <x v="17"/>
    <n v="77070"/>
    <x v="3"/>
    <s v="FUR-CH-10000229"/>
    <s v="Furniture"/>
    <x v="3"/>
    <x v="66"/>
    <n v="379.37200000000001"/>
    <n v="2"/>
    <n v="0.3"/>
    <n v="-119.2312"/>
    <x v="0"/>
    <n v="-0.31428571428571428"/>
  </r>
  <r>
    <n v="6047"/>
    <s v="CA-2016-154662"/>
    <d v="2015-05-29T00:00:00"/>
    <d v="2016-06-16T00:00:00"/>
    <d v="2015-05-29T00:00:00"/>
    <d v="2016-06-16T00:00:00"/>
    <n v="384"/>
    <x v="0"/>
    <s v="Q2"/>
    <s v="May"/>
    <x v="1"/>
    <s v="BF-11215"/>
    <x v="210"/>
    <x v="2"/>
    <s v="United States"/>
    <x v="182"/>
    <x v="18"/>
    <n v="55407"/>
    <x v="3"/>
    <s v="FUR-TA-10001771"/>
    <s v="Furniture"/>
    <x v="2"/>
    <x v="370"/>
    <n v="692.94"/>
    <n v="3"/>
    <n v="0"/>
    <n v="173.23500000000001"/>
    <x v="0"/>
    <n v="0.25"/>
  </r>
  <r>
    <n v="8370"/>
    <s v="CA-2016-118745"/>
    <d v="2015-06-25T00:00:00"/>
    <d v="2016-06-16T00:00:00"/>
    <d v="2015-06-25T00:00:00"/>
    <d v="2016-06-16T00:00:00"/>
    <n v="357"/>
    <x v="0"/>
    <s v="Q2"/>
    <s v="Jun"/>
    <x v="1"/>
    <s v="SV-20365"/>
    <x v="58"/>
    <x v="1"/>
    <s v="United States"/>
    <x v="10"/>
    <x v="7"/>
    <n v="90049"/>
    <x v="1"/>
    <s v="FUR-TA-10003473"/>
    <s v="Furniture"/>
    <x v="2"/>
    <x v="79"/>
    <n v="902.71199999999999"/>
    <n v="3"/>
    <n v="0.2"/>
    <n v="33.851700000000001"/>
    <x v="0"/>
    <n v="3.7499999999999999E-2"/>
  </r>
  <r>
    <n v="1447"/>
    <s v="CA-2017-102337"/>
    <d v="2018-08-15T00:00:00"/>
    <d v="2017-06-16T00:00:00"/>
    <d v="2017-06-16T00:00:00"/>
    <d v="2018-08-15T00:00:00"/>
    <n v="425"/>
    <x v="3"/>
    <s v="Q2"/>
    <s v="Jun"/>
    <x v="2"/>
    <s v="SD-20485"/>
    <x v="61"/>
    <x v="2"/>
    <s v="United States"/>
    <x v="11"/>
    <x v="6"/>
    <n v="60653"/>
    <x v="3"/>
    <s v="FUR-CH-10004289"/>
    <s v="Furniture"/>
    <x v="3"/>
    <x v="34"/>
    <n v="470.30200000000002"/>
    <n v="7"/>
    <n v="0.3"/>
    <n v="-87.341800000000006"/>
    <x v="0"/>
    <n v="-0.18571428571428572"/>
  </r>
  <r>
    <n v="2981"/>
    <s v="CA-2015-139850"/>
    <d v="2014-12-02T00:00:00"/>
    <d v="2015-06-17T00:00:00"/>
    <d v="2014-12-02T00:00:00"/>
    <d v="2015-06-17T00:00:00"/>
    <n v="197"/>
    <x v="1"/>
    <s v="Q4"/>
    <s v="Dec"/>
    <x v="1"/>
    <s v="GB-14575"/>
    <x v="494"/>
    <x v="1"/>
    <s v="United States"/>
    <x v="3"/>
    <x v="3"/>
    <n v="19134"/>
    <x v="0"/>
    <s v="FUR-FU-10003623"/>
    <s v="Furniture"/>
    <x v="0"/>
    <x v="279"/>
    <n v="43.295999999999999"/>
    <n v="2"/>
    <n v="0.2"/>
    <n v="4.3296000000000001"/>
    <x v="0"/>
    <n v="0.1"/>
  </r>
  <r>
    <n v="1100"/>
    <s v="CA-2016-107216"/>
    <d v="2018-08-21T00:00:00"/>
    <d v="2016-06-17T00:00:00"/>
    <d v="2016-06-17T00:00:00"/>
    <d v="2018-08-21T00:00:00"/>
    <n v="795"/>
    <x v="2"/>
    <s v="Q2"/>
    <s v="Jun"/>
    <x v="2"/>
    <s v="PV-18985"/>
    <x v="547"/>
    <x v="2"/>
    <s v="United States"/>
    <x v="16"/>
    <x v="7"/>
    <n v="94122"/>
    <x v="1"/>
    <s v="FUR-FU-10000206"/>
    <s v="Furniture"/>
    <x v="0"/>
    <x v="220"/>
    <n v="8.73"/>
    <n v="3"/>
    <n v="0"/>
    <n v="4.1031000000000004"/>
    <x v="0"/>
    <n v="0.47000000000000003"/>
  </r>
  <r>
    <n v="4469"/>
    <s v="CA-2017-168641"/>
    <d v="2017-02-14T00:00:00"/>
    <d v="2017-01-12T00:00:00"/>
    <d v="2017-01-12T00:00:00"/>
    <d v="2017-02-14T00:00:00"/>
    <n v="33"/>
    <x v="3"/>
    <s v="Q1"/>
    <s v="Jan"/>
    <x v="1"/>
    <s v="KA-16525"/>
    <x v="345"/>
    <x v="1"/>
    <s v="United States"/>
    <x v="4"/>
    <x v="4"/>
    <n v="10035"/>
    <x v="0"/>
    <s v="FUR-BO-10000780"/>
    <s v="Furniture"/>
    <x v="1"/>
    <x v="371"/>
    <n v="321.56799999999998"/>
    <n v="2"/>
    <n v="0.2"/>
    <n v="-16.078399999999998"/>
    <x v="0"/>
    <n v="-4.9999999999999996E-2"/>
  </r>
  <r>
    <n v="2430"/>
    <s v="CA-2016-169922"/>
    <d v="2015-06-26T00:00:00"/>
    <d v="2016-06-17T00:00:00"/>
    <d v="2015-06-26T00:00:00"/>
    <d v="2016-06-17T00:00:00"/>
    <n v="357"/>
    <x v="0"/>
    <s v="Q2"/>
    <s v="Jun"/>
    <x v="1"/>
    <s v="MZ-17515"/>
    <x v="614"/>
    <x v="0"/>
    <s v="United States"/>
    <x v="92"/>
    <x v="17"/>
    <n v="76017"/>
    <x v="3"/>
    <s v="FUR-FU-10004415"/>
    <s v="Furniture"/>
    <x v="0"/>
    <x v="45"/>
    <n v="12.544"/>
    <n v="7"/>
    <n v="0.6"/>
    <n v="-9.0944000000000003"/>
    <x v="0"/>
    <n v="-0.72499999999999998"/>
  </r>
  <r>
    <n v="1327"/>
    <s v="CA-2015-120439"/>
    <d v="2018-08-18T00:00:00"/>
    <d v="2015-06-18T00:00:00"/>
    <d v="2015-06-18T00:00:00"/>
    <d v="2018-08-18T00:00:00"/>
    <n v="1157"/>
    <x v="0"/>
    <s v="Q2"/>
    <s v="Jun"/>
    <x v="1"/>
    <s v="AD-10180"/>
    <x v="487"/>
    <x v="2"/>
    <s v="United States"/>
    <x v="3"/>
    <x v="3"/>
    <n v="19120"/>
    <x v="0"/>
    <s v="FUR-FU-10001867"/>
    <s v="Furniture"/>
    <x v="0"/>
    <x v="193"/>
    <n v="51.072000000000003"/>
    <n v="6"/>
    <n v="0.2"/>
    <n v="5.1071999999999997"/>
    <x v="0"/>
    <n v="9.9999999999999992E-2"/>
  </r>
  <r>
    <n v="58"/>
    <s v="CA-2016-111682"/>
    <d v="2018-09-06T00:00:00"/>
    <d v="2016-06-18T00:00:00"/>
    <d v="2016-06-18T00:00:00"/>
    <d v="2018-09-06T00:00:00"/>
    <n v="810"/>
    <x v="2"/>
    <s v="Q2"/>
    <s v="Jun"/>
    <x v="2"/>
    <s v="TB-21055"/>
    <x v="596"/>
    <x v="1"/>
    <s v="United States"/>
    <x v="155"/>
    <x v="4"/>
    <n v="12180"/>
    <x v="0"/>
    <s v="FUR-CH-10003968"/>
    <s v="Furniture"/>
    <x v="3"/>
    <x v="339"/>
    <n v="319.41000000000003"/>
    <n v="5"/>
    <n v="0.1"/>
    <n v="7.0979999999999999"/>
    <x v="0"/>
    <n v="2.222222222222222E-2"/>
  </r>
  <r>
    <n v="4147"/>
    <s v="CA-2015-136196"/>
    <d v="2017-03-28T00:00:00"/>
    <d v="2015-04-12T00:00:00"/>
    <d v="2015-04-12T00:00:00"/>
    <d v="2017-03-28T00:00:00"/>
    <n v="716"/>
    <x v="0"/>
    <s v="Q2"/>
    <s v="Apr"/>
    <x v="1"/>
    <s v="TP-21415"/>
    <x v="520"/>
    <x v="1"/>
    <s v="United States"/>
    <x v="50"/>
    <x v="4"/>
    <n v="11520"/>
    <x v="0"/>
    <s v="FUR-FU-10004017"/>
    <s v="Furniture"/>
    <x v="0"/>
    <x v="29"/>
    <n v="322.58999999999997"/>
    <n v="3"/>
    <n v="0"/>
    <n v="64.518000000000001"/>
    <x v="0"/>
    <n v="0.2"/>
  </r>
  <r>
    <n v="907"/>
    <s v="CA-2017-143259"/>
    <d v="2017-10-09T00:00:00"/>
    <d v="2018-03-01T00:00:00"/>
    <d v="2017-10-09T00:00:00"/>
    <d v="2018-03-01T00:00:00"/>
    <n v="143"/>
    <x v="3"/>
    <s v="Q4"/>
    <s v="Oct"/>
    <x v="1"/>
    <s v="PO-18865"/>
    <x v="609"/>
    <x v="1"/>
    <s v="United States"/>
    <x v="4"/>
    <x v="4"/>
    <n v="10009"/>
    <x v="0"/>
    <s v="FUR-BO-10003441"/>
    <s v="Furniture"/>
    <x v="1"/>
    <x v="230"/>
    <n v="323.13600000000002"/>
    <n v="4"/>
    <n v="0.2"/>
    <n v="12.117599999999999"/>
    <x v="0"/>
    <n v="3.7499999999999999E-2"/>
  </r>
  <r>
    <n v="9060"/>
    <s v="CA-2016-132304"/>
    <d v="2018-08-22T00:00:00"/>
    <d v="2016-06-18T00:00:00"/>
    <d v="2016-06-18T00:00:00"/>
    <d v="2018-08-22T00:00:00"/>
    <n v="795"/>
    <x v="2"/>
    <s v="Q2"/>
    <s v="Jun"/>
    <x v="1"/>
    <s v="AR-10825"/>
    <x v="407"/>
    <x v="0"/>
    <s v="United States"/>
    <x v="12"/>
    <x v="1"/>
    <n v="98103"/>
    <x v="1"/>
    <s v="FUR-TA-10004619"/>
    <s v="Furniture"/>
    <x v="2"/>
    <x v="278"/>
    <n v="1115.17"/>
    <n v="7"/>
    <n v="0"/>
    <n v="334.55099999999999"/>
    <x v="0"/>
    <n v="0.3"/>
  </r>
  <r>
    <n v="2641"/>
    <s v="CA-2017-108441"/>
    <d v="2016-04-07T00:00:00"/>
    <d v="2017-06-18T00:00:00"/>
    <d v="2016-04-07T00:00:00"/>
    <d v="2017-06-18T00:00:00"/>
    <n v="437"/>
    <x v="2"/>
    <s v="Q2"/>
    <s v="Apr"/>
    <x v="1"/>
    <s v="SB-20170"/>
    <x v="615"/>
    <x v="1"/>
    <s v="United States"/>
    <x v="4"/>
    <x v="4"/>
    <n v="10035"/>
    <x v="0"/>
    <s v="FUR-CH-10000595"/>
    <s v="Furniture"/>
    <x v="3"/>
    <x v="256"/>
    <n v="858.24"/>
    <n v="4"/>
    <n v="0.1"/>
    <n v="143.04"/>
    <x v="0"/>
    <n v="0.16666666666666666"/>
  </r>
  <r>
    <n v="6551"/>
    <s v="CA-2015-126739"/>
    <d v="2014-06-24T00:00:00"/>
    <d v="2015-03-11T00:00:00"/>
    <d v="2014-06-24T00:00:00"/>
    <d v="2015-03-11T00:00:00"/>
    <n v="260"/>
    <x v="1"/>
    <s v="Q2"/>
    <s v="Jun"/>
    <x v="0"/>
    <s v="JH-16180"/>
    <x v="354"/>
    <x v="1"/>
    <s v="United States"/>
    <x v="4"/>
    <x v="4"/>
    <n v="10035"/>
    <x v="0"/>
    <s v="FUR-CH-10000422"/>
    <s v="Furniture"/>
    <x v="3"/>
    <x v="10"/>
    <n v="327.56400000000002"/>
    <n v="4"/>
    <n v="0.1"/>
    <n v="21.837599999999998"/>
    <x v="0"/>
    <n v="6.6666666666666652E-2"/>
  </r>
  <r>
    <n v="6616"/>
    <s v="CA-2016-123512"/>
    <d v="2018-09-07T00:00:00"/>
    <d v="2016-06-19T00:00:00"/>
    <d v="2016-06-19T00:00:00"/>
    <d v="2018-09-07T00:00:00"/>
    <n v="810"/>
    <x v="2"/>
    <s v="Q2"/>
    <s v="Jun"/>
    <x v="2"/>
    <s v="MV-18190"/>
    <x v="616"/>
    <x v="1"/>
    <s v="United States"/>
    <x v="10"/>
    <x v="7"/>
    <n v="90045"/>
    <x v="1"/>
    <s v="FUR-BO-10004218"/>
    <s v="Furniture"/>
    <x v="1"/>
    <x v="352"/>
    <n v="239.666"/>
    <n v="2"/>
    <n v="0.15"/>
    <n v="14.098000000000001"/>
    <x v="0"/>
    <n v="5.8823529411764712E-2"/>
  </r>
  <r>
    <n v="7532"/>
    <s v="CA-2016-107146"/>
    <d v="2018-09-08T00:00:00"/>
    <d v="2016-06-19T00:00:00"/>
    <d v="2016-06-19T00:00:00"/>
    <d v="2018-09-08T00:00:00"/>
    <n v="811"/>
    <x v="2"/>
    <s v="Q2"/>
    <s v="Jun"/>
    <x v="2"/>
    <s v="LC-16885"/>
    <x v="118"/>
    <x v="1"/>
    <s v="United States"/>
    <x v="310"/>
    <x v="31"/>
    <n v="80501"/>
    <x v="1"/>
    <s v="FUR-FU-10002298"/>
    <s v="Furniture"/>
    <x v="0"/>
    <x v="287"/>
    <n v="266.35199999999998"/>
    <n v="3"/>
    <n v="0.2"/>
    <n v="-13.317600000000001"/>
    <x v="0"/>
    <n v="-5.000000000000001E-2"/>
  </r>
  <r>
    <n v="7533"/>
    <s v="CA-2016-107146"/>
    <d v="2018-09-09T00:00:00"/>
    <d v="2016-06-19T00:00:00"/>
    <d v="2016-06-19T00:00:00"/>
    <d v="2018-09-09T00:00:00"/>
    <n v="812"/>
    <x v="2"/>
    <s v="Q2"/>
    <s v="Jun"/>
    <x v="2"/>
    <s v="LC-16885"/>
    <x v="118"/>
    <x v="1"/>
    <s v="United States"/>
    <x v="310"/>
    <x v="31"/>
    <n v="80501"/>
    <x v="1"/>
    <s v="FUR-CH-10004853"/>
    <s v="Furniture"/>
    <x v="3"/>
    <x v="336"/>
    <n v="483.13600000000002"/>
    <n v="4"/>
    <n v="0.2"/>
    <n v="54.352800000000002"/>
    <x v="0"/>
    <n v="0.1125"/>
  </r>
  <r>
    <n v="6128"/>
    <s v="CA-2016-124100"/>
    <d v="2018-02-11T00:00:00"/>
    <d v="2016-06-04T00:00:00"/>
    <d v="2016-06-04T00:00:00"/>
    <d v="2018-02-11T00:00:00"/>
    <n v="617"/>
    <x v="2"/>
    <s v="Q2"/>
    <s v="Jun"/>
    <x v="1"/>
    <s v="EH-13990"/>
    <x v="347"/>
    <x v="1"/>
    <s v="United States"/>
    <x v="4"/>
    <x v="4"/>
    <n v="10009"/>
    <x v="0"/>
    <s v="FUR-CH-10003817"/>
    <s v="Furniture"/>
    <x v="3"/>
    <x v="247"/>
    <n v="327.99599999999998"/>
    <n v="6"/>
    <n v="0.1"/>
    <n v="54.665999999999997"/>
    <x v="0"/>
    <n v="0.16666666666666666"/>
  </r>
  <r>
    <n v="2870"/>
    <s v="CA-2017-143861"/>
    <d v="2016-04-09T00:00:00"/>
    <d v="2017-06-19T00:00:00"/>
    <d v="2016-04-09T00:00:00"/>
    <d v="2017-06-19T00:00:00"/>
    <n v="436"/>
    <x v="2"/>
    <s v="Q2"/>
    <s v="Apr"/>
    <x v="1"/>
    <s v="LC-16885"/>
    <x v="118"/>
    <x v="1"/>
    <s v="United States"/>
    <x v="144"/>
    <x v="16"/>
    <n v="33710"/>
    <x v="2"/>
    <s v="FUR-FU-10001546"/>
    <s v="Furniture"/>
    <x v="0"/>
    <x v="144"/>
    <n v="17.088000000000001"/>
    <n v="2"/>
    <n v="0.2"/>
    <n v="1.0680000000000001"/>
    <x v="0"/>
    <n v="6.25E-2"/>
  </r>
  <r>
    <n v="5998"/>
    <s v="CA-2016-162187"/>
    <d v="2015-07-04T00:00:00"/>
    <d v="2016-11-12T00:00:00"/>
    <d v="2015-07-04T00:00:00"/>
    <d v="2016-11-12T00:00:00"/>
    <n v="497"/>
    <x v="0"/>
    <s v="Q3"/>
    <s v="Jul"/>
    <x v="3"/>
    <s v="NS-18640"/>
    <x v="149"/>
    <x v="0"/>
    <s v="United States"/>
    <x v="5"/>
    <x v="0"/>
    <n v="43229"/>
    <x v="0"/>
    <s v="FUR-TA-10003008"/>
    <s v="Furniture"/>
    <x v="2"/>
    <x v="130"/>
    <n v="328.59"/>
    <n v="3"/>
    <n v="0.4"/>
    <n v="-147.8655"/>
    <x v="0"/>
    <n v="-0.45"/>
  </r>
  <r>
    <n v="8790"/>
    <s v="CA-2017-126914"/>
    <d v="2018-08-29T00:00:00"/>
    <d v="2017-06-19T00:00:00"/>
    <d v="2017-06-19T00:00:00"/>
    <d v="2018-08-29T00:00:00"/>
    <n v="436"/>
    <x v="3"/>
    <s v="Q2"/>
    <s v="Jun"/>
    <x v="1"/>
    <s v="JE-15715"/>
    <x v="508"/>
    <x v="1"/>
    <s v="United States"/>
    <x v="145"/>
    <x v="10"/>
    <n v="28110"/>
    <x v="2"/>
    <s v="FUR-BO-10000468"/>
    <s v="Furniture"/>
    <x v="1"/>
    <x v="272"/>
    <n v="77.727999999999994"/>
    <n v="2"/>
    <n v="0.2"/>
    <n v="-3.8864000000000001"/>
    <x v="0"/>
    <n v="-0.05"/>
  </r>
  <r>
    <n v="9900"/>
    <s v="US-2014-117380"/>
    <d v="2018-01-27T00:00:00"/>
    <d v="2014-03-04T00:00:00"/>
    <d v="2014-03-04T00:00:00"/>
    <d v="2018-01-27T00:00:00"/>
    <n v="1425"/>
    <x v="1"/>
    <s v="Q1"/>
    <s v="Mar"/>
    <x v="1"/>
    <s v="MP-18175"/>
    <x v="273"/>
    <x v="2"/>
    <s v="United States"/>
    <x v="2"/>
    <x v="0"/>
    <n v="45503"/>
    <x v="0"/>
    <s v="FUR-TA-10000198"/>
    <s v="Furniture"/>
    <x v="2"/>
    <x v="60"/>
    <n v="330.58800000000002"/>
    <n v="1"/>
    <n v="0.4"/>
    <n v="-143.25479999999999"/>
    <x v="0"/>
    <n v="-0.43333333333333329"/>
  </r>
  <r>
    <n v="2229"/>
    <s v="CA-2016-139157"/>
    <d v="2014-12-20T00:00:00"/>
    <d v="2016-05-10T00:00:00"/>
    <d v="2014-12-20T00:00:00"/>
    <d v="2016-05-10T00:00:00"/>
    <n v="507"/>
    <x v="1"/>
    <s v="Q4"/>
    <s v="Dec"/>
    <x v="1"/>
    <s v="GM-14680"/>
    <x v="598"/>
    <x v="1"/>
    <s v="United States"/>
    <x v="4"/>
    <x v="4"/>
    <n v="10024"/>
    <x v="0"/>
    <s v="FUR-TA-10003238"/>
    <s v="Furniture"/>
    <x v="2"/>
    <x v="149"/>
    <n v="330.58800000000002"/>
    <n v="1"/>
    <n v="0.4"/>
    <n v="-115.7058"/>
    <x v="0"/>
    <n v="-0.35"/>
  </r>
  <r>
    <n v="7202"/>
    <s v="CA-2016-104276"/>
    <d v="2017-03-19T00:00:00"/>
    <d v="2016-03-12T00:00:00"/>
    <d v="2016-03-12T00:00:00"/>
    <d v="2017-03-19T00:00:00"/>
    <n v="372"/>
    <x v="2"/>
    <s v="Q1"/>
    <s v="Mar"/>
    <x v="1"/>
    <s v="HF-14995"/>
    <x v="134"/>
    <x v="1"/>
    <s v="United States"/>
    <x v="60"/>
    <x v="16"/>
    <n v="33311"/>
    <x v="2"/>
    <s v="FUR-TA-10001039"/>
    <s v="Furniture"/>
    <x v="2"/>
    <x v="141"/>
    <n v="331.02300000000002"/>
    <n v="7"/>
    <n v="0.45"/>
    <n v="-114.35339999999999"/>
    <x v="0"/>
    <n v="-0.3454545454545454"/>
  </r>
  <r>
    <n v="4230"/>
    <s v="CA-2017-100223"/>
    <d v="2015-11-19T00:00:00"/>
    <d v="2017-10-07T00:00:00"/>
    <d v="2015-11-19T00:00:00"/>
    <d v="2017-10-07T00:00:00"/>
    <n v="688"/>
    <x v="0"/>
    <s v="Q4"/>
    <s v="Nov"/>
    <x v="1"/>
    <s v="LS-16945"/>
    <x v="617"/>
    <x v="0"/>
    <s v="United States"/>
    <x v="37"/>
    <x v="17"/>
    <n v="75220"/>
    <x v="3"/>
    <s v="FUR-FU-10003601"/>
    <s v="Furniture"/>
    <x v="0"/>
    <x v="313"/>
    <n v="332.02800000000002"/>
    <n v="9"/>
    <n v="0.6"/>
    <n v="-348.62939999999998"/>
    <x v="0"/>
    <n v="-1.0499999999999998"/>
  </r>
  <r>
    <n v="6508"/>
    <s v="US-2016-128909"/>
    <d v="2015-06-02T00:00:00"/>
    <d v="2016-11-10T00:00:00"/>
    <d v="2015-06-02T00:00:00"/>
    <d v="2016-11-10T00:00:00"/>
    <n v="527"/>
    <x v="0"/>
    <s v="Q2"/>
    <s v="Jun"/>
    <x v="0"/>
    <s v="SP-20545"/>
    <x v="554"/>
    <x v="0"/>
    <s v="United States"/>
    <x v="3"/>
    <x v="3"/>
    <n v="19143"/>
    <x v="0"/>
    <s v="FUR-FU-10004071"/>
    <s v="Furniture"/>
    <x v="0"/>
    <x v="367"/>
    <n v="332.83199999999999"/>
    <n v="4"/>
    <n v="0.2"/>
    <n v="-24.962399999999999"/>
    <x v="0"/>
    <n v="-7.4999999999999997E-2"/>
  </r>
  <r>
    <n v="7731"/>
    <s v="CA-2017-104850"/>
    <d v="2018-08-16T00:00:00"/>
    <d v="2017-06-19T00:00:00"/>
    <d v="2017-06-19T00:00:00"/>
    <d v="2018-08-16T00:00:00"/>
    <n v="423"/>
    <x v="3"/>
    <s v="Q2"/>
    <s v="Jun"/>
    <x v="1"/>
    <s v="TW-21025"/>
    <x v="410"/>
    <x v="2"/>
    <s v="United States"/>
    <x v="12"/>
    <x v="1"/>
    <n v="98103"/>
    <x v="1"/>
    <s v="FUR-CH-10003774"/>
    <s v="Furniture"/>
    <x v="3"/>
    <x v="113"/>
    <n v="291.13600000000002"/>
    <n v="4"/>
    <n v="0.2"/>
    <n v="-25.474399999999999"/>
    <x v="0"/>
    <n v="-8.7499999999999994E-2"/>
  </r>
  <r>
    <n v="1457"/>
    <s v="CA-2017-148474"/>
    <d v="2016-04-08T00:00:00"/>
    <d v="2017-06-19T00:00:00"/>
    <d v="2016-04-08T00:00:00"/>
    <d v="2017-06-19T00:00:00"/>
    <n v="437"/>
    <x v="2"/>
    <s v="Q2"/>
    <s v="Apr"/>
    <x v="1"/>
    <s v="ME-17320"/>
    <x v="265"/>
    <x v="2"/>
    <s v="United States"/>
    <x v="5"/>
    <x v="19"/>
    <n v="31907"/>
    <x v="2"/>
    <s v="FUR-TA-10002530"/>
    <s v="Furniture"/>
    <x v="2"/>
    <x v="319"/>
    <n v="452.94"/>
    <n v="3"/>
    <n v="0"/>
    <n v="67.941000000000003"/>
    <x v="0"/>
    <n v="0.15"/>
  </r>
  <r>
    <n v="3796"/>
    <s v="US-2014-117163"/>
    <d v="2016-05-31T00:00:00"/>
    <d v="2014-02-02T00:00:00"/>
    <d v="2014-02-02T00:00:00"/>
    <d v="2016-05-31T00:00:00"/>
    <n v="849"/>
    <x v="1"/>
    <s v="Q1"/>
    <s v="Feb"/>
    <x v="1"/>
    <s v="EJ-13720"/>
    <x v="434"/>
    <x v="1"/>
    <s v="United States"/>
    <x v="8"/>
    <x v="7"/>
    <n v="92037"/>
    <x v="1"/>
    <s v="FUR-TA-10003469"/>
    <s v="Furniture"/>
    <x v="2"/>
    <x v="305"/>
    <n v="333"/>
    <n v="3"/>
    <n v="0.2"/>
    <n v="-16.649999999999999"/>
    <x v="0"/>
    <n v="-4.9999999999999996E-2"/>
  </r>
  <r>
    <n v="8789"/>
    <s v="CA-2017-126914"/>
    <d v="2018-08-28T00:00:00"/>
    <d v="2017-06-19T00:00:00"/>
    <d v="2017-06-19T00:00:00"/>
    <d v="2018-08-28T00:00:00"/>
    <n v="435"/>
    <x v="3"/>
    <s v="Q2"/>
    <s v="Jun"/>
    <x v="1"/>
    <s v="JE-15715"/>
    <x v="508"/>
    <x v="1"/>
    <s v="United States"/>
    <x v="145"/>
    <x v="10"/>
    <n v="28110"/>
    <x v="2"/>
    <s v="FUR-CH-10000847"/>
    <s v="Furniture"/>
    <x v="3"/>
    <x v="255"/>
    <n v="698.35199999999998"/>
    <n v="3"/>
    <n v="0.2"/>
    <n v="52.376399999999997"/>
    <x v="0"/>
    <n v="7.4999999999999997E-2"/>
  </r>
  <r>
    <n v="8195"/>
    <s v="CA-2015-141327"/>
    <d v="2017-04-12T00:00:00"/>
    <d v="2015-03-12T00:00:00"/>
    <d v="2015-03-12T00:00:00"/>
    <d v="2017-04-12T00:00:00"/>
    <n v="762"/>
    <x v="0"/>
    <s v="Q1"/>
    <s v="Mar"/>
    <x v="2"/>
    <s v="LR-16915"/>
    <x v="464"/>
    <x v="1"/>
    <s v="United States"/>
    <x v="311"/>
    <x v="10"/>
    <n v="27707"/>
    <x v="2"/>
    <s v="FUR-FU-10000576"/>
    <s v="Furniture"/>
    <x v="0"/>
    <x v="366"/>
    <n v="335.74400000000003"/>
    <n v="2"/>
    <n v="0.2"/>
    <n v="25.180800000000001"/>
    <x v="0"/>
    <n v="7.4999999999999997E-2"/>
  </r>
  <r>
    <n v="9042"/>
    <s v="CA-2014-114335"/>
    <d v="2019-10-09T00:00:00"/>
    <d v="2014-03-10T00:00:00"/>
    <d v="2014-03-10T00:00:00"/>
    <d v="2019-10-09T00:00:00"/>
    <n v="2039"/>
    <x v="1"/>
    <s v="Q1"/>
    <s v="Mar"/>
    <x v="1"/>
    <s v="XP-21865"/>
    <x v="45"/>
    <x v="1"/>
    <s v="United States"/>
    <x v="312"/>
    <x v="16"/>
    <n v="33021"/>
    <x v="2"/>
    <s v="FUR-FU-10000277"/>
    <s v="Furniture"/>
    <x v="0"/>
    <x v="140"/>
    <n v="337.08800000000002"/>
    <n v="4"/>
    <n v="0.2"/>
    <n v="16.854399999999998"/>
    <x v="0"/>
    <n v="4.9999999999999989E-2"/>
  </r>
  <r>
    <n v="2258"/>
    <s v="CA-2017-105214"/>
    <d v="2018-09-03T00:00:00"/>
    <d v="2017-06-19T00:00:00"/>
    <d v="2017-06-19T00:00:00"/>
    <d v="2018-09-03T00:00:00"/>
    <n v="441"/>
    <x v="3"/>
    <s v="Q2"/>
    <s v="Jun"/>
    <x v="2"/>
    <s v="TS-21610"/>
    <x v="91"/>
    <x v="1"/>
    <s v="United States"/>
    <x v="16"/>
    <x v="7"/>
    <n v="94122"/>
    <x v="1"/>
    <s v="FUR-CH-10000015"/>
    <s v="Furniture"/>
    <x v="3"/>
    <x v="365"/>
    <n v="1212.96"/>
    <n v="7"/>
    <n v="0.2"/>
    <n v="90.971999999999994"/>
    <x v="0"/>
    <n v="7.4999999999999997E-2"/>
  </r>
  <r>
    <n v="5221"/>
    <s v="CA-2014-140487"/>
    <d v="2018-08-17T00:00:00"/>
    <d v="2014-06-20T00:00:00"/>
    <d v="2014-06-20T00:00:00"/>
    <d v="2018-08-17T00:00:00"/>
    <n v="1519"/>
    <x v="1"/>
    <s v="Q2"/>
    <s v="Jun"/>
    <x v="1"/>
    <s v="SR-20425"/>
    <x v="477"/>
    <x v="2"/>
    <s v="United States"/>
    <x v="20"/>
    <x v="12"/>
    <n v="48234"/>
    <x v="3"/>
    <s v="FUR-BO-10000711"/>
    <s v="Furniture"/>
    <x v="1"/>
    <x v="372"/>
    <n v="212.94"/>
    <n v="3"/>
    <n v="0"/>
    <n v="57.4938"/>
    <x v="0"/>
    <n v="0.27"/>
  </r>
  <r>
    <n v="3884"/>
    <s v="CA-2015-129896"/>
    <d v="2018-08-27T00:00:00"/>
    <d v="2015-06-20T00:00:00"/>
    <d v="2015-06-20T00:00:00"/>
    <d v="2018-08-27T00:00:00"/>
    <n v="1164"/>
    <x v="0"/>
    <s v="Q2"/>
    <s v="Jun"/>
    <x v="1"/>
    <s v="PF-19120"/>
    <x v="618"/>
    <x v="1"/>
    <s v="United States"/>
    <x v="227"/>
    <x v="13"/>
    <n v="85234"/>
    <x v="1"/>
    <s v="FUR-FU-10002396"/>
    <s v="Furniture"/>
    <x v="0"/>
    <x v="202"/>
    <n v="40.256"/>
    <n v="4"/>
    <n v="0.2"/>
    <n v="11.070399999999999"/>
    <x v="0"/>
    <n v="0.27499999999999997"/>
  </r>
  <r>
    <n v="3939"/>
    <s v="CA-2015-118955"/>
    <d v="2018-09-02T00:00:00"/>
    <d v="2015-06-20T00:00:00"/>
    <d v="2015-06-20T00:00:00"/>
    <d v="2018-09-02T00:00:00"/>
    <n v="1170"/>
    <x v="0"/>
    <s v="Q2"/>
    <s v="Jun"/>
    <x v="1"/>
    <s v="LS-17230"/>
    <x v="278"/>
    <x v="1"/>
    <s v="United States"/>
    <x v="78"/>
    <x v="17"/>
    <n v="75051"/>
    <x v="3"/>
    <s v="FUR-CH-10001708"/>
    <s v="Furniture"/>
    <x v="3"/>
    <x v="241"/>
    <n v="197.37200000000001"/>
    <n v="2"/>
    <n v="0.3"/>
    <n v="-25.3764"/>
    <x v="0"/>
    <n v="-0.12857142857142856"/>
  </r>
  <r>
    <n v="3883"/>
    <s v="CA-2015-129896"/>
    <d v="2018-08-26T00:00:00"/>
    <d v="2015-06-20T00:00:00"/>
    <d v="2015-06-20T00:00:00"/>
    <d v="2018-08-26T00:00:00"/>
    <n v="1163"/>
    <x v="0"/>
    <s v="Q2"/>
    <s v="Jun"/>
    <x v="1"/>
    <s v="PF-19120"/>
    <x v="618"/>
    <x v="1"/>
    <s v="United States"/>
    <x v="227"/>
    <x v="13"/>
    <n v="85234"/>
    <x v="1"/>
    <s v="FUR-FU-10004904"/>
    <s v="Furniture"/>
    <x v="0"/>
    <x v="318"/>
    <n v="364.70400000000001"/>
    <n v="6"/>
    <n v="0.2"/>
    <n v="-36.470399999999998"/>
    <x v="0"/>
    <n v="-9.9999999999999992E-2"/>
  </r>
  <r>
    <n v="174"/>
    <s v="CA-2014-118962"/>
    <d v="2014-02-23T00:00:00"/>
    <d v="2014-09-08T00:00:00"/>
    <d v="2014-02-23T00:00:00"/>
    <d v="2014-09-08T00:00:00"/>
    <n v="197"/>
    <x v="1"/>
    <s v="Q1"/>
    <s v="Feb"/>
    <x v="1"/>
    <s v="CS-12130"/>
    <x v="619"/>
    <x v="1"/>
    <s v="United States"/>
    <x v="10"/>
    <x v="7"/>
    <n v="90004"/>
    <x v="1"/>
    <s v="FUR-CH-10003817"/>
    <s v="Furniture"/>
    <x v="3"/>
    <x v="247"/>
    <n v="340.14400000000001"/>
    <n v="7"/>
    <n v="0.2"/>
    <n v="21.259"/>
    <x v="0"/>
    <n v="6.25E-2"/>
  </r>
  <r>
    <n v="6731"/>
    <s v="CA-2015-156734"/>
    <d v="2018-09-12T00:00:00"/>
    <d v="2015-06-20T00:00:00"/>
    <d v="2015-06-20T00:00:00"/>
    <d v="2018-09-12T00:00:00"/>
    <n v="1180"/>
    <x v="0"/>
    <s v="Q2"/>
    <s v="Jun"/>
    <x v="2"/>
    <s v="BV-11245"/>
    <x v="301"/>
    <x v="0"/>
    <s v="United States"/>
    <x v="95"/>
    <x v="26"/>
    <n v="37167"/>
    <x v="2"/>
    <s v="FUR-CH-10002965"/>
    <s v="Furniture"/>
    <x v="3"/>
    <x v="231"/>
    <n v="643.13599999999997"/>
    <n v="4"/>
    <n v="0.2"/>
    <n v="56.2744"/>
    <x v="0"/>
    <n v="8.7500000000000008E-2"/>
  </r>
  <r>
    <n v="8698"/>
    <s v="CA-2017-119284"/>
    <d v="2018-08-30T00:00:00"/>
    <d v="2017-06-20T00:00:00"/>
    <d v="2017-06-20T00:00:00"/>
    <d v="2018-08-30T00:00:00"/>
    <n v="436"/>
    <x v="3"/>
    <s v="Q2"/>
    <s v="Jun"/>
    <x v="1"/>
    <s v="TS-21205"/>
    <x v="451"/>
    <x v="0"/>
    <s v="United States"/>
    <x v="168"/>
    <x v="26"/>
    <n v="37211"/>
    <x v="2"/>
    <s v="FUR-FU-10004351"/>
    <s v="Furniture"/>
    <x v="0"/>
    <x v="91"/>
    <n v="31.167999999999999"/>
    <n v="4"/>
    <n v="0.2"/>
    <n v="9.3504000000000005"/>
    <x v="0"/>
    <n v="0.30000000000000004"/>
  </r>
  <r>
    <n v="8803"/>
    <s v="CA-2016-140935"/>
    <d v="2015-06-14T00:00:00"/>
    <d v="2016-12-11T00:00:00"/>
    <d v="2015-06-14T00:00:00"/>
    <d v="2016-12-11T00:00:00"/>
    <n v="546"/>
    <x v="0"/>
    <s v="Q2"/>
    <s v="Jun"/>
    <x v="2"/>
    <s v="AB-10015"/>
    <x v="365"/>
    <x v="1"/>
    <s v="United States"/>
    <x v="125"/>
    <x v="33"/>
    <n v="73120"/>
    <x v="3"/>
    <s v="FUR-BO-10003966"/>
    <s v="Furniture"/>
    <x v="1"/>
    <x v="326"/>
    <n v="341.96"/>
    <n v="2"/>
    <n v="0"/>
    <n v="54.7136"/>
    <x v="0"/>
    <n v="0.16"/>
  </r>
  <r>
    <n v="7681"/>
    <s v="CA-2014-133592"/>
    <d v="2017-10-12T00:00:00"/>
    <d v="2015-07-01T00:00:00"/>
    <d v="2015-07-01T00:00:00"/>
    <d v="2017-10-12T00:00:00"/>
    <n v="834"/>
    <x v="0"/>
    <s v="Q3"/>
    <s v="Jul"/>
    <x v="1"/>
    <s v="KM-16375"/>
    <x v="539"/>
    <x v="2"/>
    <s v="United States"/>
    <x v="198"/>
    <x v="35"/>
    <n v="2908"/>
    <x v="0"/>
    <s v="FUR-BO-10000362"/>
    <s v="Furniture"/>
    <x v="1"/>
    <x v="262"/>
    <n v="341.96"/>
    <n v="2"/>
    <n v="0"/>
    <n v="78.650800000000004"/>
    <x v="0"/>
    <n v="0.23000000000000004"/>
  </r>
  <r>
    <n v="8699"/>
    <s v="CA-2017-119284"/>
    <d v="2018-08-31T00:00:00"/>
    <d v="2017-06-20T00:00:00"/>
    <d v="2017-06-20T00:00:00"/>
    <d v="2018-08-31T00:00:00"/>
    <n v="437"/>
    <x v="3"/>
    <s v="Q2"/>
    <s v="Jun"/>
    <x v="1"/>
    <s v="TS-21205"/>
    <x v="451"/>
    <x v="0"/>
    <s v="United States"/>
    <x v="168"/>
    <x v="26"/>
    <n v="37211"/>
    <x v="2"/>
    <s v="FUR-TA-10004152"/>
    <s v="Furniture"/>
    <x v="2"/>
    <x v="363"/>
    <n v="120.96"/>
    <n v="2"/>
    <n v="0.4"/>
    <n v="-28.224"/>
    <x v="0"/>
    <n v="-0.23333333333333334"/>
  </r>
  <r>
    <n v="6816"/>
    <s v="CA-2014-144414"/>
    <d v="2018-09-05T00:00:00"/>
    <d v="2014-06-21T00:00:00"/>
    <d v="2014-06-21T00:00:00"/>
    <d v="2018-09-05T00:00:00"/>
    <n v="1537"/>
    <x v="1"/>
    <s v="Q2"/>
    <s v="Jun"/>
    <x v="1"/>
    <s v="GH-14425"/>
    <x v="580"/>
    <x v="1"/>
    <s v="United States"/>
    <x v="12"/>
    <x v="1"/>
    <n v="98105"/>
    <x v="1"/>
    <s v="FUR-FU-10003981"/>
    <s v="Furniture"/>
    <x v="0"/>
    <x v="13"/>
    <n v="6.24"/>
    <n v="3"/>
    <n v="0"/>
    <n v="2.6208"/>
    <x v="0"/>
    <n v="0.42"/>
  </r>
  <r>
    <n v="916"/>
    <s v="US-2014-141215"/>
    <d v="2018-08-24T00:00:00"/>
    <d v="2014-06-21T00:00:00"/>
    <d v="2014-06-21T00:00:00"/>
    <d v="2018-08-24T00:00:00"/>
    <n v="1525"/>
    <x v="1"/>
    <s v="Q2"/>
    <s v="Jun"/>
    <x v="1"/>
    <s v="KL-16555"/>
    <x v="311"/>
    <x v="0"/>
    <s v="United States"/>
    <x v="151"/>
    <x v="17"/>
    <n v="78207"/>
    <x v="3"/>
    <s v="FUR-TA-10001520"/>
    <s v="Furniture"/>
    <x v="2"/>
    <x v="14"/>
    <n v="99.918000000000006"/>
    <n v="2"/>
    <n v="0.3"/>
    <n v="-18.5562"/>
    <x v="0"/>
    <n v="-0.18571428571428572"/>
  </r>
  <r>
    <n v="917"/>
    <s v="US-2014-141215"/>
    <d v="2018-08-25T00:00:00"/>
    <d v="2014-06-21T00:00:00"/>
    <d v="2014-06-21T00:00:00"/>
    <d v="2018-08-25T00:00:00"/>
    <n v="1526"/>
    <x v="1"/>
    <s v="Q2"/>
    <s v="Jun"/>
    <x v="1"/>
    <s v="KL-16555"/>
    <x v="311"/>
    <x v="0"/>
    <s v="United States"/>
    <x v="151"/>
    <x v="17"/>
    <n v="78207"/>
    <x v="3"/>
    <s v="FUR-CH-10003379"/>
    <s v="Furniture"/>
    <x v="3"/>
    <x v="151"/>
    <n v="797.94399999999996"/>
    <n v="4"/>
    <n v="0.3"/>
    <n v="-56.996000000000002"/>
    <x v="0"/>
    <n v="-7.1428571428571438E-2"/>
  </r>
  <r>
    <n v="1311"/>
    <s v="CA-2016-141397"/>
    <d v="2018-09-23T00:00:00"/>
    <d v="2016-06-21T00:00:00"/>
    <d v="2016-06-21T00:00:00"/>
    <d v="2018-09-23T00:00:00"/>
    <n v="824"/>
    <x v="2"/>
    <s v="Q2"/>
    <s v="Jun"/>
    <x v="2"/>
    <s v="RC-19825"/>
    <x v="6"/>
    <x v="1"/>
    <s v="United States"/>
    <x v="36"/>
    <x v="7"/>
    <n v="91104"/>
    <x v="1"/>
    <s v="FUR-CH-10003846"/>
    <s v="Furniture"/>
    <x v="3"/>
    <x v="304"/>
    <n v="161.56800000000001"/>
    <n v="2"/>
    <n v="0.2"/>
    <n v="-8.0784000000000002"/>
    <x v="0"/>
    <n v="-4.9999999999999996E-2"/>
  </r>
  <r>
    <n v="7880"/>
    <s v="CA-2016-155747"/>
    <d v="2018-08-23T00:00:00"/>
    <d v="2016-06-21T00:00:00"/>
    <d v="2016-06-21T00:00:00"/>
    <d v="2018-08-23T00:00:00"/>
    <n v="793"/>
    <x v="2"/>
    <s v="Q2"/>
    <s v="Jun"/>
    <x v="1"/>
    <s v="JS-15685"/>
    <x v="620"/>
    <x v="0"/>
    <s v="United States"/>
    <x v="3"/>
    <x v="3"/>
    <n v="19140"/>
    <x v="0"/>
    <s v="FUR-TA-10003392"/>
    <s v="Furniture"/>
    <x v="2"/>
    <x v="189"/>
    <n v="337.17599999999999"/>
    <n v="2"/>
    <n v="0.4"/>
    <n v="-118.0116"/>
    <x v="0"/>
    <n v="-0.35000000000000003"/>
  </r>
  <r>
    <n v="7106"/>
    <s v="CA-2017-128944"/>
    <d v="2018-09-18T00:00:00"/>
    <d v="2017-06-21T00:00:00"/>
    <d v="2017-06-21T00:00:00"/>
    <d v="2018-09-18T00:00:00"/>
    <n v="454"/>
    <x v="3"/>
    <s v="Q2"/>
    <s v="Jun"/>
    <x v="0"/>
    <s v="KH-16330"/>
    <x v="333"/>
    <x v="0"/>
    <s v="United States"/>
    <x v="52"/>
    <x v="0"/>
    <n v="43055"/>
    <x v="0"/>
    <s v="FUR-FU-10004909"/>
    <s v="Furniture"/>
    <x v="0"/>
    <x v="72"/>
    <n v="38.783999999999999"/>
    <n v="3"/>
    <n v="0.2"/>
    <n v="7.2720000000000002"/>
    <x v="0"/>
    <n v="0.1875"/>
  </r>
  <r>
    <n v="6779"/>
    <s v="US-2016-147711"/>
    <d v="2015-01-28T00:00:00"/>
    <d v="2016-08-09T00:00:00"/>
    <d v="2015-01-28T00:00:00"/>
    <d v="2016-08-09T00:00:00"/>
    <n v="559"/>
    <x v="0"/>
    <s v="Q1"/>
    <s v="Jan"/>
    <x v="0"/>
    <s v="HF-14995"/>
    <x v="134"/>
    <x v="1"/>
    <s v="United States"/>
    <x v="75"/>
    <x v="34"/>
    <n v="21215"/>
    <x v="0"/>
    <s v="FUR-BO-10003159"/>
    <s v="Furniture"/>
    <x v="1"/>
    <x v="248"/>
    <n v="344.94"/>
    <n v="3"/>
    <n v="0"/>
    <n v="31.044599999999999"/>
    <x v="0"/>
    <n v="0.09"/>
  </r>
  <r>
    <n v="1012"/>
    <s v="CA-2017-118437"/>
    <d v="2018-09-11T00:00:00"/>
    <d v="2017-06-21T00:00:00"/>
    <d v="2017-06-21T00:00:00"/>
    <d v="2018-09-11T00:00:00"/>
    <n v="447"/>
    <x v="3"/>
    <s v="Q2"/>
    <s v="Jun"/>
    <x v="0"/>
    <s v="PF-19165"/>
    <x v="621"/>
    <x v="1"/>
    <s v="United States"/>
    <x v="313"/>
    <x v="1"/>
    <n v="98502"/>
    <x v="1"/>
    <s v="FUR-FU-10004848"/>
    <s v="Furniture"/>
    <x v="0"/>
    <x v="276"/>
    <n v="155.25"/>
    <n v="3"/>
    <n v="0"/>
    <n v="46.575000000000003"/>
    <x v="0"/>
    <n v="0.30000000000000004"/>
  </r>
  <r>
    <n v="830"/>
    <s v="CA-2017-129462"/>
    <d v="2018-09-04T00:00:00"/>
    <d v="2017-06-21T00:00:00"/>
    <d v="2017-06-21T00:00:00"/>
    <d v="2018-09-04T00:00:00"/>
    <n v="440"/>
    <x v="3"/>
    <s v="Q2"/>
    <s v="Jun"/>
    <x v="0"/>
    <s v="JE-15745"/>
    <x v="90"/>
    <x v="1"/>
    <s v="United States"/>
    <x v="206"/>
    <x v="30"/>
    <n v="41042"/>
    <x v="2"/>
    <s v="FUR-CH-10000665"/>
    <s v="Furniture"/>
    <x v="3"/>
    <x v="182"/>
    <n v="301.95999999999998"/>
    <n v="2"/>
    <n v="0"/>
    <n v="90.587999999999994"/>
    <x v="0"/>
    <n v="0.3"/>
  </r>
  <r>
    <n v="3145"/>
    <s v="US-2016-148110"/>
    <d v="2015-03-27T00:00:00"/>
    <d v="2016-11-09T00:00:00"/>
    <d v="2015-03-27T00:00:00"/>
    <d v="2016-11-09T00:00:00"/>
    <n v="593"/>
    <x v="0"/>
    <s v="Q1"/>
    <s v="Mar"/>
    <x v="1"/>
    <s v="AR-10825"/>
    <x v="407"/>
    <x v="0"/>
    <s v="United States"/>
    <x v="293"/>
    <x v="17"/>
    <n v="78745"/>
    <x v="3"/>
    <s v="FUR-CH-10002647"/>
    <s v="Furniture"/>
    <x v="3"/>
    <x v="290"/>
    <n v="347.80200000000002"/>
    <n v="7"/>
    <n v="0.3"/>
    <n v="-24.843"/>
    <x v="0"/>
    <n v="-7.1428571428571425E-2"/>
  </r>
  <r>
    <n v="7368"/>
    <s v="CA-2016-127243"/>
    <d v="2017-03-30T00:00:00"/>
    <d v="2016-04-12T00:00:00"/>
    <d v="2016-04-12T00:00:00"/>
    <d v="2017-03-30T00:00:00"/>
    <n v="352"/>
    <x v="2"/>
    <s v="Q2"/>
    <s v="Apr"/>
    <x v="1"/>
    <s v="DS-13180"/>
    <x v="418"/>
    <x v="0"/>
    <s v="United States"/>
    <x v="3"/>
    <x v="3"/>
    <n v="19140"/>
    <x v="0"/>
    <s v="FUR-CH-10002647"/>
    <s v="Furniture"/>
    <x v="3"/>
    <x v="290"/>
    <n v="347.80200000000002"/>
    <n v="7"/>
    <n v="0.3"/>
    <n v="-24.843"/>
    <x v="0"/>
    <n v="-7.1428571428571425E-2"/>
  </r>
  <r>
    <n v="7105"/>
    <s v="CA-2017-128944"/>
    <d v="2018-09-17T00:00:00"/>
    <d v="2017-06-21T00:00:00"/>
    <d v="2017-06-21T00:00:00"/>
    <d v="2018-09-17T00:00:00"/>
    <n v="453"/>
    <x v="3"/>
    <s v="Q2"/>
    <s v="Jun"/>
    <x v="0"/>
    <s v="KH-16330"/>
    <x v="333"/>
    <x v="0"/>
    <s v="United States"/>
    <x v="52"/>
    <x v="0"/>
    <n v="43055"/>
    <x v="0"/>
    <s v="FUR-CH-10000785"/>
    <s v="Furniture"/>
    <x v="3"/>
    <x v="35"/>
    <n v="760.11599999999999"/>
    <n v="6"/>
    <n v="0.3"/>
    <n v="-43.435200000000002"/>
    <x v="0"/>
    <n v="-5.7142857142857148E-2"/>
  </r>
  <r>
    <n v="2496"/>
    <s v="CA-2014-136644"/>
    <d v="2018-09-01T00:00:00"/>
    <d v="2014-06-22T00:00:00"/>
    <d v="2014-06-22T00:00:00"/>
    <d v="2018-09-01T00:00:00"/>
    <n v="1532"/>
    <x v="1"/>
    <s v="Q2"/>
    <s v="Jun"/>
    <x v="1"/>
    <s v="SC-20575"/>
    <x v="622"/>
    <x v="1"/>
    <s v="United States"/>
    <x v="314"/>
    <x v="14"/>
    <n v="46544"/>
    <x v="3"/>
    <s v="FUR-CH-10000225"/>
    <s v="Furniture"/>
    <x v="3"/>
    <x v="309"/>
    <n v="647.84"/>
    <n v="8"/>
    <n v="0"/>
    <n v="32.392000000000003"/>
    <x v="0"/>
    <n v="0.05"/>
  </r>
  <r>
    <n v="690"/>
    <s v="US-2014-117135"/>
    <d v="2018-09-25T00:00:00"/>
    <d v="2014-06-23T00:00:00"/>
    <d v="2014-06-23T00:00:00"/>
    <d v="2018-09-25T00:00:00"/>
    <n v="1555"/>
    <x v="1"/>
    <s v="Q2"/>
    <s v="Jun"/>
    <x v="0"/>
    <s v="NP-18325"/>
    <x v="34"/>
    <x v="1"/>
    <s v="United States"/>
    <x v="250"/>
    <x v="2"/>
    <n v="22980"/>
    <x v="2"/>
    <s v="FUR-FU-10004071"/>
    <s v="Furniture"/>
    <x v="0"/>
    <x v="367"/>
    <n v="104.01"/>
    <n v="1"/>
    <n v="0"/>
    <n v="14.561400000000001"/>
    <x v="0"/>
    <n v="0.14000000000000001"/>
  </r>
  <r>
    <n v="4449"/>
    <s v="CA-2015-121965"/>
    <d v="2018-09-16T00:00:00"/>
    <d v="2015-06-23T00:00:00"/>
    <d v="2015-06-23T00:00:00"/>
    <d v="2018-09-16T00:00:00"/>
    <n v="1181"/>
    <x v="0"/>
    <s v="Q2"/>
    <s v="Jun"/>
    <x v="1"/>
    <s v="LH-17155"/>
    <x v="396"/>
    <x v="1"/>
    <s v="United States"/>
    <x v="10"/>
    <x v="7"/>
    <n v="90032"/>
    <x v="1"/>
    <s v="FUR-FU-10000732"/>
    <s v="Furniture"/>
    <x v="0"/>
    <x v="103"/>
    <n v="12.56"/>
    <n v="2"/>
    <n v="0"/>
    <n v="4.0191999999999997"/>
    <x v="0"/>
    <n v="0.31999999999999995"/>
  </r>
  <r>
    <n v="2042"/>
    <s v="CA-2015-122287"/>
    <d v="2018-09-13T00:00:00"/>
    <d v="2015-06-23T00:00:00"/>
    <d v="2015-06-23T00:00:00"/>
    <d v="2018-09-13T00:00:00"/>
    <n v="1178"/>
    <x v="0"/>
    <s v="Q2"/>
    <s v="Jun"/>
    <x v="1"/>
    <s v="SN-20560"/>
    <x v="623"/>
    <x v="2"/>
    <s v="United States"/>
    <x v="7"/>
    <x v="13"/>
    <n v="85345"/>
    <x v="1"/>
    <s v="FUR-FU-10004973"/>
    <s v="Furniture"/>
    <x v="0"/>
    <x v="18"/>
    <n v="75.36"/>
    <n v="5"/>
    <n v="0.2"/>
    <n v="20.724"/>
    <x v="0"/>
    <n v="0.27500000000000002"/>
  </r>
  <r>
    <n v="3911"/>
    <s v="CA-2015-167010"/>
    <d v="2014-08-22T00:00:00"/>
    <d v="2015-10-04T00:00:00"/>
    <d v="2014-08-22T00:00:00"/>
    <d v="2015-10-04T00:00:00"/>
    <n v="408"/>
    <x v="1"/>
    <s v="Q3"/>
    <s v="Aug"/>
    <x v="1"/>
    <s v="VT-21700"/>
    <x v="50"/>
    <x v="2"/>
    <s v="United States"/>
    <x v="3"/>
    <x v="3"/>
    <n v="19143"/>
    <x v="0"/>
    <s v="FUR-BO-10004218"/>
    <s v="Furniture"/>
    <x v="1"/>
    <x v="352"/>
    <n v="352.45"/>
    <n v="5"/>
    <n v="0.5"/>
    <n v="-211.47"/>
    <x v="0"/>
    <n v="-0.6"/>
  </r>
  <r>
    <n v="8610"/>
    <s v="CA-2014-151946"/>
    <d v="2014-02-13T00:00:00"/>
    <d v="2014-09-06T00:00:00"/>
    <d v="2014-02-13T00:00:00"/>
    <d v="2014-09-06T00:00:00"/>
    <n v="205"/>
    <x v="1"/>
    <s v="Q1"/>
    <s v="Feb"/>
    <x v="1"/>
    <s v="BT-11440"/>
    <x v="120"/>
    <x v="1"/>
    <s v="United States"/>
    <x v="4"/>
    <x v="4"/>
    <n v="10035"/>
    <x v="0"/>
    <s v="FUR-BO-10003272"/>
    <s v="Furniture"/>
    <x v="1"/>
    <x v="348"/>
    <n v="353.56799999999998"/>
    <n v="2"/>
    <n v="0.2"/>
    <n v="-44.195999999999998"/>
    <x v="0"/>
    <n v="-0.125"/>
  </r>
  <r>
    <n v="9604"/>
    <s v="CA-2016-129861"/>
    <d v="2018-09-10T00:00:00"/>
    <d v="2016-06-23T00:00:00"/>
    <d v="2016-06-23T00:00:00"/>
    <d v="2018-09-10T00:00:00"/>
    <n v="809"/>
    <x v="2"/>
    <s v="Q2"/>
    <s v="Jun"/>
    <x v="1"/>
    <s v="DM-13345"/>
    <x v="577"/>
    <x v="0"/>
    <s v="United States"/>
    <x v="24"/>
    <x v="4"/>
    <n v="14609"/>
    <x v="0"/>
    <s v="FUR-TA-10003715"/>
    <s v="Furniture"/>
    <x v="2"/>
    <x v="340"/>
    <n v="376.86599999999999"/>
    <n v="3"/>
    <n v="0.4"/>
    <n v="-213.5574"/>
    <x v="0"/>
    <n v="-0.56666666666666665"/>
  </r>
  <r>
    <n v="6151"/>
    <s v="US-2016-106600"/>
    <d v="2015-05-04T00:00:00"/>
    <d v="2016-11-04T00:00:00"/>
    <d v="2015-05-04T00:00:00"/>
    <d v="2016-11-04T00:00:00"/>
    <n v="550"/>
    <x v="0"/>
    <s v="Q2"/>
    <s v="May"/>
    <x v="2"/>
    <s v="RM-19375"/>
    <x v="583"/>
    <x v="1"/>
    <s v="United States"/>
    <x v="5"/>
    <x v="19"/>
    <n v="31907"/>
    <x v="2"/>
    <s v="FUR-BO-10001608"/>
    <s v="Furniture"/>
    <x v="1"/>
    <x v="23"/>
    <n v="354.9"/>
    <n v="5"/>
    <n v="0"/>
    <n v="88.724999999999994"/>
    <x v="0"/>
    <n v="0.25"/>
  </r>
  <r>
    <n v="8333"/>
    <s v="CA-2016-153269"/>
    <d v="2015-05-26T00:00:00"/>
    <d v="2016-12-03T00:00:00"/>
    <d v="2015-05-26T00:00:00"/>
    <d v="2016-12-03T00:00:00"/>
    <n v="557"/>
    <x v="0"/>
    <s v="Q2"/>
    <s v="May"/>
    <x v="2"/>
    <s v="PS-18760"/>
    <x v="587"/>
    <x v="1"/>
    <s v="United States"/>
    <x v="315"/>
    <x v="25"/>
    <n v="1810"/>
    <x v="0"/>
    <s v="FUR-CH-10002647"/>
    <s v="Furniture"/>
    <x v="3"/>
    <x v="290"/>
    <n v="354.9"/>
    <n v="5"/>
    <n v="0"/>
    <n v="88.724999999999994"/>
    <x v="0"/>
    <n v="0.25"/>
  </r>
  <r>
    <n v="5671"/>
    <s v="CA-2015-141012"/>
    <d v="2014-10-22T00:00:00"/>
    <d v="2015-11-06T00:00:00"/>
    <d v="2014-10-22T00:00:00"/>
    <d v="2015-11-06T00:00:00"/>
    <n v="380"/>
    <x v="1"/>
    <s v="Q4"/>
    <s v="Oct"/>
    <x v="0"/>
    <s v="TG-21640"/>
    <x v="525"/>
    <x v="1"/>
    <s v="United States"/>
    <x v="305"/>
    <x v="41"/>
    <n v="83201"/>
    <x v="1"/>
    <s v="FUR-FU-10003192"/>
    <s v="Furniture"/>
    <x v="0"/>
    <x v="334"/>
    <n v="355.36"/>
    <n v="4"/>
    <n v="0"/>
    <n v="92.393600000000006"/>
    <x v="0"/>
    <n v="0.26"/>
  </r>
  <r>
    <n v="5751"/>
    <s v="CA-2014-145800"/>
    <d v="2018-07-30T00:00:00"/>
    <d v="2014-05-06T00:00:00"/>
    <d v="2014-05-06T00:00:00"/>
    <d v="2018-07-30T00:00:00"/>
    <n v="1546"/>
    <x v="1"/>
    <s v="Q2"/>
    <s v="May"/>
    <x v="1"/>
    <s v="SS-20410"/>
    <x v="266"/>
    <x v="1"/>
    <s v="United States"/>
    <x v="316"/>
    <x v="6"/>
    <n v="60089"/>
    <x v="3"/>
    <s v="FUR-TA-10001539"/>
    <s v="Furniture"/>
    <x v="2"/>
    <x v="118"/>
    <n v="355.45499999999998"/>
    <n v="3"/>
    <n v="0.5"/>
    <n v="-184.8366"/>
    <x v="0"/>
    <n v="-0.52"/>
  </r>
  <r>
    <n v="6664"/>
    <s v="CA-2017-162173"/>
    <d v="2016-09-03T00:00:00"/>
    <d v="2017-01-11T00:00:00"/>
    <d v="2016-09-03T00:00:00"/>
    <d v="2017-01-11T00:00:00"/>
    <n v="130"/>
    <x v="2"/>
    <s v="Q3"/>
    <s v="Sep"/>
    <x v="1"/>
    <s v="OT-18730"/>
    <x v="613"/>
    <x v="1"/>
    <s v="United States"/>
    <x v="179"/>
    <x v="2"/>
    <n v="23464"/>
    <x v="2"/>
    <s v="FUR-TA-10001520"/>
    <s v="Furniture"/>
    <x v="2"/>
    <x v="14"/>
    <n v="356.85"/>
    <n v="5"/>
    <n v="0"/>
    <n v="60.664499999999997"/>
    <x v="0"/>
    <n v="0.16999999999999998"/>
  </r>
  <r>
    <n v="9855"/>
    <s v="CA-2017-138870"/>
    <d v="2018-09-19T00:00:00"/>
    <d v="2017-06-23T00:00:00"/>
    <d v="2017-06-23T00:00:00"/>
    <d v="2018-09-19T00:00:00"/>
    <n v="453"/>
    <x v="3"/>
    <s v="Q2"/>
    <s v="Jun"/>
    <x v="1"/>
    <s v="GA-14515"/>
    <x v="624"/>
    <x v="1"/>
    <s v="United States"/>
    <x v="16"/>
    <x v="7"/>
    <n v="94109"/>
    <x v="1"/>
    <s v="FUR-FU-10002396"/>
    <s v="Furniture"/>
    <x v="0"/>
    <x v="202"/>
    <n v="50.32"/>
    <n v="4"/>
    <n v="0"/>
    <n v="21.134399999999999"/>
    <x v="0"/>
    <n v="0.42"/>
  </r>
  <r>
    <n v="4496"/>
    <s v="CA-2017-112753"/>
    <d v="2018-09-15T00:00:00"/>
    <d v="2017-06-23T00:00:00"/>
    <d v="2017-06-23T00:00:00"/>
    <d v="2018-09-15T00:00:00"/>
    <n v="449"/>
    <x v="3"/>
    <s v="Q2"/>
    <s v="Jun"/>
    <x v="1"/>
    <s v="CC-12670"/>
    <x v="480"/>
    <x v="1"/>
    <s v="United States"/>
    <x v="10"/>
    <x v="7"/>
    <n v="90032"/>
    <x v="1"/>
    <s v="FUR-BO-10004015"/>
    <s v="Furniture"/>
    <x v="1"/>
    <x v="216"/>
    <n v="917.92349999999999"/>
    <n v="9"/>
    <n v="0.15"/>
    <n v="75.593699999999998"/>
    <x v="0"/>
    <n v="8.2352941176470587E-2"/>
  </r>
  <r>
    <n v="3508"/>
    <s v="CA-2014-166863"/>
    <d v="2018-09-21T00:00:00"/>
    <d v="2014-06-24T00:00:00"/>
    <d v="2014-06-24T00:00:00"/>
    <d v="2018-09-21T00:00:00"/>
    <n v="1550"/>
    <x v="1"/>
    <s v="Q2"/>
    <s v="Jun"/>
    <x v="1"/>
    <s v="SC-20020"/>
    <x v="245"/>
    <x v="1"/>
    <s v="United States"/>
    <x v="202"/>
    <x v="17"/>
    <n v="75023"/>
    <x v="3"/>
    <s v="FUR-BO-10001608"/>
    <s v="Furniture"/>
    <x v="1"/>
    <x v="23"/>
    <n v="193.06559999999999"/>
    <n v="4"/>
    <n v="0.32"/>
    <n v="-19.874400000000001"/>
    <x v="0"/>
    <n v="-0.10294117647058824"/>
  </r>
  <r>
    <n v="8713"/>
    <s v="US-2015-145422"/>
    <d v="2014-07-31T00:00:00"/>
    <d v="2015-07-12T00:00:00"/>
    <d v="2014-07-31T00:00:00"/>
    <d v="2015-07-12T00:00:00"/>
    <n v="346"/>
    <x v="1"/>
    <s v="Q3"/>
    <s v="Jul"/>
    <x v="1"/>
    <s v="PW-19240"/>
    <x v="288"/>
    <x v="1"/>
    <s v="United States"/>
    <x v="16"/>
    <x v="7"/>
    <n v="94110"/>
    <x v="1"/>
    <s v="FUR-BO-10002213"/>
    <s v="Furniture"/>
    <x v="1"/>
    <x v="53"/>
    <n v="359.49900000000002"/>
    <n v="3"/>
    <n v="0.15"/>
    <n v="-29.605799999999999"/>
    <x v="0"/>
    <n v="-8.2352941176470573E-2"/>
  </r>
  <r>
    <n v="7749"/>
    <s v="CA-2015-133242"/>
    <d v="2018-09-14T00:00:00"/>
    <d v="2015-06-24T00:00:00"/>
    <d v="2015-06-24T00:00:00"/>
    <d v="2018-09-14T00:00:00"/>
    <n v="1178"/>
    <x v="0"/>
    <s v="Q2"/>
    <s v="Jun"/>
    <x v="1"/>
    <s v="KH-16510"/>
    <x v="258"/>
    <x v="1"/>
    <s v="United States"/>
    <x v="92"/>
    <x v="2"/>
    <n v="22204"/>
    <x v="2"/>
    <s v="FUR-FU-10003464"/>
    <s v="Furniture"/>
    <x v="0"/>
    <x v="273"/>
    <n v="60.84"/>
    <n v="3"/>
    <n v="0"/>
    <n v="19.468800000000002"/>
    <x v="0"/>
    <n v="0.32"/>
  </r>
  <r>
    <n v="2998"/>
    <s v="CA-2014-138317"/>
    <d v="2018-09-26T00:00:00"/>
    <d v="2014-06-25T00:00:00"/>
    <d v="2014-06-25T00:00:00"/>
    <d v="2018-09-26T00:00:00"/>
    <n v="1554"/>
    <x v="1"/>
    <s v="Q2"/>
    <s v="Jun"/>
    <x v="1"/>
    <s v="NW-18400"/>
    <x v="341"/>
    <x v="1"/>
    <s v="United States"/>
    <x v="3"/>
    <x v="3"/>
    <n v="19120"/>
    <x v="0"/>
    <s v="FUR-FU-10000550"/>
    <s v="Furniture"/>
    <x v="0"/>
    <x v="198"/>
    <n v="3.984"/>
    <n v="1"/>
    <n v="0.2"/>
    <n v="0.64739999999999998"/>
    <x v="0"/>
    <n v="0.16250000000000001"/>
  </r>
  <r>
    <n v="2263"/>
    <s v="CA-2017-122994"/>
    <d v="2015-12-01T00:00:00"/>
    <d v="2017-09-02T00:00:00"/>
    <d v="2015-12-01T00:00:00"/>
    <d v="2017-09-02T00:00:00"/>
    <n v="641"/>
    <x v="0"/>
    <s v="Q4"/>
    <s v="Dec"/>
    <x v="2"/>
    <s v="MV-17485"/>
    <x v="42"/>
    <x v="1"/>
    <s v="United States"/>
    <x v="92"/>
    <x v="2"/>
    <n v="22204"/>
    <x v="2"/>
    <s v="FUR-BO-10004015"/>
    <s v="Furniture"/>
    <x v="1"/>
    <x v="216"/>
    <n v="359.97"/>
    <n v="3"/>
    <n v="0"/>
    <n v="79.193399999999997"/>
    <x v="0"/>
    <n v="0.21999999999999997"/>
  </r>
  <r>
    <n v="3377"/>
    <s v="CA-2015-161718"/>
    <d v="2014-08-14T00:00:00"/>
    <d v="2015-10-12T00:00:00"/>
    <d v="2014-08-14T00:00:00"/>
    <d v="2015-10-12T00:00:00"/>
    <n v="424"/>
    <x v="1"/>
    <s v="Q3"/>
    <s v="Aug"/>
    <x v="1"/>
    <s v="SO-20335"/>
    <x v="114"/>
    <x v="1"/>
    <s v="United States"/>
    <x v="132"/>
    <x v="4"/>
    <n v="11550"/>
    <x v="0"/>
    <s v="FUR-CH-10002965"/>
    <s v="Furniture"/>
    <x v="3"/>
    <x v="231"/>
    <n v="361.76400000000001"/>
    <n v="2"/>
    <n v="0.1"/>
    <n v="68.333200000000005"/>
    <x v="0"/>
    <n v="0.18888888888888888"/>
  </r>
  <r>
    <n v="2744"/>
    <s v="CA-2015-140144"/>
    <d v="2018-09-22T00:00:00"/>
    <d v="2015-06-25T00:00:00"/>
    <d v="2015-06-25T00:00:00"/>
    <d v="2018-09-22T00:00:00"/>
    <n v="1185"/>
    <x v="0"/>
    <s v="Q2"/>
    <s v="Jun"/>
    <x v="0"/>
    <s v="SC-20770"/>
    <x v="310"/>
    <x v="0"/>
    <s v="United States"/>
    <x v="16"/>
    <x v="7"/>
    <n v="94122"/>
    <x v="1"/>
    <s v="FUR-FU-10002253"/>
    <s v="Furniture"/>
    <x v="0"/>
    <x v="302"/>
    <n v="257.64"/>
    <n v="6"/>
    <n v="0"/>
    <n v="100.4796"/>
    <x v="0"/>
    <n v="0.39"/>
  </r>
  <r>
    <n v="9913"/>
    <s v="CA-2015-132388"/>
    <d v="2014-11-05T00:00:00"/>
    <d v="2015-12-10T00:00:00"/>
    <d v="2014-11-05T00:00:00"/>
    <d v="2015-12-10T00:00:00"/>
    <n v="400"/>
    <x v="1"/>
    <s v="Q4"/>
    <s v="Nov"/>
    <x v="2"/>
    <s v="KN-16390"/>
    <x v="599"/>
    <x v="0"/>
    <s v="United States"/>
    <x v="317"/>
    <x v="7"/>
    <n v="93101"/>
    <x v="1"/>
    <s v="FUR-CH-10001714"/>
    <s v="Furniture"/>
    <x v="3"/>
    <x v="212"/>
    <n v="362.13600000000002"/>
    <n v="3"/>
    <n v="0.2"/>
    <n v="-54.320399999999999"/>
    <x v="0"/>
    <n v="-0.15"/>
  </r>
  <r>
    <n v="7949"/>
    <s v="CA-2014-131009"/>
    <d v="2014-01-04T00:00:00"/>
    <d v="2014-05-03T00:00:00"/>
    <d v="2014-01-04T00:00:00"/>
    <d v="2014-05-03T00:00:00"/>
    <n v="119"/>
    <x v="1"/>
    <s v="Q1"/>
    <s v="Jan"/>
    <x v="1"/>
    <s v="SC-20380"/>
    <x v="400"/>
    <x v="1"/>
    <s v="United States"/>
    <x v="176"/>
    <x v="17"/>
    <n v="79907"/>
    <x v="3"/>
    <s v="FUR-CH-10001270"/>
    <s v="Furniture"/>
    <x v="3"/>
    <x v="322"/>
    <n v="362.25"/>
    <n v="6"/>
    <n v="0.3"/>
    <n v="0"/>
    <x v="1"/>
    <n v="0"/>
  </r>
  <r>
    <n v="1848"/>
    <s v="CA-2017-128370"/>
    <d v="2016-03-04T00:00:00"/>
    <d v="2017-10-09T00:00:00"/>
    <d v="2016-03-04T00:00:00"/>
    <d v="2017-10-09T00:00:00"/>
    <n v="584"/>
    <x v="2"/>
    <s v="Q1"/>
    <s v="Mar"/>
    <x v="3"/>
    <s v="FH-14275"/>
    <x v="172"/>
    <x v="0"/>
    <s v="United States"/>
    <x v="10"/>
    <x v="7"/>
    <n v="90004"/>
    <x v="1"/>
    <s v="FUR-CH-10002602"/>
    <s v="Furniture"/>
    <x v="3"/>
    <x v="301"/>
    <n v="362.35199999999998"/>
    <n v="3"/>
    <n v="0.2"/>
    <n v="27.176400000000001"/>
    <x v="0"/>
    <n v="7.5000000000000011E-2"/>
  </r>
  <r>
    <n v="8303"/>
    <s v="US-2017-167318"/>
    <d v="2019-02-04T00:00:00"/>
    <d v="2017-01-08T00:00:00"/>
    <d v="2017-01-08T00:00:00"/>
    <d v="2019-02-04T00:00:00"/>
    <n v="757"/>
    <x v="3"/>
    <s v="Q1"/>
    <s v="Jan"/>
    <x v="1"/>
    <s v="GZ-14545"/>
    <x v="625"/>
    <x v="0"/>
    <s v="United States"/>
    <x v="10"/>
    <x v="7"/>
    <n v="90036"/>
    <x v="1"/>
    <s v="FUR-CH-10000665"/>
    <s v="Furniture"/>
    <x v="3"/>
    <x v="182"/>
    <n v="362.35199999999998"/>
    <n v="3"/>
    <n v="0.2"/>
    <n v="45.293999999999997"/>
    <x v="0"/>
    <n v="0.125"/>
  </r>
  <r>
    <n v="3520"/>
    <s v="CA-2015-124975"/>
    <d v="2018-10-01T00:00:00"/>
    <d v="2015-06-25T00:00:00"/>
    <d v="2015-06-25T00:00:00"/>
    <d v="2018-10-01T00:00:00"/>
    <n v="1194"/>
    <x v="0"/>
    <s v="Q2"/>
    <s v="Jun"/>
    <x v="2"/>
    <s v="MG-17875"/>
    <x v="626"/>
    <x v="2"/>
    <s v="United States"/>
    <x v="43"/>
    <x v="6"/>
    <n v="60505"/>
    <x v="3"/>
    <s v="FUR-TA-10002645"/>
    <s v="Furniture"/>
    <x v="2"/>
    <x v="316"/>
    <n v="796.42499999999995"/>
    <n v="7"/>
    <n v="0.5"/>
    <n v="-525.64049999999997"/>
    <x v="0"/>
    <n v="-0.66"/>
  </r>
  <r>
    <n v="7055"/>
    <s v="CA-2016-165330"/>
    <d v="2015-07-05T00:00:00"/>
    <d v="2016-11-12T00:00:00"/>
    <d v="2015-07-05T00:00:00"/>
    <d v="2016-11-12T00:00:00"/>
    <n v="496"/>
    <x v="0"/>
    <s v="Q3"/>
    <s v="Jul"/>
    <x v="3"/>
    <s v="WB-21850"/>
    <x v="122"/>
    <x v="1"/>
    <s v="United States"/>
    <x v="220"/>
    <x v="7"/>
    <n v="92804"/>
    <x v="1"/>
    <s v="FUR-CH-10003774"/>
    <s v="Furniture"/>
    <x v="3"/>
    <x v="113"/>
    <n v="363.92"/>
    <n v="5"/>
    <n v="0.2"/>
    <n v="-31.843"/>
    <x v="0"/>
    <n v="-8.7499999999999994E-2"/>
  </r>
  <r>
    <n v="7288"/>
    <s v="CA-2016-149965"/>
    <d v="2018-09-24T00:00:00"/>
    <d v="2016-06-25T00:00:00"/>
    <d v="2016-06-25T00:00:00"/>
    <d v="2018-09-24T00:00:00"/>
    <n v="821"/>
    <x v="2"/>
    <s v="Q2"/>
    <s v="Jun"/>
    <x v="1"/>
    <s v="BS-11365"/>
    <x v="106"/>
    <x v="0"/>
    <s v="United States"/>
    <x v="125"/>
    <x v="33"/>
    <n v="73120"/>
    <x v="3"/>
    <s v="FUR-FU-10004270"/>
    <s v="Furniture"/>
    <x v="0"/>
    <x v="112"/>
    <n v="57.69"/>
    <n v="3"/>
    <n v="0"/>
    <n v="23.652899999999999"/>
    <x v="0"/>
    <n v="0.41"/>
  </r>
  <r>
    <n v="1629"/>
    <s v="CA-2017-101049"/>
    <d v="2018-09-28T00:00:00"/>
    <d v="2017-06-25T00:00:00"/>
    <d v="2017-06-25T00:00:00"/>
    <d v="2018-09-28T00:00:00"/>
    <n v="460"/>
    <x v="3"/>
    <s v="Q2"/>
    <s v="Jun"/>
    <x v="0"/>
    <s v="AS-10240"/>
    <x v="552"/>
    <x v="1"/>
    <s v="United States"/>
    <x v="32"/>
    <x v="0"/>
    <n v="44105"/>
    <x v="0"/>
    <s v="FUR-FU-10004415"/>
    <s v="Furniture"/>
    <x v="0"/>
    <x v="45"/>
    <n v="17.920000000000002"/>
    <n v="5"/>
    <n v="0.2"/>
    <n v="2.464"/>
    <x v="0"/>
    <n v="0.13749999999999998"/>
  </r>
  <r>
    <n v="3375"/>
    <s v="CA-2015-161718"/>
    <d v="2014-08-13T00:00:00"/>
    <d v="2015-10-12T00:00:00"/>
    <d v="2014-08-13T00:00:00"/>
    <d v="2015-10-12T00:00:00"/>
    <n v="425"/>
    <x v="1"/>
    <s v="Q3"/>
    <s v="Aug"/>
    <x v="1"/>
    <s v="SO-20335"/>
    <x v="114"/>
    <x v="1"/>
    <s v="United States"/>
    <x v="132"/>
    <x v="4"/>
    <n v="11550"/>
    <x v="0"/>
    <s v="FUR-CH-10002372"/>
    <s v="Furniture"/>
    <x v="3"/>
    <x v="77"/>
    <n v="364.41"/>
    <n v="5"/>
    <n v="0.1"/>
    <n v="8.0980000000000008"/>
    <x v="0"/>
    <n v="2.2222222222222223E-2"/>
  </r>
  <r>
    <n v="5228"/>
    <s v="CA-2016-119865"/>
    <d v="2018-09-27T00:00:00"/>
    <d v="2016-06-26T00:00:00"/>
    <d v="2016-06-26T00:00:00"/>
    <d v="2018-09-27T00:00:00"/>
    <n v="823"/>
    <x v="2"/>
    <s v="Q2"/>
    <s v="Jun"/>
    <x v="1"/>
    <s v="AS-10090"/>
    <x v="214"/>
    <x v="1"/>
    <s v="United States"/>
    <x v="4"/>
    <x v="4"/>
    <n v="10011"/>
    <x v="0"/>
    <s v="FUR-BO-10003272"/>
    <s v="Furniture"/>
    <x v="1"/>
    <x v="348"/>
    <n v="353.56799999999998"/>
    <n v="2"/>
    <n v="0.2"/>
    <n v="-44.195999999999998"/>
    <x v="0"/>
    <n v="-0.125"/>
  </r>
  <r>
    <n v="4051"/>
    <s v="CA-2017-136350"/>
    <d v="2018-10-06T00:00:00"/>
    <d v="2017-06-26T00:00:00"/>
    <d v="2017-06-26T00:00:00"/>
    <d v="2018-10-06T00:00:00"/>
    <n v="467"/>
    <x v="3"/>
    <s v="Q2"/>
    <s v="Jun"/>
    <x v="0"/>
    <s v="GA-14515"/>
    <x v="624"/>
    <x v="1"/>
    <s v="United States"/>
    <x v="4"/>
    <x v="4"/>
    <n v="10011"/>
    <x v="0"/>
    <s v="FUR-CH-10001891"/>
    <s v="Furniture"/>
    <x v="3"/>
    <x v="98"/>
    <n v="172.76400000000001"/>
    <n v="2"/>
    <n v="0.1"/>
    <n v="32.633200000000002"/>
    <x v="0"/>
    <n v="0.18888888888888888"/>
  </r>
  <r>
    <n v="4050"/>
    <s v="CA-2017-136350"/>
    <d v="2018-10-05T00:00:00"/>
    <d v="2017-06-26T00:00:00"/>
    <d v="2017-06-26T00:00:00"/>
    <d v="2018-10-05T00:00:00"/>
    <n v="466"/>
    <x v="3"/>
    <s v="Q2"/>
    <s v="Jun"/>
    <x v="0"/>
    <s v="GA-14515"/>
    <x v="624"/>
    <x v="1"/>
    <s v="United States"/>
    <x v="4"/>
    <x v="4"/>
    <n v="10011"/>
    <x v="0"/>
    <s v="FUR-FU-10003601"/>
    <s v="Furniture"/>
    <x v="0"/>
    <x v="313"/>
    <n v="276.69"/>
    <n v="3"/>
    <n v="0"/>
    <n v="49.804200000000002"/>
    <x v="0"/>
    <n v="0.18"/>
  </r>
  <r>
    <n v="8396"/>
    <s v="CA-2016-142594"/>
    <d v="2014-12-28T00:00:00"/>
    <d v="2016-06-12T00:00:00"/>
    <d v="2014-12-28T00:00:00"/>
    <d v="2016-06-12T00:00:00"/>
    <n v="532"/>
    <x v="1"/>
    <s v="Q4"/>
    <s v="Dec"/>
    <x v="0"/>
    <s v="EJ-14155"/>
    <x v="491"/>
    <x v="1"/>
    <s v="United States"/>
    <x v="150"/>
    <x v="25"/>
    <n v="2038"/>
    <x v="0"/>
    <s v="FUR-TA-10001095"/>
    <s v="Furniture"/>
    <x v="2"/>
    <x v="51"/>
    <n v="366.00900000000001"/>
    <n v="3"/>
    <n v="0.3"/>
    <n v="-47.058300000000003"/>
    <x v="0"/>
    <n v="-0.12857142857142859"/>
  </r>
  <r>
    <n v="8505"/>
    <s v="CA-2016-109400"/>
    <d v="2015-01-03T00:00:00"/>
    <d v="2016-06-05T00:00:00"/>
    <d v="2015-01-03T00:00:00"/>
    <d v="2016-06-05T00:00:00"/>
    <n v="519"/>
    <x v="0"/>
    <s v="Q1"/>
    <s v="Jan"/>
    <x v="1"/>
    <s v="NR-18550"/>
    <x v="127"/>
    <x v="1"/>
    <s v="United States"/>
    <x v="48"/>
    <x v="17"/>
    <n v="79109"/>
    <x v="3"/>
    <s v="FUR-CH-10003298"/>
    <s v="Furniture"/>
    <x v="3"/>
    <x v="226"/>
    <n v="366.74400000000003"/>
    <n v="4"/>
    <n v="0.3"/>
    <n v="-110.0232"/>
    <x v="0"/>
    <n v="-0.3"/>
  </r>
  <r>
    <n v="7002"/>
    <s v="CA-2015-104871"/>
    <d v="2018-02-07T00:00:00"/>
    <d v="2015-03-04T00:00:00"/>
    <d v="2015-03-04T00:00:00"/>
    <d v="2018-02-07T00:00:00"/>
    <n v="1071"/>
    <x v="0"/>
    <s v="Q1"/>
    <s v="Mar"/>
    <x v="1"/>
    <s v="DR-12940"/>
    <x v="390"/>
    <x v="2"/>
    <s v="United States"/>
    <x v="318"/>
    <x v="6"/>
    <n v="61761"/>
    <x v="3"/>
    <s v="FUR-CH-10003298"/>
    <s v="Furniture"/>
    <x v="3"/>
    <x v="226"/>
    <n v="366.74400000000003"/>
    <n v="4"/>
    <n v="0.3"/>
    <n v="-110.0232"/>
    <x v="0"/>
    <n v="-0.3"/>
  </r>
  <r>
    <n v="2433"/>
    <s v="CA-2014-148586"/>
    <d v="2018-01-12T00:00:00"/>
    <d v="2014-01-04T00:00:00"/>
    <d v="2014-01-04T00:00:00"/>
    <d v="2018-01-12T00:00:00"/>
    <n v="1469"/>
    <x v="1"/>
    <s v="Q1"/>
    <s v="Jan"/>
    <x v="1"/>
    <s v="AZ-10750"/>
    <x v="627"/>
    <x v="1"/>
    <s v="United States"/>
    <x v="4"/>
    <x v="4"/>
    <n v="10009"/>
    <x v="0"/>
    <s v="FUR-CH-10002439"/>
    <s v="Furniture"/>
    <x v="3"/>
    <x v="166"/>
    <n v="366.786"/>
    <n v="7"/>
    <n v="0.1"/>
    <n v="65.206400000000002"/>
    <x v="0"/>
    <n v="0.17777777777777778"/>
  </r>
  <r>
    <n v="9288"/>
    <s v="CA-2017-154011"/>
    <d v="2018-09-20T00:00:00"/>
    <d v="2017-06-26T00:00:00"/>
    <d v="2017-06-26T00:00:00"/>
    <d v="2018-09-20T00:00:00"/>
    <n v="451"/>
    <x v="3"/>
    <s v="Q2"/>
    <s v="Jun"/>
    <x v="1"/>
    <s v="DB-13270"/>
    <x v="383"/>
    <x v="2"/>
    <s v="United States"/>
    <x v="37"/>
    <x v="17"/>
    <n v="75081"/>
    <x v="3"/>
    <s v="FUR-TA-10000688"/>
    <s v="Furniture"/>
    <x v="2"/>
    <x v="219"/>
    <n v="457.48500000000001"/>
    <n v="3"/>
    <n v="0.3"/>
    <n v="-84.961500000000001"/>
    <x v="0"/>
    <n v="-0.18571428571428572"/>
  </r>
  <r>
    <n v="6420"/>
    <s v="CA-2016-140130"/>
    <d v="2016-10-07T00:00:00"/>
    <d v="2016-05-11T00:00:00"/>
    <d v="2016-05-11T00:00:00"/>
    <d v="2016-10-07T00:00:00"/>
    <n v="149"/>
    <x v="2"/>
    <s v="Q2"/>
    <s v="May"/>
    <x v="1"/>
    <s v="HW-14935"/>
    <x v="537"/>
    <x v="0"/>
    <s v="United States"/>
    <x v="185"/>
    <x v="33"/>
    <n v="74133"/>
    <x v="3"/>
    <s v="FUR-CH-10002084"/>
    <s v="Furniture"/>
    <x v="3"/>
    <x v="373"/>
    <n v="368.97"/>
    <n v="3"/>
    <n v="0"/>
    <n v="81.173400000000001"/>
    <x v="0"/>
    <n v="0.21999999999999997"/>
  </r>
  <r>
    <n v="9033"/>
    <s v="CA-2017-105823"/>
    <d v="2018-10-02T00:00:00"/>
    <d v="2017-06-26T00:00:00"/>
    <d v="2017-06-26T00:00:00"/>
    <d v="2018-10-02T00:00:00"/>
    <n v="463"/>
    <x v="3"/>
    <s v="Q2"/>
    <s v="Jun"/>
    <x v="1"/>
    <s v="RB-19465"/>
    <x v="256"/>
    <x v="2"/>
    <s v="United States"/>
    <x v="20"/>
    <x v="12"/>
    <n v="48227"/>
    <x v="3"/>
    <s v="FUR-CH-10000454"/>
    <s v="Furniture"/>
    <x v="3"/>
    <x v="201"/>
    <n v="487.96"/>
    <n v="2"/>
    <n v="0"/>
    <n v="146.38800000000001"/>
    <x v="0"/>
    <n v="0.30000000000000004"/>
  </r>
  <r>
    <n v="9545"/>
    <s v="CA-2015-135251"/>
    <d v="2014-09-14T00:00:00"/>
    <d v="2015-10-08T00:00:00"/>
    <d v="2014-09-14T00:00:00"/>
    <d v="2015-10-08T00:00:00"/>
    <n v="389"/>
    <x v="1"/>
    <s v="Q3"/>
    <s v="Sep"/>
    <x v="1"/>
    <s v="RP-19270"/>
    <x v="628"/>
    <x v="0"/>
    <s v="United States"/>
    <x v="26"/>
    <x v="17"/>
    <n v="77095"/>
    <x v="3"/>
    <s v="FUR-BO-10003965"/>
    <s v="Furniture"/>
    <x v="1"/>
    <x v="68"/>
    <n v="369.19920000000002"/>
    <n v="3"/>
    <n v="0.32"/>
    <n v="-114.01739999999999"/>
    <x v="0"/>
    <n v="-0.30882352941176466"/>
  </r>
  <r>
    <n v="4021"/>
    <s v="CA-2014-154963"/>
    <d v="2018-09-29T00:00:00"/>
    <d v="2014-06-27T00:00:00"/>
    <d v="2014-06-27T00:00:00"/>
    <d v="2018-09-29T00:00:00"/>
    <n v="1555"/>
    <x v="1"/>
    <s v="Q2"/>
    <s v="Jun"/>
    <x v="1"/>
    <s v="AA-10645"/>
    <x v="82"/>
    <x v="1"/>
    <s v="United States"/>
    <x v="242"/>
    <x v="3"/>
    <n v="19013"/>
    <x v="0"/>
    <s v="FUR-CH-10004698"/>
    <s v="Furniture"/>
    <x v="3"/>
    <x v="251"/>
    <n v="170.05799999999999"/>
    <n v="3"/>
    <n v="0.3"/>
    <n v="-4.8587999999999996"/>
    <x v="0"/>
    <n v="-2.8571428571428571E-2"/>
  </r>
  <r>
    <n v="2665"/>
    <s v="CA-2016-164784"/>
    <d v="2014-12-15T00:00:00"/>
    <d v="2016-04-05T00:00:00"/>
    <d v="2014-12-15T00:00:00"/>
    <d v="2016-04-05T00:00:00"/>
    <n v="477"/>
    <x v="1"/>
    <s v="Q4"/>
    <s v="Dec"/>
    <x v="2"/>
    <s v="HF-14995"/>
    <x v="134"/>
    <x v="1"/>
    <s v="United States"/>
    <x v="99"/>
    <x v="26"/>
    <n v="38109"/>
    <x v="2"/>
    <s v="FUR-TA-10004534"/>
    <s v="Furniture"/>
    <x v="2"/>
    <x v="328"/>
    <n v="370.62"/>
    <n v="3"/>
    <n v="0.4"/>
    <n v="-142.071"/>
    <x v="0"/>
    <n v="-0.3833333333333333"/>
  </r>
  <r>
    <n v="3999"/>
    <s v="CA-2015-105627"/>
    <d v="2014-10-03T00:00:00"/>
    <d v="2015-12-03T00:00:00"/>
    <d v="2014-10-03T00:00:00"/>
    <d v="2015-12-03T00:00:00"/>
    <n v="426"/>
    <x v="1"/>
    <s v="Q4"/>
    <s v="Oct"/>
    <x v="1"/>
    <s v="DK-12895"/>
    <x v="293"/>
    <x v="1"/>
    <s v="United States"/>
    <x v="319"/>
    <x v="38"/>
    <n v="53142"/>
    <x v="3"/>
    <s v="FUR-FU-10000308"/>
    <s v="Furniture"/>
    <x v="0"/>
    <x v="176"/>
    <n v="373.08"/>
    <n v="6"/>
    <n v="0"/>
    <n v="82.077600000000004"/>
    <x v="0"/>
    <n v="0.22000000000000003"/>
  </r>
  <r>
    <n v="8354"/>
    <s v="CA-2017-132199"/>
    <d v="2015-10-05T00:00:00"/>
    <d v="2017-08-05T00:00:00"/>
    <d v="2015-10-05T00:00:00"/>
    <d v="2017-08-05T00:00:00"/>
    <n v="670"/>
    <x v="0"/>
    <s v="Q4"/>
    <s v="Oct"/>
    <x v="1"/>
    <s v="BO-11350"/>
    <x v="296"/>
    <x v="0"/>
    <s v="United States"/>
    <x v="3"/>
    <x v="3"/>
    <n v="19134"/>
    <x v="0"/>
    <s v="FUR-TA-10003748"/>
    <s v="Furniture"/>
    <x v="2"/>
    <x v="128"/>
    <n v="373.47"/>
    <n v="5"/>
    <n v="0.4"/>
    <n v="-112.041"/>
    <x v="0"/>
    <n v="-0.3"/>
  </r>
  <r>
    <n v="385"/>
    <s v="US-2015-168935"/>
    <d v="2017-03-13T00:00:00"/>
    <d v="2015-02-12T00:00:00"/>
    <d v="2015-02-12T00:00:00"/>
    <d v="2017-03-13T00:00:00"/>
    <n v="760"/>
    <x v="0"/>
    <s v="Q1"/>
    <s v="Feb"/>
    <x v="1"/>
    <s v="DO-13435"/>
    <x v="629"/>
    <x v="1"/>
    <s v="United States"/>
    <x v="284"/>
    <x v="16"/>
    <n v="33024"/>
    <x v="2"/>
    <s v="FUR-TA-10000617"/>
    <s v="Furniture"/>
    <x v="2"/>
    <x v="125"/>
    <n v="375.45749999999998"/>
    <n v="3"/>
    <n v="0.45"/>
    <n v="-157.0095"/>
    <x v="0"/>
    <n v="-0.41818181818181821"/>
  </r>
  <r>
    <n v="8311"/>
    <s v="CA-2014-168312"/>
    <d v="2014-01-07T00:00:00"/>
    <d v="2014-07-03T00:00:00"/>
    <d v="2014-01-07T00:00:00"/>
    <d v="2014-07-03T00:00:00"/>
    <n v="177"/>
    <x v="1"/>
    <s v="Q1"/>
    <s v="Jan"/>
    <x v="1"/>
    <s v="GW-14605"/>
    <x v="534"/>
    <x v="1"/>
    <s v="United States"/>
    <x v="26"/>
    <x v="17"/>
    <n v="77036"/>
    <x v="3"/>
    <s v="FUR-TA-10001866"/>
    <s v="Furniture"/>
    <x v="2"/>
    <x v="344"/>
    <n v="376.50900000000001"/>
    <n v="3"/>
    <n v="0.3"/>
    <n v="-43.029600000000002"/>
    <x v="0"/>
    <n v="-0.11428571428571428"/>
  </r>
  <r>
    <n v="4023"/>
    <s v="CA-2014-154963"/>
    <d v="2018-09-30T00:00:00"/>
    <d v="2014-06-27T00:00:00"/>
    <d v="2014-06-27T00:00:00"/>
    <d v="2018-09-30T00:00:00"/>
    <n v="1556"/>
    <x v="1"/>
    <s v="Q2"/>
    <s v="Jun"/>
    <x v="1"/>
    <s v="AA-10645"/>
    <x v="82"/>
    <x v="1"/>
    <s v="United States"/>
    <x v="242"/>
    <x v="3"/>
    <n v="19013"/>
    <x v="0"/>
    <s v="FUR-CH-10000454"/>
    <s v="Furniture"/>
    <x v="3"/>
    <x v="201"/>
    <n v="853.93"/>
    <n v="5"/>
    <n v="0.3"/>
    <n v="0"/>
    <x v="1"/>
    <n v="0"/>
  </r>
  <r>
    <n v="7427"/>
    <s v="CA-2016-101693"/>
    <d v="2018-10-11T00:00:00"/>
    <d v="2016-06-27T00:00:00"/>
    <d v="2016-06-27T00:00:00"/>
    <d v="2018-10-11T00:00:00"/>
    <n v="836"/>
    <x v="2"/>
    <s v="Q2"/>
    <s v="Jun"/>
    <x v="0"/>
    <s v="LC-17140"/>
    <x v="470"/>
    <x v="1"/>
    <s v="United States"/>
    <x v="26"/>
    <x v="17"/>
    <n v="77070"/>
    <x v="3"/>
    <s v="FUR-FU-10003919"/>
    <s v="Furniture"/>
    <x v="0"/>
    <x v="293"/>
    <n v="32.712000000000003"/>
    <n v="2"/>
    <n v="0.6"/>
    <n v="-26.169599999999999"/>
    <x v="0"/>
    <n v="-0.79999999999999993"/>
  </r>
  <r>
    <n v="7426"/>
    <s v="CA-2016-101693"/>
    <d v="2018-10-10T00:00:00"/>
    <d v="2016-06-27T00:00:00"/>
    <d v="2016-06-27T00:00:00"/>
    <d v="2018-10-10T00:00:00"/>
    <n v="835"/>
    <x v="2"/>
    <s v="Q2"/>
    <s v="Jun"/>
    <x v="0"/>
    <s v="LC-17140"/>
    <x v="470"/>
    <x v="1"/>
    <s v="United States"/>
    <x v="26"/>
    <x v="17"/>
    <n v="77070"/>
    <x v="3"/>
    <s v="FUR-CH-10001146"/>
    <s v="Furniture"/>
    <x v="3"/>
    <x v="335"/>
    <n v="85.245999999999995"/>
    <n v="2"/>
    <n v="0.3"/>
    <n v="-6.0890000000000004"/>
    <x v="0"/>
    <n v="-7.1428571428571438E-2"/>
  </r>
  <r>
    <n v="9584"/>
    <s v="CA-2017-116127"/>
    <d v="2018-10-13T00:00:00"/>
    <d v="2017-06-27T00:00:00"/>
    <d v="2017-06-27T00:00:00"/>
    <d v="2018-10-13T00:00:00"/>
    <n v="473"/>
    <x v="3"/>
    <s v="Q2"/>
    <s v="Jun"/>
    <x v="0"/>
    <s v="SB-20185"/>
    <x v="630"/>
    <x v="1"/>
    <s v="United States"/>
    <x v="4"/>
    <x v="4"/>
    <n v="10024"/>
    <x v="0"/>
    <s v="FUR-BO-10002213"/>
    <s v="Furniture"/>
    <x v="1"/>
    <x v="173"/>
    <n v="400.78399999999999"/>
    <n v="1"/>
    <n v="0.2"/>
    <n v="-5.0098000000000003"/>
    <x v="0"/>
    <n v="-1.2500000000000001E-2"/>
  </r>
  <r>
    <n v="9402"/>
    <s v="CA-2014-159814"/>
    <d v="2018-10-04T00:00:00"/>
    <d v="2014-06-28T00:00:00"/>
    <d v="2014-06-28T00:00:00"/>
    <d v="2018-10-04T00:00:00"/>
    <n v="1559"/>
    <x v="1"/>
    <s v="Q2"/>
    <s v="Jun"/>
    <x v="1"/>
    <s v="LP-17080"/>
    <x v="249"/>
    <x v="1"/>
    <s v="United States"/>
    <x v="210"/>
    <x v="13"/>
    <n v="85705"/>
    <x v="1"/>
    <s v="FUR-FU-10001731"/>
    <s v="Furniture"/>
    <x v="0"/>
    <x v="84"/>
    <n v="4.2720000000000002"/>
    <n v="2"/>
    <n v="0.2"/>
    <n v="0.96120000000000005"/>
    <x v="0"/>
    <n v="0.22500000000000001"/>
  </r>
  <r>
    <n v="3490"/>
    <s v="CA-2015-157322"/>
    <d v="2014-07-06T00:00:00"/>
    <d v="2015-06-07T00:00:00"/>
    <d v="2014-07-06T00:00:00"/>
    <d v="2015-06-07T00:00:00"/>
    <n v="336"/>
    <x v="1"/>
    <s v="Q3"/>
    <s v="Jul"/>
    <x v="1"/>
    <s v="RH-19600"/>
    <x v="212"/>
    <x v="1"/>
    <s v="United States"/>
    <x v="320"/>
    <x v="6"/>
    <n v="60188"/>
    <x v="3"/>
    <s v="FUR-CH-10003774"/>
    <s v="Furniture"/>
    <x v="3"/>
    <x v="113"/>
    <n v="382.11599999999999"/>
    <n v="6"/>
    <n v="0.3"/>
    <n v="-92.799599999999998"/>
    <x v="0"/>
    <n v="-0.24285714285714285"/>
  </r>
  <r>
    <n v="1581"/>
    <s v="CA-2015-131338"/>
    <d v="2014-10-24T00:00:00"/>
    <d v="2015-12-08T00:00:00"/>
    <d v="2014-10-24T00:00:00"/>
    <d v="2015-12-08T00:00:00"/>
    <n v="410"/>
    <x v="1"/>
    <s v="Q4"/>
    <s v="Oct"/>
    <x v="2"/>
    <s v="NP-18325"/>
    <x v="34"/>
    <x v="1"/>
    <s v="United States"/>
    <x v="4"/>
    <x v="4"/>
    <n v="10024"/>
    <x v="0"/>
    <s v="FUR-TA-10002607"/>
    <s v="Furniture"/>
    <x v="2"/>
    <x v="157"/>
    <n v="382.80599999999998"/>
    <n v="9"/>
    <n v="0.4"/>
    <n v="-153.1224"/>
    <x v="0"/>
    <n v="-0.4"/>
  </r>
  <r>
    <n v="1098"/>
    <s v="CA-2014-159338"/>
    <d v="2018-10-07T00:00:00"/>
    <d v="2014-06-28T00:00:00"/>
    <d v="2014-06-28T00:00:00"/>
    <d v="2018-10-07T00:00:00"/>
    <n v="1562"/>
    <x v="1"/>
    <s v="Q2"/>
    <s v="Jun"/>
    <x v="2"/>
    <s v="NS-18640"/>
    <x v="149"/>
    <x v="0"/>
    <s v="United States"/>
    <x v="10"/>
    <x v="7"/>
    <n v="90049"/>
    <x v="1"/>
    <s v="FUR-TA-10004147"/>
    <s v="Furniture"/>
    <x v="2"/>
    <x v="299"/>
    <n v="447.84"/>
    <n v="5"/>
    <n v="0.2"/>
    <n v="11.196"/>
    <x v="0"/>
    <n v="2.5000000000000001E-2"/>
  </r>
  <r>
    <n v="8035"/>
    <s v="CA-2015-119690"/>
    <d v="2018-10-08T00:00:00"/>
    <d v="2015-06-28T00:00:00"/>
    <d v="2015-06-28T00:00:00"/>
    <d v="2018-10-08T00:00:00"/>
    <n v="1198"/>
    <x v="0"/>
    <s v="Q2"/>
    <s v="Jun"/>
    <x v="2"/>
    <s v="MV-17485"/>
    <x v="42"/>
    <x v="1"/>
    <s v="United States"/>
    <x v="26"/>
    <x v="17"/>
    <n v="77041"/>
    <x v="3"/>
    <s v="FUR-FU-10004587"/>
    <s v="Furniture"/>
    <x v="0"/>
    <x v="59"/>
    <n v="75.384"/>
    <n v="9"/>
    <n v="0.6"/>
    <n v="-20.730599999999999"/>
    <x v="0"/>
    <n v="-0.27499999999999997"/>
  </r>
  <r>
    <n v="1882"/>
    <s v="CA-2015-109512"/>
    <d v="2014-08-16T00:00:00"/>
    <d v="2015-05-03T00:00:00"/>
    <d v="2014-08-16T00:00:00"/>
    <d v="2015-05-03T00:00:00"/>
    <n v="260"/>
    <x v="1"/>
    <s v="Q3"/>
    <s v="Aug"/>
    <x v="3"/>
    <s v="LF-17185"/>
    <x v="236"/>
    <x v="1"/>
    <s v="United States"/>
    <x v="4"/>
    <x v="4"/>
    <n v="10011"/>
    <x v="0"/>
    <s v="FUR-CH-10001146"/>
    <s v="Furniture"/>
    <x v="3"/>
    <x v="335"/>
    <n v="383.60700000000003"/>
    <n v="7"/>
    <n v="0.1"/>
    <n v="63.9345"/>
    <x v="0"/>
    <n v="0.16666666666666666"/>
  </r>
  <r>
    <n v="8077"/>
    <s v="CA-2015-106187"/>
    <d v="2018-10-03T00:00:00"/>
    <d v="2015-06-29T00:00:00"/>
    <d v="2015-06-29T00:00:00"/>
    <d v="2018-10-03T00:00:00"/>
    <n v="1192"/>
    <x v="0"/>
    <s v="Q2"/>
    <s v="Jun"/>
    <x v="1"/>
    <s v="RF-19345"/>
    <x v="411"/>
    <x v="0"/>
    <s v="United States"/>
    <x v="321"/>
    <x v="19"/>
    <n v="30344"/>
    <x v="2"/>
    <s v="FUR-FU-10000794"/>
    <s v="Furniture"/>
    <x v="0"/>
    <x v="203"/>
    <n v="27.42"/>
    <n v="3"/>
    <n v="0"/>
    <n v="9.3228000000000009"/>
    <x v="0"/>
    <n v="0.34"/>
  </r>
  <r>
    <n v="2146"/>
    <s v="US-2016-152051"/>
    <d v="2018-10-12T00:00:00"/>
    <d v="2016-06-29T00:00:00"/>
    <d v="2016-06-29T00:00:00"/>
    <d v="2018-10-12T00:00:00"/>
    <n v="835"/>
    <x v="2"/>
    <s v="Q2"/>
    <s v="Jun"/>
    <x v="1"/>
    <s v="TS-21160"/>
    <x v="306"/>
    <x v="0"/>
    <s v="United States"/>
    <x v="322"/>
    <x v="3"/>
    <n v="17403"/>
    <x v="0"/>
    <s v="FUR-CH-10002965"/>
    <s v="Furniture"/>
    <x v="3"/>
    <x v="231"/>
    <n v="422.05799999999999"/>
    <n v="3"/>
    <n v="0.3"/>
    <n v="-18.088200000000001"/>
    <x v="0"/>
    <n v="-4.2857142857142858E-2"/>
  </r>
  <r>
    <n v="8734"/>
    <s v="CA-2017-116988"/>
    <d v="2018-10-23T00:00:00"/>
    <d v="2017-06-29T00:00:00"/>
    <d v="2017-06-29T00:00:00"/>
    <d v="2018-10-23T00:00:00"/>
    <n v="481"/>
    <x v="3"/>
    <s v="Q2"/>
    <s v="Jun"/>
    <x v="0"/>
    <s v="PW-19030"/>
    <x v="458"/>
    <x v="0"/>
    <s v="United States"/>
    <x v="12"/>
    <x v="1"/>
    <n v="98105"/>
    <x v="1"/>
    <s v="FUR-FU-10001290"/>
    <s v="Furniture"/>
    <x v="0"/>
    <x v="106"/>
    <n v="126.3"/>
    <n v="3"/>
    <n v="0"/>
    <n v="40.415999999999997"/>
    <x v="0"/>
    <n v="0.32"/>
  </r>
  <r>
    <n v="3384"/>
    <s v="CA-2015-130659"/>
    <d v="2014-08-09T00:00:00"/>
    <d v="2015-09-12T00:00:00"/>
    <d v="2014-08-09T00:00:00"/>
    <d v="2015-09-12T00:00:00"/>
    <n v="399"/>
    <x v="1"/>
    <s v="Q3"/>
    <s v="Aug"/>
    <x v="0"/>
    <s v="MS-17365"/>
    <x v="18"/>
    <x v="1"/>
    <s v="United States"/>
    <x v="4"/>
    <x v="4"/>
    <n v="10035"/>
    <x v="0"/>
    <s v="FUR-CH-10003535"/>
    <s v="Furniture"/>
    <x v="3"/>
    <x v="333"/>
    <n v="384.17399999999998"/>
    <n v="7"/>
    <n v="0.1"/>
    <n v="29.880199999999999"/>
    <x v="0"/>
    <n v="7.7777777777777779E-2"/>
  </r>
  <r>
    <n v="6484"/>
    <s v="CA-2017-113908"/>
    <d v="2015-10-07T00:00:00"/>
    <d v="2017-09-06T00:00:00"/>
    <d v="2015-10-07T00:00:00"/>
    <d v="2017-09-06T00:00:00"/>
    <n v="700"/>
    <x v="0"/>
    <s v="Q4"/>
    <s v="Oct"/>
    <x v="1"/>
    <s v="KN-16390"/>
    <x v="599"/>
    <x v="0"/>
    <s v="United States"/>
    <x v="4"/>
    <x v="4"/>
    <n v="10011"/>
    <x v="0"/>
    <s v="FUR-TA-10001932"/>
    <s v="Furniture"/>
    <x v="2"/>
    <x v="317"/>
    <n v="384.76799999999997"/>
    <n v="2"/>
    <n v="0.4"/>
    <n v="-115.43040000000001"/>
    <x v="0"/>
    <n v="-0.30000000000000004"/>
  </r>
  <r>
    <n v="4270"/>
    <s v="US-2017-124821"/>
    <d v="2018-10-14T00:00:00"/>
    <d v="2017-06-29T00:00:00"/>
    <d v="2017-06-29T00:00:00"/>
    <d v="2018-10-14T00:00:00"/>
    <n v="472"/>
    <x v="3"/>
    <s v="Q2"/>
    <s v="Jun"/>
    <x v="0"/>
    <s v="AM-10705"/>
    <x v="136"/>
    <x v="1"/>
    <s v="United States"/>
    <x v="12"/>
    <x v="1"/>
    <n v="98115"/>
    <x v="1"/>
    <s v="FUR-TA-10000688"/>
    <s v="Furniture"/>
    <x v="2"/>
    <x v="219"/>
    <n v="871.4"/>
    <n v="4"/>
    <n v="0"/>
    <n v="148.13800000000001"/>
    <x v="0"/>
    <n v="0.17"/>
  </r>
  <r>
    <n v="4210"/>
    <s v="CA-2014-145387"/>
    <d v="2016-10-02T00:00:00"/>
    <d v="2014-02-11T00:00:00"/>
    <d v="2014-02-11T00:00:00"/>
    <d v="2016-10-02T00:00:00"/>
    <n v="964"/>
    <x v="1"/>
    <s v="Q1"/>
    <s v="Feb"/>
    <x v="0"/>
    <s v="AM-10705"/>
    <x v="136"/>
    <x v="1"/>
    <s v="United States"/>
    <x v="77"/>
    <x v="35"/>
    <n v="2920"/>
    <x v="0"/>
    <s v="FUR-TA-10003238"/>
    <s v="Furniture"/>
    <x v="2"/>
    <x v="149"/>
    <n v="385.68599999999998"/>
    <n v="1"/>
    <n v="0.3"/>
    <n v="-60.607799999999997"/>
    <x v="0"/>
    <n v="-0.15714285714285714"/>
  </r>
  <r>
    <n v="4045"/>
    <s v="CA-2015-137750"/>
    <d v="2018-10-09T00:00:00"/>
    <d v="2015-06-30T00:00:00"/>
    <d v="2015-06-30T00:00:00"/>
    <d v="2018-10-09T00:00:00"/>
    <n v="1197"/>
    <x v="0"/>
    <s v="Q2"/>
    <s v="Jun"/>
    <x v="1"/>
    <s v="JF-15565"/>
    <x v="274"/>
    <x v="1"/>
    <s v="United States"/>
    <x v="16"/>
    <x v="7"/>
    <n v="94110"/>
    <x v="1"/>
    <s v="FUR-FU-10001979"/>
    <s v="Furniture"/>
    <x v="0"/>
    <x v="235"/>
    <n v="204.85"/>
    <n v="5"/>
    <n v="0"/>
    <n v="57.357999999999997"/>
    <x v="0"/>
    <n v="0.27999999999999997"/>
  </r>
  <r>
    <n v="792"/>
    <s v="CA-2015-115938"/>
    <d v="2018-10-15T00:00:00"/>
    <d v="2015-06-30T00:00:00"/>
    <d v="2015-06-30T00:00:00"/>
    <d v="2018-10-15T00:00:00"/>
    <n v="1203"/>
    <x v="0"/>
    <s v="Q2"/>
    <s v="Jun"/>
    <x v="1"/>
    <s v="SA-20830"/>
    <x v="490"/>
    <x v="1"/>
    <s v="United States"/>
    <x v="21"/>
    <x v="2"/>
    <n v="23223"/>
    <x v="2"/>
    <s v="FUR-CH-10003199"/>
    <s v="Furniture"/>
    <x v="3"/>
    <x v="347"/>
    <n v="332.94"/>
    <n v="3"/>
    <n v="0"/>
    <n v="79.905600000000007"/>
    <x v="0"/>
    <n v="0.24000000000000002"/>
  </r>
  <r>
    <n v="6751"/>
    <s v="CA-2016-154767"/>
    <d v="2018-10-27T00:00:00"/>
    <d v="2016-06-30T00:00:00"/>
    <d v="2016-06-30T00:00:00"/>
    <d v="2018-10-27T00:00:00"/>
    <n v="849"/>
    <x v="2"/>
    <s v="Q2"/>
    <s v="Jun"/>
    <x v="0"/>
    <s v="BP-11155"/>
    <x v="631"/>
    <x v="1"/>
    <s v="United States"/>
    <x v="31"/>
    <x v="22"/>
    <n v="7501"/>
    <x v="0"/>
    <s v="FUR-CH-10003535"/>
    <s v="Furniture"/>
    <x v="3"/>
    <x v="333"/>
    <n v="121.96"/>
    <n v="2"/>
    <n v="0"/>
    <n v="20.7332"/>
    <x v="0"/>
    <n v="0.17"/>
  </r>
  <r>
    <n v="9625"/>
    <s v="CA-2017-137449"/>
    <d v="2018-11-01T00:00:00"/>
    <d v="2017-06-30T00:00:00"/>
    <d v="2017-06-30T00:00:00"/>
    <d v="2018-11-01T00:00:00"/>
    <n v="489"/>
    <x v="3"/>
    <s v="Q2"/>
    <s v="Jun"/>
    <x v="2"/>
    <s v="ME-17725"/>
    <x v="632"/>
    <x v="1"/>
    <s v="United States"/>
    <x v="37"/>
    <x v="17"/>
    <n v="75220"/>
    <x v="3"/>
    <s v="FUR-TA-10002855"/>
    <s v="Furniture"/>
    <x v="2"/>
    <x v="31"/>
    <n v="307.31400000000002"/>
    <n v="3"/>
    <n v="0.3"/>
    <n v="-39.511800000000001"/>
    <x v="0"/>
    <n v="-0.12857142857142856"/>
  </r>
  <r>
    <n v="9626"/>
    <s v="CA-2017-137449"/>
    <d v="2018-11-02T00:00:00"/>
    <d v="2017-06-30T00:00:00"/>
    <d v="2017-06-30T00:00:00"/>
    <d v="2018-11-02T00:00:00"/>
    <n v="490"/>
    <x v="3"/>
    <s v="Q2"/>
    <s v="Jun"/>
    <x v="2"/>
    <s v="ME-17725"/>
    <x v="632"/>
    <x v="1"/>
    <s v="United States"/>
    <x v="37"/>
    <x v="17"/>
    <n v="75220"/>
    <x v="3"/>
    <s v="FUR-BO-10000780"/>
    <s v="Furniture"/>
    <x v="1"/>
    <x v="371"/>
    <n v="409.99919999999997"/>
    <n v="3"/>
    <n v="0.32"/>
    <n v="-96.470399999999998"/>
    <x v="0"/>
    <n v="-0.23529411764705882"/>
  </r>
  <r>
    <n v="1563"/>
    <s v="US-2017-102890"/>
    <d v="2018-11-09T00:00:00"/>
    <d v="2017-06-30T00:00:00"/>
    <d v="2017-06-30T00:00:00"/>
    <d v="2018-11-09T00:00:00"/>
    <n v="497"/>
    <x v="3"/>
    <s v="Q2"/>
    <s v="Jun"/>
    <x v="3"/>
    <s v="SG-20470"/>
    <x v="259"/>
    <x v="1"/>
    <s v="United States"/>
    <x v="4"/>
    <x v="4"/>
    <n v="10011"/>
    <x v="0"/>
    <s v="FUR-TA-10000577"/>
    <s v="Furniture"/>
    <x v="2"/>
    <x v="104"/>
    <n v="1044.6300000000001"/>
    <n v="5"/>
    <n v="0.4"/>
    <n v="-295.9785"/>
    <x v="0"/>
    <n v="-0.28333333333333333"/>
  </r>
  <r>
    <n v="2054"/>
    <s v="CA-2015-142237"/>
    <d v="2014-11-19T00:00:00"/>
    <d v="2015-07-13T00:00:00"/>
    <d v="2014-11-19T00:00:00"/>
    <d v="2015-07-13T00:00:00"/>
    <n v="236"/>
    <x v="1"/>
    <s v="Q4"/>
    <s v="Nov"/>
    <x v="2"/>
    <s v="CK-12595"/>
    <x v="10"/>
    <x v="1"/>
    <s v="United States"/>
    <x v="3"/>
    <x v="3"/>
    <n v="19134"/>
    <x v="0"/>
    <s v="FUR-FU-10003142"/>
    <s v="Furniture"/>
    <x v="0"/>
    <x v="136"/>
    <n v="25.344000000000001"/>
    <n v="6"/>
    <n v="0.2"/>
    <n v="3.4847999999999999"/>
    <x v="0"/>
    <n v="0.13749999999999998"/>
  </r>
  <r>
    <n v="230"/>
    <s v="US-2015-145436"/>
    <d v="2017-11-15T00:00:00"/>
    <d v="2015-04-03T00:00:00"/>
    <d v="2015-04-03T00:00:00"/>
    <d v="2017-11-15T00:00:00"/>
    <n v="957"/>
    <x v="0"/>
    <s v="Q2"/>
    <s v="Apr"/>
    <x v="1"/>
    <s v="VD-21670"/>
    <x v="546"/>
    <x v="1"/>
    <s v="United States"/>
    <x v="76"/>
    <x v="26"/>
    <n v="38401"/>
    <x v="2"/>
    <s v="FUR-CH-10004477"/>
    <s v="Furniture"/>
    <x v="3"/>
    <x v="223"/>
    <n v="389.69600000000003"/>
    <n v="8"/>
    <n v="0.2"/>
    <n v="43.840800000000002"/>
    <x v="0"/>
    <n v="0.1125"/>
  </r>
  <r>
    <n v="2049"/>
    <s v="CA-2015-142237"/>
    <d v="2014-11-17T00:00:00"/>
    <d v="2015-07-13T00:00:00"/>
    <d v="2014-11-17T00:00:00"/>
    <d v="2015-07-13T00:00:00"/>
    <n v="238"/>
    <x v="1"/>
    <s v="Q4"/>
    <s v="Nov"/>
    <x v="2"/>
    <s v="CK-12595"/>
    <x v="10"/>
    <x v="1"/>
    <s v="United States"/>
    <x v="3"/>
    <x v="3"/>
    <n v="19134"/>
    <x v="0"/>
    <s v="FUR-FU-10004848"/>
    <s v="Furniture"/>
    <x v="0"/>
    <x v="276"/>
    <n v="289.8"/>
    <n v="7"/>
    <n v="0.2"/>
    <n v="36.225000000000001"/>
    <x v="0"/>
    <n v="0.125"/>
  </r>
  <r>
    <n v="8534"/>
    <s v="CA-2016-156748"/>
    <d v="2017-04-14T00:00:00"/>
    <d v="2016-06-12T00:00:00"/>
    <d v="2016-06-12T00:00:00"/>
    <d v="2017-04-14T00:00:00"/>
    <n v="306"/>
    <x v="2"/>
    <s v="Q2"/>
    <s v="Jun"/>
    <x v="1"/>
    <s v="BS-11755"/>
    <x v="414"/>
    <x v="1"/>
    <s v="United States"/>
    <x v="20"/>
    <x v="12"/>
    <n v="48227"/>
    <x v="3"/>
    <s v="FUR-CH-10000513"/>
    <s v="Furniture"/>
    <x v="3"/>
    <x v="56"/>
    <n v="389.97"/>
    <n v="3"/>
    <n v="0"/>
    <n v="35.097299999999997"/>
    <x v="0"/>
    <n v="8.9999999999999983E-2"/>
  </r>
  <r>
    <n v="3169"/>
    <s v="CA-2016-138695"/>
    <d v="2018-07-19T00:00:00"/>
    <d v="2016-03-06T00:00:00"/>
    <d v="2016-03-06T00:00:00"/>
    <d v="2018-07-19T00:00:00"/>
    <n v="865"/>
    <x v="2"/>
    <s v="Q1"/>
    <s v="Mar"/>
    <x v="1"/>
    <s v="KC-16675"/>
    <x v="610"/>
    <x v="0"/>
    <s v="United States"/>
    <x v="323"/>
    <x v="16"/>
    <n v="32303"/>
    <x v="2"/>
    <s v="FUR-CH-10003833"/>
    <s v="Furniture"/>
    <x v="3"/>
    <x v="270"/>
    <n v="390.27199999999999"/>
    <n v="8"/>
    <n v="0.2"/>
    <n v="-24.391999999999999"/>
    <x v="0"/>
    <n v="-6.25E-2"/>
  </r>
  <r>
    <n v="7390"/>
    <s v="CA-2017-108035"/>
    <d v="2017-04-08T00:00:00"/>
    <d v="2017-03-12T00:00:00"/>
    <d v="2017-03-12T00:00:00"/>
    <d v="2017-04-08T00:00:00"/>
    <n v="27"/>
    <x v="3"/>
    <s v="Q1"/>
    <s v="Mar"/>
    <x v="1"/>
    <s v="TT-21070"/>
    <x v="276"/>
    <x v="1"/>
    <s v="United States"/>
    <x v="85"/>
    <x v="26"/>
    <n v="37421"/>
    <x v="2"/>
    <s v="FUR-CH-10000454"/>
    <s v="Furniture"/>
    <x v="3"/>
    <x v="201"/>
    <n v="390.36799999999999"/>
    <n v="2"/>
    <n v="0.2"/>
    <n v="48.795999999999999"/>
    <x v="0"/>
    <n v="0.125"/>
  </r>
  <r>
    <n v="636"/>
    <s v="CA-2015-168004"/>
    <d v="2014-08-07T00:00:00"/>
    <d v="2015-09-10T00:00:00"/>
    <d v="2014-08-07T00:00:00"/>
    <d v="2015-09-10T00:00:00"/>
    <n v="399"/>
    <x v="1"/>
    <s v="Q3"/>
    <s v="Aug"/>
    <x v="0"/>
    <s v="DJ-13420"/>
    <x v="397"/>
    <x v="0"/>
    <s v="United States"/>
    <x v="324"/>
    <x v="19"/>
    <n v="31088"/>
    <x v="2"/>
    <s v="FUR-CH-10001482"/>
    <s v="Furniture"/>
    <x v="3"/>
    <x v="249"/>
    <n v="392.94"/>
    <n v="3"/>
    <n v="0"/>
    <n v="43.223399999999998"/>
    <x v="0"/>
    <n v="0.11"/>
  </r>
  <r>
    <n v="2052"/>
    <s v="CA-2015-142237"/>
    <d v="2014-11-18T00:00:00"/>
    <d v="2015-07-13T00:00:00"/>
    <d v="2014-11-18T00:00:00"/>
    <d v="2015-07-13T00:00:00"/>
    <n v="237"/>
    <x v="1"/>
    <s v="Q4"/>
    <s v="Nov"/>
    <x v="2"/>
    <s v="CK-12595"/>
    <x v="10"/>
    <x v="1"/>
    <s v="United States"/>
    <x v="3"/>
    <x v="3"/>
    <n v="19134"/>
    <x v="0"/>
    <s v="FUR-CH-10003833"/>
    <s v="Furniture"/>
    <x v="3"/>
    <x v="270"/>
    <n v="341.488"/>
    <n v="8"/>
    <n v="0.3"/>
    <n v="-73.176000000000002"/>
    <x v="0"/>
    <n v="-0.2142857142857143"/>
  </r>
  <r>
    <n v="1413"/>
    <s v="CA-2016-136329"/>
    <d v="2015-05-31T00:00:00"/>
    <d v="2016-07-13T00:00:00"/>
    <d v="2015-05-31T00:00:00"/>
    <d v="2016-07-13T00:00:00"/>
    <n v="409"/>
    <x v="0"/>
    <s v="Q2"/>
    <s v="May"/>
    <x v="1"/>
    <s v="JD-15895"/>
    <x v="53"/>
    <x v="0"/>
    <s v="United States"/>
    <x v="4"/>
    <x v="4"/>
    <n v="10035"/>
    <x v="0"/>
    <s v="FUR-FU-10000723"/>
    <s v="Furniture"/>
    <x v="0"/>
    <x v="294"/>
    <n v="165.28"/>
    <n v="4"/>
    <n v="0"/>
    <n v="14.8752"/>
    <x v="0"/>
    <n v="0.09"/>
  </r>
  <r>
    <n v="1412"/>
    <s v="CA-2016-136329"/>
    <d v="2015-05-30T00:00:00"/>
    <d v="2016-07-13T00:00:00"/>
    <d v="2015-05-30T00:00:00"/>
    <d v="2016-07-13T00:00:00"/>
    <n v="410"/>
    <x v="0"/>
    <s v="Q2"/>
    <s v="May"/>
    <x v="1"/>
    <s v="JD-15895"/>
    <x v="53"/>
    <x v="0"/>
    <s v="United States"/>
    <x v="4"/>
    <x v="4"/>
    <n v="10035"/>
    <x v="0"/>
    <s v="FUR-CH-10002335"/>
    <s v="Furniture"/>
    <x v="3"/>
    <x v="211"/>
    <n v="408.00599999999997"/>
    <n v="2"/>
    <n v="0.1"/>
    <n v="72.534400000000005"/>
    <x v="0"/>
    <n v="0.17777777777777781"/>
  </r>
  <r>
    <n v="1878"/>
    <s v="CA-2017-118885"/>
    <d v="2017-10-04T00:00:00"/>
    <d v="2018-02-01T00:00:00"/>
    <d v="2017-10-04T00:00:00"/>
    <d v="2018-02-01T00:00:00"/>
    <n v="120"/>
    <x v="3"/>
    <s v="Q4"/>
    <s v="Oct"/>
    <x v="1"/>
    <s v="JG-15160"/>
    <x v="569"/>
    <x v="1"/>
    <s v="United States"/>
    <x v="10"/>
    <x v="7"/>
    <n v="90049"/>
    <x v="1"/>
    <s v="FUR-CH-10002880"/>
    <s v="Furniture"/>
    <x v="3"/>
    <x v="102"/>
    <n v="393.56799999999998"/>
    <n v="4"/>
    <n v="0.2"/>
    <n v="-44.276400000000002"/>
    <x v="0"/>
    <n v="-0.11250000000000002"/>
  </r>
  <r>
    <n v="9244"/>
    <s v="CA-2014-113271"/>
    <d v="2014-04-23T00:00:00"/>
    <d v="2014-07-14T00:00:00"/>
    <d v="2014-04-23T00:00:00"/>
    <d v="2014-07-14T00:00:00"/>
    <n v="82"/>
    <x v="1"/>
    <s v="Q2"/>
    <s v="Apr"/>
    <x v="1"/>
    <s v="DS-13030"/>
    <x v="43"/>
    <x v="2"/>
    <s v="United States"/>
    <x v="16"/>
    <x v="7"/>
    <n v="94122"/>
    <x v="1"/>
    <s v="FUR-BO-10004218"/>
    <s v="Furniture"/>
    <x v="1"/>
    <x v="352"/>
    <n v="119.833"/>
    <n v="1"/>
    <n v="0.15"/>
    <n v="7.0490000000000004"/>
    <x v="0"/>
    <n v="5.8823529411764712E-2"/>
  </r>
  <r>
    <n v="3680"/>
    <s v="CA-2015-132626"/>
    <d v="2014-10-23T00:00:00"/>
    <d v="2015-07-14T00:00:00"/>
    <d v="2014-10-23T00:00:00"/>
    <d v="2015-07-14T00:00:00"/>
    <n v="264"/>
    <x v="1"/>
    <s v="Q4"/>
    <s v="Oct"/>
    <x v="1"/>
    <s v="BT-11680"/>
    <x v="189"/>
    <x v="1"/>
    <s v="United States"/>
    <x v="100"/>
    <x v="34"/>
    <n v="20735"/>
    <x v="0"/>
    <s v="FUR-FU-10002918"/>
    <s v="Furniture"/>
    <x v="0"/>
    <x v="37"/>
    <n v="181.96"/>
    <n v="2"/>
    <n v="0"/>
    <n v="20.015599999999999"/>
    <x v="0"/>
    <n v="0.10999999999999999"/>
  </r>
  <r>
    <n v="2927"/>
    <s v="CA-2017-128629"/>
    <d v="2016-03-02T00:00:00"/>
    <d v="2017-07-14T00:00:00"/>
    <d v="2016-03-02T00:00:00"/>
    <d v="2017-07-14T00:00:00"/>
    <n v="499"/>
    <x v="2"/>
    <s v="Q1"/>
    <s v="Mar"/>
    <x v="0"/>
    <s v="BP-11155"/>
    <x v="631"/>
    <x v="1"/>
    <s v="United States"/>
    <x v="5"/>
    <x v="19"/>
    <n v="31907"/>
    <x v="2"/>
    <s v="FUR-FU-10000771"/>
    <s v="Furniture"/>
    <x v="0"/>
    <x v="163"/>
    <n v="18.84"/>
    <n v="3"/>
    <n v="0"/>
    <n v="7.9127999999999998"/>
    <x v="0"/>
    <n v="0.42"/>
  </r>
  <r>
    <n v="5193"/>
    <s v="CA-2014-101560"/>
    <d v="2017-03-22T00:00:00"/>
    <d v="2014-01-12T00:00:00"/>
    <d v="2014-01-12T00:00:00"/>
    <d v="2017-03-22T00:00:00"/>
    <n v="1165"/>
    <x v="1"/>
    <s v="Q1"/>
    <s v="Jan"/>
    <x v="0"/>
    <s v="CS-12250"/>
    <x v="633"/>
    <x v="0"/>
    <s v="United States"/>
    <x v="76"/>
    <x v="8"/>
    <n v="29203"/>
    <x v="2"/>
    <s v="FUR-FU-10003773"/>
    <s v="Furniture"/>
    <x v="0"/>
    <x v="330"/>
    <n v="397.6"/>
    <n v="5"/>
    <n v="0"/>
    <n v="43.735999999999997"/>
    <x v="0"/>
    <n v="0.10999999999999999"/>
  </r>
  <r>
    <n v="9280"/>
    <s v="CA-2017-122539"/>
    <d v="2015-08-23T00:00:00"/>
    <d v="2017-05-12T00:00:00"/>
    <d v="2015-08-23T00:00:00"/>
    <d v="2017-05-12T00:00:00"/>
    <n v="628"/>
    <x v="0"/>
    <s v="Q3"/>
    <s v="Aug"/>
    <x v="1"/>
    <s v="SC-20305"/>
    <x v="59"/>
    <x v="1"/>
    <s v="United States"/>
    <x v="3"/>
    <x v="3"/>
    <n v="19140"/>
    <x v="0"/>
    <s v="FUR-CH-10003379"/>
    <s v="Furniture"/>
    <x v="3"/>
    <x v="151"/>
    <n v="398.97199999999998"/>
    <n v="2"/>
    <n v="0.3"/>
    <n v="-28.498000000000001"/>
    <x v="0"/>
    <n v="-7.1428571428571438E-2"/>
  </r>
  <r>
    <n v="8619"/>
    <s v="CA-2017-117513"/>
    <d v="2015-10-01T00:00:00"/>
    <d v="2017-08-03T00:00:00"/>
    <d v="2015-10-01T00:00:00"/>
    <d v="2017-08-03T00:00:00"/>
    <n v="672"/>
    <x v="0"/>
    <s v="Q4"/>
    <s v="Oct"/>
    <x v="1"/>
    <s v="BT-11395"/>
    <x v="582"/>
    <x v="0"/>
    <s v="United States"/>
    <x v="10"/>
    <x v="7"/>
    <n v="90004"/>
    <x v="1"/>
    <s v="FUR-TA-10001520"/>
    <s v="Furniture"/>
    <x v="2"/>
    <x v="14"/>
    <n v="399.67200000000003"/>
    <n v="7"/>
    <n v="0.2"/>
    <n v="-14.9877"/>
    <x v="0"/>
    <n v="-3.7499999999999999E-2"/>
  </r>
  <r>
    <n v="2574"/>
    <s v="CA-2017-145128"/>
    <d v="2016-02-05T00:00:00"/>
    <d v="2017-07-14T00:00:00"/>
    <d v="2016-02-05T00:00:00"/>
    <d v="2017-07-14T00:00:00"/>
    <n v="525"/>
    <x v="2"/>
    <s v="Q1"/>
    <s v="Feb"/>
    <x v="1"/>
    <s v="SM-20320"/>
    <x v="558"/>
    <x v="2"/>
    <s v="United States"/>
    <x v="46"/>
    <x v="14"/>
    <n v="47905"/>
    <x v="3"/>
    <s v="FUR-FU-10000293"/>
    <s v="Furniture"/>
    <x v="0"/>
    <x v="349"/>
    <n v="526.45000000000005"/>
    <n v="5"/>
    <n v="0"/>
    <n v="31.587"/>
    <x v="0"/>
    <n v="0.06"/>
  </r>
  <r>
    <n v="729"/>
    <s v="US-2016-150861"/>
    <d v="2015-02-07T00:00:00"/>
    <d v="2016-06-12T00:00:00"/>
    <d v="2015-02-07T00:00:00"/>
    <d v="2016-06-12T00:00:00"/>
    <n v="491"/>
    <x v="0"/>
    <s v="Q1"/>
    <s v="Feb"/>
    <x v="2"/>
    <s v="EG-13900"/>
    <x v="403"/>
    <x v="1"/>
    <s v="United States"/>
    <x v="110"/>
    <x v="4"/>
    <n v="11572"/>
    <x v="0"/>
    <s v="FUR-TA-10002228"/>
    <s v="Furniture"/>
    <x v="2"/>
    <x v="346"/>
    <n v="400.03199999999998"/>
    <n v="2"/>
    <n v="0.4"/>
    <n v="-153.34559999999999"/>
    <x v="0"/>
    <n v="-0.3833333333333333"/>
  </r>
  <r>
    <n v="1032"/>
    <s v="CA-2014-163552"/>
    <d v="2014-05-18T00:00:00"/>
    <d v="2014-07-15T00:00:00"/>
    <d v="2014-05-18T00:00:00"/>
    <d v="2014-07-15T00:00:00"/>
    <n v="58"/>
    <x v="1"/>
    <s v="Q2"/>
    <s v="May"/>
    <x v="1"/>
    <s v="LA-16780"/>
    <x v="227"/>
    <x v="0"/>
    <s v="United States"/>
    <x v="213"/>
    <x v="22"/>
    <n v="7601"/>
    <x v="0"/>
    <s v="FUR-FU-10000629"/>
    <s v="Furniture"/>
    <x v="0"/>
    <x v="87"/>
    <n v="124.11"/>
    <n v="9"/>
    <n v="0"/>
    <n v="52.126199999999997"/>
    <x v="0"/>
    <n v="0.42"/>
  </r>
  <r>
    <n v="1031"/>
    <s v="CA-2014-163552"/>
    <d v="2014-05-17T00:00:00"/>
    <d v="2014-07-15T00:00:00"/>
    <d v="2014-05-17T00:00:00"/>
    <d v="2014-07-15T00:00:00"/>
    <n v="59"/>
    <x v="1"/>
    <s v="Q2"/>
    <s v="May"/>
    <x v="1"/>
    <s v="LA-16780"/>
    <x v="227"/>
    <x v="0"/>
    <s v="United States"/>
    <x v="213"/>
    <x v="22"/>
    <n v="7601"/>
    <x v="0"/>
    <s v="FUR-CH-10003379"/>
    <s v="Furniture"/>
    <x v="3"/>
    <x v="151"/>
    <n v="854.94"/>
    <n v="3"/>
    <n v="0"/>
    <n v="213.73500000000001"/>
    <x v="0"/>
    <n v="0.25"/>
  </r>
  <r>
    <n v="1702"/>
    <s v="CA-2015-114069"/>
    <d v="2018-11-11T00:00:00"/>
    <d v="2015-07-15T00:00:00"/>
    <d v="2015-07-15T00:00:00"/>
    <d v="2018-11-11T00:00:00"/>
    <n v="1215"/>
    <x v="0"/>
    <s v="Q3"/>
    <s v="Jul"/>
    <x v="0"/>
    <s v="ND-18370"/>
    <x v="11"/>
    <x v="1"/>
    <s v="United States"/>
    <x v="4"/>
    <x v="4"/>
    <n v="10035"/>
    <x v="0"/>
    <s v="FUR-CH-10000595"/>
    <s v="Furniture"/>
    <x v="3"/>
    <x v="256"/>
    <n v="1931.04"/>
    <n v="9"/>
    <n v="0.1"/>
    <n v="321.83999999999997"/>
    <x v="0"/>
    <n v="0.16666666666666666"/>
  </r>
  <r>
    <n v="1621"/>
    <s v="CA-2017-108560"/>
    <d v="2016-01-17T00:00:00"/>
    <d v="2017-07-15T00:00:00"/>
    <d v="2016-01-17T00:00:00"/>
    <d v="2017-07-15T00:00:00"/>
    <n v="545"/>
    <x v="2"/>
    <s v="Q1"/>
    <s v="Jan"/>
    <x v="1"/>
    <s v="JC-15385"/>
    <x v="634"/>
    <x v="1"/>
    <s v="United States"/>
    <x v="325"/>
    <x v="1"/>
    <n v="98031"/>
    <x v="1"/>
    <s v="FUR-FU-10002937"/>
    <s v="Furniture"/>
    <x v="0"/>
    <x v="282"/>
    <n v="198.46"/>
    <n v="2"/>
    <n v="0"/>
    <n v="99.23"/>
    <x v="0"/>
    <n v="0.5"/>
  </r>
  <r>
    <n v="9162"/>
    <s v="CA-2016-160108"/>
    <d v="2015-05-22T00:00:00"/>
    <d v="2016-12-12T00:00:00"/>
    <d v="2015-05-22T00:00:00"/>
    <d v="2016-12-12T00:00:00"/>
    <n v="570"/>
    <x v="0"/>
    <s v="Q2"/>
    <s v="May"/>
    <x v="1"/>
    <s v="AG-10900"/>
    <x v="486"/>
    <x v="1"/>
    <s v="United States"/>
    <x v="326"/>
    <x v="38"/>
    <n v="54703"/>
    <x v="3"/>
    <s v="FUR-BO-10003450"/>
    <s v="Furniture"/>
    <x v="1"/>
    <x v="292"/>
    <n v="405.86"/>
    <n v="7"/>
    <n v="0"/>
    <n v="32.468800000000002"/>
    <x v="0"/>
    <n v="0.08"/>
  </r>
  <r>
    <n v="8314"/>
    <s v="CA-2014-161508"/>
    <d v="2014-06-03T00:00:00"/>
    <d v="2014-07-16T00:00:00"/>
    <d v="2014-06-03T00:00:00"/>
    <d v="2014-07-16T00:00:00"/>
    <n v="43"/>
    <x v="1"/>
    <s v="Q2"/>
    <s v="Jun"/>
    <x v="1"/>
    <s v="PV-18985"/>
    <x v="547"/>
    <x v="2"/>
    <s v="United States"/>
    <x v="291"/>
    <x v="17"/>
    <n v="77573"/>
    <x v="3"/>
    <s v="FUR-CH-10002126"/>
    <s v="Furniture"/>
    <x v="3"/>
    <x v="284"/>
    <n v="512.35799999999995"/>
    <n v="3"/>
    <n v="0.3"/>
    <n v="-14.6388"/>
    <x v="0"/>
    <n v="-2.8571428571428574E-2"/>
  </r>
  <r>
    <n v="2541"/>
    <s v="CA-2015-113404"/>
    <d v="2018-11-27T00:00:00"/>
    <d v="2015-07-16T00:00:00"/>
    <d v="2015-07-16T00:00:00"/>
    <d v="2018-11-27T00:00:00"/>
    <n v="1230"/>
    <x v="0"/>
    <s v="Q3"/>
    <s v="Jul"/>
    <x v="3"/>
    <s v="EM-13810"/>
    <x v="635"/>
    <x v="0"/>
    <s v="United States"/>
    <x v="16"/>
    <x v="7"/>
    <n v="94122"/>
    <x v="1"/>
    <s v="FUR-CH-10004086"/>
    <s v="Furniture"/>
    <x v="3"/>
    <x v="355"/>
    <n v="700.15200000000004"/>
    <n v="3"/>
    <n v="0.2"/>
    <n v="78.767099999999999"/>
    <x v="0"/>
    <n v="0.11249999999999999"/>
  </r>
  <r>
    <n v="3489"/>
    <s v="CA-2015-157322"/>
    <d v="2014-07-05T00:00:00"/>
    <d v="2015-06-07T00:00:00"/>
    <d v="2014-07-05T00:00:00"/>
    <d v="2015-06-07T00:00:00"/>
    <n v="337"/>
    <x v="1"/>
    <s v="Q3"/>
    <s v="Jul"/>
    <x v="1"/>
    <s v="RH-19600"/>
    <x v="212"/>
    <x v="1"/>
    <s v="United States"/>
    <x v="320"/>
    <x v="6"/>
    <n v="60188"/>
    <x v="3"/>
    <s v="FUR-CH-10004086"/>
    <s v="Furniture"/>
    <x v="3"/>
    <x v="355"/>
    <n v="408.42200000000003"/>
    <n v="2"/>
    <n v="0.3"/>
    <n v="-5.8346"/>
    <x v="0"/>
    <n v="-1.4285714285714285E-2"/>
  </r>
  <r>
    <n v="2540"/>
    <s v="CA-2015-113404"/>
    <d v="2018-11-26T00:00:00"/>
    <d v="2015-07-16T00:00:00"/>
    <d v="2015-07-16T00:00:00"/>
    <d v="2018-11-26T00:00:00"/>
    <n v="1229"/>
    <x v="0"/>
    <s v="Q3"/>
    <s v="Jul"/>
    <x v="3"/>
    <s v="EM-13810"/>
    <x v="635"/>
    <x v="0"/>
    <s v="United States"/>
    <x v="16"/>
    <x v="7"/>
    <n v="94122"/>
    <x v="1"/>
    <s v="FUR-CH-10003312"/>
    <s v="Furniture"/>
    <x v="3"/>
    <x v="179"/>
    <n v="1348.704"/>
    <n v="6"/>
    <n v="0.2"/>
    <n v="-219.1644"/>
    <x v="0"/>
    <n v="-0.16250000000000001"/>
  </r>
  <r>
    <n v="4552"/>
    <s v="US-2014-165862"/>
    <d v="2018-11-10T00:00:00"/>
    <d v="2014-07-17T00:00:00"/>
    <d v="2014-07-17T00:00:00"/>
    <d v="2018-11-10T00:00:00"/>
    <n v="1577"/>
    <x v="1"/>
    <s v="Q3"/>
    <s v="Jul"/>
    <x v="1"/>
    <s v="GK-14620"/>
    <x v="636"/>
    <x v="0"/>
    <s v="United States"/>
    <x v="10"/>
    <x v="7"/>
    <n v="90049"/>
    <x v="1"/>
    <s v="FUR-TA-10002855"/>
    <s v="Furniture"/>
    <x v="2"/>
    <x v="31"/>
    <n v="351.21600000000001"/>
    <n v="3"/>
    <n v="0.2"/>
    <n v="4.3902000000000001"/>
    <x v="0"/>
    <n v="1.2500000000000001E-2"/>
  </r>
  <r>
    <n v="4053"/>
    <s v="CA-2014-122931"/>
    <d v="2019-10-15T00:00:00"/>
    <d v="2014-03-10T00:00:00"/>
    <d v="2014-03-10T00:00:00"/>
    <d v="2019-10-15T00:00:00"/>
    <n v="2045"/>
    <x v="1"/>
    <s v="Q1"/>
    <s v="Mar"/>
    <x v="1"/>
    <s v="SM-20950"/>
    <x v="208"/>
    <x v="0"/>
    <s v="United States"/>
    <x v="3"/>
    <x v="3"/>
    <n v="19134"/>
    <x v="0"/>
    <s v="FUR-TA-10004175"/>
    <s v="Furniture"/>
    <x v="2"/>
    <x v="351"/>
    <n v="409.27199999999999"/>
    <n v="2"/>
    <n v="0.4"/>
    <n v="-81.854399999999998"/>
    <x v="0"/>
    <n v="-0.2"/>
  </r>
  <r>
    <n v="339"/>
    <s v="CA-2014-129924"/>
    <d v="2014-06-04T00:00:00"/>
    <d v="2014-07-17T00:00:00"/>
    <d v="2014-06-04T00:00:00"/>
    <d v="2014-07-17T00:00:00"/>
    <n v="43"/>
    <x v="1"/>
    <s v="Q2"/>
    <s v="Jun"/>
    <x v="1"/>
    <s v="AC-10420"/>
    <x v="637"/>
    <x v="0"/>
    <s v="United States"/>
    <x v="16"/>
    <x v="7"/>
    <n v="94122"/>
    <x v="1"/>
    <s v="FUR-TA-10004575"/>
    <s v="Furniture"/>
    <x v="2"/>
    <x v="100"/>
    <n v="698.35199999999998"/>
    <n v="3"/>
    <n v="0.2"/>
    <n v="-17.4588"/>
    <x v="0"/>
    <n v="-2.5000000000000001E-2"/>
  </r>
  <r>
    <n v="4549"/>
    <s v="CA-2015-126557"/>
    <d v="2014-12-04T00:00:00"/>
    <d v="2015-07-17T00:00:00"/>
    <d v="2014-12-04T00:00:00"/>
    <d v="2015-07-17T00:00:00"/>
    <n v="225"/>
    <x v="1"/>
    <s v="Q4"/>
    <s v="Dec"/>
    <x v="0"/>
    <s v="RL-19615"/>
    <x v="450"/>
    <x v="1"/>
    <s v="United States"/>
    <x v="11"/>
    <x v="6"/>
    <n v="60610"/>
    <x v="3"/>
    <s v="FUR-FU-10001861"/>
    <s v="Furniture"/>
    <x v="0"/>
    <x v="15"/>
    <n v="7.76"/>
    <n v="1"/>
    <n v="0.6"/>
    <n v="-2.1339999999999999"/>
    <x v="0"/>
    <n v="-0.27499999999999997"/>
  </r>
  <r>
    <n v="6433"/>
    <s v="CA-2014-165764"/>
    <d v="2014-02-08T00:00:00"/>
    <d v="2014-07-11T00:00:00"/>
    <d v="2014-02-08T00:00:00"/>
    <d v="2014-07-11T00:00:00"/>
    <n v="153"/>
    <x v="1"/>
    <s v="Q1"/>
    <s v="Feb"/>
    <x v="1"/>
    <s v="SH-20395"/>
    <x v="638"/>
    <x v="1"/>
    <s v="United States"/>
    <x v="66"/>
    <x v="10"/>
    <n v="28540"/>
    <x v="2"/>
    <s v="FUR-FU-10001468"/>
    <s v="Furniture"/>
    <x v="0"/>
    <x v="191"/>
    <n v="410.35199999999998"/>
    <n v="3"/>
    <n v="0.2"/>
    <n v="-51.293999999999997"/>
    <x v="0"/>
    <n v="-0.125"/>
  </r>
  <r>
    <n v="1761"/>
    <s v="CA-2015-130785"/>
    <d v="2014-08-28T00:00:00"/>
    <d v="2015-09-09T00:00:00"/>
    <d v="2014-08-28T00:00:00"/>
    <d v="2015-09-09T00:00:00"/>
    <n v="377"/>
    <x v="1"/>
    <s v="Q3"/>
    <s v="Aug"/>
    <x v="1"/>
    <s v="AG-10900"/>
    <x v="486"/>
    <x v="1"/>
    <s v="United States"/>
    <x v="8"/>
    <x v="7"/>
    <n v="92105"/>
    <x v="1"/>
    <s v="FUR-BO-10000330"/>
    <s v="Furniture"/>
    <x v="1"/>
    <x v="274"/>
    <n v="411.33199999999999"/>
    <n v="4"/>
    <n v="0.15"/>
    <n v="-4.8391999999999999"/>
    <x v="0"/>
    <n v="-1.1764705882352941E-2"/>
  </r>
  <r>
    <n v="4544"/>
    <s v="CA-2015-126557"/>
    <d v="2014-12-03T00:00:00"/>
    <d v="2015-07-17T00:00:00"/>
    <d v="2014-12-03T00:00:00"/>
    <d v="2015-07-17T00:00:00"/>
    <n v="226"/>
    <x v="1"/>
    <s v="Q4"/>
    <s v="Dec"/>
    <x v="0"/>
    <s v="RL-19615"/>
    <x v="450"/>
    <x v="1"/>
    <s v="United States"/>
    <x v="11"/>
    <x v="6"/>
    <n v="60610"/>
    <x v="3"/>
    <s v="FUR-CH-10004477"/>
    <s v="Furniture"/>
    <x v="3"/>
    <x v="223"/>
    <n v="383.60700000000003"/>
    <n v="9"/>
    <n v="0.3"/>
    <n v="-5.4801000000000002"/>
    <x v="0"/>
    <n v="-1.4285714285714285E-2"/>
  </r>
  <r>
    <n v="3049"/>
    <s v="CA-2017-121419"/>
    <d v="2015-09-01T00:00:00"/>
    <d v="2017-04-04T00:00:00"/>
    <d v="2015-09-01T00:00:00"/>
    <d v="2017-04-04T00:00:00"/>
    <n v="581"/>
    <x v="0"/>
    <s v="Q3"/>
    <s v="Sep"/>
    <x v="2"/>
    <s v="TC-21475"/>
    <x v="302"/>
    <x v="2"/>
    <s v="United States"/>
    <x v="5"/>
    <x v="19"/>
    <n v="31907"/>
    <x v="2"/>
    <s v="FUR-TA-10004534"/>
    <s v="Furniture"/>
    <x v="2"/>
    <x v="328"/>
    <n v="411.8"/>
    <n v="2"/>
    <n v="0"/>
    <n v="70.006"/>
    <x v="0"/>
    <n v="0.16999999999999998"/>
  </r>
  <r>
    <n v="4805"/>
    <s v="CA-2017-136364"/>
    <d v="2018-11-12T00:00:00"/>
    <d v="2017-07-17T00:00:00"/>
    <d v="2017-07-17T00:00:00"/>
    <d v="2018-11-12T00:00:00"/>
    <n v="483"/>
    <x v="3"/>
    <s v="Q3"/>
    <s v="Jul"/>
    <x v="0"/>
    <s v="MH-17455"/>
    <x v="374"/>
    <x v="1"/>
    <s v="United States"/>
    <x v="3"/>
    <x v="3"/>
    <n v="19140"/>
    <x v="0"/>
    <s v="FUR-FU-10002501"/>
    <s v="Furniture"/>
    <x v="0"/>
    <x v="227"/>
    <n v="91.007999999999996"/>
    <n v="9"/>
    <n v="0.2"/>
    <n v="19.339200000000002"/>
    <x v="0"/>
    <n v="0.21250000000000002"/>
  </r>
  <r>
    <n v="3975"/>
    <s v="CA-2016-167556"/>
    <d v="2018-02-03T00:00:00"/>
    <d v="2016-02-04T00:00:00"/>
    <d v="2016-02-04T00:00:00"/>
    <d v="2018-02-03T00:00:00"/>
    <n v="730"/>
    <x v="2"/>
    <s v="Q1"/>
    <s v="Feb"/>
    <x v="1"/>
    <s v="JM-15250"/>
    <x v="203"/>
    <x v="1"/>
    <s v="United States"/>
    <x v="4"/>
    <x v="4"/>
    <n v="10009"/>
    <x v="0"/>
    <s v="FUR-FU-10004848"/>
    <s v="Furniture"/>
    <x v="0"/>
    <x v="276"/>
    <n v="414"/>
    <n v="8"/>
    <n v="0"/>
    <n v="124.2"/>
    <x v="0"/>
    <n v="0.3"/>
  </r>
  <r>
    <n v="7691"/>
    <s v="US-2017-128951"/>
    <d v="2018-11-23T00:00:00"/>
    <d v="2017-07-17T00:00:00"/>
    <d v="2017-07-17T00:00:00"/>
    <d v="2018-11-23T00:00:00"/>
    <n v="494"/>
    <x v="3"/>
    <s v="Q3"/>
    <s v="Jul"/>
    <x v="2"/>
    <s v="RS-19420"/>
    <x v="639"/>
    <x v="0"/>
    <s v="United States"/>
    <x v="226"/>
    <x v="2"/>
    <n v="23434"/>
    <x v="2"/>
    <s v="FUR-TA-10004575"/>
    <s v="Furniture"/>
    <x v="2"/>
    <x v="100"/>
    <n v="872.94"/>
    <n v="3"/>
    <n v="0"/>
    <n v="157.1292"/>
    <x v="0"/>
    <n v="0.18"/>
  </r>
  <r>
    <n v="5485"/>
    <s v="CA-2017-148999"/>
    <d v="2016-06-10T00:00:00"/>
    <d v="2017-04-02T00:00:00"/>
    <d v="2016-06-10T00:00:00"/>
    <d v="2017-04-02T00:00:00"/>
    <n v="296"/>
    <x v="2"/>
    <s v="Q2"/>
    <s v="Jun"/>
    <x v="1"/>
    <s v="EB-13870"/>
    <x v="513"/>
    <x v="1"/>
    <s v="United States"/>
    <x v="22"/>
    <x v="16"/>
    <n v="33142"/>
    <x v="2"/>
    <s v="FUR-CH-10002044"/>
    <s v="Furniture"/>
    <x v="3"/>
    <x v="337"/>
    <n v="419.13600000000002"/>
    <n v="4"/>
    <n v="0.2"/>
    <n v="-68.1096"/>
    <x v="0"/>
    <n v="-0.16249999999999998"/>
  </r>
  <r>
    <n v="6934"/>
    <s v="CA-2014-164182"/>
    <d v="2018-11-13T00:00:00"/>
    <d v="2014-07-18T00:00:00"/>
    <d v="2014-07-18T00:00:00"/>
    <d v="2018-11-13T00:00:00"/>
    <n v="1579"/>
    <x v="1"/>
    <s v="Q3"/>
    <s v="Jul"/>
    <x v="1"/>
    <s v="ST-20530"/>
    <x v="640"/>
    <x v="1"/>
    <s v="United States"/>
    <x v="3"/>
    <x v="3"/>
    <n v="19140"/>
    <x v="0"/>
    <s v="FUR-FU-10001057"/>
    <s v="Furniture"/>
    <x v="0"/>
    <x v="257"/>
    <n v="31.984000000000002"/>
    <n v="2"/>
    <n v="0.2"/>
    <n v="1.1994"/>
    <x v="0"/>
    <n v="3.7499999999999999E-2"/>
  </r>
  <r>
    <n v="239"/>
    <s v="CA-2016-157749"/>
    <d v="2015-02-18T00:00:00"/>
    <d v="2016-09-06T00:00:00"/>
    <d v="2015-02-18T00:00:00"/>
    <d v="2016-09-06T00:00:00"/>
    <n v="566"/>
    <x v="0"/>
    <s v="Q1"/>
    <s v="Feb"/>
    <x v="0"/>
    <s v="KL-16645"/>
    <x v="13"/>
    <x v="1"/>
    <s v="United States"/>
    <x v="11"/>
    <x v="6"/>
    <n v="60610"/>
    <x v="3"/>
    <s v="FUR-FU-10000576"/>
    <s v="Furniture"/>
    <x v="0"/>
    <x v="366"/>
    <n v="419.68"/>
    <n v="5"/>
    <n v="0.6"/>
    <n v="-356.72800000000001"/>
    <x v="0"/>
    <n v="-0.85"/>
  </r>
  <r>
    <n v="2982"/>
    <s v="CA-2014-131310"/>
    <d v="2014-06-05T00:00:00"/>
    <d v="2014-07-18T00:00:00"/>
    <d v="2014-06-05T00:00:00"/>
    <d v="2014-07-18T00:00:00"/>
    <n v="43"/>
    <x v="1"/>
    <s v="Q2"/>
    <s v="Jun"/>
    <x v="1"/>
    <s v="CL-12565"/>
    <x v="437"/>
    <x v="1"/>
    <s v="United States"/>
    <x v="12"/>
    <x v="1"/>
    <n v="98115"/>
    <x v="1"/>
    <s v="FUR-CH-10001797"/>
    <s v="Furniture"/>
    <x v="3"/>
    <x v="214"/>
    <n v="123.136"/>
    <n v="4"/>
    <n v="0.2"/>
    <n v="13.8528"/>
    <x v="0"/>
    <n v="0.1125"/>
  </r>
  <r>
    <n v="2103"/>
    <s v="CA-2014-123295"/>
    <d v="2018-12-09T00:00:00"/>
    <d v="2014-07-18T00:00:00"/>
    <d v="2014-07-18T00:00:00"/>
    <d v="2018-12-09T00:00:00"/>
    <n v="1605"/>
    <x v="1"/>
    <s v="Q3"/>
    <s v="Jul"/>
    <x v="3"/>
    <s v="AH-10120"/>
    <x v="438"/>
    <x v="2"/>
    <s v="United States"/>
    <x v="210"/>
    <x v="13"/>
    <n v="85705"/>
    <x v="1"/>
    <s v="FUR-CH-10002372"/>
    <s v="Furniture"/>
    <x v="3"/>
    <x v="77"/>
    <n v="259.13600000000002"/>
    <n v="4"/>
    <n v="0.2"/>
    <n v="-25.913599999999999"/>
    <x v="0"/>
    <n v="-9.9999999999999992E-2"/>
  </r>
  <r>
    <n v="3365"/>
    <s v="CA-2016-130050"/>
    <d v="2018-11-29T00:00:00"/>
    <d v="2016-07-18T00:00:00"/>
    <d v="2016-07-18T00:00:00"/>
    <d v="2018-11-29T00:00:00"/>
    <n v="864"/>
    <x v="2"/>
    <s v="Q3"/>
    <s v="Jul"/>
    <x v="0"/>
    <s v="MC-17425"/>
    <x v="412"/>
    <x v="0"/>
    <s v="United States"/>
    <x v="26"/>
    <x v="17"/>
    <n v="77036"/>
    <x v="3"/>
    <s v="FUR-FU-10001940"/>
    <s v="Furniture"/>
    <x v="0"/>
    <x v="91"/>
    <n v="9.5519999999999996"/>
    <n v="3"/>
    <n v="0.6"/>
    <n v="-3.8208000000000002"/>
    <x v="0"/>
    <n v="-0.4"/>
  </r>
  <r>
    <n v="7226"/>
    <s v="CA-2016-109953"/>
    <d v="2018-11-17T00:00:00"/>
    <d v="2016-07-18T00:00:00"/>
    <d v="2016-07-18T00:00:00"/>
    <d v="2018-11-17T00:00:00"/>
    <n v="852"/>
    <x v="2"/>
    <s v="Q3"/>
    <s v="Jul"/>
    <x v="1"/>
    <s v="RB-19360"/>
    <x v="353"/>
    <x v="1"/>
    <s v="United States"/>
    <x v="16"/>
    <x v="7"/>
    <n v="94122"/>
    <x v="1"/>
    <s v="FUR-FU-10000073"/>
    <s v="Furniture"/>
    <x v="0"/>
    <x v="196"/>
    <n v="30.8"/>
    <n v="4"/>
    <n v="0"/>
    <n v="10.164"/>
    <x v="0"/>
    <n v="0.32999999999999996"/>
  </r>
  <r>
    <n v="1212"/>
    <s v="CA-2016-137050"/>
    <d v="2018-11-16T00:00:00"/>
    <d v="2016-07-18T00:00:00"/>
    <d v="2016-07-18T00:00:00"/>
    <d v="2018-11-16T00:00:00"/>
    <n v="851"/>
    <x v="2"/>
    <s v="Q3"/>
    <s v="Jul"/>
    <x v="0"/>
    <s v="SW-20755"/>
    <x v="641"/>
    <x v="0"/>
    <s v="United States"/>
    <x v="4"/>
    <x v="4"/>
    <n v="10009"/>
    <x v="0"/>
    <s v="FUR-BO-10004695"/>
    <s v="Furniture"/>
    <x v="1"/>
    <x v="264"/>
    <n v="579.13599999999997"/>
    <n v="4"/>
    <n v="0.2"/>
    <n v="21.717600000000001"/>
    <x v="0"/>
    <n v="3.7500000000000006E-2"/>
  </r>
  <r>
    <n v="2651"/>
    <s v="US-2016-146794"/>
    <d v="2019-10-01T00:00:00"/>
    <d v="2016-01-10T00:00:00"/>
    <d v="2016-01-10T00:00:00"/>
    <d v="2019-10-01T00:00:00"/>
    <n v="1360"/>
    <x v="2"/>
    <s v="Q1"/>
    <s v="Jan"/>
    <x v="1"/>
    <s v="SH-19975"/>
    <x v="388"/>
    <x v="0"/>
    <s v="United States"/>
    <x v="272"/>
    <x v="7"/>
    <n v="92345"/>
    <x v="1"/>
    <s v="FUR-BO-10004467"/>
    <s v="Furniture"/>
    <x v="1"/>
    <x v="194"/>
    <n v="424.95749999999998"/>
    <n v="5"/>
    <n v="0.15"/>
    <n v="19.998000000000001"/>
    <x v="0"/>
    <n v="4.7058823529411771E-2"/>
  </r>
  <r>
    <n v="7500"/>
    <s v="CA-2017-121048"/>
    <d v="2018-11-20T00:00:00"/>
    <d v="2017-07-18T00:00:00"/>
    <d v="2017-07-18T00:00:00"/>
    <d v="2018-11-20T00:00:00"/>
    <n v="490"/>
    <x v="3"/>
    <s v="Q3"/>
    <s v="Jul"/>
    <x v="1"/>
    <s v="TC-21295"/>
    <x v="104"/>
    <x v="1"/>
    <s v="United States"/>
    <x v="180"/>
    <x v="7"/>
    <n v="92683"/>
    <x v="1"/>
    <s v="FUR-FU-10002960"/>
    <s v="Furniture"/>
    <x v="0"/>
    <x v="132"/>
    <n v="18.84"/>
    <n v="3"/>
    <n v="0"/>
    <n v="7.9127999999999998"/>
    <x v="0"/>
    <n v="0.42"/>
  </r>
  <r>
    <n v="24"/>
    <s v="US-2017-156909"/>
    <d v="2018-11-30T00:00:00"/>
    <d v="2017-07-18T00:00:00"/>
    <d v="2017-07-18T00:00:00"/>
    <d v="2018-11-30T00:00:00"/>
    <n v="500"/>
    <x v="3"/>
    <s v="Q3"/>
    <s v="Jul"/>
    <x v="0"/>
    <s v="SF-20065"/>
    <x v="642"/>
    <x v="1"/>
    <s v="United States"/>
    <x v="3"/>
    <x v="3"/>
    <n v="19140"/>
    <x v="0"/>
    <s v="FUR-CH-10002774"/>
    <s v="Furniture"/>
    <x v="3"/>
    <x v="321"/>
    <n v="71.372"/>
    <n v="2"/>
    <n v="0.3"/>
    <n v="-1.0196000000000001"/>
    <x v="0"/>
    <n v="-1.4285714285714287E-2"/>
  </r>
  <r>
    <n v="7497"/>
    <s v="CA-2017-121048"/>
    <d v="2018-11-19T00:00:00"/>
    <d v="2017-07-18T00:00:00"/>
    <d v="2017-07-18T00:00:00"/>
    <d v="2018-11-19T00:00:00"/>
    <n v="489"/>
    <x v="3"/>
    <s v="Q3"/>
    <s v="Jul"/>
    <x v="1"/>
    <s v="TC-21295"/>
    <x v="104"/>
    <x v="1"/>
    <s v="United States"/>
    <x v="180"/>
    <x v="7"/>
    <n v="92683"/>
    <x v="1"/>
    <s v="FUR-FU-10003601"/>
    <s v="Furniture"/>
    <x v="0"/>
    <x v="313"/>
    <n v="276.69"/>
    <n v="3"/>
    <n v="0"/>
    <n v="49.804200000000002"/>
    <x v="0"/>
    <n v="0.18"/>
  </r>
  <r>
    <n v="7512"/>
    <s v="US-2017-161935"/>
    <d v="2018-11-21T00:00:00"/>
    <d v="2017-07-18T00:00:00"/>
    <d v="2017-07-18T00:00:00"/>
    <d v="2018-11-21T00:00:00"/>
    <n v="491"/>
    <x v="3"/>
    <s v="Q3"/>
    <s v="Jul"/>
    <x v="1"/>
    <s v="JL-15835"/>
    <x v="416"/>
    <x v="1"/>
    <s v="United States"/>
    <x v="5"/>
    <x v="0"/>
    <n v="43229"/>
    <x v="0"/>
    <s v="FUR-FU-10002937"/>
    <s v="Furniture"/>
    <x v="0"/>
    <x v="282"/>
    <n v="396.92"/>
    <n v="5"/>
    <n v="0.2"/>
    <n v="148.845"/>
    <x v="0"/>
    <n v="0.375"/>
  </r>
  <r>
    <n v="4648"/>
    <s v="CA-2016-139556"/>
    <d v="2018-04-26T00:00:00"/>
    <d v="2016-01-05T00:00:00"/>
    <d v="2016-01-05T00:00:00"/>
    <d v="2018-04-26T00:00:00"/>
    <n v="842"/>
    <x v="2"/>
    <s v="Q1"/>
    <s v="Jan"/>
    <x v="1"/>
    <s v="DB-13360"/>
    <x v="643"/>
    <x v="2"/>
    <s v="United States"/>
    <x v="4"/>
    <x v="4"/>
    <n v="10009"/>
    <x v="0"/>
    <s v="FUR-CH-10004983"/>
    <s v="Furniture"/>
    <x v="3"/>
    <x v="374"/>
    <n v="434.64600000000002"/>
    <n v="3"/>
    <n v="0.1"/>
    <n v="62.782200000000003"/>
    <x v="0"/>
    <n v="0.14444444444444446"/>
  </r>
  <r>
    <n v="7956"/>
    <s v="CA-2017-131807"/>
    <d v="2015-11-21T00:00:00"/>
    <d v="2017-10-10T00:00:00"/>
    <d v="2015-11-21T00:00:00"/>
    <d v="2017-10-10T00:00:00"/>
    <n v="689"/>
    <x v="0"/>
    <s v="Q4"/>
    <s v="Nov"/>
    <x v="1"/>
    <s v="GG-14650"/>
    <x v="423"/>
    <x v="0"/>
    <s v="United States"/>
    <x v="199"/>
    <x v="7"/>
    <n v="95928"/>
    <x v="1"/>
    <s v="FUR-CH-10001190"/>
    <s v="Furniture"/>
    <x v="3"/>
    <x v="362"/>
    <n v="435.16800000000001"/>
    <n v="4"/>
    <n v="0.2"/>
    <n v="-59.835599999999999"/>
    <x v="0"/>
    <n v="-0.13749999999999998"/>
  </r>
  <r>
    <n v="7565"/>
    <s v="US-2016-166660"/>
    <d v="2016-06-07T00:00:00"/>
    <d v="2016-01-02T00:00:00"/>
    <d v="2016-01-02T00:00:00"/>
    <d v="2016-06-07T00:00:00"/>
    <n v="157"/>
    <x v="2"/>
    <s v="Q1"/>
    <s v="Jan"/>
    <x v="0"/>
    <s v="TB-21250"/>
    <x v="364"/>
    <x v="1"/>
    <s v="United States"/>
    <x v="12"/>
    <x v="1"/>
    <n v="98103"/>
    <x v="1"/>
    <s v="FUR-CH-10001190"/>
    <s v="Furniture"/>
    <x v="3"/>
    <x v="362"/>
    <n v="435.16800000000001"/>
    <n v="4"/>
    <n v="0.2"/>
    <n v="-59.835599999999999"/>
    <x v="0"/>
    <n v="-0.13749999999999998"/>
  </r>
  <r>
    <n v="2273"/>
    <s v="CA-2015-142944"/>
    <d v="2014-09-09T00:00:00"/>
    <d v="2015-11-03T00:00:00"/>
    <d v="2014-09-09T00:00:00"/>
    <d v="2015-11-03T00:00:00"/>
    <n v="420"/>
    <x v="1"/>
    <s v="Q3"/>
    <s v="Sep"/>
    <x v="1"/>
    <s v="JL-15850"/>
    <x v="644"/>
    <x v="1"/>
    <s v="United States"/>
    <x v="16"/>
    <x v="7"/>
    <n v="94122"/>
    <x v="1"/>
    <s v="FUR-FU-10000308"/>
    <s v="Furniture"/>
    <x v="0"/>
    <x v="176"/>
    <n v="435.26"/>
    <n v="7"/>
    <n v="0"/>
    <n v="95.757199999999997"/>
    <x v="0"/>
    <n v="0.22"/>
  </r>
  <r>
    <n v="8039"/>
    <s v="CA-2017-109393"/>
    <d v="2018-11-04T00:00:00"/>
    <d v="2017-02-07T00:00:00"/>
    <d v="2017-02-07T00:00:00"/>
    <d v="2018-11-04T00:00:00"/>
    <n v="635"/>
    <x v="3"/>
    <s v="Q1"/>
    <s v="Feb"/>
    <x v="0"/>
    <s v="JC-15775"/>
    <x v="140"/>
    <x v="1"/>
    <s v="United States"/>
    <x v="10"/>
    <x v="7"/>
    <n v="90032"/>
    <x v="1"/>
    <s v="FUR-BO-10003966"/>
    <s v="Furniture"/>
    <x v="1"/>
    <x v="326"/>
    <n v="435.99900000000002"/>
    <n v="3"/>
    <n v="0.15"/>
    <n v="5.1294000000000004"/>
    <x v="0"/>
    <n v="1.1764705882352941E-2"/>
  </r>
  <r>
    <n v="5501"/>
    <s v="CA-2017-164378"/>
    <d v="2018-11-24T00:00:00"/>
    <d v="2017-07-18T00:00:00"/>
    <d v="2017-07-18T00:00:00"/>
    <d v="2018-11-24T00:00:00"/>
    <n v="494"/>
    <x v="3"/>
    <s v="Q3"/>
    <s v="Jul"/>
    <x v="0"/>
    <s v="MM-18055"/>
    <x v="317"/>
    <x v="1"/>
    <s v="United States"/>
    <x v="4"/>
    <x v="4"/>
    <n v="10024"/>
    <x v="0"/>
    <s v="FUR-CH-10002084"/>
    <s v="Furniture"/>
    <x v="3"/>
    <x v="373"/>
    <n v="664.14599999999996"/>
    <n v="6"/>
    <n v="0.1"/>
    <n v="88.552800000000005"/>
    <x v="0"/>
    <n v="0.13333333333333336"/>
  </r>
  <r>
    <n v="7867"/>
    <s v="CA-2015-143364"/>
    <d v="2018-11-15T00:00:00"/>
    <d v="2015-07-19T00:00:00"/>
    <d v="2015-07-19T00:00:00"/>
    <d v="2018-11-15T00:00:00"/>
    <n v="1215"/>
    <x v="0"/>
    <s v="Q3"/>
    <s v="Jul"/>
    <x v="0"/>
    <s v="TG-21310"/>
    <x v="645"/>
    <x v="1"/>
    <s v="United States"/>
    <x v="219"/>
    <x v="13"/>
    <n v="85204"/>
    <x v="1"/>
    <s v="FUR-BO-10001608"/>
    <s v="Furniture"/>
    <x v="1"/>
    <x v="23"/>
    <n v="127.764"/>
    <n v="6"/>
    <n v="0.7"/>
    <n v="-191.64599999999999"/>
    <x v="0"/>
    <n v="-1.5"/>
  </r>
  <r>
    <n v="9643"/>
    <s v="CA-2014-104563"/>
    <d v="2014-03-15T00:00:00"/>
    <d v="2014-12-03T00:00:00"/>
    <d v="2014-03-15T00:00:00"/>
    <d v="2014-12-03T00:00:00"/>
    <n v="263"/>
    <x v="1"/>
    <s v="Q1"/>
    <s v="Mar"/>
    <x v="1"/>
    <s v="CM-12715"/>
    <x v="646"/>
    <x v="0"/>
    <s v="United States"/>
    <x v="12"/>
    <x v="1"/>
    <n v="98103"/>
    <x v="1"/>
    <s v="FUR-CH-10002780"/>
    <s v="Furniture"/>
    <x v="3"/>
    <x v="375"/>
    <n v="436.70400000000001"/>
    <n v="6"/>
    <n v="0.2"/>
    <n v="21.8352"/>
    <x v="0"/>
    <n v="0.05"/>
  </r>
  <r>
    <n v="2778"/>
    <s v="CA-2015-138534"/>
    <d v="2018-12-02T00:00:00"/>
    <d v="2015-07-19T00:00:00"/>
    <d v="2015-07-19T00:00:00"/>
    <d v="2018-12-02T00:00:00"/>
    <n v="1232"/>
    <x v="0"/>
    <s v="Q3"/>
    <s v="Jul"/>
    <x v="0"/>
    <s v="JM-15535"/>
    <x v="493"/>
    <x v="1"/>
    <s v="United States"/>
    <x v="158"/>
    <x v="7"/>
    <n v="93309"/>
    <x v="1"/>
    <s v="FUR-BO-10003159"/>
    <s v="Furniture"/>
    <x v="1"/>
    <x v="248"/>
    <n v="195.46600000000001"/>
    <n v="2"/>
    <n v="0.15"/>
    <n v="-13.797599999999999"/>
    <x v="0"/>
    <n v="-7.0588235294117646E-2"/>
  </r>
  <r>
    <n v="7640"/>
    <s v="CA-2017-104885"/>
    <d v="2015-08-31T00:00:00"/>
    <d v="2017-08-03T00:00:00"/>
    <d v="2015-08-31T00:00:00"/>
    <d v="2017-08-03T00:00:00"/>
    <n v="703"/>
    <x v="0"/>
    <s v="Q3"/>
    <s v="Aug"/>
    <x v="1"/>
    <s v="DB-13555"/>
    <x v="87"/>
    <x v="0"/>
    <s v="United States"/>
    <x v="52"/>
    <x v="27"/>
    <n v="19711"/>
    <x v="0"/>
    <s v="FUR-BO-10003660"/>
    <s v="Furniture"/>
    <x v="1"/>
    <x v="295"/>
    <n v="441.96"/>
    <n v="2"/>
    <n v="0"/>
    <n v="101.6508"/>
    <x v="0"/>
    <n v="0.23"/>
  </r>
  <r>
    <n v="2182"/>
    <s v="CA-2016-128818"/>
    <d v="2015-04-21T00:00:00"/>
    <d v="2016-11-05T00:00:00"/>
    <d v="2015-04-21T00:00:00"/>
    <d v="2016-11-05T00:00:00"/>
    <n v="564"/>
    <x v="0"/>
    <s v="Q2"/>
    <s v="Apr"/>
    <x v="1"/>
    <s v="CJ-12010"/>
    <x v="401"/>
    <x v="1"/>
    <s v="United States"/>
    <x v="4"/>
    <x v="4"/>
    <n v="10009"/>
    <x v="0"/>
    <s v="FUR-CH-10002084"/>
    <s v="Furniture"/>
    <x v="3"/>
    <x v="373"/>
    <n v="442.76400000000001"/>
    <n v="4"/>
    <n v="0.1"/>
    <n v="59.035200000000003"/>
    <x v="0"/>
    <n v="0.13333333333333333"/>
  </r>
  <r>
    <n v="7866"/>
    <s v="CA-2015-143364"/>
    <d v="2018-11-14T00:00:00"/>
    <d v="2015-07-19T00:00:00"/>
    <d v="2015-07-19T00:00:00"/>
    <d v="2018-11-14T00:00:00"/>
    <n v="1214"/>
    <x v="0"/>
    <s v="Q3"/>
    <s v="Jul"/>
    <x v="0"/>
    <s v="TG-21310"/>
    <x v="645"/>
    <x v="1"/>
    <s v="United States"/>
    <x v="219"/>
    <x v="13"/>
    <n v="85204"/>
    <x v="1"/>
    <s v="FUR-CH-10004287"/>
    <s v="Furniture"/>
    <x v="3"/>
    <x v="228"/>
    <n v="441.92"/>
    <n v="2"/>
    <n v="0.2"/>
    <n v="49.716000000000001"/>
    <x v="0"/>
    <n v="0.1125"/>
  </r>
  <r>
    <n v="6958"/>
    <s v="CA-2016-157588"/>
    <d v="2018-11-18T00:00:00"/>
    <d v="2016-07-19T00:00:00"/>
    <d v="2016-07-19T00:00:00"/>
    <d v="2018-11-18T00:00:00"/>
    <n v="852"/>
    <x v="2"/>
    <s v="Q3"/>
    <s v="Jul"/>
    <x v="1"/>
    <s v="AR-10570"/>
    <x v="647"/>
    <x v="1"/>
    <s v="United States"/>
    <x v="5"/>
    <x v="19"/>
    <n v="31907"/>
    <x v="2"/>
    <s v="FUR-FU-10004848"/>
    <s v="Furniture"/>
    <x v="0"/>
    <x v="276"/>
    <n v="51.75"/>
    <n v="1"/>
    <n v="0"/>
    <n v="15.525"/>
    <x v="0"/>
    <n v="0.3"/>
  </r>
  <r>
    <n v="7705"/>
    <s v="CA-2016-114601"/>
    <d v="2019-04-21T00:00:00"/>
    <d v="2016-02-09T00:00:00"/>
    <d v="2016-02-09T00:00:00"/>
    <d v="2019-04-21T00:00:00"/>
    <n v="1167"/>
    <x v="2"/>
    <s v="Q1"/>
    <s v="Feb"/>
    <x v="1"/>
    <s v="AA-10480"/>
    <x v="268"/>
    <x v="1"/>
    <s v="United States"/>
    <x v="20"/>
    <x v="12"/>
    <n v="48234"/>
    <x v="3"/>
    <s v="FUR-TA-10004147"/>
    <s v="Furniture"/>
    <x v="2"/>
    <x v="299"/>
    <n v="447.84"/>
    <n v="4"/>
    <n v="0"/>
    <n v="98.524799999999999"/>
    <x v="0"/>
    <n v="0.22"/>
  </r>
  <r>
    <n v="2092"/>
    <s v="CA-2017-166142"/>
    <d v="2018-11-25T00:00:00"/>
    <d v="2017-07-19T00:00:00"/>
    <d v="2017-07-19T00:00:00"/>
    <d v="2018-11-25T00:00:00"/>
    <n v="494"/>
    <x v="3"/>
    <s v="Q3"/>
    <s v="Jul"/>
    <x v="1"/>
    <s v="MM-17260"/>
    <x v="522"/>
    <x v="1"/>
    <s v="United States"/>
    <x v="161"/>
    <x v="27"/>
    <n v="19805"/>
    <x v="0"/>
    <s v="FUR-TA-10004607"/>
    <s v="Furniture"/>
    <x v="2"/>
    <x v="147"/>
    <n v="310.44299999999998"/>
    <n v="3"/>
    <n v="0.3"/>
    <n v="-48.783900000000003"/>
    <x v="0"/>
    <n v="-0.15714285714285717"/>
  </r>
  <r>
    <n v="5652"/>
    <s v="CA-2017-142342"/>
    <d v="2018-12-06T00:00:00"/>
    <d v="2017-07-19T00:00:00"/>
    <d v="2017-07-19T00:00:00"/>
    <d v="2018-12-06T00:00:00"/>
    <n v="505"/>
    <x v="3"/>
    <s v="Q3"/>
    <s v="Jul"/>
    <x v="0"/>
    <s v="AJ-10795"/>
    <x v="54"/>
    <x v="0"/>
    <s v="United States"/>
    <x v="214"/>
    <x v="7"/>
    <n v="92307"/>
    <x v="1"/>
    <s v="FUR-BO-10002613"/>
    <s v="Furniture"/>
    <x v="1"/>
    <x v="71"/>
    <n v="1194.165"/>
    <n v="5"/>
    <n v="0.15"/>
    <n v="210.73500000000001"/>
    <x v="0"/>
    <n v="0.17647058823529413"/>
  </r>
  <r>
    <n v="9805"/>
    <s v="CA-2015-122973"/>
    <d v="2018-12-10T00:00:00"/>
    <d v="2015-07-20T00:00:00"/>
    <d v="2015-07-20T00:00:00"/>
    <d v="2018-12-10T00:00:00"/>
    <n v="1239"/>
    <x v="0"/>
    <s v="Q3"/>
    <s v="Jul"/>
    <x v="0"/>
    <s v="PJ-19015"/>
    <x v="74"/>
    <x v="1"/>
    <s v="United States"/>
    <x v="4"/>
    <x v="4"/>
    <n v="10024"/>
    <x v="0"/>
    <s v="FUR-FU-10002364"/>
    <s v="Furniture"/>
    <x v="0"/>
    <x v="92"/>
    <n v="7.38"/>
    <n v="1"/>
    <n v="0"/>
    <n v="2.1402000000000001"/>
    <x v="0"/>
    <n v="0.29000000000000004"/>
  </r>
  <r>
    <n v="4600"/>
    <s v="CA-2015-146948"/>
    <d v="2018-11-28T00:00:00"/>
    <d v="2015-07-20T00:00:00"/>
    <d v="2015-07-20T00:00:00"/>
    <d v="2018-11-28T00:00:00"/>
    <n v="1227"/>
    <x v="0"/>
    <s v="Q3"/>
    <s v="Jul"/>
    <x v="1"/>
    <s v="MG-17890"/>
    <x v="67"/>
    <x v="2"/>
    <s v="United States"/>
    <x v="75"/>
    <x v="34"/>
    <n v="21215"/>
    <x v="0"/>
    <s v="FUR-CH-10004853"/>
    <s v="Furniture"/>
    <x v="3"/>
    <x v="336"/>
    <n v="150.97999999999999"/>
    <n v="1"/>
    <n v="0"/>
    <n v="43.784199999999998"/>
    <x v="0"/>
    <n v="0.29000000000000004"/>
  </r>
  <r>
    <n v="4000"/>
    <s v="US-2015-149629"/>
    <d v="2018-12-03T00:00:00"/>
    <d v="2015-07-20T00:00:00"/>
    <d v="2015-07-20T00:00:00"/>
    <d v="2018-12-03T00:00:00"/>
    <n v="1232"/>
    <x v="0"/>
    <s v="Q3"/>
    <s v="Jul"/>
    <x v="0"/>
    <s v="MP-17965"/>
    <x v="146"/>
    <x v="0"/>
    <s v="United States"/>
    <x v="327"/>
    <x v="16"/>
    <n v="34952"/>
    <x v="2"/>
    <s v="FUR-BO-10004709"/>
    <s v="Furniture"/>
    <x v="1"/>
    <x v="259"/>
    <n v="231.92"/>
    <n v="5"/>
    <n v="0.2"/>
    <n v="5.798"/>
    <x v="0"/>
    <n v="2.5000000000000001E-2"/>
  </r>
  <r>
    <n v="7932"/>
    <s v="US-2016-168095"/>
    <d v="2018-11-22T00:00:00"/>
    <d v="2016-07-20T00:00:00"/>
    <d v="2016-07-20T00:00:00"/>
    <d v="2018-11-22T00:00:00"/>
    <n v="855"/>
    <x v="2"/>
    <s v="Q3"/>
    <s v="Jul"/>
    <x v="1"/>
    <s v="MC-17425"/>
    <x v="412"/>
    <x v="0"/>
    <s v="United States"/>
    <x v="184"/>
    <x v="29"/>
    <n v="97206"/>
    <x v="1"/>
    <s v="FUR-CH-10004886"/>
    <s v="Furniture"/>
    <x v="3"/>
    <x v="360"/>
    <n v="230.28"/>
    <n v="3"/>
    <n v="0.2"/>
    <n v="23.027999999999999"/>
    <x v="0"/>
    <n v="9.9999999999999992E-2"/>
  </r>
  <r>
    <n v="570"/>
    <s v="CA-2017-156951"/>
    <d v="2015-08-18T00:00:00"/>
    <d v="2017-08-10T00:00:00"/>
    <d v="2015-08-18T00:00:00"/>
    <d v="2017-08-10T00:00:00"/>
    <n v="723"/>
    <x v="0"/>
    <s v="Q3"/>
    <s v="Aug"/>
    <x v="1"/>
    <s v="EB-13840"/>
    <x v="413"/>
    <x v="0"/>
    <s v="United States"/>
    <x v="12"/>
    <x v="1"/>
    <n v="98105"/>
    <x v="1"/>
    <s v="FUR-CH-10004997"/>
    <s v="Furniture"/>
    <x v="3"/>
    <x v="195"/>
    <n v="451.15199999999999"/>
    <n v="3"/>
    <n v="0.2"/>
    <n v="0"/>
    <x v="1"/>
    <n v="0"/>
  </r>
  <r>
    <n v="214"/>
    <s v="CA-2015-146262"/>
    <d v="2014-07-02T00:00:00"/>
    <d v="2015-09-01T00:00:00"/>
    <d v="2014-07-02T00:00:00"/>
    <d v="2015-09-01T00:00:00"/>
    <n v="426"/>
    <x v="1"/>
    <s v="Q3"/>
    <s v="Jul"/>
    <x v="1"/>
    <s v="VW-21775"/>
    <x v="177"/>
    <x v="0"/>
    <s v="United States"/>
    <x v="231"/>
    <x v="0"/>
    <n v="44256"/>
    <x v="0"/>
    <s v="FUR-BO-10004695"/>
    <s v="Furniture"/>
    <x v="1"/>
    <x v="264"/>
    <n v="452.45"/>
    <n v="5"/>
    <n v="0.5"/>
    <n v="-244.32300000000001"/>
    <x v="0"/>
    <n v="-0.54"/>
  </r>
  <r>
    <n v="5972"/>
    <s v="CA-2014-141726"/>
    <d v="2018-12-21T00:00:00"/>
    <d v="2014-07-22T00:00:00"/>
    <d v="2014-07-22T00:00:00"/>
    <d v="2018-12-21T00:00:00"/>
    <n v="1613"/>
    <x v="1"/>
    <s v="Q3"/>
    <s v="Jul"/>
    <x v="2"/>
    <s v="CC-12145"/>
    <x v="360"/>
    <x v="1"/>
    <s v="United States"/>
    <x v="8"/>
    <x v="7"/>
    <n v="92105"/>
    <x v="1"/>
    <s v="FUR-FU-10003577"/>
    <s v="Furniture"/>
    <x v="0"/>
    <x v="271"/>
    <n v="43.02"/>
    <n v="3"/>
    <n v="0"/>
    <n v="15.4872"/>
    <x v="0"/>
    <n v="0.36"/>
  </r>
  <r>
    <n v="6274"/>
    <s v="US-2016-139087"/>
    <d v="2018-12-04T00:00:00"/>
    <d v="2016-07-22T00:00:00"/>
    <d v="2016-07-22T00:00:00"/>
    <d v="2018-12-04T00:00:00"/>
    <n v="865"/>
    <x v="2"/>
    <s v="Q3"/>
    <s v="Jul"/>
    <x v="0"/>
    <s v="DK-13375"/>
    <x v="234"/>
    <x v="1"/>
    <s v="United States"/>
    <x v="12"/>
    <x v="1"/>
    <n v="98105"/>
    <x v="1"/>
    <s v="FUR-FU-10001847"/>
    <s v="Furniture"/>
    <x v="0"/>
    <x v="8"/>
    <n v="12.42"/>
    <n v="3"/>
    <n v="0"/>
    <n v="4.4711999999999996"/>
    <x v="0"/>
    <n v="0.36"/>
  </r>
  <r>
    <n v="6276"/>
    <s v="US-2016-139087"/>
    <d v="2018-12-05T00:00:00"/>
    <d v="2016-07-22T00:00:00"/>
    <d v="2016-07-22T00:00:00"/>
    <d v="2018-12-05T00:00:00"/>
    <n v="866"/>
    <x v="2"/>
    <s v="Q3"/>
    <s v="Jul"/>
    <x v="0"/>
    <s v="DK-13375"/>
    <x v="234"/>
    <x v="1"/>
    <s v="United States"/>
    <x v="12"/>
    <x v="1"/>
    <n v="98105"/>
    <x v="1"/>
    <s v="FUR-FU-10004164"/>
    <s v="Furniture"/>
    <x v="0"/>
    <x v="21"/>
    <n v="24.75"/>
    <n v="5"/>
    <n v="0"/>
    <n v="10.89"/>
    <x v="0"/>
    <n v="0.44"/>
  </r>
  <r>
    <n v="2440"/>
    <s v="CA-2017-139948"/>
    <d v="2018-12-07T00:00:00"/>
    <d v="2017-07-22T00:00:00"/>
    <d v="2017-07-22T00:00:00"/>
    <d v="2018-12-07T00:00:00"/>
    <n v="503"/>
    <x v="3"/>
    <s v="Q3"/>
    <s v="Jul"/>
    <x v="1"/>
    <s v="SW-20455"/>
    <x v="448"/>
    <x v="1"/>
    <s v="United States"/>
    <x v="190"/>
    <x v="16"/>
    <n v="33614"/>
    <x v="2"/>
    <s v="FUR-FU-10002597"/>
    <s v="Furniture"/>
    <x v="0"/>
    <x v="126"/>
    <n v="7.9039999999999999"/>
    <n v="2"/>
    <n v="0.2"/>
    <n v="2.1736"/>
    <x v="0"/>
    <n v="0.27500000000000002"/>
  </r>
  <r>
    <n v="1842"/>
    <s v="CA-2016-157763"/>
    <d v="2018-12-11T00:00:00"/>
    <d v="2016-07-23T00:00:00"/>
    <d v="2016-07-23T00:00:00"/>
    <d v="2018-12-11T00:00:00"/>
    <n v="871"/>
    <x v="2"/>
    <s v="Q3"/>
    <s v="Jul"/>
    <x v="1"/>
    <s v="KH-16330"/>
    <x v="333"/>
    <x v="0"/>
    <s v="United States"/>
    <x v="328"/>
    <x v="30"/>
    <n v="42104"/>
    <x v="2"/>
    <s v="FUR-CH-10000988"/>
    <s v="Furniture"/>
    <x v="3"/>
    <x v="215"/>
    <n v="140.81"/>
    <n v="1"/>
    <n v="0"/>
    <n v="39.4268"/>
    <x v="0"/>
    <n v="0.27999999999999997"/>
  </r>
  <r>
    <n v="4528"/>
    <s v="US-2017-105046"/>
    <d v="2018-12-08T00:00:00"/>
    <d v="2017-07-23T00:00:00"/>
    <d v="2017-07-23T00:00:00"/>
    <d v="2018-12-08T00:00:00"/>
    <n v="503"/>
    <x v="3"/>
    <s v="Q3"/>
    <s v="Jul"/>
    <x v="1"/>
    <s v="BE-11335"/>
    <x v="564"/>
    <x v="2"/>
    <s v="United States"/>
    <x v="217"/>
    <x v="4"/>
    <n v="13440"/>
    <x v="0"/>
    <s v="FUR-FU-10004848"/>
    <s v="Furniture"/>
    <x v="0"/>
    <x v="208"/>
    <n v="39.08"/>
    <n v="4"/>
    <n v="0"/>
    <n v="14.4596"/>
    <x v="0"/>
    <n v="0.37"/>
  </r>
  <r>
    <n v="3916"/>
    <s v="US-2017-142573"/>
    <d v="2018-12-15T00:00:00"/>
    <d v="2017-07-23T00:00:00"/>
    <d v="2017-07-23T00:00:00"/>
    <d v="2018-12-15T00:00:00"/>
    <n v="510"/>
    <x v="3"/>
    <s v="Q3"/>
    <s v="Jul"/>
    <x v="1"/>
    <s v="ML-17410"/>
    <x v="37"/>
    <x v="1"/>
    <s v="United States"/>
    <x v="39"/>
    <x v="13"/>
    <n v="85023"/>
    <x v="1"/>
    <s v="FUR-CH-10004218"/>
    <s v="Furniture"/>
    <x v="3"/>
    <x v="172"/>
    <n v="161.56800000000001"/>
    <n v="2"/>
    <n v="0.2"/>
    <n v="10.098000000000001"/>
    <x v="0"/>
    <n v="6.25E-2"/>
  </r>
  <r>
    <n v="158"/>
    <s v="CA-2014-104269"/>
    <d v="2014-01-06T00:00:00"/>
    <d v="2014-06-03T00:00:00"/>
    <d v="2014-01-06T00:00:00"/>
    <d v="2014-06-03T00:00:00"/>
    <n v="148"/>
    <x v="1"/>
    <s v="Q1"/>
    <s v="Jan"/>
    <x v="0"/>
    <s v="DB-13060"/>
    <x v="392"/>
    <x v="1"/>
    <s v="United States"/>
    <x v="12"/>
    <x v="1"/>
    <n v="98115"/>
    <x v="1"/>
    <s v="FUR-CH-10004063"/>
    <s v="Furniture"/>
    <x v="3"/>
    <x v="332"/>
    <n v="457.56799999999998"/>
    <n v="2"/>
    <n v="0.2"/>
    <n v="51.476399999999998"/>
    <x v="0"/>
    <n v="0.1125"/>
  </r>
  <r>
    <n v="5996"/>
    <s v="CA-2016-162187"/>
    <d v="2015-07-03T00:00:00"/>
    <d v="2016-11-12T00:00:00"/>
    <d v="2015-07-03T00:00:00"/>
    <d v="2016-11-12T00:00:00"/>
    <n v="498"/>
    <x v="0"/>
    <s v="Q3"/>
    <s v="Jul"/>
    <x v="3"/>
    <s v="NS-18640"/>
    <x v="149"/>
    <x v="0"/>
    <s v="United States"/>
    <x v="5"/>
    <x v="0"/>
    <n v="43229"/>
    <x v="0"/>
    <s v="FUR-CH-10003298"/>
    <s v="Furniture"/>
    <x v="3"/>
    <x v="226"/>
    <n v="458.43"/>
    <n v="5"/>
    <n v="0.3"/>
    <n v="-137.529"/>
    <x v="0"/>
    <n v="-0.3"/>
  </r>
  <r>
    <n v="7044"/>
    <s v="US-2017-165358"/>
    <d v="2018-12-17T00:00:00"/>
    <d v="2017-07-23T00:00:00"/>
    <d v="2017-07-23T00:00:00"/>
    <d v="2018-12-17T00:00:00"/>
    <n v="512"/>
    <x v="3"/>
    <s v="Q3"/>
    <s v="Jul"/>
    <x v="1"/>
    <s v="SV-20365"/>
    <x v="58"/>
    <x v="1"/>
    <s v="United States"/>
    <x v="3"/>
    <x v="3"/>
    <n v="19134"/>
    <x v="0"/>
    <s v="FUR-CH-10002647"/>
    <s v="Furniture"/>
    <x v="3"/>
    <x v="290"/>
    <n v="198.744"/>
    <n v="4"/>
    <n v="0.3"/>
    <n v="-14.196"/>
    <x v="0"/>
    <n v="-7.1428571428571425E-2"/>
  </r>
  <r>
    <n v="9830"/>
    <s v="US-2017-152842"/>
    <d v="2018-12-01T00:00:00"/>
    <d v="2017-07-23T00:00:00"/>
    <d v="2017-07-23T00:00:00"/>
    <d v="2018-12-01T00:00:00"/>
    <n v="496"/>
    <x v="3"/>
    <s v="Q3"/>
    <s v="Jul"/>
    <x v="1"/>
    <s v="NF-18385"/>
    <x v="425"/>
    <x v="1"/>
    <s v="United States"/>
    <x v="15"/>
    <x v="10"/>
    <n v="28205"/>
    <x v="2"/>
    <s v="FUR-CH-10004218"/>
    <s v="Furniture"/>
    <x v="3"/>
    <x v="172"/>
    <n v="242.352"/>
    <n v="3"/>
    <n v="0.2"/>
    <n v="15.147"/>
    <x v="0"/>
    <n v="6.25E-2"/>
  </r>
  <r>
    <n v="3919"/>
    <s v="US-2017-142573"/>
    <d v="2018-12-16T00:00:00"/>
    <d v="2017-07-23T00:00:00"/>
    <d v="2017-07-23T00:00:00"/>
    <d v="2018-12-16T00:00:00"/>
    <n v="511"/>
    <x v="3"/>
    <s v="Q3"/>
    <s v="Jul"/>
    <x v="1"/>
    <s v="ML-17410"/>
    <x v="37"/>
    <x v="1"/>
    <s v="United States"/>
    <x v="39"/>
    <x v="13"/>
    <n v="85023"/>
    <x v="1"/>
    <s v="FUR-CH-10000513"/>
    <s v="Furniture"/>
    <x v="3"/>
    <x v="56"/>
    <n v="311.976"/>
    <n v="3"/>
    <n v="0.2"/>
    <n v="-42.896700000000003"/>
    <x v="0"/>
    <n v="-0.13750000000000001"/>
  </r>
  <r>
    <n v="3915"/>
    <s v="US-2017-142573"/>
    <d v="2018-12-14T00:00:00"/>
    <d v="2017-07-23T00:00:00"/>
    <d v="2017-07-23T00:00:00"/>
    <d v="2018-12-14T00:00:00"/>
    <n v="509"/>
    <x v="3"/>
    <s v="Q3"/>
    <s v="Jul"/>
    <x v="1"/>
    <s v="ML-17410"/>
    <x v="37"/>
    <x v="1"/>
    <s v="United States"/>
    <x v="39"/>
    <x v="13"/>
    <n v="85023"/>
    <x v="1"/>
    <s v="FUR-TA-10001932"/>
    <s v="Furniture"/>
    <x v="2"/>
    <x v="317"/>
    <n v="801.6"/>
    <n v="5"/>
    <n v="0.5"/>
    <n v="-448.89600000000002"/>
    <x v="0"/>
    <n v="-0.56000000000000005"/>
  </r>
  <r>
    <n v="3077"/>
    <s v="CA-2014-143903"/>
    <d v="2018-12-22T00:00:00"/>
    <d v="2014-07-24T00:00:00"/>
    <d v="2014-07-24T00:00:00"/>
    <d v="2018-12-22T00:00:00"/>
    <n v="1612"/>
    <x v="1"/>
    <s v="Q3"/>
    <s v="Jul"/>
    <x v="1"/>
    <s v="KM-16375"/>
    <x v="539"/>
    <x v="2"/>
    <s v="United States"/>
    <x v="37"/>
    <x v="17"/>
    <n v="75217"/>
    <x v="3"/>
    <s v="FUR-FU-10003724"/>
    <s v="Furniture"/>
    <x v="0"/>
    <x v="69"/>
    <n v="16.739999999999998"/>
    <n v="5"/>
    <n v="0.6"/>
    <n v="-14.228999999999999"/>
    <x v="0"/>
    <n v="-0.85"/>
  </r>
  <r>
    <n v="9898"/>
    <s v="CA-2016-112830"/>
    <d v="2015-04-12T00:00:00"/>
    <d v="2016-10-06T00:00:00"/>
    <d v="2015-04-12T00:00:00"/>
    <d v="2016-10-06T00:00:00"/>
    <n v="543"/>
    <x v="0"/>
    <s v="Q2"/>
    <s v="Apr"/>
    <x v="1"/>
    <s v="LP-17095"/>
    <x v="417"/>
    <x v="1"/>
    <s v="United States"/>
    <x v="6"/>
    <x v="0"/>
    <n v="45014"/>
    <x v="0"/>
    <s v="FUR-FU-10004306"/>
    <s v="Furniture"/>
    <x v="0"/>
    <x v="314"/>
    <n v="466.32"/>
    <n v="3"/>
    <n v="0.2"/>
    <n v="34.973999999999997"/>
    <x v="0"/>
    <n v="7.4999999999999997E-2"/>
  </r>
  <r>
    <n v="3355"/>
    <s v="US-2014-150434"/>
    <d v="2018-12-18T00:00:00"/>
    <d v="2014-07-24T00:00:00"/>
    <d v="2014-07-24T00:00:00"/>
    <d v="2018-12-18T00:00:00"/>
    <n v="1608"/>
    <x v="1"/>
    <s v="Q3"/>
    <s v="Jul"/>
    <x v="1"/>
    <s v="CA-12310"/>
    <x v="648"/>
    <x v="0"/>
    <s v="United States"/>
    <x v="251"/>
    <x v="5"/>
    <n v="6010"/>
    <x v="0"/>
    <s v="FUR-TA-10004152"/>
    <s v="Furniture"/>
    <x v="2"/>
    <x v="363"/>
    <n v="70.56"/>
    <n v="1"/>
    <n v="0.3"/>
    <n v="-4.032"/>
    <x v="0"/>
    <n v="-5.7142857142857141E-2"/>
  </r>
  <r>
    <n v="7170"/>
    <s v="CA-2014-117464"/>
    <d v="2019-01-08T00:00:00"/>
    <d v="2014-07-24T00:00:00"/>
    <d v="2014-07-24T00:00:00"/>
    <d v="2019-01-08T00:00:00"/>
    <n v="1629"/>
    <x v="1"/>
    <s v="Q3"/>
    <s v="Jul"/>
    <x v="0"/>
    <s v="NP-18325"/>
    <x v="34"/>
    <x v="1"/>
    <s v="United States"/>
    <x v="16"/>
    <x v="7"/>
    <n v="94122"/>
    <x v="1"/>
    <s v="FUR-TA-10004767"/>
    <s v="Furniture"/>
    <x v="2"/>
    <x v="265"/>
    <n v="170.352"/>
    <n v="3"/>
    <n v="0.2"/>
    <n v="19.1646"/>
    <x v="0"/>
    <n v="0.1125"/>
  </r>
  <r>
    <n v="8968"/>
    <s v="CA-2016-134180"/>
    <d v="2015-02-04T00:00:00"/>
    <d v="2016-07-11T00:00:00"/>
    <d v="2015-02-04T00:00:00"/>
    <d v="2016-07-11T00:00:00"/>
    <n v="523"/>
    <x v="0"/>
    <s v="Q1"/>
    <s v="Feb"/>
    <x v="1"/>
    <s v="JP-16135"/>
    <x v="544"/>
    <x v="2"/>
    <s v="United States"/>
    <x v="3"/>
    <x v="3"/>
    <n v="19120"/>
    <x v="0"/>
    <s v="FUR-CH-10004886"/>
    <s v="Furniture"/>
    <x v="3"/>
    <x v="360"/>
    <n v="470.15499999999997"/>
    <n v="7"/>
    <n v="0.3"/>
    <n v="-13.433"/>
    <x v="0"/>
    <n v="-2.8571428571428574E-2"/>
  </r>
  <r>
    <n v="7168"/>
    <s v="CA-2014-117464"/>
    <d v="2019-01-07T00:00:00"/>
    <d v="2014-07-24T00:00:00"/>
    <d v="2014-07-24T00:00:00"/>
    <d v="2019-01-07T00:00:00"/>
    <n v="1628"/>
    <x v="1"/>
    <s v="Q3"/>
    <s v="Jul"/>
    <x v="0"/>
    <s v="NP-18325"/>
    <x v="34"/>
    <x v="1"/>
    <s v="United States"/>
    <x v="16"/>
    <x v="7"/>
    <n v="94122"/>
    <x v="1"/>
    <s v="FUR-CH-10000155"/>
    <s v="Furniture"/>
    <x v="3"/>
    <x v="129"/>
    <n v="717.72"/>
    <n v="3"/>
    <n v="0.2"/>
    <n v="71.772000000000006"/>
    <x v="0"/>
    <n v="0.1"/>
  </r>
  <r>
    <n v="7081"/>
    <s v="CA-2016-106950"/>
    <d v="2015-01-13T00:00:00"/>
    <d v="2016-06-09T00:00:00"/>
    <d v="2015-01-13T00:00:00"/>
    <d v="2016-06-09T00:00:00"/>
    <n v="513"/>
    <x v="0"/>
    <s v="Q1"/>
    <s v="Jan"/>
    <x v="1"/>
    <s v="JE-15715"/>
    <x v="508"/>
    <x v="1"/>
    <s v="United States"/>
    <x v="15"/>
    <x v="10"/>
    <n v="28205"/>
    <x v="2"/>
    <s v="FUR-TA-10001768"/>
    <s v="Furniture"/>
    <x v="2"/>
    <x v="188"/>
    <n v="472.51799999999997"/>
    <n v="3"/>
    <n v="0.4"/>
    <n v="-149.63069999999999"/>
    <x v="0"/>
    <n v="-0.31666666666666665"/>
  </r>
  <r>
    <n v="4010"/>
    <s v="CA-2017-144463"/>
    <d v="2015-08-03T00:00:00"/>
    <d v="2017-05-01T00:00:00"/>
    <d v="2015-08-03T00:00:00"/>
    <d v="2017-05-01T00:00:00"/>
    <n v="637"/>
    <x v="0"/>
    <s v="Q3"/>
    <s v="Aug"/>
    <x v="1"/>
    <s v="SC-20725"/>
    <x v="201"/>
    <x v="1"/>
    <s v="United States"/>
    <x v="10"/>
    <x v="7"/>
    <n v="90036"/>
    <x v="1"/>
    <s v="FUR-FU-10001215"/>
    <s v="Furniture"/>
    <x v="0"/>
    <x v="232"/>
    <n v="474.43"/>
    <n v="11"/>
    <n v="0"/>
    <n v="199.26060000000001"/>
    <x v="0"/>
    <n v="0.42000000000000004"/>
  </r>
  <r>
    <n v="3830"/>
    <s v="CA-2017-141733"/>
    <d v="2015-12-22T00:00:00"/>
    <d v="2017-11-05T00:00:00"/>
    <d v="2015-12-22T00:00:00"/>
    <d v="2017-11-05T00:00:00"/>
    <n v="684"/>
    <x v="0"/>
    <s v="Q4"/>
    <s v="Dec"/>
    <x v="1"/>
    <s v="RW-19540"/>
    <x v="261"/>
    <x v="0"/>
    <s v="United States"/>
    <x v="20"/>
    <x v="12"/>
    <n v="48234"/>
    <x v="3"/>
    <s v="FUR-CH-10000595"/>
    <s v="Furniture"/>
    <x v="3"/>
    <x v="256"/>
    <n v="476.8"/>
    <n v="2"/>
    <n v="0"/>
    <n v="119.2"/>
    <x v="0"/>
    <n v="0.25"/>
  </r>
  <r>
    <n v="9448"/>
    <s v="CA-2017-136882"/>
    <d v="2018-07-17T00:00:00"/>
    <d v="2017-03-06T00:00:00"/>
    <d v="2017-03-06T00:00:00"/>
    <d v="2018-07-17T00:00:00"/>
    <n v="498"/>
    <x v="3"/>
    <s v="Q1"/>
    <s v="Mar"/>
    <x v="1"/>
    <s v="DN-13690"/>
    <x v="221"/>
    <x v="1"/>
    <s v="United States"/>
    <x v="185"/>
    <x v="33"/>
    <n v="74133"/>
    <x v="3"/>
    <s v="FUR-FU-10003664"/>
    <s v="Furniture"/>
    <x v="0"/>
    <x v="327"/>
    <n v="477.3"/>
    <n v="5"/>
    <n v="0"/>
    <n v="138.417"/>
    <x v="0"/>
    <n v="0.28999999999999998"/>
  </r>
  <r>
    <n v="3078"/>
    <s v="CA-2014-143903"/>
    <d v="2018-12-23T00:00:00"/>
    <d v="2014-07-24T00:00:00"/>
    <d v="2014-07-24T00:00:00"/>
    <d v="2018-12-23T00:00:00"/>
    <n v="1613"/>
    <x v="1"/>
    <s v="Q3"/>
    <s v="Jul"/>
    <x v="1"/>
    <s v="KM-16375"/>
    <x v="539"/>
    <x v="2"/>
    <s v="United States"/>
    <x v="37"/>
    <x v="17"/>
    <n v="75217"/>
    <x v="3"/>
    <s v="FUR-CH-10002024"/>
    <s v="Furniture"/>
    <x v="3"/>
    <x v="57"/>
    <n v="981.37199999999996"/>
    <n v="2"/>
    <n v="0.3"/>
    <n v="-140.196"/>
    <x v="0"/>
    <n v="-0.14285714285714285"/>
  </r>
  <r>
    <n v="6846"/>
    <s v="CA-2014-147543"/>
    <d v="2014-03-07T00:00:00"/>
    <d v="2014-12-07T00:00:00"/>
    <d v="2014-03-07T00:00:00"/>
    <d v="2014-12-07T00:00:00"/>
    <n v="275"/>
    <x v="1"/>
    <s v="Q1"/>
    <s v="Mar"/>
    <x v="1"/>
    <s v="BC-11125"/>
    <x v="445"/>
    <x v="2"/>
    <s v="United States"/>
    <x v="89"/>
    <x v="7"/>
    <n v="92020"/>
    <x v="1"/>
    <s v="FUR-CH-10000155"/>
    <s v="Furniture"/>
    <x v="3"/>
    <x v="129"/>
    <n v="478.48"/>
    <n v="2"/>
    <n v="0.2"/>
    <n v="47.847999999999999"/>
    <x v="0"/>
    <n v="9.9999999999999992E-2"/>
  </r>
  <r>
    <n v="1201"/>
    <s v="CA-2016-114727"/>
    <d v="2018-12-12T00:00:00"/>
    <d v="2016-07-24T00:00:00"/>
    <d v="2016-07-24T00:00:00"/>
    <d v="2018-12-12T00:00:00"/>
    <n v="871"/>
    <x v="2"/>
    <s v="Q3"/>
    <s v="Jul"/>
    <x v="1"/>
    <s v="LS-16945"/>
    <x v="617"/>
    <x v="0"/>
    <s v="United States"/>
    <x v="82"/>
    <x v="31"/>
    <n v="80219"/>
    <x v="1"/>
    <s v="FUR-CH-10002335"/>
    <s v="Furniture"/>
    <x v="3"/>
    <x v="211"/>
    <n v="544.00800000000004"/>
    <n v="3"/>
    <n v="0.2"/>
    <n v="40.800600000000003"/>
    <x v="0"/>
    <n v="7.4999999999999997E-2"/>
  </r>
  <r>
    <n v="1203"/>
    <s v="CA-2016-114727"/>
    <d v="2018-12-13T00:00:00"/>
    <d v="2016-07-24T00:00:00"/>
    <d v="2016-07-24T00:00:00"/>
    <d v="2018-12-13T00:00:00"/>
    <n v="872"/>
    <x v="2"/>
    <s v="Q3"/>
    <s v="Jul"/>
    <x v="1"/>
    <s v="LS-16945"/>
    <x v="617"/>
    <x v="0"/>
    <s v="United States"/>
    <x v="82"/>
    <x v="31"/>
    <n v="80219"/>
    <x v="1"/>
    <s v="FUR-CH-10002331"/>
    <s v="Furniture"/>
    <x v="3"/>
    <x v="46"/>
    <n v="854.35199999999998"/>
    <n v="3"/>
    <n v="0.2"/>
    <n v="10.679399999999999"/>
    <x v="0"/>
    <n v="1.2499999999999999E-2"/>
  </r>
  <r>
    <n v="1873"/>
    <s v="CA-2014-116932"/>
    <d v="2018-12-31T00:00:00"/>
    <d v="2014-07-25T00:00:00"/>
    <d v="2014-07-25T00:00:00"/>
    <d v="2018-12-31T00:00:00"/>
    <n v="1620"/>
    <x v="1"/>
    <s v="Q3"/>
    <s v="Jul"/>
    <x v="1"/>
    <s v="ME-18010"/>
    <x v="649"/>
    <x v="0"/>
    <s v="United States"/>
    <x v="16"/>
    <x v="7"/>
    <n v="94122"/>
    <x v="1"/>
    <s v="FUR-TA-10004175"/>
    <s v="Furniture"/>
    <x v="2"/>
    <x v="351"/>
    <n v="272.84800000000001"/>
    <n v="1"/>
    <n v="0.2"/>
    <n v="27.284800000000001"/>
    <x v="0"/>
    <n v="9.9999999999999992E-2"/>
  </r>
  <r>
    <n v="8630"/>
    <s v="CA-2015-164084"/>
    <d v="2014-09-25T00:00:00"/>
    <d v="2015-12-09T00:00:00"/>
    <d v="2014-09-25T00:00:00"/>
    <d v="2015-12-09T00:00:00"/>
    <n v="440"/>
    <x v="1"/>
    <s v="Q3"/>
    <s v="Sep"/>
    <x v="1"/>
    <s v="AG-10525"/>
    <x v="650"/>
    <x v="0"/>
    <s v="United States"/>
    <x v="4"/>
    <x v="4"/>
    <n v="10011"/>
    <x v="0"/>
    <s v="FUR-TA-10003569"/>
    <s v="Furniture"/>
    <x v="2"/>
    <x v="296"/>
    <n v="481.17599999999999"/>
    <n v="2"/>
    <n v="0.4"/>
    <n v="-120.294"/>
    <x v="0"/>
    <n v="-0.25"/>
  </r>
  <r>
    <n v="9644"/>
    <s v="CA-2014-104563"/>
    <d v="2014-03-16T00:00:00"/>
    <d v="2014-12-03T00:00:00"/>
    <d v="2014-03-16T00:00:00"/>
    <d v="2014-12-03T00:00:00"/>
    <n v="262"/>
    <x v="1"/>
    <s v="Q1"/>
    <s v="Mar"/>
    <x v="1"/>
    <s v="CM-12715"/>
    <x v="646"/>
    <x v="0"/>
    <s v="United States"/>
    <x v="12"/>
    <x v="1"/>
    <n v="98103"/>
    <x v="1"/>
    <s v="FUR-CH-10004495"/>
    <s v="Furniture"/>
    <x v="3"/>
    <x v="153"/>
    <n v="481.56799999999998"/>
    <n v="2"/>
    <n v="0.2"/>
    <n v="54.176400000000001"/>
    <x v="0"/>
    <n v="0.1125"/>
  </r>
  <r>
    <n v="4218"/>
    <s v="CA-2017-149881"/>
    <d v="2015-08-07T00:00:00"/>
    <d v="2017-03-04T00:00:00"/>
    <d v="2015-08-07T00:00:00"/>
    <d v="2017-03-04T00:00:00"/>
    <n v="575"/>
    <x v="0"/>
    <s v="Q3"/>
    <s v="Aug"/>
    <x v="2"/>
    <s v="NC-18535"/>
    <x v="651"/>
    <x v="0"/>
    <s v="United States"/>
    <x v="16"/>
    <x v="7"/>
    <n v="94110"/>
    <x v="1"/>
    <s v="FUR-BO-10003894"/>
    <s v="Furniture"/>
    <x v="1"/>
    <x v="122"/>
    <n v="482.66399999999999"/>
    <n v="8"/>
    <n v="0.15"/>
    <n v="85.176000000000002"/>
    <x v="0"/>
    <n v="0.17647058823529413"/>
  </r>
  <r>
    <n v="9093"/>
    <s v="CA-2015-162950"/>
    <d v="2018-10-26T00:00:00"/>
    <d v="2015-03-07T00:00:00"/>
    <d v="2015-03-07T00:00:00"/>
    <d v="2018-10-26T00:00:00"/>
    <n v="1329"/>
    <x v="0"/>
    <s v="Q1"/>
    <s v="Mar"/>
    <x v="0"/>
    <s v="DW-13585"/>
    <x v="521"/>
    <x v="0"/>
    <s v="United States"/>
    <x v="155"/>
    <x v="0"/>
    <n v="45373"/>
    <x v="0"/>
    <s v="FUR-BO-10001918"/>
    <s v="Furniture"/>
    <x v="1"/>
    <x v="354"/>
    <n v="482.94"/>
    <n v="6"/>
    <n v="0.5"/>
    <n v="-376.69319999999999"/>
    <x v="0"/>
    <n v="-0.78"/>
  </r>
  <r>
    <n v="8024"/>
    <s v="CA-2014-129189"/>
    <d v="2019-01-01T00:00:00"/>
    <d v="2014-07-25T00:00:00"/>
    <d v="2014-07-25T00:00:00"/>
    <d v="2019-01-01T00:00:00"/>
    <n v="1621"/>
    <x v="1"/>
    <s v="Q3"/>
    <s v="Jul"/>
    <x v="1"/>
    <s v="HM-14860"/>
    <x v="49"/>
    <x v="0"/>
    <s v="United States"/>
    <x v="37"/>
    <x v="17"/>
    <n v="75217"/>
    <x v="3"/>
    <s v="FUR-CH-10004997"/>
    <s v="Furniture"/>
    <x v="3"/>
    <x v="195"/>
    <n v="657.93"/>
    <n v="5"/>
    <n v="0.3"/>
    <n v="-93.99"/>
    <x v="0"/>
    <n v="-0.14285714285714285"/>
  </r>
  <r>
    <n v="9843"/>
    <s v="US-2016-125402"/>
    <d v="2019-09-19T00:00:00"/>
    <d v="2016-01-10T00:00:00"/>
    <d v="2016-01-10T00:00:00"/>
    <d v="2019-09-19T00:00:00"/>
    <n v="1348"/>
    <x v="2"/>
    <s v="Q1"/>
    <s v="Jan"/>
    <x v="1"/>
    <s v="DL-12865"/>
    <x v="123"/>
    <x v="1"/>
    <s v="United States"/>
    <x v="141"/>
    <x v="7"/>
    <n v="90805"/>
    <x v="1"/>
    <s v="FUR-CH-10000665"/>
    <s v="Furniture"/>
    <x v="3"/>
    <x v="182"/>
    <n v="483.13600000000002"/>
    <n v="4"/>
    <n v="0.2"/>
    <n v="60.392000000000003"/>
    <x v="0"/>
    <n v="0.125"/>
  </r>
  <r>
    <n v="1872"/>
    <s v="CA-2014-116932"/>
    <d v="2018-12-30T00:00:00"/>
    <d v="2014-07-25T00:00:00"/>
    <d v="2014-07-25T00:00:00"/>
    <d v="2018-12-30T00:00:00"/>
    <n v="1619"/>
    <x v="1"/>
    <s v="Q3"/>
    <s v="Jul"/>
    <x v="1"/>
    <s v="ME-18010"/>
    <x v="649"/>
    <x v="0"/>
    <s v="United States"/>
    <x v="16"/>
    <x v="7"/>
    <n v="94122"/>
    <x v="1"/>
    <s v="FUR-CH-10001215"/>
    <s v="Furniture"/>
    <x v="3"/>
    <x v="221"/>
    <n v="801.56799999999998"/>
    <n v="2"/>
    <n v="0.2"/>
    <n v="50.097999999999999"/>
    <x v="0"/>
    <n v="6.25E-2"/>
  </r>
  <r>
    <n v="8305"/>
    <s v="CA-2017-135419"/>
    <d v="2015-10-26T00:00:00"/>
    <d v="2017-09-11T00:00:00"/>
    <d v="2015-10-26T00:00:00"/>
    <d v="2017-09-11T00:00:00"/>
    <n v="686"/>
    <x v="0"/>
    <s v="Q4"/>
    <s v="Oct"/>
    <x v="1"/>
    <s v="BG-11740"/>
    <x v="357"/>
    <x v="1"/>
    <s v="United States"/>
    <x v="158"/>
    <x v="7"/>
    <n v="93309"/>
    <x v="1"/>
    <s v="FUR-TA-10001086"/>
    <s v="Furniture"/>
    <x v="2"/>
    <x v="134"/>
    <n v="486.36799999999999"/>
    <n v="4"/>
    <n v="0.2"/>
    <n v="36.477600000000002"/>
    <x v="0"/>
    <n v="7.5000000000000011E-2"/>
  </r>
  <r>
    <n v="5985"/>
    <s v="CA-2016-163776"/>
    <d v="2018-12-19T00:00:00"/>
    <d v="2016-07-25T00:00:00"/>
    <d v="2016-07-25T00:00:00"/>
    <d v="2018-12-19T00:00:00"/>
    <n v="877"/>
    <x v="2"/>
    <s v="Q3"/>
    <s v="Jul"/>
    <x v="1"/>
    <s v="JS-16030"/>
    <x v="68"/>
    <x v="1"/>
    <s v="United States"/>
    <x v="329"/>
    <x v="43"/>
    <n v="39401"/>
    <x v="2"/>
    <s v="FUR-FU-10001185"/>
    <s v="Furniture"/>
    <x v="0"/>
    <x v="217"/>
    <n v="185.58"/>
    <n v="6"/>
    <n v="0"/>
    <n v="76.087800000000001"/>
    <x v="0"/>
    <n v="0.41"/>
  </r>
  <r>
    <n v="363"/>
    <s v="CA-2017-144904"/>
    <d v="2019-09-24T00:00:00"/>
    <d v="2017-01-10T00:00:00"/>
    <d v="2017-01-10T00:00:00"/>
    <d v="2019-09-24T00:00:00"/>
    <n v="987"/>
    <x v="3"/>
    <s v="Q1"/>
    <s v="Jan"/>
    <x v="1"/>
    <s v="KW-16435"/>
    <x v="206"/>
    <x v="1"/>
    <s v="United States"/>
    <x v="4"/>
    <x v="4"/>
    <n v="10009"/>
    <x v="0"/>
    <s v="FUR-CH-10000785"/>
    <s v="Furniture"/>
    <x v="3"/>
    <x v="35"/>
    <n v="488.64600000000002"/>
    <n v="3"/>
    <n v="0.1"/>
    <n v="86.870400000000004"/>
    <x v="0"/>
    <n v="0.17777777777777778"/>
  </r>
  <r>
    <n v="8894"/>
    <s v="CA-2014-124723"/>
    <d v="2014-02-24T00:00:00"/>
    <d v="2014-12-08T00:00:00"/>
    <d v="2014-02-24T00:00:00"/>
    <d v="2014-12-08T00:00:00"/>
    <n v="287"/>
    <x v="1"/>
    <s v="Q1"/>
    <s v="Feb"/>
    <x v="1"/>
    <s v="GZ-14470"/>
    <x v="279"/>
    <x v="1"/>
    <s v="United States"/>
    <x v="23"/>
    <x v="17"/>
    <n v="77590"/>
    <x v="3"/>
    <s v="FUR-TA-10001307"/>
    <s v="Furniture"/>
    <x v="2"/>
    <x v="97"/>
    <n v="489.23"/>
    <n v="2"/>
    <n v="0.3"/>
    <n v="41.933999999999997"/>
    <x v="0"/>
    <n v="8.5714285714285701E-2"/>
  </r>
  <r>
    <n v="2448"/>
    <s v="CA-2016-119165"/>
    <d v="2016-10-09T00:00:00"/>
    <d v="2016-06-11T00:00:00"/>
    <d v="2016-06-11T00:00:00"/>
    <d v="2016-10-09T00:00:00"/>
    <n v="120"/>
    <x v="2"/>
    <s v="Q2"/>
    <s v="Jun"/>
    <x v="1"/>
    <s v="BD-11320"/>
    <x v="183"/>
    <x v="1"/>
    <s v="United States"/>
    <x v="3"/>
    <x v="3"/>
    <n v="19143"/>
    <x v="0"/>
    <s v="FUR-CH-10000988"/>
    <s v="Furniture"/>
    <x v="3"/>
    <x v="215"/>
    <n v="492.83499999999998"/>
    <n v="5"/>
    <n v="0.3"/>
    <n v="-14.081"/>
    <x v="0"/>
    <n v="-2.8571428571428571E-2"/>
  </r>
  <r>
    <n v="5990"/>
    <s v="CA-2016-163776"/>
    <d v="2018-12-20T00:00:00"/>
    <d v="2016-07-25T00:00:00"/>
    <d v="2016-07-25T00:00:00"/>
    <d v="2018-12-20T00:00:00"/>
    <n v="878"/>
    <x v="2"/>
    <s v="Q3"/>
    <s v="Jul"/>
    <x v="1"/>
    <s v="JS-16030"/>
    <x v="68"/>
    <x v="1"/>
    <s v="United States"/>
    <x v="329"/>
    <x v="43"/>
    <n v="39401"/>
    <x v="2"/>
    <s v="FUR-BO-10003546"/>
    <s v="Furniture"/>
    <x v="1"/>
    <x v="237"/>
    <n v="504.9"/>
    <n v="5"/>
    <n v="0"/>
    <n v="126.22499999999999"/>
    <x v="0"/>
    <n v="0.25"/>
  </r>
  <r>
    <n v="4541"/>
    <s v="CA-2015-104129"/>
    <d v="2017-11-12T00:00:00"/>
    <d v="2015-02-03T00:00:00"/>
    <d v="2015-02-03T00:00:00"/>
    <d v="2017-11-12T00:00:00"/>
    <n v="1013"/>
    <x v="0"/>
    <s v="Q1"/>
    <s v="Feb"/>
    <x v="1"/>
    <s v="ES-14080"/>
    <x v="471"/>
    <x v="0"/>
    <s v="United States"/>
    <x v="198"/>
    <x v="35"/>
    <n v="2908"/>
    <x v="0"/>
    <s v="FUR-TA-10004152"/>
    <s v="Furniture"/>
    <x v="2"/>
    <x v="363"/>
    <n v="493.92"/>
    <n v="7"/>
    <n v="0.3"/>
    <n v="-28.224"/>
    <x v="0"/>
    <n v="-5.7142857142857141E-2"/>
  </r>
  <r>
    <n v="5220"/>
    <s v="CA-2017-145653"/>
    <d v="2015-08-14T00:00:00"/>
    <d v="2017-01-09T00:00:00"/>
    <d v="2015-08-14T00:00:00"/>
    <d v="2017-01-09T00:00:00"/>
    <n v="514"/>
    <x v="0"/>
    <s v="Q3"/>
    <s v="Aug"/>
    <x v="3"/>
    <s v="CA-12775"/>
    <x v="597"/>
    <x v="1"/>
    <s v="United States"/>
    <x v="20"/>
    <x v="12"/>
    <n v="48205"/>
    <x v="3"/>
    <s v="FUR-CH-10004875"/>
    <s v="Furniture"/>
    <x v="3"/>
    <x v="32"/>
    <n v="498.26"/>
    <n v="7"/>
    <n v="0"/>
    <n v="134.53020000000001"/>
    <x v="0"/>
    <n v="0.27"/>
  </r>
  <r>
    <n v="7845"/>
    <s v="US-2017-123834"/>
    <d v="2019-01-04T00:00:00"/>
    <d v="2017-07-25T00:00:00"/>
    <d v="2017-07-25T00:00:00"/>
    <d v="2019-01-04T00:00:00"/>
    <n v="528"/>
    <x v="3"/>
    <s v="Q3"/>
    <s v="Jul"/>
    <x v="1"/>
    <s v="GM-14500"/>
    <x v="337"/>
    <x v="1"/>
    <s v="United States"/>
    <x v="330"/>
    <x v="17"/>
    <n v="78577"/>
    <x v="3"/>
    <s v="FUR-TA-10001676"/>
    <s v="Furniture"/>
    <x v="2"/>
    <x v="75"/>
    <n v="124.404"/>
    <n v="4"/>
    <n v="0.3"/>
    <n v="-21.3264"/>
    <x v="0"/>
    <n v="-0.17142857142857143"/>
  </r>
  <r>
    <n v="6288"/>
    <s v="CA-2014-100090"/>
    <d v="2014-04-07T00:00:00"/>
    <d v="2014-12-07T00:00:00"/>
    <d v="2014-04-07T00:00:00"/>
    <d v="2014-12-07T00:00:00"/>
    <n v="244"/>
    <x v="1"/>
    <s v="Q2"/>
    <s v="Apr"/>
    <x v="1"/>
    <s v="EB-13705"/>
    <x v="164"/>
    <x v="0"/>
    <s v="United States"/>
    <x v="16"/>
    <x v="7"/>
    <n v="94122"/>
    <x v="1"/>
    <s v="FUR-TA-10003715"/>
    <s v="Furniture"/>
    <x v="2"/>
    <x v="340"/>
    <n v="502.488"/>
    <n v="3"/>
    <n v="0.2"/>
    <n v="-87.935400000000001"/>
    <x v="0"/>
    <n v="-0.17500000000000002"/>
  </r>
  <r>
    <n v="9320"/>
    <s v="US-2017-108343"/>
    <d v="2018-12-27T00:00:00"/>
    <d v="2017-07-25T00:00:00"/>
    <d v="2017-07-25T00:00:00"/>
    <d v="2018-12-27T00:00:00"/>
    <n v="520"/>
    <x v="3"/>
    <s v="Q3"/>
    <s v="Jul"/>
    <x v="1"/>
    <s v="AR-10825"/>
    <x v="407"/>
    <x v="0"/>
    <s v="United States"/>
    <x v="4"/>
    <x v="4"/>
    <n v="10009"/>
    <x v="0"/>
    <s v="FUR-CH-10002780"/>
    <s v="Furniture"/>
    <x v="3"/>
    <x v="375"/>
    <n v="163.76400000000001"/>
    <n v="2"/>
    <n v="0.1"/>
    <n v="25.474399999999999"/>
    <x v="0"/>
    <n v="0.15555555555555553"/>
  </r>
  <r>
    <n v="2317"/>
    <s v="CA-2017-122035"/>
    <d v="2018-12-26T00:00:00"/>
    <d v="2017-07-25T00:00:00"/>
    <d v="2017-07-25T00:00:00"/>
    <d v="2018-12-26T00:00:00"/>
    <n v="519"/>
    <x v="3"/>
    <s v="Q3"/>
    <s v="Jul"/>
    <x v="1"/>
    <s v="EM-13825"/>
    <x v="57"/>
    <x v="0"/>
    <s v="United States"/>
    <x v="331"/>
    <x v="21"/>
    <n v="57103"/>
    <x v="3"/>
    <s v="FUR-CH-10003833"/>
    <s v="Furniture"/>
    <x v="3"/>
    <x v="270"/>
    <n v="182.94"/>
    <n v="3"/>
    <n v="0"/>
    <n v="27.440999999999999"/>
    <x v="0"/>
    <n v="0.15"/>
  </r>
  <r>
    <n v="7543"/>
    <s v="US-2017-112347"/>
    <d v="2015-09-27T00:00:00"/>
    <d v="2017-06-12T00:00:00"/>
    <d v="2015-09-27T00:00:00"/>
    <d v="2017-06-12T00:00:00"/>
    <n v="624"/>
    <x v="0"/>
    <s v="Q3"/>
    <s v="Sep"/>
    <x v="1"/>
    <s v="BS-11380"/>
    <x v="595"/>
    <x v="0"/>
    <s v="United States"/>
    <x v="82"/>
    <x v="31"/>
    <n v="80219"/>
    <x v="1"/>
    <s v="FUR-FU-10001488"/>
    <s v="Furniture"/>
    <x v="0"/>
    <x v="73"/>
    <n v="508.70400000000001"/>
    <n v="6"/>
    <n v="0.2"/>
    <n v="0"/>
    <x v="1"/>
    <n v="0"/>
  </r>
  <r>
    <n v="9321"/>
    <s v="US-2017-108343"/>
    <d v="2018-12-28T00:00:00"/>
    <d v="2017-07-25T00:00:00"/>
    <d v="2017-07-25T00:00:00"/>
    <d v="2018-12-28T00:00:00"/>
    <n v="521"/>
    <x v="3"/>
    <s v="Q3"/>
    <s v="Jul"/>
    <x v="1"/>
    <s v="AR-10825"/>
    <x v="407"/>
    <x v="0"/>
    <s v="United States"/>
    <x v="4"/>
    <x v="4"/>
    <n v="10009"/>
    <x v="0"/>
    <s v="FUR-FU-10000747"/>
    <s v="Furniture"/>
    <x v="0"/>
    <x v="49"/>
    <n v="183.92"/>
    <n v="4"/>
    <n v="0"/>
    <n v="31.266400000000001"/>
    <x v="0"/>
    <n v="0.17"/>
  </r>
  <r>
    <n v="6700"/>
    <s v="CA-2017-145429"/>
    <d v="2019-01-03T00:00:00"/>
    <d v="2017-07-25T00:00:00"/>
    <d v="2017-07-25T00:00:00"/>
    <d v="2019-01-03T00:00:00"/>
    <n v="527"/>
    <x v="3"/>
    <s v="Q3"/>
    <s v="Jul"/>
    <x v="1"/>
    <s v="SW-20455"/>
    <x v="448"/>
    <x v="1"/>
    <s v="United States"/>
    <x v="8"/>
    <x v="7"/>
    <n v="92024"/>
    <x v="1"/>
    <s v="FUR-CH-10000988"/>
    <s v="Furniture"/>
    <x v="3"/>
    <x v="215"/>
    <n v="225.29599999999999"/>
    <n v="2"/>
    <n v="0.2"/>
    <n v="22.529599999999999"/>
    <x v="0"/>
    <n v="9.9999999999999992E-2"/>
  </r>
  <r>
    <n v="9848"/>
    <s v="CA-2017-169327"/>
    <d v="2015-09-05T00:00:00"/>
    <d v="2017-04-09T00:00:00"/>
    <d v="2015-09-05T00:00:00"/>
    <d v="2017-04-09T00:00:00"/>
    <n v="582"/>
    <x v="0"/>
    <s v="Q3"/>
    <s v="Sep"/>
    <x v="0"/>
    <s v="MH-17290"/>
    <x v="550"/>
    <x v="2"/>
    <s v="United States"/>
    <x v="10"/>
    <x v="7"/>
    <n v="90008"/>
    <x v="1"/>
    <s v="FUR-FU-10004188"/>
    <s v="Furniture"/>
    <x v="0"/>
    <x v="329"/>
    <n v="511.5"/>
    <n v="5"/>
    <n v="0"/>
    <n v="132.99"/>
    <x v="0"/>
    <n v="0.26"/>
  </r>
  <r>
    <n v="8759"/>
    <s v="CA-2016-114307"/>
    <d v="2019-01-09T00:00:00"/>
    <d v="2016-07-26T00:00:00"/>
    <d v="2016-07-26T00:00:00"/>
    <d v="2019-01-09T00:00:00"/>
    <n v="897"/>
    <x v="2"/>
    <s v="Q3"/>
    <s v="Jul"/>
    <x v="1"/>
    <s v="MF-17665"/>
    <x v="0"/>
    <x v="0"/>
    <s v="United States"/>
    <x v="76"/>
    <x v="34"/>
    <n v="21044"/>
    <x v="0"/>
    <s v="FUR-FU-10000794"/>
    <s v="Furniture"/>
    <x v="0"/>
    <x v="203"/>
    <n v="27.42"/>
    <n v="3"/>
    <n v="0"/>
    <n v="9.3228000000000009"/>
    <x v="0"/>
    <n v="0.34"/>
  </r>
  <r>
    <n v="6762"/>
    <s v="CA-2016-162943"/>
    <d v="2019-01-14T00:00:00"/>
    <d v="2016-07-26T00:00:00"/>
    <d v="2016-07-26T00:00:00"/>
    <d v="2019-01-14T00:00:00"/>
    <n v="902"/>
    <x v="2"/>
    <s v="Q3"/>
    <s v="Jul"/>
    <x v="0"/>
    <s v="DB-12970"/>
    <x v="244"/>
    <x v="0"/>
    <s v="United States"/>
    <x v="4"/>
    <x v="4"/>
    <n v="10035"/>
    <x v="0"/>
    <s v="FUR-CH-10001708"/>
    <s v="Furniture"/>
    <x v="3"/>
    <x v="241"/>
    <n v="253.76400000000001"/>
    <n v="2"/>
    <n v="0.1"/>
    <n v="31.015599999999999"/>
    <x v="0"/>
    <n v="0.12222222222222222"/>
  </r>
  <r>
    <n v="8167"/>
    <s v="CA-2015-168207"/>
    <d v="2014-07-13T00:00:00"/>
    <d v="2015-06-11T00:00:00"/>
    <d v="2014-07-13T00:00:00"/>
    <d v="2015-06-11T00:00:00"/>
    <n v="333"/>
    <x v="1"/>
    <s v="Q3"/>
    <s v="Jul"/>
    <x v="1"/>
    <s v="LT-17110"/>
    <x v="222"/>
    <x v="1"/>
    <s v="United States"/>
    <x v="8"/>
    <x v="7"/>
    <n v="92105"/>
    <x v="1"/>
    <s v="FUR-BO-10004357"/>
    <s v="Furniture"/>
    <x v="1"/>
    <x v="206"/>
    <n v="512.49900000000002"/>
    <n v="3"/>
    <n v="0.15"/>
    <n v="-30.146999999999998"/>
    <x v="0"/>
    <n v="-5.8823529411764698E-2"/>
  </r>
  <r>
    <n v="3995"/>
    <s v="CA-2015-105627"/>
    <d v="2014-10-01T00:00:00"/>
    <d v="2015-12-03T00:00:00"/>
    <d v="2014-10-01T00:00:00"/>
    <d v="2015-12-03T00:00:00"/>
    <n v="428"/>
    <x v="1"/>
    <s v="Q4"/>
    <s v="Oct"/>
    <x v="1"/>
    <s v="DK-12895"/>
    <x v="293"/>
    <x v="1"/>
    <s v="United States"/>
    <x v="319"/>
    <x v="38"/>
    <n v="53142"/>
    <x v="3"/>
    <s v="FUR-BO-10002916"/>
    <s v="Furniture"/>
    <x v="1"/>
    <x v="277"/>
    <n v="512.94000000000005"/>
    <n v="3"/>
    <n v="0"/>
    <n v="97.458600000000004"/>
    <x v="0"/>
    <n v="0.18999999999999997"/>
  </r>
  <r>
    <n v="5834"/>
    <s v="CA-2016-142895"/>
    <d v="2019-01-02T00:00:00"/>
    <d v="2016-07-26T00:00:00"/>
    <d v="2016-07-26T00:00:00"/>
    <d v="2019-01-02T00:00:00"/>
    <n v="890"/>
    <x v="2"/>
    <s v="Q3"/>
    <s v="Jul"/>
    <x v="1"/>
    <s v="BP-11290"/>
    <x v="295"/>
    <x v="1"/>
    <s v="United States"/>
    <x v="19"/>
    <x v="10"/>
    <n v="28027"/>
    <x v="2"/>
    <s v="FUR-CH-10002961"/>
    <s v="Furniture"/>
    <x v="3"/>
    <x v="307"/>
    <n v="363.92"/>
    <n v="5"/>
    <n v="0.2"/>
    <n v="0"/>
    <x v="1"/>
    <n v="0"/>
  </r>
  <r>
    <n v="580"/>
    <s v="CA-2017-118640"/>
    <d v="2018-12-29T00:00:00"/>
    <d v="2017-07-26T00:00:00"/>
    <d v="2017-07-26T00:00:00"/>
    <d v="2018-12-29T00:00:00"/>
    <n v="521"/>
    <x v="3"/>
    <s v="Q3"/>
    <s v="Jul"/>
    <x v="1"/>
    <s v="CS-11950"/>
    <x v="184"/>
    <x v="1"/>
    <s v="United States"/>
    <x v="11"/>
    <x v="6"/>
    <n v="60610"/>
    <x v="3"/>
    <s v="FUR-FU-10001475"/>
    <s v="Furniture"/>
    <x v="0"/>
    <x v="50"/>
    <n v="8.7919999999999998"/>
    <n v="1"/>
    <n v="0.6"/>
    <n v="-5.7148000000000003"/>
    <x v="0"/>
    <n v="-0.65"/>
  </r>
  <r>
    <n v="2507"/>
    <s v="CA-2014-143917"/>
    <d v="2019-01-15T00:00:00"/>
    <d v="2014-07-27T00:00:00"/>
    <d v="2014-07-27T00:00:00"/>
    <d v="2019-01-15T00:00:00"/>
    <n v="1633"/>
    <x v="1"/>
    <s v="Q3"/>
    <s v="Jul"/>
    <x v="0"/>
    <s v="KL-16645"/>
    <x v="13"/>
    <x v="1"/>
    <s v="United States"/>
    <x v="16"/>
    <x v="7"/>
    <n v="94122"/>
    <x v="1"/>
    <s v="FUR-FU-10004351"/>
    <s v="Furniture"/>
    <x v="0"/>
    <x v="91"/>
    <n v="77.92"/>
    <n v="8"/>
    <n v="0"/>
    <n v="34.284799999999997"/>
    <x v="0"/>
    <n v="0.43999999999999995"/>
  </r>
  <r>
    <n v="1700"/>
    <s v="CA-2014-135657"/>
    <d v="2014-02-01T00:00:00"/>
    <d v="2014-07-06T00:00:00"/>
    <d v="2014-02-01T00:00:00"/>
    <d v="2014-07-06T00:00:00"/>
    <n v="155"/>
    <x v="1"/>
    <s v="Q1"/>
    <s v="Feb"/>
    <x v="0"/>
    <s v="SC-20725"/>
    <x v="201"/>
    <x v="1"/>
    <s v="United States"/>
    <x v="12"/>
    <x v="1"/>
    <n v="98115"/>
    <x v="1"/>
    <s v="FUR-TA-10004086"/>
    <s v="Furniture"/>
    <x v="2"/>
    <x v="141"/>
    <n v="515.88"/>
    <n v="6"/>
    <n v="0"/>
    <n v="113.4936"/>
    <x v="0"/>
    <n v="0.22"/>
  </r>
  <r>
    <n v="948"/>
    <s v="US-2017-110576"/>
    <d v="2017-03-31T00:00:00"/>
    <d v="2017-02-12T00:00:00"/>
    <d v="2017-02-12T00:00:00"/>
    <d v="2017-03-31T00:00:00"/>
    <n v="47"/>
    <x v="3"/>
    <s v="Q1"/>
    <s v="Feb"/>
    <x v="1"/>
    <s v="RB-19795"/>
    <x v="652"/>
    <x v="2"/>
    <s v="United States"/>
    <x v="3"/>
    <x v="3"/>
    <n v="19120"/>
    <x v="0"/>
    <s v="FUR-FU-10003601"/>
    <s v="Furniture"/>
    <x v="0"/>
    <x v="313"/>
    <n v="516.48800000000006"/>
    <n v="7"/>
    <n v="0.2"/>
    <n v="-12.9122"/>
    <x v="0"/>
    <n v="-2.4999999999999998E-2"/>
  </r>
  <r>
    <n v="3324"/>
    <s v="CA-2015-120810"/>
    <d v="2019-01-12T00:00:00"/>
    <d v="2015-07-27T00:00:00"/>
    <d v="2015-07-27T00:00:00"/>
    <d v="2019-01-12T00:00:00"/>
    <n v="1265"/>
    <x v="0"/>
    <s v="Q3"/>
    <s v="Jul"/>
    <x v="1"/>
    <s v="TH-21550"/>
    <x v="653"/>
    <x v="2"/>
    <s v="United States"/>
    <x v="4"/>
    <x v="4"/>
    <n v="10009"/>
    <x v="0"/>
    <s v="FUR-FU-10002253"/>
    <s v="Furniture"/>
    <x v="0"/>
    <x v="302"/>
    <n v="128.82"/>
    <n v="3"/>
    <n v="0"/>
    <n v="50.239800000000002"/>
    <x v="0"/>
    <n v="0.39"/>
  </r>
  <r>
    <n v="4384"/>
    <s v="US-2015-122784"/>
    <d v="2018-12-24T00:00:00"/>
    <d v="2015-07-27T00:00:00"/>
    <d v="2015-07-27T00:00:00"/>
    <d v="2018-12-24T00:00:00"/>
    <n v="1246"/>
    <x v="0"/>
    <s v="Q3"/>
    <s v="Jul"/>
    <x v="1"/>
    <s v="RA-19915"/>
    <x v="457"/>
    <x v="1"/>
    <s v="United States"/>
    <x v="332"/>
    <x v="6"/>
    <n v="60035"/>
    <x v="3"/>
    <s v="FUR-BO-10004690"/>
    <s v="Furniture"/>
    <x v="1"/>
    <x v="376"/>
    <n v="384.94400000000002"/>
    <n v="4"/>
    <n v="0.3"/>
    <n v="-126.4816"/>
    <x v="0"/>
    <n v="-0.32857142857142857"/>
  </r>
  <r>
    <n v="2810"/>
    <s v="CA-2015-148635"/>
    <d v="2019-01-17T00:00:00"/>
    <d v="2015-07-27T00:00:00"/>
    <d v="2015-07-27T00:00:00"/>
    <d v="2019-01-17T00:00:00"/>
    <n v="1270"/>
    <x v="0"/>
    <s v="Q3"/>
    <s v="Jul"/>
    <x v="0"/>
    <s v="MH-18025"/>
    <x v="86"/>
    <x v="1"/>
    <s v="United States"/>
    <x v="12"/>
    <x v="1"/>
    <n v="98115"/>
    <x v="1"/>
    <s v="FUR-CH-10001854"/>
    <s v="Furniture"/>
    <x v="3"/>
    <x v="155"/>
    <n v="561.56799999999998"/>
    <n v="2"/>
    <n v="0.2"/>
    <n v="28.078399999999998"/>
    <x v="0"/>
    <n v="4.9999999999999996E-2"/>
  </r>
  <r>
    <n v="2809"/>
    <s v="CA-2015-148635"/>
    <d v="2019-01-16T00:00:00"/>
    <d v="2015-07-27T00:00:00"/>
    <d v="2015-07-27T00:00:00"/>
    <d v="2019-01-16T00:00:00"/>
    <n v="1269"/>
    <x v="0"/>
    <s v="Q3"/>
    <s v="Jul"/>
    <x v="0"/>
    <s v="MH-18025"/>
    <x v="86"/>
    <x v="1"/>
    <s v="United States"/>
    <x v="12"/>
    <x v="1"/>
    <n v="98115"/>
    <x v="1"/>
    <s v="FUR-BO-10002213"/>
    <s v="Furniture"/>
    <x v="1"/>
    <x v="53"/>
    <n v="704.9"/>
    <n v="5"/>
    <n v="0"/>
    <n v="56.392000000000003"/>
    <x v="0"/>
    <n v="0.08"/>
  </r>
  <r>
    <n v="4360"/>
    <s v="CA-2017-162565"/>
    <d v="2016-03-30T00:00:00"/>
    <d v="2017-11-12T00:00:00"/>
    <d v="2016-03-30T00:00:00"/>
    <d v="2017-11-12T00:00:00"/>
    <n v="592"/>
    <x v="2"/>
    <s v="Q1"/>
    <s v="Mar"/>
    <x v="3"/>
    <s v="RR-19315"/>
    <x v="429"/>
    <x v="1"/>
    <s v="United States"/>
    <x v="43"/>
    <x v="6"/>
    <n v="60505"/>
    <x v="3"/>
    <s v="FUR-CH-10003973"/>
    <s v="Furniture"/>
    <x v="3"/>
    <x v="345"/>
    <n v="520.46400000000006"/>
    <n v="2"/>
    <n v="0.3"/>
    <n v="-14.8704"/>
    <x v="0"/>
    <n v="-2.8571428571428567E-2"/>
  </r>
  <r>
    <n v="4386"/>
    <s v="US-2015-122784"/>
    <d v="2018-12-25T00:00:00"/>
    <d v="2015-07-27T00:00:00"/>
    <d v="2015-07-27T00:00:00"/>
    <d v="2018-12-25T00:00:00"/>
    <n v="1247"/>
    <x v="0"/>
    <s v="Q3"/>
    <s v="Jul"/>
    <x v="1"/>
    <s v="RA-19915"/>
    <x v="457"/>
    <x v="1"/>
    <s v="United States"/>
    <x v="332"/>
    <x v="6"/>
    <n v="60035"/>
    <x v="3"/>
    <s v="FUR-BO-10002545"/>
    <s v="Furniture"/>
    <x v="1"/>
    <x v="70"/>
    <n v="913.43"/>
    <n v="5"/>
    <n v="0.3"/>
    <n v="-52.195999999999998"/>
    <x v="0"/>
    <n v="-5.7142857142857141E-2"/>
  </r>
  <r>
    <n v="4717"/>
    <s v="CA-2017-143126"/>
    <d v="2015-10-30T00:00:00"/>
    <d v="2017-07-12T00:00:00"/>
    <d v="2015-10-30T00:00:00"/>
    <d v="2017-07-12T00:00:00"/>
    <n v="621"/>
    <x v="0"/>
    <s v="Q4"/>
    <s v="Oct"/>
    <x v="0"/>
    <s v="CM-12655"/>
    <x v="338"/>
    <x v="2"/>
    <s v="United States"/>
    <x v="12"/>
    <x v="1"/>
    <n v="98115"/>
    <x v="1"/>
    <s v="FUR-TA-10002958"/>
    <s v="Furniture"/>
    <x v="2"/>
    <x v="78"/>
    <n v="521.96"/>
    <n v="2"/>
    <n v="0"/>
    <n v="88.733199999999997"/>
    <x v="0"/>
    <n v="0.16999999999999998"/>
  </r>
  <r>
    <n v="1528"/>
    <s v="CA-2016-122392"/>
    <d v="2019-01-10T00:00:00"/>
    <d v="2016-07-27T00:00:00"/>
    <d v="2016-07-27T00:00:00"/>
    <d v="2019-01-10T00:00:00"/>
    <n v="897"/>
    <x v="2"/>
    <s v="Q3"/>
    <s v="Jul"/>
    <x v="1"/>
    <s v="CJ-12010"/>
    <x v="401"/>
    <x v="1"/>
    <s v="United States"/>
    <x v="333"/>
    <x v="3"/>
    <n v="18103"/>
    <x v="0"/>
    <s v="FUR-FU-10002456"/>
    <s v="Furniture"/>
    <x v="0"/>
    <x v="289"/>
    <n v="11.648"/>
    <n v="2"/>
    <n v="0.2"/>
    <n v="3.3488000000000002"/>
    <x v="0"/>
    <n v="0.28750000000000003"/>
  </r>
  <r>
    <n v="6586"/>
    <s v="CA-2017-104731"/>
    <d v="2019-01-05T00:00:00"/>
    <d v="2017-07-27T00:00:00"/>
    <d v="2017-07-27T00:00:00"/>
    <d v="2019-01-05T00:00:00"/>
    <n v="527"/>
    <x v="3"/>
    <s v="Q3"/>
    <s v="Jul"/>
    <x v="1"/>
    <s v="AM-10705"/>
    <x v="136"/>
    <x v="1"/>
    <s v="United States"/>
    <x v="207"/>
    <x v="2"/>
    <n v="24153"/>
    <x v="2"/>
    <s v="FUR-FU-10003274"/>
    <s v="Furniture"/>
    <x v="0"/>
    <x v="44"/>
    <n v="8.8000000000000007"/>
    <n v="5"/>
    <n v="0"/>
    <n v="3.8719999999999999"/>
    <x v="0"/>
    <n v="0.43999999999999995"/>
  </r>
  <r>
    <n v="7930"/>
    <s v="CA-2017-167549"/>
    <d v="2019-01-25T00:00:00"/>
    <d v="2017-07-27T00:00:00"/>
    <d v="2017-07-27T00:00:00"/>
    <d v="2019-01-25T00:00:00"/>
    <n v="547"/>
    <x v="3"/>
    <s v="Q3"/>
    <s v="Jul"/>
    <x v="2"/>
    <s v="EM-14200"/>
    <x v="654"/>
    <x v="2"/>
    <s v="United States"/>
    <x v="37"/>
    <x v="17"/>
    <n v="75217"/>
    <x v="3"/>
    <s v="FUR-TA-10004767"/>
    <s v="Furniture"/>
    <x v="2"/>
    <x v="265"/>
    <n v="298.11599999999999"/>
    <n v="6"/>
    <n v="0.3"/>
    <n v="-4.2587999999999999"/>
    <x v="0"/>
    <n v="-1.4285714285714287E-2"/>
  </r>
  <r>
    <n v="3799"/>
    <s v="CA-2017-147760"/>
    <d v="2015-11-10T00:00:00"/>
    <d v="2017-05-11T00:00:00"/>
    <d v="2015-11-10T00:00:00"/>
    <d v="2017-05-11T00:00:00"/>
    <n v="548"/>
    <x v="0"/>
    <s v="Q4"/>
    <s v="Nov"/>
    <x v="2"/>
    <s v="KL-16555"/>
    <x v="311"/>
    <x v="0"/>
    <s v="United States"/>
    <x v="263"/>
    <x v="10"/>
    <n v="27405"/>
    <x v="2"/>
    <s v="FUR-TA-10004575"/>
    <s v="Furniture"/>
    <x v="2"/>
    <x v="100"/>
    <n v="523.76400000000001"/>
    <n v="3"/>
    <n v="0.4"/>
    <n v="-192.04679999999999"/>
    <x v="0"/>
    <n v="-0.36666666666666664"/>
  </r>
  <r>
    <n v="7360"/>
    <s v="US-2014-115189"/>
    <d v="2017-10-07T00:00:00"/>
    <d v="2015-03-01T00:00:00"/>
    <d v="2015-03-01T00:00:00"/>
    <d v="2017-10-07T00:00:00"/>
    <n v="951"/>
    <x v="0"/>
    <s v="Q1"/>
    <s v="Mar"/>
    <x v="0"/>
    <s v="AR-10345"/>
    <x v="655"/>
    <x v="0"/>
    <s v="United States"/>
    <x v="3"/>
    <x v="3"/>
    <n v="19143"/>
    <x v="0"/>
    <s v="FUR-TA-10004575"/>
    <s v="Furniture"/>
    <x v="2"/>
    <x v="100"/>
    <n v="523.76400000000001"/>
    <n v="3"/>
    <n v="0.4"/>
    <n v="-192.04679999999999"/>
    <x v="0"/>
    <n v="-0.36666666666666664"/>
  </r>
  <r>
    <n v="6588"/>
    <s v="CA-2017-104731"/>
    <d v="2019-01-06T00:00:00"/>
    <d v="2017-07-27T00:00:00"/>
    <d v="2017-07-27T00:00:00"/>
    <d v="2019-01-06T00:00:00"/>
    <n v="528"/>
    <x v="3"/>
    <s v="Q3"/>
    <s v="Jul"/>
    <x v="1"/>
    <s v="AM-10705"/>
    <x v="136"/>
    <x v="1"/>
    <s v="United States"/>
    <x v="207"/>
    <x v="2"/>
    <n v="24153"/>
    <x v="2"/>
    <s v="FUR-BO-10003441"/>
    <s v="Furniture"/>
    <x v="1"/>
    <x v="230"/>
    <n v="302.94"/>
    <n v="3"/>
    <n v="0"/>
    <n v="69.676199999999994"/>
    <x v="0"/>
    <n v="0.22999999999999998"/>
  </r>
  <r>
    <n v="6946"/>
    <s v="CA-2016-106243"/>
    <d v="2019-10-24T00:00:00"/>
    <d v="2016-04-10T00:00:00"/>
    <d v="2016-04-10T00:00:00"/>
    <d v="2019-10-24T00:00:00"/>
    <n v="1292"/>
    <x v="2"/>
    <s v="Q2"/>
    <s v="Apr"/>
    <x v="1"/>
    <s v="GM-14680"/>
    <x v="598"/>
    <x v="1"/>
    <s v="United States"/>
    <x v="4"/>
    <x v="4"/>
    <n v="10011"/>
    <x v="0"/>
    <s v="FUR-BO-10003034"/>
    <s v="Furniture"/>
    <x v="1"/>
    <x v="22"/>
    <n v="523.91999999999996"/>
    <n v="5"/>
    <n v="0.2"/>
    <n v="-26.196000000000002"/>
    <x v="0"/>
    <n v="-5.000000000000001E-2"/>
  </r>
  <r>
    <n v="8119"/>
    <s v="US-2017-106551"/>
    <d v="2019-01-11T00:00:00"/>
    <d v="2017-07-27T00:00:00"/>
    <d v="2017-07-27T00:00:00"/>
    <d v="2019-01-11T00:00:00"/>
    <n v="533"/>
    <x v="3"/>
    <s v="Q3"/>
    <s v="Jul"/>
    <x v="1"/>
    <s v="EB-13930"/>
    <x v="153"/>
    <x v="1"/>
    <s v="United States"/>
    <x v="11"/>
    <x v="6"/>
    <n v="60653"/>
    <x v="3"/>
    <s v="FUR-CH-10004997"/>
    <s v="Furniture"/>
    <x v="3"/>
    <x v="195"/>
    <n v="526.34400000000005"/>
    <n v="4"/>
    <n v="0.3"/>
    <n v="-75.191999999999993"/>
    <x v="0"/>
    <n v="-0.14285714285714282"/>
  </r>
  <r>
    <n v="5688"/>
    <s v="CA-2014-131541"/>
    <d v="2019-02-09T00:00:00"/>
    <d v="2014-07-28T00:00:00"/>
    <d v="2014-07-28T00:00:00"/>
    <d v="2019-02-09T00:00:00"/>
    <n v="1657"/>
    <x v="1"/>
    <s v="Q3"/>
    <s v="Jul"/>
    <x v="3"/>
    <s v="CK-12205"/>
    <x v="96"/>
    <x v="1"/>
    <s v="United States"/>
    <x v="334"/>
    <x v="16"/>
    <n v="32712"/>
    <x v="2"/>
    <s v="FUR-FU-10003623"/>
    <s v="Furniture"/>
    <x v="0"/>
    <x v="279"/>
    <n v="129.88800000000001"/>
    <n v="6"/>
    <n v="0.2"/>
    <n v="12.988799999999999"/>
    <x v="0"/>
    <n v="9.9999999999999992E-2"/>
  </r>
  <r>
    <n v="2232"/>
    <s v="CA-2017-157091"/>
    <d v="2018-10-18T00:00:00"/>
    <d v="2017-01-07T00:00:00"/>
    <d v="2017-01-07T00:00:00"/>
    <d v="2018-10-18T00:00:00"/>
    <n v="649"/>
    <x v="3"/>
    <s v="Q1"/>
    <s v="Jan"/>
    <x v="1"/>
    <s v="DB-13405"/>
    <x v="656"/>
    <x v="1"/>
    <s v="United States"/>
    <x v="64"/>
    <x v="14"/>
    <n v="46350"/>
    <x v="3"/>
    <s v="FUR-FU-10000293"/>
    <s v="Furniture"/>
    <x v="0"/>
    <x v="349"/>
    <n v="526.45000000000005"/>
    <n v="5"/>
    <n v="0"/>
    <n v="31.587"/>
    <x v="0"/>
    <n v="0.06"/>
  </r>
  <r>
    <n v="6498"/>
    <s v="CA-2015-103135"/>
    <d v="2019-01-13T00:00:00"/>
    <d v="2015-07-28T00:00:00"/>
    <d v="2015-07-28T00:00:00"/>
    <d v="2019-01-13T00:00:00"/>
    <n v="1265"/>
    <x v="0"/>
    <s v="Q3"/>
    <s v="Jul"/>
    <x v="1"/>
    <s v="SS-20515"/>
    <x v="657"/>
    <x v="2"/>
    <s v="United States"/>
    <x v="58"/>
    <x v="30"/>
    <n v="40214"/>
    <x v="2"/>
    <s v="FUR-FU-10001487"/>
    <s v="Furniture"/>
    <x v="0"/>
    <x v="11"/>
    <n v="20.94"/>
    <n v="3"/>
    <n v="0"/>
    <n v="6.0726000000000004"/>
    <x v="0"/>
    <n v="0.28999999999999998"/>
  </r>
  <r>
    <n v="947"/>
    <s v="US-2015-140200"/>
    <d v="2019-02-02T00:00:00"/>
    <d v="2015-07-28T00:00:00"/>
    <d v="2015-07-28T00:00:00"/>
    <d v="2019-02-02T00:00:00"/>
    <n v="1285"/>
    <x v="0"/>
    <s v="Q3"/>
    <s v="Jul"/>
    <x v="2"/>
    <s v="CA-12775"/>
    <x v="597"/>
    <x v="1"/>
    <s v="United States"/>
    <x v="219"/>
    <x v="13"/>
    <n v="85204"/>
    <x v="1"/>
    <s v="FUR-TA-10002356"/>
    <s v="Furniture"/>
    <x v="2"/>
    <x v="123"/>
    <n v="393.16500000000002"/>
    <n v="3"/>
    <n v="0.5"/>
    <n v="-204.44579999999999"/>
    <x v="0"/>
    <n v="-0.51999999999999991"/>
  </r>
  <r>
    <n v="8777"/>
    <s v="CA-2016-102813"/>
    <d v="2015-01-07T00:00:00"/>
    <d v="2016-03-07T00:00:00"/>
    <d v="2015-01-07T00:00:00"/>
    <d v="2016-03-07T00:00:00"/>
    <n v="425"/>
    <x v="0"/>
    <s v="Q1"/>
    <s v="Jan"/>
    <x v="2"/>
    <s v="EA-14035"/>
    <x v="415"/>
    <x v="0"/>
    <s v="United States"/>
    <x v="201"/>
    <x v="17"/>
    <n v="77340"/>
    <x v="3"/>
    <s v="FUR-CH-10000665"/>
    <s v="Furniture"/>
    <x v="3"/>
    <x v="182"/>
    <n v="528.42999999999995"/>
    <n v="5"/>
    <n v="0.3"/>
    <n v="0"/>
    <x v="1"/>
    <n v="0"/>
  </r>
  <r>
    <n v="9895"/>
    <s v="US-2016-115441"/>
    <d v="2019-01-20T00:00:00"/>
    <d v="2016-07-28T00:00:00"/>
    <d v="2016-07-28T00:00:00"/>
    <d v="2019-01-20T00:00:00"/>
    <n v="906"/>
    <x v="2"/>
    <s v="Q3"/>
    <s v="Jul"/>
    <x v="0"/>
    <s v="SH-19975"/>
    <x v="388"/>
    <x v="0"/>
    <s v="United States"/>
    <x v="130"/>
    <x v="38"/>
    <n v="53209"/>
    <x v="3"/>
    <s v="FUR-FU-10001756"/>
    <s v="Furniture"/>
    <x v="0"/>
    <x v="150"/>
    <n v="95.2"/>
    <n v="5"/>
    <n v="0"/>
    <n v="27.608000000000001"/>
    <x v="0"/>
    <n v="0.28999999999999998"/>
  </r>
  <r>
    <n v="9894"/>
    <s v="US-2016-115441"/>
    <d v="2019-01-19T00:00:00"/>
    <d v="2016-07-28T00:00:00"/>
    <d v="2016-07-28T00:00:00"/>
    <d v="2019-01-19T00:00:00"/>
    <n v="905"/>
    <x v="2"/>
    <s v="Q3"/>
    <s v="Jul"/>
    <x v="0"/>
    <s v="SH-19975"/>
    <x v="388"/>
    <x v="0"/>
    <s v="United States"/>
    <x v="130"/>
    <x v="38"/>
    <n v="53209"/>
    <x v="3"/>
    <s v="FUR-CH-10004626"/>
    <s v="Furniture"/>
    <x v="3"/>
    <x v="24"/>
    <n v="403.56"/>
    <n v="4"/>
    <n v="0"/>
    <n v="96.854399999999998"/>
    <x v="0"/>
    <n v="0.24"/>
  </r>
  <r>
    <n v="6783"/>
    <s v="CA-2017-121293"/>
    <d v="2019-01-26T00:00:00"/>
    <d v="2017-07-28T00:00:00"/>
    <d v="2017-07-28T00:00:00"/>
    <d v="2019-01-26T00:00:00"/>
    <n v="547"/>
    <x v="3"/>
    <s v="Q3"/>
    <s v="Jul"/>
    <x v="0"/>
    <s v="JC-15775"/>
    <x v="140"/>
    <x v="1"/>
    <s v="United States"/>
    <x v="3"/>
    <x v="3"/>
    <n v="19143"/>
    <x v="0"/>
    <s v="FUR-FU-10000732"/>
    <s v="Furniture"/>
    <x v="0"/>
    <x v="103"/>
    <n v="20.096"/>
    <n v="4"/>
    <n v="0.2"/>
    <n v="3.0144000000000002"/>
    <x v="0"/>
    <n v="0.15000000000000002"/>
  </r>
  <r>
    <n v="6785"/>
    <s v="CA-2017-121293"/>
    <d v="2019-01-27T00:00:00"/>
    <d v="2017-07-28T00:00:00"/>
    <d v="2017-07-28T00:00:00"/>
    <d v="2019-01-27T00:00:00"/>
    <n v="548"/>
    <x v="3"/>
    <s v="Q3"/>
    <s v="Jul"/>
    <x v="0"/>
    <s v="JC-15775"/>
    <x v="140"/>
    <x v="1"/>
    <s v="United States"/>
    <x v="3"/>
    <x v="3"/>
    <n v="19143"/>
    <x v="0"/>
    <s v="FUR-TA-10001771"/>
    <s v="Furniture"/>
    <x v="2"/>
    <x v="370"/>
    <n v="138.58799999999999"/>
    <n v="1"/>
    <n v="0.4"/>
    <n v="-34.646999999999998"/>
    <x v="0"/>
    <n v="-0.25"/>
  </r>
  <r>
    <n v="6825"/>
    <s v="CA-2015-154291"/>
    <d v="2019-01-18T00:00:00"/>
    <d v="2015-07-29T00:00:00"/>
    <d v="2015-07-29T00:00:00"/>
    <d v="2019-01-18T00:00:00"/>
    <n v="1269"/>
    <x v="0"/>
    <s v="Q3"/>
    <s v="Jul"/>
    <x v="1"/>
    <s v="YS-21880"/>
    <x v="581"/>
    <x v="0"/>
    <s v="United States"/>
    <x v="49"/>
    <x v="24"/>
    <n v="36116"/>
    <x v="2"/>
    <s v="FUR-TA-10002041"/>
    <s v="Furniture"/>
    <x v="2"/>
    <x v="171"/>
    <n v="358.58"/>
    <n v="2"/>
    <n v="0"/>
    <n v="39.443800000000003"/>
    <x v="0"/>
    <n v="0.11000000000000001"/>
  </r>
  <r>
    <n v="2905"/>
    <s v="CA-2016-153577"/>
    <d v="2018-10-21T00:00:00"/>
    <d v="2016-01-07T00:00:00"/>
    <d v="2016-01-07T00:00:00"/>
    <d v="2018-10-21T00:00:00"/>
    <n v="1018"/>
    <x v="2"/>
    <s v="Q1"/>
    <s v="Jan"/>
    <x v="1"/>
    <s v="KH-16330"/>
    <x v="333"/>
    <x v="0"/>
    <s v="United States"/>
    <x v="332"/>
    <x v="6"/>
    <n v="60035"/>
    <x v="3"/>
    <s v="FUR-CH-10003981"/>
    <s v="Furniture"/>
    <x v="3"/>
    <x v="343"/>
    <n v="539.65800000000002"/>
    <n v="3"/>
    <n v="0.3"/>
    <n v="-7.7093999999999996"/>
    <x v="0"/>
    <n v="-1.4285714285714285E-2"/>
  </r>
  <r>
    <n v="731"/>
    <s v="US-2016-150861"/>
    <d v="2015-02-08T00:00:00"/>
    <d v="2016-06-12T00:00:00"/>
    <d v="2015-02-08T00:00:00"/>
    <d v="2016-06-12T00:00:00"/>
    <n v="490"/>
    <x v="0"/>
    <s v="Q1"/>
    <s v="Feb"/>
    <x v="2"/>
    <s v="EG-13900"/>
    <x v="403"/>
    <x v="1"/>
    <s v="United States"/>
    <x v="110"/>
    <x v="4"/>
    <n v="11572"/>
    <x v="0"/>
    <s v="FUR-CH-10002965"/>
    <s v="Furniture"/>
    <x v="3"/>
    <x v="231"/>
    <n v="542.64599999999996"/>
    <n v="3"/>
    <n v="0.1"/>
    <n v="102.49979999999999"/>
    <x v="0"/>
    <n v="0.18888888888888888"/>
  </r>
  <r>
    <n v="8632"/>
    <s v="CA-2016-107783"/>
    <d v="2019-02-12T00:00:00"/>
    <d v="2016-07-29T00:00:00"/>
    <d v="2016-07-29T00:00:00"/>
    <d v="2019-02-12T00:00:00"/>
    <n v="928"/>
    <x v="2"/>
    <s v="Q3"/>
    <s v="Jul"/>
    <x v="2"/>
    <s v="OT-18730"/>
    <x v="613"/>
    <x v="1"/>
    <s v="United States"/>
    <x v="148"/>
    <x v="3"/>
    <n v="18018"/>
    <x v="0"/>
    <s v="FUR-BO-10004409"/>
    <s v="Furniture"/>
    <x v="1"/>
    <x v="54"/>
    <n v="177.45"/>
    <n v="5"/>
    <n v="0.5"/>
    <n v="-78.078000000000003"/>
    <x v="0"/>
    <n v="-0.44000000000000006"/>
  </r>
  <r>
    <n v="3581"/>
    <s v="CA-2016-104157"/>
    <d v="2019-01-21T00:00:00"/>
    <d v="2016-07-29T00:00:00"/>
    <d v="2016-07-29T00:00:00"/>
    <d v="2019-01-21T00:00:00"/>
    <n v="906"/>
    <x v="2"/>
    <s v="Q3"/>
    <s v="Jul"/>
    <x v="1"/>
    <s v="MT-17815"/>
    <x v="658"/>
    <x v="1"/>
    <s v="United States"/>
    <x v="17"/>
    <x v="43"/>
    <n v="39212"/>
    <x v="2"/>
    <s v="FUR-TA-10004915"/>
    <s v="Furniture"/>
    <x v="2"/>
    <x v="143"/>
    <n v="2430.08"/>
    <n v="8"/>
    <n v="0"/>
    <n v="388.81279999999998"/>
    <x v="0"/>
    <n v="0.16"/>
  </r>
  <r>
    <n v="9776"/>
    <s v="CA-2014-169019"/>
    <d v="2019-02-01T00:00:00"/>
    <d v="2014-07-30T00:00:00"/>
    <d v="2014-07-30T00:00:00"/>
    <d v="2019-02-01T00:00:00"/>
    <n v="1647"/>
    <x v="1"/>
    <s v="Q3"/>
    <s v="Jul"/>
    <x v="1"/>
    <s v="LF-17185"/>
    <x v="236"/>
    <x v="1"/>
    <s v="United States"/>
    <x v="151"/>
    <x v="17"/>
    <n v="78207"/>
    <x v="3"/>
    <s v="FUR-FU-10004666"/>
    <s v="Furniture"/>
    <x v="0"/>
    <x v="312"/>
    <n v="17.495999999999999"/>
    <n v="3"/>
    <n v="0.6"/>
    <n v="-10.0602"/>
    <x v="0"/>
    <n v="-0.57500000000000007"/>
  </r>
  <r>
    <n v="273"/>
    <s v="CA-2015-155334"/>
    <d v="2019-02-17T00:00:00"/>
    <d v="2015-07-31T00:00:00"/>
    <d v="2015-07-31T00:00:00"/>
    <d v="2019-02-17T00:00:00"/>
    <n v="1297"/>
    <x v="0"/>
    <s v="Q3"/>
    <s v="Jul"/>
    <x v="2"/>
    <s v="HA-14920"/>
    <x v="70"/>
    <x v="1"/>
    <s v="United States"/>
    <x v="16"/>
    <x v="7"/>
    <n v="94109"/>
    <x v="1"/>
    <s v="FUR-FU-10003274"/>
    <s v="Furniture"/>
    <x v="0"/>
    <x v="44"/>
    <n v="5.28"/>
    <n v="3"/>
    <n v="0"/>
    <n v="2.3231999999999999"/>
    <x v="0"/>
    <n v="0.43999999999999995"/>
  </r>
  <r>
    <n v="2437"/>
    <s v="CA-2017-140053"/>
    <d v="2015-10-12T00:00:00"/>
    <d v="2017-10-07T00:00:00"/>
    <d v="2015-10-12T00:00:00"/>
    <d v="2017-10-07T00:00:00"/>
    <n v="726"/>
    <x v="0"/>
    <s v="Q4"/>
    <s v="Oct"/>
    <x v="1"/>
    <s v="CA-12265"/>
    <x v="165"/>
    <x v="1"/>
    <s v="United States"/>
    <x v="335"/>
    <x v="40"/>
    <n v="87401"/>
    <x v="1"/>
    <s v="FUR-FU-10003708"/>
    <s v="Furniture"/>
    <x v="0"/>
    <x v="67"/>
    <n v="545.85"/>
    <n v="9"/>
    <n v="0"/>
    <n v="114.6285"/>
    <x v="0"/>
    <n v="0.21"/>
  </r>
  <r>
    <n v="8814"/>
    <s v="CA-2015-127754"/>
    <d v="2019-02-03T00:00:00"/>
    <d v="2015-07-31T00:00:00"/>
    <d v="2015-07-31T00:00:00"/>
    <d v="2019-02-03T00:00:00"/>
    <n v="1283"/>
    <x v="0"/>
    <s v="Q3"/>
    <s v="Jul"/>
    <x v="1"/>
    <s v="CK-12760"/>
    <x v="80"/>
    <x v="0"/>
    <s v="United States"/>
    <x v="229"/>
    <x v="13"/>
    <n v="85301"/>
    <x v="1"/>
    <s v="FUR-CH-10003199"/>
    <s v="Furniture"/>
    <x v="3"/>
    <x v="347"/>
    <n v="266.35199999999998"/>
    <n v="3"/>
    <n v="0.2"/>
    <n v="13.317600000000001"/>
    <x v="0"/>
    <n v="5.000000000000001E-2"/>
  </r>
  <r>
    <n v="1003"/>
    <s v="CA-2015-124891"/>
    <d v="2019-02-18T00:00:00"/>
    <d v="2015-07-31T00:00:00"/>
    <d v="2015-07-31T00:00:00"/>
    <d v="2019-02-18T00:00:00"/>
    <n v="1298"/>
    <x v="0"/>
    <s v="Q3"/>
    <s v="Jul"/>
    <x v="3"/>
    <s v="RH-19495"/>
    <x v="659"/>
    <x v="1"/>
    <s v="United States"/>
    <x v="4"/>
    <x v="4"/>
    <n v="10024"/>
    <x v="0"/>
    <s v="FUR-TA-10002903"/>
    <s v="Furniture"/>
    <x v="2"/>
    <x v="6"/>
    <n v="1090.7819999999999"/>
    <n v="7"/>
    <n v="0.4"/>
    <n v="-290.87520000000001"/>
    <x v="0"/>
    <n v="-0.26666666666666672"/>
  </r>
  <r>
    <n v="500"/>
    <s v="CA-2016-126158"/>
    <d v="2019-01-24T00:00:00"/>
    <d v="2016-07-31T00:00:00"/>
    <d v="2016-07-31T00:00:00"/>
    <d v="2019-01-24T00:00:00"/>
    <n v="907"/>
    <x v="2"/>
    <s v="Q3"/>
    <s v="Jul"/>
    <x v="1"/>
    <s v="SC-20095"/>
    <x v="229"/>
    <x v="1"/>
    <s v="United States"/>
    <x v="34"/>
    <x v="7"/>
    <n v="92627"/>
    <x v="1"/>
    <s v="FUR-FU-10000073"/>
    <s v="Furniture"/>
    <x v="0"/>
    <x v="196"/>
    <n v="69.3"/>
    <n v="9"/>
    <n v="0"/>
    <n v="22.869"/>
    <x v="0"/>
    <n v="0.33"/>
  </r>
  <r>
    <n v="3907"/>
    <s v="CA-2015-167010"/>
    <d v="2014-08-20T00:00:00"/>
    <d v="2015-10-04T00:00:00"/>
    <d v="2014-08-20T00:00:00"/>
    <d v="2015-10-04T00:00:00"/>
    <n v="410"/>
    <x v="1"/>
    <s v="Q3"/>
    <s v="Aug"/>
    <x v="1"/>
    <s v="VT-21700"/>
    <x v="50"/>
    <x v="2"/>
    <s v="United States"/>
    <x v="3"/>
    <x v="3"/>
    <n v="19143"/>
    <x v="0"/>
    <s v="FUR-FU-10001468"/>
    <s v="Furniture"/>
    <x v="0"/>
    <x v="191"/>
    <n v="547.13599999999997"/>
    <n v="4"/>
    <n v="0.2"/>
    <n v="-68.391999999999996"/>
    <x v="0"/>
    <n v="-0.125"/>
  </r>
  <r>
    <n v="499"/>
    <s v="CA-2016-126158"/>
    <d v="2019-01-23T00:00:00"/>
    <d v="2016-07-31T00:00:00"/>
    <d v="2016-07-31T00:00:00"/>
    <d v="2019-01-23T00:00:00"/>
    <n v="906"/>
    <x v="2"/>
    <s v="Q3"/>
    <s v="Jul"/>
    <x v="1"/>
    <s v="SC-20095"/>
    <x v="229"/>
    <x v="1"/>
    <s v="United States"/>
    <x v="34"/>
    <x v="7"/>
    <n v="92627"/>
    <x v="1"/>
    <s v="FUR-CH-10002602"/>
    <s v="Furniture"/>
    <x v="3"/>
    <x v="301"/>
    <n v="241.56800000000001"/>
    <n v="2"/>
    <n v="0.2"/>
    <n v="18.117599999999999"/>
    <x v="0"/>
    <n v="7.4999999999999997E-2"/>
  </r>
  <r>
    <n v="498"/>
    <s v="CA-2016-126158"/>
    <d v="2019-01-22T00:00:00"/>
    <d v="2016-07-31T00:00:00"/>
    <d v="2016-07-31T00:00:00"/>
    <d v="2019-01-22T00:00:00"/>
    <n v="905"/>
    <x v="2"/>
    <s v="Q3"/>
    <s v="Jul"/>
    <x v="1"/>
    <s v="SC-20095"/>
    <x v="229"/>
    <x v="1"/>
    <s v="United States"/>
    <x v="34"/>
    <x v="7"/>
    <n v="92627"/>
    <x v="1"/>
    <s v="FUR-FU-10004864"/>
    <s v="Furniture"/>
    <x v="0"/>
    <x v="297"/>
    <n v="255.76"/>
    <n v="4"/>
    <n v="0"/>
    <n v="81.843199999999996"/>
    <x v="0"/>
    <n v="0.32"/>
  </r>
  <r>
    <n v="5297"/>
    <s v="CA-2017-108791"/>
    <d v="2019-02-08T00:00:00"/>
    <d v="2017-07-31T00:00:00"/>
    <d v="2017-07-31T00:00:00"/>
    <d v="2019-02-08T00:00:00"/>
    <n v="557"/>
    <x v="3"/>
    <s v="Q3"/>
    <s v="Jul"/>
    <x v="1"/>
    <s v="TM-21490"/>
    <x v="660"/>
    <x v="1"/>
    <s v="United States"/>
    <x v="336"/>
    <x v="4"/>
    <n v="10701"/>
    <x v="0"/>
    <s v="FUR-FU-10004018"/>
    <s v="Furniture"/>
    <x v="0"/>
    <x v="224"/>
    <n v="14.89"/>
    <n v="1"/>
    <n v="0"/>
    <n v="4.0202999999999998"/>
    <x v="0"/>
    <n v="0.26999999999999996"/>
  </r>
  <r>
    <n v="4126"/>
    <s v="CA-2017-123239"/>
    <d v="2019-02-07T00:00:00"/>
    <d v="2017-07-31T00:00:00"/>
    <d v="2017-07-31T00:00:00"/>
    <d v="2019-02-07T00:00:00"/>
    <n v="556"/>
    <x v="3"/>
    <s v="Q3"/>
    <s v="Jul"/>
    <x v="0"/>
    <s v="MG-18145"/>
    <x v="661"/>
    <x v="1"/>
    <s v="United States"/>
    <x v="66"/>
    <x v="16"/>
    <n v="32216"/>
    <x v="2"/>
    <s v="FUR-FU-10001602"/>
    <s v="Furniture"/>
    <x v="0"/>
    <x v="266"/>
    <n v="91.031999999999996"/>
    <n v="3"/>
    <n v="0.2"/>
    <n v="-2.2757999999999998"/>
    <x v="0"/>
    <n v="-2.4999999999999998E-2"/>
  </r>
  <r>
    <n v="9575"/>
    <s v="CA-2015-148495"/>
    <d v="2019-02-22T00:00:00"/>
    <d v="2015-08-13T00:00:00"/>
    <d v="2015-08-13T00:00:00"/>
    <d v="2019-02-22T00:00:00"/>
    <n v="1289"/>
    <x v="0"/>
    <s v="Q3"/>
    <s v="Aug"/>
    <x v="3"/>
    <s v="SF-20065"/>
    <x v="642"/>
    <x v="1"/>
    <s v="United States"/>
    <x v="273"/>
    <x v="7"/>
    <n v="91767"/>
    <x v="1"/>
    <s v="FUR-FU-10001889"/>
    <s v="Furniture"/>
    <x v="0"/>
    <x v="30"/>
    <n v="31.56"/>
    <n v="3"/>
    <n v="0"/>
    <n v="10.4148"/>
    <x v="0"/>
    <n v="0.33"/>
  </r>
  <r>
    <n v="5035"/>
    <s v="CA-2015-103954"/>
    <d v="2014-10-27T00:00:00"/>
    <d v="2015-08-13T00:00:00"/>
    <d v="2014-10-27T00:00:00"/>
    <d v="2015-08-13T00:00:00"/>
    <n v="290"/>
    <x v="1"/>
    <s v="Q4"/>
    <s v="Oct"/>
    <x v="0"/>
    <s v="HR-14770"/>
    <x v="29"/>
    <x v="2"/>
    <s v="United States"/>
    <x v="130"/>
    <x v="38"/>
    <n v="53209"/>
    <x v="3"/>
    <s v="FUR-BO-10004690"/>
    <s v="Furniture"/>
    <x v="1"/>
    <x v="376"/>
    <n v="687.4"/>
    <n v="5"/>
    <n v="0"/>
    <n v="48.118000000000002"/>
    <x v="0"/>
    <n v="7.0000000000000007E-2"/>
  </r>
  <r>
    <n v="8144"/>
    <s v="CA-2016-100993"/>
    <d v="2015-03-14T00:00:00"/>
    <d v="2016-10-02T00:00:00"/>
    <d v="2015-03-14T00:00:00"/>
    <d v="2016-10-02T00:00:00"/>
    <n v="568"/>
    <x v="0"/>
    <s v="Q1"/>
    <s v="Mar"/>
    <x v="1"/>
    <s v="AZ-10750"/>
    <x v="627"/>
    <x v="1"/>
    <s v="United States"/>
    <x v="8"/>
    <x v="7"/>
    <n v="92037"/>
    <x v="1"/>
    <s v="FUR-TA-10001095"/>
    <s v="Furniture"/>
    <x v="2"/>
    <x v="51"/>
    <n v="557.72799999999995"/>
    <n v="4"/>
    <n v="0.2"/>
    <n v="6.9715999999999996"/>
    <x v="0"/>
    <n v="1.2500000000000001E-2"/>
  </r>
  <r>
    <n v="1466"/>
    <s v="CA-2014-151708"/>
    <d v="2014-04-10T00:00:00"/>
    <d v="2014-08-14T00:00:00"/>
    <d v="2014-04-10T00:00:00"/>
    <d v="2014-08-14T00:00:00"/>
    <n v="126"/>
    <x v="1"/>
    <s v="Q2"/>
    <s v="Apr"/>
    <x v="1"/>
    <s v="MB-17305"/>
    <x v="262"/>
    <x v="1"/>
    <s v="United States"/>
    <x v="229"/>
    <x v="13"/>
    <n v="85301"/>
    <x v="1"/>
    <s v="FUR-FU-10001602"/>
    <s v="Furniture"/>
    <x v="0"/>
    <x v="266"/>
    <n v="121.376"/>
    <n v="4"/>
    <n v="0.2"/>
    <n v="-3.0344000000000002"/>
    <x v="0"/>
    <n v="-2.5000000000000001E-2"/>
  </r>
  <r>
    <n v="6375"/>
    <s v="CA-2014-107811"/>
    <d v="2018-05-04T00:00:00"/>
    <d v="2014-03-05T00:00:00"/>
    <d v="2014-03-05T00:00:00"/>
    <d v="2018-05-04T00:00:00"/>
    <n v="1521"/>
    <x v="1"/>
    <s v="Q1"/>
    <s v="Mar"/>
    <x v="1"/>
    <s v="LA-16780"/>
    <x v="227"/>
    <x v="0"/>
    <s v="United States"/>
    <x v="99"/>
    <x v="26"/>
    <n v="38109"/>
    <x v="2"/>
    <s v="FUR-CH-10001394"/>
    <s v="Furniture"/>
    <x v="3"/>
    <x v="283"/>
    <n v="561.58399999999995"/>
    <n v="2"/>
    <n v="0.2"/>
    <n v="70.197999999999993"/>
    <x v="0"/>
    <n v="0.125"/>
  </r>
  <r>
    <n v="1239"/>
    <s v="CA-2014-127012"/>
    <d v="2014-05-19T00:00:00"/>
    <d v="2014-08-15T00:00:00"/>
    <d v="2014-05-19T00:00:00"/>
    <d v="2014-08-15T00:00:00"/>
    <n v="88"/>
    <x v="1"/>
    <s v="Q2"/>
    <s v="May"/>
    <x v="1"/>
    <s v="GM-14680"/>
    <x v="598"/>
    <x v="1"/>
    <s v="United States"/>
    <x v="12"/>
    <x v="1"/>
    <n v="98105"/>
    <x v="1"/>
    <s v="FUR-FU-10003691"/>
    <s v="Furniture"/>
    <x v="0"/>
    <x v="164"/>
    <n v="12.35"/>
    <n v="1"/>
    <n v="0"/>
    <n v="5.4340000000000002"/>
    <x v="0"/>
    <n v="0.44"/>
  </r>
  <r>
    <n v="598"/>
    <s v="CA-2014-131450"/>
    <d v="2014-04-11T00:00:00"/>
    <d v="2014-08-15T00:00:00"/>
    <d v="2014-04-11T00:00:00"/>
    <d v="2014-08-15T00:00:00"/>
    <n v="126"/>
    <x v="1"/>
    <s v="Q2"/>
    <s v="Apr"/>
    <x v="1"/>
    <s v="LR-16915"/>
    <x v="464"/>
    <x v="1"/>
    <s v="United States"/>
    <x v="8"/>
    <x v="7"/>
    <n v="92024"/>
    <x v="1"/>
    <s v="FUR-FU-10001979"/>
    <s v="Furniture"/>
    <x v="0"/>
    <x v="235"/>
    <n v="327.76"/>
    <n v="8"/>
    <n v="0"/>
    <n v="91.772800000000004"/>
    <x v="0"/>
    <n v="0.28000000000000003"/>
  </r>
  <r>
    <n v="3757"/>
    <s v="CA-2016-116799"/>
    <d v="2015-01-22T00:00:00"/>
    <d v="2016-06-03T00:00:00"/>
    <d v="2015-01-22T00:00:00"/>
    <d v="2016-06-03T00:00:00"/>
    <n v="498"/>
    <x v="0"/>
    <s v="Q1"/>
    <s v="Jan"/>
    <x v="2"/>
    <s v="JG-15310"/>
    <x v="485"/>
    <x v="0"/>
    <s v="United States"/>
    <x v="337"/>
    <x v="17"/>
    <n v="79762"/>
    <x v="3"/>
    <s v="FUR-CH-10004983"/>
    <s v="Furniture"/>
    <x v="3"/>
    <x v="374"/>
    <n v="563.42999999999995"/>
    <n v="5"/>
    <n v="0.3"/>
    <n v="-56.343000000000004"/>
    <x v="0"/>
    <n v="-0.10000000000000002"/>
  </r>
  <r>
    <n v="3497"/>
    <s v="CA-2016-107328"/>
    <d v="2015-05-11T00:00:00"/>
    <d v="2016-08-15T00:00:00"/>
    <d v="2015-05-11T00:00:00"/>
    <d v="2016-08-15T00:00:00"/>
    <n v="462"/>
    <x v="0"/>
    <s v="Q2"/>
    <s v="May"/>
    <x v="1"/>
    <s v="CA-12055"/>
    <x v="662"/>
    <x v="2"/>
    <s v="United States"/>
    <x v="10"/>
    <x v="7"/>
    <n v="90036"/>
    <x v="1"/>
    <s v="FUR-TA-10001932"/>
    <s v="Furniture"/>
    <x v="2"/>
    <x v="317"/>
    <n v="513.024"/>
    <n v="2"/>
    <n v="0.2"/>
    <n v="12.8256"/>
    <x v="0"/>
    <n v="2.4999999999999998E-2"/>
  </r>
  <r>
    <n v="5763"/>
    <s v="CA-2017-158169"/>
    <d v="2016-04-11T00:00:00"/>
    <d v="2017-08-15T00:00:00"/>
    <d v="2016-04-11T00:00:00"/>
    <d v="2017-08-15T00:00:00"/>
    <n v="491"/>
    <x v="2"/>
    <s v="Q2"/>
    <s v="Apr"/>
    <x v="2"/>
    <s v="JM-16195"/>
    <x v="253"/>
    <x v="1"/>
    <s v="United States"/>
    <x v="338"/>
    <x v="7"/>
    <n v="92630"/>
    <x v="1"/>
    <s v="FUR-FU-10001473"/>
    <s v="Furniture"/>
    <x v="0"/>
    <x v="213"/>
    <n v="54.92"/>
    <n v="4"/>
    <n v="0"/>
    <n v="19.7712"/>
    <x v="0"/>
    <n v="0.36"/>
  </r>
  <r>
    <n v="2189"/>
    <s v="CA-2017-143063"/>
    <d v="2016-03-03T00:00:00"/>
    <d v="2017-08-15T00:00:00"/>
    <d v="2016-03-03T00:00:00"/>
    <d v="2017-08-15T00:00:00"/>
    <n v="530"/>
    <x v="2"/>
    <s v="Q1"/>
    <s v="Mar"/>
    <x v="1"/>
    <s v="IL-15100"/>
    <x v="517"/>
    <x v="1"/>
    <s v="United States"/>
    <x v="5"/>
    <x v="14"/>
    <n v="47201"/>
    <x v="3"/>
    <s v="FUR-FU-10003708"/>
    <s v="Furniture"/>
    <x v="0"/>
    <x v="67"/>
    <n v="121.3"/>
    <n v="2"/>
    <n v="0"/>
    <n v="25.472999999999999"/>
    <x v="0"/>
    <n v="0.21"/>
  </r>
  <r>
    <n v="8245"/>
    <s v="CA-2014-109897"/>
    <d v="2014-06-06T00:00:00"/>
    <d v="2014-08-16T00:00:00"/>
    <d v="2014-06-06T00:00:00"/>
    <d v="2014-08-16T00:00:00"/>
    <n v="71"/>
    <x v="1"/>
    <s v="Q2"/>
    <s v="Jun"/>
    <x v="1"/>
    <s v="BW-11200"/>
    <x v="209"/>
    <x v="1"/>
    <s v="United States"/>
    <x v="16"/>
    <x v="7"/>
    <n v="94122"/>
    <x v="1"/>
    <s v="FUR-FU-10002878"/>
    <s v="Furniture"/>
    <x v="0"/>
    <x v="148"/>
    <n v="85.44"/>
    <n v="3"/>
    <n v="0"/>
    <n v="31.6128"/>
    <x v="0"/>
    <n v="0.37"/>
  </r>
  <r>
    <n v="7124"/>
    <s v="CA-2015-128013"/>
    <d v="2014-10-29T00:00:00"/>
    <d v="2015-08-16T00:00:00"/>
    <d v="2014-10-29T00:00:00"/>
    <d v="2015-08-16T00:00:00"/>
    <n v="291"/>
    <x v="1"/>
    <s v="Q4"/>
    <s v="Oct"/>
    <x v="1"/>
    <s v="MF-18250"/>
    <x v="559"/>
    <x v="0"/>
    <s v="United States"/>
    <x v="4"/>
    <x v="4"/>
    <n v="10035"/>
    <x v="0"/>
    <s v="FUR-FU-10000320"/>
    <s v="Furniture"/>
    <x v="0"/>
    <x v="167"/>
    <n v="10.02"/>
    <n v="3"/>
    <n v="0"/>
    <n v="4.4088000000000003"/>
    <x v="0"/>
    <n v="0.44000000000000006"/>
  </r>
  <r>
    <n v="9237"/>
    <s v="CA-2016-126732"/>
    <d v="2015-01-15T00:00:00"/>
    <d v="2016-06-09T00:00:00"/>
    <d v="2015-01-15T00:00:00"/>
    <d v="2016-06-09T00:00:00"/>
    <n v="511"/>
    <x v="0"/>
    <s v="Q1"/>
    <s v="Jan"/>
    <x v="1"/>
    <s v="LR-16915"/>
    <x v="464"/>
    <x v="1"/>
    <s v="United States"/>
    <x v="10"/>
    <x v="7"/>
    <n v="90036"/>
    <x v="1"/>
    <s v="FUR-TA-10001539"/>
    <s v="Furniture"/>
    <x v="2"/>
    <x v="118"/>
    <n v="568.72799999999995"/>
    <n v="3"/>
    <n v="0.2"/>
    <n v="28.436399999999999"/>
    <x v="0"/>
    <n v="0.05"/>
  </r>
  <r>
    <n v="5758"/>
    <s v="CA-2015-119634"/>
    <d v="2014-11-20T00:00:00"/>
    <d v="2015-08-16T00:00:00"/>
    <d v="2014-11-20T00:00:00"/>
    <d v="2015-08-16T00:00:00"/>
    <n v="269"/>
    <x v="1"/>
    <s v="Q4"/>
    <s v="Nov"/>
    <x v="1"/>
    <s v="BW-11065"/>
    <x v="663"/>
    <x v="1"/>
    <s v="United States"/>
    <x v="246"/>
    <x v="10"/>
    <n v="27604"/>
    <x v="2"/>
    <s v="FUR-FU-10004270"/>
    <s v="Furniture"/>
    <x v="0"/>
    <x v="112"/>
    <n v="46.152000000000001"/>
    <n v="3"/>
    <n v="0.2"/>
    <n v="12.1149"/>
    <x v="0"/>
    <n v="0.26250000000000001"/>
  </r>
  <r>
    <n v="5158"/>
    <s v="CA-2017-163006"/>
    <d v="2018-11-05T00:00:00"/>
    <d v="2017-04-07T00:00:00"/>
    <d v="2017-04-07T00:00:00"/>
    <d v="2018-11-05T00:00:00"/>
    <n v="577"/>
    <x v="3"/>
    <s v="Q2"/>
    <s v="Apr"/>
    <x v="0"/>
    <s v="GH-14410"/>
    <x v="22"/>
    <x v="2"/>
    <s v="United States"/>
    <x v="11"/>
    <x v="6"/>
    <n v="60653"/>
    <x v="3"/>
    <s v="FUR-CH-10000229"/>
    <s v="Furniture"/>
    <x v="3"/>
    <x v="66"/>
    <n v="569.05799999999999"/>
    <n v="3"/>
    <n v="0.3"/>
    <n v="-178.8468"/>
    <x v="0"/>
    <n v="-0.31428571428571428"/>
  </r>
  <r>
    <n v="6406"/>
    <s v="CA-2017-154074"/>
    <d v="2019-05-15T00:00:00"/>
    <d v="2017-02-09T00:00:00"/>
    <d v="2017-02-09T00:00:00"/>
    <d v="2019-05-15T00:00:00"/>
    <n v="825"/>
    <x v="3"/>
    <s v="Q1"/>
    <s v="Feb"/>
    <x v="0"/>
    <s v="BW-11110"/>
    <x v="77"/>
    <x v="0"/>
    <s v="United States"/>
    <x v="164"/>
    <x v="1"/>
    <n v="99207"/>
    <x v="1"/>
    <s v="FUR-CH-10002331"/>
    <s v="Furniture"/>
    <x v="3"/>
    <x v="46"/>
    <n v="569.56799999999998"/>
    <n v="2"/>
    <n v="0.2"/>
    <n v="7.1196000000000002"/>
    <x v="0"/>
    <n v="1.2500000000000001E-2"/>
  </r>
  <r>
    <n v="227"/>
    <s v="CA-2015-163055"/>
    <d v="2014-10-28T00:00:00"/>
    <d v="2015-08-16T00:00:00"/>
    <d v="2014-10-28T00:00:00"/>
    <d v="2015-08-16T00:00:00"/>
    <n v="292"/>
    <x v="1"/>
    <s v="Q4"/>
    <s v="Oct"/>
    <x v="1"/>
    <s v="DS-13180"/>
    <x v="418"/>
    <x v="0"/>
    <s v="United States"/>
    <x v="20"/>
    <x v="12"/>
    <n v="48227"/>
    <x v="3"/>
    <s v="FUR-TA-10003748"/>
    <s v="Furniture"/>
    <x v="2"/>
    <x v="128"/>
    <n v="622.45000000000005"/>
    <n v="5"/>
    <n v="0"/>
    <n v="136.93899999999999"/>
    <x v="0"/>
    <n v="0.21999999999999997"/>
  </r>
  <r>
    <n v="4646"/>
    <s v="CA-2016-143910"/>
    <d v="2015-07-17T00:00:00"/>
    <d v="2016-08-16T00:00:00"/>
    <d v="2015-07-17T00:00:00"/>
    <d v="2016-08-16T00:00:00"/>
    <n v="396"/>
    <x v="0"/>
    <s v="Q3"/>
    <s v="Jul"/>
    <x v="1"/>
    <s v="BC-11125"/>
    <x v="445"/>
    <x v="2"/>
    <s v="United States"/>
    <x v="4"/>
    <x v="4"/>
    <n v="10011"/>
    <x v="0"/>
    <s v="FUR-CH-10000225"/>
    <s v="Furniture"/>
    <x v="3"/>
    <x v="309"/>
    <n v="145.76400000000001"/>
    <n v="2"/>
    <n v="0.1"/>
    <n v="-8.0980000000000008"/>
    <x v="0"/>
    <n v="-5.5555555555555559E-2"/>
  </r>
  <r>
    <n v="8137"/>
    <s v="CA-2016-118073"/>
    <d v="2015-07-18T00:00:00"/>
    <d v="2016-08-16T00:00:00"/>
    <d v="2015-07-18T00:00:00"/>
    <d v="2016-08-16T00:00:00"/>
    <n v="395"/>
    <x v="0"/>
    <s v="Q3"/>
    <s v="Jul"/>
    <x v="1"/>
    <s v="CS-12490"/>
    <x v="664"/>
    <x v="0"/>
    <s v="United States"/>
    <x v="93"/>
    <x v="16"/>
    <n v="33801"/>
    <x v="2"/>
    <s v="FUR-TA-10002533"/>
    <s v="Furniture"/>
    <x v="2"/>
    <x v="236"/>
    <n v="562.29250000000002"/>
    <n v="7"/>
    <n v="0.45"/>
    <n v="-255.58750000000001"/>
    <x v="0"/>
    <n v="-0.45454545454545453"/>
  </r>
  <r>
    <n v="9403"/>
    <s v="CA-2016-105459"/>
    <d v="2015-07-19T00:00:00"/>
    <d v="2016-08-17T00:00:00"/>
    <d v="2015-07-19T00:00:00"/>
    <d v="2016-08-17T00:00:00"/>
    <n v="395"/>
    <x v="0"/>
    <s v="Q3"/>
    <s v="Jul"/>
    <x v="0"/>
    <s v="NP-18700"/>
    <x v="387"/>
    <x v="1"/>
    <s v="United States"/>
    <x v="4"/>
    <x v="4"/>
    <n v="10024"/>
    <x v="0"/>
    <s v="FUR-TA-10001095"/>
    <s v="Furniture"/>
    <x v="2"/>
    <x v="51"/>
    <n v="209.148"/>
    <n v="2"/>
    <n v="0.4"/>
    <n v="-66.230199999999996"/>
    <x v="0"/>
    <n v="-0.31666666666666665"/>
  </r>
  <r>
    <n v="4310"/>
    <s v="CA-2014-125829"/>
    <d v="2014-02-18T00:00:00"/>
    <d v="2014-11-11T00:00:00"/>
    <d v="2014-02-18T00:00:00"/>
    <d v="2014-11-11T00:00:00"/>
    <n v="266"/>
    <x v="1"/>
    <s v="Q1"/>
    <s v="Feb"/>
    <x v="1"/>
    <s v="WB-21850"/>
    <x v="122"/>
    <x v="1"/>
    <s v="United States"/>
    <x v="10"/>
    <x v="7"/>
    <n v="90045"/>
    <x v="1"/>
    <s v="FUR-TA-10002041"/>
    <s v="Furniture"/>
    <x v="2"/>
    <x v="171"/>
    <n v="573.72799999999995"/>
    <n v="4"/>
    <n v="0.2"/>
    <n v="-64.544399999999996"/>
    <x v="0"/>
    <n v="-0.1125"/>
  </r>
  <r>
    <n v="8206"/>
    <s v="CA-2015-114811"/>
    <d v="2014-10-14T00:00:00"/>
    <d v="2015-08-11T00:00:00"/>
    <d v="2014-10-14T00:00:00"/>
    <d v="2015-08-11T00:00:00"/>
    <n v="301"/>
    <x v="1"/>
    <s v="Q4"/>
    <s v="Oct"/>
    <x v="3"/>
    <s v="KD-16495"/>
    <x v="102"/>
    <x v="0"/>
    <s v="United States"/>
    <x v="4"/>
    <x v="4"/>
    <n v="10024"/>
    <x v="0"/>
    <s v="FUR-CH-10003746"/>
    <s v="Furniture"/>
    <x v="3"/>
    <x v="199"/>
    <n v="577.76400000000001"/>
    <n v="2"/>
    <n v="0.1"/>
    <n v="115.5528"/>
    <x v="0"/>
    <n v="0.2"/>
  </r>
  <r>
    <n v="2858"/>
    <s v="CA-2016-154690"/>
    <d v="2019-03-01T00:00:00"/>
    <d v="2016-08-17T00:00:00"/>
    <d v="2016-08-17T00:00:00"/>
    <d v="2019-03-01T00:00:00"/>
    <n v="926"/>
    <x v="2"/>
    <s v="Q3"/>
    <s v="Aug"/>
    <x v="0"/>
    <s v="CC-12370"/>
    <x v="307"/>
    <x v="1"/>
    <s v="United States"/>
    <x v="14"/>
    <x v="10"/>
    <n v="28314"/>
    <x v="2"/>
    <s v="FUR-CH-10000988"/>
    <s v="Furniture"/>
    <x v="3"/>
    <x v="215"/>
    <n v="225.29599999999999"/>
    <n v="2"/>
    <n v="0.2"/>
    <n v="22.529599999999999"/>
    <x v="0"/>
    <n v="9.9999999999999992E-2"/>
  </r>
  <r>
    <n v="3763"/>
    <s v="CA-2016-156251"/>
    <d v="2019-02-23T00:00:00"/>
    <d v="2016-08-18T00:00:00"/>
    <d v="2016-08-18T00:00:00"/>
    <d v="2019-02-23T00:00:00"/>
    <n v="919"/>
    <x v="2"/>
    <s v="Q3"/>
    <s v="Aug"/>
    <x v="0"/>
    <s v="TS-21160"/>
    <x v="306"/>
    <x v="0"/>
    <s v="United States"/>
    <x v="339"/>
    <x v="38"/>
    <n v="53214"/>
    <x v="3"/>
    <s v="FUR-BO-10001337"/>
    <s v="Furniture"/>
    <x v="1"/>
    <x v="117"/>
    <n v="241.96"/>
    <n v="2"/>
    <n v="0"/>
    <n v="24.196000000000002"/>
    <x v="0"/>
    <n v="0.1"/>
  </r>
  <r>
    <n v="7902"/>
    <s v="CA-2017-128363"/>
    <d v="2019-02-24T00:00:00"/>
    <d v="2017-08-18T00:00:00"/>
    <d v="2017-08-18T00:00:00"/>
    <d v="2019-02-24T00:00:00"/>
    <n v="555"/>
    <x v="3"/>
    <s v="Q3"/>
    <s v="Aug"/>
    <x v="1"/>
    <s v="DC-12850"/>
    <x v="566"/>
    <x v="1"/>
    <s v="United States"/>
    <x v="99"/>
    <x v="26"/>
    <n v="38109"/>
    <x v="2"/>
    <s v="FUR-FU-10003268"/>
    <s v="Furniture"/>
    <x v="0"/>
    <x v="159"/>
    <n v="31.984000000000002"/>
    <n v="1"/>
    <n v="0.2"/>
    <n v="0"/>
    <x v="1"/>
    <n v="0"/>
  </r>
  <r>
    <n v="5830"/>
    <s v="CA-2016-122063"/>
    <d v="2015-02-10T00:00:00"/>
    <d v="2016-07-12T00:00:00"/>
    <d v="2015-02-10T00:00:00"/>
    <d v="2016-07-12T00:00:00"/>
    <n v="518"/>
    <x v="0"/>
    <s v="Q1"/>
    <s v="Feb"/>
    <x v="1"/>
    <s v="MM-17920"/>
    <x v="4"/>
    <x v="1"/>
    <s v="United States"/>
    <x v="21"/>
    <x v="14"/>
    <n v="47374"/>
    <x v="3"/>
    <s v="FUR-TA-10004575"/>
    <s v="Furniture"/>
    <x v="2"/>
    <x v="100"/>
    <n v="581.96"/>
    <n v="2"/>
    <n v="0"/>
    <n v="104.75279999999999"/>
    <x v="0"/>
    <n v="0.17999999999999997"/>
  </r>
  <r>
    <n v="7904"/>
    <s v="CA-2017-128363"/>
    <d v="2019-02-25T00:00:00"/>
    <d v="2017-08-18T00:00:00"/>
    <d v="2017-08-18T00:00:00"/>
    <d v="2019-02-25T00:00:00"/>
    <n v="556"/>
    <x v="3"/>
    <s v="Q3"/>
    <s v="Aug"/>
    <x v="1"/>
    <s v="DC-12850"/>
    <x v="566"/>
    <x v="1"/>
    <s v="United States"/>
    <x v="99"/>
    <x v="26"/>
    <n v="38109"/>
    <x v="2"/>
    <s v="FUR-CH-10002073"/>
    <s v="Furniture"/>
    <x v="3"/>
    <x v="258"/>
    <n v="423.64800000000002"/>
    <n v="2"/>
    <n v="0.2"/>
    <n v="47.660400000000003"/>
    <x v="0"/>
    <n v="0.1125"/>
  </r>
  <r>
    <n v="9827"/>
    <s v="US-2014-164406"/>
    <d v="2019-02-27T00:00:00"/>
    <d v="2014-08-19T00:00:00"/>
    <d v="2014-08-19T00:00:00"/>
    <d v="2019-02-27T00:00:00"/>
    <n v="1653"/>
    <x v="1"/>
    <s v="Q3"/>
    <s v="Aug"/>
    <x v="1"/>
    <s v="BD-11605"/>
    <x v="23"/>
    <x v="1"/>
    <s v="United States"/>
    <x v="16"/>
    <x v="7"/>
    <n v="94122"/>
    <x v="1"/>
    <s v="FUR-CH-10003833"/>
    <s v="Furniture"/>
    <x v="3"/>
    <x v="270"/>
    <n v="195.136"/>
    <n v="4"/>
    <n v="0.2"/>
    <n v="-12.196"/>
    <x v="0"/>
    <n v="-6.25E-2"/>
  </r>
  <r>
    <n v="5203"/>
    <s v="CA-2015-142454"/>
    <d v="2019-02-28T00:00:00"/>
    <d v="2015-08-19T00:00:00"/>
    <d v="2015-08-19T00:00:00"/>
    <d v="2019-02-28T00:00:00"/>
    <n v="1289"/>
    <x v="0"/>
    <s v="Q3"/>
    <s v="Aug"/>
    <x v="1"/>
    <s v="RE-19450"/>
    <x v="394"/>
    <x v="1"/>
    <s v="United States"/>
    <x v="59"/>
    <x v="7"/>
    <n v="94601"/>
    <x v="1"/>
    <s v="FUR-FU-10004018"/>
    <s v="Furniture"/>
    <x v="0"/>
    <x v="224"/>
    <n v="104.23"/>
    <n v="7"/>
    <n v="0"/>
    <n v="28.142099999999999"/>
    <x v="0"/>
    <n v="0.26999999999999996"/>
  </r>
  <r>
    <n v="6134"/>
    <s v="CA-2016-148096"/>
    <d v="2019-03-06T00:00:00"/>
    <d v="2016-08-19T00:00:00"/>
    <d v="2016-08-19T00:00:00"/>
    <d v="2019-03-06T00:00:00"/>
    <n v="929"/>
    <x v="2"/>
    <s v="Q3"/>
    <s v="Aug"/>
    <x v="2"/>
    <s v="AO-10810"/>
    <x v="665"/>
    <x v="0"/>
    <s v="United States"/>
    <x v="10"/>
    <x v="7"/>
    <n v="90045"/>
    <x v="1"/>
    <s v="FUR-TA-10004152"/>
    <s v="Furniture"/>
    <x v="2"/>
    <x v="363"/>
    <n v="161.28"/>
    <n v="2"/>
    <n v="0.2"/>
    <n v="12.096"/>
    <x v="0"/>
    <n v="7.4999999999999997E-2"/>
  </r>
  <r>
    <n v="6440"/>
    <s v="CA-2014-166891"/>
    <d v="2014-02-15T00:00:00"/>
    <d v="2014-06-10T00:00:00"/>
    <d v="2014-02-15T00:00:00"/>
    <d v="2014-06-10T00:00:00"/>
    <n v="115"/>
    <x v="1"/>
    <s v="Q1"/>
    <s v="Feb"/>
    <x v="2"/>
    <s v="CC-12220"/>
    <x v="285"/>
    <x v="1"/>
    <s v="United States"/>
    <x v="4"/>
    <x v="4"/>
    <n v="10024"/>
    <x v="0"/>
    <s v="FUR-CH-10003298"/>
    <s v="Furniture"/>
    <x v="3"/>
    <x v="226"/>
    <n v="589.41"/>
    <n v="5"/>
    <n v="0.1"/>
    <n v="-6.5490000000000004"/>
    <x v="0"/>
    <n v="-1.1111111111111112E-2"/>
  </r>
  <r>
    <n v="1921"/>
    <s v="US-2017-111423"/>
    <d v="2019-03-07T00:00:00"/>
    <d v="2017-08-19T00:00:00"/>
    <d v="2017-08-19T00:00:00"/>
    <d v="2019-03-07T00:00:00"/>
    <n v="565"/>
    <x v="3"/>
    <s v="Q3"/>
    <s v="Aug"/>
    <x v="2"/>
    <s v="EH-13765"/>
    <x v="113"/>
    <x v="0"/>
    <s v="United States"/>
    <x v="196"/>
    <x v="4"/>
    <n v="13601"/>
    <x v="0"/>
    <s v="FUR-CH-10003981"/>
    <s v="Furniture"/>
    <x v="3"/>
    <x v="343"/>
    <n v="462.56400000000002"/>
    <n v="2"/>
    <n v="0.1"/>
    <n v="97.6524"/>
    <x v="0"/>
    <n v="0.21111111111111111"/>
  </r>
  <r>
    <n v="1690"/>
    <s v="CA-2014-142839"/>
    <d v="2019-03-03T00:00:00"/>
    <d v="2014-08-20T00:00:00"/>
    <d v="2014-08-20T00:00:00"/>
    <d v="2019-03-03T00:00:00"/>
    <n v="1656"/>
    <x v="1"/>
    <s v="Q3"/>
    <s v="Aug"/>
    <x v="1"/>
    <s v="TS-21610"/>
    <x v="91"/>
    <x v="1"/>
    <s v="United States"/>
    <x v="3"/>
    <x v="3"/>
    <n v="19143"/>
    <x v="0"/>
    <s v="FUR-TA-10001539"/>
    <s v="Furniture"/>
    <x v="2"/>
    <x v="118"/>
    <n v="853.09199999999998"/>
    <n v="6"/>
    <n v="0.4"/>
    <n v="-227.49119999999999"/>
    <x v="0"/>
    <n v="-0.26666666666666666"/>
  </r>
  <r>
    <n v="7975"/>
    <s v="US-2015-126753"/>
    <d v="2019-03-04T00:00:00"/>
    <d v="2015-08-20T00:00:00"/>
    <d v="2015-08-20T00:00:00"/>
    <d v="2019-03-04T00:00:00"/>
    <n v="1292"/>
    <x v="0"/>
    <s v="Q3"/>
    <s v="Aug"/>
    <x v="1"/>
    <s v="SP-20860"/>
    <x v="33"/>
    <x v="0"/>
    <s v="United States"/>
    <x v="3"/>
    <x v="3"/>
    <n v="19134"/>
    <x v="0"/>
    <s v="FUR-FU-10001488"/>
    <s v="Furniture"/>
    <x v="0"/>
    <x v="73"/>
    <n v="254.352"/>
    <n v="3"/>
    <n v="0.2"/>
    <n v="0"/>
    <x v="1"/>
    <n v="0"/>
  </r>
  <r>
    <n v="9220"/>
    <s v="US-2015-164238"/>
    <d v="2019-03-05T00:00:00"/>
    <d v="2015-08-20T00:00:00"/>
    <d v="2015-08-20T00:00:00"/>
    <d v="2019-03-05T00:00:00"/>
    <n v="1293"/>
    <x v="0"/>
    <s v="Q3"/>
    <s v="Aug"/>
    <x v="1"/>
    <s v="JW-15955"/>
    <x v="111"/>
    <x v="1"/>
    <s v="United States"/>
    <x v="3"/>
    <x v="3"/>
    <n v="19120"/>
    <x v="0"/>
    <s v="FUR-BO-10000780"/>
    <s v="Furniture"/>
    <x v="1"/>
    <x v="371"/>
    <n v="301.47000000000003"/>
    <n v="3"/>
    <n v="0.5"/>
    <n v="-204.99959999999999"/>
    <x v="0"/>
    <n v="-0.67999999999999994"/>
  </r>
  <r>
    <n v="9126"/>
    <s v="CA-2016-128916"/>
    <d v="2019-03-12T00:00:00"/>
    <d v="2016-08-20T00:00:00"/>
    <d v="2016-08-20T00:00:00"/>
    <d v="2019-03-12T00:00:00"/>
    <n v="934"/>
    <x v="2"/>
    <s v="Q3"/>
    <s v="Aug"/>
    <x v="0"/>
    <s v="MA-17560"/>
    <x v="372"/>
    <x v="2"/>
    <s v="United States"/>
    <x v="26"/>
    <x v="17"/>
    <n v="77070"/>
    <x v="3"/>
    <s v="FUR-FU-10000320"/>
    <s v="Furniture"/>
    <x v="0"/>
    <x v="167"/>
    <n v="5.3440000000000003"/>
    <n v="4"/>
    <n v="0.6"/>
    <n v="-2.1375999999999999"/>
    <x v="0"/>
    <n v="-0.39999999999999997"/>
  </r>
  <r>
    <n v="9125"/>
    <s v="CA-2016-128916"/>
    <d v="2019-03-11T00:00:00"/>
    <d v="2016-08-20T00:00:00"/>
    <d v="2016-08-20T00:00:00"/>
    <d v="2019-03-11T00:00:00"/>
    <n v="933"/>
    <x v="2"/>
    <s v="Q3"/>
    <s v="Aug"/>
    <x v="0"/>
    <s v="MA-17560"/>
    <x v="372"/>
    <x v="2"/>
    <s v="United States"/>
    <x v="26"/>
    <x v="17"/>
    <n v="77070"/>
    <x v="3"/>
    <s v="FUR-FU-10001940"/>
    <s v="Furniture"/>
    <x v="0"/>
    <x v="91"/>
    <n v="9.5519999999999996"/>
    <n v="3"/>
    <n v="0.6"/>
    <n v="-3.8208000000000002"/>
    <x v="0"/>
    <n v="-0.4"/>
  </r>
  <r>
    <n v="7003"/>
    <s v="CA-2014-133158"/>
    <d v="2019-03-17T00:00:00"/>
    <d v="2014-08-21T00:00:00"/>
    <d v="2014-08-21T00:00:00"/>
    <d v="2019-03-17T00:00:00"/>
    <n v="1669"/>
    <x v="1"/>
    <s v="Q3"/>
    <s v="Aug"/>
    <x v="0"/>
    <s v="DW-13195"/>
    <x v="185"/>
    <x v="0"/>
    <s v="United States"/>
    <x v="10"/>
    <x v="7"/>
    <n v="90045"/>
    <x v="1"/>
    <s v="FUR-FU-10000723"/>
    <s v="Furniture"/>
    <x v="0"/>
    <x v="294"/>
    <n v="289.24"/>
    <n v="7"/>
    <n v="0"/>
    <n v="26.031600000000001"/>
    <x v="0"/>
    <n v="0.09"/>
  </r>
  <r>
    <n v="4491"/>
    <s v="CA-2017-105921"/>
    <d v="2019-02-26T00:00:00"/>
    <d v="2017-08-21T00:00:00"/>
    <d v="2017-08-21T00:00:00"/>
    <d v="2019-02-26T00:00:00"/>
    <n v="554"/>
    <x v="3"/>
    <s v="Q3"/>
    <s v="Aug"/>
    <x v="1"/>
    <s v="JM-15250"/>
    <x v="203"/>
    <x v="1"/>
    <s v="United States"/>
    <x v="10"/>
    <x v="7"/>
    <n v="90032"/>
    <x v="1"/>
    <s v="FUR-TA-10001095"/>
    <s v="Furniture"/>
    <x v="2"/>
    <x v="51"/>
    <n v="418.29599999999999"/>
    <n v="3"/>
    <n v="0.2"/>
    <n v="5.2286999999999999"/>
    <x v="0"/>
    <n v="1.2500000000000001E-2"/>
  </r>
  <r>
    <n v="981"/>
    <s v="CA-2016-144939"/>
    <d v="2015-02-02T00:00:00"/>
    <d v="2016-08-10T00:00:00"/>
    <d v="2015-02-02T00:00:00"/>
    <d v="2016-08-10T00:00:00"/>
    <n v="555"/>
    <x v="0"/>
    <s v="Q1"/>
    <s v="Feb"/>
    <x v="1"/>
    <s v="EB-13870"/>
    <x v="513"/>
    <x v="1"/>
    <s v="United States"/>
    <x v="4"/>
    <x v="4"/>
    <n v="10035"/>
    <x v="0"/>
    <s v="FUR-CH-10003199"/>
    <s v="Furniture"/>
    <x v="3"/>
    <x v="347"/>
    <n v="599.29200000000003"/>
    <n v="6"/>
    <n v="0.1"/>
    <n v="93.223200000000006"/>
    <x v="0"/>
    <n v="0.15555555555555556"/>
  </r>
  <r>
    <n v="8895"/>
    <s v="CA-2016-167241"/>
    <d v="2019-03-02T00:00:00"/>
    <d v="2016-08-22T00:00:00"/>
    <d v="2016-08-22T00:00:00"/>
    <d v="2019-03-02T00:00:00"/>
    <n v="922"/>
    <x v="2"/>
    <s v="Q3"/>
    <s v="Aug"/>
    <x v="1"/>
    <s v="BD-11320"/>
    <x v="183"/>
    <x v="1"/>
    <s v="United States"/>
    <x v="10"/>
    <x v="7"/>
    <n v="90004"/>
    <x v="1"/>
    <s v="FUR-FU-10004071"/>
    <s v="Furniture"/>
    <x v="0"/>
    <x v="367"/>
    <n v="312.02999999999997"/>
    <n v="3"/>
    <n v="0"/>
    <n v="43.684199999999997"/>
    <x v="0"/>
    <n v="0.14000000000000001"/>
  </r>
  <r>
    <n v="3337"/>
    <s v="US-2017-109253"/>
    <d v="2019-03-28T00:00:00"/>
    <d v="2017-08-22T00:00:00"/>
    <d v="2017-08-22T00:00:00"/>
    <d v="2019-03-28T00:00:00"/>
    <n v="583"/>
    <x v="3"/>
    <s v="Q3"/>
    <s v="Aug"/>
    <x v="2"/>
    <s v="PR-18880"/>
    <x v="294"/>
    <x v="1"/>
    <s v="United States"/>
    <x v="59"/>
    <x v="7"/>
    <n v="94601"/>
    <x v="1"/>
    <s v="FUR-FU-10000193"/>
    <s v="Furniture"/>
    <x v="0"/>
    <x v="146"/>
    <n v="129.91999999999999"/>
    <n v="4"/>
    <n v="0"/>
    <n v="10.393599999999999"/>
    <x v="0"/>
    <n v="0.08"/>
  </r>
  <r>
    <n v="9789"/>
    <s v="CA-2017-144491"/>
    <d v="2018-01-22T00:00:00"/>
    <d v="2017-01-04T00:00:00"/>
    <d v="2017-01-04T00:00:00"/>
    <d v="2018-01-22T00:00:00"/>
    <n v="383"/>
    <x v="3"/>
    <s v="Q1"/>
    <s v="Jan"/>
    <x v="1"/>
    <s v="CJ-12010"/>
    <x v="401"/>
    <x v="1"/>
    <s v="United States"/>
    <x v="26"/>
    <x v="17"/>
    <n v="77070"/>
    <x v="3"/>
    <s v="FUR-CH-10004063"/>
    <s v="Furniture"/>
    <x v="3"/>
    <x v="332"/>
    <n v="600.55799999999999"/>
    <n v="3"/>
    <n v="0.3"/>
    <n v="-8.5793999999999997"/>
    <x v="0"/>
    <n v="-1.4285714285714285E-2"/>
  </r>
  <r>
    <n v="3338"/>
    <s v="US-2017-109253"/>
    <d v="2019-03-29T00:00:00"/>
    <d v="2017-08-22T00:00:00"/>
    <d v="2017-08-22T00:00:00"/>
    <d v="2019-03-29T00:00:00"/>
    <n v="584"/>
    <x v="3"/>
    <s v="Q3"/>
    <s v="Aug"/>
    <x v="2"/>
    <s v="PR-18880"/>
    <x v="294"/>
    <x v="1"/>
    <s v="United States"/>
    <x v="59"/>
    <x v="7"/>
    <n v="94601"/>
    <x v="1"/>
    <s v="FUR-TA-10001539"/>
    <s v="Furniture"/>
    <x v="2"/>
    <x v="118"/>
    <n v="568.72799999999995"/>
    <n v="3"/>
    <n v="0.2"/>
    <n v="28.436399999999999"/>
    <x v="0"/>
    <n v="0.05"/>
  </r>
  <r>
    <n v="7244"/>
    <s v="CA-2017-118892"/>
    <d v="2019-03-08T00:00:00"/>
    <d v="2017-08-22T00:00:00"/>
    <d v="2017-08-22T00:00:00"/>
    <d v="2019-03-08T00:00:00"/>
    <n v="563"/>
    <x v="3"/>
    <s v="Q3"/>
    <s v="Aug"/>
    <x v="0"/>
    <s v="TP-21415"/>
    <x v="520"/>
    <x v="1"/>
    <s v="United States"/>
    <x v="3"/>
    <x v="3"/>
    <n v="19134"/>
    <x v="0"/>
    <s v="FUR-CH-10002024"/>
    <s v="Furniture"/>
    <x v="3"/>
    <x v="57"/>
    <n v="4416.174"/>
    <n v="9"/>
    <n v="0.3"/>
    <n v="-630.88199999999995"/>
    <x v="0"/>
    <n v="-0.14285714285714285"/>
  </r>
  <r>
    <n v="778"/>
    <s v="CA-2015-144267"/>
    <d v="2019-03-21T00:00:00"/>
    <d v="2015-08-23T00:00:00"/>
    <d v="2015-08-23T00:00:00"/>
    <d v="2019-03-21T00:00:00"/>
    <n v="1306"/>
    <x v="0"/>
    <s v="Q3"/>
    <s v="Aug"/>
    <x v="2"/>
    <s v="NZ-18565"/>
    <x v="332"/>
    <x v="2"/>
    <s v="United States"/>
    <x v="16"/>
    <x v="7"/>
    <n v="94110"/>
    <x v="1"/>
    <s v="FUR-CH-10002335"/>
    <s v="Furniture"/>
    <x v="3"/>
    <x v="211"/>
    <n v="544.00800000000004"/>
    <n v="3"/>
    <n v="0.2"/>
    <n v="40.800600000000003"/>
    <x v="0"/>
    <n v="7.4999999999999997E-2"/>
  </r>
  <r>
    <n v="9023"/>
    <s v="US-2016-141880"/>
    <d v="2019-04-04T00:00:00"/>
    <d v="2016-08-23T00:00:00"/>
    <d v="2016-08-23T00:00:00"/>
    <d v="2019-04-04T00:00:00"/>
    <n v="954"/>
    <x v="2"/>
    <s v="Q3"/>
    <s v="Aug"/>
    <x v="2"/>
    <s v="TC-21475"/>
    <x v="302"/>
    <x v="2"/>
    <s v="United States"/>
    <x v="88"/>
    <x v="31"/>
    <n v="80525"/>
    <x v="1"/>
    <s v="FUR-FU-10001979"/>
    <s v="Furniture"/>
    <x v="0"/>
    <x v="235"/>
    <n v="98.328000000000003"/>
    <n v="3"/>
    <n v="0.2"/>
    <n v="9.8328000000000007"/>
    <x v="0"/>
    <n v="0.1"/>
  </r>
  <r>
    <n v="5630"/>
    <s v="US-2016-146066"/>
    <d v="2019-03-25T00:00:00"/>
    <d v="2016-08-23T00:00:00"/>
    <d v="2016-08-23T00:00:00"/>
    <d v="2019-03-25T00:00:00"/>
    <n v="944"/>
    <x v="2"/>
    <s v="Q3"/>
    <s v="Aug"/>
    <x v="0"/>
    <s v="RB-19465"/>
    <x v="256"/>
    <x v="2"/>
    <s v="United States"/>
    <x v="3"/>
    <x v="3"/>
    <n v="19143"/>
    <x v="0"/>
    <s v="FUR-TA-10002530"/>
    <s v="Furniture"/>
    <x v="2"/>
    <x v="319"/>
    <n v="815.29200000000003"/>
    <n v="9"/>
    <n v="0.4"/>
    <n v="-339.70499999999998"/>
    <x v="0"/>
    <n v="-0.41666666666666663"/>
  </r>
  <r>
    <n v="3716"/>
    <s v="CA-2014-135608"/>
    <d v="2014-04-16T00:00:00"/>
    <d v="2014-10-12T00:00:00"/>
    <d v="2014-04-16T00:00:00"/>
    <d v="2014-10-12T00:00:00"/>
    <n v="179"/>
    <x v="1"/>
    <s v="Q2"/>
    <s v="Apr"/>
    <x v="0"/>
    <s v="JK-15625"/>
    <x v="468"/>
    <x v="1"/>
    <s v="United States"/>
    <x v="313"/>
    <x v="1"/>
    <n v="98502"/>
    <x v="1"/>
    <s v="FUR-CH-10002602"/>
    <s v="Furniture"/>
    <x v="3"/>
    <x v="301"/>
    <n v="603.91999999999996"/>
    <n v="5"/>
    <n v="0.2"/>
    <n v="45.293999999999997"/>
    <x v="0"/>
    <n v="7.4999999999999997E-2"/>
  </r>
  <r>
    <n v="3313"/>
    <s v="US-2014-133130"/>
    <d v="2019-10-05T00:00:00"/>
    <d v="2014-01-10T00:00:00"/>
    <d v="2014-01-10T00:00:00"/>
    <d v="2019-10-05T00:00:00"/>
    <n v="2094"/>
    <x v="1"/>
    <s v="Q1"/>
    <s v="Jan"/>
    <x v="1"/>
    <s v="TH-21100"/>
    <x v="368"/>
    <x v="1"/>
    <s v="United States"/>
    <x v="8"/>
    <x v="7"/>
    <n v="92037"/>
    <x v="1"/>
    <s v="FUR-CH-10002602"/>
    <s v="Furniture"/>
    <x v="3"/>
    <x v="301"/>
    <n v="603.91999999999996"/>
    <n v="5"/>
    <n v="0.2"/>
    <n v="45.293999999999997"/>
    <x v="0"/>
    <n v="7.4999999999999997E-2"/>
  </r>
  <r>
    <n v="618"/>
    <s v="CA-2017-117947"/>
    <d v="2019-03-14T00:00:00"/>
    <d v="2017-08-23T00:00:00"/>
    <d v="2017-08-23T00:00:00"/>
    <d v="2019-03-14T00:00:00"/>
    <n v="568"/>
    <x v="3"/>
    <s v="Q3"/>
    <s v="Aug"/>
    <x v="0"/>
    <s v="NG-18355"/>
    <x v="666"/>
    <x v="0"/>
    <s v="United States"/>
    <x v="4"/>
    <x v="4"/>
    <n v="10011"/>
    <x v="0"/>
    <s v="FUR-FU-10000010"/>
    <s v="Furniture"/>
    <x v="0"/>
    <x v="1"/>
    <n v="9.94"/>
    <n v="2"/>
    <n v="0"/>
    <n v="3.0813999999999999"/>
    <x v="0"/>
    <n v="0.31"/>
  </r>
  <r>
    <n v="617"/>
    <s v="CA-2017-117947"/>
    <d v="2019-03-13T00:00:00"/>
    <d v="2017-08-23T00:00:00"/>
    <d v="2017-08-23T00:00:00"/>
    <d v="2019-03-13T00:00:00"/>
    <n v="567"/>
    <x v="3"/>
    <s v="Q3"/>
    <s v="Aug"/>
    <x v="0"/>
    <s v="NG-18355"/>
    <x v="666"/>
    <x v="0"/>
    <s v="United States"/>
    <x v="4"/>
    <x v="4"/>
    <n v="10011"/>
    <x v="0"/>
    <s v="FUR-FU-10003849"/>
    <s v="Furniture"/>
    <x v="0"/>
    <x v="169"/>
    <n v="40.479999999999997"/>
    <n v="2"/>
    <n v="0"/>
    <n v="15.7872"/>
    <x v="0"/>
    <n v="0.39"/>
  </r>
  <r>
    <n v="7682"/>
    <s v="CA-2014-133592"/>
    <d v="2017-10-13T00:00:00"/>
    <d v="2015-07-01T00:00:00"/>
    <d v="2015-07-01T00:00:00"/>
    <d v="2017-10-13T00:00:00"/>
    <n v="835"/>
    <x v="0"/>
    <s v="Q3"/>
    <s v="Jul"/>
    <x v="1"/>
    <s v="KM-16375"/>
    <x v="539"/>
    <x v="2"/>
    <s v="United States"/>
    <x v="198"/>
    <x v="35"/>
    <n v="2908"/>
    <x v="0"/>
    <s v="FUR-CH-10004218"/>
    <s v="Furniture"/>
    <x v="3"/>
    <x v="172"/>
    <n v="605.88"/>
    <n v="6"/>
    <n v="0"/>
    <n v="151.47"/>
    <x v="0"/>
    <n v="0.25"/>
  </r>
  <r>
    <n v="621"/>
    <s v="CA-2017-117947"/>
    <d v="2019-03-15T00:00:00"/>
    <d v="2017-08-23T00:00:00"/>
    <d v="2017-08-23T00:00:00"/>
    <d v="2019-03-15T00:00:00"/>
    <n v="569"/>
    <x v="3"/>
    <s v="Q3"/>
    <s v="Aug"/>
    <x v="0"/>
    <s v="NG-18355"/>
    <x v="666"/>
    <x v="0"/>
    <s v="United States"/>
    <x v="4"/>
    <x v="4"/>
    <n v="10011"/>
    <x v="0"/>
    <s v="FUR-FU-10000521"/>
    <s v="Furniture"/>
    <x v="0"/>
    <x v="158"/>
    <n v="88.02"/>
    <n v="3"/>
    <n v="0"/>
    <n v="27.286200000000001"/>
    <x v="0"/>
    <n v="0.31"/>
  </r>
  <r>
    <n v="5235"/>
    <s v="CA-2017-131037"/>
    <d v="2019-04-05T00:00:00"/>
    <d v="2017-08-23T00:00:00"/>
    <d v="2017-08-23T00:00:00"/>
    <d v="2019-04-05T00:00:00"/>
    <n v="590"/>
    <x v="3"/>
    <s v="Q3"/>
    <s v="Aug"/>
    <x v="2"/>
    <s v="TM-21490"/>
    <x v="660"/>
    <x v="1"/>
    <s v="United States"/>
    <x v="16"/>
    <x v="7"/>
    <n v="94110"/>
    <x v="1"/>
    <s v="FUR-TA-10001768"/>
    <s v="Furniture"/>
    <x v="2"/>
    <x v="188"/>
    <n v="210.00800000000001"/>
    <n v="1"/>
    <n v="0.2"/>
    <n v="2.6251000000000002"/>
    <x v="0"/>
    <n v="1.2500000000000001E-2"/>
  </r>
  <r>
    <n v="425"/>
    <s v="CA-2017-155705"/>
    <d v="2019-03-30T00:00:00"/>
    <d v="2017-08-23T00:00:00"/>
    <d v="2017-08-23T00:00:00"/>
    <d v="2019-03-30T00:00:00"/>
    <n v="584"/>
    <x v="3"/>
    <s v="Q3"/>
    <s v="Aug"/>
    <x v="0"/>
    <s v="NF-18385"/>
    <x v="425"/>
    <x v="1"/>
    <s v="United States"/>
    <x v="17"/>
    <x v="43"/>
    <n v="39212"/>
    <x v="2"/>
    <s v="FUR-CH-10000015"/>
    <s v="Furniture"/>
    <x v="3"/>
    <x v="365"/>
    <n v="866.4"/>
    <n v="4"/>
    <n v="0"/>
    <n v="225.26400000000001"/>
    <x v="0"/>
    <n v="0.26"/>
  </r>
  <r>
    <n v="7188"/>
    <s v="CA-2017-133102"/>
    <d v="2019-03-10T00:00:00"/>
    <d v="2017-08-24T00:00:00"/>
    <d v="2017-08-24T00:00:00"/>
    <d v="2019-03-10T00:00:00"/>
    <n v="563"/>
    <x v="3"/>
    <s v="Q3"/>
    <s v="Aug"/>
    <x v="1"/>
    <s v="ED-13885"/>
    <x v="533"/>
    <x v="2"/>
    <s v="United States"/>
    <x v="26"/>
    <x v="17"/>
    <n v="77095"/>
    <x v="3"/>
    <s v="FUR-FU-10003247"/>
    <s v="Furniture"/>
    <x v="0"/>
    <x v="238"/>
    <n v="16.783999999999999"/>
    <n v="2"/>
    <n v="0.6"/>
    <n v="-22.238800000000001"/>
    <x v="0"/>
    <n v="-1.3250000000000002"/>
  </r>
  <r>
    <n v="7187"/>
    <s v="CA-2017-133102"/>
    <d v="2019-03-09T00:00:00"/>
    <d v="2017-08-24T00:00:00"/>
    <d v="2017-08-24T00:00:00"/>
    <d v="2019-03-09T00:00:00"/>
    <n v="562"/>
    <x v="3"/>
    <s v="Q3"/>
    <s v="Aug"/>
    <x v="1"/>
    <s v="ED-13885"/>
    <x v="533"/>
    <x v="2"/>
    <s v="United States"/>
    <x v="26"/>
    <x v="17"/>
    <n v="77095"/>
    <x v="3"/>
    <s v="FUR-CH-10002017"/>
    <s v="Furniture"/>
    <x v="3"/>
    <x v="210"/>
    <n v="74.591999999999999"/>
    <n v="4"/>
    <n v="0.3"/>
    <n v="-2.1312000000000002"/>
    <x v="0"/>
    <n v="-2.8571428571428574E-2"/>
  </r>
  <r>
    <n v="2281"/>
    <s v="CA-2017-142622"/>
    <d v="2016-09-22T00:00:00"/>
    <d v="2017-02-11T00:00:00"/>
    <d v="2016-09-22T00:00:00"/>
    <d v="2017-02-11T00:00:00"/>
    <n v="142"/>
    <x v="2"/>
    <s v="Q3"/>
    <s v="Sep"/>
    <x v="2"/>
    <s v="JK-15625"/>
    <x v="468"/>
    <x v="1"/>
    <s v="United States"/>
    <x v="12"/>
    <x v="1"/>
    <n v="98115"/>
    <x v="1"/>
    <s v="FUR-CH-10004289"/>
    <s v="Furniture"/>
    <x v="3"/>
    <x v="34"/>
    <n v="614.27200000000005"/>
    <n v="8"/>
    <n v="0.2"/>
    <n v="-23.0352"/>
    <x v="0"/>
    <n v="-3.7499999999999999E-2"/>
  </r>
  <r>
    <n v="6105"/>
    <s v="US-2017-132381"/>
    <d v="2019-04-06T00:00:00"/>
    <d v="2017-08-24T00:00:00"/>
    <d v="2017-08-24T00:00:00"/>
    <d v="2019-04-06T00:00:00"/>
    <n v="590"/>
    <x v="3"/>
    <s v="Q3"/>
    <s v="Aug"/>
    <x v="2"/>
    <s v="Dp-13240"/>
    <x v="79"/>
    <x v="2"/>
    <s v="United States"/>
    <x v="3"/>
    <x v="3"/>
    <n v="19143"/>
    <x v="0"/>
    <s v="FUR-TA-10002356"/>
    <s v="Furniture"/>
    <x v="2"/>
    <x v="123"/>
    <n v="314.53199999999998"/>
    <n v="2"/>
    <n v="0.4"/>
    <n v="-83.875200000000007"/>
    <x v="0"/>
    <n v="-0.26666666666666672"/>
  </r>
  <r>
    <n v="5800"/>
    <s v="CA-2014-166716"/>
    <d v="2019-03-19T00:00:00"/>
    <d v="2014-08-25T00:00:00"/>
    <d v="2014-08-25T00:00:00"/>
    <d v="2019-03-19T00:00:00"/>
    <n v="1667"/>
    <x v="1"/>
    <s v="Q3"/>
    <s v="Aug"/>
    <x v="0"/>
    <s v="CR-12730"/>
    <x v="667"/>
    <x v="1"/>
    <s v="United States"/>
    <x v="11"/>
    <x v="6"/>
    <n v="60610"/>
    <x v="3"/>
    <s v="FUR-CH-10004495"/>
    <s v="Furniture"/>
    <x v="3"/>
    <x v="153"/>
    <n v="421.37200000000001"/>
    <n v="2"/>
    <n v="0.3"/>
    <n v="-6.0195999999999996"/>
    <x v="0"/>
    <n v="-1.4285714285714284E-2"/>
  </r>
  <r>
    <n v="233"/>
    <s v="US-2017-100930"/>
    <d v="2015-12-18T00:00:00"/>
    <d v="2017-12-04T00:00:00"/>
    <d v="2015-12-18T00:00:00"/>
    <d v="2017-12-04T00:00:00"/>
    <n v="717"/>
    <x v="0"/>
    <s v="Q4"/>
    <s v="Dec"/>
    <x v="1"/>
    <s v="CS-12400"/>
    <x v="590"/>
    <x v="2"/>
    <s v="United States"/>
    <x v="190"/>
    <x v="16"/>
    <n v="33614"/>
    <x v="2"/>
    <s v="FUR-TA-10003473"/>
    <s v="Furniture"/>
    <x v="2"/>
    <x v="79"/>
    <n v="620.61450000000002"/>
    <n v="3"/>
    <n v="0.45"/>
    <n v="-248.2458"/>
    <x v="0"/>
    <n v="-0.39999999999999997"/>
  </r>
  <r>
    <n v="6977"/>
    <s v="CA-2015-112144"/>
    <d v="2018-10-25T00:00:00"/>
    <d v="2015-02-07T00:00:00"/>
    <d v="2015-02-07T00:00:00"/>
    <d v="2018-10-25T00:00:00"/>
    <n v="1356"/>
    <x v="0"/>
    <s v="Q1"/>
    <s v="Feb"/>
    <x v="1"/>
    <s v="CY-12745"/>
    <x v="668"/>
    <x v="0"/>
    <s v="United States"/>
    <x v="227"/>
    <x v="13"/>
    <n v="85234"/>
    <x v="1"/>
    <s v="FUR-FU-10004306"/>
    <s v="Furniture"/>
    <x v="0"/>
    <x v="314"/>
    <n v="621.76"/>
    <n v="4"/>
    <n v="0.2"/>
    <n v="46.631999999999998"/>
    <x v="0"/>
    <n v="7.4999999999999997E-2"/>
  </r>
  <r>
    <n v="9733"/>
    <s v="CA-2014-114321"/>
    <d v="2019-03-20T00:00:00"/>
    <d v="2014-08-25T00:00:00"/>
    <d v="2014-08-25T00:00:00"/>
    <d v="2019-03-20T00:00:00"/>
    <n v="1668"/>
    <x v="1"/>
    <s v="Q3"/>
    <s v="Aug"/>
    <x v="1"/>
    <s v="NC-18535"/>
    <x v="651"/>
    <x v="0"/>
    <s v="United States"/>
    <x v="105"/>
    <x v="2"/>
    <n v="23666"/>
    <x v="2"/>
    <s v="FUR-CH-10001797"/>
    <s v="Furniture"/>
    <x v="3"/>
    <x v="214"/>
    <n v="500.24"/>
    <n v="13"/>
    <n v="0"/>
    <n v="145.06960000000001"/>
    <x v="0"/>
    <n v="0.29000000000000004"/>
  </r>
  <r>
    <n v="4670"/>
    <s v="US-2017-133200"/>
    <d v="2015-12-04T00:00:00"/>
    <d v="2017-11-05T00:00:00"/>
    <d v="2015-12-04T00:00:00"/>
    <d v="2017-11-05T00:00:00"/>
    <n v="702"/>
    <x v="0"/>
    <s v="Q4"/>
    <s v="Dec"/>
    <x v="1"/>
    <s v="DB-13555"/>
    <x v="87"/>
    <x v="0"/>
    <s v="United States"/>
    <x v="279"/>
    <x v="17"/>
    <n v="76106"/>
    <x v="3"/>
    <s v="FUR-BO-10001601"/>
    <s v="Furniture"/>
    <x v="1"/>
    <x v="342"/>
    <n v="623.46479999999997"/>
    <n v="7"/>
    <n v="0.32"/>
    <n v="-119.1918"/>
    <x v="0"/>
    <n v="-0.19117647058823531"/>
  </r>
  <r>
    <n v="8927"/>
    <s v="CA-2016-168032"/>
    <d v="2016-06-09T00:00:00"/>
    <d v="2016-03-02T00:00:00"/>
    <d v="2016-03-02T00:00:00"/>
    <d v="2016-06-09T00:00:00"/>
    <n v="99"/>
    <x v="2"/>
    <s v="Q1"/>
    <s v="Mar"/>
    <x v="1"/>
    <s v="DF-13135"/>
    <x v="669"/>
    <x v="1"/>
    <s v="United States"/>
    <x v="55"/>
    <x v="6"/>
    <n v="61107"/>
    <x v="3"/>
    <s v="FUR-TA-10004256"/>
    <s v="Furniture"/>
    <x v="2"/>
    <x v="288"/>
    <n v="626.1"/>
    <n v="3"/>
    <n v="0.5"/>
    <n v="-538.44600000000003"/>
    <x v="0"/>
    <n v="-0.86"/>
  </r>
  <r>
    <n v="8712"/>
    <s v="CA-2014-105648"/>
    <d v="2014-01-29T00:00:00"/>
    <d v="2014-07-03T00:00:00"/>
    <d v="2014-01-29T00:00:00"/>
    <d v="2014-07-03T00:00:00"/>
    <n v="155"/>
    <x v="1"/>
    <s v="Q1"/>
    <s v="Jan"/>
    <x v="1"/>
    <s v="EJ-14155"/>
    <x v="491"/>
    <x v="1"/>
    <s v="United States"/>
    <x v="8"/>
    <x v="7"/>
    <n v="92037"/>
    <x v="1"/>
    <s v="FUR-TA-10002958"/>
    <s v="Furniture"/>
    <x v="2"/>
    <x v="78"/>
    <n v="626.35199999999998"/>
    <n v="3"/>
    <n v="0.2"/>
    <n v="-23.488199999999999"/>
    <x v="0"/>
    <n v="-3.7499999999999999E-2"/>
  </r>
  <r>
    <n v="6799"/>
    <s v="CA-2015-168809"/>
    <d v="2019-04-17T00:00:00"/>
    <d v="2015-08-25T00:00:00"/>
    <d v="2015-08-25T00:00:00"/>
    <d v="2019-04-17T00:00:00"/>
    <n v="1331"/>
    <x v="0"/>
    <s v="Q3"/>
    <s v="Aug"/>
    <x v="3"/>
    <s v="MC-18100"/>
    <x v="48"/>
    <x v="1"/>
    <s v="United States"/>
    <x v="26"/>
    <x v="17"/>
    <n v="77041"/>
    <x v="3"/>
    <s v="FUR-FU-10002240"/>
    <s v="Furniture"/>
    <x v="0"/>
    <x v="93"/>
    <n v="7.88"/>
    <n v="5"/>
    <n v="0.6"/>
    <n v="-3.94"/>
    <x v="0"/>
    <n v="-0.5"/>
  </r>
  <r>
    <n v="6797"/>
    <s v="CA-2015-168809"/>
    <d v="2019-04-16T00:00:00"/>
    <d v="2015-08-25T00:00:00"/>
    <d v="2015-08-25T00:00:00"/>
    <d v="2019-04-16T00:00:00"/>
    <n v="1330"/>
    <x v="0"/>
    <s v="Q3"/>
    <s v="Aug"/>
    <x v="3"/>
    <s v="MC-18100"/>
    <x v="48"/>
    <x v="1"/>
    <s v="United States"/>
    <x v="26"/>
    <x v="17"/>
    <n v="77041"/>
    <x v="3"/>
    <s v="FUR-FU-10001473"/>
    <s v="Furniture"/>
    <x v="0"/>
    <x v="168"/>
    <n v="20.103999999999999"/>
    <n v="2"/>
    <n v="0.6"/>
    <n v="-16.585799999999999"/>
    <x v="0"/>
    <n v="-0.82499999999999996"/>
  </r>
  <r>
    <n v="8889"/>
    <s v="CA-2017-103968"/>
    <d v="2015-08-26T00:00:00"/>
    <d v="2017-07-12T00:00:00"/>
    <d v="2015-08-26T00:00:00"/>
    <d v="2017-07-12T00:00:00"/>
    <n v="686"/>
    <x v="0"/>
    <s v="Q3"/>
    <s v="Aug"/>
    <x v="1"/>
    <s v="ML-17755"/>
    <x v="489"/>
    <x v="2"/>
    <s v="United States"/>
    <x v="340"/>
    <x v="7"/>
    <n v="95207"/>
    <x v="1"/>
    <s v="FUR-FU-10003394"/>
    <s v="Furniture"/>
    <x v="0"/>
    <x v="107"/>
    <n v="629.64"/>
    <n v="9"/>
    <n v="0"/>
    <n v="107.03879999999999"/>
    <x v="0"/>
    <n v="0.16999999999999998"/>
  </r>
  <r>
    <n v="7010"/>
    <s v="CA-2015-154823"/>
    <d v="2019-03-23T00:00:00"/>
    <d v="2015-08-25T00:00:00"/>
    <d v="2015-08-25T00:00:00"/>
    <d v="2019-03-23T00:00:00"/>
    <n v="1306"/>
    <x v="0"/>
    <s v="Q3"/>
    <s v="Aug"/>
    <x v="1"/>
    <s v="KN-16390"/>
    <x v="599"/>
    <x v="0"/>
    <s v="United States"/>
    <x v="2"/>
    <x v="0"/>
    <n v="45503"/>
    <x v="0"/>
    <s v="FUR-FU-10000193"/>
    <s v="Furniture"/>
    <x v="0"/>
    <x v="146"/>
    <n v="25.984000000000002"/>
    <n v="1"/>
    <n v="0.2"/>
    <n v="-3.8976000000000002"/>
    <x v="0"/>
    <n v="-0.15"/>
  </r>
  <r>
    <n v="7009"/>
    <s v="CA-2015-154823"/>
    <d v="2019-03-22T00:00:00"/>
    <d v="2015-08-25T00:00:00"/>
    <d v="2015-08-25T00:00:00"/>
    <d v="2019-03-22T00:00:00"/>
    <n v="1305"/>
    <x v="0"/>
    <s v="Q3"/>
    <s v="Aug"/>
    <x v="1"/>
    <s v="KN-16390"/>
    <x v="599"/>
    <x v="0"/>
    <s v="United States"/>
    <x v="2"/>
    <x v="0"/>
    <n v="45503"/>
    <x v="0"/>
    <s v="FUR-CH-10003379"/>
    <s v="Furniture"/>
    <x v="3"/>
    <x v="151"/>
    <n v="598.45799999999997"/>
    <n v="3"/>
    <n v="0.3"/>
    <n v="-42.747"/>
    <x v="0"/>
    <n v="-7.1428571428571438E-2"/>
  </r>
  <r>
    <n v="9880"/>
    <s v="CA-2016-122581"/>
    <d v="2019-03-26T00:00:00"/>
    <d v="2016-08-25T00:00:00"/>
    <d v="2016-08-25T00:00:00"/>
    <d v="2019-03-26T00:00:00"/>
    <n v="943"/>
    <x v="2"/>
    <s v="Q3"/>
    <s v="Aug"/>
    <x v="1"/>
    <s v="JK-15370"/>
    <x v="572"/>
    <x v="1"/>
    <s v="United States"/>
    <x v="4"/>
    <x v="4"/>
    <n v="10035"/>
    <x v="0"/>
    <s v="FUR-CH-10002961"/>
    <s v="Furniture"/>
    <x v="3"/>
    <x v="307"/>
    <n v="573.17399999999998"/>
    <n v="7"/>
    <n v="0.1"/>
    <n v="63.686"/>
    <x v="0"/>
    <n v="0.11111111111111112"/>
  </r>
  <r>
    <n v="6548"/>
    <s v="CA-2014-113880"/>
    <d v="2014-01-03T00:00:00"/>
    <d v="2014-05-03T00:00:00"/>
    <d v="2014-01-03T00:00:00"/>
    <d v="2014-05-03T00:00:00"/>
    <n v="120"/>
    <x v="1"/>
    <s v="Q1"/>
    <s v="Jan"/>
    <x v="1"/>
    <s v="VF-21715"/>
    <x v="156"/>
    <x v="2"/>
    <s v="United States"/>
    <x v="341"/>
    <x v="6"/>
    <n v="60126"/>
    <x v="3"/>
    <s v="FUR-CH-10000863"/>
    <s v="Furniture"/>
    <x v="3"/>
    <x v="252"/>
    <n v="634.11599999999999"/>
    <n v="6"/>
    <n v="0.3"/>
    <n v="-172.1172"/>
    <x v="0"/>
    <n v="-0.27142857142857141"/>
  </r>
  <r>
    <n v="4003"/>
    <s v="CA-2016-145730"/>
    <d v="2015-01-23T00:00:00"/>
    <d v="2016-08-03T00:00:00"/>
    <d v="2015-01-23T00:00:00"/>
    <d v="2016-08-03T00:00:00"/>
    <n v="558"/>
    <x v="0"/>
    <s v="Q1"/>
    <s v="Jan"/>
    <x v="1"/>
    <s v="CC-12220"/>
    <x v="285"/>
    <x v="1"/>
    <s v="United States"/>
    <x v="151"/>
    <x v="17"/>
    <n v="78207"/>
    <x v="3"/>
    <s v="FUR-TA-10004915"/>
    <s v="Furniture"/>
    <x v="2"/>
    <x v="143"/>
    <n v="637.89599999999996"/>
    <n v="3"/>
    <n v="0.3"/>
    <n v="-127.5792"/>
    <x v="0"/>
    <n v="-0.2"/>
  </r>
  <r>
    <n v="9902"/>
    <s v="CA-2017-117646"/>
    <d v="2019-04-01T00:00:00"/>
    <d v="2017-08-25T00:00:00"/>
    <d v="2017-08-25T00:00:00"/>
    <d v="2019-04-01T00:00:00"/>
    <n v="584"/>
    <x v="3"/>
    <s v="Q3"/>
    <s v="Aug"/>
    <x v="1"/>
    <s v="SC-20845"/>
    <x v="670"/>
    <x v="1"/>
    <s v="United States"/>
    <x v="58"/>
    <x v="31"/>
    <n v="80027"/>
    <x v="1"/>
    <s v="FUR-FU-10001037"/>
    <s v="Furniture"/>
    <x v="0"/>
    <x v="28"/>
    <n v="22.751999999999999"/>
    <n v="3"/>
    <n v="0.2"/>
    <n v="7.11"/>
    <x v="0"/>
    <n v="0.31250000000000006"/>
  </r>
  <r>
    <n v="6212"/>
    <s v="CA-2017-119809"/>
    <d v="2019-03-16T00:00:00"/>
    <d v="2017-08-25T00:00:00"/>
    <d v="2017-08-25T00:00:00"/>
    <d v="2019-03-16T00:00:00"/>
    <n v="568"/>
    <x v="3"/>
    <s v="Q3"/>
    <s v="Aug"/>
    <x v="1"/>
    <s v="YS-21880"/>
    <x v="581"/>
    <x v="0"/>
    <s v="United States"/>
    <x v="12"/>
    <x v="1"/>
    <n v="98103"/>
    <x v="1"/>
    <s v="FUR-FU-10001475"/>
    <s v="Furniture"/>
    <x v="0"/>
    <x v="50"/>
    <n v="65.94"/>
    <n v="3"/>
    <n v="0"/>
    <n v="22.419599999999999"/>
    <x v="0"/>
    <n v="0.34"/>
  </r>
  <r>
    <n v="8040"/>
    <s v="CA-2017-121489"/>
    <d v="2019-03-31T00:00:00"/>
    <d v="2017-08-25T00:00:00"/>
    <d v="2017-08-25T00:00:00"/>
    <d v="2019-03-31T00:00:00"/>
    <n v="583"/>
    <x v="3"/>
    <s v="Q3"/>
    <s v="Aug"/>
    <x v="0"/>
    <s v="CM-11815"/>
    <x v="671"/>
    <x v="0"/>
    <s v="United States"/>
    <x v="12"/>
    <x v="1"/>
    <n v="98115"/>
    <x v="1"/>
    <s v="FUR-CH-10004698"/>
    <s v="Furniture"/>
    <x v="3"/>
    <x v="251"/>
    <n v="388.70400000000001"/>
    <n v="6"/>
    <n v="0.2"/>
    <n v="38.870399999999997"/>
    <x v="0"/>
    <n v="9.9999999999999992E-2"/>
  </r>
  <r>
    <n v="5733"/>
    <s v="CA-2017-143574"/>
    <d v="2018-10-30T00:00:00"/>
    <d v="2017-02-07T00:00:00"/>
    <d v="2017-02-07T00:00:00"/>
    <d v="2018-10-30T00:00:00"/>
    <n v="630"/>
    <x v="3"/>
    <s v="Q1"/>
    <s v="Feb"/>
    <x v="2"/>
    <s v="DR-12880"/>
    <x v="105"/>
    <x v="0"/>
    <s v="United States"/>
    <x v="119"/>
    <x v="5"/>
    <n v="6460"/>
    <x v="0"/>
    <s v="FUR-BO-10002598"/>
    <s v="Furniture"/>
    <x v="1"/>
    <x v="242"/>
    <n v="638.82000000000005"/>
    <n v="9"/>
    <n v="0"/>
    <n v="185.2578"/>
    <x v="0"/>
    <n v="0.28999999999999998"/>
  </r>
  <r>
    <n v="3133"/>
    <s v="CA-2014-107916"/>
    <d v="2019-04-11T00:00:00"/>
    <d v="2014-08-26T00:00:00"/>
    <d v="2014-08-26T00:00:00"/>
    <d v="2019-04-11T00:00:00"/>
    <n v="1689"/>
    <x v="1"/>
    <s v="Q3"/>
    <s v="Aug"/>
    <x v="2"/>
    <s v="JP-15460"/>
    <x v="355"/>
    <x v="0"/>
    <s v="United States"/>
    <x v="110"/>
    <x v="4"/>
    <n v="11572"/>
    <x v="0"/>
    <s v="FUR-FU-10004586"/>
    <s v="Furniture"/>
    <x v="0"/>
    <x v="52"/>
    <n v="13.28"/>
    <n v="2"/>
    <n v="0"/>
    <n v="6.3743999999999996"/>
    <x v="0"/>
    <n v="0.48"/>
  </r>
  <r>
    <n v="4089"/>
    <s v="US-2014-156559"/>
    <d v="2019-03-18T00:00:00"/>
    <d v="2014-08-26T00:00:00"/>
    <d v="2014-08-26T00:00:00"/>
    <d v="2019-03-18T00:00:00"/>
    <n v="1665"/>
    <x v="1"/>
    <s v="Q3"/>
    <s v="Aug"/>
    <x v="1"/>
    <s v="LH-16900"/>
    <x v="482"/>
    <x v="1"/>
    <s v="United States"/>
    <x v="28"/>
    <x v="20"/>
    <n v="72401"/>
    <x v="2"/>
    <s v="FUR-BO-10000711"/>
    <s v="Furniture"/>
    <x v="1"/>
    <x v="372"/>
    <n v="638.82000000000005"/>
    <n v="9"/>
    <n v="0"/>
    <n v="172.48140000000001"/>
    <x v="0"/>
    <n v="0.27"/>
  </r>
  <r>
    <n v="4634"/>
    <s v="CA-2015-130456"/>
    <d v="2019-03-24T00:00:00"/>
    <d v="2015-08-26T00:00:00"/>
    <d v="2015-08-26T00:00:00"/>
    <d v="2019-03-24T00:00:00"/>
    <n v="1306"/>
    <x v="0"/>
    <s v="Q3"/>
    <s v="Aug"/>
    <x v="1"/>
    <s v="DS-13180"/>
    <x v="418"/>
    <x v="0"/>
    <s v="United States"/>
    <x v="16"/>
    <x v="7"/>
    <n v="94122"/>
    <x v="1"/>
    <s v="FUR-BO-10003893"/>
    <s v="Furniture"/>
    <x v="1"/>
    <x v="377"/>
    <n v="586.39800000000002"/>
    <n v="6"/>
    <n v="0.15"/>
    <n v="34.494"/>
    <x v="0"/>
    <n v="5.8823529411764705E-2"/>
  </r>
  <r>
    <n v="6309"/>
    <s v="CA-2016-163328"/>
    <d v="2015-03-05T00:00:00"/>
    <d v="2016-06-11T00:00:00"/>
    <d v="2015-03-05T00:00:00"/>
    <d v="2016-06-11T00:00:00"/>
    <n v="464"/>
    <x v="0"/>
    <s v="Q1"/>
    <s v="Mar"/>
    <x v="0"/>
    <s v="TP-21565"/>
    <x v="318"/>
    <x v="0"/>
    <s v="United States"/>
    <x v="224"/>
    <x v="29"/>
    <n v="97405"/>
    <x v="1"/>
    <s v="FUR-CH-10000229"/>
    <s v="Furniture"/>
    <x v="3"/>
    <x v="66"/>
    <n v="650.35199999999998"/>
    <n v="3"/>
    <n v="0.2"/>
    <n v="-97.552800000000005"/>
    <x v="0"/>
    <n v="-0.15000000000000002"/>
  </r>
  <r>
    <n v="4301"/>
    <s v="CA-2017-129021"/>
    <d v="2019-04-10T00:00:00"/>
    <d v="2017-08-26T00:00:00"/>
    <d v="2017-08-26T00:00:00"/>
    <d v="2019-04-10T00:00:00"/>
    <n v="592"/>
    <x v="3"/>
    <s v="Q3"/>
    <s v="Aug"/>
    <x v="0"/>
    <s v="PO-18850"/>
    <x v="179"/>
    <x v="1"/>
    <s v="United States"/>
    <x v="323"/>
    <x v="16"/>
    <n v="32303"/>
    <x v="2"/>
    <s v="FUR-FU-10001852"/>
    <s v="Furniture"/>
    <x v="0"/>
    <x v="9"/>
    <n v="2.7839999999999998"/>
    <n v="2"/>
    <n v="0.2"/>
    <n v="0.41760000000000003"/>
    <x v="0"/>
    <n v="0.15000000000000002"/>
  </r>
  <r>
    <n v="5036"/>
    <s v="CA-2014-169803"/>
    <d v="2014-03-03T00:00:00"/>
    <d v="2014-12-04T00:00:00"/>
    <d v="2014-03-03T00:00:00"/>
    <d v="2014-12-04T00:00:00"/>
    <n v="276"/>
    <x v="1"/>
    <s v="Q1"/>
    <s v="Mar"/>
    <x v="1"/>
    <s v="SC-20260"/>
    <x v="672"/>
    <x v="0"/>
    <s v="United States"/>
    <x v="12"/>
    <x v="1"/>
    <n v="98115"/>
    <x v="1"/>
    <s v="FUR-TA-10000688"/>
    <s v="Furniture"/>
    <x v="2"/>
    <x v="219"/>
    <n v="653.54999999999995"/>
    <n v="3"/>
    <n v="0"/>
    <n v="111.1035"/>
    <x v="0"/>
    <n v="0.17"/>
  </r>
  <r>
    <n v="7022"/>
    <s v="CA-2014-124737"/>
    <d v="2019-04-07T00:00:00"/>
    <d v="2014-08-27T00:00:00"/>
    <d v="2014-08-27T00:00:00"/>
    <d v="2019-04-07T00:00:00"/>
    <n v="1684"/>
    <x v="1"/>
    <s v="Q3"/>
    <s v="Aug"/>
    <x v="1"/>
    <s v="AP-10915"/>
    <x v="241"/>
    <x v="1"/>
    <s v="United States"/>
    <x v="82"/>
    <x v="31"/>
    <n v="80219"/>
    <x v="1"/>
    <s v="FUR-FU-10003274"/>
    <s v="Furniture"/>
    <x v="0"/>
    <x v="44"/>
    <n v="4.2240000000000002"/>
    <n v="3"/>
    <n v="0.2"/>
    <n v="1.2672000000000001"/>
    <x v="0"/>
    <n v="0.3"/>
  </r>
  <r>
    <n v="3605"/>
    <s v="CA-2017-112956"/>
    <d v="2019-04-02T00:00:00"/>
    <d v="2017-08-27T00:00:00"/>
    <d v="2017-08-27T00:00:00"/>
    <d v="2019-04-02T00:00:00"/>
    <n v="583"/>
    <x v="3"/>
    <s v="Q3"/>
    <s v="Aug"/>
    <x v="1"/>
    <s v="TH-21550"/>
    <x v="653"/>
    <x v="2"/>
    <s v="United States"/>
    <x v="76"/>
    <x v="34"/>
    <n v="21044"/>
    <x v="0"/>
    <s v="FUR-FU-10003976"/>
    <s v="Furniture"/>
    <x v="0"/>
    <x v="61"/>
    <n v="25.16"/>
    <n v="2"/>
    <n v="0"/>
    <n v="8.5543999999999993"/>
    <x v="0"/>
    <n v="0.33999999999999997"/>
  </r>
  <r>
    <n v="3606"/>
    <s v="CA-2017-112956"/>
    <d v="2019-04-03T00:00:00"/>
    <d v="2017-08-27T00:00:00"/>
    <d v="2017-08-27T00:00:00"/>
    <d v="2019-04-03T00:00:00"/>
    <n v="584"/>
    <x v="3"/>
    <s v="Q3"/>
    <s v="Aug"/>
    <x v="1"/>
    <s v="TH-21550"/>
    <x v="653"/>
    <x v="2"/>
    <s v="United States"/>
    <x v="76"/>
    <x v="34"/>
    <n v="21044"/>
    <x v="0"/>
    <s v="FUR-FU-10004960"/>
    <s v="Furniture"/>
    <x v="0"/>
    <x v="323"/>
    <n v="91.92"/>
    <n v="4"/>
    <n v="0"/>
    <n v="31.252800000000001"/>
    <x v="0"/>
    <n v="0.34"/>
  </r>
  <r>
    <n v="4735"/>
    <s v="CA-2016-120530"/>
    <d v="2015-04-20T00:00:00"/>
    <d v="2016-12-04T00:00:00"/>
    <d v="2015-04-20T00:00:00"/>
    <d v="2016-12-04T00:00:00"/>
    <n v="594"/>
    <x v="0"/>
    <s v="Q2"/>
    <s v="Apr"/>
    <x v="1"/>
    <s v="Dl-13600"/>
    <x v="148"/>
    <x v="0"/>
    <s v="United States"/>
    <x v="4"/>
    <x v="4"/>
    <n v="10035"/>
    <x v="0"/>
    <s v="FUR-CH-10000454"/>
    <s v="Furniture"/>
    <x v="3"/>
    <x v="201"/>
    <n v="658.74599999999998"/>
    <n v="3"/>
    <n v="0.1"/>
    <n v="146.38800000000001"/>
    <x v="0"/>
    <n v="0.22222222222222224"/>
  </r>
  <r>
    <n v="7615"/>
    <s v="CA-2015-113740"/>
    <d v="2019-04-14T00:00:00"/>
    <d v="2015-08-28T00:00:00"/>
    <d v="2015-08-28T00:00:00"/>
    <d v="2019-04-14T00:00:00"/>
    <n v="1325"/>
    <x v="0"/>
    <s v="Q3"/>
    <s v="Aug"/>
    <x v="0"/>
    <s v="SC-20380"/>
    <x v="400"/>
    <x v="1"/>
    <s v="United States"/>
    <x v="4"/>
    <x v="4"/>
    <n v="10035"/>
    <x v="0"/>
    <s v="FUR-FU-10000010"/>
    <s v="Furniture"/>
    <x v="0"/>
    <x v="1"/>
    <n v="14.91"/>
    <n v="3"/>
    <n v="0"/>
    <n v="4.6220999999999997"/>
    <x v="0"/>
    <n v="0.31"/>
  </r>
  <r>
    <n v="1941"/>
    <s v="CA-2016-112109"/>
    <d v="2015-05-10T00:00:00"/>
    <d v="2016-12-07T00:00:00"/>
    <d v="2015-05-10T00:00:00"/>
    <d v="2016-12-07T00:00:00"/>
    <n v="577"/>
    <x v="0"/>
    <s v="Q2"/>
    <s v="May"/>
    <x v="1"/>
    <s v="JE-15715"/>
    <x v="508"/>
    <x v="1"/>
    <s v="United States"/>
    <x v="342"/>
    <x v="31"/>
    <n v="80020"/>
    <x v="1"/>
    <s v="FUR-CH-10004287"/>
    <s v="Furniture"/>
    <x v="3"/>
    <x v="228"/>
    <n v="662.88"/>
    <n v="3"/>
    <n v="0.2"/>
    <n v="74.573999999999998"/>
    <x v="0"/>
    <n v="0.1125"/>
  </r>
  <r>
    <n v="3157"/>
    <s v="CA-2015-139584"/>
    <d v="2019-04-13T00:00:00"/>
    <d v="2015-08-28T00:00:00"/>
    <d v="2015-08-28T00:00:00"/>
    <d v="2019-04-13T00:00:00"/>
    <n v="1324"/>
    <x v="0"/>
    <s v="Q3"/>
    <s v="Aug"/>
    <x v="1"/>
    <s v="EM-13810"/>
    <x v="635"/>
    <x v="0"/>
    <s v="United States"/>
    <x v="4"/>
    <x v="4"/>
    <n v="10009"/>
    <x v="0"/>
    <s v="FUR-TA-10001539"/>
    <s v="Furniture"/>
    <x v="2"/>
    <x v="118"/>
    <n v="284.36399999999998"/>
    <n v="2"/>
    <n v="0.4"/>
    <n v="-75.830399999999997"/>
    <x v="0"/>
    <n v="-0.26666666666666666"/>
  </r>
  <r>
    <n v="662"/>
    <s v="CA-2015-146563"/>
    <d v="2019-04-12T00:00:00"/>
    <d v="2015-08-28T00:00:00"/>
    <d v="2015-08-28T00:00:00"/>
    <d v="2019-04-12T00:00:00"/>
    <n v="1323"/>
    <x v="0"/>
    <s v="Q3"/>
    <s v="Aug"/>
    <x v="1"/>
    <s v="CB-12025"/>
    <x v="14"/>
    <x v="1"/>
    <s v="United States"/>
    <x v="92"/>
    <x v="17"/>
    <n v="76017"/>
    <x v="3"/>
    <s v="FUR-TA-10001768"/>
    <s v="Furniture"/>
    <x v="2"/>
    <x v="188"/>
    <n v="918.78499999999997"/>
    <n v="5"/>
    <n v="0.3"/>
    <n v="-118.12949999999999"/>
    <x v="0"/>
    <n v="-0.12857142857142856"/>
  </r>
  <r>
    <n v="3778"/>
    <s v="CA-2015-107937"/>
    <d v="2014-07-20T00:00:00"/>
    <d v="2015-08-05T00:00:00"/>
    <d v="2014-07-20T00:00:00"/>
    <d v="2015-08-05T00:00:00"/>
    <n v="381"/>
    <x v="1"/>
    <s v="Q3"/>
    <s v="Jul"/>
    <x v="1"/>
    <s v="JB-16045"/>
    <x v="509"/>
    <x v="2"/>
    <s v="United States"/>
    <x v="343"/>
    <x v="7"/>
    <n v="91911"/>
    <x v="1"/>
    <s v="FUR-FU-10002298"/>
    <s v="Furniture"/>
    <x v="0"/>
    <x v="287"/>
    <n v="665.88"/>
    <n v="6"/>
    <n v="0"/>
    <n v="106.5408"/>
    <x v="0"/>
    <n v="0.16"/>
  </r>
  <r>
    <n v="9487"/>
    <s v="CA-2017-130505"/>
    <d v="2016-04-13T00:00:00"/>
    <d v="2017-12-10T00:00:00"/>
    <d v="2016-04-13T00:00:00"/>
    <d v="2017-12-10T00:00:00"/>
    <n v="606"/>
    <x v="2"/>
    <s v="Q2"/>
    <s v="Apr"/>
    <x v="3"/>
    <s v="NF-18385"/>
    <x v="425"/>
    <x v="1"/>
    <s v="United States"/>
    <x v="344"/>
    <x v="44"/>
    <n v="26003"/>
    <x v="0"/>
    <s v="FUR-TA-10001932"/>
    <s v="Furniture"/>
    <x v="2"/>
    <x v="317"/>
    <n v="673.34400000000005"/>
    <n v="3"/>
    <n v="0.3"/>
    <n v="-76.953599999999994"/>
    <x v="0"/>
    <n v="-0.11428571428571427"/>
  </r>
  <r>
    <n v="4905"/>
    <s v="US-2014-161613"/>
    <d v="2014-01-16T00:00:00"/>
    <d v="2014-03-12T00:00:00"/>
    <d v="2014-01-16T00:00:00"/>
    <d v="2014-03-12T00:00:00"/>
    <n v="55"/>
    <x v="1"/>
    <s v="Q1"/>
    <s v="Jan"/>
    <x v="0"/>
    <s v="MC-17605"/>
    <x v="44"/>
    <x v="0"/>
    <s v="United States"/>
    <x v="26"/>
    <x v="17"/>
    <n v="77070"/>
    <x v="3"/>
    <s v="FUR-CH-10003746"/>
    <s v="Furniture"/>
    <x v="3"/>
    <x v="199"/>
    <n v="674.05799999999999"/>
    <n v="3"/>
    <n v="0.3"/>
    <n v="-19.258800000000001"/>
    <x v="0"/>
    <n v="-2.8571428571428574E-2"/>
  </r>
  <r>
    <n v="3839"/>
    <s v="CA-2014-126760"/>
    <d v="2019-01-30T00:00:00"/>
    <d v="2014-02-08T00:00:00"/>
    <d v="2014-02-08T00:00:00"/>
    <d v="2019-01-30T00:00:00"/>
    <n v="1817"/>
    <x v="1"/>
    <s v="Q1"/>
    <s v="Feb"/>
    <x v="1"/>
    <s v="KM-16720"/>
    <x v="379"/>
    <x v="1"/>
    <s v="United States"/>
    <x v="70"/>
    <x v="32"/>
    <n v="89031"/>
    <x v="1"/>
    <s v="FUR-CH-10003312"/>
    <s v="Furniture"/>
    <x v="3"/>
    <x v="179"/>
    <n v="674.35199999999998"/>
    <n v="3"/>
    <n v="0.2"/>
    <n v="-109.5822"/>
    <x v="0"/>
    <n v="-0.16250000000000001"/>
  </r>
  <r>
    <n v="1464"/>
    <s v="CA-2016-152289"/>
    <d v="2019-04-22T00:00:00"/>
    <d v="2016-08-28T00:00:00"/>
    <d v="2016-08-28T00:00:00"/>
    <d v="2019-04-22T00:00:00"/>
    <n v="967"/>
    <x v="2"/>
    <s v="Q3"/>
    <s v="Aug"/>
    <x v="2"/>
    <s v="LC-16930"/>
    <x v="346"/>
    <x v="0"/>
    <s v="United States"/>
    <x v="36"/>
    <x v="17"/>
    <n v="77506"/>
    <x v="3"/>
    <s v="FUR-CH-10002126"/>
    <s v="Furniture"/>
    <x v="3"/>
    <x v="284"/>
    <n v="1024.7159999999999"/>
    <n v="6"/>
    <n v="0.3"/>
    <n v="-29.2776"/>
    <x v="0"/>
    <n v="-2.8571428571428574E-2"/>
  </r>
  <r>
    <n v="9163"/>
    <s v="CA-2016-160108"/>
    <d v="2015-05-23T00:00:00"/>
    <d v="2016-12-12T00:00:00"/>
    <d v="2015-05-23T00:00:00"/>
    <d v="2016-12-12T00:00:00"/>
    <n v="569"/>
    <x v="0"/>
    <s v="Q2"/>
    <s v="May"/>
    <x v="1"/>
    <s v="AG-10900"/>
    <x v="486"/>
    <x v="1"/>
    <s v="United States"/>
    <x v="326"/>
    <x v="38"/>
    <n v="54703"/>
    <x v="3"/>
    <s v="FUR-CH-10002335"/>
    <s v="Furniture"/>
    <x v="3"/>
    <x v="211"/>
    <n v="680.01"/>
    <n v="3"/>
    <n v="0"/>
    <n v="176.80260000000001"/>
    <x v="0"/>
    <n v="0.26"/>
  </r>
  <r>
    <n v="6926"/>
    <s v="CA-2015-137925"/>
    <d v="2017-04-13T00:00:00"/>
    <d v="2015-04-12T00:00:00"/>
    <d v="2015-04-12T00:00:00"/>
    <d v="2017-04-13T00:00:00"/>
    <n v="732"/>
    <x v="0"/>
    <s v="Q2"/>
    <s v="Apr"/>
    <x v="1"/>
    <s v="JL-15235"/>
    <x v="591"/>
    <x v="1"/>
    <s v="United States"/>
    <x v="4"/>
    <x v="4"/>
    <n v="10035"/>
    <x v="0"/>
    <s v="FUR-BO-10001608"/>
    <s v="Furniture"/>
    <x v="1"/>
    <x v="23"/>
    <n v="681.40800000000002"/>
    <n v="12"/>
    <n v="0.2"/>
    <n v="42.588000000000001"/>
    <x v="0"/>
    <n v="6.25E-2"/>
  </r>
  <r>
    <n v="6869"/>
    <s v="US-2016-126452"/>
    <d v="2019-03-27T00:00:00"/>
    <d v="2016-08-28T00:00:00"/>
    <d v="2016-08-28T00:00:00"/>
    <d v="2019-03-27T00:00:00"/>
    <n v="941"/>
    <x v="2"/>
    <s v="Q3"/>
    <s v="Aug"/>
    <x v="1"/>
    <s v="SC-20230"/>
    <x v="673"/>
    <x v="0"/>
    <s v="United States"/>
    <x v="10"/>
    <x v="7"/>
    <n v="90004"/>
    <x v="1"/>
    <s v="FUR-TA-10003569"/>
    <s v="Furniture"/>
    <x v="2"/>
    <x v="296"/>
    <n v="2887.056"/>
    <n v="9"/>
    <n v="0.2"/>
    <n v="180.441"/>
    <x v="0"/>
    <n v="6.25E-2"/>
  </r>
  <r>
    <n v="4781"/>
    <s v="CA-2014-159310"/>
    <d v="2014-03-30T00:00:00"/>
    <d v="2014-12-11T00:00:00"/>
    <d v="2014-03-30T00:00:00"/>
    <d v="2014-12-11T00:00:00"/>
    <n v="256"/>
    <x v="1"/>
    <s v="Q1"/>
    <s v="Mar"/>
    <x v="1"/>
    <s v="SC-20725"/>
    <x v="201"/>
    <x v="1"/>
    <s v="United States"/>
    <x v="26"/>
    <x v="17"/>
    <n v="77070"/>
    <x v="3"/>
    <s v="FUR-CH-10002758"/>
    <s v="Furniture"/>
    <x v="3"/>
    <x v="369"/>
    <n v="683.14400000000001"/>
    <n v="4"/>
    <n v="0.3"/>
    <n v="0"/>
    <x v="1"/>
    <n v="0"/>
  </r>
  <r>
    <n v="5944"/>
    <s v="CA-2014-104178"/>
    <d v="2019-04-15T00:00:00"/>
    <d v="2014-08-29T00:00:00"/>
    <d v="2014-08-29T00:00:00"/>
    <d v="2019-04-15T00:00:00"/>
    <n v="1690"/>
    <x v="1"/>
    <s v="Q3"/>
    <s v="Aug"/>
    <x v="1"/>
    <s v="JM-15265"/>
    <x v="320"/>
    <x v="0"/>
    <s v="United States"/>
    <x v="10"/>
    <x v="7"/>
    <n v="90036"/>
    <x v="1"/>
    <s v="FUR-FU-10000771"/>
    <s v="Furniture"/>
    <x v="0"/>
    <x v="163"/>
    <n v="6.28"/>
    <n v="1"/>
    <n v="0"/>
    <n v="2.6375999999999999"/>
    <x v="0"/>
    <n v="0.42"/>
  </r>
  <r>
    <n v="3484"/>
    <s v="CA-2014-124688"/>
    <d v="2019-04-26T00:00:00"/>
    <d v="2014-08-29T00:00:00"/>
    <d v="2014-08-29T00:00:00"/>
    <d v="2019-04-26T00:00:00"/>
    <n v="1701"/>
    <x v="1"/>
    <s v="Q3"/>
    <s v="Aug"/>
    <x v="2"/>
    <s v="CC-12610"/>
    <x v="459"/>
    <x v="0"/>
    <s v="United States"/>
    <x v="2"/>
    <x v="2"/>
    <n v="22153"/>
    <x v="2"/>
    <s v="FUR-FU-10002456"/>
    <s v="Furniture"/>
    <x v="0"/>
    <x v="289"/>
    <n v="29.12"/>
    <n v="4"/>
    <n v="0"/>
    <n v="12.521599999999999"/>
    <x v="0"/>
    <n v="0.42999999999999994"/>
  </r>
  <r>
    <n v="3485"/>
    <s v="CA-2014-124688"/>
    <d v="2019-04-27T00:00:00"/>
    <d v="2014-08-29T00:00:00"/>
    <d v="2014-08-29T00:00:00"/>
    <d v="2019-04-27T00:00:00"/>
    <n v="1702"/>
    <x v="1"/>
    <s v="Q3"/>
    <s v="Aug"/>
    <x v="2"/>
    <s v="CC-12610"/>
    <x v="459"/>
    <x v="0"/>
    <s v="United States"/>
    <x v="2"/>
    <x v="2"/>
    <n v="22153"/>
    <x v="2"/>
    <s v="FUR-TA-10003569"/>
    <s v="Furniture"/>
    <x v="2"/>
    <x v="296"/>
    <n v="1202.94"/>
    <n v="3"/>
    <n v="0"/>
    <n v="300.73500000000001"/>
    <x v="0"/>
    <n v="0.25"/>
  </r>
  <r>
    <n v="2857"/>
    <s v="CA-2016-128594"/>
    <d v="2019-04-23T00:00:00"/>
    <d v="2016-08-29T00:00:00"/>
    <d v="2016-08-29T00:00:00"/>
    <d v="2019-04-23T00:00:00"/>
    <n v="967"/>
    <x v="2"/>
    <s v="Q3"/>
    <s v="Aug"/>
    <x v="2"/>
    <s v="DJ-13510"/>
    <x v="158"/>
    <x v="0"/>
    <s v="United States"/>
    <x v="8"/>
    <x v="7"/>
    <n v="92037"/>
    <x v="1"/>
    <s v="FUR-CH-10001215"/>
    <s v="Furniture"/>
    <x v="3"/>
    <x v="221"/>
    <n v="1603.136"/>
    <n v="4"/>
    <n v="0.2"/>
    <n v="100.196"/>
    <x v="0"/>
    <n v="6.25E-2"/>
  </r>
  <r>
    <n v="8635"/>
    <s v="CA-2017-159793"/>
    <d v="2019-04-19T00:00:00"/>
    <d v="2017-08-29T00:00:00"/>
    <d v="2017-08-29T00:00:00"/>
    <d v="2019-04-19T00:00:00"/>
    <n v="598"/>
    <x v="3"/>
    <s v="Q3"/>
    <s v="Aug"/>
    <x v="1"/>
    <s v="SV-20365"/>
    <x v="58"/>
    <x v="1"/>
    <s v="United States"/>
    <x v="3"/>
    <x v="3"/>
    <n v="19140"/>
    <x v="0"/>
    <s v="FUR-BO-10001798"/>
    <s v="Furniture"/>
    <x v="1"/>
    <x v="357"/>
    <n v="130.97999999999999"/>
    <n v="2"/>
    <n v="0.5"/>
    <n v="-89.066400000000002"/>
    <x v="0"/>
    <n v="-0.68"/>
  </r>
  <r>
    <n v="3748"/>
    <s v="CA-2017-161956"/>
    <d v="2019-04-30T00:00:00"/>
    <d v="2017-08-29T00:00:00"/>
    <d v="2017-08-29T00:00:00"/>
    <d v="2019-04-30T00:00:00"/>
    <n v="609"/>
    <x v="3"/>
    <s v="Q3"/>
    <s v="Aug"/>
    <x v="0"/>
    <s v="DR-12880"/>
    <x v="105"/>
    <x v="0"/>
    <s v="United States"/>
    <x v="235"/>
    <x v="7"/>
    <n v="90301"/>
    <x v="1"/>
    <s v="FUR-FU-10002937"/>
    <s v="Furniture"/>
    <x v="0"/>
    <x v="282"/>
    <n v="198.46"/>
    <n v="2"/>
    <n v="0"/>
    <n v="99.23"/>
    <x v="0"/>
    <n v="0.5"/>
  </r>
  <r>
    <n v="3752"/>
    <s v="CA-2017-161956"/>
    <d v="2019-05-01T00:00:00"/>
    <d v="2017-08-29T00:00:00"/>
    <d v="2017-08-29T00:00:00"/>
    <d v="2019-05-01T00:00:00"/>
    <n v="610"/>
    <x v="3"/>
    <s v="Q3"/>
    <s v="Aug"/>
    <x v="0"/>
    <s v="DR-12880"/>
    <x v="105"/>
    <x v="0"/>
    <s v="United States"/>
    <x v="235"/>
    <x v="7"/>
    <n v="90301"/>
    <x v="1"/>
    <s v="FUR-CH-10004886"/>
    <s v="Furniture"/>
    <x v="3"/>
    <x v="360"/>
    <n v="230.28"/>
    <n v="3"/>
    <n v="0.2"/>
    <n v="23.027999999999999"/>
    <x v="0"/>
    <n v="9.9999999999999992E-2"/>
  </r>
  <r>
    <n v="2669"/>
    <s v="US-2015-139759"/>
    <d v="2019-04-18T00:00:00"/>
    <d v="2015-08-30T00:00:00"/>
    <d v="2015-08-30T00:00:00"/>
    <d v="2019-04-18T00:00:00"/>
    <n v="1327"/>
    <x v="0"/>
    <s v="Q3"/>
    <s v="Aug"/>
    <x v="1"/>
    <s v="NL-18310"/>
    <x v="251"/>
    <x v="2"/>
    <s v="United States"/>
    <x v="10"/>
    <x v="7"/>
    <n v="90045"/>
    <x v="1"/>
    <s v="FUR-CH-10002774"/>
    <s v="Furniture"/>
    <x v="3"/>
    <x v="321"/>
    <n v="40.783999999999999"/>
    <n v="1"/>
    <n v="0.2"/>
    <n v="4.5881999999999996"/>
    <x v="0"/>
    <n v="0.11249999999999999"/>
  </r>
  <r>
    <n v="3018"/>
    <s v="US-2016-160528"/>
    <d v="2019-04-08T00:00:00"/>
    <d v="2016-08-30T00:00:00"/>
    <d v="2016-08-30T00:00:00"/>
    <d v="2019-04-08T00:00:00"/>
    <n v="951"/>
    <x v="2"/>
    <s v="Q3"/>
    <s v="Aug"/>
    <x v="1"/>
    <s v="MH-18115"/>
    <x v="543"/>
    <x v="2"/>
    <s v="United States"/>
    <x v="330"/>
    <x v="17"/>
    <n v="78577"/>
    <x v="3"/>
    <s v="FUR-FU-10004973"/>
    <s v="Furniture"/>
    <x v="0"/>
    <x v="18"/>
    <n v="22.608000000000001"/>
    <n v="3"/>
    <n v="0.6"/>
    <n v="-10.1736"/>
    <x v="0"/>
    <n v="-0.45"/>
  </r>
  <r>
    <n v="8357"/>
    <s v="CA-2016-163174"/>
    <d v="2019-04-24T00:00:00"/>
    <d v="2016-08-30T00:00:00"/>
    <d v="2016-08-30T00:00:00"/>
    <d v="2019-04-24T00:00:00"/>
    <n v="967"/>
    <x v="2"/>
    <s v="Q3"/>
    <s v="Aug"/>
    <x v="1"/>
    <s v="XP-21865"/>
    <x v="45"/>
    <x v="1"/>
    <s v="United States"/>
    <x v="345"/>
    <x v="19"/>
    <n v="30605"/>
    <x v="2"/>
    <s v="FUR-FU-10000308"/>
    <s v="Furniture"/>
    <x v="0"/>
    <x v="176"/>
    <n v="186.54"/>
    <n v="3"/>
    <n v="0"/>
    <n v="41.038800000000002"/>
    <x v="0"/>
    <n v="0.22000000000000003"/>
  </r>
  <r>
    <n v="3116"/>
    <s v="CA-2016-150350"/>
    <d v="2019-04-09T00:00:00"/>
    <d v="2016-08-30T00:00:00"/>
    <d v="2016-08-30T00:00:00"/>
    <d v="2019-04-09T00:00:00"/>
    <n v="952"/>
    <x v="2"/>
    <s v="Q3"/>
    <s v="Aug"/>
    <x v="1"/>
    <s v="MS-17770"/>
    <x v="674"/>
    <x v="1"/>
    <s v="United States"/>
    <x v="12"/>
    <x v="1"/>
    <n v="98105"/>
    <x v="1"/>
    <s v="FUR-CH-10001973"/>
    <s v="Furniture"/>
    <x v="3"/>
    <x v="267"/>
    <n v="532.70399999999995"/>
    <n v="6"/>
    <n v="0.2"/>
    <n v="-39.952800000000003"/>
    <x v="0"/>
    <n v="-7.5000000000000011E-2"/>
  </r>
  <r>
    <n v="4072"/>
    <s v="CA-2016-145303"/>
    <d v="2019-05-06T00:00:00"/>
    <d v="2016-08-31T00:00:00"/>
    <d v="2016-08-31T00:00:00"/>
    <d v="2019-05-06T00:00:00"/>
    <n v="978"/>
    <x v="2"/>
    <s v="Q3"/>
    <s v="Aug"/>
    <x v="2"/>
    <s v="TP-21415"/>
    <x v="520"/>
    <x v="1"/>
    <s v="United States"/>
    <x v="37"/>
    <x v="17"/>
    <n v="75081"/>
    <x v="3"/>
    <s v="FUR-BO-10003159"/>
    <s v="Furniture"/>
    <x v="1"/>
    <x v="248"/>
    <n v="156.37280000000001"/>
    <n v="2"/>
    <n v="0.32"/>
    <n v="-52.890799999999999"/>
    <x v="0"/>
    <n v="-0.33823529411764702"/>
  </r>
  <r>
    <n v="9386"/>
    <s v="CA-2017-163097"/>
    <d v="2019-05-02T00:00:00"/>
    <d v="2017-08-31T00:00:00"/>
    <d v="2017-08-31T00:00:00"/>
    <d v="2019-05-02T00:00:00"/>
    <n v="609"/>
    <x v="3"/>
    <s v="Q3"/>
    <s v="Aug"/>
    <x v="1"/>
    <s v="SF-20200"/>
    <x v="675"/>
    <x v="1"/>
    <s v="United States"/>
    <x v="219"/>
    <x v="13"/>
    <n v="85204"/>
    <x v="1"/>
    <s v="FUR-FU-10004973"/>
    <s v="Furniture"/>
    <x v="0"/>
    <x v="18"/>
    <n v="120.57599999999999"/>
    <n v="8"/>
    <n v="0.2"/>
    <n v="33.1584"/>
    <x v="0"/>
    <n v="0.27500000000000002"/>
  </r>
  <r>
    <n v="8652"/>
    <s v="CA-2014-142769"/>
    <d v="2019-05-16T00:00:00"/>
    <d v="2014-09-13T00:00:00"/>
    <d v="2014-09-13T00:00:00"/>
    <d v="2019-05-16T00:00:00"/>
    <n v="1706"/>
    <x v="1"/>
    <s v="Q3"/>
    <s v="Sep"/>
    <x v="3"/>
    <s v="RP-19390"/>
    <x v="475"/>
    <x v="1"/>
    <s v="United States"/>
    <x v="12"/>
    <x v="1"/>
    <n v="98103"/>
    <x v="1"/>
    <s v="FUR-FU-10001918"/>
    <s v="Furniture"/>
    <x v="0"/>
    <x v="88"/>
    <n v="14.19"/>
    <n v="3"/>
    <n v="0"/>
    <n v="5.5340999999999996"/>
    <x v="0"/>
    <n v="0.38999999999999996"/>
  </r>
  <r>
    <n v="6292"/>
    <s v="CA-2017-143756"/>
    <d v="2015-09-24T00:00:00"/>
    <d v="2017-05-12T00:00:00"/>
    <d v="2015-09-24T00:00:00"/>
    <d v="2017-05-12T00:00:00"/>
    <n v="596"/>
    <x v="0"/>
    <s v="Q3"/>
    <s v="Sep"/>
    <x v="2"/>
    <s v="ME-17725"/>
    <x v="632"/>
    <x v="1"/>
    <s v="United States"/>
    <x v="207"/>
    <x v="2"/>
    <n v="24153"/>
    <x v="2"/>
    <s v="FUR-CH-10001854"/>
    <s v="Furniture"/>
    <x v="3"/>
    <x v="155"/>
    <n v="701.96"/>
    <n v="2"/>
    <n v="0"/>
    <n v="168.47040000000001"/>
    <x v="0"/>
    <n v="0.24"/>
  </r>
  <r>
    <n v="1681"/>
    <s v="CA-2014-122882"/>
    <d v="2014-03-26T00:00:00"/>
    <d v="2014-09-13T00:00:00"/>
    <d v="2014-03-26T00:00:00"/>
    <d v="2014-09-13T00:00:00"/>
    <n v="171"/>
    <x v="1"/>
    <s v="Q1"/>
    <s v="Mar"/>
    <x v="1"/>
    <s v="SB-20290"/>
    <x v="676"/>
    <x v="0"/>
    <s v="United States"/>
    <x v="3"/>
    <x v="3"/>
    <n v="19134"/>
    <x v="0"/>
    <s v="FUR-FU-10000758"/>
    <s v="Furniture"/>
    <x v="0"/>
    <x v="186"/>
    <n v="42.368000000000002"/>
    <n v="2"/>
    <n v="0.2"/>
    <n v="8.4735999999999994"/>
    <x v="0"/>
    <n v="0.19999999999999998"/>
  </r>
  <r>
    <n v="5981"/>
    <s v="CA-2014-117765"/>
    <d v="2014-03-28T00:00:00"/>
    <d v="2014-09-13T00:00:00"/>
    <d v="2014-03-28T00:00:00"/>
    <d v="2014-09-13T00:00:00"/>
    <n v="169"/>
    <x v="1"/>
    <s v="Q1"/>
    <s v="Mar"/>
    <x v="1"/>
    <s v="RB-19465"/>
    <x v="256"/>
    <x v="2"/>
    <s v="United States"/>
    <x v="185"/>
    <x v="33"/>
    <n v="74133"/>
    <x v="3"/>
    <s v="FUR-CH-10004698"/>
    <s v="Furniture"/>
    <x v="3"/>
    <x v="251"/>
    <n v="161.96"/>
    <n v="2"/>
    <n v="0"/>
    <n v="45.348799999999997"/>
    <x v="0"/>
    <n v="0.27999999999999997"/>
  </r>
  <r>
    <n v="8707"/>
    <s v="CA-2014-146815"/>
    <d v="2014-04-13T00:00:00"/>
    <d v="2014-09-13T00:00:00"/>
    <d v="2014-04-13T00:00:00"/>
    <d v="2014-09-13T00:00:00"/>
    <n v="153"/>
    <x v="1"/>
    <s v="Q2"/>
    <s v="Apr"/>
    <x v="1"/>
    <s v="PP-18955"/>
    <x v="36"/>
    <x v="2"/>
    <s v="United States"/>
    <x v="4"/>
    <x v="4"/>
    <n v="10009"/>
    <x v="0"/>
    <s v="FUR-CH-10004289"/>
    <s v="Furniture"/>
    <x v="3"/>
    <x v="34"/>
    <n v="172.76400000000001"/>
    <n v="2"/>
    <n v="0.1"/>
    <n v="13.437200000000001"/>
    <x v="0"/>
    <n v="7.7777777777777779E-2"/>
  </r>
  <r>
    <n v="5275"/>
    <s v="CA-2015-162887"/>
    <d v="2014-09-27T00:00:00"/>
    <d v="2015-09-11T00:00:00"/>
    <d v="2014-09-27T00:00:00"/>
    <d v="2015-09-11T00:00:00"/>
    <n v="349"/>
    <x v="1"/>
    <s v="Q3"/>
    <s v="Sep"/>
    <x v="0"/>
    <s v="SV-20785"/>
    <x v="150"/>
    <x v="1"/>
    <s v="United States"/>
    <x v="114"/>
    <x v="45"/>
    <n v="5408"/>
    <x v="0"/>
    <s v="FUR-CH-10000595"/>
    <s v="Furniture"/>
    <x v="3"/>
    <x v="256"/>
    <n v="715.2"/>
    <n v="3"/>
    <n v="0"/>
    <n v="178.8"/>
    <x v="0"/>
    <n v="0.25"/>
  </r>
  <r>
    <n v="7983"/>
    <s v="CA-2014-113383"/>
    <d v="2014-05-02T00:00:00"/>
    <d v="2014-09-13T00:00:00"/>
    <d v="2014-05-02T00:00:00"/>
    <d v="2014-09-13T00:00:00"/>
    <n v="134"/>
    <x v="1"/>
    <s v="Q2"/>
    <s v="May"/>
    <x v="2"/>
    <s v="SF-20065"/>
    <x v="642"/>
    <x v="1"/>
    <s v="United States"/>
    <x v="346"/>
    <x v="22"/>
    <n v="7011"/>
    <x v="0"/>
    <s v="FUR-FU-10001986"/>
    <s v="Furniture"/>
    <x v="0"/>
    <x v="261"/>
    <n v="254.9"/>
    <n v="5"/>
    <n v="0"/>
    <n v="76.47"/>
    <x v="0"/>
    <n v="0.3"/>
  </r>
  <r>
    <n v="5979"/>
    <s v="CA-2014-117765"/>
    <d v="2014-03-27T00:00:00"/>
    <d v="2014-09-13T00:00:00"/>
    <d v="2014-03-27T00:00:00"/>
    <d v="2014-09-13T00:00:00"/>
    <n v="170"/>
    <x v="1"/>
    <s v="Q1"/>
    <s v="Mar"/>
    <x v="1"/>
    <s v="RB-19465"/>
    <x v="256"/>
    <x v="2"/>
    <s v="United States"/>
    <x v="185"/>
    <x v="33"/>
    <n v="74133"/>
    <x v="3"/>
    <s v="FUR-TA-10001039"/>
    <s v="Furniture"/>
    <x v="2"/>
    <x v="141"/>
    <n v="429.9"/>
    <n v="5"/>
    <n v="0"/>
    <n v="111.774"/>
    <x v="0"/>
    <n v="0.26"/>
  </r>
  <r>
    <n v="3420"/>
    <s v="CA-2015-150791"/>
    <d v="2014-09-17T00:00:00"/>
    <d v="2015-09-13T00:00:00"/>
    <d v="2014-09-17T00:00:00"/>
    <d v="2015-09-13T00:00:00"/>
    <n v="361"/>
    <x v="1"/>
    <s v="Q3"/>
    <s v="Sep"/>
    <x v="1"/>
    <s v="CC-12430"/>
    <x v="30"/>
    <x v="2"/>
    <s v="United States"/>
    <x v="4"/>
    <x v="4"/>
    <n v="10024"/>
    <x v="0"/>
    <s v="FUR-CH-10000665"/>
    <s v="Furniture"/>
    <x v="3"/>
    <x v="182"/>
    <n v="271.76400000000001"/>
    <n v="2"/>
    <n v="0.1"/>
    <n v="60.392000000000003"/>
    <x v="0"/>
    <n v="0.22222222222222224"/>
  </r>
  <r>
    <n v="7401"/>
    <s v="CA-2016-110009"/>
    <d v="2015-05-14T00:00:00"/>
    <d v="2016-09-13T00:00:00"/>
    <d v="2015-05-14T00:00:00"/>
    <d v="2016-09-13T00:00:00"/>
    <n v="488"/>
    <x v="0"/>
    <s v="Q2"/>
    <s v="May"/>
    <x v="1"/>
    <s v="TR-21325"/>
    <x v="384"/>
    <x v="1"/>
    <s v="United States"/>
    <x v="12"/>
    <x v="1"/>
    <n v="98103"/>
    <x v="1"/>
    <s v="FUR-FU-10003039"/>
    <s v="Furniture"/>
    <x v="0"/>
    <x v="239"/>
    <n v="43.13"/>
    <n v="1"/>
    <n v="0"/>
    <n v="14.664199999999999"/>
    <x v="0"/>
    <n v="0.33999999999999997"/>
  </r>
  <r>
    <n v="8771"/>
    <s v="CA-2016-151148"/>
    <d v="2015-07-20T00:00:00"/>
    <d v="2016-09-13T00:00:00"/>
    <d v="2015-07-20T00:00:00"/>
    <d v="2016-09-13T00:00:00"/>
    <n v="421"/>
    <x v="0"/>
    <s v="Q3"/>
    <s v="Jul"/>
    <x v="3"/>
    <s v="PO-19180"/>
    <x v="228"/>
    <x v="2"/>
    <s v="United States"/>
    <x v="58"/>
    <x v="31"/>
    <n v="80027"/>
    <x v="1"/>
    <s v="FUR-CH-10002304"/>
    <s v="Furniture"/>
    <x v="3"/>
    <x v="89"/>
    <n v="83.135999999999996"/>
    <n v="4"/>
    <n v="0.2"/>
    <n v="5.1959999999999997"/>
    <x v="0"/>
    <n v="6.25E-2"/>
  </r>
  <r>
    <n v="1043"/>
    <s v="CA-2016-102981"/>
    <d v="2015-04-14T00:00:00"/>
    <d v="2016-09-09T00:00:00"/>
    <d v="2015-04-14T00:00:00"/>
    <d v="2016-09-09T00:00:00"/>
    <n v="514"/>
    <x v="0"/>
    <s v="Q2"/>
    <s v="Apr"/>
    <x v="0"/>
    <s v="MO-17500"/>
    <x v="147"/>
    <x v="1"/>
    <s v="United States"/>
    <x v="4"/>
    <x v="4"/>
    <n v="10035"/>
    <x v="0"/>
    <s v="FUR-BO-10001811"/>
    <s v="Furniture"/>
    <x v="1"/>
    <x v="205"/>
    <n v="722.35199999999998"/>
    <n v="3"/>
    <n v="0.2"/>
    <n v="90.293999999999997"/>
    <x v="0"/>
    <n v="0.125"/>
  </r>
  <r>
    <n v="1218"/>
    <s v="US-2017-118087"/>
    <d v="2016-02-07T00:00:00"/>
    <d v="2017-09-13T00:00:00"/>
    <d v="2016-02-07T00:00:00"/>
    <d v="2017-09-13T00:00:00"/>
    <n v="584"/>
    <x v="2"/>
    <s v="Q1"/>
    <s v="Feb"/>
    <x v="1"/>
    <s v="SP-20620"/>
    <x v="254"/>
    <x v="0"/>
    <s v="United States"/>
    <x v="3"/>
    <x v="3"/>
    <n v="19134"/>
    <x v="0"/>
    <s v="FUR-FU-10001867"/>
    <s v="Furniture"/>
    <x v="0"/>
    <x v="193"/>
    <n v="17.024000000000001"/>
    <n v="2"/>
    <n v="0.2"/>
    <n v="1.7023999999999999"/>
    <x v="0"/>
    <n v="9.9999999999999992E-2"/>
  </r>
  <r>
    <n v="7285"/>
    <s v="CA-2017-169439"/>
    <d v="2016-02-08T00:00:00"/>
    <d v="2017-09-13T00:00:00"/>
    <d v="2016-02-08T00:00:00"/>
    <d v="2017-09-13T00:00:00"/>
    <n v="583"/>
    <x v="2"/>
    <s v="Q1"/>
    <s v="Feb"/>
    <x v="1"/>
    <s v="LC-17140"/>
    <x v="470"/>
    <x v="1"/>
    <s v="United States"/>
    <x v="32"/>
    <x v="0"/>
    <n v="44105"/>
    <x v="0"/>
    <s v="FUR-FU-10000723"/>
    <s v="Furniture"/>
    <x v="0"/>
    <x v="294"/>
    <n v="66.111999999999995"/>
    <n v="2"/>
    <n v="0.2"/>
    <n v="-9.0904000000000007"/>
    <x v="0"/>
    <n v="-0.13750000000000001"/>
  </r>
  <r>
    <n v="1213"/>
    <s v="US-2017-118087"/>
    <d v="2016-02-06T00:00:00"/>
    <d v="2017-09-13T00:00:00"/>
    <d v="2016-02-06T00:00:00"/>
    <d v="2017-09-13T00:00:00"/>
    <n v="585"/>
    <x v="2"/>
    <s v="Q1"/>
    <s v="Feb"/>
    <x v="1"/>
    <s v="SP-20620"/>
    <x v="254"/>
    <x v="0"/>
    <s v="United States"/>
    <x v="3"/>
    <x v="3"/>
    <n v="19134"/>
    <x v="0"/>
    <s v="FUR-CH-10004860"/>
    <s v="Furniture"/>
    <x v="3"/>
    <x v="308"/>
    <n v="141.37200000000001"/>
    <n v="2"/>
    <n v="0.3"/>
    <n v="-48.470399999999998"/>
    <x v="0"/>
    <n v="-0.3428571428571428"/>
  </r>
  <r>
    <n v="1714"/>
    <s v="US-2017-124968"/>
    <d v="2016-01-20T00:00:00"/>
    <d v="2017-09-13T00:00:00"/>
    <d v="2016-01-20T00:00:00"/>
    <d v="2017-09-13T00:00:00"/>
    <n v="602"/>
    <x v="2"/>
    <s v="Q1"/>
    <s v="Jan"/>
    <x v="0"/>
    <s v="MM-18055"/>
    <x v="317"/>
    <x v="1"/>
    <s v="United States"/>
    <x v="11"/>
    <x v="6"/>
    <n v="60610"/>
    <x v="3"/>
    <s v="FUR-TA-10004289"/>
    <s v="Furniture"/>
    <x v="2"/>
    <x v="310"/>
    <n v="765.625"/>
    <n v="7"/>
    <n v="0.5"/>
    <n v="-566.5625"/>
    <x v="0"/>
    <n v="-0.74"/>
  </r>
  <r>
    <n v="3599"/>
    <s v="CA-2014-102869"/>
    <d v="2014-04-26T00:00:00"/>
    <d v="2014-09-14T00:00:00"/>
    <d v="2014-04-26T00:00:00"/>
    <d v="2014-09-14T00:00:00"/>
    <n v="141"/>
    <x v="1"/>
    <s v="Q2"/>
    <s v="Apr"/>
    <x v="0"/>
    <s v="LC-17140"/>
    <x v="470"/>
    <x v="1"/>
    <s v="United States"/>
    <x v="3"/>
    <x v="3"/>
    <n v="19140"/>
    <x v="0"/>
    <s v="FUR-FU-10002456"/>
    <s v="Furniture"/>
    <x v="0"/>
    <x v="289"/>
    <n v="17.472000000000001"/>
    <n v="3"/>
    <n v="0.2"/>
    <n v="5.0232000000000001"/>
    <x v="0"/>
    <n v="0.28749999999999998"/>
  </r>
  <r>
    <n v="2"/>
    <s v="CA-2016-152156"/>
    <d v="2015-05-20T00:00:00"/>
    <d v="2016-11-11T00:00:00"/>
    <d v="2015-05-20T00:00:00"/>
    <d v="2016-11-11T00:00:00"/>
    <n v="541"/>
    <x v="0"/>
    <s v="Q2"/>
    <s v="May"/>
    <x v="0"/>
    <s v="CG-12520"/>
    <x v="89"/>
    <x v="1"/>
    <s v="United States"/>
    <x v="116"/>
    <x v="30"/>
    <n v="42420"/>
    <x v="2"/>
    <s v="FUR-CH-10000454"/>
    <s v="Furniture"/>
    <x v="3"/>
    <x v="201"/>
    <n v="731.94"/>
    <n v="3"/>
    <n v="0"/>
    <n v="219.58199999999999"/>
    <x v="0"/>
    <n v="0.3"/>
  </r>
  <r>
    <n v="5125"/>
    <s v="CA-2014-160766"/>
    <d v="2019-05-26T00:00:00"/>
    <d v="2014-09-14T00:00:00"/>
    <d v="2014-09-14T00:00:00"/>
    <d v="2019-05-26T00:00:00"/>
    <n v="1715"/>
    <x v="1"/>
    <s v="Q3"/>
    <s v="Sep"/>
    <x v="3"/>
    <s v="DM-13015"/>
    <x v="605"/>
    <x v="1"/>
    <s v="United States"/>
    <x v="4"/>
    <x v="4"/>
    <n v="10009"/>
    <x v="0"/>
    <s v="FUR-TA-10001039"/>
    <s v="Furniture"/>
    <x v="2"/>
    <x v="141"/>
    <n v="464.29199999999997"/>
    <n v="9"/>
    <n v="0.4"/>
    <n v="-108.3348"/>
    <x v="0"/>
    <n v="-0.23333333333333334"/>
  </r>
  <r>
    <n v="458"/>
    <s v="US-2016-157945"/>
    <d v="2019-09-30T00:00:00"/>
    <d v="2016-01-10T00:00:00"/>
    <d v="2016-01-10T00:00:00"/>
    <d v="2019-09-30T00:00:00"/>
    <n v="1359"/>
    <x v="2"/>
    <s v="Q1"/>
    <s v="Jan"/>
    <x v="1"/>
    <s v="NF-18385"/>
    <x v="425"/>
    <x v="1"/>
    <s v="United States"/>
    <x v="138"/>
    <x v="6"/>
    <n v="62521"/>
    <x v="3"/>
    <s v="FUR-CH-10002331"/>
    <s v="Furniture"/>
    <x v="3"/>
    <x v="46"/>
    <n v="747.55799999999999"/>
    <n v="3"/>
    <n v="0.3"/>
    <n v="-96.114599999999996"/>
    <x v="0"/>
    <n v="-0.12857142857142856"/>
  </r>
  <r>
    <n v="4250"/>
    <s v="CA-2016-157336"/>
    <d v="2014-12-26T00:00:00"/>
    <d v="2016-05-12T00:00:00"/>
    <d v="2014-12-26T00:00:00"/>
    <d v="2016-05-12T00:00:00"/>
    <n v="503"/>
    <x v="1"/>
    <s v="Q4"/>
    <s v="Dec"/>
    <x v="0"/>
    <s v="SJ-20500"/>
    <x v="677"/>
    <x v="1"/>
    <s v="United States"/>
    <x v="6"/>
    <x v="5"/>
    <n v="6824"/>
    <x v="0"/>
    <s v="FUR-CH-10004997"/>
    <s v="Furniture"/>
    <x v="3"/>
    <x v="195"/>
    <n v="751.92"/>
    <n v="4"/>
    <n v="0"/>
    <n v="150.38399999999999"/>
    <x v="0"/>
    <n v="0.19999999999999998"/>
  </r>
  <r>
    <n v="2415"/>
    <s v="CA-2016-156300"/>
    <d v="2017-09-29T00:00:00"/>
    <d v="2017-02-01T00:00:00"/>
    <d v="2017-02-01T00:00:00"/>
    <d v="2017-09-29T00:00:00"/>
    <n v="240"/>
    <x v="3"/>
    <s v="Q1"/>
    <s v="Feb"/>
    <x v="1"/>
    <s v="TB-21595"/>
    <x v="528"/>
    <x v="1"/>
    <s v="United States"/>
    <x v="130"/>
    <x v="38"/>
    <n v="53209"/>
    <x v="3"/>
    <s v="FUR-CH-10001714"/>
    <s v="Furniture"/>
    <x v="3"/>
    <x v="212"/>
    <n v="754.45"/>
    <n v="5"/>
    <n v="0"/>
    <n v="60.356000000000002"/>
    <x v="0"/>
    <n v="0.08"/>
  </r>
  <r>
    <n v="8965"/>
    <s v="CA-2016-157280"/>
    <d v="2015-03-31T00:00:00"/>
    <d v="2016-07-11T00:00:00"/>
    <d v="2015-03-31T00:00:00"/>
    <d v="2016-07-11T00:00:00"/>
    <n v="468"/>
    <x v="0"/>
    <s v="Q1"/>
    <s v="Mar"/>
    <x v="2"/>
    <s v="LW-17125"/>
    <x v="601"/>
    <x v="1"/>
    <s v="United States"/>
    <x v="179"/>
    <x v="2"/>
    <n v="23464"/>
    <x v="2"/>
    <s v="FUR-FU-10003806"/>
    <s v="Furniture"/>
    <x v="0"/>
    <x v="161"/>
    <n v="756.8"/>
    <n v="5"/>
    <n v="0"/>
    <n v="75.680000000000007"/>
    <x v="0"/>
    <n v="0.10000000000000002"/>
  </r>
  <r>
    <n v="4851"/>
    <s v="CA-2014-107818"/>
    <d v="2014-04-14T00:00:00"/>
    <d v="2014-09-14T00:00:00"/>
    <d v="2014-04-14T00:00:00"/>
    <d v="2014-09-14T00:00:00"/>
    <n v="153"/>
    <x v="1"/>
    <s v="Q2"/>
    <s v="Apr"/>
    <x v="1"/>
    <s v="MC-17275"/>
    <x v="264"/>
    <x v="1"/>
    <s v="United States"/>
    <x v="347"/>
    <x v="1"/>
    <n v="99301"/>
    <x v="1"/>
    <s v="FUR-CH-10000454"/>
    <s v="Furniture"/>
    <x v="3"/>
    <x v="201"/>
    <n v="975.92"/>
    <n v="5"/>
    <n v="0.2"/>
    <n v="121.99"/>
    <x v="0"/>
    <n v="0.125"/>
  </r>
  <r>
    <n v="6255"/>
    <s v="CA-2015-151624"/>
    <d v="2014-10-10T00:00:00"/>
    <d v="2015-09-14T00:00:00"/>
    <d v="2014-10-10T00:00:00"/>
    <d v="2015-09-14T00:00:00"/>
    <n v="339"/>
    <x v="1"/>
    <s v="Q4"/>
    <s v="Oct"/>
    <x v="1"/>
    <s v="VW-21775"/>
    <x v="177"/>
    <x v="0"/>
    <s v="United States"/>
    <x v="49"/>
    <x v="24"/>
    <n v="36116"/>
    <x v="2"/>
    <s v="FUR-FU-10001731"/>
    <s v="Furniture"/>
    <x v="0"/>
    <x v="84"/>
    <n v="21.36"/>
    <n v="8"/>
    <n v="0"/>
    <n v="8.1167999999999996"/>
    <x v="0"/>
    <n v="0.38"/>
  </r>
  <r>
    <n v="7724"/>
    <s v="CA-2015-139374"/>
    <d v="2014-11-03T00:00:00"/>
    <d v="2015-09-14T00:00:00"/>
    <d v="2014-11-03T00:00:00"/>
    <d v="2015-09-14T00:00:00"/>
    <n v="315"/>
    <x v="1"/>
    <s v="Q4"/>
    <s v="Nov"/>
    <x v="1"/>
    <s v="AR-10345"/>
    <x v="655"/>
    <x v="0"/>
    <s v="United States"/>
    <x v="293"/>
    <x v="17"/>
    <n v="78745"/>
    <x v="3"/>
    <s v="FUR-CH-10003981"/>
    <s v="Furniture"/>
    <x v="3"/>
    <x v="343"/>
    <n v="179.886"/>
    <n v="1"/>
    <n v="0.3"/>
    <n v="-2.5697999999999999"/>
    <x v="0"/>
    <n v="-1.4285714285714285E-2"/>
  </r>
  <r>
    <n v="3467"/>
    <s v="US-2015-147242"/>
    <d v="2014-11-02T00:00:00"/>
    <d v="2015-09-14T00:00:00"/>
    <d v="2014-11-02T00:00:00"/>
    <d v="2015-09-14T00:00:00"/>
    <n v="316"/>
    <x v="1"/>
    <s v="Q4"/>
    <s v="Nov"/>
    <x v="1"/>
    <s v="EH-13765"/>
    <x v="113"/>
    <x v="0"/>
    <s v="United States"/>
    <x v="348"/>
    <x v="25"/>
    <n v="2151"/>
    <x v="0"/>
    <s v="FUR-BO-10004695"/>
    <s v="Furniture"/>
    <x v="1"/>
    <x v="264"/>
    <n v="361.96"/>
    <n v="2"/>
    <n v="0"/>
    <n v="83.250799999999998"/>
    <x v="0"/>
    <n v="0.23"/>
  </r>
  <r>
    <n v="2591"/>
    <s v="US-2016-115455"/>
    <d v="2015-05-16T00:00:00"/>
    <d v="2016-09-14T00:00:00"/>
    <d v="2015-05-16T00:00:00"/>
    <d v="2016-09-14T00:00:00"/>
    <n v="487"/>
    <x v="0"/>
    <s v="Q2"/>
    <s v="May"/>
    <x v="1"/>
    <s v="SE-20110"/>
    <x v="181"/>
    <x v="1"/>
    <s v="United States"/>
    <x v="344"/>
    <x v="6"/>
    <n v="60090"/>
    <x v="3"/>
    <s v="FUR-FU-10004671"/>
    <s v="Furniture"/>
    <x v="0"/>
    <x v="177"/>
    <n v="14.135999999999999"/>
    <n v="2"/>
    <n v="0.6"/>
    <n v="-7.7747999999999999"/>
    <x v="0"/>
    <n v="-0.55000000000000004"/>
  </r>
  <r>
    <n v="3568"/>
    <s v="CA-2016-137176"/>
    <d v="2015-06-01T00:00:00"/>
    <d v="2016-09-14T00:00:00"/>
    <d v="2015-06-01T00:00:00"/>
    <d v="2016-09-14T00:00:00"/>
    <n v="471"/>
    <x v="0"/>
    <s v="Q2"/>
    <s v="Jun"/>
    <x v="0"/>
    <s v="DB-12910"/>
    <x v="46"/>
    <x v="2"/>
    <s v="United States"/>
    <x v="37"/>
    <x v="17"/>
    <n v="75220"/>
    <x v="3"/>
    <s v="FUR-FU-10003832"/>
    <s v="Furniture"/>
    <x v="0"/>
    <x v="353"/>
    <n v="15.007999999999999"/>
    <n v="4"/>
    <n v="0.6"/>
    <n v="-12.006399999999999"/>
    <x v="0"/>
    <n v="-0.8"/>
  </r>
  <r>
    <n v="310"/>
    <s v="CA-2016-142902"/>
    <d v="2015-07-21T00:00:00"/>
    <d v="2016-09-14T00:00:00"/>
    <d v="2015-07-21T00:00:00"/>
    <d v="2016-09-14T00:00:00"/>
    <n v="421"/>
    <x v="0"/>
    <s v="Q3"/>
    <s v="Jul"/>
    <x v="0"/>
    <s v="BP-11185"/>
    <x v="463"/>
    <x v="0"/>
    <s v="United States"/>
    <x v="349"/>
    <x v="31"/>
    <n v="80004"/>
    <x v="1"/>
    <s v="FUR-FU-10001918"/>
    <s v="Furniture"/>
    <x v="0"/>
    <x v="88"/>
    <n v="15.135999999999999"/>
    <n v="4"/>
    <n v="0.2"/>
    <n v="3.5948000000000002"/>
    <x v="0"/>
    <n v="0.23750000000000002"/>
  </r>
  <r>
    <n v="9485"/>
    <s v="CA-2016-164770"/>
    <d v="2015-01-16T00:00:00"/>
    <d v="2016-04-12T00:00:00"/>
    <d v="2015-01-16T00:00:00"/>
    <d v="2016-04-12T00:00:00"/>
    <n v="452"/>
    <x v="0"/>
    <s v="Q1"/>
    <s v="Jan"/>
    <x v="0"/>
    <s v="MY-18295"/>
    <x v="169"/>
    <x v="0"/>
    <s v="United States"/>
    <x v="26"/>
    <x v="17"/>
    <n v="77036"/>
    <x v="3"/>
    <s v="FUR-BO-10003893"/>
    <s v="Furniture"/>
    <x v="1"/>
    <x v="377"/>
    <n v="781.86400000000003"/>
    <n v="10"/>
    <n v="0.32"/>
    <n v="-137.976"/>
    <x v="0"/>
    <n v="-0.1764705882352941"/>
  </r>
  <r>
    <n v="312"/>
    <s v="CA-2016-142902"/>
    <d v="2015-07-23T00:00:00"/>
    <d v="2016-09-14T00:00:00"/>
    <d v="2015-07-23T00:00:00"/>
    <d v="2016-09-14T00:00:00"/>
    <n v="419"/>
    <x v="0"/>
    <s v="Q3"/>
    <s v="Jul"/>
    <x v="0"/>
    <s v="BP-11185"/>
    <x v="463"/>
    <x v="0"/>
    <s v="United States"/>
    <x v="349"/>
    <x v="31"/>
    <n v="80004"/>
    <x v="1"/>
    <s v="FUR-FU-10001756"/>
    <s v="Furniture"/>
    <x v="0"/>
    <x v="150"/>
    <n v="15.231999999999999"/>
    <n v="1"/>
    <n v="0.2"/>
    <n v="1.7136"/>
    <x v="0"/>
    <n v="0.1125"/>
  </r>
  <r>
    <n v="2672"/>
    <s v="CA-2014-126403"/>
    <d v="2014-04-25T00:00:00"/>
    <d v="2014-12-09T00:00:00"/>
    <d v="2014-04-25T00:00:00"/>
    <d v="2014-12-09T00:00:00"/>
    <n v="228"/>
    <x v="1"/>
    <s v="Q2"/>
    <s v="Apr"/>
    <x v="0"/>
    <s v="RR-19525"/>
    <x v="466"/>
    <x v="0"/>
    <s v="United States"/>
    <x v="44"/>
    <x v="25"/>
    <n v="1852"/>
    <x v="0"/>
    <s v="FUR-CH-10003761"/>
    <s v="Furniture"/>
    <x v="3"/>
    <x v="94"/>
    <n v="785.88"/>
    <n v="6"/>
    <n v="0"/>
    <n v="212.1876"/>
    <x v="0"/>
    <n v="0.27"/>
  </r>
  <r>
    <n v="329"/>
    <s v="US-2016-141544"/>
    <d v="2019-05-12T00:00:00"/>
    <d v="2016-01-09T00:00:00"/>
    <d v="2016-01-09T00:00:00"/>
    <d v="2019-05-12T00:00:00"/>
    <n v="1219"/>
    <x v="2"/>
    <s v="Q1"/>
    <s v="Jan"/>
    <x v="2"/>
    <s v="PO-18850"/>
    <x v="179"/>
    <x v="1"/>
    <s v="United States"/>
    <x v="3"/>
    <x v="3"/>
    <n v="19143"/>
    <x v="0"/>
    <s v="FUR-CH-10003312"/>
    <s v="Furniture"/>
    <x v="3"/>
    <x v="179"/>
    <n v="786.74400000000003"/>
    <n v="4"/>
    <n v="0.3"/>
    <n v="-258.5016"/>
    <x v="0"/>
    <n v="-0.32857142857142857"/>
  </r>
  <r>
    <n v="118"/>
    <s v="CA-2015-110457"/>
    <d v="2014-07-03T00:00:00"/>
    <d v="2015-06-03T00:00:00"/>
    <d v="2014-07-03T00:00:00"/>
    <d v="2015-06-03T00:00:00"/>
    <n v="335"/>
    <x v="1"/>
    <s v="Q3"/>
    <s v="Jul"/>
    <x v="1"/>
    <s v="DK-13090"/>
    <x v="524"/>
    <x v="1"/>
    <s v="United States"/>
    <x v="12"/>
    <x v="1"/>
    <n v="98103"/>
    <x v="1"/>
    <s v="FUR-TA-10001768"/>
    <s v="Furniture"/>
    <x v="2"/>
    <x v="188"/>
    <n v="787.53"/>
    <n v="3"/>
    <n v="0"/>
    <n v="165.38130000000001"/>
    <x v="0"/>
    <n v="0.21000000000000002"/>
  </r>
  <r>
    <n v="2544"/>
    <s v="US-2016-114174"/>
    <d v="2015-05-15T00:00:00"/>
    <d v="2016-09-14T00:00:00"/>
    <d v="2015-05-15T00:00:00"/>
    <d v="2016-09-14T00:00:00"/>
    <n v="488"/>
    <x v="0"/>
    <s v="Q2"/>
    <s v="May"/>
    <x v="1"/>
    <s v="AP-10720"/>
    <x v="175"/>
    <x v="2"/>
    <s v="United States"/>
    <x v="350"/>
    <x v="25"/>
    <n v="2148"/>
    <x v="0"/>
    <s v="FUR-BO-10003450"/>
    <s v="Furniture"/>
    <x v="1"/>
    <x v="292"/>
    <n v="173.94"/>
    <n v="3"/>
    <n v="0"/>
    <n v="13.9152"/>
    <x v="0"/>
    <n v="0.08"/>
  </r>
  <r>
    <n v="2494"/>
    <s v="CA-2016-146206"/>
    <d v="2015-06-10T00:00:00"/>
    <d v="2016-09-14T00:00:00"/>
    <d v="2015-06-10T00:00:00"/>
    <d v="2016-09-14T00:00:00"/>
    <n v="462"/>
    <x v="0"/>
    <s v="Q2"/>
    <s v="Jun"/>
    <x v="0"/>
    <s v="KT-16480"/>
    <x v="578"/>
    <x v="1"/>
    <s v="United States"/>
    <x v="26"/>
    <x v="17"/>
    <n v="77095"/>
    <x v="3"/>
    <s v="FUR-TA-10004086"/>
    <s v="Furniture"/>
    <x v="2"/>
    <x v="141"/>
    <n v="300.93"/>
    <n v="5"/>
    <n v="0.3"/>
    <n v="-34.392000000000003"/>
    <x v="0"/>
    <n v="-0.1142857142857143"/>
  </r>
  <r>
    <n v="311"/>
    <s v="CA-2016-142902"/>
    <d v="2015-07-22T00:00:00"/>
    <d v="2016-09-14T00:00:00"/>
    <d v="2015-07-22T00:00:00"/>
    <d v="2016-09-14T00:00:00"/>
    <n v="420"/>
    <x v="0"/>
    <s v="Q3"/>
    <s v="Jul"/>
    <x v="0"/>
    <s v="BP-11185"/>
    <x v="463"/>
    <x v="0"/>
    <s v="United States"/>
    <x v="349"/>
    <x v="31"/>
    <n v="80004"/>
    <x v="1"/>
    <s v="FUR-CH-10004086"/>
    <s v="Furniture"/>
    <x v="3"/>
    <x v="355"/>
    <n v="466.76799999999997"/>
    <n v="2"/>
    <n v="0.2"/>
    <n v="52.511400000000002"/>
    <x v="0"/>
    <n v="0.11250000000000002"/>
  </r>
  <r>
    <n v="2592"/>
    <s v="US-2016-115455"/>
    <d v="2015-05-17T00:00:00"/>
    <d v="2016-09-14T00:00:00"/>
    <d v="2015-05-17T00:00:00"/>
    <d v="2016-09-14T00:00:00"/>
    <n v="486"/>
    <x v="0"/>
    <s v="Q2"/>
    <s v="May"/>
    <x v="1"/>
    <s v="SE-20110"/>
    <x v="181"/>
    <x v="1"/>
    <s v="United States"/>
    <x v="344"/>
    <x v="6"/>
    <n v="60090"/>
    <x v="3"/>
    <s v="FUR-TA-10003569"/>
    <s v="Furniture"/>
    <x v="2"/>
    <x v="296"/>
    <n v="601.47"/>
    <n v="3"/>
    <n v="0.5"/>
    <n v="-300.73500000000001"/>
    <x v="0"/>
    <n v="-0.5"/>
  </r>
  <r>
    <n v="4626"/>
    <s v="CA-2017-147228"/>
    <d v="2016-02-09T00:00:00"/>
    <d v="2017-09-14T00:00:00"/>
    <d v="2016-02-09T00:00:00"/>
    <d v="2017-09-14T00:00:00"/>
    <n v="583"/>
    <x v="2"/>
    <s v="Q1"/>
    <s v="Feb"/>
    <x v="1"/>
    <s v="SO-20335"/>
    <x v="114"/>
    <x v="1"/>
    <s v="United States"/>
    <x v="76"/>
    <x v="26"/>
    <n v="38401"/>
    <x v="2"/>
    <s v="FUR-FU-10000023"/>
    <s v="Furniture"/>
    <x v="0"/>
    <x v="13"/>
    <n v="14.135999999999999"/>
    <n v="3"/>
    <n v="0.2"/>
    <n v="4.2408000000000001"/>
    <x v="0"/>
    <n v="0.30000000000000004"/>
  </r>
  <r>
    <n v="503"/>
    <s v="US-2016-105578"/>
    <d v="2018-08-01T00:00:00"/>
    <d v="2016-04-06T00:00:00"/>
    <d v="2016-04-06T00:00:00"/>
    <d v="2018-08-01T00:00:00"/>
    <n v="847"/>
    <x v="2"/>
    <s v="Q2"/>
    <s v="Apr"/>
    <x v="1"/>
    <s v="MY-17380"/>
    <x v="116"/>
    <x v="0"/>
    <s v="United States"/>
    <x v="215"/>
    <x v="31"/>
    <n v="80134"/>
    <x v="1"/>
    <s v="FUR-CH-10001215"/>
    <s v="Furniture"/>
    <x v="3"/>
    <x v="221"/>
    <n v="801.56799999999998"/>
    <n v="2"/>
    <n v="0.2"/>
    <n v="50.097999999999999"/>
    <x v="0"/>
    <n v="6.25E-2"/>
  </r>
  <r>
    <n v="5580"/>
    <s v="CA-2017-137498"/>
    <d v="2016-02-10T00:00:00"/>
    <d v="2017-09-14T00:00:00"/>
    <d v="2016-02-10T00:00:00"/>
    <d v="2017-09-14T00:00:00"/>
    <n v="582"/>
    <x v="2"/>
    <s v="Q1"/>
    <s v="Feb"/>
    <x v="0"/>
    <s v="LC-17050"/>
    <x v="284"/>
    <x v="1"/>
    <s v="United States"/>
    <x v="10"/>
    <x v="7"/>
    <n v="90004"/>
    <x v="1"/>
    <s v="FUR-CH-10003833"/>
    <s v="Furniture"/>
    <x v="3"/>
    <x v="270"/>
    <n v="243.92"/>
    <n v="5"/>
    <n v="0.2"/>
    <n v="-15.244999999999999"/>
    <x v="0"/>
    <n v="-6.25E-2"/>
  </r>
  <r>
    <n v="5291"/>
    <s v="CA-2014-146283"/>
    <d v="2014-04-15T00:00:00"/>
    <d v="2014-09-15T00:00:00"/>
    <d v="2014-04-15T00:00:00"/>
    <d v="2014-09-15T00:00:00"/>
    <n v="153"/>
    <x v="1"/>
    <s v="Q2"/>
    <s v="Apr"/>
    <x v="1"/>
    <s v="KT-16465"/>
    <x v="536"/>
    <x v="1"/>
    <s v="United States"/>
    <x v="26"/>
    <x v="17"/>
    <n v="77036"/>
    <x v="3"/>
    <s v="FUR-CH-10004287"/>
    <s v="Furniture"/>
    <x v="3"/>
    <x v="228"/>
    <n v="966.7"/>
    <n v="5"/>
    <n v="0.3"/>
    <n v="-13.81"/>
    <x v="0"/>
    <n v="-1.4285714285714285E-2"/>
  </r>
  <r>
    <n v="1195"/>
    <s v="US-2015-130519"/>
    <d v="2019-06-06T00:00:00"/>
    <d v="2015-09-15T00:00:00"/>
    <d v="2015-09-15T00:00:00"/>
    <d v="2019-06-06T00:00:00"/>
    <n v="1360"/>
    <x v="0"/>
    <s v="Q3"/>
    <s v="Sep"/>
    <x v="3"/>
    <s v="NG-18355"/>
    <x v="666"/>
    <x v="0"/>
    <s v="United States"/>
    <x v="309"/>
    <x v="16"/>
    <n v="33065"/>
    <x v="2"/>
    <s v="FUR-FU-10002268"/>
    <s v="Furniture"/>
    <x v="0"/>
    <x v="5"/>
    <n v="15.712"/>
    <n v="4"/>
    <n v="0.2"/>
    <n v="2.5531999999999999"/>
    <x v="0"/>
    <n v="0.16250000000000001"/>
  </r>
  <r>
    <n v="9910"/>
    <s v="US-2015-129007"/>
    <d v="2019-05-21T00:00:00"/>
    <d v="2015-09-15T00:00:00"/>
    <d v="2015-09-15T00:00:00"/>
    <d v="2019-05-21T00:00:00"/>
    <n v="1344"/>
    <x v="0"/>
    <s v="Q3"/>
    <s v="Sep"/>
    <x v="2"/>
    <s v="KD-16615"/>
    <x v="492"/>
    <x v="0"/>
    <s v="United States"/>
    <x v="220"/>
    <x v="7"/>
    <n v="92804"/>
    <x v="1"/>
    <s v="FUR-FU-10004018"/>
    <s v="Furniture"/>
    <x v="0"/>
    <x v="224"/>
    <n v="44.67"/>
    <n v="3"/>
    <n v="0"/>
    <n v="12.0609"/>
    <x v="0"/>
    <n v="0.27"/>
  </r>
  <r>
    <n v="1197"/>
    <s v="US-2015-130519"/>
    <d v="2019-06-07T00:00:00"/>
    <d v="2015-09-15T00:00:00"/>
    <d v="2015-09-15T00:00:00"/>
    <d v="2019-06-07T00:00:00"/>
    <n v="1361"/>
    <x v="0"/>
    <s v="Q3"/>
    <s v="Sep"/>
    <x v="3"/>
    <s v="NG-18355"/>
    <x v="666"/>
    <x v="0"/>
    <s v="United States"/>
    <x v="309"/>
    <x v="16"/>
    <n v="33065"/>
    <x v="2"/>
    <s v="FUR-FU-10003394"/>
    <s v="Furniture"/>
    <x v="0"/>
    <x v="107"/>
    <n v="55.968000000000004"/>
    <n v="1"/>
    <n v="0.2"/>
    <n v="-2.0988000000000002"/>
    <x v="0"/>
    <n v="-3.7499999999999999E-2"/>
  </r>
  <r>
    <n v="9906"/>
    <s v="US-2015-129007"/>
    <d v="2019-05-18T00:00:00"/>
    <d v="2015-09-15T00:00:00"/>
    <d v="2015-09-15T00:00:00"/>
    <d v="2019-05-18T00:00:00"/>
    <n v="1341"/>
    <x v="0"/>
    <s v="Q3"/>
    <s v="Sep"/>
    <x v="2"/>
    <s v="KD-16615"/>
    <x v="492"/>
    <x v="0"/>
    <s v="United States"/>
    <x v="220"/>
    <x v="7"/>
    <n v="92804"/>
    <x v="1"/>
    <s v="FUR-FU-10004973"/>
    <s v="Furniture"/>
    <x v="0"/>
    <x v="18"/>
    <n v="131.88"/>
    <n v="7"/>
    <n v="0"/>
    <n v="55.389600000000002"/>
    <x v="0"/>
    <n v="0.42000000000000004"/>
  </r>
  <r>
    <n v="2649"/>
    <s v="CA-2014-131002"/>
    <d v="2014-03-25T00:00:00"/>
    <d v="2014-12-09T00:00:00"/>
    <d v="2014-03-25T00:00:00"/>
    <d v="2014-12-09T00:00:00"/>
    <n v="259"/>
    <x v="1"/>
    <s v="Q1"/>
    <s v="Mar"/>
    <x v="0"/>
    <s v="TB-21400"/>
    <x v="31"/>
    <x v="1"/>
    <s v="United States"/>
    <x v="185"/>
    <x v="33"/>
    <n v="74133"/>
    <x v="3"/>
    <s v="FUR-FU-10004665"/>
    <s v="Furniture"/>
    <x v="0"/>
    <x v="254"/>
    <n v="821.88"/>
    <n v="6"/>
    <n v="0"/>
    <n v="213.68879999999999"/>
    <x v="0"/>
    <n v="0.26"/>
  </r>
  <r>
    <n v="9909"/>
    <s v="US-2015-129007"/>
    <d v="2019-05-20T00:00:00"/>
    <d v="2015-09-15T00:00:00"/>
    <d v="2015-09-15T00:00:00"/>
    <d v="2019-05-20T00:00:00"/>
    <n v="1343"/>
    <x v="0"/>
    <s v="Q3"/>
    <s v="Sep"/>
    <x v="2"/>
    <s v="KD-16615"/>
    <x v="492"/>
    <x v="0"/>
    <s v="United States"/>
    <x v="220"/>
    <x v="7"/>
    <n v="92804"/>
    <x v="1"/>
    <s v="FUR-FU-10002379"/>
    <s v="Furniture"/>
    <x v="0"/>
    <x v="246"/>
    <n v="207.35"/>
    <n v="5"/>
    <n v="0"/>
    <n v="24.882000000000001"/>
    <x v="0"/>
    <n v="0.12000000000000001"/>
  </r>
  <r>
    <n v="3513"/>
    <s v="CA-2017-140326"/>
    <d v="2015-11-05T00:00:00"/>
    <d v="2017-06-09T00:00:00"/>
    <d v="2015-11-05T00:00:00"/>
    <d v="2017-06-09T00:00:00"/>
    <n v="582"/>
    <x v="0"/>
    <s v="Q4"/>
    <s v="Nov"/>
    <x v="2"/>
    <s v="HW-14935"/>
    <x v="537"/>
    <x v="0"/>
    <s v="United States"/>
    <x v="11"/>
    <x v="6"/>
    <n v="60653"/>
    <x v="3"/>
    <s v="FUR-BO-10000112"/>
    <s v="Furniture"/>
    <x v="1"/>
    <x v="378"/>
    <n v="825.17399999999998"/>
    <n v="9"/>
    <n v="0.3"/>
    <n v="-117.88200000000001"/>
    <x v="0"/>
    <n v="-0.14285714285714288"/>
  </r>
  <r>
    <n v="7136"/>
    <s v="CA-2017-141439"/>
    <d v="2017-03-09T00:00:00"/>
    <d v="2017-01-12T00:00:00"/>
    <d v="2017-01-12T00:00:00"/>
    <d v="2017-03-09T00:00:00"/>
    <n v="56"/>
    <x v="3"/>
    <s v="Q1"/>
    <s v="Jan"/>
    <x v="1"/>
    <s v="TT-21460"/>
    <x v="269"/>
    <x v="2"/>
    <s v="United States"/>
    <x v="21"/>
    <x v="14"/>
    <n v="47374"/>
    <x v="3"/>
    <s v="FUR-CH-10004287"/>
    <s v="Furniture"/>
    <x v="3"/>
    <x v="228"/>
    <n v="828.6"/>
    <n v="3"/>
    <n v="0"/>
    <n v="240.29400000000001"/>
    <x v="0"/>
    <n v="0.28999999999999998"/>
  </r>
  <r>
    <n v="73"/>
    <s v="US-2015-134026"/>
    <d v="2018-04-22T00:00:00"/>
    <d v="2015-02-05T00:00:00"/>
    <d v="2015-02-05T00:00:00"/>
    <d v="2018-04-22T00:00:00"/>
    <n v="1172"/>
    <x v="0"/>
    <s v="Q1"/>
    <s v="Feb"/>
    <x v="1"/>
    <s v="JE-15745"/>
    <x v="90"/>
    <x v="1"/>
    <s v="United States"/>
    <x v="99"/>
    <x v="26"/>
    <n v="38109"/>
    <x v="2"/>
    <s v="FUR-CH-10000513"/>
    <s v="Furniture"/>
    <x v="3"/>
    <x v="56"/>
    <n v="831.93600000000004"/>
    <n v="8"/>
    <n v="0.2"/>
    <n v="-114.3912"/>
    <x v="0"/>
    <n v="-0.13749999999999998"/>
  </r>
  <r>
    <n v="1083"/>
    <s v="US-2016-143819"/>
    <d v="2014-12-12T00:00:00"/>
    <d v="2016-05-03T00:00:00"/>
    <d v="2014-12-12T00:00:00"/>
    <d v="2016-05-03T00:00:00"/>
    <n v="508"/>
    <x v="1"/>
    <s v="Q4"/>
    <s v="Dec"/>
    <x v="1"/>
    <s v="KD-16270"/>
    <x v="329"/>
    <x v="1"/>
    <s v="United States"/>
    <x v="336"/>
    <x v="4"/>
    <n v="10701"/>
    <x v="0"/>
    <s v="FUR-TA-10001095"/>
    <s v="Furniture"/>
    <x v="2"/>
    <x v="51"/>
    <n v="836.59199999999998"/>
    <n v="8"/>
    <n v="0.4"/>
    <n v="-264.92079999999999"/>
    <x v="0"/>
    <n v="-0.31666666666666665"/>
  </r>
  <r>
    <n v="8026"/>
    <s v="CA-2015-132465"/>
    <d v="2014-11-22T00:00:00"/>
    <d v="2015-09-15T00:00:00"/>
    <d v="2014-11-22T00:00:00"/>
    <d v="2015-09-15T00:00:00"/>
    <n v="297"/>
    <x v="1"/>
    <s v="Q4"/>
    <s v="Nov"/>
    <x v="0"/>
    <s v="DM-13525"/>
    <x v="191"/>
    <x v="0"/>
    <s v="United States"/>
    <x v="4"/>
    <x v="4"/>
    <n v="10035"/>
    <x v="0"/>
    <s v="FUR-FU-10000277"/>
    <s v="Furniture"/>
    <x v="0"/>
    <x v="140"/>
    <n v="210.68"/>
    <n v="2"/>
    <n v="0"/>
    <n v="50.563200000000002"/>
    <x v="0"/>
    <n v="0.24"/>
  </r>
  <r>
    <n v="9908"/>
    <s v="US-2015-129007"/>
    <d v="2019-05-19T00:00:00"/>
    <d v="2015-09-15T00:00:00"/>
    <d v="2015-09-15T00:00:00"/>
    <d v="2019-05-19T00:00:00"/>
    <n v="1342"/>
    <x v="0"/>
    <s v="Q3"/>
    <s v="Sep"/>
    <x v="2"/>
    <s v="KD-16615"/>
    <x v="492"/>
    <x v="0"/>
    <s v="United States"/>
    <x v="220"/>
    <x v="7"/>
    <n v="92804"/>
    <x v="1"/>
    <s v="FUR-CH-10000155"/>
    <s v="Furniture"/>
    <x v="3"/>
    <x v="129"/>
    <n v="717.72"/>
    <n v="3"/>
    <n v="0.2"/>
    <n v="71.772000000000006"/>
    <x v="0"/>
    <n v="0.1"/>
  </r>
  <r>
    <n v="1510"/>
    <s v="CA-2017-103611"/>
    <d v="2016-04-12T00:00:00"/>
    <d v="2017-09-15T00:00:00"/>
    <d v="2016-04-12T00:00:00"/>
    <d v="2017-09-15T00:00:00"/>
    <n v="521"/>
    <x v="2"/>
    <s v="Q2"/>
    <s v="Apr"/>
    <x v="2"/>
    <s v="JM-15535"/>
    <x v="493"/>
    <x v="1"/>
    <s v="United States"/>
    <x v="10"/>
    <x v="7"/>
    <n v="90036"/>
    <x v="1"/>
    <s v="FUR-FU-10004270"/>
    <s v="Furniture"/>
    <x v="0"/>
    <x v="40"/>
    <n v="8.36"/>
    <n v="2"/>
    <n v="0"/>
    <n v="3.0095999999999998"/>
    <x v="0"/>
    <n v="0.36"/>
  </r>
  <r>
    <n v="4435"/>
    <s v="CA-2016-168893"/>
    <d v="2015-02-06T00:00:00"/>
    <d v="2016-08-11T00:00:00"/>
    <d v="2015-02-06T00:00:00"/>
    <d v="2016-08-11T00:00:00"/>
    <n v="552"/>
    <x v="0"/>
    <s v="Q1"/>
    <s v="Feb"/>
    <x v="0"/>
    <s v="AP-10915"/>
    <x v="241"/>
    <x v="1"/>
    <s v="United States"/>
    <x v="116"/>
    <x v="30"/>
    <n v="42420"/>
    <x v="2"/>
    <s v="FUR-TA-10003392"/>
    <s v="Furniture"/>
    <x v="2"/>
    <x v="189"/>
    <n v="842.94"/>
    <n v="3"/>
    <n v="0"/>
    <n v="160.15860000000001"/>
    <x v="0"/>
    <n v="0.19"/>
  </r>
  <r>
    <n v="4662"/>
    <s v="CA-2015-112130"/>
    <d v="2014-07-19T00:00:00"/>
    <d v="2015-07-05T00:00:00"/>
    <d v="2014-07-19T00:00:00"/>
    <d v="2015-07-05T00:00:00"/>
    <n v="351"/>
    <x v="1"/>
    <s v="Q3"/>
    <s v="Jul"/>
    <x v="1"/>
    <s v="SV-20785"/>
    <x v="150"/>
    <x v="1"/>
    <s v="United States"/>
    <x v="3"/>
    <x v="3"/>
    <n v="19140"/>
    <x v="0"/>
    <s v="FUR-CH-10002965"/>
    <s v="Furniture"/>
    <x v="3"/>
    <x v="231"/>
    <n v="844.11599999999999"/>
    <n v="6"/>
    <n v="0.3"/>
    <n v="-36.176400000000001"/>
    <x v="0"/>
    <n v="-4.2857142857142858E-2"/>
  </r>
  <r>
    <n v="3552"/>
    <s v="CA-2016-152555"/>
    <d v="2018-02-02T00:00:00"/>
    <d v="2016-02-04T00:00:00"/>
    <d v="2016-02-04T00:00:00"/>
    <d v="2018-02-02T00:00:00"/>
    <n v="729"/>
    <x v="2"/>
    <s v="Q1"/>
    <s v="Feb"/>
    <x v="0"/>
    <s v="ME-17320"/>
    <x v="265"/>
    <x v="2"/>
    <s v="United States"/>
    <x v="11"/>
    <x v="6"/>
    <n v="60653"/>
    <x v="3"/>
    <s v="FUR-CH-10002965"/>
    <s v="Furniture"/>
    <x v="3"/>
    <x v="231"/>
    <n v="844.11599999999999"/>
    <n v="6"/>
    <n v="0.3"/>
    <n v="-36.176400000000001"/>
    <x v="0"/>
    <n v="-4.2857142857142858E-2"/>
  </r>
  <r>
    <n v="6812"/>
    <s v="CA-2017-156237"/>
    <d v="2019-06-01T00:00:00"/>
    <d v="2017-09-15T00:00:00"/>
    <d v="2017-09-15T00:00:00"/>
    <d v="2019-06-01T00:00:00"/>
    <n v="624"/>
    <x v="3"/>
    <s v="Q3"/>
    <s v="Sep"/>
    <x v="2"/>
    <s v="PS-18760"/>
    <x v="587"/>
    <x v="1"/>
    <s v="United States"/>
    <x v="3"/>
    <x v="3"/>
    <n v="19140"/>
    <x v="0"/>
    <s v="FUR-CH-10002372"/>
    <s v="Furniture"/>
    <x v="3"/>
    <x v="77"/>
    <n v="113.372"/>
    <n v="2"/>
    <n v="0.3"/>
    <n v="-29.152799999999999"/>
    <x v="0"/>
    <n v="-0.25714285714285712"/>
  </r>
  <r>
    <n v="6814"/>
    <s v="CA-2017-156237"/>
    <d v="2019-06-02T00:00:00"/>
    <d v="2017-09-15T00:00:00"/>
    <d v="2017-09-15T00:00:00"/>
    <d v="2019-06-02T00:00:00"/>
    <n v="625"/>
    <x v="3"/>
    <s v="Q3"/>
    <s v="Sep"/>
    <x v="2"/>
    <s v="PS-18760"/>
    <x v="587"/>
    <x v="1"/>
    <s v="United States"/>
    <x v="3"/>
    <x v="3"/>
    <n v="19140"/>
    <x v="0"/>
    <s v="FUR-FU-10001057"/>
    <s v="Furniture"/>
    <x v="0"/>
    <x v="257"/>
    <n v="127.93600000000001"/>
    <n v="8"/>
    <n v="0.2"/>
    <n v="4.7976000000000001"/>
    <x v="0"/>
    <n v="3.7499999999999999E-2"/>
  </r>
  <r>
    <n v="6312"/>
    <s v="CA-2014-112837"/>
    <d v="2014-05-20T00:00:00"/>
    <d v="2014-09-16T00:00:00"/>
    <d v="2014-05-20T00:00:00"/>
    <d v="2014-09-16T00:00:00"/>
    <n v="119"/>
    <x v="1"/>
    <s v="Q2"/>
    <s v="May"/>
    <x v="1"/>
    <s v="LW-17125"/>
    <x v="601"/>
    <x v="1"/>
    <s v="United States"/>
    <x v="142"/>
    <x v="7"/>
    <n v="93030"/>
    <x v="1"/>
    <s v="FUR-FU-10004006"/>
    <s v="Furniture"/>
    <x v="0"/>
    <x v="204"/>
    <n v="127.95"/>
    <n v="3"/>
    <n v="0"/>
    <n v="21.7515"/>
    <x v="0"/>
    <n v="0.16999999999999998"/>
  </r>
  <r>
    <n v="7526"/>
    <s v="CA-2014-125731"/>
    <d v="2014-05-03T00:00:00"/>
    <d v="2014-09-16T00:00:00"/>
    <d v="2014-05-03T00:00:00"/>
    <d v="2014-09-16T00:00:00"/>
    <n v="136"/>
    <x v="1"/>
    <s v="Q2"/>
    <s v="May"/>
    <x v="1"/>
    <s v="CL-12565"/>
    <x v="437"/>
    <x v="1"/>
    <s v="United States"/>
    <x v="169"/>
    <x v="29"/>
    <n v="97030"/>
    <x v="1"/>
    <s v="FUR-CH-10003973"/>
    <s v="Furniture"/>
    <x v="3"/>
    <x v="345"/>
    <n v="1487.04"/>
    <n v="5"/>
    <n v="0.2"/>
    <n v="148.70400000000001"/>
    <x v="0"/>
    <n v="0.1"/>
  </r>
  <r>
    <n v="7491"/>
    <s v="CA-2015-108672"/>
    <d v="2014-11-04T00:00:00"/>
    <d v="2015-09-16T00:00:00"/>
    <d v="2014-11-04T00:00:00"/>
    <d v="2015-09-16T00:00:00"/>
    <n v="316"/>
    <x v="1"/>
    <s v="Q4"/>
    <s v="Nov"/>
    <x v="1"/>
    <s v="FA-14230"/>
    <x v="154"/>
    <x v="0"/>
    <s v="United States"/>
    <x v="10"/>
    <x v="7"/>
    <n v="90032"/>
    <x v="1"/>
    <s v="FUR-FU-10003799"/>
    <s v="Furniture"/>
    <x v="0"/>
    <x v="115"/>
    <n v="106.68"/>
    <n v="6"/>
    <n v="0"/>
    <n v="33.070799999999998"/>
    <x v="0"/>
    <n v="0.30999999999999994"/>
  </r>
  <r>
    <n v="8807"/>
    <s v="CA-2016-113082"/>
    <d v="2015-07-24T00:00:00"/>
    <d v="2016-09-16T00:00:00"/>
    <d v="2015-07-24T00:00:00"/>
    <d v="2016-09-16T00:00:00"/>
    <n v="420"/>
    <x v="0"/>
    <s v="Q3"/>
    <s v="Jul"/>
    <x v="1"/>
    <s v="MC-17590"/>
    <x v="376"/>
    <x v="0"/>
    <s v="United States"/>
    <x v="351"/>
    <x v="4"/>
    <n v="13501"/>
    <x v="0"/>
    <s v="FUR-FU-10002813"/>
    <s v="Furniture"/>
    <x v="0"/>
    <x v="229"/>
    <n v="40.479999999999997"/>
    <n v="2"/>
    <n v="0"/>
    <n v="14.572800000000001"/>
    <x v="0"/>
    <n v="0.36000000000000004"/>
  </r>
  <r>
    <n v="7494"/>
    <s v="US-2017-160836"/>
    <d v="2016-03-26T00:00:00"/>
    <d v="2017-09-16T00:00:00"/>
    <d v="2016-03-26T00:00:00"/>
    <d v="2017-09-16T00:00:00"/>
    <n v="539"/>
    <x v="2"/>
    <s v="Q1"/>
    <s v="Mar"/>
    <x v="1"/>
    <s v="CC-12475"/>
    <x v="678"/>
    <x v="1"/>
    <s v="United States"/>
    <x v="26"/>
    <x v="17"/>
    <n v="77070"/>
    <x v="3"/>
    <s v="FUR-TA-10002855"/>
    <s v="Furniture"/>
    <x v="2"/>
    <x v="31"/>
    <n v="512.19000000000005"/>
    <n v="5"/>
    <n v="0.3"/>
    <n v="-65.852999999999994"/>
    <x v="0"/>
    <n v="-0.12857142857142856"/>
  </r>
  <r>
    <n v="3996"/>
    <s v="CA-2015-105627"/>
    <d v="2014-10-02T00:00:00"/>
    <d v="2015-12-03T00:00:00"/>
    <d v="2014-10-02T00:00:00"/>
    <d v="2015-12-03T00:00:00"/>
    <n v="427"/>
    <x v="1"/>
    <s v="Q4"/>
    <s v="Oct"/>
    <x v="1"/>
    <s v="DK-12895"/>
    <x v="293"/>
    <x v="1"/>
    <s v="United States"/>
    <x v="319"/>
    <x v="38"/>
    <n v="53142"/>
    <x v="3"/>
    <s v="FUR-CH-10002084"/>
    <s v="Furniture"/>
    <x v="3"/>
    <x v="373"/>
    <n v="860.93"/>
    <n v="7"/>
    <n v="0"/>
    <n v="189.40459999999999"/>
    <x v="0"/>
    <n v="0.22"/>
  </r>
  <r>
    <n v="8168"/>
    <s v="CA-2016-144148"/>
    <d v="2019-02-19T00:00:00"/>
    <d v="2016-05-08T00:00:00"/>
    <d v="2016-05-08T00:00:00"/>
    <d v="2019-02-19T00:00:00"/>
    <n v="1017"/>
    <x v="2"/>
    <s v="Q2"/>
    <s v="May"/>
    <x v="1"/>
    <s v="AH-10690"/>
    <x v="100"/>
    <x v="0"/>
    <s v="United States"/>
    <x v="16"/>
    <x v="7"/>
    <n v="94122"/>
    <x v="1"/>
    <s v="FUR-TA-10002774"/>
    <s v="Furniture"/>
    <x v="2"/>
    <x v="356"/>
    <n v="863.12800000000004"/>
    <n v="7"/>
    <n v="0.2"/>
    <n v="-32.3673"/>
    <x v="0"/>
    <n v="-3.7499999999999999E-2"/>
  </r>
  <r>
    <n v="4265"/>
    <s v="US-2016-131611"/>
    <d v="2015-04-01T00:00:00"/>
    <d v="2016-09-11T00:00:00"/>
    <d v="2015-04-01T00:00:00"/>
    <d v="2016-09-11T00:00:00"/>
    <n v="529"/>
    <x v="0"/>
    <s v="Q2"/>
    <s v="Apr"/>
    <x v="1"/>
    <s v="EP-13915"/>
    <x v="142"/>
    <x v="1"/>
    <s v="United States"/>
    <x v="26"/>
    <x v="17"/>
    <n v="77036"/>
    <x v="3"/>
    <s v="FUR-TA-10002774"/>
    <s v="Furniture"/>
    <x v="2"/>
    <x v="356"/>
    <n v="863.12800000000004"/>
    <n v="8"/>
    <n v="0.3"/>
    <n v="-160.29519999999999"/>
    <x v="0"/>
    <n v="-0.18571428571428569"/>
  </r>
  <r>
    <n v="5754"/>
    <s v="CA-2016-118514"/>
    <d v="2015-01-20T00:00:00"/>
    <d v="2016-10-02T00:00:00"/>
    <d v="2015-01-20T00:00:00"/>
    <d v="2016-10-02T00:00:00"/>
    <n v="621"/>
    <x v="0"/>
    <s v="Q1"/>
    <s v="Jan"/>
    <x v="1"/>
    <s v="LC-17050"/>
    <x v="284"/>
    <x v="1"/>
    <s v="United States"/>
    <x v="21"/>
    <x v="30"/>
    <n v="40475"/>
    <x v="2"/>
    <s v="FUR-CH-10000015"/>
    <s v="Furniture"/>
    <x v="3"/>
    <x v="365"/>
    <n v="866.4"/>
    <n v="4"/>
    <n v="0"/>
    <n v="225.26400000000001"/>
    <x v="0"/>
    <n v="0.26"/>
  </r>
  <r>
    <n v="9582"/>
    <s v="CA-2017-152975"/>
    <d v="2019-06-03T00:00:00"/>
    <d v="2017-09-16T00:00:00"/>
    <d v="2017-09-16T00:00:00"/>
    <d v="2019-06-03T00:00:00"/>
    <n v="625"/>
    <x v="3"/>
    <s v="Q3"/>
    <s v="Sep"/>
    <x v="2"/>
    <s v="RB-19705"/>
    <x v="512"/>
    <x v="2"/>
    <s v="United States"/>
    <x v="4"/>
    <x v="4"/>
    <n v="10035"/>
    <x v="0"/>
    <s v="FUR-CH-10003298"/>
    <s v="Furniture"/>
    <x v="3"/>
    <x v="226"/>
    <n v="589.41"/>
    <n v="5"/>
    <n v="0.1"/>
    <n v="-6.5490000000000004"/>
    <x v="0"/>
    <n v="-1.1111111111111112E-2"/>
  </r>
  <r>
    <n v="5278"/>
    <s v="CA-2014-113859"/>
    <d v="2019-05-17T00:00:00"/>
    <d v="2014-09-17T00:00:00"/>
    <d v="2014-09-17T00:00:00"/>
    <d v="2019-05-17T00:00:00"/>
    <n v="1703"/>
    <x v="1"/>
    <s v="Q3"/>
    <s v="Sep"/>
    <x v="1"/>
    <s v="BC-11125"/>
    <x v="445"/>
    <x v="2"/>
    <s v="United States"/>
    <x v="337"/>
    <x v="17"/>
    <n v="79762"/>
    <x v="3"/>
    <s v="FUR-CH-10004698"/>
    <s v="Furniture"/>
    <x v="3"/>
    <x v="251"/>
    <n v="340.11599999999999"/>
    <n v="6"/>
    <n v="0.3"/>
    <n v="-9.7175999999999991"/>
    <x v="0"/>
    <n v="-2.8571428571428571E-2"/>
  </r>
  <r>
    <n v="9426"/>
    <s v="CA-2014-116246"/>
    <d v="2014-06-07T00:00:00"/>
    <d v="2014-09-17T00:00:00"/>
    <d v="2014-06-07T00:00:00"/>
    <d v="2014-09-17T00:00:00"/>
    <n v="102"/>
    <x v="1"/>
    <s v="Q2"/>
    <s v="Jun"/>
    <x v="0"/>
    <s v="LW-17215"/>
    <x v="600"/>
    <x v="1"/>
    <s v="United States"/>
    <x v="4"/>
    <x v="4"/>
    <n v="10035"/>
    <x v="0"/>
    <s v="FUR-CH-10002024"/>
    <s v="Furniture"/>
    <x v="3"/>
    <x v="57"/>
    <n v="3785.2919999999999"/>
    <n v="6"/>
    <n v="0.1"/>
    <n v="420.58800000000002"/>
    <x v="0"/>
    <n v="0.11111111111111112"/>
  </r>
  <r>
    <n v="6566"/>
    <s v="CA-2014-166086"/>
    <d v="2014-03-19T00:00:00"/>
    <d v="2014-12-05T00:00:00"/>
    <d v="2014-03-19T00:00:00"/>
    <d v="2014-12-05T00:00:00"/>
    <n v="261"/>
    <x v="1"/>
    <s v="Q1"/>
    <s v="Mar"/>
    <x v="1"/>
    <s v="CT-11995"/>
    <x v="447"/>
    <x v="1"/>
    <s v="United States"/>
    <x v="40"/>
    <x v="25"/>
    <n v="1841"/>
    <x v="0"/>
    <s v="FUR-CH-10004675"/>
    <s v="Furniture"/>
    <x v="3"/>
    <x v="180"/>
    <n v="872.32"/>
    <n v="4"/>
    <n v="0"/>
    <n v="244.24959999999999"/>
    <x v="0"/>
    <n v="0.27999999999999997"/>
  </r>
  <r>
    <n v="8187"/>
    <s v="CA-2015-136728"/>
    <d v="2019-05-22T00:00:00"/>
    <d v="2015-09-17T00:00:00"/>
    <d v="2015-09-17T00:00:00"/>
    <d v="2019-05-22T00:00:00"/>
    <n v="1343"/>
    <x v="0"/>
    <s v="Q3"/>
    <s v="Sep"/>
    <x v="0"/>
    <s v="AG-10900"/>
    <x v="486"/>
    <x v="1"/>
    <s v="United States"/>
    <x v="11"/>
    <x v="6"/>
    <n v="60623"/>
    <x v="3"/>
    <s v="FUR-CH-10003817"/>
    <s v="Furniture"/>
    <x v="3"/>
    <x v="247"/>
    <n v="170.072"/>
    <n v="4"/>
    <n v="0.3"/>
    <n v="-12.148"/>
    <x v="0"/>
    <n v="-7.1428571428571425E-2"/>
  </r>
  <r>
    <n v="6845"/>
    <s v="CA-2016-123946"/>
    <d v="2015-07-25T00:00:00"/>
    <d v="2016-09-17T00:00:00"/>
    <d v="2015-07-25T00:00:00"/>
    <d v="2016-09-17T00:00:00"/>
    <n v="420"/>
    <x v="0"/>
    <s v="Q3"/>
    <s v="Jul"/>
    <x v="1"/>
    <s v="AJ-10795"/>
    <x v="54"/>
    <x v="0"/>
    <s v="United States"/>
    <x v="2"/>
    <x v="2"/>
    <n v="22153"/>
    <x v="2"/>
    <s v="FUR-CH-10002073"/>
    <s v="Furniture"/>
    <x v="3"/>
    <x v="258"/>
    <n v="1059.1199999999999"/>
    <n v="4"/>
    <n v="0"/>
    <n v="307.14479999999998"/>
    <x v="0"/>
    <n v="0.28999999999999998"/>
  </r>
  <r>
    <n v="8696"/>
    <s v="CA-2017-127096"/>
    <d v="2019-06-13T00:00:00"/>
    <d v="2017-09-17T00:00:00"/>
    <d v="2017-09-17T00:00:00"/>
    <d v="2019-06-13T00:00:00"/>
    <n v="634"/>
    <x v="3"/>
    <s v="Q3"/>
    <s v="Sep"/>
    <x v="0"/>
    <s v="CS-12400"/>
    <x v="590"/>
    <x v="2"/>
    <s v="United States"/>
    <x v="16"/>
    <x v="7"/>
    <n v="94109"/>
    <x v="1"/>
    <s v="FUR-TA-10003473"/>
    <s v="Furniture"/>
    <x v="2"/>
    <x v="79"/>
    <n v="300.904"/>
    <n v="1"/>
    <n v="0.2"/>
    <n v="11.283899999999999"/>
    <x v="0"/>
    <n v="3.7499999999999999E-2"/>
  </r>
  <r>
    <n v="7784"/>
    <s v="CA-2016-162236"/>
    <d v="2015-03-06T00:00:00"/>
    <d v="2016-06-11T00:00:00"/>
    <d v="2015-03-06T00:00:00"/>
    <d v="2016-06-11T00:00:00"/>
    <n v="463"/>
    <x v="0"/>
    <s v="Q1"/>
    <s v="Mar"/>
    <x v="0"/>
    <s v="ER-13855"/>
    <x v="679"/>
    <x v="0"/>
    <s v="United States"/>
    <x v="15"/>
    <x v="10"/>
    <n v="28205"/>
    <x v="2"/>
    <s v="FUR-TA-10002533"/>
    <s v="Furniture"/>
    <x v="2"/>
    <x v="236"/>
    <n v="876.3"/>
    <n v="10"/>
    <n v="0.4"/>
    <n v="-292.10000000000002"/>
    <x v="0"/>
    <n v="-0.33333333333333337"/>
  </r>
  <r>
    <n v="1540"/>
    <s v="CA-2017-121888"/>
    <d v="2019-06-12T00:00:00"/>
    <d v="2017-09-17T00:00:00"/>
    <d v="2017-09-17T00:00:00"/>
    <d v="2019-06-12T00:00:00"/>
    <n v="633"/>
    <x v="3"/>
    <s v="Q3"/>
    <s v="Sep"/>
    <x v="0"/>
    <s v="CL-11890"/>
    <x v="163"/>
    <x v="1"/>
    <s v="United States"/>
    <x v="57"/>
    <x v="25"/>
    <n v="2149"/>
    <x v="0"/>
    <s v="FUR-BO-10002545"/>
    <s v="Furniture"/>
    <x v="1"/>
    <x v="70"/>
    <n v="782.94"/>
    <n v="3"/>
    <n v="0"/>
    <n v="203.56440000000001"/>
    <x v="0"/>
    <n v="0.26"/>
  </r>
  <r>
    <n v="8435"/>
    <s v="US-2014-127635"/>
    <d v="2019-05-28T00:00:00"/>
    <d v="2014-09-18T00:00:00"/>
    <d v="2014-09-18T00:00:00"/>
    <d v="2019-05-28T00:00:00"/>
    <n v="1713"/>
    <x v="1"/>
    <s v="Q3"/>
    <s v="Sep"/>
    <x v="0"/>
    <s v="SC-20260"/>
    <x v="672"/>
    <x v="0"/>
    <s v="United States"/>
    <x v="154"/>
    <x v="17"/>
    <n v="78415"/>
    <x v="3"/>
    <s v="FUR-FU-10000550"/>
    <s v="Furniture"/>
    <x v="0"/>
    <x v="198"/>
    <n v="9.9600000000000009"/>
    <n v="5"/>
    <n v="0.6"/>
    <n v="-6.7229999999999999"/>
    <x v="0"/>
    <n v="-0.67499999999999993"/>
  </r>
  <r>
    <n v="709"/>
    <s v="CA-2014-112158"/>
    <d v="2014-01-24T00:00:00"/>
    <d v="2014-04-12T00:00:00"/>
    <d v="2014-01-24T00:00:00"/>
    <d v="2014-04-12T00:00:00"/>
    <n v="78"/>
    <x v="1"/>
    <s v="Q1"/>
    <s v="Jan"/>
    <x v="2"/>
    <s v="DP-13165"/>
    <x v="680"/>
    <x v="1"/>
    <s v="United States"/>
    <x v="4"/>
    <x v="4"/>
    <n v="10035"/>
    <x v="0"/>
    <s v="FUR-BO-10003272"/>
    <s v="Furniture"/>
    <x v="1"/>
    <x v="348"/>
    <n v="883.92"/>
    <n v="5"/>
    <n v="0.2"/>
    <n v="-110.49"/>
    <x v="0"/>
    <n v="-0.125"/>
  </r>
  <r>
    <n v="563"/>
    <s v="CA-2014-145576"/>
    <d v="2019-05-27T00:00:00"/>
    <d v="2014-09-18T00:00:00"/>
    <d v="2014-09-18T00:00:00"/>
    <d v="2019-05-27T00:00:00"/>
    <n v="1712"/>
    <x v="1"/>
    <s v="Q3"/>
    <s v="Sep"/>
    <x v="0"/>
    <s v="CA-12775"/>
    <x v="597"/>
    <x v="1"/>
    <s v="United States"/>
    <x v="190"/>
    <x v="16"/>
    <n v="33614"/>
    <x v="2"/>
    <s v="FUR-FU-10004020"/>
    <s v="Furniture"/>
    <x v="0"/>
    <x v="27"/>
    <n v="13.128"/>
    <n v="3"/>
    <n v="0.2"/>
    <n v="3.7743000000000002"/>
    <x v="0"/>
    <n v="0.28750000000000003"/>
  </r>
  <r>
    <n v="8862"/>
    <s v="CA-2015-125934"/>
    <d v="2014-11-23T00:00:00"/>
    <d v="2015-09-18T00:00:00"/>
    <d v="2014-11-23T00:00:00"/>
    <d v="2015-09-18T00:00:00"/>
    <n v="299"/>
    <x v="1"/>
    <s v="Q4"/>
    <s v="Nov"/>
    <x v="1"/>
    <s v="SN-20560"/>
    <x v="623"/>
    <x v="2"/>
    <s v="United States"/>
    <x v="31"/>
    <x v="22"/>
    <n v="7501"/>
    <x v="0"/>
    <s v="FUR-FU-10002107"/>
    <s v="Furniture"/>
    <x v="0"/>
    <x v="48"/>
    <n v="8.92"/>
    <n v="4"/>
    <n v="0"/>
    <n v="3.9247999999999998"/>
    <x v="0"/>
    <n v="0.44"/>
  </r>
  <r>
    <n v="7594"/>
    <s v="CA-2016-158778"/>
    <d v="2015-03-25T00:00:00"/>
    <d v="2016-09-09T00:00:00"/>
    <d v="2015-03-25T00:00:00"/>
    <d v="2016-09-09T00:00:00"/>
    <n v="534"/>
    <x v="0"/>
    <s v="Q1"/>
    <s v="Mar"/>
    <x v="1"/>
    <s v="DB-13210"/>
    <x v="385"/>
    <x v="1"/>
    <s v="United States"/>
    <x v="3"/>
    <x v="3"/>
    <n v="19134"/>
    <x v="0"/>
    <s v="FUR-CH-10000309"/>
    <s v="Furniture"/>
    <x v="3"/>
    <x v="39"/>
    <n v="887.27099999999996"/>
    <n v="3"/>
    <n v="0.3"/>
    <n v="-63.3765"/>
    <x v="0"/>
    <n v="-7.1428571428571438E-2"/>
  </r>
  <r>
    <n v="1815"/>
    <s v="CA-2015-131597"/>
    <d v="2019-05-30T00:00:00"/>
    <d v="2015-09-18T00:00:00"/>
    <d v="2015-09-18T00:00:00"/>
    <d v="2019-05-30T00:00:00"/>
    <n v="1350"/>
    <x v="0"/>
    <s v="Q3"/>
    <s v="Sep"/>
    <x v="1"/>
    <s v="SP-20620"/>
    <x v="254"/>
    <x v="0"/>
    <s v="United States"/>
    <x v="10"/>
    <x v="7"/>
    <n v="90045"/>
    <x v="1"/>
    <s v="FUR-TA-10002607"/>
    <s v="Furniture"/>
    <x v="2"/>
    <x v="157"/>
    <n v="170.136"/>
    <n v="3"/>
    <n v="0.2"/>
    <n v="-8.5068000000000001"/>
    <x v="0"/>
    <n v="-0.05"/>
  </r>
  <r>
    <n v="7306"/>
    <s v="CA-2014-137274"/>
    <d v="2018-01-30T00:00:00"/>
    <d v="2014-02-04T00:00:00"/>
    <d v="2014-02-04T00:00:00"/>
    <d v="2018-01-30T00:00:00"/>
    <n v="1456"/>
    <x v="1"/>
    <s v="Q1"/>
    <s v="Feb"/>
    <x v="1"/>
    <s v="MG-18145"/>
    <x v="661"/>
    <x v="1"/>
    <s v="United States"/>
    <x v="202"/>
    <x v="17"/>
    <n v="75023"/>
    <x v="3"/>
    <s v="FUR-TA-10001889"/>
    <s v="Furniture"/>
    <x v="2"/>
    <x v="4"/>
    <n v="890.84100000000001"/>
    <n v="3"/>
    <n v="0.3"/>
    <n v="-152.71559999999999"/>
    <x v="0"/>
    <n v="-0.17142857142857143"/>
  </r>
  <r>
    <n v="7058"/>
    <s v="CA-2016-165330"/>
    <d v="2015-07-06T00:00:00"/>
    <d v="2016-11-12T00:00:00"/>
    <d v="2015-07-06T00:00:00"/>
    <d v="2016-11-12T00:00:00"/>
    <n v="495"/>
    <x v="0"/>
    <s v="Q3"/>
    <s v="Jul"/>
    <x v="3"/>
    <s v="WB-21850"/>
    <x v="122"/>
    <x v="1"/>
    <s v="United States"/>
    <x v="220"/>
    <x v="7"/>
    <n v="92804"/>
    <x v="1"/>
    <s v="FUR-TA-10004619"/>
    <s v="Furniture"/>
    <x v="2"/>
    <x v="278"/>
    <n v="892.13599999999997"/>
    <n v="7"/>
    <n v="0.2"/>
    <n v="111.517"/>
    <x v="0"/>
    <n v="0.125"/>
  </r>
  <r>
    <n v="7646"/>
    <s v="CA-2015-161452"/>
    <d v="2014-08-23T00:00:00"/>
    <d v="2015-11-04T00:00:00"/>
    <d v="2014-08-23T00:00:00"/>
    <d v="2015-11-04T00:00:00"/>
    <n v="438"/>
    <x v="1"/>
    <s v="Q3"/>
    <s v="Aug"/>
    <x v="1"/>
    <s v="CA-11965"/>
    <x v="55"/>
    <x v="0"/>
    <s v="United States"/>
    <x v="10"/>
    <x v="7"/>
    <n v="90036"/>
    <x v="1"/>
    <s v="FUR-CH-10003973"/>
    <s v="Furniture"/>
    <x v="3"/>
    <x v="345"/>
    <n v="892.22400000000005"/>
    <n v="3"/>
    <n v="0.2"/>
    <n v="89.222399999999993"/>
    <x v="0"/>
    <n v="9.9999999999999992E-2"/>
  </r>
  <r>
    <n v="5189"/>
    <s v="CA-2015-115567"/>
    <d v="2019-05-23T00:00:00"/>
    <d v="2015-09-18T00:00:00"/>
    <d v="2015-09-18T00:00:00"/>
    <d v="2019-05-23T00:00:00"/>
    <n v="1343"/>
    <x v="0"/>
    <s v="Q3"/>
    <s v="Sep"/>
    <x v="1"/>
    <s v="ZC-21910"/>
    <x v="65"/>
    <x v="1"/>
    <s v="United States"/>
    <x v="5"/>
    <x v="14"/>
    <n v="47201"/>
    <x v="3"/>
    <s v="FUR-CH-10000015"/>
    <s v="Furniture"/>
    <x v="3"/>
    <x v="365"/>
    <n v="1516.2"/>
    <n v="7"/>
    <n v="0"/>
    <n v="394.21199999999999"/>
    <x v="0"/>
    <n v="0.26"/>
  </r>
  <r>
    <n v="2290"/>
    <s v="CA-2017-115154"/>
    <d v="2016-01-06T00:00:00"/>
    <d v="2017-11-01T00:00:00"/>
    <d v="2016-01-06T00:00:00"/>
    <d v="2017-11-01T00:00:00"/>
    <n v="665"/>
    <x v="2"/>
    <s v="Q1"/>
    <s v="Jan"/>
    <x v="2"/>
    <s v="RS-19420"/>
    <x v="639"/>
    <x v="0"/>
    <s v="United States"/>
    <x v="12"/>
    <x v="1"/>
    <n v="98115"/>
    <x v="1"/>
    <s v="FUR-TA-10001950"/>
    <s v="Furniture"/>
    <x v="2"/>
    <x v="124"/>
    <n v="892.98"/>
    <n v="2"/>
    <n v="0"/>
    <n v="80.368200000000002"/>
    <x v="0"/>
    <n v="0.09"/>
  </r>
  <r>
    <n v="8892"/>
    <s v="CA-2016-162159"/>
    <d v="2019-06-20T00:00:00"/>
    <d v="2016-09-18T00:00:00"/>
    <d v="2016-09-18T00:00:00"/>
    <d v="2019-06-20T00:00:00"/>
    <n v="1005"/>
    <x v="2"/>
    <s v="Q3"/>
    <s v="Sep"/>
    <x v="2"/>
    <s v="CR-12625"/>
    <x v="681"/>
    <x v="2"/>
    <s v="United States"/>
    <x v="5"/>
    <x v="19"/>
    <n v="31907"/>
    <x v="2"/>
    <s v="FUR-CH-10001146"/>
    <s v="Furniture"/>
    <x v="3"/>
    <x v="335"/>
    <n v="121.78"/>
    <n v="2"/>
    <n v="0"/>
    <n v="30.445"/>
    <x v="0"/>
    <n v="0.25"/>
  </r>
  <r>
    <n v="4929"/>
    <s v="CA-2017-143245"/>
    <d v="2015-08-24T00:00:00"/>
    <d v="2017-06-12T00:00:00"/>
    <d v="2015-08-24T00:00:00"/>
    <d v="2017-06-12T00:00:00"/>
    <n v="658"/>
    <x v="0"/>
    <s v="Q3"/>
    <s v="Aug"/>
    <x v="1"/>
    <s v="AD-10180"/>
    <x v="487"/>
    <x v="2"/>
    <s v="United States"/>
    <x v="6"/>
    <x v="5"/>
    <n v="6824"/>
    <x v="0"/>
    <s v="FUR-CH-10000155"/>
    <s v="Furniture"/>
    <x v="3"/>
    <x v="129"/>
    <n v="897.15"/>
    <n v="3"/>
    <n v="0"/>
    <n v="251.202"/>
    <x v="0"/>
    <n v="0.28000000000000003"/>
  </r>
  <r>
    <n v="1368"/>
    <s v="US-2017-155425"/>
    <d v="2016-03-06T00:00:00"/>
    <d v="2017-11-11T00:00:00"/>
    <d v="2016-03-06T00:00:00"/>
    <d v="2017-11-11T00:00:00"/>
    <n v="615"/>
    <x v="2"/>
    <s v="Q1"/>
    <s v="Mar"/>
    <x v="2"/>
    <s v="AB-10600"/>
    <x v="168"/>
    <x v="0"/>
    <s v="United States"/>
    <x v="210"/>
    <x v="13"/>
    <n v="85705"/>
    <x v="1"/>
    <s v="FUR-CH-10003312"/>
    <s v="Furniture"/>
    <x v="3"/>
    <x v="179"/>
    <n v="899.13599999999997"/>
    <n v="4"/>
    <n v="0.2"/>
    <n v="-146.1096"/>
    <x v="0"/>
    <n v="-0.16250000000000001"/>
  </r>
  <r>
    <n v="7388"/>
    <s v="CA-2016-105732"/>
    <d v="2019-05-25T00:00:00"/>
    <d v="2016-09-18T00:00:00"/>
    <d v="2016-09-18T00:00:00"/>
    <d v="2019-05-25T00:00:00"/>
    <n v="979"/>
    <x v="2"/>
    <s v="Q3"/>
    <s v="Sep"/>
    <x v="1"/>
    <s v="AG-10270"/>
    <x v="571"/>
    <x v="1"/>
    <s v="United States"/>
    <x v="131"/>
    <x v="39"/>
    <n v="68104"/>
    <x v="3"/>
    <s v="FUR-FU-10003664"/>
    <s v="Furniture"/>
    <x v="0"/>
    <x v="327"/>
    <n v="1336.44"/>
    <n v="14"/>
    <n v="0"/>
    <n v="387.56760000000003"/>
    <x v="0"/>
    <n v="0.29000000000000004"/>
  </r>
  <r>
    <n v="3458"/>
    <s v="CA-2017-136448"/>
    <d v="2019-06-22T00:00:00"/>
    <d v="2017-09-18T00:00:00"/>
    <d v="2017-09-18T00:00:00"/>
    <d v="2019-06-22T00:00:00"/>
    <n v="642"/>
    <x v="3"/>
    <s v="Q3"/>
    <s v="Sep"/>
    <x v="2"/>
    <s v="AS-10090"/>
    <x v="214"/>
    <x v="1"/>
    <s v="United States"/>
    <x v="3"/>
    <x v="3"/>
    <n v="19143"/>
    <x v="0"/>
    <s v="FUR-FU-10003832"/>
    <s v="Furniture"/>
    <x v="0"/>
    <x v="353"/>
    <n v="22.512"/>
    <n v="3"/>
    <n v="0.2"/>
    <n v="2.2511999999999999"/>
    <x v="0"/>
    <n v="9.9999999999999992E-2"/>
  </r>
  <r>
    <n v="5452"/>
    <s v="US-2014-119081"/>
    <d v="2014-06-08T00:00:00"/>
    <d v="2014-09-19T00:00:00"/>
    <d v="2014-06-08T00:00:00"/>
    <d v="2014-09-19T00:00:00"/>
    <n v="103"/>
    <x v="1"/>
    <s v="Q2"/>
    <s v="Jun"/>
    <x v="1"/>
    <s v="TA-21385"/>
    <x v="446"/>
    <x v="2"/>
    <s v="United States"/>
    <x v="352"/>
    <x v="42"/>
    <n v="66062"/>
    <x v="3"/>
    <s v="FUR-FU-10003464"/>
    <s v="Furniture"/>
    <x v="0"/>
    <x v="273"/>
    <n v="40.56"/>
    <n v="2"/>
    <n v="0"/>
    <n v="12.979200000000001"/>
    <x v="0"/>
    <n v="0.32"/>
  </r>
  <r>
    <n v="6491"/>
    <s v="CA-2014-149594"/>
    <d v="2019-06-04T00:00:00"/>
    <d v="2014-09-19T00:00:00"/>
    <d v="2014-09-19T00:00:00"/>
    <d v="2019-06-04T00:00:00"/>
    <n v="1719"/>
    <x v="1"/>
    <s v="Q3"/>
    <s v="Sep"/>
    <x v="1"/>
    <s v="MF-18250"/>
    <x v="559"/>
    <x v="0"/>
    <s v="United States"/>
    <x v="3"/>
    <x v="3"/>
    <n v="19120"/>
    <x v="0"/>
    <s v="FUR-FU-10000222"/>
    <s v="Furniture"/>
    <x v="0"/>
    <x v="65"/>
    <n v="103.93600000000001"/>
    <n v="4"/>
    <n v="0.2"/>
    <n v="16.889600000000002"/>
    <x v="0"/>
    <n v="0.16250000000000001"/>
  </r>
  <r>
    <n v="3623"/>
    <s v="CA-2014-159184"/>
    <d v="2019-05-29T00:00:00"/>
    <d v="2014-09-19T00:00:00"/>
    <d v="2014-09-19T00:00:00"/>
    <d v="2019-05-29T00:00:00"/>
    <n v="1713"/>
    <x v="1"/>
    <s v="Q3"/>
    <s v="Sep"/>
    <x v="1"/>
    <s v="JC-15775"/>
    <x v="140"/>
    <x v="1"/>
    <s v="United States"/>
    <x v="353"/>
    <x v="19"/>
    <n v="31204"/>
    <x v="2"/>
    <s v="FUR-FU-10002878"/>
    <s v="Furniture"/>
    <x v="0"/>
    <x v="148"/>
    <n v="142.4"/>
    <n v="5"/>
    <n v="0"/>
    <n v="52.688000000000002"/>
    <x v="0"/>
    <n v="0.37"/>
  </r>
  <r>
    <n v="7545"/>
    <s v="US-2017-112347"/>
    <d v="2015-09-28T00:00:00"/>
    <d v="2017-06-12T00:00:00"/>
    <d v="2015-09-28T00:00:00"/>
    <d v="2017-06-12T00:00:00"/>
    <n v="623"/>
    <x v="0"/>
    <s v="Q3"/>
    <s v="Sep"/>
    <x v="1"/>
    <s v="BS-11380"/>
    <x v="595"/>
    <x v="0"/>
    <s v="United States"/>
    <x v="82"/>
    <x v="31"/>
    <n v="80219"/>
    <x v="1"/>
    <s v="FUR-CH-10002335"/>
    <s v="Furniture"/>
    <x v="3"/>
    <x v="211"/>
    <n v="906.68"/>
    <n v="5"/>
    <n v="0.2"/>
    <n v="68.001000000000005"/>
    <x v="0"/>
    <n v="7.5000000000000011E-2"/>
  </r>
  <r>
    <n v="4251"/>
    <s v="CA-2014-168130"/>
    <d v="2019-07-19T00:00:00"/>
    <d v="2014-09-19T00:00:00"/>
    <d v="2014-09-19T00:00:00"/>
    <d v="2019-07-19T00:00:00"/>
    <n v="1764"/>
    <x v="1"/>
    <s v="Q3"/>
    <s v="Sep"/>
    <x v="3"/>
    <s v="BS-11365"/>
    <x v="106"/>
    <x v="0"/>
    <s v="United States"/>
    <x v="4"/>
    <x v="4"/>
    <n v="10011"/>
    <x v="0"/>
    <s v="FUR-CH-10000988"/>
    <s v="Furniture"/>
    <x v="3"/>
    <x v="215"/>
    <n v="887.10299999999995"/>
    <n v="7"/>
    <n v="0.1"/>
    <n v="177.42060000000001"/>
    <x v="0"/>
    <n v="0.2"/>
  </r>
  <r>
    <n v="4495"/>
    <s v="CA-2014-150798"/>
    <d v="2014-01-15T00:00:00"/>
    <d v="2014-03-12T00:00:00"/>
    <d v="2014-01-15T00:00:00"/>
    <d v="2014-03-12T00:00:00"/>
    <n v="56"/>
    <x v="1"/>
    <s v="Q1"/>
    <s v="Jan"/>
    <x v="0"/>
    <s v="JK-15730"/>
    <x v="56"/>
    <x v="1"/>
    <s v="United States"/>
    <x v="5"/>
    <x v="0"/>
    <n v="43229"/>
    <x v="0"/>
    <s v="FUR-CH-10000015"/>
    <s v="Furniture"/>
    <x v="3"/>
    <x v="365"/>
    <n v="909.72"/>
    <n v="6"/>
    <n v="0.3"/>
    <n v="-51.984000000000002"/>
    <x v="0"/>
    <n v="-5.7142857142857141E-2"/>
  </r>
  <r>
    <n v="2327"/>
    <s v="CA-2015-105102"/>
    <d v="2019-06-08T00:00:00"/>
    <d v="2015-09-19T00:00:00"/>
    <d v="2015-09-19T00:00:00"/>
    <d v="2019-06-08T00:00:00"/>
    <n v="1358"/>
    <x v="0"/>
    <s v="Q3"/>
    <s v="Sep"/>
    <x v="0"/>
    <s v="BM-11575"/>
    <x v="555"/>
    <x v="0"/>
    <s v="United States"/>
    <x v="4"/>
    <x v="4"/>
    <n v="10035"/>
    <x v="0"/>
    <s v="FUR-BO-10004709"/>
    <s v="Furniture"/>
    <x v="1"/>
    <x v="259"/>
    <n v="46.384"/>
    <n v="1"/>
    <n v="0.2"/>
    <n v="1.1596"/>
    <x v="0"/>
    <n v="2.4999999999999998E-2"/>
  </r>
  <r>
    <n v="8363"/>
    <s v="CA-2017-147207"/>
    <d v="2015-08-28T00:00:00"/>
    <d v="2017-04-01T00:00:00"/>
    <d v="2015-08-28T00:00:00"/>
    <d v="2017-04-01T00:00:00"/>
    <n v="582"/>
    <x v="0"/>
    <s v="Q3"/>
    <s v="Aug"/>
    <x v="0"/>
    <s v="TS-21655"/>
    <x v="505"/>
    <x v="1"/>
    <s v="United States"/>
    <x v="176"/>
    <x v="17"/>
    <n v="79907"/>
    <x v="3"/>
    <s v="FUR-TA-10002958"/>
    <s v="Furniture"/>
    <x v="2"/>
    <x v="78"/>
    <n v="913.43"/>
    <n v="5"/>
    <n v="0.3"/>
    <n v="-169.637"/>
    <x v="0"/>
    <n v="-0.18571428571428572"/>
  </r>
  <r>
    <n v="3817"/>
    <s v="CA-2015-102582"/>
    <d v="2019-06-09T00:00:00"/>
    <d v="2015-09-19T00:00:00"/>
    <d v="2015-09-19T00:00:00"/>
    <d v="2019-06-09T00:00:00"/>
    <n v="1359"/>
    <x v="0"/>
    <s v="Q3"/>
    <s v="Sep"/>
    <x v="1"/>
    <s v="NW-18400"/>
    <x v="341"/>
    <x v="1"/>
    <s v="United States"/>
    <x v="38"/>
    <x v="24"/>
    <n v="36608"/>
    <x v="2"/>
    <s v="FUR-TA-10003569"/>
    <s v="Furniture"/>
    <x v="2"/>
    <x v="296"/>
    <n v="801.96"/>
    <n v="2"/>
    <n v="0"/>
    <n v="200.49"/>
    <x v="0"/>
    <n v="0.25"/>
  </r>
  <r>
    <n v="7873"/>
    <s v="CA-2016-101672"/>
    <d v="2015-02-01T00:00:00"/>
    <d v="2016-07-10T00:00:00"/>
    <d v="2015-02-01T00:00:00"/>
    <d v="2016-07-10T00:00:00"/>
    <n v="525"/>
    <x v="0"/>
    <s v="Q1"/>
    <s v="Feb"/>
    <x v="1"/>
    <s v="DB-12910"/>
    <x v="46"/>
    <x v="2"/>
    <s v="United States"/>
    <x v="338"/>
    <x v="7"/>
    <n v="92630"/>
    <x v="1"/>
    <s v="FUR-CH-10004063"/>
    <s v="Furniture"/>
    <x v="3"/>
    <x v="332"/>
    <n v="915.13599999999997"/>
    <n v="4"/>
    <n v="0.2"/>
    <n v="102.9528"/>
    <x v="0"/>
    <n v="0.1125"/>
  </r>
  <r>
    <n v="1375"/>
    <s v="CA-2015-120362"/>
    <d v="2019-05-31T00:00:00"/>
    <d v="2015-09-19T00:00:00"/>
    <d v="2015-09-19T00:00:00"/>
    <d v="2019-05-31T00:00:00"/>
    <n v="1350"/>
    <x v="0"/>
    <s v="Q3"/>
    <s v="Sep"/>
    <x v="1"/>
    <s v="CA-12265"/>
    <x v="165"/>
    <x v="1"/>
    <s v="United States"/>
    <x v="354"/>
    <x v="36"/>
    <n v="84604"/>
    <x v="1"/>
    <s v="FUR-TA-10003008"/>
    <s v="Furniture"/>
    <x v="2"/>
    <x v="130"/>
    <n v="912.75"/>
    <n v="5"/>
    <n v="0"/>
    <n v="118.6575"/>
    <x v="0"/>
    <n v="0.13"/>
  </r>
  <r>
    <n v="3819"/>
    <s v="CA-2015-102582"/>
    <d v="2019-06-10T00:00:00"/>
    <d v="2015-09-19T00:00:00"/>
    <d v="2015-09-19T00:00:00"/>
    <d v="2019-06-10T00:00:00"/>
    <n v="1360"/>
    <x v="0"/>
    <s v="Q3"/>
    <s v="Sep"/>
    <x v="1"/>
    <s v="NW-18400"/>
    <x v="341"/>
    <x v="1"/>
    <s v="United States"/>
    <x v="38"/>
    <x v="24"/>
    <n v="36608"/>
    <x v="2"/>
    <s v="FUR-CH-10004853"/>
    <s v="Furniture"/>
    <x v="3"/>
    <x v="336"/>
    <n v="1056.8599999999999"/>
    <n v="7"/>
    <n v="0"/>
    <n v="306.48939999999999"/>
    <x v="0"/>
    <n v="0.29000000000000004"/>
  </r>
  <r>
    <n v="658"/>
    <s v="US-2016-156097"/>
    <d v="2019-07-23T00:00:00"/>
    <d v="2016-09-19T00:00:00"/>
    <d v="2016-09-19T00:00:00"/>
    <d v="2019-07-23T00:00:00"/>
    <n v="1037"/>
    <x v="2"/>
    <s v="Q3"/>
    <s v="Sep"/>
    <x v="3"/>
    <s v="EH-14125"/>
    <x v="504"/>
    <x v="2"/>
    <s v="United States"/>
    <x v="43"/>
    <x v="6"/>
    <n v="60505"/>
    <x v="3"/>
    <s v="FUR-CH-10001215"/>
    <s v="Furniture"/>
    <x v="3"/>
    <x v="221"/>
    <n v="701.37199999999996"/>
    <n v="2"/>
    <n v="0.3"/>
    <n v="-50.097999999999999"/>
    <x v="0"/>
    <n v="-7.1428571428571425E-2"/>
  </r>
  <r>
    <n v="8236"/>
    <s v="CA-2017-102204"/>
    <d v="2015-08-11T00:00:00"/>
    <d v="2017-06-05T00:00:00"/>
    <d v="2015-08-11T00:00:00"/>
    <d v="2017-06-05T00:00:00"/>
    <n v="664"/>
    <x v="0"/>
    <s v="Q3"/>
    <s v="Aug"/>
    <x v="1"/>
    <s v="CJ-12010"/>
    <x v="401"/>
    <x v="1"/>
    <s v="United States"/>
    <x v="66"/>
    <x v="16"/>
    <n v="32216"/>
    <x v="2"/>
    <s v="FUR-TA-10001889"/>
    <s v="Furniture"/>
    <x v="2"/>
    <x v="4"/>
    <n v="933.26199999999994"/>
    <n v="4"/>
    <n v="0.45"/>
    <n v="-458.14679999999998"/>
    <x v="0"/>
    <n v="-0.49090909090909091"/>
  </r>
  <r>
    <n v="627"/>
    <s v="CA-2017-163020"/>
    <d v="2019-06-14T00:00:00"/>
    <d v="2017-09-19T00:00:00"/>
    <d v="2017-09-19T00:00:00"/>
    <d v="2019-06-14T00:00:00"/>
    <n v="633"/>
    <x v="3"/>
    <s v="Q3"/>
    <s v="Sep"/>
    <x v="1"/>
    <s v="MO-17800"/>
    <x v="358"/>
    <x v="2"/>
    <s v="United States"/>
    <x v="4"/>
    <x v="4"/>
    <n v="10009"/>
    <x v="0"/>
    <s v="FUR-FU-10000221"/>
    <s v="Furniture"/>
    <x v="0"/>
    <x v="55"/>
    <n v="35.56"/>
    <n v="7"/>
    <n v="0"/>
    <n v="12.090400000000001"/>
    <x v="0"/>
    <n v="0.34"/>
  </r>
  <r>
    <n v="6756"/>
    <s v="CA-2017-124205"/>
    <d v="2019-06-17T00:00:00"/>
    <d v="2017-09-19T00:00:00"/>
    <d v="2017-09-19T00:00:00"/>
    <d v="2019-06-17T00:00:00"/>
    <n v="636"/>
    <x v="3"/>
    <s v="Q3"/>
    <s v="Sep"/>
    <x v="1"/>
    <s v="TC-21145"/>
    <x v="682"/>
    <x v="0"/>
    <s v="United States"/>
    <x v="51"/>
    <x v="22"/>
    <n v="8701"/>
    <x v="0"/>
    <s v="FUR-FU-10002445"/>
    <s v="Furniture"/>
    <x v="0"/>
    <x v="0"/>
    <n v="47.4"/>
    <n v="5"/>
    <n v="0"/>
    <n v="18.96"/>
    <x v="0"/>
    <n v="0.4"/>
  </r>
  <r>
    <n v="6516"/>
    <s v="US-2017-116652"/>
    <d v="2019-06-15T00:00:00"/>
    <d v="2017-09-19T00:00:00"/>
    <d v="2017-09-19T00:00:00"/>
    <d v="2019-06-15T00:00:00"/>
    <n v="634"/>
    <x v="3"/>
    <s v="Q3"/>
    <s v="Sep"/>
    <x v="1"/>
    <s v="RD-19480"/>
    <x v="171"/>
    <x v="1"/>
    <s v="United States"/>
    <x v="16"/>
    <x v="7"/>
    <n v="94122"/>
    <x v="1"/>
    <s v="FUR-CH-10002961"/>
    <s v="Furniture"/>
    <x v="3"/>
    <x v="307"/>
    <n v="218.352"/>
    <n v="3"/>
    <n v="0.2"/>
    <n v="0"/>
    <x v="1"/>
    <n v="0"/>
  </r>
  <r>
    <n v="6431"/>
    <s v="CA-2014-165764"/>
    <d v="2014-02-07T00:00:00"/>
    <d v="2014-07-11T00:00:00"/>
    <d v="2014-02-07T00:00:00"/>
    <d v="2014-07-11T00:00:00"/>
    <n v="154"/>
    <x v="1"/>
    <s v="Q1"/>
    <s v="Feb"/>
    <x v="1"/>
    <s v="SH-20395"/>
    <x v="638"/>
    <x v="1"/>
    <s v="United States"/>
    <x v="66"/>
    <x v="10"/>
    <n v="28540"/>
    <x v="2"/>
    <s v="FUR-TA-10001768"/>
    <s v="Furniture"/>
    <x v="2"/>
    <x v="188"/>
    <n v="945.03599999999994"/>
    <n v="6"/>
    <n v="0.4"/>
    <n v="-299.26139999999998"/>
    <x v="0"/>
    <n v="-0.31666666666666665"/>
  </r>
  <r>
    <n v="4267"/>
    <s v="US-2016-131611"/>
    <d v="2015-04-02T00:00:00"/>
    <d v="2016-09-11T00:00:00"/>
    <d v="2015-04-02T00:00:00"/>
    <d v="2016-09-11T00:00:00"/>
    <n v="528"/>
    <x v="0"/>
    <s v="Q2"/>
    <s v="Apr"/>
    <x v="1"/>
    <s v="EP-13915"/>
    <x v="142"/>
    <x v="1"/>
    <s v="United States"/>
    <x v="26"/>
    <x v="17"/>
    <n v="77036"/>
    <x v="3"/>
    <s v="FUR-BO-10000780"/>
    <s v="Furniture"/>
    <x v="1"/>
    <x v="371"/>
    <n v="956.66480000000001"/>
    <n v="7"/>
    <n v="0.32"/>
    <n v="-225.0976"/>
    <x v="0"/>
    <n v="-0.23529411764705882"/>
  </r>
  <r>
    <n v="2404"/>
    <s v="US-2016-110170"/>
    <d v="2019-10-08T00:00:00"/>
    <d v="2016-03-10T00:00:00"/>
    <d v="2016-03-10T00:00:00"/>
    <d v="2019-10-08T00:00:00"/>
    <n v="1307"/>
    <x v="2"/>
    <s v="Q1"/>
    <s v="Mar"/>
    <x v="1"/>
    <s v="HM-14860"/>
    <x v="49"/>
    <x v="0"/>
    <s v="United States"/>
    <x v="201"/>
    <x v="17"/>
    <n v="77340"/>
    <x v="3"/>
    <s v="FUR-BO-10000780"/>
    <s v="Furniture"/>
    <x v="1"/>
    <x v="371"/>
    <n v="956.66480000000001"/>
    <n v="7"/>
    <n v="0.32"/>
    <n v="-225.0976"/>
    <x v="0"/>
    <n v="-0.23529411764705882"/>
  </r>
  <r>
    <n v="6757"/>
    <s v="CA-2017-124205"/>
    <d v="2019-06-18T00:00:00"/>
    <d v="2017-09-19T00:00:00"/>
    <d v="2017-09-19T00:00:00"/>
    <d v="2019-06-18T00:00:00"/>
    <n v="637"/>
    <x v="3"/>
    <s v="Q3"/>
    <s v="Sep"/>
    <x v="1"/>
    <s v="TC-21145"/>
    <x v="682"/>
    <x v="0"/>
    <s v="United States"/>
    <x v="51"/>
    <x v="22"/>
    <n v="8701"/>
    <x v="0"/>
    <s v="FUR-CH-10003606"/>
    <s v="Furniture"/>
    <x v="3"/>
    <x v="116"/>
    <n v="512.96"/>
    <n v="4"/>
    <n v="0"/>
    <n v="143.62880000000001"/>
    <x v="0"/>
    <n v="0.28000000000000003"/>
  </r>
  <r>
    <n v="6517"/>
    <s v="US-2017-116652"/>
    <d v="2019-06-16T00:00:00"/>
    <d v="2017-09-19T00:00:00"/>
    <d v="2017-09-19T00:00:00"/>
    <d v="2019-06-16T00:00:00"/>
    <n v="635"/>
    <x v="3"/>
    <s v="Q3"/>
    <s v="Sep"/>
    <x v="1"/>
    <s v="RD-19480"/>
    <x v="171"/>
    <x v="1"/>
    <s v="United States"/>
    <x v="16"/>
    <x v="7"/>
    <n v="94122"/>
    <x v="1"/>
    <s v="FUR-FU-10001488"/>
    <s v="Furniture"/>
    <x v="0"/>
    <x v="73"/>
    <n v="529.9"/>
    <n v="5"/>
    <n v="0"/>
    <n v="105.98"/>
    <x v="0"/>
    <n v="0.2"/>
  </r>
  <r>
    <n v="7470"/>
    <s v="CA-2014-138100"/>
    <d v="2019-06-05T00:00:00"/>
    <d v="2014-09-20T00:00:00"/>
    <d v="2014-09-20T00:00:00"/>
    <d v="2019-06-05T00:00:00"/>
    <n v="1719"/>
    <x v="1"/>
    <s v="Q3"/>
    <s v="Sep"/>
    <x v="1"/>
    <s v="AA-10315"/>
    <x v="683"/>
    <x v="1"/>
    <s v="United States"/>
    <x v="4"/>
    <x v="4"/>
    <n v="10011"/>
    <x v="0"/>
    <s v="FUR-FU-10002456"/>
    <s v="Furniture"/>
    <x v="0"/>
    <x v="289"/>
    <n v="14.56"/>
    <n v="2"/>
    <n v="0"/>
    <n v="6.2607999999999997"/>
    <x v="0"/>
    <n v="0.42999999999999994"/>
  </r>
  <r>
    <n v="6788"/>
    <s v="CA-2015-118843"/>
    <d v="2019-05-24T00:00:00"/>
    <d v="2015-09-20T00:00:00"/>
    <d v="2015-09-20T00:00:00"/>
    <d v="2019-05-24T00:00:00"/>
    <n v="1342"/>
    <x v="0"/>
    <s v="Q3"/>
    <s v="Sep"/>
    <x v="1"/>
    <s v="JH-15910"/>
    <x v="322"/>
    <x v="1"/>
    <s v="United States"/>
    <x v="124"/>
    <x v="19"/>
    <n v="30318"/>
    <x v="2"/>
    <s v="FUR-FU-10003975"/>
    <s v="Furniture"/>
    <x v="0"/>
    <x v="298"/>
    <n v="129.93"/>
    <n v="3"/>
    <n v="0"/>
    <n v="12.993"/>
    <x v="0"/>
    <n v="9.9999999999999992E-2"/>
  </r>
  <r>
    <n v="3542"/>
    <s v="CA-2016-157511"/>
    <d v="2019-07-09T00:00:00"/>
    <d v="2016-09-20T00:00:00"/>
    <d v="2016-09-20T00:00:00"/>
    <d v="2019-07-09T00:00:00"/>
    <n v="1022"/>
    <x v="2"/>
    <s v="Q3"/>
    <s v="Sep"/>
    <x v="2"/>
    <s v="SV-20365"/>
    <x v="58"/>
    <x v="1"/>
    <s v="United States"/>
    <x v="5"/>
    <x v="0"/>
    <n v="43229"/>
    <x v="0"/>
    <s v="FUR-FU-10002107"/>
    <s v="Furniture"/>
    <x v="0"/>
    <x v="48"/>
    <n v="5.3520000000000003"/>
    <n v="3"/>
    <n v="0.2"/>
    <n v="1.6055999999999999"/>
    <x v="0"/>
    <n v="0.3"/>
  </r>
  <r>
    <n v="4881"/>
    <s v="CA-2017-143567"/>
    <d v="2015-09-20T00:00:00"/>
    <d v="2017-05-11T00:00:00"/>
    <d v="2015-09-20T00:00:00"/>
    <d v="2017-05-11T00:00:00"/>
    <n v="599"/>
    <x v="0"/>
    <s v="Q3"/>
    <s v="Sep"/>
    <x v="0"/>
    <s v="TB-21175"/>
    <x v="684"/>
    <x v="0"/>
    <s v="United States"/>
    <x v="116"/>
    <x v="30"/>
    <n v="42420"/>
    <x v="2"/>
    <s v="FUR-CH-10000454"/>
    <s v="Furniture"/>
    <x v="3"/>
    <x v="201"/>
    <n v="975.92"/>
    <n v="4"/>
    <n v="0"/>
    <n v="292.77600000000001"/>
    <x v="0"/>
    <n v="0.30000000000000004"/>
  </r>
  <r>
    <n v="3543"/>
    <s v="CA-2016-157511"/>
    <d v="2019-07-10T00:00:00"/>
    <d v="2016-09-20T00:00:00"/>
    <d v="2016-09-20T00:00:00"/>
    <d v="2019-07-10T00:00:00"/>
    <n v="1023"/>
    <x v="2"/>
    <s v="Q3"/>
    <s v="Sep"/>
    <x v="2"/>
    <s v="SV-20365"/>
    <x v="58"/>
    <x v="1"/>
    <s v="United States"/>
    <x v="5"/>
    <x v="0"/>
    <n v="43229"/>
    <x v="0"/>
    <s v="FUR-CH-10002647"/>
    <s v="Furniture"/>
    <x v="3"/>
    <x v="290"/>
    <n v="99.372"/>
    <n v="2"/>
    <n v="0.3"/>
    <n v="-7.0979999999999999"/>
    <x v="0"/>
    <n v="-7.1428571428571425E-2"/>
  </r>
  <r>
    <n v="8784"/>
    <s v="CA-2016-116911"/>
    <d v="2019-06-11T00:00:00"/>
    <d v="2016-09-20T00:00:00"/>
    <d v="2016-09-20T00:00:00"/>
    <d v="2019-06-11T00:00:00"/>
    <n v="994"/>
    <x v="2"/>
    <s v="Q3"/>
    <s v="Sep"/>
    <x v="1"/>
    <s v="JD-16150"/>
    <x v="272"/>
    <x v="0"/>
    <s v="United States"/>
    <x v="355"/>
    <x v="41"/>
    <n v="83301"/>
    <x v="1"/>
    <s v="FUR-TA-10003473"/>
    <s v="Furniture"/>
    <x v="2"/>
    <x v="79"/>
    <n v="1128.3900000000001"/>
    <n v="3"/>
    <n v="0"/>
    <n v="259.52969999999999"/>
    <x v="0"/>
    <n v="0.22999999999999998"/>
  </r>
  <r>
    <n v="3927"/>
    <s v="CA-2014-103940"/>
    <d v="2019-06-23T00:00:00"/>
    <d v="2014-09-21T00:00:00"/>
    <d v="2014-09-21T00:00:00"/>
    <d v="2019-06-23T00:00:00"/>
    <n v="1736"/>
    <x v="1"/>
    <s v="Q3"/>
    <s v="Sep"/>
    <x v="1"/>
    <s v="BN-11515"/>
    <x v="498"/>
    <x v="1"/>
    <s v="United States"/>
    <x v="12"/>
    <x v="1"/>
    <n v="98103"/>
    <x v="1"/>
    <s v="FUR-FU-10004671"/>
    <s v="Furniture"/>
    <x v="0"/>
    <x v="177"/>
    <n v="35.340000000000003"/>
    <n v="2"/>
    <n v="0"/>
    <n v="13.4292"/>
    <x v="0"/>
    <n v="0.37999999999999995"/>
  </r>
  <r>
    <n v="2142"/>
    <s v="CA-2014-159520"/>
    <d v="2014-03-06T00:00:00"/>
    <d v="2014-11-06T00:00:00"/>
    <d v="2014-03-06T00:00:00"/>
    <d v="2014-11-06T00:00:00"/>
    <n v="245"/>
    <x v="1"/>
    <s v="Q1"/>
    <s v="Mar"/>
    <x v="1"/>
    <s v="GT-14635"/>
    <x v="685"/>
    <x v="0"/>
    <s v="United States"/>
    <x v="141"/>
    <x v="4"/>
    <n v="11561"/>
    <x v="0"/>
    <s v="FUR-TA-10003238"/>
    <s v="Furniture"/>
    <x v="2"/>
    <x v="149"/>
    <n v="991.76400000000001"/>
    <n v="3"/>
    <n v="0.4"/>
    <n v="-347.11739999999998"/>
    <x v="0"/>
    <n v="-0.35"/>
  </r>
  <r>
    <n v="409"/>
    <s v="CA-2017-117457"/>
    <d v="2016-01-25T00:00:00"/>
    <d v="2017-12-12T00:00:00"/>
    <d v="2016-01-25T00:00:00"/>
    <d v="2017-12-12T00:00:00"/>
    <n v="687"/>
    <x v="2"/>
    <s v="Q1"/>
    <s v="Jan"/>
    <x v="1"/>
    <s v="KH-16510"/>
    <x v="258"/>
    <x v="1"/>
    <s v="United States"/>
    <x v="16"/>
    <x v="7"/>
    <n v="94110"/>
    <x v="1"/>
    <s v="FUR-TA-10002041"/>
    <s v="Furniture"/>
    <x v="2"/>
    <x v="171"/>
    <n v="1004.024"/>
    <n v="7"/>
    <n v="0.2"/>
    <n v="-112.95269999999999"/>
    <x v="0"/>
    <n v="-0.11249999999999999"/>
  </r>
  <r>
    <n v="1506"/>
    <s v="CA-2015-153388"/>
    <d v="2014-06-21T00:00:00"/>
    <d v="2015-07-08T00:00:00"/>
    <d v="2014-06-21T00:00:00"/>
    <d v="2015-07-08T00:00:00"/>
    <n v="382"/>
    <x v="1"/>
    <s v="Q2"/>
    <s v="Jun"/>
    <x v="1"/>
    <s v="PC-19000"/>
    <x v="686"/>
    <x v="2"/>
    <s v="United States"/>
    <x v="10"/>
    <x v="7"/>
    <n v="90004"/>
    <x v="1"/>
    <s v="FUR-TA-10003715"/>
    <s v="Furniture"/>
    <x v="2"/>
    <x v="340"/>
    <n v="1004.976"/>
    <n v="6"/>
    <n v="0.2"/>
    <n v="-175.8708"/>
    <x v="0"/>
    <n v="-0.17500000000000002"/>
  </r>
  <r>
    <n v="949"/>
    <s v="US-2017-110576"/>
    <d v="2017-04-01T00:00:00"/>
    <d v="2017-02-12T00:00:00"/>
    <d v="2017-02-12T00:00:00"/>
    <d v="2017-04-01T00:00:00"/>
    <n v="48"/>
    <x v="3"/>
    <s v="Q1"/>
    <s v="Feb"/>
    <x v="1"/>
    <s v="RB-19795"/>
    <x v="652"/>
    <x v="2"/>
    <s v="United States"/>
    <x v="3"/>
    <x v="3"/>
    <n v="19120"/>
    <x v="0"/>
    <s v="FUR-FU-10000576"/>
    <s v="Furniture"/>
    <x v="0"/>
    <x v="366"/>
    <n v="1007.232"/>
    <n v="6"/>
    <n v="0.2"/>
    <n v="75.542400000000001"/>
    <x v="0"/>
    <n v="7.4999999999999997E-2"/>
  </r>
  <r>
    <n v="1675"/>
    <s v="CA-2015-143077"/>
    <d v="2019-06-26T00:00:00"/>
    <d v="2015-09-21T00:00:00"/>
    <d v="2015-09-21T00:00:00"/>
    <d v="2019-06-26T00:00:00"/>
    <n v="1374"/>
    <x v="0"/>
    <s v="Q3"/>
    <s v="Sep"/>
    <x v="1"/>
    <s v="SF-20965"/>
    <x v="606"/>
    <x v="0"/>
    <s v="United States"/>
    <x v="26"/>
    <x v="17"/>
    <n v="77041"/>
    <x v="3"/>
    <s v="FUR-FU-10003535"/>
    <s v="Furniture"/>
    <x v="0"/>
    <x v="114"/>
    <n v="21.936"/>
    <n v="2"/>
    <n v="0.6"/>
    <n v="-10.419600000000001"/>
    <x v="0"/>
    <n v="-0.47500000000000003"/>
  </r>
  <r>
    <n v="3852"/>
    <s v="CA-2015-127593"/>
    <d v="2019-08-11T00:00:00"/>
    <d v="2015-09-21T00:00:00"/>
    <d v="2015-09-21T00:00:00"/>
    <d v="2019-08-11T00:00:00"/>
    <n v="1420"/>
    <x v="0"/>
    <s v="Q3"/>
    <s v="Sep"/>
    <x v="3"/>
    <s v="DH-13675"/>
    <x v="277"/>
    <x v="2"/>
    <s v="United States"/>
    <x v="288"/>
    <x v="25"/>
    <n v="2169"/>
    <x v="0"/>
    <s v="FUR-FU-10004006"/>
    <s v="Furniture"/>
    <x v="0"/>
    <x v="204"/>
    <n v="85.3"/>
    <n v="2"/>
    <n v="0"/>
    <n v="14.500999999999999"/>
    <x v="0"/>
    <n v="0.17"/>
  </r>
  <r>
    <n v="30"/>
    <s v="US-2015-150630"/>
    <d v="2019-06-25T00:00:00"/>
    <d v="2015-09-21T00:00:00"/>
    <d v="2015-09-21T00:00:00"/>
    <d v="2019-06-25T00:00:00"/>
    <n v="1373"/>
    <x v="0"/>
    <s v="Q3"/>
    <s v="Sep"/>
    <x v="1"/>
    <s v="TB-21520"/>
    <x v="126"/>
    <x v="1"/>
    <s v="United States"/>
    <x v="3"/>
    <x v="3"/>
    <n v="19140"/>
    <x v="0"/>
    <s v="FUR-FU-10004848"/>
    <s v="Furniture"/>
    <x v="0"/>
    <x v="276"/>
    <n v="124.2"/>
    <n v="3"/>
    <n v="0.2"/>
    <n v="15.525"/>
    <x v="0"/>
    <n v="0.125"/>
  </r>
  <r>
    <n v="9788"/>
    <s v="CA-2017-144491"/>
    <d v="2018-01-21T00:00:00"/>
    <d v="2017-01-04T00:00:00"/>
    <d v="2017-01-04T00:00:00"/>
    <d v="2018-01-21T00:00:00"/>
    <n v="382"/>
    <x v="3"/>
    <s v="Q1"/>
    <s v="Jan"/>
    <x v="1"/>
    <s v="CJ-12010"/>
    <x v="401"/>
    <x v="1"/>
    <s v="United States"/>
    <x v="26"/>
    <x v="17"/>
    <n v="77070"/>
    <x v="3"/>
    <s v="FUR-BO-10001811"/>
    <s v="Furniture"/>
    <x v="1"/>
    <x v="205"/>
    <n v="1023.332"/>
    <n v="5"/>
    <n v="0.32"/>
    <n v="-30.097999999999999"/>
    <x v="0"/>
    <n v="-2.9411764705882353E-2"/>
  </r>
  <r>
    <n v="3016"/>
    <s v="US-2015-138919"/>
    <d v="2019-06-27T00:00:00"/>
    <d v="2015-09-21T00:00:00"/>
    <d v="2015-09-21T00:00:00"/>
    <d v="2019-06-27T00:00:00"/>
    <n v="1375"/>
    <x v="0"/>
    <s v="Q3"/>
    <s v="Sep"/>
    <x v="1"/>
    <s v="LS-16975"/>
    <x v="207"/>
    <x v="2"/>
    <s v="United States"/>
    <x v="4"/>
    <x v="4"/>
    <n v="10035"/>
    <x v="0"/>
    <s v="FUR-TA-10004154"/>
    <s v="Furniture"/>
    <x v="2"/>
    <x v="338"/>
    <n v="344.22"/>
    <n v="2"/>
    <n v="0.4"/>
    <n v="-103.26600000000001"/>
    <x v="0"/>
    <n v="-0.3"/>
  </r>
  <r>
    <n v="28"/>
    <s v="US-2015-150630"/>
    <d v="2019-06-24T00:00:00"/>
    <d v="2015-09-21T00:00:00"/>
    <d v="2015-09-21T00:00:00"/>
    <d v="2019-06-24T00:00:00"/>
    <n v="1372"/>
    <x v="0"/>
    <s v="Q3"/>
    <s v="Sep"/>
    <x v="1"/>
    <s v="TB-21520"/>
    <x v="126"/>
    <x v="1"/>
    <s v="United States"/>
    <x v="3"/>
    <x v="3"/>
    <n v="19140"/>
    <x v="0"/>
    <s v="FUR-BO-10004834"/>
    <s v="Furniture"/>
    <x v="1"/>
    <x v="379"/>
    <n v="3083.43"/>
    <n v="7"/>
    <n v="0.5"/>
    <n v="-1665.0522000000001"/>
    <x v="0"/>
    <n v="-0.54"/>
  </r>
  <r>
    <n v="3249"/>
    <s v="CA-2016-159730"/>
    <d v="2019-07-01T00:00:00"/>
    <d v="2016-09-21T00:00:00"/>
    <d v="2016-09-21T00:00:00"/>
    <d v="2019-07-01T00:00:00"/>
    <n v="1013"/>
    <x v="2"/>
    <s v="Q3"/>
    <s v="Sep"/>
    <x v="1"/>
    <s v="SJ-20125"/>
    <x v="592"/>
    <x v="2"/>
    <s v="United States"/>
    <x v="12"/>
    <x v="1"/>
    <n v="98103"/>
    <x v="1"/>
    <s v="FUR-CH-10004875"/>
    <s v="Furniture"/>
    <x v="3"/>
    <x v="32"/>
    <n v="113.88800000000001"/>
    <n v="2"/>
    <n v="0.2"/>
    <n v="9.9651999999999994"/>
    <x v="0"/>
    <n v="8.7499999999999994E-2"/>
  </r>
  <r>
    <n v="283"/>
    <s v="CA-2015-130890"/>
    <d v="2014-07-11T00:00:00"/>
    <d v="2015-06-11T00:00:00"/>
    <d v="2014-07-11T00:00:00"/>
    <d v="2015-06-11T00:00:00"/>
    <n v="335"/>
    <x v="1"/>
    <s v="Q3"/>
    <s v="Jul"/>
    <x v="1"/>
    <s v="JO-15280"/>
    <x v="427"/>
    <x v="1"/>
    <s v="United States"/>
    <x v="10"/>
    <x v="7"/>
    <n v="90004"/>
    <x v="1"/>
    <s v="FUR-TA-10002903"/>
    <s v="Furniture"/>
    <x v="2"/>
    <x v="6"/>
    <n v="1038.8399999999999"/>
    <n v="5"/>
    <n v="0.2"/>
    <n v="51.942"/>
    <x v="0"/>
    <n v="0.05"/>
  </r>
  <r>
    <n v="2024"/>
    <s v="CA-2016-168354"/>
    <d v="2019-07-24T00:00:00"/>
    <d v="2016-09-21T00:00:00"/>
    <d v="2016-09-21T00:00:00"/>
    <d v="2019-07-24T00:00:00"/>
    <n v="1036"/>
    <x v="2"/>
    <s v="Q3"/>
    <s v="Sep"/>
    <x v="2"/>
    <s v="RH-19510"/>
    <x v="687"/>
    <x v="2"/>
    <s v="United States"/>
    <x v="198"/>
    <x v="35"/>
    <n v="2908"/>
    <x v="0"/>
    <s v="FUR-CH-10004675"/>
    <s v="Furniture"/>
    <x v="3"/>
    <x v="180"/>
    <n v="872.32"/>
    <n v="4"/>
    <n v="0"/>
    <n v="244.24959999999999"/>
    <x v="0"/>
    <n v="0.27999999999999997"/>
  </r>
  <r>
    <n v="5993"/>
    <s v="US-2017-163300"/>
    <d v="2019-06-19T00:00:00"/>
    <d v="2017-09-21T00:00:00"/>
    <d v="2017-09-21T00:00:00"/>
    <d v="2019-06-19T00:00:00"/>
    <n v="636"/>
    <x v="3"/>
    <s v="Q3"/>
    <s v="Sep"/>
    <x v="1"/>
    <s v="ES-14020"/>
    <x v="336"/>
    <x v="1"/>
    <s v="United States"/>
    <x v="10"/>
    <x v="7"/>
    <n v="90049"/>
    <x v="1"/>
    <s v="FUR-CH-10003396"/>
    <s v="Furniture"/>
    <x v="3"/>
    <x v="36"/>
    <n v="184.75200000000001"/>
    <n v="3"/>
    <n v="0.2"/>
    <n v="-20.784600000000001"/>
    <x v="0"/>
    <n v="-0.1125"/>
  </r>
  <r>
    <n v="2655"/>
    <s v="CA-2017-112515"/>
    <d v="2019-07-05T00:00:00"/>
    <d v="2017-09-21T00:00:00"/>
    <d v="2017-09-21T00:00:00"/>
    <d v="2019-07-05T00:00:00"/>
    <n v="652"/>
    <x v="3"/>
    <s v="Q3"/>
    <s v="Sep"/>
    <x v="0"/>
    <s v="AS-10225"/>
    <x v="124"/>
    <x v="0"/>
    <s v="United States"/>
    <x v="354"/>
    <x v="36"/>
    <n v="84604"/>
    <x v="1"/>
    <s v="FUR-BO-10003404"/>
    <s v="Furniture"/>
    <x v="1"/>
    <x v="90"/>
    <n v="1292.94"/>
    <n v="3"/>
    <n v="0"/>
    <n v="77.576400000000007"/>
    <x v="0"/>
    <n v="6.0000000000000005E-2"/>
  </r>
  <r>
    <n v="1728"/>
    <s v="US-2017-164056"/>
    <d v="2018-05-06T00:00:00"/>
    <d v="2017-04-05T00:00:00"/>
    <d v="2017-04-05T00:00:00"/>
    <d v="2018-05-06T00:00:00"/>
    <n v="396"/>
    <x v="3"/>
    <s v="Q2"/>
    <s v="Apr"/>
    <x v="0"/>
    <s v="FM-14215"/>
    <x v="484"/>
    <x v="0"/>
    <s v="United States"/>
    <x v="223"/>
    <x v="0"/>
    <n v="43017"/>
    <x v="0"/>
    <s v="FUR-TA-10001307"/>
    <s v="Furniture"/>
    <x v="2"/>
    <x v="97"/>
    <n v="1048.3499999999999"/>
    <n v="5"/>
    <n v="0.4"/>
    <n v="-69.89"/>
    <x v="0"/>
    <n v="-6.666666666666668E-2"/>
  </r>
  <r>
    <n v="4247"/>
    <s v="CA-2017-117702"/>
    <d v="2017-04-03T00:00:00"/>
    <d v="2017-04-12T00:00:00"/>
    <d v="2017-04-03T00:00:00"/>
    <d v="2017-04-12T00:00:00"/>
    <n v="9"/>
    <x v="3"/>
    <s v="Q2"/>
    <s v="Apr"/>
    <x v="1"/>
    <s v="LS-16975"/>
    <x v="207"/>
    <x v="2"/>
    <s v="United States"/>
    <x v="75"/>
    <x v="34"/>
    <n v="21215"/>
    <x v="0"/>
    <s v="FUR-FU-10000576"/>
    <s v="Furniture"/>
    <x v="0"/>
    <x v="366"/>
    <n v="1049.2"/>
    <n v="5"/>
    <n v="0"/>
    <n v="272.79199999999997"/>
    <x v="0"/>
    <n v="0.25999999999999995"/>
  </r>
  <r>
    <n v="960"/>
    <s v="CA-2015-112571"/>
    <d v="2019-08-19T00:00:00"/>
    <d v="2015-09-22T00:00:00"/>
    <d v="2015-09-22T00:00:00"/>
    <d v="2019-08-19T00:00:00"/>
    <n v="1427"/>
    <x v="0"/>
    <s v="Q3"/>
    <s v="Sep"/>
    <x v="3"/>
    <s v="DL-12925"/>
    <x v="290"/>
    <x v="1"/>
    <s v="United States"/>
    <x v="110"/>
    <x v="7"/>
    <n v="92054"/>
    <x v="1"/>
    <s v="FUR-FU-10004188"/>
    <s v="Furniture"/>
    <x v="0"/>
    <x v="329"/>
    <n v="204.6"/>
    <n v="2"/>
    <n v="0"/>
    <n v="53.195999999999998"/>
    <x v="0"/>
    <n v="0.26"/>
  </r>
  <r>
    <n v="9028"/>
    <s v="US-2016-152415"/>
    <d v="2019-07-03T00:00:00"/>
    <d v="2016-09-22T00:00:00"/>
    <d v="2016-09-22T00:00:00"/>
    <d v="2019-07-03T00:00:00"/>
    <n v="1014"/>
    <x v="2"/>
    <s v="Q3"/>
    <s v="Sep"/>
    <x v="1"/>
    <s v="PO-18865"/>
    <x v="609"/>
    <x v="1"/>
    <s v="United States"/>
    <x v="356"/>
    <x v="25"/>
    <n v="1752"/>
    <x v="0"/>
    <s v="FUR-FU-10002597"/>
    <s v="Furniture"/>
    <x v="0"/>
    <x v="126"/>
    <n v="14.82"/>
    <n v="3"/>
    <n v="0"/>
    <n v="6.2244000000000002"/>
    <x v="0"/>
    <n v="0.42"/>
  </r>
  <r>
    <n v="8555"/>
    <s v="CA-2016-102092"/>
    <d v="2015-06-04T00:00:00"/>
    <d v="2016-11-12T00:00:00"/>
    <d v="2015-06-04T00:00:00"/>
    <d v="2016-11-12T00:00:00"/>
    <n v="527"/>
    <x v="0"/>
    <s v="Q2"/>
    <s v="Jun"/>
    <x v="2"/>
    <s v="PM-18940"/>
    <x v="32"/>
    <x v="1"/>
    <s v="United States"/>
    <x v="2"/>
    <x v="2"/>
    <n v="22153"/>
    <x v="2"/>
    <s v="FUR-TA-10002530"/>
    <s v="Furniture"/>
    <x v="2"/>
    <x v="319"/>
    <n v="1056.8599999999999"/>
    <n v="7"/>
    <n v="0"/>
    <n v="158.529"/>
    <x v="0"/>
    <n v="0.15000000000000002"/>
  </r>
  <r>
    <n v="4582"/>
    <s v="CA-2016-120250"/>
    <d v="2019-07-25T00:00:00"/>
    <d v="2016-09-22T00:00:00"/>
    <d v="2016-09-22T00:00:00"/>
    <d v="2019-07-25T00:00:00"/>
    <n v="1036"/>
    <x v="2"/>
    <s v="Q3"/>
    <s v="Sep"/>
    <x v="2"/>
    <s v="AP-10720"/>
    <x v="175"/>
    <x v="2"/>
    <s v="United States"/>
    <x v="3"/>
    <x v="3"/>
    <n v="19140"/>
    <x v="0"/>
    <s v="FUR-FU-10003424"/>
    <s v="Furniture"/>
    <x v="0"/>
    <x v="133"/>
    <n v="25.632000000000001"/>
    <n v="3"/>
    <n v="0.2"/>
    <n v="3.8448000000000002"/>
    <x v="0"/>
    <n v="0.15"/>
  </r>
  <r>
    <n v="2257"/>
    <s v="CA-2016-164091"/>
    <d v="2019-07-02T00:00:00"/>
    <d v="2016-09-22T00:00:00"/>
    <d v="2016-09-22T00:00:00"/>
    <d v="2019-07-02T00:00:00"/>
    <n v="1013"/>
    <x v="2"/>
    <s v="Q3"/>
    <s v="Sep"/>
    <x v="1"/>
    <s v="LA-16780"/>
    <x v="227"/>
    <x v="0"/>
    <s v="United States"/>
    <x v="357"/>
    <x v="46"/>
    <n v="4401"/>
    <x v="0"/>
    <s v="FUR-FU-10004952"/>
    <s v="Furniture"/>
    <x v="0"/>
    <x v="80"/>
    <n v="109.48"/>
    <n v="2"/>
    <n v="0"/>
    <n v="33.938800000000001"/>
    <x v="0"/>
    <n v="0.31"/>
  </r>
  <r>
    <n v="9029"/>
    <s v="US-2016-152415"/>
    <d v="2019-07-04T00:00:00"/>
    <d v="2016-09-22T00:00:00"/>
    <d v="2016-09-22T00:00:00"/>
    <d v="2019-07-04T00:00:00"/>
    <n v="1015"/>
    <x v="2"/>
    <s v="Q3"/>
    <s v="Sep"/>
    <x v="1"/>
    <s v="PO-18865"/>
    <x v="609"/>
    <x v="1"/>
    <s v="United States"/>
    <x v="356"/>
    <x v="25"/>
    <n v="1752"/>
    <x v="0"/>
    <s v="FUR-FU-10004864"/>
    <s v="Furniture"/>
    <x v="0"/>
    <x v="297"/>
    <n v="191.82"/>
    <n v="3"/>
    <n v="0"/>
    <n v="61.382399999999997"/>
    <x v="0"/>
    <n v="0.32"/>
  </r>
  <r>
    <n v="7271"/>
    <s v="CA-2016-123337"/>
    <d v="2019-06-21T00:00:00"/>
    <d v="2016-09-22T00:00:00"/>
    <d v="2016-09-22T00:00:00"/>
    <d v="2019-06-21T00:00:00"/>
    <n v="1002"/>
    <x v="2"/>
    <s v="Q3"/>
    <s v="Sep"/>
    <x v="1"/>
    <s v="KD-16495"/>
    <x v="102"/>
    <x v="0"/>
    <s v="United States"/>
    <x v="69"/>
    <x v="7"/>
    <n v="95123"/>
    <x v="1"/>
    <s v="FUR-BO-10001918"/>
    <s v="Furniture"/>
    <x v="1"/>
    <x v="354"/>
    <n v="273.666"/>
    <n v="2"/>
    <n v="0.15"/>
    <n v="-12.878399999999999"/>
    <x v="0"/>
    <n v="-4.7058823529411764E-2"/>
  </r>
  <r>
    <n v="9289"/>
    <s v="US-2017-165456"/>
    <d v="2017-04-17T00:00:00"/>
    <d v="2017-03-12T00:00:00"/>
    <d v="2017-03-12T00:00:00"/>
    <d v="2017-04-17T00:00:00"/>
    <n v="36"/>
    <x v="3"/>
    <s v="Q1"/>
    <s v="Mar"/>
    <x v="2"/>
    <s v="TB-21625"/>
    <x v="137"/>
    <x v="1"/>
    <s v="United States"/>
    <x v="3"/>
    <x v="3"/>
    <n v="19134"/>
    <x v="0"/>
    <s v="FUR-CH-10003981"/>
    <s v="Furniture"/>
    <x v="3"/>
    <x v="343"/>
    <n v="1079.316"/>
    <n v="6"/>
    <n v="0.3"/>
    <n v="-15.418799999999999"/>
    <x v="0"/>
    <n v="-1.4285714285714285E-2"/>
  </r>
  <r>
    <n v="756"/>
    <s v="CA-2016-140928"/>
    <d v="2019-07-11T00:00:00"/>
    <d v="2016-09-22T00:00:00"/>
    <d v="2016-09-22T00:00:00"/>
    <d v="2019-07-11T00:00:00"/>
    <n v="1022"/>
    <x v="2"/>
    <s v="Q3"/>
    <s v="Sep"/>
    <x v="1"/>
    <s v="NB-18655"/>
    <x v="128"/>
    <x v="0"/>
    <s v="United States"/>
    <x v="66"/>
    <x v="16"/>
    <n v="32216"/>
    <x v="2"/>
    <s v="FUR-TA-10001095"/>
    <s v="Furniture"/>
    <x v="2"/>
    <x v="51"/>
    <n v="383.43799999999999"/>
    <n v="4"/>
    <n v="0.45"/>
    <n v="-167.3184"/>
    <x v="0"/>
    <n v="-0.43636363636363634"/>
  </r>
  <r>
    <n v="1082"/>
    <s v="CA-2015-110016"/>
    <d v="2017-04-06T00:00:00"/>
    <d v="2015-04-12T00:00:00"/>
    <d v="2015-04-12T00:00:00"/>
    <d v="2017-04-06T00:00:00"/>
    <n v="725"/>
    <x v="0"/>
    <s v="Q2"/>
    <s v="Apr"/>
    <x v="1"/>
    <s v="BT-11395"/>
    <x v="582"/>
    <x v="0"/>
    <s v="United States"/>
    <x v="20"/>
    <x v="12"/>
    <n v="48227"/>
    <x v="3"/>
    <s v="FUR-CH-10002880"/>
    <s v="Furniture"/>
    <x v="3"/>
    <x v="102"/>
    <n v="1106.9100000000001"/>
    <n v="9"/>
    <n v="0"/>
    <n v="121.76009999999999"/>
    <x v="0"/>
    <n v="0.10999999999999999"/>
  </r>
  <r>
    <n v="5881"/>
    <s v="CA-2016-133935"/>
    <d v="2019-07-12T00:00:00"/>
    <d v="2016-09-22T00:00:00"/>
    <d v="2016-09-22T00:00:00"/>
    <d v="2019-07-12T00:00:00"/>
    <n v="1023"/>
    <x v="2"/>
    <s v="Q3"/>
    <s v="Sep"/>
    <x v="1"/>
    <s v="JW-15220"/>
    <x v="76"/>
    <x v="0"/>
    <s v="United States"/>
    <x v="8"/>
    <x v="7"/>
    <n v="92105"/>
    <x v="1"/>
    <s v="FUR-CH-10001215"/>
    <s v="Furniture"/>
    <x v="3"/>
    <x v="221"/>
    <n v="801.56799999999998"/>
    <n v="2"/>
    <n v="0.2"/>
    <n v="50.097999999999999"/>
    <x v="0"/>
    <n v="6.25E-2"/>
  </r>
  <r>
    <n v="5883"/>
    <s v="CA-2016-133935"/>
    <d v="2019-07-13T00:00:00"/>
    <d v="2016-09-22T00:00:00"/>
    <d v="2016-09-22T00:00:00"/>
    <d v="2019-07-13T00:00:00"/>
    <n v="1024"/>
    <x v="2"/>
    <s v="Q3"/>
    <s v="Sep"/>
    <x v="1"/>
    <s v="JW-15220"/>
    <x v="76"/>
    <x v="0"/>
    <s v="United States"/>
    <x v="8"/>
    <x v="7"/>
    <n v="92105"/>
    <x v="1"/>
    <s v="FUR-CH-10002880"/>
    <s v="Furniture"/>
    <x v="3"/>
    <x v="102"/>
    <n v="885.52800000000002"/>
    <n v="9"/>
    <n v="0.2"/>
    <n v="-99.621899999999997"/>
    <x v="0"/>
    <n v="-0.11249999999999999"/>
  </r>
  <r>
    <n v="6894"/>
    <s v="CA-2017-164756"/>
    <d v="2019-07-17T00:00:00"/>
    <d v="2017-09-22T00:00:00"/>
    <d v="2017-09-22T00:00:00"/>
    <d v="2019-07-17T00:00:00"/>
    <n v="663"/>
    <x v="3"/>
    <s v="Q3"/>
    <s v="Sep"/>
    <x v="1"/>
    <s v="SS-20140"/>
    <x v="211"/>
    <x v="0"/>
    <s v="United States"/>
    <x v="5"/>
    <x v="19"/>
    <n v="31907"/>
    <x v="2"/>
    <s v="FUR-FU-10002963"/>
    <s v="Furniture"/>
    <x v="0"/>
    <x v="81"/>
    <n v="20.32"/>
    <n v="4"/>
    <n v="0"/>
    <n v="6.9088000000000003"/>
    <x v="0"/>
    <n v="0.34"/>
  </r>
  <r>
    <n v="3119"/>
    <s v="CA-2015-121720"/>
    <d v="2014-11-13T00:00:00"/>
    <d v="2015-12-06T00:00:00"/>
    <d v="2014-11-13T00:00:00"/>
    <d v="2015-12-06T00:00:00"/>
    <n v="388"/>
    <x v="1"/>
    <s v="Q4"/>
    <s v="Nov"/>
    <x v="2"/>
    <s v="JE-15610"/>
    <x v="220"/>
    <x v="0"/>
    <s v="United States"/>
    <x v="93"/>
    <x v="16"/>
    <n v="33801"/>
    <x v="2"/>
    <s v="FUR-CH-10003312"/>
    <s v="Furniture"/>
    <x v="3"/>
    <x v="179"/>
    <n v="1123.92"/>
    <n v="5"/>
    <n v="0.2"/>
    <n v="-182.637"/>
    <x v="0"/>
    <n v="-0.16249999999999998"/>
  </r>
  <r>
    <n v="7451"/>
    <s v="CA-2017-105669"/>
    <d v="2019-07-07T00:00:00"/>
    <d v="2017-09-22T00:00:00"/>
    <d v="2017-09-22T00:00:00"/>
    <d v="2019-07-07T00:00:00"/>
    <n v="653"/>
    <x v="3"/>
    <s v="Q3"/>
    <s v="Sep"/>
    <x v="0"/>
    <s v="SJ-20125"/>
    <x v="592"/>
    <x v="2"/>
    <s v="United States"/>
    <x v="26"/>
    <x v="17"/>
    <n v="77036"/>
    <x v="3"/>
    <s v="FUR-CH-10003774"/>
    <s v="Furniture"/>
    <x v="3"/>
    <x v="113"/>
    <n v="318.43"/>
    <n v="5"/>
    <n v="0.3"/>
    <n v="-77.332999999999998"/>
    <x v="0"/>
    <n v="-0.24285714285714285"/>
  </r>
  <r>
    <n v="2304"/>
    <s v="CA-2017-157931"/>
    <d v="2019-07-06T00:00:00"/>
    <d v="2017-09-22T00:00:00"/>
    <d v="2017-09-22T00:00:00"/>
    <d v="2019-07-06T00:00:00"/>
    <n v="652"/>
    <x v="3"/>
    <s v="Q3"/>
    <s v="Sep"/>
    <x v="0"/>
    <s v="MO-17800"/>
    <x v="358"/>
    <x v="2"/>
    <s v="United States"/>
    <x v="269"/>
    <x v="19"/>
    <n v="30076"/>
    <x v="2"/>
    <s v="FUR-CH-10000785"/>
    <s v="Furniture"/>
    <x v="3"/>
    <x v="35"/>
    <n v="723.92"/>
    <n v="4"/>
    <n v="0"/>
    <n v="188.2192"/>
    <x v="0"/>
    <n v="0.26"/>
  </r>
  <r>
    <n v="5867"/>
    <s v="US-2014-117968"/>
    <d v="2014-02-22T00:00:00"/>
    <d v="2014-07-08T00:00:00"/>
    <d v="2014-02-22T00:00:00"/>
    <d v="2014-07-08T00:00:00"/>
    <n v="136"/>
    <x v="1"/>
    <s v="Q1"/>
    <s v="Feb"/>
    <x v="0"/>
    <s v="RS-19420"/>
    <x v="639"/>
    <x v="0"/>
    <s v="United States"/>
    <x v="358"/>
    <x v="5"/>
    <n v="6450"/>
    <x v="0"/>
    <s v="FUR-CH-10002335"/>
    <s v="Furniture"/>
    <x v="3"/>
    <x v="211"/>
    <n v="1133.3499999999999"/>
    <n v="5"/>
    <n v="0"/>
    <n v="294.67099999999999"/>
    <x v="0"/>
    <n v="0.26"/>
  </r>
  <r>
    <n v="2484"/>
    <s v="CA-2017-126067"/>
    <d v="2019-05-07T00:00:00"/>
    <d v="2017-03-09T00:00:00"/>
    <d v="2017-03-09T00:00:00"/>
    <d v="2019-05-07T00:00:00"/>
    <n v="789"/>
    <x v="3"/>
    <s v="Q1"/>
    <s v="Mar"/>
    <x v="1"/>
    <s v="KN-16705"/>
    <x v="688"/>
    <x v="2"/>
    <s v="United States"/>
    <x v="12"/>
    <x v="1"/>
    <n v="98105"/>
    <x v="1"/>
    <s v="FUR-TA-10000617"/>
    <s v="Furniture"/>
    <x v="2"/>
    <x v="125"/>
    <n v="1137.75"/>
    <n v="5"/>
    <n v="0"/>
    <n v="250.30500000000001"/>
    <x v="0"/>
    <n v="0.22"/>
  </r>
  <r>
    <n v="5305"/>
    <s v="US-2014-166310"/>
    <d v="2019-08-10T00:00:00"/>
    <d v="2014-09-23T00:00:00"/>
    <d v="2014-09-23T00:00:00"/>
    <d v="2019-08-10T00:00:00"/>
    <n v="1782"/>
    <x v="1"/>
    <s v="Q3"/>
    <s v="Sep"/>
    <x v="2"/>
    <s v="JS-15940"/>
    <x v="39"/>
    <x v="2"/>
    <s v="United States"/>
    <x v="359"/>
    <x v="17"/>
    <n v="75043"/>
    <x v="3"/>
    <s v="FUR-FU-10001546"/>
    <s v="Furniture"/>
    <x v="0"/>
    <x v="144"/>
    <n v="8.5440000000000005"/>
    <n v="2"/>
    <n v="0.6"/>
    <n v="-7.476"/>
    <x v="0"/>
    <n v="-0.875"/>
  </r>
  <r>
    <n v="8867"/>
    <s v="CA-2014-120411"/>
    <d v="2019-07-28T00:00:00"/>
    <d v="2014-09-23T00:00:00"/>
    <d v="2014-09-23T00:00:00"/>
    <d v="2019-07-28T00:00:00"/>
    <n v="1769"/>
    <x v="1"/>
    <s v="Q3"/>
    <s v="Sep"/>
    <x v="2"/>
    <s v="SB-20185"/>
    <x v="630"/>
    <x v="1"/>
    <s v="United States"/>
    <x v="11"/>
    <x v="6"/>
    <n v="60653"/>
    <x v="3"/>
    <s v="FUR-BO-10004218"/>
    <s v="Furniture"/>
    <x v="1"/>
    <x v="352"/>
    <n v="493.43"/>
    <n v="5"/>
    <n v="0.3"/>
    <n v="-70.489999999999995"/>
    <x v="0"/>
    <n v="-0.14285714285714285"/>
  </r>
  <r>
    <n v="6271"/>
    <s v="CA-2017-102379"/>
    <d v="2015-09-25T00:00:00"/>
    <d v="2017-06-12T00:00:00"/>
    <d v="2015-09-25T00:00:00"/>
    <d v="2017-06-12T00:00:00"/>
    <n v="626"/>
    <x v="0"/>
    <s v="Q3"/>
    <s v="Sep"/>
    <x v="1"/>
    <s v="BB-11545"/>
    <x v="260"/>
    <x v="0"/>
    <s v="United States"/>
    <x v="59"/>
    <x v="7"/>
    <n v="94601"/>
    <x v="1"/>
    <s v="FUR-CH-10004983"/>
    <s v="Furniture"/>
    <x v="3"/>
    <x v="374"/>
    <n v="1159.056"/>
    <n v="9"/>
    <n v="0.2"/>
    <n v="43.464599999999997"/>
    <x v="0"/>
    <n v="3.7499999999999999E-2"/>
  </r>
  <r>
    <n v="9395"/>
    <s v="CA-2014-125997"/>
    <d v="2019-07-29T00:00:00"/>
    <d v="2014-09-23T00:00:00"/>
    <d v="2014-09-23T00:00:00"/>
    <d v="2019-07-29T00:00:00"/>
    <n v="1770"/>
    <x v="1"/>
    <s v="Q3"/>
    <s v="Sep"/>
    <x v="2"/>
    <s v="MW-18220"/>
    <x v="689"/>
    <x v="1"/>
    <s v="United States"/>
    <x v="4"/>
    <x v="4"/>
    <n v="10011"/>
    <x v="0"/>
    <s v="FUR-CH-10001394"/>
    <s v="Furniture"/>
    <x v="3"/>
    <x v="283"/>
    <n v="631.78200000000004"/>
    <n v="2"/>
    <n v="0.1"/>
    <n v="140.39599999999999"/>
    <x v="0"/>
    <n v="0.22222222222222218"/>
  </r>
  <r>
    <n v="7841"/>
    <s v="US-2014-137869"/>
    <d v="2018-01-26T00:00:00"/>
    <d v="2014-02-04T00:00:00"/>
    <d v="2014-02-04T00:00:00"/>
    <d v="2018-01-26T00:00:00"/>
    <n v="1452"/>
    <x v="1"/>
    <s v="Q1"/>
    <s v="Feb"/>
    <x v="1"/>
    <s v="CV-12295"/>
    <x v="405"/>
    <x v="1"/>
    <s v="United States"/>
    <x v="149"/>
    <x v="23"/>
    <n v="50315"/>
    <x v="3"/>
    <s v="FUR-TA-10003954"/>
    <s v="Furniture"/>
    <x v="2"/>
    <x v="286"/>
    <n v="1184.72"/>
    <n v="4"/>
    <n v="0"/>
    <n v="106.62479999999999"/>
    <x v="0"/>
    <n v="0.09"/>
  </r>
  <r>
    <n v="9396"/>
    <s v="CA-2014-125997"/>
    <d v="2019-07-30T00:00:00"/>
    <d v="2014-09-23T00:00:00"/>
    <d v="2014-09-23T00:00:00"/>
    <d v="2019-07-30T00:00:00"/>
    <n v="1771"/>
    <x v="1"/>
    <s v="Q3"/>
    <s v="Sep"/>
    <x v="2"/>
    <s v="MW-18220"/>
    <x v="689"/>
    <x v="1"/>
    <s v="United States"/>
    <x v="4"/>
    <x v="4"/>
    <n v="10011"/>
    <x v="0"/>
    <s v="FUR-BO-10002213"/>
    <s v="Furniture"/>
    <x v="1"/>
    <x v="173"/>
    <n v="801.56799999999998"/>
    <n v="2"/>
    <n v="0.2"/>
    <n v="-10.019600000000001"/>
    <x v="0"/>
    <n v="-1.2500000000000001E-2"/>
  </r>
  <r>
    <n v="3761"/>
    <s v="CA-2015-167745"/>
    <d v="2019-07-08T00:00:00"/>
    <d v="2015-09-23T00:00:00"/>
    <d v="2015-09-23T00:00:00"/>
    <d v="2019-07-08T00:00:00"/>
    <n v="1384"/>
    <x v="0"/>
    <s v="Q3"/>
    <s v="Sep"/>
    <x v="1"/>
    <s v="GB-14530"/>
    <x v="247"/>
    <x v="0"/>
    <s v="United States"/>
    <x v="10"/>
    <x v="7"/>
    <n v="90049"/>
    <x v="1"/>
    <s v="FUR-FU-10001591"/>
    <s v="Furniture"/>
    <x v="0"/>
    <x v="162"/>
    <n v="24.4"/>
    <n v="2"/>
    <n v="0"/>
    <n v="10.247999999999999"/>
    <x v="0"/>
    <n v="0.42"/>
  </r>
  <r>
    <n v="9599"/>
    <s v="CA-2015-149517"/>
    <d v="2019-07-21T00:00:00"/>
    <d v="2015-09-23T00:00:00"/>
    <d v="2015-09-23T00:00:00"/>
    <d v="2019-07-21T00:00:00"/>
    <n v="1397"/>
    <x v="0"/>
    <s v="Q3"/>
    <s v="Sep"/>
    <x v="1"/>
    <s v="FC-14245"/>
    <x v="690"/>
    <x v="2"/>
    <s v="United States"/>
    <x v="112"/>
    <x v="7"/>
    <n v="95823"/>
    <x v="1"/>
    <s v="FUR-FU-10003464"/>
    <s v="Furniture"/>
    <x v="0"/>
    <x v="273"/>
    <n v="60.84"/>
    <n v="3"/>
    <n v="0"/>
    <n v="19.468800000000002"/>
    <x v="0"/>
    <n v="0.32"/>
  </r>
  <r>
    <n v="5916"/>
    <s v="US-2015-126977"/>
    <d v="2019-06-28T00:00:00"/>
    <d v="2015-09-23T00:00:00"/>
    <d v="2015-09-23T00:00:00"/>
    <d v="2019-06-28T00:00:00"/>
    <n v="1374"/>
    <x v="0"/>
    <s v="Q3"/>
    <s v="Sep"/>
    <x v="1"/>
    <s v="PF-19120"/>
    <x v="618"/>
    <x v="1"/>
    <s v="United States"/>
    <x v="4"/>
    <x v="4"/>
    <n v="10035"/>
    <x v="0"/>
    <s v="FUR-CH-10001973"/>
    <s v="Furniture"/>
    <x v="3"/>
    <x v="267"/>
    <n v="199.76400000000001"/>
    <n v="2"/>
    <n v="0.1"/>
    <n v="8.8783999999999992"/>
    <x v="0"/>
    <n v="4.4444444444444439E-2"/>
  </r>
  <r>
    <n v="7633"/>
    <s v="US-2017-158526"/>
    <d v="2017-10-01T00:00:00"/>
    <d v="2018-01-01T00:00:00"/>
    <d v="2017-10-01T00:00:00"/>
    <d v="2018-01-01T00:00:00"/>
    <n v="92"/>
    <x v="3"/>
    <s v="Q4"/>
    <s v="Oct"/>
    <x v="0"/>
    <s v="KH-16360"/>
    <x v="257"/>
    <x v="1"/>
    <s v="United States"/>
    <x v="58"/>
    <x v="30"/>
    <n v="40214"/>
    <x v="2"/>
    <s v="FUR-CH-10002602"/>
    <s v="Furniture"/>
    <x v="3"/>
    <x v="301"/>
    <n v="1207.8399999999999"/>
    <n v="8"/>
    <n v="0"/>
    <n v="314.03840000000002"/>
    <x v="0"/>
    <n v="0.26000000000000006"/>
  </r>
  <r>
    <n v="2786"/>
    <s v="CA-2015-149972"/>
    <d v="2019-08-12T00:00:00"/>
    <d v="2015-09-23T00:00:00"/>
    <d v="2015-09-23T00:00:00"/>
    <d v="2019-08-12T00:00:00"/>
    <n v="1419"/>
    <x v="0"/>
    <s v="Q3"/>
    <s v="Sep"/>
    <x v="2"/>
    <s v="CD-12790"/>
    <x v="691"/>
    <x v="2"/>
    <s v="United States"/>
    <x v="10"/>
    <x v="7"/>
    <n v="90036"/>
    <x v="1"/>
    <s v="FUR-CH-10004997"/>
    <s v="Furniture"/>
    <x v="3"/>
    <x v="195"/>
    <n v="601.53599999999994"/>
    <n v="4"/>
    <n v="0.2"/>
    <n v="0"/>
    <x v="1"/>
    <n v="0"/>
  </r>
  <r>
    <n v="5919"/>
    <s v="US-2015-126977"/>
    <d v="2019-06-30T00:00:00"/>
    <d v="2015-09-23T00:00:00"/>
    <d v="2015-09-23T00:00:00"/>
    <d v="2019-06-30T00:00:00"/>
    <n v="1376"/>
    <x v="0"/>
    <s v="Q3"/>
    <s v="Sep"/>
    <x v="1"/>
    <s v="PF-19120"/>
    <x v="618"/>
    <x v="1"/>
    <s v="United States"/>
    <x v="4"/>
    <x v="4"/>
    <n v="10035"/>
    <x v="0"/>
    <s v="FUR-BO-10002213"/>
    <s v="Furniture"/>
    <x v="1"/>
    <x v="173"/>
    <n v="2003.92"/>
    <n v="5"/>
    <n v="0.2"/>
    <n v="-25.048999999999999"/>
    <x v="0"/>
    <n v="-1.2499999999999999E-2"/>
  </r>
  <r>
    <n v="5927"/>
    <s v="US-2014-118997"/>
    <d v="2014-04-01T00:00:00"/>
    <d v="2014-12-04T00:00:00"/>
    <d v="2014-04-01T00:00:00"/>
    <d v="2014-12-04T00:00:00"/>
    <n v="247"/>
    <x v="1"/>
    <s v="Q2"/>
    <s v="Apr"/>
    <x v="1"/>
    <s v="RA-19885"/>
    <x v="692"/>
    <x v="0"/>
    <s v="United States"/>
    <x v="138"/>
    <x v="24"/>
    <n v="35601"/>
    <x v="2"/>
    <s v="FUR-TA-10001086"/>
    <s v="Furniture"/>
    <x v="2"/>
    <x v="134"/>
    <n v="1215.92"/>
    <n v="8"/>
    <n v="0"/>
    <n v="316.13920000000002"/>
    <x v="0"/>
    <n v="0.26"/>
  </r>
  <r>
    <n v="5918"/>
    <s v="US-2015-126977"/>
    <d v="2019-06-29T00:00:00"/>
    <d v="2015-09-23T00:00:00"/>
    <d v="2015-09-23T00:00:00"/>
    <d v="2019-06-29T00:00:00"/>
    <n v="1375"/>
    <x v="0"/>
    <s v="Q3"/>
    <s v="Sep"/>
    <x v="1"/>
    <s v="PF-19120"/>
    <x v="618"/>
    <x v="1"/>
    <s v="United States"/>
    <x v="4"/>
    <x v="4"/>
    <n v="10035"/>
    <x v="0"/>
    <s v="FUR-BO-10004834"/>
    <s v="Furniture"/>
    <x v="1"/>
    <x v="379"/>
    <n v="4228.7039999999997"/>
    <n v="6"/>
    <n v="0.2"/>
    <n v="158.57640000000001"/>
    <x v="0"/>
    <n v="3.7500000000000006E-2"/>
  </r>
  <r>
    <n v="8782"/>
    <s v="CA-2015-133585"/>
    <d v="2014-06-19T00:00:00"/>
    <d v="2015-04-03T00:00:00"/>
    <d v="2014-06-19T00:00:00"/>
    <d v="2015-04-03T00:00:00"/>
    <n v="288"/>
    <x v="1"/>
    <s v="Q2"/>
    <s v="Jun"/>
    <x v="2"/>
    <s v="CM-12715"/>
    <x v="646"/>
    <x v="0"/>
    <s v="United States"/>
    <x v="26"/>
    <x v="17"/>
    <n v="77070"/>
    <x v="3"/>
    <s v="FUR-BO-10001811"/>
    <s v="Furniture"/>
    <x v="1"/>
    <x v="205"/>
    <n v="1227.9983999999999"/>
    <n v="6"/>
    <n v="0.32"/>
    <n v="-36.117600000000003"/>
    <x v="0"/>
    <n v="-2.9411764705882356E-2"/>
  </r>
  <r>
    <n v="820"/>
    <s v="CA-2014-140858"/>
    <d v="2018-10-24T00:00:00"/>
    <d v="2014-02-07T00:00:00"/>
    <d v="2014-02-07T00:00:00"/>
    <d v="2018-10-24T00:00:00"/>
    <n v="1720"/>
    <x v="1"/>
    <s v="Q1"/>
    <s v="Feb"/>
    <x v="1"/>
    <s v="CA-12775"/>
    <x v="597"/>
    <x v="1"/>
    <s v="United States"/>
    <x v="3"/>
    <x v="3"/>
    <n v="19140"/>
    <x v="0"/>
    <s v="FUR-CH-10001394"/>
    <s v="Furniture"/>
    <x v="3"/>
    <x v="283"/>
    <n v="1228.4649999999999"/>
    <n v="5"/>
    <n v="0.3"/>
    <n v="0"/>
    <x v="1"/>
    <n v="0"/>
  </r>
  <r>
    <n v="881"/>
    <s v="CA-2017-111689"/>
    <d v="2017-04-15T00:00:00"/>
    <d v="2017-02-12T00:00:00"/>
    <d v="2017-02-12T00:00:00"/>
    <d v="2017-04-15T00:00:00"/>
    <n v="62"/>
    <x v="3"/>
    <s v="Q1"/>
    <s v="Feb"/>
    <x v="0"/>
    <s v="HP-14815"/>
    <x v="369"/>
    <x v="2"/>
    <s v="United States"/>
    <x v="4"/>
    <x v="4"/>
    <n v="10024"/>
    <x v="0"/>
    <s v="FUR-CH-10004287"/>
    <s v="Furniture"/>
    <x v="3"/>
    <x v="228"/>
    <n v="1242.9000000000001"/>
    <n v="5"/>
    <n v="0.1"/>
    <n v="262.39"/>
    <x v="0"/>
    <n v="0.21111111111111108"/>
  </r>
  <r>
    <n v="2014"/>
    <s v="CA-2016-145905"/>
    <d v="2019-07-14T00:00:00"/>
    <d v="2016-09-23T00:00:00"/>
    <d v="2016-09-23T00:00:00"/>
    <d v="2019-07-14T00:00:00"/>
    <n v="1024"/>
    <x v="2"/>
    <s v="Q3"/>
    <s v="Sep"/>
    <x v="1"/>
    <s v="AM-10705"/>
    <x v="136"/>
    <x v="1"/>
    <s v="United States"/>
    <x v="137"/>
    <x v="24"/>
    <n v="36830"/>
    <x v="2"/>
    <s v="FUR-CH-10001854"/>
    <s v="Furniture"/>
    <x v="3"/>
    <x v="155"/>
    <n v="350.98"/>
    <n v="1"/>
    <n v="0"/>
    <n v="84.235200000000006"/>
    <x v="0"/>
    <n v="0.24"/>
  </r>
  <r>
    <n v="9041"/>
    <s v="CA-2014-138177"/>
    <d v="2019-07-20T00:00:00"/>
    <d v="2014-09-24T00:00:00"/>
    <d v="2014-09-24T00:00:00"/>
    <d v="2019-07-20T00:00:00"/>
    <n v="1760"/>
    <x v="1"/>
    <s v="Q3"/>
    <s v="Sep"/>
    <x v="1"/>
    <s v="ND-18460"/>
    <x v="693"/>
    <x v="0"/>
    <s v="United States"/>
    <x v="234"/>
    <x v="13"/>
    <n v="85224"/>
    <x v="1"/>
    <s v="FUR-TA-10004607"/>
    <s v="Furniture"/>
    <x v="2"/>
    <x v="147"/>
    <n v="73.915000000000006"/>
    <n v="1"/>
    <n v="0.5"/>
    <n v="-45.827300000000001"/>
    <x v="0"/>
    <n v="-0.62"/>
  </r>
  <r>
    <n v="8232"/>
    <s v="CA-2016-162355"/>
    <d v="2018-11-03T00:00:00"/>
    <d v="2016-02-07T00:00:00"/>
    <d v="2016-02-07T00:00:00"/>
    <d v="2018-11-03T00:00:00"/>
    <n v="1000"/>
    <x v="2"/>
    <s v="Q1"/>
    <s v="Feb"/>
    <x v="0"/>
    <s v="PF-19165"/>
    <x v="621"/>
    <x v="1"/>
    <s v="United States"/>
    <x v="296"/>
    <x v="19"/>
    <n v="30328"/>
    <x v="2"/>
    <s v="FUR-BO-10004695"/>
    <s v="Furniture"/>
    <x v="1"/>
    <x v="264"/>
    <n v="1266.8599999999999"/>
    <n v="7"/>
    <n v="0"/>
    <n v="291.37779999999998"/>
    <x v="0"/>
    <n v="0.23"/>
  </r>
  <r>
    <n v="1022"/>
    <s v="CA-2015-124450"/>
    <d v="2018-04-28T00:00:00"/>
    <d v="2015-03-05T00:00:00"/>
    <d v="2015-03-05T00:00:00"/>
    <d v="2018-04-28T00:00:00"/>
    <n v="1150"/>
    <x v="0"/>
    <s v="Q1"/>
    <s v="Mar"/>
    <x v="1"/>
    <s v="GT-14710"/>
    <x v="313"/>
    <x v="1"/>
    <s v="United States"/>
    <x v="13"/>
    <x v="9"/>
    <n v="20016"/>
    <x v="0"/>
    <s v="FUR-CH-10000309"/>
    <s v="Furniture"/>
    <x v="3"/>
    <x v="39"/>
    <n v="1267.53"/>
    <n v="3"/>
    <n v="0"/>
    <n v="316.88249999999999"/>
    <x v="0"/>
    <n v="0.25"/>
  </r>
  <r>
    <n v="5237"/>
    <s v="CA-2014-166744"/>
    <d v="2019-07-31T00:00:00"/>
    <d v="2014-09-24T00:00:00"/>
    <d v="2014-09-24T00:00:00"/>
    <d v="2019-07-31T00:00:00"/>
    <n v="1771"/>
    <x v="1"/>
    <s v="Q3"/>
    <s v="Sep"/>
    <x v="1"/>
    <s v="DN-13690"/>
    <x v="221"/>
    <x v="1"/>
    <s v="United States"/>
    <x v="76"/>
    <x v="34"/>
    <n v="21044"/>
    <x v="0"/>
    <s v="FUR-FU-10004952"/>
    <s v="Furniture"/>
    <x v="0"/>
    <x v="80"/>
    <n v="164.22"/>
    <n v="3"/>
    <n v="0"/>
    <n v="50.908200000000001"/>
    <x v="0"/>
    <n v="0.31"/>
  </r>
  <r>
    <n v="5238"/>
    <s v="CA-2014-166744"/>
    <d v="2019-08-01T00:00:00"/>
    <d v="2014-09-24T00:00:00"/>
    <d v="2014-09-24T00:00:00"/>
    <d v="2019-08-01T00:00:00"/>
    <n v="1772"/>
    <x v="1"/>
    <s v="Q3"/>
    <s v="Sep"/>
    <x v="1"/>
    <s v="DN-13690"/>
    <x v="221"/>
    <x v="1"/>
    <s v="United States"/>
    <x v="76"/>
    <x v="34"/>
    <n v="21044"/>
    <x v="0"/>
    <s v="FUR-BO-10001337"/>
    <s v="Furniture"/>
    <x v="1"/>
    <x v="117"/>
    <n v="362.94"/>
    <n v="3"/>
    <n v="0"/>
    <n v="36.293999999999997"/>
    <x v="0"/>
    <n v="9.9999999999999992E-2"/>
  </r>
  <r>
    <n v="4454"/>
    <s v="CA-2016-147137"/>
    <d v="2015-02-24T00:00:00"/>
    <d v="2016-06-07T00:00:00"/>
    <d v="2015-02-24T00:00:00"/>
    <d v="2016-06-07T00:00:00"/>
    <n v="469"/>
    <x v="0"/>
    <s v="Q1"/>
    <s v="Feb"/>
    <x v="2"/>
    <s v="AA-10645"/>
    <x v="82"/>
    <x v="1"/>
    <s v="United States"/>
    <x v="16"/>
    <x v="7"/>
    <n v="94109"/>
    <x v="1"/>
    <s v="FUR-BO-10001811"/>
    <s v="Furniture"/>
    <x v="1"/>
    <x v="205"/>
    <n v="1279.165"/>
    <n v="5"/>
    <n v="0.15"/>
    <n v="225.73500000000001"/>
    <x v="0"/>
    <n v="0.17647058823529413"/>
  </r>
  <r>
    <n v="1954"/>
    <s v="CA-2017-157987"/>
    <d v="2015-09-08T00:00:00"/>
    <d v="2017-06-09T00:00:00"/>
    <d v="2015-09-08T00:00:00"/>
    <d v="2017-06-09T00:00:00"/>
    <n v="640"/>
    <x v="0"/>
    <s v="Q3"/>
    <s v="Sep"/>
    <x v="1"/>
    <s v="AC-10615"/>
    <x v="99"/>
    <x v="0"/>
    <s v="United States"/>
    <x v="4"/>
    <x v="4"/>
    <n v="10009"/>
    <x v="0"/>
    <s v="FUR-CH-10003379"/>
    <s v="Furniture"/>
    <x v="3"/>
    <x v="151"/>
    <n v="1282.4100000000001"/>
    <n v="5"/>
    <n v="0.1"/>
    <n v="213.73500000000001"/>
    <x v="0"/>
    <n v="0.16666666666666666"/>
  </r>
  <r>
    <n v="1419"/>
    <s v="CA-2015-126697"/>
    <d v="2019-08-13T00:00:00"/>
    <d v="2015-09-24T00:00:00"/>
    <d v="2015-09-24T00:00:00"/>
    <d v="2019-08-13T00:00:00"/>
    <n v="1419"/>
    <x v="0"/>
    <s v="Q3"/>
    <s v="Sep"/>
    <x v="2"/>
    <s v="SV-20815"/>
    <x v="694"/>
    <x v="0"/>
    <s v="United States"/>
    <x v="26"/>
    <x v="17"/>
    <n v="77041"/>
    <x v="3"/>
    <s v="FUR-FU-10001706"/>
    <s v="Furniture"/>
    <x v="0"/>
    <x v="33"/>
    <n v="4.9279999999999999"/>
    <n v="4"/>
    <n v="0.6"/>
    <n v="-1.4783999999999999"/>
    <x v="0"/>
    <n v="-0.3"/>
  </r>
  <r>
    <n v="1303"/>
    <s v="CA-2015-115847"/>
    <d v="2019-07-22T00:00:00"/>
    <d v="2015-09-24T00:00:00"/>
    <d v="2015-09-24T00:00:00"/>
    <d v="2019-07-22T00:00:00"/>
    <n v="1397"/>
    <x v="0"/>
    <s v="Q3"/>
    <s v="Sep"/>
    <x v="0"/>
    <s v="TC-21535"/>
    <x v="305"/>
    <x v="2"/>
    <s v="United States"/>
    <x v="92"/>
    <x v="2"/>
    <n v="22204"/>
    <x v="2"/>
    <s v="FUR-BO-10003433"/>
    <s v="Furniture"/>
    <x v="1"/>
    <x v="3"/>
    <n v="61.96"/>
    <n v="2"/>
    <n v="0"/>
    <n v="4.3372000000000002"/>
    <x v="0"/>
    <n v="7.0000000000000007E-2"/>
  </r>
  <r>
    <n v="5397"/>
    <s v="US-2016-147340"/>
    <d v="2019-09-08T00:00:00"/>
    <d v="2016-09-24T00:00:00"/>
    <d v="2016-09-24T00:00:00"/>
    <d v="2019-09-08T00:00:00"/>
    <n v="1079"/>
    <x v="2"/>
    <s v="Q3"/>
    <s v="Sep"/>
    <x v="3"/>
    <s v="EB-13750"/>
    <x v="239"/>
    <x v="0"/>
    <s v="United States"/>
    <x v="16"/>
    <x v="7"/>
    <n v="94110"/>
    <x v="1"/>
    <s v="FUR-FU-10002501"/>
    <s v="Furniture"/>
    <x v="0"/>
    <x v="227"/>
    <n v="63.2"/>
    <n v="5"/>
    <n v="0"/>
    <n v="23.384"/>
    <x v="0"/>
    <n v="0.37"/>
  </r>
  <r>
    <n v="5142"/>
    <s v="CA-2016-111213"/>
    <d v="2014-12-13T00:00:00"/>
    <d v="2016-05-04T00:00:00"/>
    <d v="2014-12-13T00:00:00"/>
    <d v="2016-05-04T00:00:00"/>
    <n v="508"/>
    <x v="1"/>
    <s v="Q4"/>
    <s v="Dec"/>
    <x v="1"/>
    <s v="FP-14320"/>
    <x v="579"/>
    <x v="1"/>
    <s v="United States"/>
    <x v="4"/>
    <x v="4"/>
    <n v="10009"/>
    <x v="0"/>
    <s v="FUR-CH-10000454"/>
    <s v="Furniture"/>
    <x v="3"/>
    <x v="201"/>
    <n v="1317.492"/>
    <n v="6"/>
    <n v="0.1"/>
    <n v="292.77600000000001"/>
    <x v="0"/>
    <n v="0.22222222222222224"/>
  </r>
  <r>
    <n v="2478"/>
    <s v="CA-2017-102750"/>
    <d v="2015-11-07T00:00:00"/>
    <d v="2017-08-09T00:00:00"/>
    <d v="2015-11-07T00:00:00"/>
    <d v="2017-08-09T00:00:00"/>
    <n v="641"/>
    <x v="0"/>
    <s v="Q4"/>
    <s v="Nov"/>
    <x v="0"/>
    <s v="GM-14695"/>
    <x v="695"/>
    <x v="0"/>
    <s v="United States"/>
    <x v="10"/>
    <x v="7"/>
    <n v="90036"/>
    <x v="1"/>
    <s v="FUR-TA-10000198"/>
    <s v="Furniture"/>
    <x v="2"/>
    <x v="60"/>
    <n v="1322.3520000000001"/>
    <n v="3"/>
    <n v="0.2"/>
    <n v="-99.176400000000001"/>
    <x v="0"/>
    <n v="-7.4999999999999997E-2"/>
  </r>
  <r>
    <n v="9281"/>
    <s v="CA-2016-166772"/>
    <d v="2019-08-03T00:00:00"/>
    <d v="2016-09-24T00:00:00"/>
    <d v="2016-09-24T00:00:00"/>
    <d v="2019-08-03T00:00:00"/>
    <n v="1043"/>
    <x v="2"/>
    <s v="Q3"/>
    <s v="Sep"/>
    <x v="1"/>
    <s v="HJ-14875"/>
    <x v="696"/>
    <x v="2"/>
    <s v="United States"/>
    <x v="12"/>
    <x v="1"/>
    <n v="98105"/>
    <x v="1"/>
    <s v="FUR-BO-10002853"/>
    <s v="Furniture"/>
    <x v="1"/>
    <x v="320"/>
    <n v="163.88"/>
    <n v="2"/>
    <n v="0"/>
    <n v="40.97"/>
    <x v="0"/>
    <n v="0.25"/>
  </r>
  <r>
    <n v="9409"/>
    <s v="CA-2017-162789"/>
    <d v="2019-08-25T00:00:00"/>
    <d v="2017-09-24T00:00:00"/>
    <d v="2017-09-24T00:00:00"/>
    <d v="2019-08-25T00:00:00"/>
    <n v="700"/>
    <x v="3"/>
    <s v="Q3"/>
    <s v="Sep"/>
    <x v="0"/>
    <s v="LC-17140"/>
    <x v="470"/>
    <x v="1"/>
    <s v="United States"/>
    <x v="4"/>
    <x v="4"/>
    <n v="10035"/>
    <x v="0"/>
    <s v="FUR-FU-10004864"/>
    <s v="Furniture"/>
    <x v="0"/>
    <x v="74"/>
    <n v="12.07"/>
    <n v="1"/>
    <n v="0"/>
    <n v="3.9830999999999999"/>
    <x v="0"/>
    <n v="0.32999999999999996"/>
  </r>
  <r>
    <n v="8485"/>
    <s v="CA-2017-142391"/>
    <d v="2019-09-11T00:00:00"/>
    <d v="2017-09-24T00:00:00"/>
    <d v="2017-09-24T00:00:00"/>
    <d v="2019-09-11T00:00:00"/>
    <n v="717"/>
    <x v="3"/>
    <s v="Q3"/>
    <s v="Sep"/>
    <x v="3"/>
    <s v="PB-19150"/>
    <x v="15"/>
    <x v="1"/>
    <s v="United States"/>
    <x v="12"/>
    <x v="1"/>
    <n v="98115"/>
    <x v="1"/>
    <s v="FUR-FU-10002759"/>
    <s v="Furniture"/>
    <x v="0"/>
    <x v="38"/>
    <n v="199.8"/>
    <n v="10"/>
    <n v="0"/>
    <n v="71.927999999999997"/>
    <x v="0"/>
    <n v="0.36"/>
  </r>
  <r>
    <n v="2123"/>
    <s v="CA-2017-167381"/>
    <d v="2019-08-24T00:00:00"/>
    <d v="2017-09-24T00:00:00"/>
    <d v="2017-09-24T00:00:00"/>
    <d v="2019-08-24T00:00:00"/>
    <n v="699"/>
    <x v="3"/>
    <s v="Q3"/>
    <s v="Sep"/>
    <x v="0"/>
    <s v="EH-14005"/>
    <x v="697"/>
    <x v="2"/>
    <s v="United States"/>
    <x v="103"/>
    <x v="12"/>
    <n v="48911"/>
    <x v="3"/>
    <s v="FUR-BO-10001972"/>
    <s v="Furniture"/>
    <x v="1"/>
    <x v="25"/>
    <n v="241.96"/>
    <n v="2"/>
    <n v="0"/>
    <n v="41.133200000000002"/>
    <x v="0"/>
    <n v="0.17"/>
  </r>
  <r>
    <n v="126"/>
    <s v="US-2014-134614"/>
    <d v="2019-08-02T00:00:00"/>
    <d v="2014-09-25T00:00:00"/>
    <d v="2014-09-25T00:00:00"/>
    <d v="2019-08-02T00:00:00"/>
    <n v="1772"/>
    <x v="1"/>
    <s v="Q3"/>
    <s v="Sep"/>
    <x v="1"/>
    <s v="PF-19165"/>
    <x v="621"/>
    <x v="1"/>
    <s v="United States"/>
    <x v="211"/>
    <x v="6"/>
    <n v="61701"/>
    <x v="3"/>
    <s v="FUR-TA-10004534"/>
    <s v="Furniture"/>
    <x v="2"/>
    <x v="328"/>
    <n v="617.70000000000005"/>
    <n v="6"/>
    <n v="0.5"/>
    <n v="-407.68200000000002"/>
    <x v="0"/>
    <n v="-0.66"/>
  </r>
  <r>
    <n v="413"/>
    <s v="CA-2017-117457"/>
    <d v="2016-01-26T00:00:00"/>
    <d v="2017-12-12T00:00:00"/>
    <d v="2016-01-26T00:00:00"/>
    <d v="2017-12-12T00:00:00"/>
    <n v="686"/>
    <x v="2"/>
    <s v="Q1"/>
    <s v="Jan"/>
    <x v="1"/>
    <s v="KH-16510"/>
    <x v="258"/>
    <x v="1"/>
    <s v="United States"/>
    <x v="16"/>
    <x v="7"/>
    <n v="94110"/>
    <x v="1"/>
    <s v="FUR-BO-10001972"/>
    <s v="Furniture"/>
    <x v="1"/>
    <x v="25"/>
    <n v="1336.829"/>
    <n v="13"/>
    <n v="0.15"/>
    <n v="31.454799999999999"/>
    <x v="0"/>
    <n v="2.3529411764705882E-2"/>
  </r>
  <r>
    <n v="9268"/>
    <s v="CA-2015-151869"/>
    <d v="2019-09-16T00:00:00"/>
    <d v="2015-09-25T00:00:00"/>
    <d v="2015-09-25T00:00:00"/>
    <d v="2019-09-16T00:00:00"/>
    <n v="1452"/>
    <x v="0"/>
    <s v="Q3"/>
    <s v="Sep"/>
    <x v="3"/>
    <s v="CS-11950"/>
    <x v="184"/>
    <x v="1"/>
    <s v="United States"/>
    <x v="50"/>
    <x v="4"/>
    <n v="11520"/>
    <x v="0"/>
    <s v="FUR-CH-10001545"/>
    <s v="Furniture"/>
    <x v="3"/>
    <x v="86"/>
    <n v="102.58199999999999"/>
    <n v="1"/>
    <n v="0.1"/>
    <n v="6.8388"/>
    <x v="0"/>
    <n v="6.6666666666666666E-2"/>
  </r>
  <r>
    <n v="5606"/>
    <s v="CA-2016-134516"/>
    <d v="2019-08-04T00:00:00"/>
    <d v="2016-09-25T00:00:00"/>
    <d v="2016-09-25T00:00:00"/>
    <d v="2019-08-04T00:00:00"/>
    <n v="1043"/>
    <x v="2"/>
    <s v="Q3"/>
    <s v="Sep"/>
    <x v="1"/>
    <s v="FM-14215"/>
    <x v="484"/>
    <x v="0"/>
    <s v="United States"/>
    <x v="263"/>
    <x v="10"/>
    <n v="27405"/>
    <x v="2"/>
    <s v="FUR-FU-10001546"/>
    <s v="Furniture"/>
    <x v="0"/>
    <x v="144"/>
    <n v="17.088000000000001"/>
    <n v="2"/>
    <n v="0.2"/>
    <n v="1.0680000000000001"/>
    <x v="0"/>
    <n v="6.25E-2"/>
  </r>
  <r>
    <n v="5056"/>
    <s v="CA-2015-141243"/>
    <d v="2014-07-15T00:00:00"/>
    <d v="2015-08-01T00:00:00"/>
    <d v="2014-07-15T00:00:00"/>
    <d v="2015-08-01T00:00:00"/>
    <n v="382"/>
    <x v="1"/>
    <s v="Q3"/>
    <s v="Jul"/>
    <x v="0"/>
    <s v="AH-10465"/>
    <x v="420"/>
    <x v="1"/>
    <s v="United States"/>
    <x v="37"/>
    <x v="17"/>
    <n v="75217"/>
    <x v="3"/>
    <s v="FUR-BO-10003272"/>
    <s v="Furniture"/>
    <x v="1"/>
    <x v="348"/>
    <n v="1352.3976"/>
    <n v="9"/>
    <n v="0.32"/>
    <n v="-437.54039999999998"/>
    <x v="0"/>
    <n v="-0.32352941176470584"/>
  </r>
  <r>
    <n v="5162"/>
    <s v="CA-2014-111192"/>
    <d v="2019-02-15T00:00:00"/>
    <d v="2014-05-08T00:00:00"/>
    <d v="2014-05-08T00:00:00"/>
    <d v="2019-02-15T00:00:00"/>
    <n v="1744"/>
    <x v="1"/>
    <s v="Q2"/>
    <s v="May"/>
    <x v="1"/>
    <s v="TS-21430"/>
    <x v="232"/>
    <x v="0"/>
    <s v="United States"/>
    <x v="12"/>
    <x v="1"/>
    <n v="98103"/>
    <x v="1"/>
    <s v="FUR-BO-10002916"/>
    <s v="Furniture"/>
    <x v="1"/>
    <x v="277"/>
    <n v="1367.84"/>
    <n v="8"/>
    <n v="0"/>
    <n v="259.88959999999997"/>
    <x v="0"/>
    <n v="0.19"/>
  </r>
  <r>
    <n v="9760"/>
    <s v="CA-2016-146913"/>
    <d v="2016-10-08T00:00:00"/>
    <d v="2016-05-11T00:00:00"/>
    <d v="2016-05-11T00:00:00"/>
    <d v="2016-10-08T00:00:00"/>
    <n v="150"/>
    <x v="2"/>
    <s v="Q2"/>
    <s v="May"/>
    <x v="1"/>
    <s v="SF-20965"/>
    <x v="606"/>
    <x v="0"/>
    <s v="United States"/>
    <x v="16"/>
    <x v="7"/>
    <n v="94109"/>
    <x v="1"/>
    <s v="FUR-CH-10001854"/>
    <s v="Furniture"/>
    <x v="3"/>
    <x v="155"/>
    <n v="1403.92"/>
    <n v="5"/>
    <n v="0.2"/>
    <n v="70.195999999999998"/>
    <x v="0"/>
    <n v="4.9999999999999996E-2"/>
  </r>
  <r>
    <n v="4348"/>
    <s v="CA-2016-120355"/>
    <d v="2019-07-16T00:00:00"/>
    <d v="2016-09-25T00:00:00"/>
    <d v="2016-09-25T00:00:00"/>
    <d v="2019-07-16T00:00:00"/>
    <n v="1024"/>
    <x v="2"/>
    <s v="Q3"/>
    <s v="Sep"/>
    <x v="1"/>
    <s v="MM-17260"/>
    <x v="522"/>
    <x v="1"/>
    <s v="United States"/>
    <x v="360"/>
    <x v="4"/>
    <n v="10801"/>
    <x v="0"/>
    <s v="FUR-FU-10004053"/>
    <s v="Furniture"/>
    <x v="0"/>
    <x v="83"/>
    <n v="60.72"/>
    <n v="3"/>
    <n v="0"/>
    <n v="26.1096"/>
    <x v="0"/>
    <n v="0.43"/>
  </r>
  <r>
    <n v="2559"/>
    <s v="CA-2015-147788"/>
    <d v="2018-08-09T00:00:00"/>
    <d v="2015-04-06T00:00:00"/>
    <d v="2015-04-06T00:00:00"/>
    <d v="2018-08-09T00:00:00"/>
    <n v="1221"/>
    <x v="0"/>
    <s v="Q2"/>
    <s v="Apr"/>
    <x v="1"/>
    <s v="TM-21010"/>
    <x v="63"/>
    <x v="1"/>
    <s v="United States"/>
    <x v="200"/>
    <x v="36"/>
    <n v="84057"/>
    <x v="1"/>
    <s v="FUR-BO-10004357"/>
    <s v="Furniture"/>
    <x v="1"/>
    <x v="206"/>
    <n v="1406.86"/>
    <n v="7"/>
    <n v="0"/>
    <n v="140.68600000000001"/>
    <x v="0"/>
    <n v="0.1"/>
  </r>
  <r>
    <n v="5607"/>
    <s v="CA-2016-134516"/>
    <d v="2019-08-05T00:00:00"/>
    <d v="2016-09-25T00:00:00"/>
    <d v="2016-09-25T00:00:00"/>
    <d v="2019-08-05T00:00:00"/>
    <n v="1044"/>
    <x v="2"/>
    <s v="Q3"/>
    <s v="Sep"/>
    <x v="1"/>
    <s v="FM-14215"/>
    <x v="484"/>
    <x v="0"/>
    <s v="United States"/>
    <x v="263"/>
    <x v="10"/>
    <n v="27405"/>
    <x v="2"/>
    <s v="FUR-CH-10002880"/>
    <s v="Furniture"/>
    <x v="3"/>
    <x v="102"/>
    <n v="98.391999999999996"/>
    <n v="1"/>
    <n v="0.2"/>
    <n v="-11.069100000000001"/>
    <x v="0"/>
    <n v="-0.11250000000000002"/>
  </r>
  <r>
    <n v="4347"/>
    <s v="CA-2016-120355"/>
    <d v="2019-07-15T00:00:00"/>
    <d v="2016-09-25T00:00:00"/>
    <d v="2016-09-25T00:00:00"/>
    <d v="2019-07-15T00:00:00"/>
    <n v="1023"/>
    <x v="2"/>
    <s v="Q3"/>
    <s v="Sep"/>
    <x v="1"/>
    <s v="MM-17260"/>
    <x v="522"/>
    <x v="1"/>
    <s v="United States"/>
    <x v="360"/>
    <x v="4"/>
    <n v="10801"/>
    <x v="0"/>
    <s v="FUR-CH-10001394"/>
    <s v="Furniture"/>
    <x v="3"/>
    <x v="283"/>
    <n v="631.78200000000004"/>
    <n v="2"/>
    <n v="0.1"/>
    <n v="140.39599999999999"/>
    <x v="0"/>
    <n v="0.22222222222222218"/>
  </r>
  <r>
    <n v="6640"/>
    <s v="CA-2014-108609"/>
    <d v="2016-10-03T00:00:00"/>
    <d v="2014-02-11T00:00:00"/>
    <d v="2014-02-11T00:00:00"/>
    <d v="2016-10-03T00:00:00"/>
    <n v="965"/>
    <x v="1"/>
    <s v="Q1"/>
    <s v="Feb"/>
    <x v="0"/>
    <s v="AJ-10780"/>
    <x v="2"/>
    <x v="0"/>
    <s v="United States"/>
    <x v="177"/>
    <x v="0"/>
    <n v="44052"/>
    <x v="0"/>
    <s v="FUR-TA-10003954"/>
    <s v="Furniture"/>
    <x v="2"/>
    <x v="286"/>
    <n v="1421.664"/>
    <n v="8"/>
    <n v="0.4"/>
    <n v="-734.52639999999997"/>
    <x v="0"/>
    <n v="-0.51666666666666661"/>
  </r>
  <r>
    <n v="3940"/>
    <s v="US-2016-143448"/>
    <d v="2015-06-19T00:00:00"/>
    <d v="2016-10-12T00:00:00"/>
    <d v="2015-06-19T00:00:00"/>
    <d v="2016-10-12T00:00:00"/>
    <n v="481"/>
    <x v="0"/>
    <s v="Q2"/>
    <s v="Jun"/>
    <x v="3"/>
    <s v="MH-17455"/>
    <x v="374"/>
    <x v="1"/>
    <s v="United States"/>
    <x v="361"/>
    <x v="14"/>
    <n v="46142"/>
    <x v="3"/>
    <s v="FUR-CH-10003379"/>
    <s v="Furniture"/>
    <x v="3"/>
    <x v="151"/>
    <n v="1424.9"/>
    <n v="5"/>
    <n v="0"/>
    <n v="356.22500000000002"/>
    <x v="0"/>
    <n v="0.25"/>
  </r>
  <r>
    <n v="1812"/>
    <s v="CA-2014-132612"/>
    <d v="2014-04-19T00:00:00"/>
    <d v="2014-11-06T00:00:00"/>
    <d v="2014-04-19T00:00:00"/>
    <d v="2014-11-06T00:00:00"/>
    <n v="201"/>
    <x v="1"/>
    <s v="Q2"/>
    <s v="Apr"/>
    <x v="0"/>
    <s v="FO-14305"/>
    <x v="698"/>
    <x v="1"/>
    <s v="United States"/>
    <x v="133"/>
    <x v="2"/>
    <n v="22801"/>
    <x v="2"/>
    <s v="FUR-TA-10004534"/>
    <s v="Furniture"/>
    <x v="2"/>
    <x v="328"/>
    <n v="1441.3"/>
    <n v="7"/>
    <n v="0"/>
    <n v="245.02099999999999"/>
    <x v="0"/>
    <n v="0.16999999999999998"/>
  </r>
  <r>
    <n v="5764"/>
    <s v="CA-2015-162047"/>
    <d v="2014-07-28T00:00:00"/>
    <d v="2015-05-11T00:00:00"/>
    <d v="2014-07-28T00:00:00"/>
    <d v="2015-05-11T00:00:00"/>
    <n v="287"/>
    <x v="1"/>
    <s v="Q3"/>
    <s v="Jul"/>
    <x v="2"/>
    <s v="FH-14365"/>
    <x v="145"/>
    <x v="0"/>
    <s v="United States"/>
    <x v="141"/>
    <x v="4"/>
    <n v="11561"/>
    <x v="0"/>
    <s v="FUR-CH-10004983"/>
    <s v="Furniture"/>
    <x v="3"/>
    <x v="374"/>
    <n v="1448.82"/>
    <n v="10"/>
    <n v="0.1"/>
    <n v="209.274"/>
    <x v="0"/>
    <n v="0.14444444444444446"/>
  </r>
  <r>
    <n v="8563"/>
    <s v="CA-2016-123540"/>
    <d v="2015-01-02T00:00:00"/>
    <d v="2016-06-04T00:00:00"/>
    <d v="2015-01-02T00:00:00"/>
    <d v="2016-06-04T00:00:00"/>
    <n v="519"/>
    <x v="0"/>
    <s v="Q1"/>
    <s v="Jan"/>
    <x v="0"/>
    <s v="DJ-13420"/>
    <x v="397"/>
    <x v="0"/>
    <s v="United States"/>
    <x v="130"/>
    <x v="38"/>
    <n v="53209"/>
    <x v="3"/>
    <s v="FUR-CH-10000847"/>
    <s v="Furniture"/>
    <x v="3"/>
    <x v="255"/>
    <n v="1454.9"/>
    <n v="5"/>
    <n v="0"/>
    <n v="378.274"/>
    <x v="0"/>
    <n v="0.26"/>
  </r>
  <r>
    <n v="3828"/>
    <s v="CA-2017-141733"/>
    <d v="2015-12-20T00:00:00"/>
    <d v="2017-11-05T00:00:00"/>
    <d v="2015-12-20T00:00:00"/>
    <d v="2017-11-05T00:00:00"/>
    <n v="686"/>
    <x v="0"/>
    <s v="Q4"/>
    <s v="Dec"/>
    <x v="1"/>
    <s v="RW-19540"/>
    <x v="261"/>
    <x v="0"/>
    <s v="United States"/>
    <x v="20"/>
    <x v="12"/>
    <n v="48234"/>
    <x v="3"/>
    <s v="FUR-CH-10004086"/>
    <s v="Furniture"/>
    <x v="3"/>
    <x v="355"/>
    <n v="1458.65"/>
    <n v="5"/>
    <n v="0"/>
    <n v="423.00850000000003"/>
    <x v="0"/>
    <n v="0.28999999999999998"/>
  </r>
  <r>
    <n v="3914"/>
    <s v="CA-2017-148068"/>
    <d v="2019-07-18T00:00:00"/>
    <d v="2017-09-25T00:00:00"/>
    <d v="2017-09-25T00:00:00"/>
    <d v="2019-07-18T00:00:00"/>
    <n v="661"/>
    <x v="3"/>
    <s v="Q3"/>
    <s v="Sep"/>
    <x v="1"/>
    <s v="MM-18280"/>
    <x v="548"/>
    <x v="0"/>
    <s v="United States"/>
    <x v="4"/>
    <x v="4"/>
    <n v="10035"/>
    <x v="0"/>
    <s v="FUR-FU-10002268"/>
    <s v="Furniture"/>
    <x v="0"/>
    <x v="5"/>
    <n v="9.82"/>
    <n v="2"/>
    <n v="0"/>
    <n v="3.2406000000000001"/>
    <x v="0"/>
    <n v="0.33"/>
  </r>
  <r>
    <n v="5460"/>
    <s v="CA-2017-116680"/>
    <d v="2015-11-06T00:00:00"/>
    <d v="2017-06-09T00:00:00"/>
    <d v="2015-11-06T00:00:00"/>
    <d v="2017-06-09T00:00:00"/>
    <n v="581"/>
    <x v="0"/>
    <s v="Q4"/>
    <s v="Nov"/>
    <x v="0"/>
    <s v="PK-19075"/>
    <x v="107"/>
    <x v="1"/>
    <s v="United States"/>
    <x v="16"/>
    <x v="7"/>
    <n v="94122"/>
    <x v="1"/>
    <s v="FUR-TA-10001771"/>
    <s v="Furniture"/>
    <x v="2"/>
    <x v="370"/>
    <n v="1478.2719999999999"/>
    <n v="8"/>
    <n v="0.2"/>
    <n v="92.391999999999996"/>
    <x v="0"/>
    <n v="6.25E-2"/>
  </r>
  <r>
    <n v="6122"/>
    <s v="CA-2017-143378"/>
    <d v="2019-07-27T00:00:00"/>
    <d v="2017-09-25T00:00:00"/>
    <d v="2017-09-25T00:00:00"/>
    <d v="2019-07-27T00:00:00"/>
    <n v="670"/>
    <x v="3"/>
    <s v="Q3"/>
    <s v="Sep"/>
    <x v="1"/>
    <s v="JR-16210"/>
    <x v="699"/>
    <x v="0"/>
    <s v="United States"/>
    <x v="2"/>
    <x v="29"/>
    <n v="97477"/>
    <x v="1"/>
    <s v="FUR-BO-10001972"/>
    <s v="Furniture"/>
    <x v="1"/>
    <x v="25"/>
    <n v="72.587999999999994"/>
    <n v="2"/>
    <n v="0.7"/>
    <n v="-128.2388"/>
    <x v="0"/>
    <n v="-1.7666666666666668"/>
  </r>
  <r>
    <n v="6121"/>
    <s v="CA-2017-143378"/>
    <d v="2019-07-26T00:00:00"/>
    <d v="2017-09-25T00:00:00"/>
    <d v="2017-09-25T00:00:00"/>
    <d v="2019-07-26T00:00:00"/>
    <n v="669"/>
    <x v="3"/>
    <s v="Q3"/>
    <s v="Sep"/>
    <x v="1"/>
    <s v="JR-16210"/>
    <x v="699"/>
    <x v="0"/>
    <s v="United States"/>
    <x v="2"/>
    <x v="29"/>
    <n v="97477"/>
    <x v="1"/>
    <s v="FUR-FU-10004864"/>
    <s v="Furniture"/>
    <x v="0"/>
    <x v="297"/>
    <n v="409.21600000000001"/>
    <n v="8"/>
    <n v="0.2"/>
    <n v="61.382399999999997"/>
    <x v="0"/>
    <n v="0.15"/>
  </r>
  <r>
    <n v="378"/>
    <s v="US-2017-134481"/>
    <d v="2019-04-29T00:00:00"/>
    <d v="2017-01-09T00:00:00"/>
    <d v="2017-01-09T00:00:00"/>
    <d v="2019-04-29T00:00:00"/>
    <n v="840"/>
    <x v="3"/>
    <s v="Q1"/>
    <s v="Jan"/>
    <x v="1"/>
    <s v="AR-10405"/>
    <x v="506"/>
    <x v="0"/>
    <s v="United States"/>
    <x v="150"/>
    <x v="25"/>
    <n v="2038"/>
    <x v="0"/>
    <s v="FUR-TA-10004915"/>
    <s v="Furniture"/>
    <x v="2"/>
    <x v="143"/>
    <n v="1488.424"/>
    <n v="7"/>
    <n v="0.3"/>
    <n v="-297.6848"/>
    <x v="0"/>
    <n v="-0.2"/>
  </r>
  <r>
    <n v="7815"/>
    <s v="US-2017-109316"/>
    <d v="2016-01-12T00:00:00"/>
    <d v="2017-10-06T00:00:00"/>
    <d v="2016-01-12T00:00:00"/>
    <d v="2017-10-06T00:00:00"/>
    <n v="633"/>
    <x v="2"/>
    <s v="Q1"/>
    <s v="Jan"/>
    <x v="2"/>
    <s v="MG-17680"/>
    <x v="186"/>
    <x v="2"/>
    <s v="United States"/>
    <x v="10"/>
    <x v="7"/>
    <n v="90049"/>
    <x v="1"/>
    <s v="FUR-BO-10004834"/>
    <s v="Furniture"/>
    <x v="1"/>
    <x v="379"/>
    <n v="1497.6659999999999"/>
    <n v="2"/>
    <n v="0.15"/>
    <n v="140.95679999999999"/>
    <x v="0"/>
    <n v="9.4117647058823528E-2"/>
  </r>
  <r>
    <n v="5841"/>
    <s v="CA-2015-134992"/>
    <d v="2019-08-20T00:00:00"/>
    <d v="2015-09-26T00:00:00"/>
    <d v="2015-09-26T00:00:00"/>
    <d v="2019-08-20T00:00:00"/>
    <n v="1424"/>
    <x v="0"/>
    <s v="Q3"/>
    <s v="Sep"/>
    <x v="0"/>
    <s v="MG-17875"/>
    <x v="626"/>
    <x v="2"/>
    <s v="United States"/>
    <x v="92"/>
    <x v="2"/>
    <n v="22204"/>
    <x v="2"/>
    <s v="FUR-FU-10002554"/>
    <s v="Furniture"/>
    <x v="0"/>
    <x v="190"/>
    <n v="47.98"/>
    <n v="2"/>
    <n v="0"/>
    <n v="11.035399999999999"/>
    <x v="0"/>
    <n v="0.23"/>
  </r>
  <r>
    <n v="4619"/>
    <s v="CA-2015-117800"/>
    <d v="2019-08-14T00:00:00"/>
    <d v="2015-09-26T00:00:00"/>
    <d v="2015-09-26T00:00:00"/>
    <d v="2019-08-14T00:00:00"/>
    <n v="1418"/>
    <x v="0"/>
    <s v="Q3"/>
    <s v="Sep"/>
    <x v="1"/>
    <s v="TH-21550"/>
    <x v="653"/>
    <x v="2"/>
    <s v="United States"/>
    <x v="57"/>
    <x v="25"/>
    <n v="2149"/>
    <x v="0"/>
    <s v="FUR-CH-10000785"/>
    <s v="Furniture"/>
    <x v="3"/>
    <x v="35"/>
    <n v="542.94000000000005"/>
    <n v="3"/>
    <n v="0"/>
    <n v="141.1644"/>
    <x v="0"/>
    <n v="0.25999999999999995"/>
  </r>
  <r>
    <n v="6559"/>
    <s v="CA-2015-166947"/>
    <d v="2014-08-24T00:00:00"/>
    <d v="2015-10-06T00:00:00"/>
    <d v="2014-08-24T00:00:00"/>
    <d v="2015-10-06T00:00:00"/>
    <n v="408"/>
    <x v="1"/>
    <s v="Q3"/>
    <s v="Aug"/>
    <x v="1"/>
    <s v="EB-13750"/>
    <x v="239"/>
    <x v="0"/>
    <s v="United States"/>
    <x v="121"/>
    <x v="4"/>
    <n v="14215"/>
    <x v="0"/>
    <s v="FUR-CH-10004997"/>
    <s v="Furniture"/>
    <x v="3"/>
    <x v="195"/>
    <n v="1522.6379999999999"/>
    <n v="9"/>
    <n v="0.1"/>
    <n v="169.18199999999999"/>
    <x v="0"/>
    <n v="0.1111111111111111"/>
  </r>
  <r>
    <n v="6176"/>
    <s v="CA-2015-158421"/>
    <d v="2019-08-15T00:00:00"/>
    <d v="2015-09-26T00:00:00"/>
    <d v="2015-09-26T00:00:00"/>
    <d v="2019-08-15T00:00:00"/>
    <n v="1419"/>
    <x v="0"/>
    <s v="Q3"/>
    <s v="Sep"/>
    <x v="1"/>
    <s v="GB-14575"/>
    <x v="494"/>
    <x v="1"/>
    <s v="United States"/>
    <x v="76"/>
    <x v="8"/>
    <n v="29203"/>
    <x v="2"/>
    <s v="FUR-CH-10000309"/>
    <s v="Furniture"/>
    <x v="3"/>
    <x v="39"/>
    <n v="1690.04"/>
    <n v="4"/>
    <n v="0"/>
    <n v="422.51"/>
    <x v="0"/>
    <n v="0.25"/>
  </r>
  <r>
    <n v="9721"/>
    <s v="CA-2016-119641"/>
    <d v="2019-08-21T00:00:00"/>
    <d v="2016-09-26T00:00:00"/>
    <d v="2016-09-26T00:00:00"/>
    <d v="2019-08-21T00:00:00"/>
    <n v="1059"/>
    <x v="2"/>
    <s v="Q3"/>
    <s v="Sep"/>
    <x v="1"/>
    <s v="CS-12250"/>
    <x v="633"/>
    <x v="0"/>
    <s v="United States"/>
    <x v="252"/>
    <x v="38"/>
    <n v="54302"/>
    <x v="3"/>
    <s v="FUR-FU-10002445"/>
    <s v="Furniture"/>
    <x v="0"/>
    <x v="0"/>
    <n v="18.96"/>
    <n v="2"/>
    <n v="0"/>
    <n v="7.5839999999999996"/>
    <x v="0"/>
    <n v="0.39999999999999997"/>
  </r>
  <r>
    <n v="6054"/>
    <s v="CA-2016-124016"/>
    <d v="2019-08-27T00:00:00"/>
    <d v="2016-09-26T00:00:00"/>
    <d v="2016-09-26T00:00:00"/>
    <d v="2019-08-27T00:00:00"/>
    <n v="1065"/>
    <x v="2"/>
    <s v="Q3"/>
    <s v="Sep"/>
    <x v="0"/>
    <s v="JS-15940"/>
    <x v="39"/>
    <x v="2"/>
    <s v="United States"/>
    <x v="101"/>
    <x v="0"/>
    <n v="43130"/>
    <x v="0"/>
    <s v="FUR-FU-10004963"/>
    <s v="Furniture"/>
    <x v="0"/>
    <x v="111"/>
    <n v="28"/>
    <n v="4"/>
    <n v="0.2"/>
    <n v="7.7"/>
    <x v="0"/>
    <n v="0.27500000000000002"/>
  </r>
  <r>
    <n v="2354"/>
    <s v="CA-2015-111514"/>
    <d v="2019-05-14T00:00:00"/>
    <d v="2015-02-09T00:00:00"/>
    <d v="2015-02-09T00:00:00"/>
    <d v="2019-05-14T00:00:00"/>
    <n v="1555"/>
    <x v="0"/>
    <s v="Q1"/>
    <s v="Feb"/>
    <x v="2"/>
    <s v="SC-20260"/>
    <x v="672"/>
    <x v="0"/>
    <s v="United States"/>
    <x v="16"/>
    <x v="7"/>
    <n v="94122"/>
    <x v="1"/>
    <s v="FUR-BO-10002545"/>
    <s v="Furniture"/>
    <x v="1"/>
    <x v="70"/>
    <n v="1552.8309999999999"/>
    <n v="7"/>
    <n v="0.15"/>
    <n v="200.9546"/>
    <x v="0"/>
    <n v="0.12941176470588237"/>
  </r>
  <r>
    <n v="6851"/>
    <s v="US-2016-100461"/>
    <d v="2015-04-30T00:00:00"/>
    <d v="2016-12-01T00:00:00"/>
    <d v="2015-04-30T00:00:00"/>
    <d v="2016-12-01T00:00:00"/>
    <n v="581"/>
    <x v="0"/>
    <s v="Q2"/>
    <s v="Apr"/>
    <x v="1"/>
    <s v="JO-15145"/>
    <x v="12"/>
    <x v="0"/>
    <s v="United States"/>
    <x v="150"/>
    <x v="38"/>
    <n v="53132"/>
    <x v="3"/>
    <s v="FUR-BO-10002545"/>
    <s v="Furniture"/>
    <x v="1"/>
    <x v="70"/>
    <n v="1565.88"/>
    <n v="6"/>
    <n v="0"/>
    <n v="407.12880000000001"/>
    <x v="0"/>
    <n v="0.26"/>
  </r>
  <r>
    <n v="7528"/>
    <s v="US-2017-106145"/>
    <d v="2019-10-03T00:00:00"/>
    <d v="2017-09-26T00:00:00"/>
    <d v="2017-09-26T00:00:00"/>
    <d v="2019-10-03T00:00:00"/>
    <n v="737"/>
    <x v="3"/>
    <s v="Q3"/>
    <s v="Sep"/>
    <x v="3"/>
    <s v="RA-19885"/>
    <x v="692"/>
    <x v="0"/>
    <s v="United States"/>
    <x v="16"/>
    <x v="7"/>
    <n v="94109"/>
    <x v="1"/>
    <s v="FUR-FU-10003829"/>
    <s v="Furniture"/>
    <x v="0"/>
    <x v="19"/>
    <n v="9.24"/>
    <n v="3"/>
    <n v="0"/>
    <n v="2.9567999999999999"/>
    <x v="0"/>
    <n v="0.31999999999999995"/>
  </r>
  <r>
    <n v="1546"/>
    <s v="CA-2014-150245"/>
    <d v="2017-10-11T00:00:00"/>
    <d v="2015-04-01T00:00:00"/>
    <d v="2015-04-01T00:00:00"/>
    <d v="2017-10-11T00:00:00"/>
    <n v="924"/>
    <x v="0"/>
    <s v="Q2"/>
    <s v="Apr"/>
    <x v="0"/>
    <s v="PC-18745"/>
    <x v="289"/>
    <x v="0"/>
    <s v="United States"/>
    <x v="196"/>
    <x v="4"/>
    <n v="13601"/>
    <x v="0"/>
    <s v="FUR-BO-10002613"/>
    <s v="Furniture"/>
    <x v="1"/>
    <x v="71"/>
    <n v="1573.4880000000001"/>
    <n v="7"/>
    <n v="0.2"/>
    <n v="196.68600000000001"/>
    <x v="0"/>
    <n v="0.125"/>
  </r>
  <r>
    <n v="6097"/>
    <s v="CA-2017-100111"/>
    <d v="2019-08-07T00:00:00"/>
    <d v="2017-09-26T00:00:00"/>
    <d v="2017-09-26T00:00:00"/>
    <d v="2019-08-07T00:00:00"/>
    <n v="680"/>
    <x v="3"/>
    <s v="Q3"/>
    <s v="Sep"/>
    <x v="1"/>
    <s v="SV-20365"/>
    <x v="58"/>
    <x v="1"/>
    <s v="United States"/>
    <x v="4"/>
    <x v="4"/>
    <n v="10035"/>
    <x v="0"/>
    <s v="FUR-CH-10003061"/>
    <s v="Furniture"/>
    <x v="3"/>
    <x v="311"/>
    <n v="80.991"/>
    <n v="1"/>
    <n v="0.1"/>
    <n v="8.0991"/>
    <x v="0"/>
    <n v="0.1"/>
  </r>
  <r>
    <n v="6091"/>
    <s v="CA-2017-100111"/>
    <d v="2019-08-06T00:00:00"/>
    <d v="2017-09-26T00:00:00"/>
    <d v="2017-09-26T00:00:00"/>
    <d v="2019-08-06T00:00:00"/>
    <n v="679"/>
    <x v="3"/>
    <s v="Q3"/>
    <s v="Sep"/>
    <x v="1"/>
    <s v="SV-20365"/>
    <x v="58"/>
    <x v="1"/>
    <s v="United States"/>
    <x v="4"/>
    <x v="4"/>
    <n v="10035"/>
    <x v="0"/>
    <s v="FUR-CH-10003846"/>
    <s v="Furniture"/>
    <x v="3"/>
    <x v="304"/>
    <n v="272.64600000000002"/>
    <n v="3"/>
    <n v="0.1"/>
    <n v="18.176400000000001"/>
    <x v="0"/>
    <n v="6.6666666666666666E-2"/>
  </r>
  <r>
    <n v="9494"/>
    <s v="CA-2016-105207"/>
    <d v="2015-01-19T00:00:00"/>
    <d v="2016-08-01T00:00:00"/>
    <d v="2015-01-19T00:00:00"/>
    <d v="2016-08-01T00:00:00"/>
    <n v="560"/>
    <x v="0"/>
    <s v="Q1"/>
    <s v="Jan"/>
    <x v="1"/>
    <s v="BO-11350"/>
    <x v="296"/>
    <x v="0"/>
    <s v="United States"/>
    <x v="362"/>
    <x v="33"/>
    <n v="74012"/>
    <x v="3"/>
    <s v="FUR-TA-10000617"/>
    <s v="Furniture"/>
    <x v="2"/>
    <x v="125"/>
    <n v="1592.85"/>
    <n v="7"/>
    <n v="0"/>
    <n v="350.42700000000002"/>
    <x v="0"/>
    <n v="0.22000000000000003"/>
  </r>
  <r>
    <n v="5870"/>
    <s v="CA-2016-152247"/>
    <d v="2015-04-28T00:00:00"/>
    <d v="2016-12-11T00:00:00"/>
    <d v="2015-04-28T00:00:00"/>
    <d v="2016-12-11T00:00:00"/>
    <n v="593"/>
    <x v="0"/>
    <s v="Q2"/>
    <s v="Apr"/>
    <x v="1"/>
    <s v="MA-17995"/>
    <x v="568"/>
    <x v="2"/>
    <s v="United States"/>
    <x v="363"/>
    <x v="47"/>
    <n v="82001"/>
    <x v="1"/>
    <s v="FUR-CH-10001215"/>
    <s v="Furniture"/>
    <x v="3"/>
    <x v="221"/>
    <n v="1603.136"/>
    <n v="4"/>
    <n v="0.2"/>
    <n v="100.196"/>
    <x v="0"/>
    <n v="6.25E-2"/>
  </r>
  <r>
    <n v="9353"/>
    <s v="CA-2017-148411"/>
    <d v="2019-09-12T00:00:00"/>
    <d v="2017-09-26T00:00:00"/>
    <d v="2017-09-26T00:00:00"/>
    <d v="2019-09-12T00:00:00"/>
    <n v="716"/>
    <x v="3"/>
    <s v="Q3"/>
    <s v="Sep"/>
    <x v="2"/>
    <s v="RO-19780"/>
    <x v="382"/>
    <x v="1"/>
    <s v="United States"/>
    <x v="11"/>
    <x v="6"/>
    <n v="60623"/>
    <x v="3"/>
    <s v="FUR-CH-10003973"/>
    <s v="Furniture"/>
    <x v="3"/>
    <x v="345"/>
    <n v="520.46400000000006"/>
    <n v="2"/>
    <n v="0.3"/>
    <n v="-14.8704"/>
    <x v="0"/>
    <n v="-2.8571428571428567E-2"/>
  </r>
  <r>
    <n v="4209"/>
    <s v="CA-2014-145387"/>
    <d v="2016-10-01T00:00:00"/>
    <d v="2014-02-11T00:00:00"/>
    <d v="2014-02-11T00:00:00"/>
    <d v="2016-10-01T00:00:00"/>
    <n v="963"/>
    <x v="1"/>
    <s v="Q1"/>
    <s v="Feb"/>
    <x v="0"/>
    <s v="AM-10705"/>
    <x v="136"/>
    <x v="1"/>
    <s v="United States"/>
    <x v="77"/>
    <x v="35"/>
    <n v="2920"/>
    <x v="0"/>
    <s v="FUR-CH-10002320"/>
    <s v="Furniture"/>
    <x v="3"/>
    <x v="364"/>
    <n v="1604.9"/>
    <n v="5"/>
    <n v="0"/>
    <n v="481.47"/>
    <x v="0"/>
    <n v="0.3"/>
  </r>
  <r>
    <n v="6102"/>
    <s v="CA-2017-100111"/>
    <d v="2019-08-09T00:00:00"/>
    <d v="2017-09-26T00:00:00"/>
    <d v="2017-09-26T00:00:00"/>
    <d v="2019-08-09T00:00:00"/>
    <n v="682"/>
    <x v="3"/>
    <s v="Q3"/>
    <s v="Sep"/>
    <x v="1"/>
    <s v="SV-20365"/>
    <x v="58"/>
    <x v="1"/>
    <s v="United States"/>
    <x v="4"/>
    <x v="4"/>
    <n v="10035"/>
    <x v="0"/>
    <s v="FUR-CH-10001215"/>
    <s v="Furniture"/>
    <x v="3"/>
    <x v="221"/>
    <n v="2254.41"/>
    <n v="5"/>
    <n v="0.1"/>
    <n v="375.73500000000001"/>
    <x v="0"/>
    <n v="0.16666666666666669"/>
  </r>
  <r>
    <n v="6100"/>
    <s v="CA-2017-100111"/>
    <d v="2019-08-08T00:00:00"/>
    <d v="2017-09-26T00:00:00"/>
    <d v="2017-09-26T00:00:00"/>
    <d v="2019-08-08T00:00:00"/>
    <n v="681"/>
    <x v="3"/>
    <s v="Q3"/>
    <s v="Sep"/>
    <x v="1"/>
    <s v="SV-20365"/>
    <x v="58"/>
    <x v="1"/>
    <s v="United States"/>
    <x v="4"/>
    <x v="4"/>
    <n v="10035"/>
    <x v="0"/>
    <s v="FUR-CH-10004086"/>
    <s v="Furniture"/>
    <x v="3"/>
    <x v="355"/>
    <n v="2888.127"/>
    <n v="11"/>
    <n v="0.1"/>
    <n v="609.71569999999997"/>
    <x v="0"/>
    <n v="0.21111111111111111"/>
  </r>
  <r>
    <n v="5469"/>
    <s v="CA-2014-132451"/>
    <d v="2019-09-28T00:00:00"/>
    <d v="2014-09-27T00:00:00"/>
    <d v="2014-09-27T00:00:00"/>
    <d v="2019-09-28T00:00:00"/>
    <n v="1827"/>
    <x v="1"/>
    <s v="Q3"/>
    <s v="Sep"/>
    <x v="2"/>
    <s v="KF-16285"/>
    <x v="700"/>
    <x v="2"/>
    <s v="United States"/>
    <x v="8"/>
    <x v="7"/>
    <n v="92105"/>
    <x v="1"/>
    <s v="FUR-CH-10000454"/>
    <s v="Furniture"/>
    <x v="3"/>
    <x v="201"/>
    <n v="585.55200000000002"/>
    <n v="3"/>
    <n v="0.2"/>
    <n v="73.194000000000003"/>
    <x v="0"/>
    <n v="0.125"/>
  </r>
  <r>
    <n v="3031"/>
    <s v="CA-2015-168480"/>
    <d v="2019-08-16T00:00:00"/>
    <d v="2015-09-27T00:00:00"/>
    <d v="2015-09-27T00:00:00"/>
    <d v="2019-08-16T00:00:00"/>
    <n v="1419"/>
    <x v="0"/>
    <s v="Q3"/>
    <s v="Sep"/>
    <x v="1"/>
    <s v="DM-12955"/>
    <x v="563"/>
    <x v="0"/>
    <s v="United States"/>
    <x v="364"/>
    <x v="12"/>
    <n v="48146"/>
    <x v="3"/>
    <s v="FUR-BO-10000468"/>
    <s v="Furniture"/>
    <x v="1"/>
    <x v="272"/>
    <n v="194.32"/>
    <n v="4"/>
    <n v="0"/>
    <n v="31.091200000000001"/>
    <x v="0"/>
    <n v="0.16"/>
  </r>
  <r>
    <n v="6877"/>
    <s v="US-2016-121013"/>
    <d v="2015-03-26T00:00:00"/>
    <d v="2016-10-09T00:00:00"/>
    <d v="2015-03-26T00:00:00"/>
    <d v="2016-10-09T00:00:00"/>
    <n v="563"/>
    <x v="0"/>
    <s v="Q1"/>
    <s v="Mar"/>
    <x v="1"/>
    <s v="MM-17920"/>
    <x v="4"/>
    <x v="1"/>
    <s v="United States"/>
    <x v="209"/>
    <x v="2"/>
    <n v="23320"/>
    <x v="2"/>
    <s v="FUR-TA-10003238"/>
    <s v="Furniture"/>
    <x v="2"/>
    <x v="149"/>
    <n v="1652.94"/>
    <n v="3"/>
    <n v="0"/>
    <n v="314.05860000000001"/>
    <x v="0"/>
    <n v="0.19"/>
  </r>
  <r>
    <n v="9554"/>
    <s v="CA-2016-125724"/>
    <d v="2019-08-22T00:00:00"/>
    <d v="2016-09-27T00:00:00"/>
    <d v="2016-09-27T00:00:00"/>
    <d v="2019-08-22T00:00:00"/>
    <n v="1059"/>
    <x v="2"/>
    <s v="Q3"/>
    <s v="Sep"/>
    <x v="1"/>
    <s v="SM-20950"/>
    <x v="208"/>
    <x v="0"/>
    <s v="United States"/>
    <x v="342"/>
    <x v="31"/>
    <n v="80020"/>
    <x v="1"/>
    <s v="FUR-FU-10000246"/>
    <s v="Furniture"/>
    <x v="0"/>
    <x v="96"/>
    <n v="68.432000000000002"/>
    <n v="7"/>
    <n v="0.2"/>
    <n v="8.5540000000000003"/>
    <x v="0"/>
    <n v="0.125"/>
  </r>
  <r>
    <n v="7998"/>
    <s v="US-2017-105998"/>
    <d v="2015-10-23T00:00:00"/>
    <d v="2017-05-11T00:00:00"/>
    <d v="2015-10-23T00:00:00"/>
    <d v="2017-05-11T00:00:00"/>
    <n v="566"/>
    <x v="0"/>
    <s v="Q4"/>
    <s v="Oct"/>
    <x v="2"/>
    <s v="CR-12580"/>
    <x v="701"/>
    <x v="2"/>
    <s v="United States"/>
    <x v="8"/>
    <x v="7"/>
    <n v="92037"/>
    <x v="1"/>
    <s v="FUR-TA-10001095"/>
    <s v="Furniture"/>
    <x v="2"/>
    <x v="51"/>
    <n v="1673.184"/>
    <n v="12"/>
    <n v="0.2"/>
    <n v="20.9148"/>
    <x v="0"/>
    <n v="1.2500000000000001E-2"/>
  </r>
  <r>
    <n v="9352"/>
    <s v="CA-2016-159009"/>
    <d v="2019-08-29T00:00:00"/>
    <d v="2016-09-27T00:00:00"/>
    <d v="2016-09-27T00:00:00"/>
    <d v="2019-08-29T00:00:00"/>
    <n v="1066"/>
    <x v="2"/>
    <s v="Q3"/>
    <s v="Sep"/>
    <x v="1"/>
    <s v="DP-13105"/>
    <x v="702"/>
    <x v="0"/>
    <s v="United States"/>
    <x v="12"/>
    <x v="1"/>
    <n v="98115"/>
    <x v="1"/>
    <s v="FUR-CH-10003396"/>
    <s v="Furniture"/>
    <x v="3"/>
    <x v="36"/>
    <n v="184.75200000000001"/>
    <n v="3"/>
    <n v="0.2"/>
    <n v="-20.784600000000001"/>
    <x v="0"/>
    <n v="-0.1125"/>
  </r>
  <r>
    <n v="7115"/>
    <s v="US-2016-102239"/>
    <d v="2015-03-15T00:00:00"/>
    <d v="2016-06-05T00:00:00"/>
    <d v="2015-03-15T00:00:00"/>
    <d v="2016-06-05T00:00:00"/>
    <n v="448"/>
    <x v="0"/>
    <s v="Q1"/>
    <s v="Mar"/>
    <x v="2"/>
    <s v="LW-16990"/>
    <x v="286"/>
    <x v="0"/>
    <s v="United States"/>
    <x v="116"/>
    <x v="32"/>
    <n v="89015"/>
    <x v="1"/>
    <s v="FUR-TA-10003392"/>
    <s v="Furniture"/>
    <x v="2"/>
    <x v="189"/>
    <n v="1685.88"/>
    <n v="6"/>
    <n v="0"/>
    <n v="320.31720000000001"/>
    <x v="0"/>
    <n v="0.19"/>
  </r>
  <r>
    <n v="9538"/>
    <s v="CA-2016-148747"/>
    <d v="2019-09-20T00:00:00"/>
    <d v="2016-09-27T00:00:00"/>
    <d v="2016-09-27T00:00:00"/>
    <d v="2019-09-20T00:00:00"/>
    <n v="1088"/>
    <x v="2"/>
    <s v="Q3"/>
    <s v="Sep"/>
    <x v="2"/>
    <s v="AS-10045"/>
    <x v="553"/>
    <x v="0"/>
    <s v="United States"/>
    <x v="16"/>
    <x v="7"/>
    <n v="94110"/>
    <x v="1"/>
    <s v="FUR-BO-10002613"/>
    <s v="Furniture"/>
    <x v="1"/>
    <x v="71"/>
    <n v="477.666"/>
    <n v="2"/>
    <n v="0.15"/>
    <n v="84.293999999999997"/>
    <x v="0"/>
    <n v="0.1764705882352941"/>
  </r>
  <r>
    <n v="2369"/>
    <s v="US-2016-129469"/>
    <d v="2019-08-28T00:00:00"/>
    <d v="2016-09-27T00:00:00"/>
    <d v="2016-09-27T00:00:00"/>
    <d v="2019-08-28T00:00:00"/>
    <n v="1065"/>
    <x v="2"/>
    <s v="Q3"/>
    <s v="Sep"/>
    <x v="1"/>
    <s v="KL-16555"/>
    <x v="311"/>
    <x v="0"/>
    <s v="United States"/>
    <x v="6"/>
    <x v="0"/>
    <n v="45014"/>
    <x v="0"/>
    <s v="FUR-FU-10002298"/>
    <s v="Furniture"/>
    <x v="0"/>
    <x v="287"/>
    <n v="532.70399999999995"/>
    <n v="6"/>
    <n v="0.2"/>
    <n v="-26.635200000000001"/>
    <x v="0"/>
    <n v="-5.000000000000001E-2"/>
  </r>
  <r>
    <n v="168"/>
    <s v="CA-2014-139892"/>
    <d v="2014-04-12T00:00:00"/>
    <d v="2014-12-09T00:00:00"/>
    <d v="2014-04-12T00:00:00"/>
    <d v="2014-12-09T00:00:00"/>
    <n v="241"/>
    <x v="1"/>
    <s v="Q2"/>
    <s v="Apr"/>
    <x v="1"/>
    <s v="BM-11140"/>
    <x v="495"/>
    <x v="1"/>
    <s v="United States"/>
    <x v="151"/>
    <x v="17"/>
    <n v="78207"/>
    <x v="3"/>
    <s v="FUR-CH-10004287"/>
    <s v="Furniture"/>
    <x v="3"/>
    <x v="228"/>
    <n v="1740.06"/>
    <n v="9"/>
    <n v="0.3"/>
    <n v="-24.858000000000001"/>
    <x v="0"/>
    <n v="-1.4285714285714287E-2"/>
  </r>
  <r>
    <n v="1269"/>
    <s v="CA-2017-121412"/>
    <d v="2019-08-31T00:00:00"/>
    <d v="2017-09-27T00:00:00"/>
    <d v="2017-09-27T00:00:00"/>
    <d v="2019-08-31T00:00:00"/>
    <n v="703"/>
    <x v="3"/>
    <s v="Q3"/>
    <s v="Sep"/>
    <x v="1"/>
    <s v="BG-11695"/>
    <x v="515"/>
    <x v="0"/>
    <s v="United States"/>
    <x v="58"/>
    <x v="31"/>
    <n v="80027"/>
    <x v="1"/>
    <s v="FUR-FU-10000246"/>
    <s v="Furniture"/>
    <x v="0"/>
    <x v="96"/>
    <n v="29.327999999999999"/>
    <n v="3"/>
    <n v="0.2"/>
    <n v="3.6659999999999999"/>
    <x v="0"/>
    <n v="0.125"/>
  </r>
  <r>
    <n v="7766"/>
    <s v="US-2017-118941"/>
    <d v="2016-04-10T00:00:00"/>
    <d v="2017-12-08T00:00:00"/>
    <d v="2016-04-10T00:00:00"/>
    <d v="2017-12-08T00:00:00"/>
    <n v="607"/>
    <x v="2"/>
    <s v="Q2"/>
    <s v="Apr"/>
    <x v="3"/>
    <s v="BB-11545"/>
    <x v="260"/>
    <x v="0"/>
    <s v="United States"/>
    <x v="76"/>
    <x v="34"/>
    <n v="21044"/>
    <x v="0"/>
    <s v="FUR-CH-10002331"/>
    <s v="Furniture"/>
    <x v="3"/>
    <x v="46"/>
    <n v="1779.9"/>
    <n v="5"/>
    <n v="0"/>
    <n v="373.779"/>
    <x v="0"/>
    <n v="0.21"/>
  </r>
  <r>
    <n v="5067"/>
    <s v="CA-2017-142090"/>
    <d v="2017-04-18T00:00:00"/>
    <d v="2017-07-12T00:00:00"/>
    <d v="2017-04-18T00:00:00"/>
    <d v="2017-07-12T00:00:00"/>
    <n v="85"/>
    <x v="3"/>
    <s v="Q2"/>
    <s v="Apr"/>
    <x v="1"/>
    <s v="SC-20380"/>
    <x v="400"/>
    <x v="1"/>
    <s v="United States"/>
    <x v="114"/>
    <x v="10"/>
    <n v="27217"/>
    <x v="2"/>
    <s v="FUR-TA-10001889"/>
    <s v="Furniture"/>
    <x v="2"/>
    <x v="4"/>
    <n v="1781.682"/>
    <n v="7"/>
    <n v="0.4"/>
    <n v="-653.28340000000003"/>
    <x v="0"/>
    <n v="-0.3666666666666667"/>
  </r>
  <r>
    <n v="3352"/>
    <s v="US-2014-134733"/>
    <d v="2019-08-26T00:00:00"/>
    <d v="2014-09-28T00:00:00"/>
    <d v="2014-09-28T00:00:00"/>
    <d v="2019-08-26T00:00:00"/>
    <n v="1793"/>
    <x v="1"/>
    <s v="Q3"/>
    <s v="Sep"/>
    <x v="1"/>
    <s v="BM-11650"/>
    <x v="342"/>
    <x v="0"/>
    <s v="United States"/>
    <x v="8"/>
    <x v="7"/>
    <n v="92037"/>
    <x v="1"/>
    <s v="FUR-BO-10002916"/>
    <s v="Furniture"/>
    <x v="1"/>
    <x v="277"/>
    <n v="435.99900000000002"/>
    <n v="3"/>
    <n v="0.15"/>
    <n v="20.517600000000002"/>
    <x v="0"/>
    <n v="4.7058823529411764E-2"/>
  </r>
  <r>
    <n v="5771"/>
    <s v="CA-2015-103835"/>
    <d v="2019-09-04T00:00:00"/>
    <d v="2015-09-28T00:00:00"/>
    <d v="2015-09-28T00:00:00"/>
    <d v="2019-09-04T00:00:00"/>
    <n v="1437"/>
    <x v="0"/>
    <s v="Q3"/>
    <s v="Sep"/>
    <x v="1"/>
    <s v="SC-20440"/>
    <x v="703"/>
    <x v="0"/>
    <s v="United States"/>
    <x v="10"/>
    <x v="7"/>
    <n v="90032"/>
    <x v="1"/>
    <s v="FUR-FU-10000010"/>
    <s v="Furniture"/>
    <x v="0"/>
    <x v="1"/>
    <n v="14.91"/>
    <n v="3"/>
    <n v="0"/>
    <n v="4.6220999999999997"/>
    <x v="0"/>
    <n v="0.31"/>
  </r>
  <r>
    <n v="3427"/>
    <s v="CA-2015-153381"/>
    <d v="2019-09-03T00:00:00"/>
    <d v="2015-09-28T00:00:00"/>
    <d v="2015-09-28T00:00:00"/>
    <d v="2019-09-03T00:00:00"/>
    <n v="1436"/>
    <x v="0"/>
    <s v="Q3"/>
    <s v="Sep"/>
    <x v="1"/>
    <s v="DE-13255"/>
    <x v="199"/>
    <x v="2"/>
    <s v="United States"/>
    <x v="365"/>
    <x v="23"/>
    <n v="52001"/>
    <x v="3"/>
    <s v="FUR-CH-10000988"/>
    <s v="Furniture"/>
    <x v="3"/>
    <x v="215"/>
    <n v="1408.1"/>
    <n v="10"/>
    <n v="0"/>
    <n v="394.26799999999997"/>
    <x v="0"/>
    <n v="0.27999999999999997"/>
  </r>
  <r>
    <n v="6882"/>
    <s v="CA-2015-137113"/>
    <d v="2014-06-30T00:00:00"/>
    <d v="2015-05-12T00:00:00"/>
    <d v="2014-06-30T00:00:00"/>
    <d v="2015-05-12T00:00:00"/>
    <n v="316"/>
    <x v="1"/>
    <s v="Q2"/>
    <s v="Jun"/>
    <x v="0"/>
    <s v="TW-21025"/>
    <x v="410"/>
    <x v="2"/>
    <s v="United States"/>
    <x v="12"/>
    <x v="1"/>
    <n v="98105"/>
    <x v="1"/>
    <s v="FUR-TA-10001705"/>
    <s v="Furniture"/>
    <x v="2"/>
    <x v="101"/>
    <n v="1913.4"/>
    <n v="9"/>
    <n v="0"/>
    <n v="401.81400000000002"/>
    <x v="0"/>
    <n v="0.21"/>
  </r>
  <r>
    <n v="9948"/>
    <s v="CA-2017-121559"/>
    <d v="2015-08-13T00:00:00"/>
    <d v="2017-03-06T00:00:00"/>
    <d v="2015-08-13T00:00:00"/>
    <d v="2017-03-06T00:00:00"/>
    <n v="571"/>
    <x v="0"/>
    <s v="Q3"/>
    <s v="Aug"/>
    <x v="0"/>
    <s v="HW-14935"/>
    <x v="537"/>
    <x v="0"/>
    <s v="United States"/>
    <x v="366"/>
    <x v="14"/>
    <n v="46203"/>
    <x v="3"/>
    <s v="FUR-CH-10003746"/>
    <s v="Furniture"/>
    <x v="3"/>
    <x v="199"/>
    <n v="1925.88"/>
    <n v="6"/>
    <n v="0"/>
    <n v="539.24639999999999"/>
    <x v="0"/>
    <n v="0.27999999999999997"/>
  </r>
  <r>
    <n v="6465"/>
    <s v="US-2016-155404"/>
    <d v="2019-08-23T00:00:00"/>
    <d v="2016-09-28T00:00:00"/>
    <d v="2016-09-28T00:00:00"/>
    <d v="2019-08-23T00:00:00"/>
    <n v="1059"/>
    <x v="2"/>
    <s v="Q3"/>
    <s v="Sep"/>
    <x v="1"/>
    <s v="AS-10630"/>
    <x v="518"/>
    <x v="2"/>
    <s v="United States"/>
    <x v="58"/>
    <x v="30"/>
    <n v="40214"/>
    <x v="2"/>
    <s v="FUR-FU-10004586"/>
    <s v="Furniture"/>
    <x v="0"/>
    <x v="52"/>
    <n v="13.28"/>
    <n v="2"/>
    <n v="0"/>
    <n v="6.3743999999999996"/>
    <x v="0"/>
    <n v="0.48"/>
  </r>
  <r>
    <n v="150"/>
    <s v="CA-2016-114489"/>
    <d v="2015-04-05T00:00:00"/>
    <d v="2016-09-12T00:00:00"/>
    <d v="2015-04-05T00:00:00"/>
    <d v="2016-09-12T00:00:00"/>
    <n v="526"/>
    <x v="0"/>
    <s v="Q2"/>
    <s v="Apr"/>
    <x v="1"/>
    <s v="JE-16165"/>
    <x v="402"/>
    <x v="0"/>
    <s v="United States"/>
    <x v="150"/>
    <x v="38"/>
    <n v="53132"/>
    <x v="3"/>
    <s v="FUR-CH-10000454"/>
    <s v="Furniture"/>
    <x v="3"/>
    <x v="201"/>
    <n v="1951.84"/>
    <n v="8"/>
    <n v="0"/>
    <n v="585.55200000000002"/>
    <x v="0"/>
    <n v="0.30000000000000004"/>
  </r>
  <r>
    <n v="245"/>
    <s v="CA-2014-131926"/>
    <d v="2014-01-08T00:00:00"/>
    <d v="2014-06-06T00:00:00"/>
    <d v="2014-01-08T00:00:00"/>
    <d v="2014-06-06T00:00:00"/>
    <n v="149"/>
    <x v="1"/>
    <s v="Q1"/>
    <s v="Jan"/>
    <x v="0"/>
    <s v="DW-13480"/>
    <x v="235"/>
    <x v="2"/>
    <s v="United States"/>
    <x v="244"/>
    <x v="18"/>
    <n v="55044"/>
    <x v="3"/>
    <s v="FUR-CH-10004063"/>
    <s v="Furniture"/>
    <x v="3"/>
    <x v="332"/>
    <n v="2001.86"/>
    <n v="7"/>
    <n v="0"/>
    <n v="580.5394"/>
    <x v="0"/>
    <n v="0.29000000000000004"/>
  </r>
  <r>
    <n v="5872"/>
    <s v="CA-2016-154235"/>
    <d v="2019-09-09T00:00:00"/>
    <d v="2016-09-28T00:00:00"/>
    <d v="2016-09-28T00:00:00"/>
    <d v="2019-09-09T00:00:00"/>
    <n v="1076"/>
    <x v="2"/>
    <s v="Q3"/>
    <s v="Sep"/>
    <x v="1"/>
    <s v="RD-19900"/>
    <x v="240"/>
    <x v="1"/>
    <s v="United States"/>
    <x v="211"/>
    <x v="14"/>
    <n v="47401"/>
    <x v="3"/>
    <s v="FUR-FU-10004006"/>
    <s v="Furniture"/>
    <x v="0"/>
    <x v="204"/>
    <n v="127.95"/>
    <n v="3"/>
    <n v="0"/>
    <n v="21.7515"/>
    <x v="0"/>
    <n v="0.16999999999999998"/>
  </r>
  <r>
    <n v="3747"/>
    <s v="CA-2016-149979"/>
    <d v="2019-08-30T00:00:00"/>
    <d v="2016-09-28T00:00:00"/>
    <d v="2016-09-28T00:00:00"/>
    <d v="2019-08-30T00:00:00"/>
    <n v="1066"/>
    <x v="2"/>
    <s v="Q3"/>
    <s v="Sep"/>
    <x v="0"/>
    <s v="RA-19915"/>
    <x v="457"/>
    <x v="1"/>
    <s v="United States"/>
    <x v="5"/>
    <x v="19"/>
    <n v="31907"/>
    <x v="2"/>
    <s v="FUR-CH-10002084"/>
    <s v="Furniture"/>
    <x v="3"/>
    <x v="373"/>
    <n v="368.97"/>
    <n v="3"/>
    <n v="0"/>
    <n v="81.173400000000001"/>
    <x v="0"/>
    <n v="0.21999999999999997"/>
  </r>
  <r>
    <n v="6880"/>
    <s v="CA-2015-137113"/>
    <d v="2014-06-29T00:00:00"/>
    <d v="2015-05-12T00:00:00"/>
    <d v="2014-06-29T00:00:00"/>
    <d v="2015-05-12T00:00:00"/>
    <n v="317"/>
    <x v="1"/>
    <s v="Q2"/>
    <s v="Jun"/>
    <x v="0"/>
    <s v="TW-21025"/>
    <x v="410"/>
    <x v="2"/>
    <s v="United States"/>
    <x v="12"/>
    <x v="1"/>
    <n v="98105"/>
    <x v="1"/>
    <s v="FUR-CH-10001215"/>
    <s v="Furniture"/>
    <x v="3"/>
    <x v="221"/>
    <n v="2003.92"/>
    <n v="5"/>
    <n v="0.2"/>
    <n v="125.245"/>
    <x v="0"/>
    <n v="6.25E-2"/>
  </r>
  <r>
    <n v="6285"/>
    <s v="CA-2016-100944"/>
    <d v="2019-09-10T00:00:00"/>
    <d v="2016-09-28T00:00:00"/>
    <d v="2016-09-28T00:00:00"/>
    <d v="2019-09-10T00:00:00"/>
    <n v="1077"/>
    <x v="2"/>
    <s v="Q3"/>
    <s v="Sep"/>
    <x v="1"/>
    <s v="EH-13765"/>
    <x v="113"/>
    <x v="0"/>
    <s v="United States"/>
    <x v="10"/>
    <x v="7"/>
    <n v="90049"/>
    <x v="1"/>
    <s v="FUR-CH-10000988"/>
    <s v="Furniture"/>
    <x v="3"/>
    <x v="215"/>
    <n v="563.24"/>
    <n v="5"/>
    <n v="0.2"/>
    <n v="56.323999999999998"/>
    <x v="0"/>
    <n v="9.9999999999999992E-2"/>
  </r>
  <r>
    <n v="3044"/>
    <s v="CA-2017-149559"/>
    <d v="2016-03-25T00:00:00"/>
    <d v="2017-12-09T00:00:00"/>
    <d v="2016-03-25T00:00:00"/>
    <d v="2017-12-09T00:00:00"/>
    <n v="624"/>
    <x v="2"/>
    <s v="Q1"/>
    <s v="Mar"/>
    <x v="3"/>
    <s v="KF-16285"/>
    <x v="700"/>
    <x v="2"/>
    <s v="United States"/>
    <x v="141"/>
    <x v="7"/>
    <n v="90805"/>
    <x v="1"/>
    <s v="FUR-CH-10002320"/>
    <s v="Furniture"/>
    <x v="3"/>
    <x v="364"/>
    <n v="2054.2719999999999"/>
    <n v="8"/>
    <n v="0.2"/>
    <n v="256.78399999999999"/>
    <x v="0"/>
    <n v="0.125"/>
  </r>
  <r>
    <n v="950"/>
    <s v="US-2017-110576"/>
    <d v="2017-04-02T00:00:00"/>
    <d v="2017-02-12T00:00:00"/>
    <d v="2017-02-12T00:00:00"/>
    <d v="2017-04-02T00:00:00"/>
    <n v="49"/>
    <x v="3"/>
    <s v="Q1"/>
    <s v="Feb"/>
    <x v="1"/>
    <s v="RB-19795"/>
    <x v="652"/>
    <x v="2"/>
    <s v="United States"/>
    <x v="3"/>
    <x v="3"/>
    <n v="19120"/>
    <x v="0"/>
    <s v="FUR-TA-10004154"/>
    <s v="Furniture"/>
    <x v="2"/>
    <x v="338"/>
    <n v="2065.3200000000002"/>
    <n v="12"/>
    <n v="0.4"/>
    <n v="-619.596"/>
    <x v="0"/>
    <n v="-0.3"/>
  </r>
  <r>
    <n v="3496"/>
    <s v="CA-2017-142034"/>
    <d v="2019-09-13T00:00:00"/>
    <d v="2017-09-28T00:00:00"/>
    <d v="2017-09-28T00:00:00"/>
    <d v="2019-09-13T00:00:00"/>
    <n v="715"/>
    <x v="3"/>
    <s v="Q3"/>
    <s v="Sep"/>
    <x v="1"/>
    <s v="KB-16240"/>
    <x v="523"/>
    <x v="0"/>
    <s v="United States"/>
    <x v="367"/>
    <x v="18"/>
    <n v="56301"/>
    <x v="3"/>
    <s v="FUR-CH-10000665"/>
    <s v="Furniture"/>
    <x v="3"/>
    <x v="182"/>
    <n v="603.91999999999996"/>
    <n v="4"/>
    <n v="0"/>
    <n v="181.17599999999999"/>
    <x v="0"/>
    <n v="0.3"/>
  </r>
  <r>
    <n v="9656"/>
    <s v="CA-2014-156160"/>
    <d v="2019-08-17T00:00:00"/>
    <d v="2014-09-29T00:00:00"/>
    <d v="2014-09-29T00:00:00"/>
    <d v="2019-08-17T00:00:00"/>
    <n v="1783"/>
    <x v="1"/>
    <s v="Q3"/>
    <s v="Sep"/>
    <x v="1"/>
    <s v="AS-10090"/>
    <x v="214"/>
    <x v="1"/>
    <s v="United States"/>
    <x v="4"/>
    <x v="4"/>
    <n v="10035"/>
    <x v="0"/>
    <s v="FUR-FU-10001876"/>
    <s v="Furniture"/>
    <x v="0"/>
    <x v="170"/>
    <n v="97.44"/>
    <n v="3"/>
    <n v="0"/>
    <n v="35.078400000000002"/>
    <x v="0"/>
    <n v="0.36000000000000004"/>
  </r>
  <r>
    <n v="9659"/>
    <s v="CA-2014-156160"/>
    <d v="2019-08-18T00:00:00"/>
    <d v="2014-09-29T00:00:00"/>
    <d v="2014-09-29T00:00:00"/>
    <d v="2019-08-18T00:00:00"/>
    <n v="1784"/>
    <x v="1"/>
    <s v="Q3"/>
    <s v="Sep"/>
    <x v="1"/>
    <s v="AS-10090"/>
    <x v="214"/>
    <x v="1"/>
    <s v="United States"/>
    <x v="4"/>
    <x v="4"/>
    <n v="10035"/>
    <x v="0"/>
    <s v="FUR-CH-10004983"/>
    <s v="Furniture"/>
    <x v="3"/>
    <x v="374"/>
    <n v="579.52800000000002"/>
    <n v="4"/>
    <n v="0.1"/>
    <n v="83.709599999999995"/>
    <x v="0"/>
    <n v="0.14444444444444443"/>
  </r>
  <r>
    <n v="5301"/>
    <s v="CA-2016-113831"/>
    <d v="2018-07-31T00:00:00"/>
    <d v="2016-03-06T00:00:00"/>
    <d v="2016-03-06T00:00:00"/>
    <d v="2018-07-31T00:00:00"/>
    <n v="877"/>
    <x v="2"/>
    <s v="Q1"/>
    <s v="Mar"/>
    <x v="1"/>
    <s v="AH-10690"/>
    <x v="100"/>
    <x v="0"/>
    <s v="United States"/>
    <x v="2"/>
    <x v="2"/>
    <n v="22153"/>
    <x v="2"/>
    <s v="FUR-TA-10002645"/>
    <s v="Furniture"/>
    <x v="2"/>
    <x v="316"/>
    <n v="2275.5"/>
    <n v="10"/>
    <n v="0"/>
    <n v="386.83499999999998"/>
    <x v="0"/>
    <n v="0.16999999999999998"/>
  </r>
  <r>
    <n v="5321"/>
    <s v="US-2017-162558"/>
    <d v="2015-09-13T00:00:00"/>
    <d v="2017-05-10T00:00:00"/>
    <d v="2015-09-13T00:00:00"/>
    <d v="2017-05-10T00:00:00"/>
    <n v="605"/>
    <x v="0"/>
    <s v="Q3"/>
    <s v="Sep"/>
    <x v="2"/>
    <s v="Dp-13240"/>
    <x v="79"/>
    <x v="2"/>
    <s v="United States"/>
    <x v="42"/>
    <x v="26"/>
    <n v="37918"/>
    <x v="2"/>
    <s v="FUR-TA-10000198"/>
    <s v="Furniture"/>
    <x v="2"/>
    <x v="60"/>
    <n v="2314.116"/>
    <n v="7"/>
    <n v="0.4"/>
    <n v="-1002.7836"/>
    <x v="0"/>
    <n v="-0.43333333333333335"/>
  </r>
  <r>
    <n v="5627"/>
    <s v="CA-2014-126683"/>
    <d v="2019-10-13T00:00:00"/>
    <d v="2014-01-10T00:00:00"/>
    <d v="2014-01-10T00:00:00"/>
    <d v="2019-10-13T00:00:00"/>
    <n v="2102"/>
    <x v="1"/>
    <s v="Q1"/>
    <s v="Jan"/>
    <x v="0"/>
    <s v="PP-18955"/>
    <x v="36"/>
    <x v="2"/>
    <s v="United States"/>
    <x v="12"/>
    <x v="1"/>
    <n v="98115"/>
    <x v="1"/>
    <s v="FUR-TA-10002958"/>
    <s v="Furniture"/>
    <x v="2"/>
    <x v="78"/>
    <n v="2348.8200000000002"/>
    <n v="9"/>
    <n v="0"/>
    <n v="399.29939999999999"/>
    <x v="0"/>
    <n v="0.16999999999999998"/>
  </r>
  <r>
    <n v="400"/>
    <s v="CA-2016-108987"/>
    <d v="2015-05-13T00:00:00"/>
    <d v="2016-10-09T00:00:00"/>
    <d v="2015-05-13T00:00:00"/>
    <d v="2016-10-09T00:00:00"/>
    <n v="515"/>
    <x v="0"/>
    <s v="Q2"/>
    <s v="May"/>
    <x v="0"/>
    <s v="AG-10675"/>
    <x v="27"/>
    <x v="1"/>
    <s v="United States"/>
    <x v="26"/>
    <x v="17"/>
    <n v="77036"/>
    <x v="3"/>
    <s v="FUR-BO-10004834"/>
    <s v="Furniture"/>
    <x v="1"/>
    <x v="379"/>
    <n v="2396.2656000000002"/>
    <n v="4"/>
    <n v="0.32"/>
    <n v="-317.15280000000001"/>
    <x v="0"/>
    <n v="-0.13235294117647059"/>
  </r>
  <r>
    <n v="3437"/>
    <s v="US-2015-100531"/>
    <d v="2019-10-07T00:00:00"/>
    <d v="2015-09-29T00:00:00"/>
    <d v="2015-09-29T00:00:00"/>
    <d v="2019-10-07T00:00:00"/>
    <n v="1469"/>
    <x v="0"/>
    <s v="Q3"/>
    <s v="Sep"/>
    <x v="2"/>
    <s v="NM-18520"/>
    <x v="41"/>
    <x v="1"/>
    <s v="United States"/>
    <x v="11"/>
    <x v="6"/>
    <n v="60610"/>
    <x v="3"/>
    <s v="FUR-FU-10003849"/>
    <s v="Furniture"/>
    <x v="0"/>
    <x v="169"/>
    <n v="24.288"/>
    <n v="3"/>
    <n v="0.6"/>
    <n v="-12.751200000000001"/>
    <x v="0"/>
    <n v="-0.52500000000000002"/>
  </r>
  <r>
    <n v="4476"/>
    <s v="CA-2017-121300"/>
    <d v="2019-10-22T00:00:00"/>
    <d v="2017-09-29T00:00:00"/>
    <d v="2017-09-29T00:00:00"/>
    <d v="2019-10-22T00:00:00"/>
    <n v="753"/>
    <x v="3"/>
    <s v="Q3"/>
    <s v="Sep"/>
    <x v="3"/>
    <s v="MG-17680"/>
    <x v="186"/>
    <x v="2"/>
    <s v="United States"/>
    <x v="368"/>
    <x v="0"/>
    <n v="44060"/>
    <x v="0"/>
    <s v="FUR-FU-10004586"/>
    <s v="Furniture"/>
    <x v="0"/>
    <x v="52"/>
    <n v="21.248000000000001"/>
    <n v="4"/>
    <n v="0.2"/>
    <n v="7.4367999999999999"/>
    <x v="0"/>
    <n v="0.35"/>
  </r>
  <r>
    <n v="4472"/>
    <s v="CA-2017-121300"/>
    <d v="2019-10-20T00:00:00"/>
    <d v="2017-09-29T00:00:00"/>
    <d v="2017-09-29T00:00:00"/>
    <d v="2019-10-20T00:00:00"/>
    <n v="751"/>
    <x v="3"/>
    <s v="Q3"/>
    <s v="Sep"/>
    <x v="3"/>
    <s v="MG-17680"/>
    <x v="186"/>
    <x v="2"/>
    <s v="United States"/>
    <x v="368"/>
    <x v="0"/>
    <n v="44060"/>
    <x v="0"/>
    <s v="FUR-CH-10003774"/>
    <s v="Furniture"/>
    <x v="3"/>
    <x v="113"/>
    <n v="63.686"/>
    <n v="1"/>
    <n v="0.3"/>
    <n v="-15.4666"/>
    <x v="0"/>
    <n v="-0.24285714285714285"/>
  </r>
  <r>
    <n v="718"/>
    <s v="CA-2017-108910"/>
    <d v="2019-09-14T00:00:00"/>
    <d v="2017-09-29T00:00:00"/>
    <d v="2017-09-29T00:00:00"/>
    <d v="2019-09-14T00:00:00"/>
    <n v="715"/>
    <x v="3"/>
    <s v="Q3"/>
    <s v="Sep"/>
    <x v="1"/>
    <s v="KC-16540"/>
    <x v="704"/>
    <x v="1"/>
    <s v="United States"/>
    <x v="52"/>
    <x v="0"/>
    <n v="43055"/>
    <x v="0"/>
    <s v="FUR-FU-10002253"/>
    <s v="Furniture"/>
    <x v="0"/>
    <x v="302"/>
    <n v="103.056"/>
    <n v="3"/>
    <n v="0.2"/>
    <n v="24.4758"/>
    <x v="0"/>
    <n v="0.23749999999999999"/>
  </r>
  <r>
    <n v="6885"/>
    <s v="CA-2015-120677"/>
    <d v="2018-08-10T00:00:00"/>
    <d v="2015-04-06T00:00:00"/>
    <d v="2015-04-06T00:00:00"/>
    <d v="2018-08-10T00:00:00"/>
    <n v="1222"/>
    <x v="0"/>
    <s v="Q2"/>
    <s v="Apr"/>
    <x v="1"/>
    <s v="BD-11320"/>
    <x v="183"/>
    <x v="1"/>
    <s v="United States"/>
    <x v="182"/>
    <x v="18"/>
    <n v="55407"/>
    <x v="3"/>
    <s v="FUR-CH-10002320"/>
    <s v="Furniture"/>
    <x v="3"/>
    <x v="364"/>
    <n v="2567.84"/>
    <n v="8"/>
    <n v="0"/>
    <n v="770.35199999999998"/>
    <x v="0"/>
    <n v="0.3"/>
  </r>
  <r>
    <n v="7475"/>
    <s v="CA-2014-167199"/>
    <d v="2014-03-01T00:00:00"/>
    <d v="2014-10-01T00:00:00"/>
    <d v="2014-03-01T00:00:00"/>
    <d v="2014-10-01T00:00:00"/>
    <n v="214"/>
    <x v="1"/>
    <s v="Q1"/>
    <s v="Mar"/>
    <x v="1"/>
    <s v="ME-17320"/>
    <x v="265"/>
    <x v="2"/>
    <s v="United States"/>
    <x v="116"/>
    <x v="30"/>
    <n v="42420"/>
    <x v="2"/>
    <s v="FUR-CH-10004063"/>
    <s v="Furniture"/>
    <x v="3"/>
    <x v="332"/>
    <n v="2573.8200000000002"/>
    <n v="9"/>
    <n v="0"/>
    <n v="746.40779999999995"/>
    <x v="0"/>
    <n v="0.28999999999999998"/>
  </r>
  <r>
    <n v="9057"/>
    <s v="CA-2015-160227"/>
    <d v="2014-07-10T00:00:00"/>
    <d v="2015-04-11T00:00:00"/>
    <d v="2014-07-10T00:00:00"/>
    <d v="2015-04-11T00:00:00"/>
    <n v="275"/>
    <x v="1"/>
    <s v="Q3"/>
    <s v="Jul"/>
    <x v="2"/>
    <s v="ED-13885"/>
    <x v="533"/>
    <x v="2"/>
    <s v="United States"/>
    <x v="4"/>
    <x v="4"/>
    <n v="10011"/>
    <x v="0"/>
    <s v="FUR-CH-10002073"/>
    <s v="Furniture"/>
    <x v="3"/>
    <x v="258"/>
    <n v="2621.3220000000001"/>
    <n v="11"/>
    <n v="0.1"/>
    <n v="553.39020000000005"/>
    <x v="0"/>
    <n v="0.21111111111111111"/>
  </r>
  <r>
    <n v="2568"/>
    <s v="CA-2017-123967"/>
    <d v="2015-08-19T00:00:00"/>
    <d v="2017-03-11T00:00:00"/>
    <d v="2015-08-19T00:00:00"/>
    <d v="2017-03-11T00:00:00"/>
    <n v="570"/>
    <x v="0"/>
    <s v="Q3"/>
    <s v="Aug"/>
    <x v="0"/>
    <s v="SF-20200"/>
    <x v="675"/>
    <x v="1"/>
    <s v="United States"/>
    <x v="369"/>
    <x v="1"/>
    <n v="98226"/>
    <x v="1"/>
    <s v="FUR-TA-10003954"/>
    <s v="Furniture"/>
    <x v="2"/>
    <x v="286"/>
    <n v="2665.62"/>
    <n v="9"/>
    <n v="0"/>
    <n v="239.9058"/>
    <x v="0"/>
    <n v="0.09"/>
  </r>
  <r>
    <n v="8893"/>
    <s v="CA-2015-111038"/>
    <d v="2014-07-01T00:00:00"/>
    <d v="2015-06-12T00:00:00"/>
    <d v="2014-07-01T00:00:00"/>
    <d v="2015-06-12T00:00:00"/>
    <n v="346"/>
    <x v="1"/>
    <s v="Q3"/>
    <s v="Jul"/>
    <x v="1"/>
    <s v="LC-16960"/>
    <x v="176"/>
    <x v="2"/>
    <s v="United States"/>
    <x v="8"/>
    <x v="7"/>
    <n v="92037"/>
    <x v="1"/>
    <s v="FUR-CH-10003973"/>
    <s v="Furniture"/>
    <x v="3"/>
    <x v="345"/>
    <n v="2676.672"/>
    <n v="9"/>
    <n v="0.2"/>
    <n v="267.66719999999998"/>
    <x v="0"/>
    <n v="9.9999999999999992E-2"/>
  </r>
  <r>
    <n v="3176"/>
    <s v="US-2017-132059"/>
    <d v="2019-09-01T00:00:00"/>
    <d v="2017-09-29T00:00:00"/>
    <d v="2017-09-29T00:00:00"/>
    <d v="2019-09-01T00:00:00"/>
    <n v="702"/>
    <x v="3"/>
    <s v="Q3"/>
    <s v="Sep"/>
    <x v="1"/>
    <s v="AP-10915"/>
    <x v="241"/>
    <x v="1"/>
    <s v="United States"/>
    <x v="88"/>
    <x v="31"/>
    <n v="80525"/>
    <x v="1"/>
    <s v="FUR-BO-10001811"/>
    <s v="Furniture"/>
    <x v="1"/>
    <x v="205"/>
    <n v="180.58799999999999"/>
    <n v="2"/>
    <n v="0.7"/>
    <n v="-240.78399999999999"/>
    <x v="0"/>
    <n v="-1.3333333333333333"/>
  </r>
  <r>
    <n v="8237"/>
    <s v="CA-2017-102204"/>
    <d v="2015-08-12T00:00:00"/>
    <d v="2017-06-05T00:00:00"/>
    <d v="2015-08-12T00:00:00"/>
    <d v="2017-06-05T00:00:00"/>
    <n v="663"/>
    <x v="0"/>
    <s v="Q3"/>
    <s v="Aug"/>
    <x v="1"/>
    <s v="CJ-12010"/>
    <x v="401"/>
    <x v="1"/>
    <s v="United States"/>
    <x v="66"/>
    <x v="16"/>
    <n v="32216"/>
    <x v="2"/>
    <s v="FUR-CH-10002024"/>
    <s v="Furniture"/>
    <x v="3"/>
    <x v="57"/>
    <n v="2803.92"/>
    <n v="5"/>
    <n v="0.2"/>
    <n v="0"/>
    <x v="1"/>
    <n v="0"/>
  </r>
  <r>
    <n v="2036"/>
    <s v="CA-2017-162481"/>
    <d v="2019-09-26T00:00:00"/>
    <d v="2017-09-29T00:00:00"/>
    <d v="2017-09-29T00:00:00"/>
    <d v="2019-09-26T00:00:00"/>
    <n v="727"/>
    <x v="3"/>
    <s v="Q3"/>
    <s v="Sep"/>
    <x v="1"/>
    <s v="CT-11995"/>
    <x v="447"/>
    <x v="1"/>
    <s v="United States"/>
    <x v="24"/>
    <x v="18"/>
    <n v="55901"/>
    <x v="3"/>
    <s v="FUR-CH-10003061"/>
    <s v="Furniture"/>
    <x v="3"/>
    <x v="311"/>
    <n v="269.97000000000003"/>
    <n v="3"/>
    <n v="0"/>
    <n v="51.2943"/>
    <x v="0"/>
    <n v="0.18999999999999997"/>
  </r>
  <r>
    <n v="1792"/>
    <s v="CA-2014-120474"/>
    <d v="2014-01-13T00:00:00"/>
    <d v="2014-03-12T00:00:00"/>
    <d v="2014-01-13T00:00:00"/>
    <d v="2014-03-12T00:00:00"/>
    <n v="58"/>
    <x v="1"/>
    <s v="Q1"/>
    <s v="Jan"/>
    <x v="2"/>
    <s v="RP-19390"/>
    <x v="475"/>
    <x v="1"/>
    <s v="United States"/>
    <x v="186"/>
    <x v="38"/>
    <n v="53711"/>
    <x v="3"/>
    <s v="FUR-CH-10001854"/>
    <s v="Furniture"/>
    <x v="3"/>
    <x v="155"/>
    <n v="2807.84"/>
    <n v="8"/>
    <n v="0"/>
    <n v="673.88160000000005"/>
    <x v="0"/>
    <n v="0.24"/>
  </r>
  <r>
    <n v="4474"/>
    <s v="CA-2017-121300"/>
    <d v="2019-10-21T00:00:00"/>
    <d v="2017-09-29T00:00:00"/>
    <d v="2017-09-29T00:00:00"/>
    <d v="2019-10-21T00:00:00"/>
    <n v="752"/>
    <x v="3"/>
    <s v="Q3"/>
    <s v="Sep"/>
    <x v="3"/>
    <s v="MG-17680"/>
    <x v="186"/>
    <x v="2"/>
    <s v="United States"/>
    <x v="368"/>
    <x v="0"/>
    <n v="44060"/>
    <x v="0"/>
    <s v="FUR-TA-10004442"/>
    <s v="Furniture"/>
    <x v="2"/>
    <x v="350"/>
    <n v="344.22"/>
    <n v="2"/>
    <n v="0.4"/>
    <n v="-189.321"/>
    <x v="0"/>
    <n v="-0.54999999999999993"/>
  </r>
  <r>
    <n v="9325"/>
    <s v="CA-2017-121853"/>
    <d v="2019-09-02T00:00:00"/>
    <d v="2017-09-29T00:00:00"/>
    <d v="2017-09-29T00:00:00"/>
    <d v="2019-09-02T00:00:00"/>
    <n v="703"/>
    <x v="3"/>
    <s v="Q3"/>
    <s v="Sep"/>
    <x v="1"/>
    <s v="DB-13660"/>
    <x v="455"/>
    <x v="1"/>
    <s v="United States"/>
    <x v="10"/>
    <x v="7"/>
    <n v="90036"/>
    <x v="1"/>
    <s v="FUR-CH-10003973"/>
    <s v="Furniture"/>
    <x v="3"/>
    <x v="345"/>
    <n v="594.81600000000003"/>
    <n v="2"/>
    <n v="0.2"/>
    <n v="59.4816"/>
    <x v="0"/>
    <n v="9.9999999999999992E-2"/>
  </r>
  <r>
    <n v="8051"/>
    <s v="CA-2014-144974"/>
    <d v="2019-09-29T00:00:00"/>
    <d v="2014-09-30T00:00:00"/>
    <d v="2014-09-30T00:00:00"/>
    <d v="2019-09-29T00:00:00"/>
    <n v="1825"/>
    <x v="1"/>
    <s v="Q3"/>
    <s v="Sep"/>
    <x v="1"/>
    <s v="CM-12715"/>
    <x v="646"/>
    <x v="0"/>
    <s v="United States"/>
    <x v="3"/>
    <x v="3"/>
    <n v="19140"/>
    <x v="0"/>
    <s v="FUR-FU-10001095"/>
    <s v="Furniture"/>
    <x v="0"/>
    <x v="20"/>
    <n v="21.184000000000001"/>
    <n v="1"/>
    <n v="0.2"/>
    <n v="4.7664"/>
    <x v="0"/>
    <n v="0.22499999999999998"/>
  </r>
  <r>
    <n v="2826"/>
    <s v="US-2014-112914"/>
    <d v="2019-09-15T00:00:00"/>
    <d v="2014-09-30T00:00:00"/>
    <d v="2014-09-30T00:00:00"/>
    <d v="2019-09-15T00:00:00"/>
    <n v="1811"/>
    <x v="1"/>
    <s v="Q3"/>
    <s v="Sep"/>
    <x v="1"/>
    <s v="MT-18070"/>
    <x v="612"/>
    <x v="2"/>
    <s v="United States"/>
    <x v="26"/>
    <x v="17"/>
    <n v="77041"/>
    <x v="3"/>
    <s v="FUR-BO-10003272"/>
    <s v="Furniture"/>
    <x v="1"/>
    <x v="348"/>
    <n v="300.53280000000001"/>
    <n v="2"/>
    <n v="0.32"/>
    <n v="-97.231200000000001"/>
    <x v="0"/>
    <n v="-0.3235294117647059"/>
  </r>
  <r>
    <n v="7837"/>
    <s v="CA-2015-149083"/>
    <d v="2019-09-18T00:00:00"/>
    <d v="2015-09-30T00:00:00"/>
    <d v="2015-09-30T00:00:00"/>
    <d v="2019-09-18T00:00:00"/>
    <n v="1449"/>
    <x v="0"/>
    <s v="Q3"/>
    <s v="Sep"/>
    <x v="1"/>
    <s v="SH-19975"/>
    <x v="388"/>
    <x v="0"/>
    <s v="United States"/>
    <x v="12"/>
    <x v="1"/>
    <n v="98103"/>
    <x v="1"/>
    <s v="FUR-CH-10004289"/>
    <s v="Furniture"/>
    <x v="3"/>
    <x v="34"/>
    <n v="307.13600000000002"/>
    <n v="4"/>
    <n v="0.2"/>
    <n v="-11.5176"/>
    <x v="0"/>
    <n v="-3.7499999999999999E-2"/>
  </r>
  <r>
    <n v="1628"/>
    <s v="CA-2015-143119"/>
    <d v="2019-09-05T00:00:00"/>
    <d v="2015-09-30T00:00:00"/>
    <d v="2015-09-30T00:00:00"/>
    <d v="2019-09-05T00:00:00"/>
    <n v="1436"/>
    <x v="0"/>
    <s v="Q3"/>
    <s v="Sep"/>
    <x v="1"/>
    <s v="MC-17275"/>
    <x v="264"/>
    <x v="1"/>
    <s v="United States"/>
    <x v="46"/>
    <x v="28"/>
    <n v="70506"/>
    <x v="2"/>
    <s v="FUR-CH-10001270"/>
    <s v="Furniture"/>
    <x v="3"/>
    <x v="322"/>
    <n v="517.5"/>
    <n v="6"/>
    <n v="0"/>
    <n v="155.25"/>
    <x v="0"/>
    <n v="0.3"/>
  </r>
  <r>
    <n v="25"/>
    <s v="CA-2015-106320"/>
    <d v="2019-09-17T00:00:00"/>
    <d v="2015-09-30T00:00:00"/>
    <d v="2015-09-30T00:00:00"/>
    <d v="2019-09-17T00:00:00"/>
    <n v="1448"/>
    <x v="0"/>
    <s v="Q3"/>
    <s v="Sep"/>
    <x v="1"/>
    <s v="EB-13870"/>
    <x v="513"/>
    <x v="1"/>
    <s v="United States"/>
    <x v="200"/>
    <x v="36"/>
    <n v="84057"/>
    <x v="1"/>
    <s v="FUR-TA-10000577"/>
    <s v="Furniture"/>
    <x v="2"/>
    <x v="104"/>
    <n v="1044.6300000000001"/>
    <n v="3"/>
    <n v="0"/>
    <n v="240.26490000000001"/>
    <x v="0"/>
    <n v="0.22999999999999998"/>
  </r>
  <r>
    <n v="5623"/>
    <s v="US-2016-124163"/>
    <d v="2019-09-23T00:00:00"/>
    <d v="2016-09-30T00:00:00"/>
    <d v="2016-09-30T00:00:00"/>
    <d v="2019-09-23T00:00:00"/>
    <n v="1088"/>
    <x v="2"/>
    <s v="Q3"/>
    <s v="Sep"/>
    <x v="1"/>
    <s v="SC-20695"/>
    <x v="705"/>
    <x v="0"/>
    <s v="United States"/>
    <x v="370"/>
    <x v="38"/>
    <n v="54601"/>
    <x v="3"/>
    <s v="FUR-FU-10000755"/>
    <s v="Furniture"/>
    <x v="0"/>
    <x v="368"/>
    <n v="68.64"/>
    <n v="11"/>
    <n v="0"/>
    <n v="17.16"/>
    <x v="0"/>
    <n v="0.25"/>
  </r>
  <r>
    <n v="5622"/>
    <s v="US-2016-124163"/>
    <d v="2019-09-22T00:00:00"/>
    <d v="2016-09-30T00:00:00"/>
    <d v="2016-09-30T00:00:00"/>
    <d v="2019-09-22T00:00:00"/>
    <n v="1087"/>
    <x v="2"/>
    <s v="Q3"/>
    <s v="Sep"/>
    <x v="1"/>
    <s v="SC-20695"/>
    <x v="705"/>
    <x v="0"/>
    <s v="United States"/>
    <x v="370"/>
    <x v="38"/>
    <n v="54601"/>
    <x v="3"/>
    <s v="FUR-CH-10004218"/>
    <s v="Furniture"/>
    <x v="3"/>
    <x v="172"/>
    <n v="201.96"/>
    <n v="2"/>
    <n v="0"/>
    <n v="50.49"/>
    <x v="0"/>
    <n v="0.25"/>
  </r>
  <r>
    <n v="1410"/>
    <s v="US-2016-122245"/>
    <d v="2019-09-21T00:00:00"/>
    <d v="2016-09-30T00:00:00"/>
    <d v="2016-09-30T00:00:00"/>
    <d v="2019-09-21T00:00:00"/>
    <n v="1086"/>
    <x v="2"/>
    <s v="Q3"/>
    <s v="Sep"/>
    <x v="1"/>
    <s v="AB-10105"/>
    <x v="324"/>
    <x v="1"/>
    <s v="United States"/>
    <x v="39"/>
    <x v="13"/>
    <n v="85023"/>
    <x v="1"/>
    <s v="FUR-TA-10002356"/>
    <s v="Furniture"/>
    <x v="2"/>
    <x v="123"/>
    <n v="393.16500000000002"/>
    <n v="3"/>
    <n v="0.5"/>
    <n v="-204.44579999999999"/>
    <x v="0"/>
    <n v="-0.51999999999999991"/>
  </r>
  <r>
    <n v="9088"/>
    <s v="CA-2016-143406"/>
    <d v="2019-10-02T00:00:00"/>
    <d v="2016-09-30T00:00:00"/>
    <d v="2016-09-30T00:00:00"/>
    <d v="2019-10-02T00:00:00"/>
    <n v="1097"/>
    <x v="2"/>
    <s v="Q3"/>
    <s v="Sep"/>
    <x v="1"/>
    <s v="LR-17035"/>
    <x v="706"/>
    <x v="0"/>
    <s v="United States"/>
    <x v="26"/>
    <x v="17"/>
    <n v="77041"/>
    <x v="3"/>
    <s v="FUR-CH-10000513"/>
    <s v="Furniture"/>
    <x v="3"/>
    <x v="56"/>
    <n v="454.96499999999997"/>
    <n v="5"/>
    <n v="0.3"/>
    <n v="-136.48949999999999"/>
    <x v="0"/>
    <n v="-0.3"/>
  </r>
  <r>
    <n v="9742"/>
    <s v="CA-2015-117086"/>
    <d v="2014-10-15T00:00:00"/>
    <d v="2015-12-11T00:00:00"/>
    <d v="2014-10-15T00:00:00"/>
    <d v="2015-12-11T00:00:00"/>
    <n v="422"/>
    <x v="1"/>
    <s v="Q4"/>
    <s v="Oct"/>
    <x v="1"/>
    <s v="QJ-19255"/>
    <x v="707"/>
    <x v="0"/>
    <s v="United States"/>
    <x v="114"/>
    <x v="45"/>
    <n v="5408"/>
    <x v="0"/>
    <s v="FUR-BO-10004834"/>
    <s v="Furniture"/>
    <x v="1"/>
    <x v="379"/>
    <n v="4404.8999999999996"/>
    <n v="5"/>
    <n v="0"/>
    <n v="1013.127"/>
    <x v="0"/>
    <n v="0.23"/>
  </r>
  <r>
    <n v="4564"/>
    <s v="CA-2017-129490"/>
    <d v="2019-10-04T00:00:00"/>
    <d v="2017-09-30T00:00:00"/>
    <d v="2017-09-30T00:00:00"/>
    <d v="2019-10-04T00:00:00"/>
    <n v="734"/>
    <x v="3"/>
    <s v="Q3"/>
    <s v="Sep"/>
    <x v="1"/>
    <s v="SJ-20125"/>
    <x v="592"/>
    <x v="2"/>
    <s v="United States"/>
    <x v="143"/>
    <x v="16"/>
    <n v="33023"/>
    <x v="2"/>
    <s v="FUR-CH-10003298"/>
    <s v="Furniture"/>
    <x v="3"/>
    <x v="226"/>
    <n v="419.13600000000002"/>
    <n v="4"/>
    <n v="0.2"/>
    <n v="-57.6312"/>
    <x v="0"/>
    <n v="-0.13749999999999998"/>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123">
  <r>
    <n v="3702"/>
    <s v="CA-2016-126543"/>
    <x v="0"/>
    <x v="0"/>
    <x v="0"/>
    <d v="2016-01-13T00:00:00"/>
    <n v="233"/>
    <n v="2015"/>
    <s v="Q2"/>
    <s v="May"/>
    <s v="Second Class"/>
    <s v="MF-17665"/>
    <s v="Maureen Fritzler"/>
    <s v="Corporate"/>
    <s v="United States"/>
    <s v="Toledo"/>
    <s v="Ohio"/>
    <n v="43615"/>
    <s v="East"/>
    <s v="FUR-FU-10002445"/>
    <s v="Furniture"/>
    <s v="Furnishings"/>
    <s v="DAX Two-Tone Rosewood/Black Document Frame, Desktop, 5 x 7"/>
    <n v="15.167999999999999"/>
    <n v="2"/>
    <n v="0.2"/>
    <n v="3.7919999999999998"/>
    <s v="OK"/>
    <n v="0.25"/>
  </r>
  <r>
    <n v="6970"/>
    <s v="CA-2016-163937"/>
    <x v="1"/>
    <x v="0"/>
    <x v="1"/>
    <d v="2016-01-13T00:00:00"/>
    <n v="221"/>
    <n v="2015"/>
    <s v="Q2"/>
    <s v="Jun"/>
    <s v="Second Class"/>
    <s v="JB-16000"/>
    <s v="Joy Bell"/>
    <s v="Consumer"/>
    <s v="United States"/>
    <s v="Longview"/>
    <s v="Washington"/>
    <n v="98632"/>
    <s v="West"/>
    <s v="FUR-FU-10000010"/>
    <s v="Furniture"/>
    <s v="Furnishings"/>
    <s v="DAX Value U-Channel Document Frames, Easel Back"/>
    <n v="24.85"/>
    <n v="5"/>
    <n v="0"/>
    <n v="7.7035"/>
    <s v="OK"/>
    <n v="0.31"/>
  </r>
  <r>
    <n v="867"/>
    <s v="CA-2014-149020"/>
    <x v="2"/>
    <x v="1"/>
    <x v="2"/>
    <d v="2014-04-29T00:00:00"/>
    <n v="104"/>
    <n v="2014"/>
    <s v="Q1"/>
    <s v="Jan"/>
    <s v="Standard Class"/>
    <s v="AJ-10780"/>
    <s v="Anthony Jacobs"/>
    <s v="Corporate"/>
    <s v="United States"/>
    <s v="Springfield"/>
    <s v="Virginia"/>
    <n v="22153"/>
    <s v="South"/>
    <s v="FUR-FU-10000965"/>
    <s v="Furniture"/>
    <s v="Furnishings"/>
    <s v="Howard Miller 11-1/2&quot; Diameter Ridgewood Wall Clock"/>
    <n v="51.94"/>
    <n v="1"/>
    <n v="0"/>
    <n v="21.295400000000001"/>
    <s v="OK"/>
    <n v="0.41000000000000003"/>
  </r>
  <r>
    <n v="6475"/>
    <s v="CA-2014-149524"/>
    <x v="3"/>
    <x v="1"/>
    <x v="2"/>
    <d v="2016-04-25T00:00:00"/>
    <n v="831"/>
    <n v="2014"/>
    <s v="Q1"/>
    <s v="Jan"/>
    <s v="First Class"/>
    <s v="BS-11590"/>
    <s v="Brendan Sweed"/>
    <s v="Corporate"/>
    <s v="United States"/>
    <s v="Philadelphia"/>
    <s v="Pennsylvania"/>
    <n v="19140"/>
    <s v="East"/>
    <s v="FUR-BO-10003433"/>
    <s v="Furniture"/>
    <s v="Bookcases"/>
    <s v="Sauder Cornerstone Collection Library"/>
    <n v="61.96"/>
    <n v="4"/>
    <n v="0.5"/>
    <n v="-53.285600000000002"/>
    <s v="OK"/>
    <n v="-0.86"/>
  </r>
  <r>
    <n v="1670"/>
    <s v="US-2015-157154"/>
    <x v="4"/>
    <x v="2"/>
    <x v="3"/>
    <d v="2015-01-15T00:00:00"/>
    <n v="75"/>
    <n v="2014"/>
    <s v="Q4"/>
    <s v="Nov"/>
    <s v="Standard Class"/>
    <s v="MM-17920"/>
    <s v="Michael Moore"/>
    <s v="Consumer"/>
    <s v="United States"/>
    <s v="New York City"/>
    <s v="New York"/>
    <n v="10011"/>
    <s v="East"/>
    <s v="FUR-TA-10001889"/>
    <s v="Furniture"/>
    <s v="Tables"/>
    <s v="Bush Advantage Collection Racetrack Conference Table"/>
    <n v="1018.104"/>
    <n v="4"/>
    <n v="0.4"/>
    <n v="-373.3048"/>
    <s v="OK"/>
    <n v="-0.36666666666666664"/>
  </r>
  <r>
    <n v="8522"/>
    <s v="CA-2016-141887"/>
    <x v="5"/>
    <x v="3"/>
    <x v="4"/>
    <d v="2016-01-15T00:00:00"/>
    <n v="208"/>
    <n v="2015"/>
    <s v="Q2"/>
    <s v="Jun"/>
    <s v="Standard Class"/>
    <s v="MP-17470"/>
    <s v="Mark Packer"/>
    <s v="Home Office"/>
    <s v="United States"/>
    <s v="Columbus"/>
    <s v="Ohio"/>
    <n v="43229"/>
    <s v="East"/>
    <s v="FUR-FU-10002268"/>
    <s v="Furniture"/>
    <s v="Furnishings"/>
    <s v="Ultra Door Push Plate"/>
    <n v="54.991999999999997"/>
    <n v="14"/>
    <n v="0.2"/>
    <n v="8.9361999999999995"/>
    <s v="OK"/>
    <n v="0.16250000000000001"/>
  </r>
  <r>
    <n v="3236"/>
    <s v="CA-2016-140746"/>
    <x v="6"/>
    <x v="3"/>
    <x v="5"/>
    <d v="2016-04-28T00:00:00"/>
    <n v="104"/>
    <n v="2016"/>
    <s v="Q1"/>
    <s v="Jan"/>
    <s v="Same Day"/>
    <s v="RC-19825"/>
    <s v="Roy Collins"/>
    <s v="Consumer"/>
    <s v="United States"/>
    <s v="Fairfield"/>
    <s v="Connecticut"/>
    <n v="6824"/>
    <s v="East"/>
    <s v="FUR-TA-10002903"/>
    <s v="Furniture"/>
    <s v="Tables"/>
    <s v="Bevis Round Bullnose 29&quot; High Table Top"/>
    <n v="181.797"/>
    <n v="1"/>
    <n v="0.3"/>
    <n v="-15.582599999999999"/>
    <s v="OK"/>
    <n v="-8.5714285714285715E-2"/>
  </r>
  <r>
    <n v="388"/>
    <s v="CA-2015-122756"/>
    <x v="7"/>
    <x v="4"/>
    <x v="6"/>
    <d v="2015-07-12T00:00:00"/>
    <n v="347"/>
    <n v="2014"/>
    <s v="Q3"/>
    <s v="Jul"/>
    <s v="Standard Class"/>
    <s v="DK-13225"/>
    <s v="Dean Katz"/>
    <s v="Corporate"/>
    <s v="United States"/>
    <s v="Philadelphia"/>
    <s v="Pennsylvania"/>
    <n v="19140"/>
    <s v="East"/>
    <s v="FUR-FU-10001935"/>
    <s v="Furniture"/>
    <s v="Furnishings"/>
    <s v="3M Hangers With Command Adhesive"/>
    <n v="2.96"/>
    <n v="1"/>
    <n v="0.2"/>
    <n v="0.77700000000000002"/>
    <s v="OK"/>
    <n v="0.26250000000000001"/>
  </r>
  <r>
    <n v="6822"/>
    <s v="CA-2017-163860"/>
    <x v="8"/>
    <x v="5"/>
    <x v="7"/>
    <d v="2018-01-01T00:00:00"/>
    <n v="101"/>
    <n v="2017"/>
    <s v="Q3"/>
    <s v="Sep"/>
    <s v="Standard Class"/>
    <s v="LO-17170"/>
    <s v="Lori Olson"/>
    <s v="Corporate"/>
    <s v="United States"/>
    <s v="Peoria"/>
    <s v="Illinois"/>
    <n v="61604"/>
    <s v="Central"/>
    <s v="FUR-FU-10001935"/>
    <s v="Furniture"/>
    <s v="Furnishings"/>
    <s v="3M Hangers With Command Adhesive"/>
    <n v="2.96"/>
    <n v="2"/>
    <n v="0.6"/>
    <n v="-1.4059999999999999"/>
    <s v="OK"/>
    <n v="-0.47499999999999998"/>
  </r>
  <r>
    <n v="5503"/>
    <s v="CA-2017-127782"/>
    <x v="9"/>
    <x v="6"/>
    <x v="8"/>
    <d v="2017-06-11T00:00:00"/>
    <n v="629"/>
    <n v="2015"/>
    <s v="Q3"/>
    <s v="Sep"/>
    <s v="Standard Class"/>
    <s v="TH-21115"/>
    <s v="Thea Hudgings"/>
    <s v="Corporate"/>
    <s v="United States"/>
    <s v="Philadelphia"/>
    <s v="Pennsylvania"/>
    <n v="19140"/>
    <s v="East"/>
    <s v="FUR-FU-10001847"/>
    <s v="Furniture"/>
    <s v="Furnishings"/>
    <s v="Eldon Image Series Black Desk Accessories"/>
    <n v="3.3119999999999998"/>
    <n v="1"/>
    <n v="0.2"/>
    <n v="0.66239999999999999"/>
    <s v="OK"/>
    <n v="0.2"/>
  </r>
  <r>
    <n v="3294"/>
    <s v="CA-2014-106264"/>
    <x v="10"/>
    <x v="7"/>
    <x v="9"/>
    <d v="2017-09-03T00:00:00"/>
    <n v="978"/>
    <n v="2014"/>
    <s v="Q4"/>
    <s v="Dec"/>
    <s v="Standard Class"/>
    <s v="CK-12595"/>
    <s v="Clytie Kelty"/>
    <s v="Consumer"/>
    <s v="United States"/>
    <s v="San Diego"/>
    <s v="California"/>
    <n v="92024"/>
    <s v="West"/>
    <s v="FUR-FU-10001852"/>
    <s v="Furniture"/>
    <s v="Furnishings"/>
    <s v="Eldon Regeneration Recycled Desk Accessories, Smoke"/>
    <n v="3.48"/>
    <n v="2"/>
    <n v="0"/>
    <n v="1.1135999999999999"/>
    <s v="OK"/>
    <n v="0.32"/>
  </r>
  <r>
    <n v="2979"/>
    <s v="CA-2014-109232"/>
    <x v="11"/>
    <x v="8"/>
    <x v="10"/>
    <d v="2016-04-20T00:00:00"/>
    <n v="825"/>
    <n v="2014"/>
    <s v="Q1"/>
    <s v="Jan"/>
    <s v="Second Class"/>
    <s v="ND-18370"/>
    <s v="Natalie DeCherney"/>
    <s v="Consumer"/>
    <s v="United States"/>
    <s v="Mount Pleasant"/>
    <s v="South Carolina"/>
    <n v="29464"/>
    <s v="South"/>
    <s v="FUR-CH-10000422"/>
    <s v="Furniture"/>
    <s v="Chairs"/>
    <s v="Global Highback Leather Tilter in Burgundy"/>
    <n v="545.94000000000005"/>
    <n v="6"/>
    <n v="0"/>
    <n v="87.350399999999993"/>
    <s v="OK"/>
    <n v="0.15999999999999998"/>
  </r>
  <r>
    <n v="5272"/>
    <s v="CA-2017-125913"/>
    <x v="12"/>
    <x v="9"/>
    <x v="11"/>
    <d v="2017-01-16T00:00:00"/>
    <n v="261"/>
    <n v="2016"/>
    <s v="Q2"/>
    <s v="Apr"/>
    <s v="Same Day"/>
    <s v="JO-15145"/>
    <s v="Jack O'Briant"/>
    <s v="Corporate"/>
    <s v="United States"/>
    <s v="Los Angeles"/>
    <s v="California"/>
    <n v="90008"/>
    <s v="West"/>
    <s v="FUR-FU-10001487"/>
    <s v="Furniture"/>
    <s v="Furnishings"/>
    <s v="Eldon Expressions Wood and Plastic Desk Accessories, Cherry Wood"/>
    <n v="27.92"/>
    <n v="4"/>
    <n v="0"/>
    <n v="8.0968"/>
    <s v="OK"/>
    <n v="0.28999999999999998"/>
  </r>
  <r>
    <n v="243"/>
    <s v="CA-2016-157749"/>
    <x v="13"/>
    <x v="10"/>
    <x v="12"/>
    <d v="2016-09-06T00:00:00"/>
    <n v="563"/>
    <n v="2015"/>
    <s v="Q1"/>
    <s v="Feb"/>
    <s v="Second Class"/>
    <s v="KL-16645"/>
    <s v="Ken Lonsdale"/>
    <s v="Consumer"/>
    <s v="United States"/>
    <s v="Chicago"/>
    <s v="Illinois"/>
    <n v="60610"/>
    <s v="Central"/>
    <s v="FUR-FU-10002505"/>
    <s v="Furniture"/>
    <s v="Furnishings"/>
    <s v="Eldon 100 Class Desk Accessories"/>
    <n v="4.0439999999999996"/>
    <n v="3"/>
    <n v="0.6"/>
    <n v="-2.8308"/>
    <s v="OK"/>
    <n v="-0.70000000000000007"/>
  </r>
  <r>
    <n v="8060"/>
    <s v="CA-2015-121188"/>
    <x v="14"/>
    <x v="11"/>
    <x v="13"/>
    <d v="2019-05-05T00:00:00"/>
    <n v="1487"/>
    <n v="2015"/>
    <s v="Q2"/>
    <s v="Apr"/>
    <s v="Standard Class"/>
    <s v="CB-12025"/>
    <s v="Cassandra Brandow"/>
    <s v="Consumer"/>
    <s v="United States"/>
    <s v="Los Angeles"/>
    <s v="California"/>
    <n v="90049"/>
    <s v="West"/>
    <s v="FUR-FU-10003981"/>
    <s v="Furniture"/>
    <s v="Furnishings"/>
    <s v="Eldon Wave Desk Accessories"/>
    <n v="4.16"/>
    <n v="2"/>
    <n v="0"/>
    <n v="1.7472000000000001"/>
    <s v="OK"/>
    <n v="0.42"/>
  </r>
  <r>
    <n v="5273"/>
    <s v="CA-2017-125913"/>
    <x v="15"/>
    <x v="9"/>
    <x v="14"/>
    <d v="2017-01-16T00:00:00"/>
    <n v="260"/>
    <n v="2016"/>
    <s v="Q2"/>
    <s v="May"/>
    <s v="Same Day"/>
    <s v="JO-15145"/>
    <s v="Jack O'Briant"/>
    <s v="Corporate"/>
    <s v="United States"/>
    <s v="Los Angeles"/>
    <s v="California"/>
    <n v="90008"/>
    <s v="West"/>
    <s v="FUR-TA-10001520"/>
    <s v="Furniture"/>
    <s v="Tables"/>
    <s v="Lesro Sheffield Collection Coffee Table, End Table, Center Table, Corner Table"/>
    <n v="399.67200000000003"/>
    <n v="7"/>
    <n v="0.2"/>
    <n v="-14.9877"/>
    <s v="OK"/>
    <n v="-3.7499999999999999E-2"/>
  </r>
  <r>
    <n v="4858"/>
    <s v="CA-2015-137526"/>
    <x v="16"/>
    <x v="12"/>
    <x v="15"/>
    <d v="2016-04-22T00:00:00"/>
    <n v="461"/>
    <n v="2015"/>
    <s v="Q1"/>
    <s v="Jan"/>
    <s v="Standard Class"/>
    <s v="PB-19150"/>
    <s v="Philip Brown"/>
    <s v="Consumer"/>
    <s v="United States"/>
    <s v="Los Angeles"/>
    <s v="California"/>
    <n v="90004"/>
    <s v="West"/>
    <s v="FUR-FU-10001861"/>
    <s v="Furniture"/>
    <s v="Furnishings"/>
    <s v="Floodlight Indoor Halogen Bulbs, 1 Bulb per Pack, 60 Watts"/>
    <n v="77.599999999999994"/>
    <n v="4"/>
    <n v="0"/>
    <n v="38.024000000000001"/>
    <s v="OK"/>
    <n v="0.49000000000000005"/>
  </r>
  <r>
    <n v="4859"/>
    <s v="CA-2015-137526"/>
    <x v="17"/>
    <x v="12"/>
    <x v="15"/>
    <d v="2016-04-23T00:00:00"/>
    <n v="462"/>
    <n v="2015"/>
    <s v="Q1"/>
    <s v="Jan"/>
    <s v="Standard Class"/>
    <s v="PB-19150"/>
    <s v="Philip Brown"/>
    <s v="Consumer"/>
    <s v="United States"/>
    <s v="Los Angeles"/>
    <s v="California"/>
    <n v="90004"/>
    <s v="West"/>
    <s v="FUR-FU-10004845"/>
    <s v="Furniture"/>
    <s v="Furnishings"/>
    <s v="Deflect-o EconoMat Nonstudded, No Bevel Mat"/>
    <n v="464.85"/>
    <n v="9"/>
    <n v="0"/>
    <n v="92.97"/>
    <s v="OK"/>
    <n v="0.19999999999999998"/>
  </r>
  <r>
    <n v="4667"/>
    <s v="CA-2016-116547"/>
    <x v="18"/>
    <x v="13"/>
    <x v="16"/>
    <d v="2016-01-17T00:00:00"/>
    <n v="224"/>
    <n v="2015"/>
    <s v="Q2"/>
    <s v="Jun"/>
    <s v="Standard Class"/>
    <s v="KB-16585"/>
    <s v="Ken Black"/>
    <s v="Corporate"/>
    <s v="United States"/>
    <s v="Seattle"/>
    <s v="Washington"/>
    <n v="98115"/>
    <s v="West"/>
    <s v="FUR-FU-10000076"/>
    <s v="Furniture"/>
    <s v="Furnishings"/>
    <s v="24-Hour Round Wall Clock"/>
    <n v="79.92"/>
    <n v="4"/>
    <n v="0"/>
    <n v="34.365600000000001"/>
    <s v="OK"/>
    <n v="0.43"/>
  </r>
  <r>
    <n v="1847"/>
    <s v="US-2017-158512"/>
    <x v="19"/>
    <x v="14"/>
    <x v="17"/>
    <d v="2017-01-17T00:00:00"/>
    <n v="289"/>
    <n v="2016"/>
    <s v="Q2"/>
    <s v="Apr"/>
    <s v="Second Class"/>
    <s v="DA-13450"/>
    <s v="Dianna Arnett"/>
    <s v="Home Office"/>
    <s v="United States"/>
    <s v="Washington"/>
    <s v="District of Columbia"/>
    <n v="20016"/>
    <s v="East"/>
    <s v="FUR-FU-10004973"/>
    <s v="Furniture"/>
    <s v="Furnishings"/>
    <s v="Flat Face Poster Frame"/>
    <n v="37.68"/>
    <n v="2"/>
    <n v="0"/>
    <n v="15.8256"/>
    <s v="OK"/>
    <n v="0.42"/>
  </r>
  <r>
    <n v="8251"/>
    <s v="CA-2015-140221"/>
    <x v="20"/>
    <x v="15"/>
    <x v="18"/>
    <d v="2015-09-03T00:00:00"/>
    <n v="380"/>
    <n v="2014"/>
    <s v="Q3"/>
    <s v="Aug"/>
    <s v="Second Class"/>
    <s v="MS-17365"/>
    <s v="Maribeth Schnelling"/>
    <s v="Consumer"/>
    <s v="United States"/>
    <s v="Chicago"/>
    <s v="Illinois"/>
    <n v="60653"/>
    <s v="Central"/>
    <s v="FUR-FU-10000023"/>
    <s v="Furniture"/>
    <s v="Furnishings"/>
    <s v="Eldon Wave Desk Accessories"/>
    <n v="4.7119999999999997"/>
    <n v="2"/>
    <n v="0.6"/>
    <n v="-1.8848"/>
    <s v="OK"/>
    <n v="-0.4"/>
  </r>
  <r>
    <n v="2635"/>
    <s v="CA-2015-116750"/>
    <x v="21"/>
    <x v="16"/>
    <x v="19"/>
    <d v="2015-10-07T00:00:00"/>
    <n v="408"/>
    <n v="2014"/>
    <s v="Q3"/>
    <s v="Aug"/>
    <s v="Second Class"/>
    <s v="BF-10975"/>
    <s v="Barbara Fisher"/>
    <s v="Corporate"/>
    <s v="United States"/>
    <s v="Fayetteville"/>
    <s v="North Carolina"/>
    <n v="28314"/>
    <s v="South"/>
    <s v="FUR-FU-10003829"/>
    <s v="Furniture"/>
    <s v="Furnishings"/>
    <s v="Stackable Trays"/>
    <n v="4.9279999999999999"/>
    <n v="2"/>
    <n v="0.2"/>
    <n v="0.73919999999999997"/>
    <s v="OK"/>
    <n v="0.15"/>
  </r>
  <r>
    <n v="8298"/>
    <s v="US-2015-158911"/>
    <x v="22"/>
    <x v="17"/>
    <x v="20"/>
    <d v="2015-11-07T00:00:00"/>
    <n v="438"/>
    <n v="2014"/>
    <s v="Q3"/>
    <s v="Aug"/>
    <s v="Standard Class"/>
    <s v="RS-19765"/>
    <s v="Roland Schwarz"/>
    <s v="Corporate"/>
    <s v="United States"/>
    <s v="Charlotte"/>
    <s v="North Carolina"/>
    <n v="28205"/>
    <s v="South"/>
    <s v="FUR-FU-10003829"/>
    <s v="Furniture"/>
    <s v="Furnishings"/>
    <s v="Stackable Trays"/>
    <n v="4.9279999999999999"/>
    <n v="2"/>
    <n v="0.2"/>
    <n v="0.73919999999999997"/>
    <s v="OK"/>
    <n v="0.15"/>
  </r>
  <r>
    <n v="971"/>
    <s v="CA-2014-115791"/>
    <x v="23"/>
    <x v="18"/>
    <x v="21"/>
    <d v="2016-04-29T00:00:00"/>
    <n v="832"/>
    <n v="2014"/>
    <s v="Q1"/>
    <s v="Jan"/>
    <s v="Second Class"/>
    <s v="DL-13315"/>
    <s v="Delfina Latchford"/>
    <s v="Consumer"/>
    <s v="United States"/>
    <s v="Philadelphia"/>
    <s v="Pennsylvania"/>
    <n v="19134"/>
    <s v="East"/>
    <s v="FUR-FU-10001095"/>
    <s v="Furniture"/>
    <s v="Furnishings"/>
    <s v="DAX Black Cherry Wood-Tone Poster Frame"/>
    <n v="127.104"/>
    <n v="6"/>
    <n v="0.2"/>
    <n v="28.598400000000002"/>
    <s v="OK"/>
    <n v="0.22500000000000001"/>
  </r>
  <r>
    <n v="3854"/>
    <s v="US-2017-131849"/>
    <x v="24"/>
    <x v="19"/>
    <x v="22"/>
    <d v="2017-10-06T00:00:00"/>
    <n v="671"/>
    <n v="2015"/>
    <s v="Q4"/>
    <s v="Dec"/>
    <s v="Standard Class"/>
    <s v="GH-14410"/>
    <s v="Gary Hansen"/>
    <s v="Home Office"/>
    <s v="United States"/>
    <s v="San Francisco"/>
    <s v="California"/>
    <n v="94122"/>
    <s v="West"/>
    <s v="FUR-FU-10004164"/>
    <s v="Furniture"/>
    <s v="Furnishings"/>
    <s v="Eldon 300 Class Desk Accessories, Black"/>
    <n v="4.95"/>
    <n v="1"/>
    <n v="0"/>
    <n v="2.1779999999999999"/>
    <s v="OK"/>
    <n v="0.43999999999999995"/>
  </r>
  <r>
    <n v="4939"/>
    <s v="CA-2014-157147"/>
    <x v="25"/>
    <x v="18"/>
    <x v="21"/>
    <d v="2016-04-21T00:00:00"/>
    <n v="824"/>
    <n v="2014"/>
    <s v="Q1"/>
    <s v="Jan"/>
    <s v="Standard Class"/>
    <s v="BD-11605"/>
    <s v="Brian Dahlen"/>
    <s v="Consumer"/>
    <s v="United States"/>
    <s v="San Francisco"/>
    <s v="California"/>
    <n v="94109"/>
    <s v="West"/>
    <s v="FUR-BO-10003034"/>
    <s v="Furniture"/>
    <s v="Bookcases"/>
    <s v="O'Sullivan Elevations Bookcase, Cherry Finish"/>
    <n v="333.99900000000002"/>
    <n v="3"/>
    <n v="0.15"/>
    <n v="3.9293999999999998"/>
    <s v="OK"/>
    <n v="1.1764705882352939E-2"/>
  </r>
  <r>
    <n v="6622"/>
    <s v="US-2017-167402"/>
    <x v="26"/>
    <x v="20"/>
    <x v="23"/>
    <d v="2017-01-18T00:00:00"/>
    <n v="269"/>
    <n v="2016"/>
    <s v="Q2"/>
    <s v="Apr"/>
    <s v="Second Class"/>
    <s v="CP-12085"/>
    <s v="Cathy Prescott"/>
    <s v="Corporate"/>
    <s v="United States"/>
    <s v="Springfield"/>
    <s v="Missouri"/>
    <n v="65807"/>
    <s v="Central"/>
    <s v="FUR-BO-10001608"/>
    <s v="Furniture"/>
    <s v="Bookcases"/>
    <s v="Hon Metal Bookcases, Black"/>
    <n v="212.94"/>
    <n v="3"/>
    <n v="0"/>
    <n v="53.234999999999999"/>
    <s v="OK"/>
    <n v="0.25"/>
  </r>
  <r>
    <n v="6522"/>
    <s v="CA-2017-138289"/>
    <x v="27"/>
    <x v="20"/>
    <x v="24"/>
    <d v="2017-01-18T00:00:00"/>
    <n v="261"/>
    <n v="2016"/>
    <s v="Q2"/>
    <s v="May"/>
    <s v="Second Class"/>
    <s v="AR-10540"/>
    <s v="Andy Reiter"/>
    <s v="Consumer"/>
    <s v="United States"/>
    <s v="Jackson"/>
    <s v="Michigan"/>
    <n v="49201"/>
    <s v="Central"/>
    <s v="FUR-CH-10004626"/>
    <s v="Furniture"/>
    <s v="Chairs"/>
    <s v="Office Star Flex Back Scooter Chair with Aluminum Finish Frame"/>
    <n v="302.67"/>
    <n v="3"/>
    <n v="0"/>
    <n v="72.640799999999999"/>
    <s v="OK"/>
    <n v="0.24"/>
  </r>
  <r>
    <n v="5466"/>
    <s v="CA-2014-146591"/>
    <x v="28"/>
    <x v="21"/>
    <x v="25"/>
    <d v="2016-05-05T00:00:00"/>
    <n v="836"/>
    <n v="2014"/>
    <s v="Q1"/>
    <s v="Jan"/>
    <s v="First Class"/>
    <s v="TS-21340"/>
    <s v="Toby Swindell"/>
    <s v="Consumer"/>
    <s v="United States"/>
    <s v="Scottsdale"/>
    <s v="Arizona"/>
    <n v="85254"/>
    <s v="West"/>
    <s v="FUR-BO-10001972"/>
    <s v="Furniture"/>
    <s v="Bookcases"/>
    <s v="O'Sullivan 4-Shelf Bookcase in Odessa Pine"/>
    <n v="181.47"/>
    <n v="5"/>
    <n v="0.7"/>
    <n v="-320.59699999999998"/>
    <s v="OK"/>
    <n v="-1.7666666666666666"/>
  </r>
  <r>
    <n v="7270"/>
    <s v="CA-2016-133368"/>
    <x v="29"/>
    <x v="22"/>
    <x v="26"/>
    <d v="2016-04-26T00:00:00"/>
    <n v="97"/>
    <n v="2016"/>
    <s v="Q1"/>
    <s v="Jan"/>
    <s v="Standard Class"/>
    <s v="AG-10675"/>
    <s v="Anna Gayman"/>
    <s v="Consumer"/>
    <s v="United States"/>
    <s v="Concord"/>
    <s v="North Carolina"/>
    <n v="28027"/>
    <s v="South"/>
    <s v="FUR-FU-10003374"/>
    <s v="Furniture"/>
    <s v="Furnishings"/>
    <s v="Electrix Fluorescent Magnifier Lamps &amp; Weighted Base"/>
    <n v="315.77600000000001"/>
    <n v="8"/>
    <n v="0.2"/>
    <n v="31.5776"/>
    <s v="OK"/>
    <n v="9.9999999999999992E-2"/>
  </r>
  <r>
    <n v="3955"/>
    <s v="CA-2014-133228"/>
    <x v="30"/>
    <x v="23"/>
    <x v="27"/>
    <d v="2014-09-04T00:00:00"/>
    <n v="207"/>
    <n v="2014"/>
    <s v="Q1"/>
    <s v="Feb"/>
    <s v="Standard Class"/>
    <s v="MS-17710"/>
    <s v="Maurice Satty"/>
    <s v="Consumer"/>
    <s v="United States"/>
    <s v="Detroit"/>
    <s v="Michigan"/>
    <n v="48205"/>
    <s v="Central"/>
    <s v="FUR-FU-10004020"/>
    <s v="Furniture"/>
    <s v="Furnishings"/>
    <s v="Advantus Panel Wall Acrylic Frame"/>
    <n v="5.47"/>
    <n v="1"/>
    <n v="0"/>
    <n v="2.3521000000000001"/>
    <s v="OK"/>
    <n v="0.43000000000000005"/>
  </r>
  <r>
    <n v="9866"/>
    <s v="CA-2017-113278"/>
    <x v="31"/>
    <x v="24"/>
    <x v="28"/>
    <d v="2017-01-20T00:00:00"/>
    <n v="268"/>
    <n v="2016"/>
    <s v="Q2"/>
    <s v="Apr"/>
    <s v="Standard Class"/>
    <s v="HR-14770"/>
    <s v="Hallie Redmond"/>
    <s v="Home Office"/>
    <s v="United States"/>
    <s v="Richmond"/>
    <s v="Indiana"/>
    <n v="47374"/>
    <s v="Central"/>
    <s v="FUR-FU-10001037"/>
    <s v="Furniture"/>
    <s v="Furnishings"/>
    <s v="DAX Charcoal/Nickel-Tone Document Frame, 5 x 7"/>
    <n v="18.96"/>
    <n v="2"/>
    <n v="0"/>
    <n v="8.532"/>
    <s v="OK"/>
    <n v="0.44999999999999996"/>
  </r>
  <r>
    <n v="876"/>
    <s v="CA-2016-116736"/>
    <x v="32"/>
    <x v="25"/>
    <x v="29"/>
    <d v="2016-05-04T00:00:00"/>
    <n v="104"/>
    <n v="2016"/>
    <s v="Q1"/>
    <s v="Jan"/>
    <s v="Standard Class"/>
    <s v="CC-12430"/>
    <s v="Chuck Clark"/>
    <s v="Home Office"/>
    <s v="United States"/>
    <s v="Concord"/>
    <s v="New Hampshire"/>
    <n v="3301"/>
    <s v="East"/>
    <s v="FUR-FU-10004017"/>
    <s v="Furniture"/>
    <s v="Furnishings"/>
    <s v="Tenex Contemporary Contur Chairmats for Low and Medium Pile Carpet, Computer, 39&quot; x 49&quot;"/>
    <n v="322.58999999999997"/>
    <n v="3"/>
    <n v="0"/>
    <n v="64.518000000000001"/>
    <s v="OK"/>
    <n v="0.2"/>
  </r>
  <r>
    <n v="9990"/>
    <s v="CA-2014-110422"/>
    <x v="33"/>
    <x v="26"/>
    <x v="30"/>
    <d v="2016-05-16T00:00:00"/>
    <n v="844"/>
    <n v="2014"/>
    <s v="Q1"/>
    <s v="Jan"/>
    <s v="Second Class"/>
    <s v="TB-21400"/>
    <s v="Tom Boeckenhauer"/>
    <s v="Consumer"/>
    <s v="United States"/>
    <s v="Miami"/>
    <s v="Florida"/>
    <n v="33180"/>
    <s v="South"/>
    <s v="FUR-FU-10001889"/>
    <s v="Furniture"/>
    <s v="Furnishings"/>
    <s v="Ultra Door Pull Handle"/>
    <n v="25.248000000000001"/>
    <n v="3"/>
    <n v="0.2"/>
    <n v="4.1028000000000002"/>
    <s v="OK"/>
    <n v="0.16250000000000001"/>
  </r>
  <r>
    <n v="6625"/>
    <s v="CA-2015-141250"/>
    <x v="34"/>
    <x v="27"/>
    <x v="31"/>
    <d v="2016-05-06T00:00:00"/>
    <n v="469"/>
    <n v="2015"/>
    <s v="Q1"/>
    <s v="Jan"/>
    <s v="Standard Class"/>
    <s v="PM-18940"/>
    <s v="Paul MacIntyre"/>
    <s v="Consumer"/>
    <s v="United States"/>
    <s v="Texas City"/>
    <s v="Texas"/>
    <n v="77590"/>
    <s v="Central"/>
    <s v="FUR-TA-10002855"/>
    <s v="Furniture"/>
    <s v="Tables"/>
    <s v="Bevis Round Conference Table Top &amp; Single Column Base"/>
    <n v="102.438"/>
    <n v="1"/>
    <n v="0.3"/>
    <n v="-13.1706"/>
    <s v="OK"/>
    <n v="-0.12857142857142856"/>
  </r>
  <r>
    <n v="6626"/>
    <s v="CA-2015-141250"/>
    <x v="35"/>
    <x v="27"/>
    <x v="31"/>
    <d v="2016-05-07T00:00:00"/>
    <n v="470"/>
    <n v="2015"/>
    <s v="Q1"/>
    <s v="Jan"/>
    <s v="Standard Class"/>
    <s v="PM-18940"/>
    <s v="Paul MacIntyre"/>
    <s v="Consumer"/>
    <s v="United States"/>
    <s v="Texas City"/>
    <s v="Texas"/>
    <n v="77590"/>
    <s v="Central"/>
    <s v="FUR-CH-10004875"/>
    <s v="Furniture"/>
    <s v="Chairs"/>
    <s v="Harbour Creations 67200 Series Stacking Chairs"/>
    <n v="199.304"/>
    <n v="4"/>
    <n v="0.3"/>
    <n v="-8.5416000000000007"/>
    <s v="OK"/>
    <n v="-4.2857142857142858E-2"/>
  </r>
  <r>
    <n v="5282"/>
    <s v="CA-2015-105158"/>
    <x v="36"/>
    <x v="28"/>
    <x v="32"/>
    <d v="2015-10-09T00:00:00"/>
    <n v="405"/>
    <n v="2014"/>
    <s v="Q3"/>
    <s v="Aug"/>
    <s v="Standard Class"/>
    <s v="SP-20860"/>
    <s v="Sung Pak"/>
    <s v="Corporate"/>
    <s v="United States"/>
    <s v="Rochester"/>
    <s v="Minnesota"/>
    <n v="55901"/>
    <s v="Central"/>
    <s v="FUR-FU-10001706"/>
    <s v="Furniture"/>
    <s v="Furnishings"/>
    <s v="Longer-Life Soft White Bulbs"/>
    <n v="6.16"/>
    <n v="2"/>
    <n v="0"/>
    <n v="2.9567999999999999"/>
    <s v="OK"/>
    <n v="0.48"/>
  </r>
  <r>
    <n v="1585"/>
    <s v="CA-2015-131338"/>
    <x v="37"/>
    <x v="29"/>
    <x v="33"/>
    <d v="2015-12-08T00:00:00"/>
    <n v="408"/>
    <n v="2014"/>
    <s v="Q4"/>
    <s v="Oct"/>
    <s v="First Class"/>
    <s v="NP-18325"/>
    <s v="Naresj Patel"/>
    <s v="Consumer"/>
    <s v="United States"/>
    <s v="New York City"/>
    <s v="New York"/>
    <n v="10024"/>
    <s v="East"/>
    <s v="FUR-FU-10001706"/>
    <s v="Furniture"/>
    <s v="Furnishings"/>
    <s v="Longer-Life Soft White Bulbs"/>
    <n v="6.16"/>
    <n v="2"/>
    <n v="0"/>
    <n v="2.9567999999999999"/>
    <s v="OK"/>
    <n v="0.48"/>
  </r>
  <r>
    <n v="2876"/>
    <s v="US-2016-167339"/>
    <x v="38"/>
    <x v="30"/>
    <x v="34"/>
    <d v="2016-05-17T00:00:00"/>
    <n v="115"/>
    <n v="2016"/>
    <s v="Q1"/>
    <s v="Jan"/>
    <s v="Second Class"/>
    <s v="TD-20995"/>
    <s v="Tamara Dahlen"/>
    <s v="Consumer"/>
    <s v="United States"/>
    <s v="San Diego"/>
    <s v="California"/>
    <n v="92037"/>
    <s v="West"/>
    <s v="FUR-CH-10004289"/>
    <s v="Furniture"/>
    <s v="Chairs"/>
    <s v="Global Super Steno Chair"/>
    <n v="153.56800000000001"/>
    <n v="2"/>
    <n v="0.2"/>
    <n v="-5.7587999999999999"/>
    <s v="OK"/>
    <n v="-3.7499999999999999E-2"/>
  </r>
  <r>
    <n v="5626"/>
    <s v="CA-2014-126683"/>
    <x v="39"/>
    <x v="31"/>
    <x v="35"/>
    <d v="2019-10-12T00:00:00"/>
    <n v="2101"/>
    <n v="2014"/>
    <s v="Q1"/>
    <s v="Jan"/>
    <s v="Second Class"/>
    <s v="PP-18955"/>
    <s v="Paul Prost"/>
    <s v="Home Office"/>
    <s v="United States"/>
    <s v="Seattle"/>
    <s v="Washington"/>
    <n v="98115"/>
    <s v="West"/>
    <s v="FUR-FU-10001706"/>
    <s v="Furniture"/>
    <s v="Furnishings"/>
    <s v="Longer-Life Soft White Bulbs"/>
    <n v="6.16"/>
    <n v="2"/>
    <n v="0"/>
    <n v="2.9567999999999999"/>
    <s v="OK"/>
    <n v="0.48"/>
  </r>
  <r>
    <n v="6249"/>
    <s v="CA-2017-121580"/>
    <x v="40"/>
    <x v="32"/>
    <x v="36"/>
    <d v="2018-07-28T00:00:00"/>
    <n v="478"/>
    <n v="2017"/>
    <s v="Q2"/>
    <s v="Apr"/>
    <s v="Standard Class"/>
    <s v="ML-17410"/>
    <s v="Maris LaWare"/>
    <s v="Consumer"/>
    <s v="United States"/>
    <s v="Columbus"/>
    <s v="Indiana"/>
    <n v="47201"/>
    <s v="Central"/>
    <s v="FUR-FU-10003981"/>
    <s v="Furniture"/>
    <s v="Furnishings"/>
    <s v="Eldon Wave Desk Accessories"/>
    <n v="6.24"/>
    <n v="3"/>
    <n v="0"/>
    <n v="2.6208"/>
    <s v="OK"/>
    <n v="0.42"/>
  </r>
  <r>
    <n v="2877"/>
    <s v="US-2016-167339"/>
    <x v="41"/>
    <x v="30"/>
    <x v="34"/>
    <d v="2016-05-18T00:00:00"/>
    <n v="116"/>
    <n v="2016"/>
    <s v="Q1"/>
    <s v="Jan"/>
    <s v="Second Class"/>
    <s v="TD-20995"/>
    <s v="Tamara Dahlen"/>
    <s v="Consumer"/>
    <s v="United States"/>
    <s v="San Diego"/>
    <s v="California"/>
    <n v="92037"/>
    <s v="West"/>
    <s v="FUR-CH-10000785"/>
    <s v="Furniture"/>
    <s v="Chairs"/>
    <s v="Global Ergonomic Managers Chair"/>
    <n v="1013.4880000000001"/>
    <n v="7"/>
    <n v="0.2"/>
    <n v="76.011600000000001"/>
    <s v="OK"/>
    <n v="7.4999999999999997E-2"/>
  </r>
  <r>
    <n v="440"/>
    <s v="CA-2017-157252"/>
    <x v="42"/>
    <x v="33"/>
    <x v="37"/>
    <d v="2017-01-23T00:00:00"/>
    <n v="253"/>
    <n v="2016"/>
    <s v="Q2"/>
    <s v="May"/>
    <s v="Second Class"/>
    <s v="CV-12805"/>
    <s v="Cynthia Voltz"/>
    <s v="Corporate"/>
    <s v="United States"/>
    <s v="New York City"/>
    <s v="New York"/>
    <n v="10024"/>
    <s v="East"/>
    <s v="FUR-CH-10003396"/>
    <s v="Furniture"/>
    <s v="Chairs"/>
    <s v="Global Deluxe Steno Chair"/>
    <n v="207.846"/>
    <n v="3"/>
    <n v="0.1"/>
    <n v="2.3094000000000001"/>
    <s v="OK"/>
    <n v="1.1111111111111112E-2"/>
  </r>
  <r>
    <n v="468"/>
    <s v="US-2015-101399"/>
    <x v="43"/>
    <x v="34"/>
    <x v="38"/>
    <d v="2016-05-03T00:00:00"/>
    <n v="465"/>
    <n v="2015"/>
    <s v="Q1"/>
    <s v="Jan"/>
    <s v="Standard Class"/>
    <s v="JS-15940"/>
    <s v="Joni Sundaresam"/>
    <s v="Home Office"/>
    <s v="United States"/>
    <s v="Park Ridge"/>
    <s v="Illinois"/>
    <n v="60068"/>
    <s v="Central"/>
    <s v="FUR-FU-10002918"/>
    <s v="Furniture"/>
    <s v="Furnishings"/>
    <s v="Eldon ClusterMat Chair Mat with Cordless Antistatic Protection"/>
    <n v="254.744"/>
    <n v="7"/>
    <n v="0.6"/>
    <n v="-312.06139999999999"/>
    <s v="OK"/>
    <n v="-1.2249999999999999"/>
  </r>
  <r>
    <n v="9117"/>
    <s v="CA-2017-153045"/>
    <x v="44"/>
    <x v="35"/>
    <x v="39"/>
    <d v="2017-01-24T00:00:00"/>
    <n v="261"/>
    <n v="2016"/>
    <s v="Q2"/>
    <s v="May"/>
    <s v="Second Class"/>
    <s v="NS-18505"/>
    <s v="Neola Schneider"/>
    <s v="Consumer"/>
    <s v="United States"/>
    <s v="Philadelphia"/>
    <s v="Pennsylvania"/>
    <n v="19140"/>
    <s v="East"/>
    <s v="FUR-FU-10002759"/>
    <s v="Furniture"/>
    <s v="Furnishings"/>
    <s v="12-1/2 Diameter Round Wall Clock"/>
    <n v="31.968"/>
    <n v="2"/>
    <n v="0.2"/>
    <n v="6.3936000000000002"/>
    <s v="OK"/>
    <n v="0.2"/>
  </r>
  <r>
    <n v="9118"/>
    <s v="CA-2017-153045"/>
    <x v="45"/>
    <x v="35"/>
    <x v="40"/>
    <d v="2017-01-24T00:00:00"/>
    <n v="260"/>
    <n v="2016"/>
    <s v="Q2"/>
    <s v="May"/>
    <s v="Second Class"/>
    <s v="NS-18505"/>
    <s v="Neola Schneider"/>
    <s v="Consumer"/>
    <s v="United States"/>
    <s v="Philadelphia"/>
    <s v="Pennsylvania"/>
    <n v="19140"/>
    <s v="East"/>
    <s v="FUR-CH-10000309"/>
    <s v="Furniture"/>
    <s v="Chairs"/>
    <s v="Global Comet Stacking Arm Chair"/>
    <n v="887.27099999999996"/>
    <n v="3"/>
    <n v="0.3"/>
    <n v="-63.3765"/>
    <s v="OK"/>
    <n v="-7.1428571428571438E-2"/>
  </r>
  <r>
    <n v="1474"/>
    <s v="US-2015-105676"/>
    <x v="46"/>
    <x v="36"/>
    <x v="41"/>
    <d v="2015-02-12T00:00:00"/>
    <n v="229"/>
    <n v="2014"/>
    <s v="Q2"/>
    <s v="Jun"/>
    <s v="Same Day"/>
    <s v="NM-18520"/>
    <s v="Neoma Murray"/>
    <s v="Consumer"/>
    <s v="United States"/>
    <s v="Houston"/>
    <s v="Texas"/>
    <n v="77036"/>
    <s v="Central"/>
    <s v="FUR-FU-10004270"/>
    <s v="Furniture"/>
    <s v="Furnishings"/>
    <s v="Eldon Image Series Desk Accessories, Burgundy"/>
    <n v="6.6879999999999997"/>
    <n v="4"/>
    <n v="0.6"/>
    <n v="-4.0128000000000004"/>
    <s v="OK"/>
    <n v="-0.60000000000000009"/>
  </r>
  <r>
    <n v="5738"/>
    <s v="CA-2014-148614"/>
    <x v="47"/>
    <x v="37"/>
    <x v="42"/>
    <d v="2016-05-10T00:00:00"/>
    <n v="836"/>
    <n v="2014"/>
    <s v="Q1"/>
    <s v="Jan"/>
    <s v="Standard Class"/>
    <s v="MV-17485"/>
    <s v="Mark Van Huff"/>
    <s v="Consumer"/>
    <s v="United States"/>
    <s v="Los Angeles"/>
    <s v="California"/>
    <n v="90049"/>
    <s v="West"/>
    <s v="FUR-FU-10003194"/>
    <s v="Furniture"/>
    <s v="Furnishings"/>
    <s v="Eldon Expressions Desk Accessory, Wood Pencil Holder, Oak"/>
    <n v="19.3"/>
    <n v="2"/>
    <n v="0"/>
    <n v="5.79"/>
    <s v="OK"/>
    <n v="0.3"/>
  </r>
  <r>
    <n v="737"/>
    <s v="CA-2017-131954"/>
    <x v="48"/>
    <x v="38"/>
    <x v="43"/>
    <d v="2017-01-25T00:00:00"/>
    <n v="251"/>
    <n v="2016"/>
    <s v="Q2"/>
    <s v="May"/>
    <s v="Standard Class"/>
    <s v="DS-13030"/>
    <s v="Darrin Sayre"/>
    <s v="Home Office"/>
    <s v="United States"/>
    <s v="Seattle"/>
    <s v="Washington"/>
    <n v="98115"/>
    <s v="West"/>
    <s v="FUR-BO-10001619"/>
    <s v="Furniture"/>
    <s v="Bookcases"/>
    <s v="O'Sullivan Cherrywood Estates Traditional Bookcase"/>
    <n v="84.98"/>
    <n v="1"/>
    <n v="0"/>
    <n v="18.695599999999999"/>
    <s v="OK"/>
    <n v="0.21999999999999997"/>
  </r>
  <r>
    <n v="523"/>
    <s v="CA-2017-145142"/>
    <x v="49"/>
    <x v="38"/>
    <x v="44"/>
    <d v="2017-01-25T00:00:00"/>
    <n v="246"/>
    <n v="2016"/>
    <s v="Q2"/>
    <s v="May"/>
    <s v="First Class"/>
    <s v="MC-17605"/>
    <s v="Matt Connell"/>
    <s v="Corporate"/>
    <s v="United States"/>
    <s v="Detroit"/>
    <s v="Michigan"/>
    <n v="48234"/>
    <s v="Central"/>
    <s v="FUR-TA-10001857"/>
    <s v="Furniture"/>
    <s v="Tables"/>
    <s v="Balt Solid Wood Rectangular Table"/>
    <n v="210.98"/>
    <n v="2"/>
    <n v="0"/>
    <n v="21.097999999999999"/>
    <s v="OK"/>
    <n v="0.1"/>
  </r>
  <r>
    <n v="6333"/>
    <s v="CA-2014-167927"/>
    <x v="50"/>
    <x v="39"/>
    <x v="45"/>
    <d v="2016-05-14T00:00:00"/>
    <n v="839"/>
    <n v="2014"/>
    <s v="Q1"/>
    <s v="Jan"/>
    <s v="Standard Class"/>
    <s v="XP-21865"/>
    <s v="Xylona Preis"/>
    <s v="Consumer"/>
    <s v="United States"/>
    <s v="Westland"/>
    <s v="Michigan"/>
    <n v="48185"/>
    <s v="Central"/>
    <s v="FUR-FU-10002268"/>
    <s v="Furniture"/>
    <s v="Furnishings"/>
    <s v="Ultra Door Push Plate"/>
    <n v="14.73"/>
    <n v="3"/>
    <n v="0"/>
    <n v="4.8609"/>
    <s v="OK"/>
    <n v="0.33"/>
  </r>
  <r>
    <n v="5643"/>
    <s v="CA-2016-127985"/>
    <x v="51"/>
    <x v="40"/>
    <x v="46"/>
    <d v="2016-05-04T00:00:00"/>
    <n v="507"/>
    <n v="2014"/>
    <s v="Q4"/>
    <s v="Dec"/>
    <s v="Second Class"/>
    <s v="DB-12910"/>
    <s v="Daniel Byrd"/>
    <s v="Home Office"/>
    <s v="United States"/>
    <s v="Columbus"/>
    <s v="Georgia"/>
    <n v="31907"/>
    <s v="South"/>
    <s v="FUR-FU-10003274"/>
    <s v="Furniture"/>
    <s v="Furnishings"/>
    <s v="Regeneration Desk Collection"/>
    <n v="7.04"/>
    <n v="4"/>
    <n v="0"/>
    <n v="3.0975999999999999"/>
    <s v="OK"/>
    <n v="0.44"/>
  </r>
  <r>
    <n v="1124"/>
    <s v="US-2014-147627"/>
    <x v="52"/>
    <x v="39"/>
    <x v="45"/>
    <d v="2016-05-11T00:00:00"/>
    <n v="836"/>
    <n v="2014"/>
    <s v="Q1"/>
    <s v="Jan"/>
    <s v="Standard Class"/>
    <s v="HL-15040"/>
    <s v="Hunter Lopez"/>
    <s v="Consumer"/>
    <s v="United States"/>
    <s v="Jonesboro"/>
    <s v="Arkansas"/>
    <n v="72401"/>
    <s v="South"/>
    <s v="FUR-FU-10003194"/>
    <s v="Furniture"/>
    <s v="Furnishings"/>
    <s v="Eldon Expressions Desk Accessory, Wood Pencil Holder, Oak"/>
    <n v="38.6"/>
    <n v="4"/>
    <n v="0"/>
    <n v="11.58"/>
    <s v="OK"/>
    <n v="0.3"/>
  </r>
  <r>
    <n v="1743"/>
    <s v="CA-2017-152807"/>
    <x v="53"/>
    <x v="41"/>
    <x v="47"/>
    <d v="2017-03-11T00:00:00"/>
    <n v="167"/>
    <n v="2016"/>
    <s v="Q3"/>
    <s v="Sep"/>
    <s v="Standard Class"/>
    <s v="MC-18100"/>
    <s v="Mick Crebagga"/>
    <s v="Consumer"/>
    <s v="United States"/>
    <s v="Philadelphia"/>
    <s v="Pennsylvania"/>
    <n v="19140"/>
    <s v="East"/>
    <s v="FUR-FU-10004415"/>
    <s v="Furniture"/>
    <s v="Furnishings"/>
    <s v="Stacking Tray, Side-Loading, Legal, Smoke"/>
    <n v="7.1680000000000001"/>
    <n v="2"/>
    <n v="0.2"/>
    <n v="0.98560000000000003"/>
    <s v="OK"/>
    <n v="0.13750000000000001"/>
  </r>
  <r>
    <n v="6328"/>
    <s v="CA-2014-167927"/>
    <x v="54"/>
    <x v="39"/>
    <x v="45"/>
    <d v="2016-05-13T00:00:00"/>
    <n v="838"/>
    <n v="2014"/>
    <s v="Q1"/>
    <s v="Jan"/>
    <s v="Standard Class"/>
    <s v="XP-21865"/>
    <s v="Xylona Preis"/>
    <s v="Consumer"/>
    <s v="United States"/>
    <s v="Westland"/>
    <s v="Michigan"/>
    <n v="48185"/>
    <s v="Central"/>
    <s v="FUR-FU-10002918"/>
    <s v="Furniture"/>
    <s v="Furnishings"/>
    <s v="Eldon ClusterMat Chair Mat with Cordless Antistatic Protection"/>
    <n v="272.94"/>
    <n v="3"/>
    <n v="0"/>
    <n v="30.023399999999999"/>
    <s v="OK"/>
    <n v="0.11"/>
  </r>
  <r>
    <n v="2432"/>
    <s v="CA-2017-129805"/>
    <x v="55"/>
    <x v="42"/>
    <x v="48"/>
    <d v="2018-02-01T00:00:00"/>
    <n v="131"/>
    <n v="2017"/>
    <s v="Q3"/>
    <s v="Sep"/>
    <s v="Standard Class"/>
    <s v="HM-14860"/>
    <s v="Harry Marie"/>
    <s v="Corporate"/>
    <s v="United States"/>
    <s v="Seattle"/>
    <s v="Washington"/>
    <n v="98103"/>
    <s v="West"/>
    <s v="FUR-FU-10001935"/>
    <s v="Furniture"/>
    <s v="Furnishings"/>
    <s v="3M Hangers With Command Adhesive"/>
    <n v="7.4"/>
    <n v="2"/>
    <n v="0"/>
    <n v="3.0339999999999998"/>
    <s v="OK"/>
    <n v="0.41"/>
  </r>
  <r>
    <n v="3910"/>
    <s v="CA-2015-167010"/>
    <x v="56"/>
    <x v="43"/>
    <x v="49"/>
    <d v="2015-10-04T00:00:00"/>
    <n v="409"/>
    <n v="2014"/>
    <s v="Q3"/>
    <s v="Aug"/>
    <s v="Standard Class"/>
    <s v="VT-21700"/>
    <s v="Valerie Takahito"/>
    <s v="Home Office"/>
    <s v="United States"/>
    <s v="Philadelphia"/>
    <s v="Pennsylvania"/>
    <n v="19143"/>
    <s v="East"/>
    <s v="FUR-FU-10001037"/>
    <s v="Furniture"/>
    <s v="Furnishings"/>
    <s v="DAX Charcoal/Nickel-Tone Document Frame, 5 x 7"/>
    <n v="7.5839999999999996"/>
    <n v="1"/>
    <n v="0.2"/>
    <n v="2.37"/>
    <s v="OK"/>
    <n v="0.31250000000000006"/>
  </r>
  <r>
    <n v="1127"/>
    <s v="US-2014-147627"/>
    <x v="57"/>
    <x v="39"/>
    <x v="45"/>
    <d v="2016-05-12T00:00:00"/>
    <n v="837"/>
    <n v="2014"/>
    <s v="Q1"/>
    <s v="Jan"/>
    <s v="Standard Class"/>
    <s v="HL-15040"/>
    <s v="Hunter Lopez"/>
    <s v="Consumer"/>
    <s v="United States"/>
    <s v="Jonesboro"/>
    <s v="Arkansas"/>
    <n v="72401"/>
    <s v="South"/>
    <s v="FUR-CH-10002331"/>
    <s v="Furniture"/>
    <s v="Chairs"/>
    <s v="Hon 4700 Series Mobuis Mid-Back Task Chairs with Adjustable Arms"/>
    <n v="1067.94"/>
    <n v="3"/>
    <n v="0"/>
    <n v="224.26740000000001"/>
    <s v="OK"/>
    <n v="0.21"/>
  </r>
  <r>
    <n v="6205"/>
    <s v="CA-2017-145660"/>
    <x v="58"/>
    <x v="44"/>
    <x v="50"/>
    <d v="2017-03-12T00:00:00"/>
    <n v="570"/>
    <n v="2015"/>
    <s v="Q3"/>
    <s v="Aug"/>
    <s v="First Class"/>
    <s v="MG-17650"/>
    <s v="Matthew Grinstein"/>
    <s v="Home Office"/>
    <s v="United States"/>
    <s v="Marion"/>
    <s v="Ohio"/>
    <n v="43302"/>
    <s v="East"/>
    <s v="FUR-FU-10002885"/>
    <s v="Furniture"/>
    <s v="Furnishings"/>
    <s v="Magna Visual Magnetic Picture Hangers"/>
    <n v="7.7119999999999997"/>
    <n v="2"/>
    <n v="0.2"/>
    <n v="1.7352000000000001"/>
    <s v="OK"/>
    <n v="0.22500000000000001"/>
  </r>
  <r>
    <n v="2471"/>
    <s v="US-2016-135923"/>
    <x v="59"/>
    <x v="45"/>
    <x v="51"/>
    <d v="2016-05-20T00:00:00"/>
    <n v="113"/>
    <n v="2016"/>
    <s v="Q1"/>
    <s v="Jan"/>
    <s v="Standard Class"/>
    <s v="CM-11935"/>
    <s v="Carlos Meador"/>
    <s v="Consumer"/>
    <s v="United States"/>
    <s v="Fayetteville"/>
    <s v="North Carolina"/>
    <n v="28314"/>
    <s v="South"/>
    <s v="FUR-FU-10002107"/>
    <s v="Furniture"/>
    <s v="Furnishings"/>
    <s v="Eldon Pizzaz Desk Accessories"/>
    <n v="14.272"/>
    <n v="8"/>
    <n v="0.2"/>
    <n v="4.2816000000000001"/>
    <s v="OK"/>
    <n v="0.3"/>
  </r>
  <r>
    <n v="9360"/>
    <s v="CA-2016-168046"/>
    <x v="60"/>
    <x v="45"/>
    <x v="51"/>
    <d v="2016-05-26T00:00:00"/>
    <n v="119"/>
    <n v="2016"/>
    <s v="Q1"/>
    <s v="Jan"/>
    <s v="Second Class"/>
    <s v="JD-15895"/>
    <s v="Jonathan Doherty"/>
    <s v="Corporate"/>
    <s v="United States"/>
    <s v="New York City"/>
    <s v="New York"/>
    <n v="10024"/>
    <s v="East"/>
    <s v="FUR-FU-10000747"/>
    <s v="Furniture"/>
    <s v="Furnishings"/>
    <s v="Tenex B1-RE Series Chair Mats for Low Pile Carpets"/>
    <n v="45.98"/>
    <n v="1"/>
    <n v="0"/>
    <n v="7.8166000000000002"/>
    <s v="OK"/>
    <n v="0.17"/>
  </r>
  <r>
    <n v="2694"/>
    <s v="CA-2016-138079"/>
    <x v="61"/>
    <x v="45"/>
    <x v="51"/>
    <d v="2016-05-22T00:00:00"/>
    <n v="115"/>
    <n v="2016"/>
    <s v="Q1"/>
    <s v="Jan"/>
    <s v="Standard Class"/>
    <s v="AJ-10795"/>
    <s v="Anthony Johnson"/>
    <s v="Corporate"/>
    <s v="United States"/>
    <s v="Seattle"/>
    <s v="Washington"/>
    <n v="98115"/>
    <s v="West"/>
    <s v="FUR-FU-10001475"/>
    <s v="Furniture"/>
    <s v="Furnishings"/>
    <s v="Contract Clock, 14&quot;, Brown"/>
    <n v="109.9"/>
    <n v="5"/>
    <n v="0"/>
    <n v="37.366"/>
    <s v="OK"/>
    <n v="0.33999999999999997"/>
  </r>
  <r>
    <n v="9359"/>
    <s v="CA-2016-168046"/>
    <x v="62"/>
    <x v="45"/>
    <x v="51"/>
    <d v="2016-05-25T00:00:00"/>
    <n v="118"/>
    <n v="2016"/>
    <s v="Q1"/>
    <s v="Jan"/>
    <s v="Second Class"/>
    <s v="JD-15895"/>
    <s v="Jonathan Doherty"/>
    <s v="Corporate"/>
    <s v="United States"/>
    <s v="New York City"/>
    <s v="New York"/>
    <n v="10024"/>
    <s v="East"/>
    <s v="FUR-TA-10001095"/>
    <s v="Furniture"/>
    <s v="Tables"/>
    <s v="Chromcraft Round Conference Tables"/>
    <n v="313.72199999999998"/>
    <n v="3"/>
    <n v="0.4"/>
    <n v="-99.345299999999995"/>
    <s v="OK"/>
    <n v="-0.31666666666666665"/>
  </r>
  <r>
    <n v="6820"/>
    <s v="CA-2017-163860"/>
    <x v="63"/>
    <x v="5"/>
    <x v="52"/>
    <d v="2018-01-01T00:00:00"/>
    <n v="103"/>
    <n v="2017"/>
    <s v="Q3"/>
    <s v="Sep"/>
    <s v="Standard Class"/>
    <s v="LO-17170"/>
    <s v="Lori Olson"/>
    <s v="Corporate"/>
    <s v="United States"/>
    <s v="Peoria"/>
    <s v="Illinois"/>
    <n v="61604"/>
    <s v="Central"/>
    <s v="FUR-FU-10004586"/>
    <s v="Furniture"/>
    <s v="Furnishings"/>
    <s v="G.E. Longer-Life Indoor Recessed Floodlight Bulbs"/>
    <n v="7.968"/>
    <n v="3"/>
    <n v="0.6"/>
    <n v="-2.3904000000000001"/>
    <s v="OK"/>
    <n v="-0.3"/>
  </r>
  <r>
    <n v="2472"/>
    <s v="US-2016-135923"/>
    <x v="64"/>
    <x v="45"/>
    <x v="51"/>
    <d v="2016-05-21T00:00:00"/>
    <n v="114"/>
    <n v="2016"/>
    <s v="Q1"/>
    <s v="Jan"/>
    <s v="Standard Class"/>
    <s v="CM-11935"/>
    <s v="Carlos Meador"/>
    <s v="Consumer"/>
    <s v="United States"/>
    <s v="Fayetteville"/>
    <s v="North Carolina"/>
    <n v="28314"/>
    <s v="South"/>
    <s v="FUR-BO-10002213"/>
    <s v="Furniture"/>
    <s v="Bookcases"/>
    <s v="Sauder Forest Hills Library, Woodland Oak Finish"/>
    <n v="451.13600000000002"/>
    <n v="4"/>
    <n v="0.2"/>
    <n v="-67.670400000000001"/>
    <s v="OK"/>
    <n v="-0.15"/>
  </r>
  <r>
    <n v="8151"/>
    <s v="CA-2014-167997"/>
    <x v="65"/>
    <x v="46"/>
    <x v="53"/>
    <d v="2016-05-27T00:00:00"/>
    <n v="849"/>
    <n v="2014"/>
    <s v="Q1"/>
    <s v="Jan"/>
    <s v="First Class"/>
    <s v="CA-11965"/>
    <s v="Carol Adams"/>
    <s v="Corporate"/>
    <s v="United States"/>
    <s v="Rapid City"/>
    <s v="South Dakota"/>
    <n v="57701"/>
    <s v="Central"/>
    <s v="FUR-BO-10004409"/>
    <s v="Furniture"/>
    <s v="Bookcases"/>
    <s v="Safco Value Mate Series Steel Bookcases, Baked Enamel Finish on Steel, Gray"/>
    <n v="141.96"/>
    <n v="2"/>
    <n v="0"/>
    <n v="39.748800000000003"/>
    <s v="OK"/>
    <n v="0.28000000000000003"/>
  </r>
  <r>
    <n v="4493"/>
    <s v="CA-2014-150798"/>
    <x v="66"/>
    <x v="47"/>
    <x v="54"/>
    <d v="2014-03-12T00:00:00"/>
    <n v="57"/>
    <n v="2014"/>
    <s v="Q1"/>
    <s v="Jan"/>
    <s v="Second Class"/>
    <s v="JK-15730"/>
    <s v="Joe Kamberova"/>
    <s v="Consumer"/>
    <s v="United States"/>
    <s v="Columbus"/>
    <s v="Ohio"/>
    <n v="43229"/>
    <s v="East"/>
    <s v="FUR-FU-10000221"/>
    <s v="Furniture"/>
    <s v="Furnishings"/>
    <s v="Master Caster Door Stop, Brown"/>
    <n v="8.1280000000000001"/>
    <n v="2"/>
    <n v="0.2"/>
    <n v="1.4224000000000001"/>
    <s v="OK"/>
    <n v="0.17500000000000002"/>
  </r>
  <r>
    <n v="9785"/>
    <s v="CA-2015-149748"/>
    <x v="67"/>
    <x v="48"/>
    <x v="55"/>
    <d v="2018-08-08T00:00:00"/>
    <n v="1279"/>
    <n v="2015"/>
    <s v="Q1"/>
    <s v="Feb"/>
    <s v="Second Class"/>
    <s v="EM-13825"/>
    <s v="Elizabeth Moffitt"/>
    <s v="Corporate"/>
    <s v="United States"/>
    <s v="Paterson"/>
    <s v="New Jersey"/>
    <n v="7501"/>
    <s v="East"/>
    <s v="FUR-FU-10001847"/>
    <s v="Furniture"/>
    <s v="Furnishings"/>
    <s v="Eldon Image Series Black Desk Accessories"/>
    <n v="8.2799999999999994"/>
    <n v="2"/>
    <n v="0"/>
    <n v="2.9807999999999999"/>
    <s v="OK"/>
    <n v="0.36000000000000004"/>
  </r>
  <r>
    <n v="2537"/>
    <s v="CA-2015-168746"/>
    <x v="68"/>
    <x v="49"/>
    <x v="56"/>
    <d v="2016-06-01T00:00:00"/>
    <n v="489"/>
    <n v="2015"/>
    <s v="Q1"/>
    <s v="Jan"/>
    <s v="Second Class"/>
    <s v="SV-20365"/>
    <s v="Seth Vernon"/>
    <s v="Consumer"/>
    <s v="United States"/>
    <s v="Cleveland"/>
    <s v="Ohio"/>
    <n v="44105"/>
    <s v="East"/>
    <s v="FUR-CH-10000513"/>
    <s v="Furniture"/>
    <s v="Chairs"/>
    <s v="High-Back Leather Manager's Chair"/>
    <n v="181.98599999999999"/>
    <n v="2"/>
    <n v="0.3"/>
    <n v="-54.595799999999997"/>
    <s v="OK"/>
    <n v="-0.3"/>
  </r>
  <r>
    <n v="9413"/>
    <s v="CA-2015-164777"/>
    <x v="69"/>
    <x v="49"/>
    <x v="56"/>
    <d v="2016-06-02T00:00:00"/>
    <n v="490"/>
    <n v="2015"/>
    <s v="Q1"/>
    <s v="Jan"/>
    <s v="First Class"/>
    <s v="SC-20305"/>
    <s v="Sean Christensen"/>
    <s v="Consumer"/>
    <s v="United States"/>
    <s v="Los Angeles"/>
    <s v="California"/>
    <n v="90036"/>
    <s v="West"/>
    <s v="FUR-CH-10002024"/>
    <s v="Furniture"/>
    <s v="Chairs"/>
    <s v="HON 5400 Series Task Chairs for Big and Tall"/>
    <n v="2803.92"/>
    <n v="5"/>
    <n v="0.2"/>
    <n v="0"/>
    <s v="Zero-Profit Order"/>
    <n v="0"/>
  </r>
  <r>
    <n v="7294"/>
    <s v="CA-2016-113656"/>
    <x v="70"/>
    <x v="50"/>
    <x v="57"/>
    <d v="2016-05-23T00:00:00"/>
    <n v="115"/>
    <n v="2016"/>
    <s v="Q1"/>
    <s v="Jan"/>
    <s v="Standard Class"/>
    <s v="CB-12415"/>
    <s v="Christy Brittain"/>
    <s v="Consumer"/>
    <s v="United States"/>
    <s v="Los Angeles"/>
    <s v="California"/>
    <n v="90036"/>
    <s v="West"/>
    <s v="FUR-FU-10000719"/>
    <s v="Furniture"/>
    <s v="Furnishings"/>
    <s v="DAX Cubicle Frames, 8-1/2 x 11"/>
    <n v="59.99"/>
    <n v="7"/>
    <n v="0"/>
    <n v="21.596399999999999"/>
    <s v="OK"/>
    <n v="0.36"/>
  </r>
  <r>
    <n v="2584"/>
    <s v="US-2014-155502"/>
    <x v="71"/>
    <x v="51"/>
    <x v="58"/>
    <d v="2016-05-29T00:00:00"/>
    <n v="849"/>
    <n v="2014"/>
    <s v="Q1"/>
    <s v="Jan"/>
    <s v="Standard Class"/>
    <s v="SD-20485"/>
    <s v="Shirley Daniels"/>
    <s v="Home Office"/>
    <s v="United States"/>
    <s v="Alexandria"/>
    <s v="Virginia"/>
    <n v="22304"/>
    <s v="South"/>
    <s v="FUR-FU-10001847"/>
    <s v="Furniture"/>
    <s v="Furnishings"/>
    <s v="Eldon Image Series Black Desk Accessories"/>
    <n v="12.42"/>
    <n v="3"/>
    <n v="0"/>
    <n v="4.4711999999999996"/>
    <s v="OK"/>
    <n v="0.36"/>
  </r>
  <r>
    <n v="2579"/>
    <s v="US-2014-155502"/>
    <x v="72"/>
    <x v="51"/>
    <x v="58"/>
    <d v="2016-05-28T00:00:00"/>
    <n v="848"/>
    <n v="2014"/>
    <s v="Q1"/>
    <s v="Jan"/>
    <s v="Standard Class"/>
    <s v="SD-20485"/>
    <s v="Shirley Daniels"/>
    <s v="Home Office"/>
    <s v="United States"/>
    <s v="Alexandria"/>
    <s v="Virginia"/>
    <n v="22304"/>
    <s v="South"/>
    <s v="FUR-FU-10004587"/>
    <s v="Furniture"/>
    <s v="Furnishings"/>
    <s v="GE General Use Halogen Bulbs, 100 Watts, 1 Bulb per Pack"/>
    <n v="62.82"/>
    <n v="3"/>
    <n v="0"/>
    <n v="30.7818"/>
    <s v="OK"/>
    <n v="0.49"/>
  </r>
  <r>
    <n v="9640"/>
    <s v="CA-2015-116638"/>
    <x v="73"/>
    <x v="52"/>
    <x v="59"/>
    <d v="2016-06-03T00:00:00"/>
    <n v="489"/>
    <n v="2015"/>
    <s v="Q1"/>
    <s v="Jan"/>
    <s v="Second Class"/>
    <s v="JH-15985"/>
    <s v="Joseph Holt"/>
    <s v="Consumer"/>
    <s v="United States"/>
    <s v="Concord"/>
    <s v="North Carolina"/>
    <n v="28027"/>
    <s v="South"/>
    <s v="FUR-TA-10000198"/>
    <s v="Furniture"/>
    <s v="Tables"/>
    <s v="Chromcraft Bull-Nose Wood Oval Conference Tables &amp; Bases"/>
    <n v="4297.6440000000002"/>
    <n v="13"/>
    <n v="0.4"/>
    <n v="-1862.3124"/>
    <s v="OK"/>
    <n v="-0.43333333333333329"/>
  </r>
  <r>
    <n v="9918"/>
    <s v="CA-2017-160927"/>
    <x v="74"/>
    <x v="53"/>
    <x v="60"/>
    <d v="2017-01-31T00:00:00"/>
    <n v="240"/>
    <n v="2016"/>
    <s v="Q2"/>
    <s v="Jun"/>
    <s v="Second Class"/>
    <s v="TM-21010"/>
    <s v="Tamara Manning"/>
    <s v="Consumer"/>
    <s v="United States"/>
    <s v="Marion"/>
    <s v="Iowa"/>
    <n v="52302"/>
    <s v="Central"/>
    <s v="FUR-FU-10000010"/>
    <s v="Furniture"/>
    <s v="Furnishings"/>
    <s v="DAX Value U-Channel Document Frames, Easel Back"/>
    <n v="14.91"/>
    <n v="3"/>
    <n v="0"/>
    <n v="4.6220999999999997"/>
    <s v="OK"/>
    <n v="0.31"/>
  </r>
  <r>
    <n v="1416"/>
    <s v="CA-2017-115994"/>
    <x v="75"/>
    <x v="53"/>
    <x v="61"/>
    <d v="2017-01-31T00:00:00"/>
    <n v="241"/>
    <n v="2016"/>
    <s v="Q2"/>
    <s v="Jun"/>
    <s v="Second Class"/>
    <s v="BT-11305"/>
    <s v="Beth Thompson"/>
    <s v="Home Office"/>
    <s v="United States"/>
    <s v="Costa Mesa"/>
    <s v="California"/>
    <n v="92627"/>
    <s v="West"/>
    <s v="FUR-FU-10003976"/>
    <s v="Furniture"/>
    <s v="Furnishings"/>
    <s v="DAX Executive Solid Wood Document Frame, Desktop or Hang, Mahogany, 5 x 7"/>
    <n v="37.74"/>
    <n v="3"/>
    <n v="0"/>
    <n v="12.8316"/>
    <s v="OK"/>
    <n v="0.33999999999999997"/>
  </r>
  <r>
    <n v="1230"/>
    <s v="CA-2017-100013"/>
    <x v="76"/>
    <x v="54"/>
    <x v="62"/>
    <d v="2017-11-11T00:00:00"/>
    <n v="699"/>
    <n v="2015"/>
    <s v="Q4"/>
    <s v="Dec"/>
    <s v="Standard Class"/>
    <s v="ZC-21910"/>
    <s v="Zuschuss Carroll"/>
    <s v="Consumer"/>
    <s v="United States"/>
    <s v="Los Angeles"/>
    <s v="California"/>
    <n v="90045"/>
    <s v="West"/>
    <s v="FUR-FU-10001424"/>
    <s v="Furniture"/>
    <s v="Furnishings"/>
    <s v="Dax Clear Box Frame"/>
    <n v="8.73"/>
    <n v="1"/>
    <n v="0"/>
    <n v="2.9681999999999999"/>
    <s v="OK"/>
    <n v="0.33999999999999997"/>
  </r>
  <r>
    <n v="8312"/>
    <s v="US-2017-105935"/>
    <x v="77"/>
    <x v="53"/>
    <x v="63"/>
    <d v="2017-01-31T00:00:00"/>
    <n v="246"/>
    <n v="2016"/>
    <s v="Q2"/>
    <s v="May"/>
    <s v="Standard Class"/>
    <s v="BD-11500"/>
    <s v="Bradley Drucker"/>
    <s v="Consumer"/>
    <s v="United States"/>
    <s v="Columbus"/>
    <s v="Georgia"/>
    <n v="31907"/>
    <s v="South"/>
    <s v="FUR-FU-10002157"/>
    <s v="Furniture"/>
    <s v="Furnishings"/>
    <s v="Artistic Insta-Plaque"/>
    <n v="62.72"/>
    <n v="4"/>
    <n v="0"/>
    <n v="24.460799999999999"/>
    <s v="OK"/>
    <n v="0.39"/>
  </r>
  <r>
    <n v="7204"/>
    <s v="CA-2014-118276"/>
    <x v="78"/>
    <x v="55"/>
    <x v="64"/>
    <d v="2017-09-27T00:00:00"/>
    <n v="969"/>
    <n v="2015"/>
    <s v="Q1"/>
    <s v="Feb"/>
    <s v="Standard Class"/>
    <s v="MG-17890"/>
    <s v="Michael Granlund"/>
    <s v="Home Office"/>
    <s v="United States"/>
    <s v="Saint Charles"/>
    <s v="Illinois"/>
    <n v="60174"/>
    <s v="Central"/>
    <s v="FUR-FU-10002111"/>
    <s v="Furniture"/>
    <s v="Furnishings"/>
    <s v="Master Caster Door Stop, Large Brown"/>
    <n v="8.7360000000000007"/>
    <n v="3"/>
    <n v="0.6"/>
    <n v="-4.8048000000000002"/>
    <s v="OK"/>
    <n v="-0.54999999999999993"/>
  </r>
  <r>
    <n v="1997"/>
    <s v="US-2017-147221"/>
    <x v="79"/>
    <x v="56"/>
    <x v="65"/>
    <d v="2017-04-12T00:00:00"/>
    <n v="567"/>
    <n v="2015"/>
    <s v="Q3"/>
    <s v="Sep"/>
    <s v="Second Class"/>
    <s v="JS-16030"/>
    <s v="Joy Smith"/>
    <s v="Consumer"/>
    <s v="United States"/>
    <s v="Houston"/>
    <s v="Texas"/>
    <n v="77036"/>
    <s v="Central"/>
    <s v="FUR-FU-10004020"/>
    <s v="Furniture"/>
    <s v="Furnishings"/>
    <s v="Advantus Panel Wall Acrylic Frame"/>
    <n v="8.7520000000000007"/>
    <n v="4"/>
    <n v="0.6"/>
    <n v="-3.7195999999999998"/>
    <s v="OK"/>
    <n v="-0.42499999999999993"/>
  </r>
  <r>
    <n v="724"/>
    <s v="CA-2014-117429"/>
    <x v="80"/>
    <x v="57"/>
    <x v="66"/>
    <d v="2014-10-13T00:00:00"/>
    <n v="198"/>
    <n v="2014"/>
    <s v="Q1"/>
    <s v="Mar"/>
    <s v="Standard Class"/>
    <s v="MR-17545"/>
    <s v="Mathew Reese"/>
    <s v="Home Office"/>
    <s v="United States"/>
    <s v="Philadelphia"/>
    <s v="Pennsylvania"/>
    <n v="19140"/>
    <s v="East"/>
    <s v="FUR-FU-10000222"/>
    <s v="Furniture"/>
    <s v="Furnishings"/>
    <s v="Seth Thomas 16&quot; Steel Case Clock"/>
    <n v="129.91999999999999"/>
    <n v="5"/>
    <n v="0.2"/>
    <n v="21.111999999999998"/>
    <s v="OK"/>
    <n v="0.16250000000000001"/>
  </r>
  <r>
    <n v="4169"/>
    <s v="CA-2014-157924"/>
    <x v="81"/>
    <x v="57"/>
    <x v="67"/>
    <d v="2014-10-13T00:00:00"/>
    <n v="145"/>
    <n v="2014"/>
    <s v="Q2"/>
    <s v="May"/>
    <s v="First Class"/>
    <s v="HA-14920"/>
    <s v="Helen Andreada"/>
    <s v="Consumer"/>
    <s v="United States"/>
    <s v="Pasadena"/>
    <s v="California"/>
    <n v="91104"/>
    <s v="West"/>
    <s v="FUR-CH-10000229"/>
    <s v="Furniture"/>
    <s v="Chairs"/>
    <s v="Global Enterprise Series Seating High-Back Swivel/Tilt Chairs"/>
    <n v="433.56799999999998"/>
    <n v="2"/>
    <n v="0.2"/>
    <n v="-65.035200000000003"/>
    <s v="OK"/>
    <n v="-0.15000000000000002"/>
  </r>
  <r>
    <n v="8134"/>
    <s v="CA-2015-131352"/>
    <x v="82"/>
    <x v="58"/>
    <x v="68"/>
    <d v="2015-10-13T00:00:00"/>
    <n v="366"/>
    <n v="2014"/>
    <s v="Q4"/>
    <s v="Oct"/>
    <s v="Standard Class"/>
    <s v="GH-14485"/>
    <s v="Gene Hale"/>
    <s v="Corporate"/>
    <s v="United States"/>
    <s v="Dallas"/>
    <s v="Texas"/>
    <n v="75081"/>
    <s v="Central"/>
    <s v="FUR-FU-10003708"/>
    <s v="Furniture"/>
    <s v="Furnishings"/>
    <s v="Tenex Traditional Chairmats for Medium Pile Carpet, Standard Lip, 36&quot; x 48&quot;"/>
    <n v="72.78"/>
    <n v="3"/>
    <n v="0.6"/>
    <n v="-70.960499999999996"/>
    <s v="OK"/>
    <n v="-0.97499999999999998"/>
  </r>
  <r>
    <n v="9263"/>
    <s v="CA-2015-124499"/>
    <x v="83"/>
    <x v="58"/>
    <x v="69"/>
    <d v="2015-10-13T00:00:00"/>
    <n v="348"/>
    <n v="2014"/>
    <s v="Q4"/>
    <s v="Oct"/>
    <s v="Standard Class"/>
    <s v="FM-14380"/>
    <s v="Fred McMath"/>
    <s v="Consumer"/>
    <s v="United States"/>
    <s v="Detroit"/>
    <s v="Michigan"/>
    <n v="48227"/>
    <s v="Central"/>
    <s v="FUR-CH-10000513"/>
    <s v="Furniture"/>
    <s v="Chairs"/>
    <s v="High-Back Leather Manager's Chair"/>
    <n v="389.97"/>
    <n v="3"/>
    <n v="0"/>
    <n v="35.097299999999997"/>
    <s v="OK"/>
    <n v="8.9999999999999983E-2"/>
  </r>
  <r>
    <n v="1715"/>
    <s v="CA-2017-104003"/>
    <x v="84"/>
    <x v="59"/>
    <x v="70"/>
    <d v="2017-10-13T00:00:00"/>
    <n v="650"/>
    <n v="2016"/>
    <s v="Q1"/>
    <s v="Jan"/>
    <s v="Standard Class"/>
    <s v="DC-13285"/>
    <s v="Debra Catini"/>
    <s v="Consumer"/>
    <s v="United States"/>
    <s v="San Francisco"/>
    <s v="California"/>
    <n v="94110"/>
    <s v="West"/>
    <s v="FUR-BO-10003965"/>
    <s v="Furniture"/>
    <s v="Bookcases"/>
    <s v="O'Sullivan Manor Hill 2-Door Library in Brianna Oak"/>
    <n v="307.666"/>
    <n v="2"/>
    <n v="0.15"/>
    <n v="-14.478400000000001"/>
    <s v="OK"/>
    <n v="-4.7058823529411764E-2"/>
  </r>
  <r>
    <n v="3482"/>
    <s v="CA-2014-124023"/>
    <x v="85"/>
    <x v="60"/>
    <x v="71"/>
    <d v="2014-10-04T00:00:00"/>
    <n v="201"/>
    <n v="2014"/>
    <s v="Q1"/>
    <s v="Mar"/>
    <s v="First Class"/>
    <s v="PJ-19015"/>
    <s v="Pauline Johnson"/>
    <s v="Consumer"/>
    <s v="United States"/>
    <s v="Mobile"/>
    <s v="Alabama"/>
    <n v="36608"/>
    <s v="South"/>
    <s v="FUR-FU-10004415"/>
    <s v="Furniture"/>
    <s v="Furnishings"/>
    <s v="Stacking Tray, Side-Loading, Legal, Smoke"/>
    <n v="8.9600000000000009"/>
    <n v="2"/>
    <n v="0"/>
    <n v="2.7776000000000001"/>
    <s v="OK"/>
    <n v="0.31"/>
  </r>
  <r>
    <n v="6679"/>
    <s v="CA-2014-150329"/>
    <x v="86"/>
    <x v="61"/>
    <x v="72"/>
    <d v="2014-10-14T00:00:00"/>
    <n v="162"/>
    <n v="2014"/>
    <s v="Q2"/>
    <s v="May"/>
    <s v="Standard Class"/>
    <s v="SD-20485"/>
    <s v="Shirley Daniels"/>
    <s v="Home Office"/>
    <s v="United States"/>
    <s v="Phoenix"/>
    <s v="Arizona"/>
    <n v="85023"/>
    <s v="West"/>
    <s v="FUR-FU-10003724"/>
    <s v="Furniture"/>
    <s v="Furnishings"/>
    <s v="Westinghouse Clip-On Gooseneck Lamps"/>
    <n v="46.872"/>
    <n v="7"/>
    <n v="0.2"/>
    <n v="3.5154000000000001"/>
    <s v="OK"/>
    <n v="7.4999999999999997E-2"/>
  </r>
  <r>
    <n v="193"/>
    <s v="CA-2015-102281"/>
    <x v="87"/>
    <x v="62"/>
    <x v="73"/>
    <d v="2015-10-14T00:00:00"/>
    <n v="312"/>
    <n v="2014"/>
    <s v="Q4"/>
    <s v="Dec"/>
    <s v="First Class"/>
    <s v="MP-17470"/>
    <s v="Mark Packer"/>
    <s v="Home Office"/>
    <s v="United States"/>
    <s v="New York City"/>
    <s v="New York"/>
    <n v="10035"/>
    <s v="East"/>
    <s v="FUR-BO-10002545"/>
    <s v="Furniture"/>
    <s v="Bookcases"/>
    <s v="Atlantic Metals Mobile 3-Shelf Bookcases, Custom Colors"/>
    <n v="626.35199999999998"/>
    <n v="3"/>
    <n v="0.2"/>
    <n v="46.976399999999998"/>
    <s v="OK"/>
    <n v="7.4999999999999997E-2"/>
  </r>
  <r>
    <n v="5462"/>
    <s v="CA-2017-101574"/>
    <x v="88"/>
    <x v="63"/>
    <x v="74"/>
    <d v="2019-10-11T00:00:00"/>
    <n v="914"/>
    <n v="2017"/>
    <s v="Q2"/>
    <s v="Apr"/>
    <s v="Standard Class"/>
    <s v="BD-11725"/>
    <s v="Bruce Degenhardt"/>
    <s v="Consumer"/>
    <s v="United States"/>
    <s v="Los Angeles"/>
    <s v="California"/>
    <n v="90032"/>
    <s v="West"/>
    <s v="FUR-FU-10001706"/>
    <s v="Furniture"/>
    <s v="Furnishings"/>
    <s v="Longer-Life Soft White Bulbs"/>
    <n v="9.24"/>
    <n v="3"/>
    <n v="0"/>
    <n v="4.4352"/>
    <s v="OK"/>
    <n v="0.48"/>
  </r>
  <r>
    <n v="190"/>
    <s v="CA-2015-102281"/>
    <x v="89"/>
    <x v="62"/>
    <x v="75"/>
    <d v="2015-10-14T00:00:00"/>
    <n v="313"/>
    <n v="2014"/>
    <s v="Q4"/>
    <s v="Dec"/>
    <s v="First Class"/>
    <s v="MP-17470"/>
    <s v="Mark Packer"/>
    <s v="Home Office"/>
    <s v="United States"/>
    <s v="New York City"/>
    <s v="New York"/>
    <n v="10035"/>
    <s v="East"/>
    <s v="FUR-BO-10002613"/>
    <s v="Furniture"/>
    <s v="Bookcases"/>
    <s v="Atlantic Metals Mobile 4-Shelf Bookcases, Custom Colors"/>
    <n v="899.13599999999997"/>
    <n v="4"/>
    <n v="0.2"/>
    <n v="112.392"/>
    <s v="OK"/>
    <n v="0.125"/>
  </r>
  <r>
    <n v="8348"/>
    <s v="US-2015-115238"/>
    <x v="90"/>
    <x v="64"/>
    <x v="76"/>
    <d v="2018-05-08T00:00:00"/>
    <n v="1129"/>
    <n v="2015"/>
    <s v="Q2"/>
    <s v="Apr"/>
    <s v="Standard Class"/>
    <s v="JW-15220"/>
    <s v="Jane Waco"/>
    <s v="Corporate"/>
    <s v="United States"/>
    <s v="Lawrence"/>
    <s v="Massachusetts"/>
    <n v="1841"/>
    <s v="East"/>
    <s v="FUR-FU-10002445"/>
    <s v="Furniture"/>
    <s v="Furnishings"/>
    <s v="DAX Two-Tone Rosewood/Black Document Frame, Desktop, 5 x 7"/>
    <n v="9.48"/>
    <n v="1"/>
    <n v="0"/>
    <n v="3.7919999999999998"/>
    <s v="OK"/>
    <n v="0.39999999999999997"/>
  </r>
  <r>
    <n v="2557"/>
    <s v="US-2016-126844"/>
    <x v="91"/>
    <x v="65"/>
    <x v="77"/>
    <d v="2016-10-14T00:00:00"/>
    <n v="515"/>
    <n v="2015"/>
    <s v="Q2"/>
    <s v="May"/>
    <s v="Standard Class"/>
    <s v="BW-11110"/>
    <s v="Bart Watters"/>
    <s v="Corporate"/>
    <s v="United States"/>
    <s v="Houston"/>
    <s v="Texas"/>
    <n v="77070"/>
    <s v="Central"/>
    <s v="FUR-FU-10004909"/>
    <s v="Furniture"/>
    <s v="Furnishings"/>
    <s v="Contemporary Wood/Metal Frame"/>
    <n v="51.712000000000003"/>
    <n v="8"/>
    <n v="0.6"/>
    <n v="-32.32"/>
    <s v="OK"/>
    <n v="-0.625"/>
  </r>
  <r>
    <n v="7358"/>
    <s v="CA-2016-114748"/>
    <x v="92"/>
    <x v="65"/>
    <x v="78"/>
    <d v="2016-10-14T00:00:00"/>
    <n v="499"/>
    <n v="2015"/>
    <s v="Q2"/>
    <s v="Jun"/>
    <s v="Standard Class"/>
    <s v="MZ-17335"/>
    <s v="Maria Zettner"/>
    <s v="Home Office"/>
    <s v="United States"/>
    <s v="Phoenix"/>
    <s v="Arizona"/>
    <n v="85023"/>
    <s v="West"/>
    <s v="FUR-FU-10001488"/>
    <s v="Furniture"/>
    <s v="Furnishings"/>
    <s v="Tenex 46&quot; x 60&quot; Computer Anti-Static Chairmat, Rectangular Shaped"/>
    <n v="169.56800000000001"/>
    <n v="2"/>
    <n v="0.2"/>
    <n v="0"/>
    <s v="Zero-Profit Order"/>
    <n v="0"/>
  </r>
  <r>
    <n v="1494"/>
    <s v="CA-2017-139661"/>
    <x v="93"/>
    <x v="41"/>
    <x v="79"/>
    <d v="2017-03-11T00:00:00"/>
    <n v="168"/>
    <n v="2016"/>
    <s v="Q3"/>
    <s v="Sep"/>
    <s v="Standard Class"/>
    <s v="JW-15220"/>
    <s v="Jane Waco"/>
    <s v="Corporate"/>
    <s v="United States"/>
    <s v="Vancouver"/>
    <s v="Washington"/>
    <n v="98661"/>
    <s v="West"/>
    <s v="FUR-FU-10002885"/>
    <s v="Furniture"/>
    <s v="Furnishings"/>
    <s v="Magna Visual Magnetic Picture Hangers"/>
    <n v="9.64"/>
    <n v="2"/>
    <n v="0"/>
    <n v="3.6631999999999998"/>
    <s v="OK"/>
    <n v="0.37999999999999995"/>
  </r>
  <r>
    <n v="5318"/>
    <s v="US-2017-162558"/>
    <x v="94"/>
    <x v="66"/>
    <x v="80"/>
    <d v="2017-05-10T00:00:00"/>
    <n v="606"/>
    <n v="2015"/>
    <s v="Q3"/>
    <s v="Sep"/>
    <s v="First Class"/>
    <s v="Dp-13240"/>
    <s v="Dean percer"/>
    <s v="Home Office"/>
    <s v="United States"/>
    <s v="Knoxville"/>
    <s v="Tennessee"/>
    <n v="37918"/>
    <s v="South"/>
    <s v="FUR-FU-10004864"/>
    <s v="Furniture"/>
    <s v="Furnishings"/>
    <s v="Eldon 500 Class Desk Accessories"/>
    <n v="9.6560000000000006"/>
    <n v="1"/>
    <n v="0.2"/>
    <n v="1.5690999999999999"/>
    <s v="OK"/>
    <n v="0.16249999999999998"/>
  </r>
  <r>
    <n v="1396"/>
    <s v="US-2017-117247"/>
    <x v="95"/>
    <x v="67"/>
    <x v="81"/>
    <d v="2017-10-14T00:00:00"/>
    <n v="608"/>
    <n v="2016"/>
    <s v="Q1"/>
    <s v="Feb"/>
    <s v="Standard Class"/>
    <s v="CK-12760"/>
    <s v="Cyma Kinney"/>
    <s v="Corporate"/>
    <s v="United States"/>
    <s v="Aurora"/>
    <s v="Illinois"/>
    <n v="60505"/>
    <s v="Central"/>
    <s v="FUR-TA-10001676"/>
    <s v="Furniture"/>
    <s v="Tables"/>
    <s v="Hon 61000 Series Interactive Training Tables"/>
    <n v="66.644999999999996"/>
    <n v="3"/>
    <n v="0.5"/>
    <n v="-42.652799999999999"/>
    <s v="OK"/>
    <n v="-0.64"/>
  </r>
  <r>
    <n v="77"/>
    <s v="US-2017-118038"/>
    <x v="96"/>
    <x v="68"/>
    <x v="82"/>
    <d v="2017-11-12T00:00:00"/>
    <n v="631"/>
    <n v="2016"/>
    <s v="Q1"/>
    <s v="Feb"/>
    <s v="First Class"/>
    <s v="KB-16600"/>
    <s v="Ken Brennan"/>
    <s v="Corporate"/>
    <s v="United States"/>
    <s v="Houston"/>
    <s v="Texas"/>
    <n v="77041"/>
    <s v="Central"/>
    <s v="FUR-FU-10000260"/>
    <s v="Furniture"/>
    <s v="Furnishings"/>
    <s v="6&quot; Cubicle Wall Clock, Black"/>
    <n v="9.7080000000000002"/>
    <n v="3"/>
    <n v="0.6"/>
    <n v="-5.8247999999999998"/>
    <s v="OK"/>
    <n v="-0.6"/>
  </r>
  <r>
    <n v="8006"/>
    <s v="CA-2014-143210"/>
    <x v="97"/>
    <x v="47"/>
    <x v="21"/>
    <d v="2014-03-12T00:00:00"/>
    <n v="53"/>
    <n v="2014"/>
    <s v="Q1"/>
    <s v="Jan"/>
    <s v="First Class"/>
    <s v="AA-10645"/>
    <s v="Anna Andreadi"/>
    <s v="Consumer"/>
    <s v="United States"/>
    <s v="Lowell"/>
    <s v="Massachusetts"/>
    <n v="1852"/>
    <s v="East"/>
    <s v="FUR-FU-10002268"/>
    <s v="Furniture"/>
    <s v="Furnishings"/>
    <s v="Ultra Door Push Plate"/>
    <n v="9.82"/>
    <n v="2"/>
    <n v="0"/>
    <n v="3.2406000000000001"/>
    <s v="OK"/>
    <n v="0.33"/>
  </r>
  <r>
    <n v="7171"/>
    <s v="US-2017-168613"/>
    <x v="98"/>
    <x v="67"/>
    <x v="29"/>
    <d v="2017-10-14T00:00:00"/>
    <n v="632"/>
    <n v="2016"/>
    <s v="Q1"/>
    <s v="Jan"/>
    <s v="Standard Class"/>
    <s v="GM-14440"/>
    <s v="Gary McGarr"/>
    <s v="Consumer"/>
    <s v="United States"/>
    <s v="New York City"/>
    <s v="New York"/>
    <n v="10009"/>
    <s v="East"/>
    <s v="FUR-CH-10002372"/>
    <s v="Furniture"/>
    <s v="Chairs"/>
    <s v="Office Star - Ergonomically Designed Knee Chair"/>
    <n v="145.76400000000001"/>
    <n v="2"/>
    <n v="0.1"/>
    <n v="3.2391999999999999"/>
    <s v="OK"/>
    <n v="2.222222222222222E-2"/>
  </r>
  <r>
    <n v="717"/>
    <s v="CA-2014-130092"/>
    <x v="99"/>
    <x v="69"/>
    <x v="54"/>
    <d v="2014-05-10T00:00:00"/>
    <n v="116"/>
    <n v="2014"/>
    <s v="Q1"/>
    <s v="Jan"/>
    <s v="First Class"/>
    <s v="SV-20365"/>
    <s v="Seth Vernon"/>
    <s v="Consumer"/>
    <s v="United States"/>
    <s v="Dover"/>
    <s v="Delaware"/>
    <n v="19901"/>
    <s v="East"/>
    <s v="FUR-FU-10000010"/>
    <s v="Furniture"/>
    <s v="Furnishings"/>
    <s v="DAX Value U-Channel Document Frames, Easel Back"/>
    <n v="9.94"/>
    <n v="2"/>
    <n v="0"/>
    <n v="3.0813999999999999"/>
    <s v="OK"/>
    <n v="0.31"/>
  </r>
  <r>
    <n v="1504"/>
    <s v="CA-2016-100468"/>
    <x v="100"/>
    <x v="70"/>
    <x v="83"/>
    <d v="2017-02-09T00:00:00"/>
    <n v="394"/>
    <n v="2016"/>
    <s v="Q1"/>
    <s v="Jan"/>
    <s v="Standard Class"/>
    <s v="AT-10435"/>
    <s v="Alyssa Tate"/>
    <s v="Home Office"/>
    <s v="United States"/>
    <s v="Los Angeles"/>
    <s v="California"/>
    <n v="90045"/>
    <s v="West"/>
    <s v="FUR-FU-10000010"/>
    <s v="Furniture"/>
    <s v="Furnishings"/>
    <s v="DAX Value U-Channel Document Frames, Easel Back"/>
    <n v="9.94"/>
    <n v="2"/>
    <n v="0"/>
    <n v="3.0813999999999999"/>
    <s v="OK"/>
    <n v="0.31"/>
  </r>
  <r>
    <n v="3821"/>
    <s v="CA-2017-141873"/>
    <x v="101"/>
    <x v="67"/>
    <x v="84"/>
    <d v="2017-10-14T00:00:00"/>
    <n v="607"/>
    <n v="2016"/>
    <s v="Q1"/>
    <s v="Feb"/>
    <s v="Standard Class"/>
    <s v="HG-14845"/>
    <s v="Harry Greene"/>
    <s v="Consumer"/>
    <s v="United States"/>
    <s v="New York City"/>
    <s v="New York"/>
    <n v="10024"/>
    <s v="East"/>
    <s v="FUR-BO-10003034"/>
    <s v="Furniture"/>
    <s v="Bookcases"/>
    <s v="O'Sullivan Elevations Bookcase, Cherry Finish"/>
    <n v="314.35199999999998"/>
    <n v="3"/>
    <n v="0.2"/>
    <n v="-15.717599999999999"/>
    <s v="OK"/>
    <n v="-0.05"/>
  </r>
  <r>
    <n v="1395"/>
    <s v="US-2017-117247"/>
    <x v="102"/>
    <x v="67"/>
    <x v="85"/>
    <d v="2017-10-14T00:00:00"/>
    <n v="609"/>
    <n v="2016"/>
    <s v="Q1"/>
    <s v="Feb"/>
    <s v="Standard Class"/>
    <s v="CK-12760"/>
    <s v="Cyma Kinney"/>
    <s v="Corporate"/>
    <s v="United States"/>
    <s v="Aurora"/>
    <s v="Illinois"/>
    <n v="60505"/>
    <s v="Central"/>
    <s v="FUR-TA-10002958"/>
    <s v="Furniture"/>
    <s v="Tables"/>
    <s v="Bevis Oval Conference Table, Walnut"/>
    <n v="652.45000000000005"/>
    <n v="5"/>
    <n v="0.5"/>
    <n v="-430.61700000000002"/>
    <s v="OK"/>
    <n v="-0.66"/>
  </r>
  <r>
    <n v="9222"/>
    <s v="CA-2017-103212"/>
    <x v="103"/>
    <x v="67"/>
    <x v="86"/>
    <d v="2017-10-14T00:00:00"/>
    <n v="477"/>
    <n v="2016"/>
    <s v="Q2"/>
    <s v="Jun"/>
    <s v="First Class"/>
    <s v="MH-18025"/>
    <s v="Michelle Huthwaite"/>
    <s v="Consumer"/>
    <s v="United States"/>
    <s v="Lafayette"/>
    <s v="Louisiana"/>
    <n v="70506"/>
    <s v="South"/>
    <s v="FUR-TA-10003473"/>
    <s v="Furniture"/>
    <s v="Tables"/>
    <s v="Bretford Rectangular Conference Table Tops"/>
    <n v="1504.52"/>
    <n v="4"/>
    <n v="0"/>
    <n v="346.03960000000001"/>
    <s v="OK"/>
    <n v="0.23"/>
  </r>
  <r>
    <n v="5929"/>
    <s v="CA-2014-114314"/>
    <x v="104"/>
    <x v="71"/>
    <x v="87"/>
    <d v="2014-10-15T00:00:00"/>
    <n v="146"/>
    <n v="2014"/>
    <s v="Q2"/>
    <s v="May"/>
    <s v="Standard Class"/>
    <s v="DB-13555"/>
    <s v="Dorothy Badders"/>
    <s v="Corporate"/>
    <s v="United States"/>
    <s v="Fayetteville"/>
    <s v="Arkansas"/>
    <n v="72701"/>
    <s v="South"/>
    <s v="FUR-FU-10002107"/>
    <s v="Furniture"/>
    <s v="Furnishings"/>
    <s v="Eldon Pizzaz Desk Accessories"/>
    <n v="8.92"/>
    <n v="4"/>
    <n v="0"/>
    <n v="3.9247999999999998"/>
    <s v="OK"/>
    <n v="0.44"/>
  </r>
  <r>
    <n v="811"/>
    <s v="CA-2014-151995"/>
    <x v="105"/>
    <x v="71"/>
    <x v="88"/>
    <d v="2016-06-16T00:00:00"/>
    <n v="610"/>
    <n v="2014"/>
    <s v="Q4"/>
    <s v="Oct"/>
    <s v="First Class"/>
    <s v="ZC-21910"/>
    <s v="Zuschuss Carroll"/>
    <s v="Consumer"/>
    <s v="United States"/>
    <s v="Edmonds"/>
    <s v="Washington"/>
    <n v="98026"/>
    <s v="West"/>
    <s v="FUR-TA-10002903"/>
    <s v="Furniture"/>
    <s v="Tables"/>
    <s v="Bevis Round Bullnose 29&quot; High Table Top"/>
    <n v="1298.55"/>
    <n v="5"/>
    <n v="0"/>
    <n v="311.65199999999999"/>
    <s v="OK"/>
    <n v="0.24"/>
  </r>
  <r>
    <n v="4631"/>
    <s v="US-2015-126235"/>
    <x v="106"/>
    <x v="72"/>
    <x v="89"/>
    <d v="2016-07-02T00:00:00"/>
    <n v="261"/>
    <n v="2015"/>
    <s v="Q4"/>
    <s v="Oct"/>
    <s v="Same Day"/>
    <s v="GA-14725"/>
    <s v="Guy Armstrong"/>
    <s v="Consumer"/>
    <s v="United States"/>
    <s v="Mount Pleasant"/>
    <s v="Michigan"/>
    <n v="48858"/>
    <s v="Central"/>
    <s v="FUR-FU-10000719"/>
    <s v="Furniture"/>
    <s v="Furnishings"/>
    <s v="DAX Cubicle Frames, 8-1/2 x 11"/>
    <n v="17.14"/>
    <n v="2"/>
    <n v="0"/>
    <n v="6.1703999999999999"/>
    <s v="OK"/>
    <n v="0.36"/>
  </r>
  <r>
    <n v="6878"/>
    <s v="US-2015-123918"/>
    <x v="107"/>
    <x v="72"/>
    <x v="89"/>
    <d v="2016-07-03T00:00:00"/>
    <n v="262"/>
    <n v="2015"/>
    <s v="Q4"/>
    <s v="Oct"/>
    <s v="Same Day"/>
    <s v="CG-12520"/>
    <s v="Claire Gute"/>
    <s v="Consumer"/>
    <s v="United States"/>
    <s v="Dallas"/>
    <s v="Texas"/>
    <n v="75217"/>
    <s v="Central"/>
    <s v="FUR-FU-10004952"/>
    <s v="Furniture"/>
    <s v="Furnishings"/>
    <s v="C-Line Cubicle Keepers Polyproplyene Holder w/Velcro Back, 8-1/2x11, 25/Bx"/>
    <n v="131.376"/>
    <n v="6"/>
    <n v="0.6"/>
    <n v="-95.247600000000006"/>
    <s v="OK"/>
    <n v="-0.72499999999999998"/>
  </r>
  <r>
    <n v="1439"/>
    <s v="CA-2015-139731"/>
    <x v="108"/>
    <x v="72"/>
    <x v="89"/>
    <d v="2016-07-01T00:00:00"/>
    <n v="260"/>
    <n v="2015"/>
    <s v="Q4"/>
    <s v="Oct"/>
    <s v="Same Day"/>
    <s v="JE-15745"/>
    <s v="Joel Eaton"/>
    <s v="Consumer"/>
    <s v="United States"/>
    <s v="Amarillo"/>
    <s v="Texas"/>
    <n v="79109"/>
    <s v="Central"/>
    <s v="FUR-CH-10002024"/>
    <s v="Furniture"/>
    <s v="Chairs"/>
    <s v="HON 5400 Series Task Chairs for Big and Tall"/>
    <n v="2453.4299999999998"/>
    <n v="5"/>
    <n v="0.3"/>
    <n v="-350.49"/>
    <s v="OK"/>
    <n v="-0.14285714285714288"/>
  </r>
  <r>
    <n v="5556"/>
    <s v="CA-2017-116113"/>
    <x v="109"/>
    <x v="73"/>
    <x v="90"/>
    <d v="2017-06-10T00:00:00"/>
    <n v="633"/>
    <n v="2015"/>
    <s v="Q3"/>
    <s v="Sep"/>
    <s v="Second Class"/>
    <s v="JW-15220"/>
    <s v="Jane Waco"/>
    <s v="Corporate"/>
    <s v="United States"/>
    <s v="Montgomery"/>
    <s v="Alabama"/>
    <n v="36116"/>
    <s v="South"/>
    <s v="FUR-FU-10002963"/>
    <s v="Furniture"/>
    <s v="Furnishings"/>
    <s v="Master Caster Door Stop, Gray"/>
    <n v="10.16"/>
    <n v="2"/>
    <n v="0"/>
    <n v="3.4544000000000001"/>
    <s v="OK"/>
    <n v="0.34"/>
  </r>
  <r>
    <n v="4001"/>
    <s v="CA-2014-116834"/>
    <x v="110"/>
    <x v="74"/>
    <x v="91"/>
    <d v="2014-10-16T00:00:00"/>
    <n v="146"/>
    <n v="2014"/>
    <s v="Q2"/>
    <s v="May"/>
    <s v="Standard Class"/>
    <s v="Dp-13240"/>
    <s v="Dean percer"/>
    <s v="Home Office"/>
    <s v="United States"/>
    <s v="Seattle"/>
    <s v="Washington"/>
    <n v="98115"/>
    <s v="West"/>
    <s v="FUR-FU-10001196"/>
    <s v="Furniture"/>
    <s v="Furnishings"/>
    <s v="DAX Cubicle Frames - 8x10"/>
    <n v="63.47"/>
    <n v="11"/>
    <n v="0"/>
    <n v="19.041"/>
    <s v="OK"/>
    <n v="0.3"/>
  </r>
  <r>
    <n v="4257"/>
    <s v="CA-2017-163160"/>
    <x v="111"/>
    <x v="75"/>
    <x v="92"/>
    <d v="2017-10-16T00:00:00"/>
    <n v="478"/>
    <n v="2016"/>
    <s v="Q2"/>
    <s v="Jun"/>
    <s v="First Class"/>
    <s v="TS-21610"/>
    <s v="Troy Staebel"/>
    <s v="Consumer"/>
    <s v="United States"/>
    <s v="Freeport"/>
    <s v="Illinois"/>
    <n v="61032"/>
    <s v="Central"/>
    <s v="FUR-FU-10001424"/>
    <s v="Furniture"/>
    <s v="Furnishings"/>
    <s v="Dax Clear Box Frame"/>
    <n v="10.476000000000001"/>
    <n v="3"/>
    <n v="0.6"/>
    <n v="-6.8094000000000001"/>
    <s v="OK"/>
    <n v="-0.64999999999999991"/>
  </r>
  <r>
    <n v="8424"/>
    <s v="CA-2017-150091"/>
    <x v="112"/>
    <x v="75"/>
    <x v="93"/>
    <d v="2017-10-16T00:00:00"/>
    <n v="549"/>
    <n v="2016"/>
    <s v="Q2"/>
    <s v="Apr"/>
    <s v="Standard Class"/>
    <s v="NP-18670"/>
    <s v="Nora Paige"/>
    <s v="Consumer"/>
    <s v="United States"/>
    <s v="Lakewood"/>
    <s v="New Jersey"/>
    <n v="8701"/>
    <s v="East"/>
    <s v="FUR-FU-10004053"/>
    <s v="Furniture"/>
    <s v="Furnishings"/>
    <s v="DAX Two-Tone Silver Metal Document Frame"/>
    <n v="40.479999999999997"/>
    <n v="2"/>
    <n v="0"/>
    <n v="17.406400000000001"/>
    <s v="OK"/>
    <n v="0.43000000000000005"/>
  </r>
  <r>
    <n v="5334"/>
    <s v="CA-2014-103331"/>
    <x v="113"/>
    <x v="76"/>
    <x v="94"/>
    <d v="2019-04-20T00:00:00"/>
    <n v="1927"/>
    <n v="2014"/>
    <s v="Q1"/>
    <s v="Jan"/>
    <s v="Standard Class"/>
    <s v="KB-16315"/>
    <s v="Karl Braun"/>
    <s v="Consumer"/>
    <s v="United States"/>
    <s v="Newark"/>
    <s v="Delaware"/>
    <n v="19711"/>
    <s v="East"/>
    <s v="FUR-FU-10001731"/>
    <s v="Furniture"/>
    <s v="Furnishings"/>
    <s v="Acrylic Self-Standing Desk Frames"/>
    <n v="10.68"/>
    <n v="4"/>
    <n v="0"/>
    <n v="4.0583999999999998"/>
    <s v="OK"/>
    <n v="0.38"/>
  </r>
  <r>
    <n v="5097"/>
    <s v="US-2014-140452"/>
    <x v="114"/>
    <x v="77"/>
    <x v="95"/>
    <d v="2014-10-12T00:00:00"/>
    <n v="215"/>
    <n v="2014"/>
    <s v="Q1"/>
    <s v="Mar"/>
    <s v="Standard Class"/>
    <s v="BK-11260"/>
    <s v="Berenike Kampe"/>
    <s v="Consumer"/>
    <s v="United States"/>
    <s v="Chicago"/>
    <s v="Illinois"/>
    <n v="60610"/>
    <s v="Central"/>
    <s v="FUR-FU-10002088"/>
    <s v="Furniture"/>
    <s v="Furnishings"/>
    <s v="Nu-Dell Float Frame 11 x 14 1/2"/>
    <n v="10.776"/>
    <n v="3"/>
    <n v="0.6"/>
    <n v="-4.8491999999999997"/>
    <s v="OK"/>
    <n v="-0.45"/>
  </r>
  <r>
    <n v="8944"/>
    <s v="CA-2017-111717"/>
    <x v="115"/>
    <x v="75"/>
    <x v="96"/>
    <d v="2017-10-16T00:00:00"/>
    <n v="590"/>
    <n v="2016"/>
    <s v="Q1"/>
    <s v="Mar"/>
    <s v="Standard Class"/>
    <s v="SW-20245"/>
    <s v="Scot Wooten"/>
    <s v="Consumer"/>
    <s v="United States"/>
    <s v="Aurora"/>
    <s v="Illinois"/>
    <n v="60505"/>
    <s v="Central"/>
    <s v="FUR-CH-10001545"/>
    <s v="Furniture"/>
    <s v="Chairs"/>
    <s v="Hon Comfortask Task/Swivel Chairs"/>
    <n v="239.358"/>
    <n v="3"/>
    <n v="0.3"/>
    <n v="-47.871600000000001"/>
    <s v="OK"/>
    <n v="-0.2"/>
  </r>
  <r>
    <n v="8743"/>
    <s v="US-2015-144771"/>
    <x v="116"/>
    <x v="78"/>
    <x v="97"/>
    <d v="2015-04-10T00:00:00"/>
    <n v="275"/>
    <n v="2014"/>
    <s v="Q3"/>
    <s v="Jul"/>
    <s v="First Class"/>
    <s v="CK-12205"/>
    <s v="Chloris Kastensmidt"/>
    <s v="Consumer"/>
    <s v="United States"/>
    <s v="Hillsboro"/>
    <s v="Oregon"/>
    <n v="97123"/>
    <s v="West"/>
    <s v="FUR-FU-10000629"/>
    <s v="Furniture"/>
    <s v="Furnishings"/>
    <s v="9-3/4 Diameter Round Wall Clock"/>
    <n v="11.032"/>
    <n v="1"/>
    <n v="0.2"/>
    <n v="3.0337999999999998"/>
    <s v="OK"/>
    <n v="0.27499999999999997"/>
  </r>
  <r>
    <n v="9071"/>
    <s v="CA-2017-147550"/>
    <x v="117"/>
    <x v="79"/>
    <x v="98"/>
    <d v="2017-05-12T00:00:00"/>
    <n v="547"/>
    <n v="2015"/>
    <s v="Q4"/>
    <s v="Nov"/>
    <s v="First Class"/>
    <s v="KE-16420"/>
    <s v="Katrina Edelman"/>
    <s v="Corporate"/>
    <s v="United States"/>
    <s v="Philadelphia"/>
    <s v="Pennsylvania"/>
    <n v="19134"/>
    <s v="East"/>
    <s v="FUR-FU-10001918"/>
    <s v="Furniture"/>
    <s v="Furnishings"/>
    <s v="C-Line Cubicle Keepers Polyproplyene Holder With Velcro Backings"/>
    <n v="11.352"/>
    <n v="3"/>
    <n v="0.2"/>
    <n v="2.6960999999999999"/>
    <s v="OK"/>
    <n v="0.23749999999999999"/>
  </r>
  <r>
    <n v="9322"/>
    <s v="US-2016-111563"/>
    <x v="118"/>
    <x v="80"/>
    <x v="99"/>
    <d v="2016-08-11T00:00:00"/>
    <n v="522"/>
    <n v="2015"/>
    <s v="Q1"/>
    <s v="Mar"/>
    <s v="Standard Class"/>
    <s v="SM-20005"/>
    <s v="Sally Matthias"/>
    <s v="Consumer"/>
    <s v="United States"/>
    <s v="Houston"/>
    <s v="Texas"/>
    <n v="77041"/>
    <s v="Central"/>
    <s v="FUR-FU-10002445"/>
    <s v="Furniture"/>
    <s v="Furnishings"/>
    <s v="DAX Two-Tone Rosewood/Black Document Frame, Desktop, 5 x 7"/>
    <n v="11.375999999999999"/>
    <n v="3"/>
    <n v="0.6"/>
    <n v="-5.6879999999999997"/>
    <s v="OK"/>
    <n v="-0.5"/>
  </r>
  <r>
    <n v="1948"/>
    <s v="CA-2017-157987"/>
    <x v="119"/>
    <x v="81"/>
    <x v="100"/>
    <d v="2017-06-09T00:00:00"/>
    <n v="642"/>
    <n v="2015"/>
    <s v="Q3"/>
    <s v="Sep"/>
    <s v="Standard Class"/>
    <s v="AC-10615"/>
    <s v="Ann Chong"/>
    <s v="Corporate"/>
    <s v="United States"/>
    <s v="New York City"/>
    <s v="New York"/>
    <n v="10009"/>
    <s v="East"/>
    <s v="FUR-FU-10001196"/>
    <s v="Furniture"/>
    <s v="Furnishings"/>
    <s v="DAX Cubicle Frames - 8x10"/>
    <n v="11.54"/>
    <n v="2"/>
    <n v="0"/>
    <n v="3.4620000000000002"/>
    <s v="OK"/>
    <n v="0.30000000000000004"/>
  </r>
  <r>
    <n v="8923"/>
    <s v="CA-2016-145709"/>
    <x v="120"/>
    <x v="82"/>
    <x v="101"/>
    <d v="2016-08-10T00:00:00"/>
    <n v="528"/>
    <n v="2015"/>
    <s v="Q1"/>
    <s v="Mar"/>
    <s v="Standard Class"/>
    <s v="AH-10690"/>
    <s v="Anna HŠberlin"/>
    <s v="Corporate"/>
    <s v="United States"/>
    <s v="Coral Gables"/>
    <s v="Florida"/>
    <n v="33134"/>
    <s v="South"/>
    <s v="FUR-FU-10002885"/>
    <s v="Furniture"/>
    <s v="Furnishings"/>
    <s v="Magna Visual Magnetic Picture Hangers"/>
    <n v="11.568"/>
    <n v="3"/>
    <n v="0.2"/>
    <n v="2.6027999999999998"/>
    <s v="OK"/>
    <n v="0.22499999999999998"/>
  </r>
  <r>
    <n v="1046"/>
    <s v="CA-2017-152702"/>
    <x v="121"/>
    <x v="75"/>
    <x v="102"/>
    <d v="2017-10-16T00:00:00"/>
    <n v="550"/>
    <n v="2016"/>
    <s v="Q2"/>
    <s v="Apr"/>
    <s v="Standard Class"/>
    <s v="SN-20710"/>
    <s v="Steve Nguyen"/>
    <s v="Home Office"/>
    <s v="United States"/>
    <s v="Rockford"/>
    <s v="Illinois"/>
    <n v="61107"/>
    <s v="Central"/>
    <s v="FUR-CH-10002304"/>
    <s v="Furniture"/>
    <s v="Chairs"/>
    <s v="Global Stack Chair without Arms, Black"/>
    <n v="254.60400000000001"/>
    <n v="14"/>
    <n v="0.3"/>
    <n v="-18.186"/>
    <s v="OK"/>
    <n v="-7.1428571428571425E-2"/>
  </r>
  <r>
    <n v="8425"/>
    <s v="CA-2017-150091"/>
    <x v="122"/>
    <x v="75"/>
    <x v="103"/>
    <d v="2017-10-16T00:00:00"/>
    <n v="548"/>
    <n v="2016"/>
    <s v="Q2"/>
    <s v="Apr"/>
    <s v="Standard Class"/>
    <s v="NP-18670"/>
    <s v="Nora Paige"/>
    <s v="Consumer"/>
    <s v="United States"/>
    <s v="Lakewood"/>
    <s v="New Jersey"/>
    <n v="8701"/>
    <s v="East"/>
    <s v="FUR-BO-10003404"/>
    <s v="Furniture"/>
    <s v="Bookcases"/>
    <s v="Global Adaptabilites Bookcase, Cherry/Storm Gray Finish"/>
    <n v="2154.9"/>
    <n v="5"/>
    <n v="0"/>
    <n v="129.29400000000001"/>
    <s v="OK"/>
    <n v="6.0000000000000005E-2"/>
  </r>
  <r>
    <n v="240"/>
    <s v="CA-2016-157749"/>
    <x v="123"/>
    <x v="10"/>
    <x v="104"/>
    <d v="2016-09-06T00:00:00"/>
    <n v="565"/>
    <n v="2015"/>
    <s v="Q1"/>
    <s v="Feb"/>
    <s v="Second Class"/>
    <s v="KL-16645"/>
    <s v="Ken Lonsdale"/>
    <s v="Consumer"/>
    <s v="United States"/>
    <s v="Chicago"/>
    <s v="Illinois"/>
    <n v="60610"/>
    <s v="Central"/>
    <s v="FUR-FU-10004351"/>
    <s v="Furniture"/>
    <s v="Furnishings"/>
    <s v="Staple-based wall hangings"/>
    <n v="11.688000000000001"/>
    <n v="3"/>
    <n v="0.6"/>
    <n v="-4.6752000000000002"/>
    <s v="OK"/>
    <n v="-0.4"/>
  </r>
  <r>
    <n v="5317"/>
    <s v="US-2017-162558"/>
    <x v="124"/>
    <x v="66"/>
    <x v="105"/>
    <d v="2017-05-10T00:00:00"/>
    <n v="607"/>
    <n v="2015"/>
    <s v="Q3"/>
    <s v="Sep"/>
    <s v="First Class"/>
    <s v="Dp-13240"/>
    <s v="Dean percer"/>
    <s v="Home Office"/>
    <s v="United States"/>
    <s v="Knoxville"/>
    <s v="Tennessee"/>
    <n v="37918"/>
    <s v="South"/>
    <s v="FUR-FU-10002364"/>
    <s v="Furniture"/>
    <s v="Furnishings"/>
    <s v="Eldon Expressions Wood Desk Accessories, Oak"/>
    <n v="11.808"/>
    <n v="2"/>
    <n v="0.2"/>
    <n v="1.3284"/>
    <s v="OK"/>
    <n v="0.1125"/>
  </r>
  <r>
    <n v="8204"/>
    <s v="CA-2015-114811"/>
    <x v="125"/>
    <x v="83"/>
    <x v="106"/>
    <d v="2015-08-11T00:00:00"/>
    <n v="302"/>
    <n v="2014"/>
    <s v="Q4"/>
    <s v="Oct"/>
    <s v="Same Day"/>
    <s v="KD-16495"/>
    <s v="Keith Dawkins"/>
    <s v="Corporate"/>
    <s v="United States"/>
    <s v="New York City"/>
    <s v="New York"/>
    <n v="10024"/>
    <s v="East"/>
    <s v="FUR-FU-10002240"/>
    <s v="Furniture"/>
    <s v="Furnishings"/>
    <s v="Nu-Dell EZ-Mount Plastic Wall Frames"/>
    <n v="11.82"/>
    <n v="3"/>
    <n v="0"/>
    <n v="4.7279999999999998"/>
    <s v="OK"/>
    <n v="0.39999999999999997"/>
  </r>
  <r>
    <n v="4898"/>
    <s v="US-2014-122021"/>
    <x v="126"/>
    <x v="84"/>
    <x v="107"/>
    <d v="2016-06-29T00:00:00"/>
    <n v="621"/>
    <n v="2014"/>
    <s v="Q4"/>
    <s v="Oct"/>
    <s v="First Class"/>
    <s v="AC-10660"/>
    <s v="Anna Chung"/>
    <s v="Consumer"/>
    <s v="United States"/>
    <s v="Parma"/>
    <s v="Ohio"/>
    <n v="44134"/>
    <s v="East"/>
    <s v="FUR-CH-10003761"/>
    <s v="Furniture"/>
    <s v="Chairs"/>
    <s v="Global Italian Leather Office Chair"/>
    <n v="183.37200000000001"/>
    <n v="2"/>
    <n v="0.3"/>
    <n v="-7.8587999999999996"/>
    <s v="OK"/>
    <n v="-4.2857142857142851E-2"/>
  </r>
  <r>
    <n v="9636"/>
    <s v="CA-2014-151330"/>
    <x v="127"/>
    <x v="84"/>
    <x v="107"/>
    <d v="2016-06-26T00:00:00"/>
    <n v="618"/>
    <n v="2014"/>
    <s v="Q4"/>
    <s v="Oct"/>
    <s v="First Class"/>
    <s v="TC-21295"/>
    <s v="Toby Carlisle"/>
    <s v="Consumer"/>
    <s v="United States"/>
    <s v="Everett"/>
    <s v="Massachusetts"/>
    <n v="2149"/>
    <s v="East"/>
    <s v="FUR-CH-10000749"/>
    <s v="Furniture"/>
    <s v="Chairs"/>
    <s v="Office Star - Ergonomic Mid Back Chair with 2-Way Adjustable Arms"/>
    <n v="1628.82"/>
    <n v="9"/>
    <n v="0"/>
    <n v="260.6112"/>
    <s v="OK"/>
    <n v="0.16"/>
  </r>
  <r>
    <n v="255"/>
    <s v="US-2015-159982"/>
    <x v="128"/>
    <x v="85"/>
    <x v="108"/>
    <d v="2017-03-27T00:00:00"/>
    <n v="715"/>
    <n v="2015"/>
    <s v="Q2"/>
    <s v="Apr"/>
    <s v="Standard Class"/>
    <s v="DR-12880"/>
    <s v="Dan Reichenbach"/>
    <s v="Corporate"/>
    <s v="United States"/>
    <s v="Chicago"/>
    <s v="Illinois"/>
    <n v="60623"/>
    <s v="Central"/>
    <s v="FUR-FU-10002505"/>
    <s v="Furniture"/>
    <s v="Furnishings"/>
    <s v="Eldon 100 Class Desk Accessories"/>
    <n v="12.132"/>
    <n v="9"/>
    <n v="0.6"/>
    <n v="-8.4923999999999999"/>
    <s v="OK"/>
    <n v="-0.70000000000000007"/>
  </r>
  <r>
    <n v="7999"/>
    <s v="US-2014-148194"/>
    <x v="129"/>
    <x v="86"/>
    <x v="109"/>
    <d v="2014-07-05T00:00:00"/>
    <n v="144"/>
    <n v="2014"/>
    <s v="Q1"/>
    <s v="Feb"/>
    <s v="First Class"/>
    <s v="BS-11365"/>
    <s v="Bill Shonely"/>
    <s v="Corporate"/>
    <s v="United States"/>
    <s v="Seattle"/>
    <s v="Washington"/>
    <n v="98105"/>
    <s v="West"/>
    <s v="FUR-FU-10001852"/>
    <s v="Furniture"/>
    <s v="Furnishings"/>
    <s v="Eldon Regeneration Recycled Desk Accessories, Smoke"/>
    <n v="12.18"/>
    <n v="7"/>
    <n v="0"/>
    <n v="3.8976000000000002"/>
    <s v="OK"/>
    <n v="0.32"/>
  </r>
  <r>
    <n v="441"/>
    <s v="CA-2016-115756"/>
    <x v="130"/>
    <x v="87"/>
    <x v="110"/>
    <d v="2016-07-09T00:00:00"/>
    <n v="477"/>
    <n v="2015"/>
    <s v="Q1"/>
    <s v="Mar"/>
    <s v="Second Class"/>
    <s v="PK-19075"/>
    <s v="Pete Kriz"/>
    <s v="Consumer"/>
    <s v="United States"/>
    <s v="Detroit"/>
    <s v="Michigan"/>
    <n v="48227"/>
    <s v="Central"/>
    <s v="FUR-FU-10000246"/>
    <s v="Furniture"/>
    <s v="Furnishings"/>
    <s v="Aluminum Document Frame"/>
    <n v="12.22"/>
    <n v="1"/>
    <n v="0"/>
    <n v="3.6659999999999999"/>
    <s v="OK"/>
    <n v="0.3"/>
  </r>
  <r>
    <n v="2117"/>
    <s v="CA-2015-159786"/>
    <x v="131"/>
    <x v="88"/>
    <x v="111"/>
    <d v="2015-10-17T00:00:00"/>
    <n v="314"/>
    <n v="2014"/>
    <s v="Q4"/>
    <s v="Dec"/>
    <s v="Second Class"/>
    <s v="RK-19300"/>
    <s v="Ralph Kennedy"/>
    <s v="Consumer"/>
    <s v="United States"/>
    <s v="Rochester"/>
    <s v="New York"/>
    <n v="14609"/>
    <s v="East"/>
    <s v="FUR-TA-10001307"/>
    <s v="Furniture"/>
    <s v="Tables"/>
    <s v="SAFCO PlanMaster Heigh-Adjustable Drafting Table Base, 43w x 30d x 30-37h, Black"/>
    <n v="209.67"/>
    <n v="1"/>
    <n v="0.4"/>
    <n v="-13.978"/>
    <s v="OK"/>
    <n v="-6.6666666666666666E-2"/>
  </r>
  <r>
    <n v="848"/>
    <s v="CA-2015-114300"/>
    <x v="132"/>
    <x v="88"/>
    <x v="112"/>
    <d v="2016-06-18T00:00:00"/>
    <n v="245"/>
    <n v="2015"/>
    <s v="Q4"/>
    <s v="Oct"/>
    <s v="Standard Class"/>
    <s v="AF-10885"/>
    <s v="Art Foster"/>
    <s v="Consumer"/>
    <s v="United States"/>
    <s v="Louisville"/>
    <s v="Kentucky"/>
    <n v="40214"/>
    <s v="South"/>
    <s v="FUR-CH-10001891"/>
    <s v="Furniture"/>
    <s v="Chairs"/>
    <s v="Global Deluxe Office Fabric Chairs"/>
    <n v="287.94"/>
    <n v="3"/>
    <n v="0"/>
    <n v="77.743799999999993"/>
    <s v="OK"/>
    <n v="0.26999999999999996"/>
  </r>
  <r>
    <n v="1865"/>
    <s v="US-2016-100839"/>
    <x v="133"/>
    <x v="89"/>
    <x v="113"/>
    <d v="2016-10-17T00:00:00"/>
    <n v="119"/>
    <n v="2016"/>
    <s v="Q2"/>
    <s v="Jun"/>
    <s v="Standard Class"/>
    <s v="NC-18625"/>
    <s v="Noah Childs"/>
    <s v="Corporate"/>
    <s v="United States"/>
    <s v="Aurora"/>
    <s v="Colorado"/>
    <n v="80013"/>
    <s v="West"/>
    <s v="FUR-FU-10001617"/>
    <s v="Furniture"/>
    <s v="Furnishings"/>
    <s v="Executive Impressions 8-1/2&quot; Career Panel/Partition Cubicle Clock"/>
    <n v="24.96"/>
    <n v="3"/>
    <n v="0.2"/>
    <n v="4.3680000000000003"/>
    <s v="OK"/>
    <n v="0.17500000000000002"/>
  </r>
  <r>
    <n v="1864"/>
    <s v="US-2016-100839"/>
    <x v="134"/>
    <x v="89"/>
    <x v="114"/>
    <d v="2016-10-17T00:00:00"/>
    <n v="120"/>
    <n v="2016"/>
    <s v="Q2"/>
    <s v="Jun"/>
    <s v="Standard Class"/>
    <s v="NC-18625"/>
    <s v="Noah Childs"/>
    <s v="Corporate"/>
    <s v="United States"/>
    <s v="Aurora"/>
    <s v="Colorado"/>
    <n v="80013"/>
    <s v="West"/>
    <s v="FUR-TA-10004575"/>
    <s v="Furniture"/>
    <s v="Tables"/>
    <s v="Hon 5100 Series Wood Tables"/>
    <n v="727.45"/>
    <n v="5"/>
    <n v="0.5"/>
    <n v="-465.56799999999998"/>
    <s v="OK"/>
    <n v="-0.6399999999999999"/>
  </r>
  <r>
    <n v="1752"/>
    <s v="CA-2017-168837"/>
    <x v="135"/>
    <x v="90"/>
    <x v="115"/>
    <d v="2017-10-17T00:00:00"/>
    <n v="476"/>
    <n v="2016"/>
    <s v="Q2"/>
    <s v="Jun"/>
    <s v="First Class"/>
    <s v="JW-15955"/>
    <s v="Joni Wasserman"/>
    <s v="Consumer"/>
    <s v="United States"/>
    <s v="Oakland"/>
    <s v="California"/>
    <n v="94601"/>
    <s v="West"/>
    <s v="FUR-FU-10001918"/>
    <s v="Furniture"/>
    <s v="Furnishings"/>
    <s v="C-Line Cubicle Keepers Polyproplyene Holder With Velcro Backings"/>
    <n v="9.4600000000000009"/>
    <n v="2"/>
    <n v="0"/>
    <n v="3.6894"/>
    <s v="OK"/>
    <n v="0.38999999999999996"/>
  </r>
  <r>
    <n v="3711"/>
    <s v="CA-2017-113670"/>
    <x v="136"/>
    <x v="90"/>
    <x v="116"/>
    <d v="2017-10-17T00:00:00"/>
    <n v="470"/>
    <n v="2016"/>
    <s v="Q3"/>
    <s v="Jul"/>
    <s v="First Class"/>
    <s v="RS-19765"/>
    <s v="Roland Schwarz"/>
    <s v="Corporate"/>
    <s v="United States"/>
    <s v="Los Angeles"/>
    <s v="California"/>
    <n v="90045"/>
    <s v="West"/>
    <s v="FUR-TA-10001705"/>
    <s v="Furniture"/>
    <s v="Tables"/>
    <s v="Bush Advantage Collection Round Conference Table"/>
    <n v="510.24"/>
    <n v="3"/>
    <n v="0.2"/>
    <n v="6.3780000000000001"/>
    <s v="OK"/>
    <n v="1.2500000000000001E-2"/>
  </r>
  <r>
    <n v="5592"/>
    <s v="CA-2014-164742"/>
    <x v="137"/>
    <x v="91"/>
    <x v="117"/>
    <d v="2016-06-17T00:00:00"/>
    <n v="608"/>
    <n v="2014"/>
    <s v="Q4"/>
    <s v="Oct"/>
    <s v="Second Class"/>
    <s v="ML-17395"/>
    <s v="Marina Lichtenstein"/>
    <s v="Corporate"/>
    <s v="United States"/>
    <s v="Lakewood"/>
    <s v="New Jersey"/>
    <n v="8701"/>
    <s v="East"/>
    <s v="FUR-CH-10002880"/>
    <s v="Furniture"/>
    <s v="Chairs"/>
    <s v="Global High-Back Leather Tilter, Burgundy"/>
    <n v="245.98"/>
    <n v="2"/>
    <n v="0"/>
    <n v="27.0578"/>
    <s v="OK"/>
    <n v="0.11"/>
  </r>
  <r>
    <n v="9851"/>
    <s v="CA-2016-158155"/>
    <x v="138"/>
    <x v="92"/>
    <x v="118"/>
    <d v="2016-06-05T00:00:00"/>
    <n v="518"/>
    <n v="2015"/>
    <s v="Q1"/>
    <s v="Jan"/>
    <s v="Standard Class"/>
    <s v="EH-13765"/>
    <s v="Edward Hooks"/>
    <s v="Corporate"/>
    <s v="United States"/>
    <s v="New York City"/>
    <s v="New York"/>
    <n v="10009"/>
    <s v="East"/>
    <s v="FUR-FU-10000732"/>
    <s v="Furniture"/>
    <s v="Furnishings"/>
    <s v="Eldon 200 Class Desk Accessories"/>
    <n v="12.56"/>
    <n v="2"/>
    <n v="0"/>
    <n v="4.0191999999999997"/>
    <s v="OK"/>
    <n v="0.31999999999999995"/>
  </r>
  <r>
    <n v="4"/>
    <s v="US-2015-108966"/>
    <x v="139"/>
    <x v="93"/>
    <x v="119"/>
    <d v="2015-10-18T00:00:00"/>
    <n v="328"/>
    <n v="2014"/>
    <s v="Q4"/>
    <s v="Nov"/>
    <s v="Standard Class"/>
    <s v="SO-20335"/>
    <s v="Sean O'Donnell"/>
    <s v="Consumer"/>
    <s v="United States"/>
    <s v="Fort Lauderdale"/>
    <s v="Florida"/>
    <n v="33311"/>
    <s v="South"/>
    <s v="FUR-TA-10000577"/>
    <s v="Furniture"/>
    <s v="Tables"/>
    <s v="Bretford CR4500 Series Slim Rectangular Table"/>
    <n v="957.57749999999999"/>
    <n v="5"/>
    <n v="0.45"/>
    <n v="-383.03100000000001"/>
    <s v="OK"/>
    <n v="-0.4"/>
  </r>
  <r>
    <n v="8519"/>
    <s v="CA-2017-118003"/>
    <x v="140"/>
    <x v="94"/>
    <x v="120"/>
    <d v="2017-10-12T00:00:00"/>
    <n v="697"/>
    <n v="2015"/>
    <s v="Q4"/>
    <s v="Nov"/>
    <s v="Standard Class"/>
    <s v="DO-13645"/>
    <s v="Doug O'Connell"/>
    <s v="Consumer"/>
    <s v="United States"/>
    <s v="Paterson"/>
    <s v="New Jersey"/>
    <n v="7501"/>
    <s v="East"/>
    <s v="FUR-FU-10002506"/>
    <s v="Furniture"/>
    <s v="Furnishings"/>
    <s v="Tensor &quot;Hersey Kiss&quot; Styled Floor Lamp"/>
    <n v="12.99"/>
    <n v="1"/>
    <n v="0"/>
    <n v="1.5588"/>
    <s v="OK"/>
    <n v="0.12"/>
  </r>
  <r>
    <n v="1597"/>
    <s v="CA-2017-132234"/>
    <x v="141"/>
    <x v="95"/>
    <x v="121"/>
    <d v="2017-10-18T00:00:00"/>
    <n v="468"/>
    <n v="2016"/>
    <s v="Q3"/>
    <s v="Jul"/>
    <s v="First Class"/>
    <s v="MY-17380"/>
    <s v="Maribeth Yedwab"/>
    <s v="Corporate"/>
    <s v="United States"/>
    <s v="New York City"/>
    <s v="New York"/>
    <n v="10011"/>
    <s v="East"/>
    <s v="FUR-FU-10001290"/>
    <s v="Furniture"/>
    <s v="Furnishings"/>
    <s v="Executive Impressions Supervisor Wall Clock"/>
    <n v="547.29999999999995"/>
    <n v="13"/>
    <n v="0"/>
    <n v="175.136"/>
    <s v="OK"/>
    <n v="0.32"/>
  </r>
  <r>
    <n v="9558"/>
    <s v="CA-2014-103086"/>
    <x v="142"/>
    <x v="96"/>
    <x v="122"/>
    <d v="2016-07-09T00:00:00"/>
    <n v="629"/>
    <n v="2014"/>
    <s v="Q4"/>
    <s v="Oct"/>
    <s v="Second Class"/>
    <s v="EB-14170"/>
    <s v="Evan Bailliet"/>
    <s v="Consumer"/>
    <s v="United States"/>
    <s v="Houston"/>
    <s v="Texas"/>
    <n v="77095"/>
    <s v="Central"/>
    <s v="FUR-FU-10004586"/>
    <s v="Furniture"/>
    <s v="Furnishings"/>
    <s v="G.E. Longer-Life Indoor Recessed Floodlight Bulbs"/>
    <n v="5.3120000000000003"/>
    <n v="2"/>
    <n v="0.6"/>
    <n v="-1.5935999999999999"/>
    <s v="OK"/>
    <n v="-0.3"/>
  </r>
  <r>
    <n v="140"/>
    <s v="CA-2016-145583"/>
    <x v="143"/>
    <x v="97"/>
    <x v="123"/>
    <d v="2016-10-19T00:00:00"/>
    <n v="120"/>
    <n v="2016"/>
    <s v="Q2"/>
    <s v="Jun"/>
    <s v="Standard Class"/>
    <s v="LC-16885"/>
    <s v="Lena Creighton"/>
    <s v="Consumer"/>
    <s v="United States"/>
    <s v="Roseville"/>
    <s v="California"/>
    <n v="95661"/>
    <s v="West"/>
    <s v="FUR-FU-10001706"/>
    <s v="Furniture"/>
    <s v="Furnishings"/>
    <s v="Longer-Life Soft White Bulbs"/>
    <n v="43.12"/>
    <n v="14"/>
    <n v="0"/>
    <n v="20.697600000000001"/>
    <s v="OK"/>
    <n v="0.48000000000000004"/>
  </r>
  <r>
    <n v="2166"/>
    <s v="CA-2016-154018"/>
    <x v="144"/>
    <x v="97"/>
    <x v="124"/>
    <d v="2016-10-19T00:00:00"/>
    <n v="119"/>
    <n v="2016"/>
    <s v="Q2"/>
    <s v="Jun"/>
    <s v="Standard Class"/>
    <s v="HA-14920"/>
    <s v="Helen Andreada"/>
    <s v="Consumer"/>
    <s v="United States"/>
    <s v="Laredo"/>
    <s v="Texas"/>
    <n v="78041"/>
    <s v="Central"/>
    <s v="FUR-FU-10003394"/>
    <s v="Furniture"/>
    <s v="Furnishings"/>
    <s v="Tenex &quot;The Solids&quot; Textured Chair Mats"/>
    <n v="139.91999999999999"/>
    <n v="5"/>
    <n v="0.6"/>
    <n v="-150.41399999999999"/>
    <s v="OK"/>
    <n v="-1.075"/>
  </r>
  <r>
    <n v="9965"/>
    <s v="CA-2016-146374"/>
    <x v="145"/>
    <x v="98"/>
    <x v="125"/>
    <d v="2016-10-12T00:00:00"/>
    <n v="555"/>
    <n v="2015"/>
    <s v="Q2"/>
    <s v="Apr"/>
    <s v="Second Class"/>
    <s v="HE-14800"/>
    <s v="Harold Engle"/>
    <s v="Corporate"/>
    <s v="United States"/>
    <s v="Newark"/>
    <s v="Delaware"/>
    <n v="19711"/>
    <s v="East"/>
    <s v="FUR-FU-10002671"/>
    <s v="Furniture"/>
    <s v="Furnishings"/>
    <s v="Electrix 20W Halogen Replacement Bulb for Zoom-In Desk Lamp"/>
    <n v="13.4"/>
    <n v="1"/>
    <n v="0"/>
    <n v="6.4320000000000004"/>
    <s v="OK"/>
    <n v="0.48000000000000004"/>
  </r>
  <r>
    <n v="7414"/>
    <s v="CA-2017-121125"/>
    <x v="146"/>
    <x v="99"/>
    <x v="126"/>
    <d v="2018-08-04T00:00:00"/>
    <n v="516"/>
    <n v="2017"/>
    <s v="Q1"/>
    <s v="Mar"/>
    <s v="Standard Class"/>
    <s v="MG-17890"/>
    <s v="Michael Granlund"/>
    <s v="Home Office"/>
    <s v="United States"/>
    <s v="Tigard"/>
    <s v="Oregon"/>
    <n v="97224"/>
    <s v="West"/>
    <s v="FUR-FU-10000820"/>
    <s v="Furniture"/>
    <s v="Furnishings"/>
    <s v="Tensor Brushed Steel Torchiere Floor Lamp"/>
    <n v="13.592000000000001"/>
    <n v="1"/>
    <n v="0.2"/>
    <n v="-0.33979999999999999"/>
    <s v="OK"/>
    <n v="-2.4999999999999998E-2"/>
  </r>
  <r>
    <n v="7537"/>
    <s v="CA-2017-103415"/>
    <x v="147"/>
    <x v="100"/>
    <x v="127"/>
    <d v="2017-08-12T00:00:00"/>
    <n v="651"/>
    <n v="2015"/>
    <s v="Q4"/>
    <s v="Oct"/>
    <s v="Standard Class"/>
    <s v="MV-17485"/>
    <s v="Mark Van Huff"/>
    <s v="Consumer"/>
    <s v="United States"/>
    <s v="Houston"/>
    <s v="Texas"/>
    <n v="77041"/>
    <s v="Central"/>
    <s v="FUR-FU-10000820"/>
    <s v="Furniture"/>
    <s v="Furnishings"/>
    <s v="Tensor Brushed Steel Torchiere Floor Lamp"/>
    <n v="13.592000000000001"/>
    <n v="2"/>
    <n v="0.6"/>
    <n v="-14.271599999999999"/>
    <s v="OK"/>
    <n v="-1.0499999999999998"/>
  </r>
  <r>
    <n v="8611"/>
    <s v="CA-2014-151946"/>
    <x v="148"/>
    <x v="101"/>
    <x v="128"/>
    <d v="2014-09-06T00:00:00"/>
    <n v="204"/>
    <n v="2014"/>
    <s v="Q1"/>
    <s v="Feb"/>
    <s v="Standard Class"/>
    <s v="BT-11440"/>
    <s v="Bobby Trafton"/>
    <s v="Consumer"/>
    <s v="United States"/>
    <s v="New York City"/>
    <s v="New York"/>
    <n v="10035"/>
    <s v="East"/>
    <s v="FUR-FU-10002191"/>
    <s v="Furniture"/>
    <s v="Furnishings"/>
    <s v="G.E. Halogen Desk Lamp Bulbs"/>
    <n v="13.96"/>
    <n v="2"/>
    <n v="0"/>
    <n v="6.7008000000000001"/>
    <s v="OK"/>
    <n v="0.48"/>
  </r>
  <r>
    <n v="1017"/>
    <s v="CA-2015-108665"/>
    <x v="149"/>
    <x v="16"/>
    <x v="129"/>
    <d v="2015-10-07T00:00:00"/>
    <n v="392"/>
    <n v="2014"/>
    <s v="Q3"/>
    <s v="Sep"/>
    <s v="Standard Class"/>
    <s v="KM-16225"/>
    <s v="Kalyca Meade"/>
    <s v="Corporate"/>
    <s v="United States"/>
    <s v="New York City"/>
    <s v="New York"/>
    <n v="10011"/>
    <s v="East"/>
    <s v="FUR-FU-10002191"/>
    <s v="Furniture"/>
    <s v="Furnishings"/>
    <s v="G.E. Halogen Desk Lamp Bulbs"/>
    <n v="13.96"/>
    <n v="2"/>
    <n v="0"/>
    <n v="6.7008000000000001"/>
    <s v="OK"/>
    <n v="0.48"/>
  </r>
  <r>
    <n v="9835"/>
    <s v="CA-2016-126627"/>
    <x v="150"/>
    <x v="102"/>
    <x v="130"/>
    <d v="2016-12-10T00:00:00"/>
    <n v="546"/>
    <n v="2015"/>
    <s v="Q2"/>
    <s v="Jun"/>
    <s v="First Class"/>
    <s v="WB-21850"/>
    <s v="William Brown"/>
    <s v="Consumer"/>
    <s v="United States"/>
    <s v="La Porte"/>
    <s v="Texas"/>
    <n v="77571"/>
    <s v="Central"/>
    <s v="FUR-FU-10004963"/>
    <s v="Furniture"/>
    <s v="Furnishings"/>
    <s v="Eldon 400 Class Desk Accessories, Black Carbon"/>
    <n v="14"/>
    <n v="4"/>
    <n v="0.6"/>
    <n v="-6.3"/>
    <s v="OK"/>
    <n v="-0.45"/>
  </r>
  <r>
    <n v="2695"/>
    <s v="CA-2014-143182"/>
    <x v="151"/>
    <x v="103"/>
    <x v="131"/>
    <d v="2016-06-30T00:00:00"/>
    <n v="619"/>
    <n v="2014"/>
    <s v="Q4"/>
    <s v="Oct"/>
    <s v="Standard Class"/>
    <s v="DL-12865"/>
    <s v="Dan Lawera"/>
    <s v="Consumer"/>
    <s v="United States"/>
    <s v="Hialeah"/>
    <s v="Florida"/>
    <n v="33012"/>
    <s v="South"/>
    <s v="FUR-FU-10004270"/>
    <s v="Furniture"/>
    <s v="Furnishings"/>
    <s v="Executive Impressions 13&quot; Clairmont Wall Clock"/>
    <n v="15.384"/>
    <n v="1"/>
    <n v="0.2"/>
    <n v="4.0382999999999996"/>
    <s v="OK"/>
    <n v="0.26249999999999996"/>
  </r>
  <r>
    <n v="1978"/>
    <s v="CA-2014-110408"/>
    <x v="152"/>
    <x v="103"/>
    <x v="131"/>
    <d v="2016-07-12T00:00:00"/>
    <n v="631"/>
    <n v="2014"/>
    <s v="Q4"/>
    <s v="Oct"/>
    <s v="Second Class"/>
    <s v="AS-10225"/>
    <s v="Alan Schoenberger"/>
    <s v="Corporate"/>
    <s v="United States"/>
    <s v="Montgomery"/>
    <s v="Alabama"/>
    <n v="36116"/>
    <s v="South"/>
    <s v="FUR-CH-10003774"/>
    <s v="Furniture"/>
    <s v="Chairs"/>
    <s v="Global Wood Trimmed Manager's Task Chair, Khaki"/>
    <n v="545.88"/>
    <n v="6"/>
    <n v="0"/>
    <n v="70.964399999999998"/>
    <s v="OK"/>
    <n v="0.13"/>
  </r>
  <r>
    <n v="6445"/>
    <s v="CA-2016-101161"/>
    <x v="153"/>
    <x v="104"/>
    <x v="132"/>
    <d v="2016-10-20T00:00:00"/>
    <n v="119"/>
    <n v="2016"/>
    <s v="Q2"/>
    <s v="Jun"/>
    <s v="Standard Class"/>
    <s v="BW-11110"/>
    <s v="Bart Watters"/>
    <s v="Corporate"/>
    <s v="United States"/>
    <s v="New York City"/>
    <s v="New York"/>
    <n v="10024"/>
    <s v="East"/>
    <s v="FUR-FU-10003535"/>
    <s v="Furniture"/>
    <s v="Furnishings"/>
    <s v="Howard Miller Distant Time Traveler Alarm Clock"/>
    <n v="82.26"/>
    <n v="3"/>
    <n v="0"/>
    <n v="33.726599999999998"/>
    <s v="OK"/>
    <n v="0.40999999999999992"/>
  </r>
  <r>
    <n v="5159"/>
    <s v="CA-2017-163006"/>
    <x v="154"/>
    <x v="105"/>
    <x v="133"/>
    <d v="2018-11-06T00:00:00"/>
    <n v="578"/>
    <n v="2017"/>
    <s v="Q2"/>
    <s v="Apr"/>
    <s v="Second Class"/>
    <s v="GH-14410"/>
    <s v="Gary Hansen"/>
    <s v="Home Office"/>
    <s v="United States"/>
    <s v="Chicago"/>
    <s v="Illinois"/>
    <n v="60653"/>
    <s v="Central"/>
    <s v="FUR-FU-10003799"/>
    <s v="Furniture"/>
    <s v="Furnishings"/>
    <s v="Seth Thomas 13 1/2&quot; Wall Clock"/>
    <n v="14.224"/>
    <n v="2"/>
    <n v="0.6"/>
    <n v="-10.3124"/>
    <s v="OK"/>
    <n v="-0.72499999999999998"/>
  </r>
  <r>
    <n v="3801"/>
    <s v="CA-2016-156503"/>
    <x v="155"/>
    <x v="104"/>
    <x v="134"/>
    <d v="2016-10-20T00:00:00"/>
    <n v="115"/>
    <n v="2016"/>
    <s v="Q2"/>
    <s v="Jun"/>
    <s v="Standard Class"/>
    <s v="NC-18415"/>
    <s v="Nathan Cano"/>
    <s v="Consumer"/>
    <s v="United States"/>
    <s v="Jacksonville"/>
    <s v="North Carolina"/>
    <n v="28540"/>
    <s v="South"/>
    <s v="FUR-CH-10003606"/>
    <s v="Furniture"/>
    <s v="Chairs"/>
    <s v="SAFCO Folding Chair Trolley"/>
    <n v="102.592"/>
    <n v="1"/>
    <n v="0.2"/>
    <n v="10.2592"/>
    <s v="OK"/>
    <n v="0.1"/>
  </r>
  <r>
    <n v="6043"/>
    <s v="CA-2016-117912"/>
    <x v="156"/>
    <x v="106"/>
    <x v="135"/>
    <d v="2016-08-02T00:00:00"/>
    <n v="535"/>
    <n v="2015"/>
    <s v="Q1"/>
    <s v="Feb"/>
    <s v="Standard Class"/>
    <s v="TB-21520"/>
    <s v="Tracy Blumstein"/>
    <s v="Consumer"/>
    <s v="United States"/>
    <s v="Sierra Vista"/>
    <s v="Arizona"/>
    <n v="85635"/>
    <s v="West"/>
    <s v="FUR-FU-10002088"/>
    <s v="Furniture"/>
    <s v="Furnishings"/>
    <s v="Nu-Dell Float Frame 11 x 14 1/2"/>
    <n v="14.368"/>
    <n v="2"/>
    <n v="0.2"/>
    <n v="3.9512"/>
    <s v="OK"/>
    <n v="0.27500000000000002"/>
  </r>
  <r>
    <n v="9201"/>
    <s v="CA-2016-152688"/>
    <x v="157"/>
    <x v="104"/>
    <x v="136"/>
    <d v="2016-10-20T00:00:00"/>
    <n v="102"/>
    <n v="2016"/>
    <s v="Q3"/>
    <s v="Jul"/>
    <s v="First Class"/>
    <s v="NR-18550"/>
    <s v="Nick Radford"/>
    <s v="Consumer"/>
    <s v="United States"/>
    <s v="Perth Amboy"/>
    <s v="New Jersey"/>
    <n v="8861"/>
    <s v="East"/>
    <s v="FUR-BO-10001337"/>
    <s v="Furniture"/>
    <s v="Bookcases"/>
    <s v="O'Sullivan Living Dimensions 2-Shelf Bookcases"/>
    <n v="120.98"/>
    <n v="1"/>
    <n v="0"/>
    <n v="12.098000000000001"/>
    <s v="OK"/>
    <n v="0.1"/>
  </r>
  <r>
    <n v="7317"/>
    <s v="CA-2016-132066"/>
    <x v="158"/>
    <x v="104"/>
    <x v="137"/>
    <d v="2016-10-20T00:00:00"/>
    <n v="106"/>
    <n v="2016"/>
    <s v="Q3"/>
    <s v="Jul"/>
    <s v="Standard Class"/>
    <s v="NB-18655"/>
    <s v="Nona Balk"/>
    <s v="Corporate"/>
    <s v="United States"/>
    <s v="New York City"/>
    <s v="New York"/>
    <n v="10011"/>
    <s v="East"/>
    <s v="FUR-TA-10001539"/>
    <s v="Furniture"/>
    <s v="Tables"/>
    <s v="Chromcraft Rectangular Conference Tables"/>
    <n v="142.18199999999999"/>
    <n v="1"/>
    <n v="0.4"/>
    <n v="-37.915199999999999"/>
    <s v="OK"/>
    <n v="-0.26666666666666666"/>
  </r>
  <r>
    <n v="5910"/>
    <s v="US-2016-113985"/>
    <x v="159"/>
    <x v="107"/>
    <x v="15"/>
    <d v="2016-07-12T00:00:00"/>
    <n v="542"/>
    <n v="2015"/>
    <s v="Q1"/>
    <s v="Jan"/>
    <s v="Standard Class"/>
    <s v="KD-16495"/>
    <s v="Keith Dawkins"/>
    <s v="Corporate"/>
    <s v="United States"/>
    <s v="San Jose"/>
    <s v="California"/>
    <n v="95123"/>
    <s v="West"/>
    <s v="FUR-FU-10003026"/>
    <s v="Furniture"/>
    <s v="Furnishings"/>
    <s v="Eldon Regeneration Recycled Desk Accessories, Black"/>
    <n v="14.52"/>
    <n v="3"/>
    <n v="0"/>
    <n v="5.6627999999999998"/>
    <s v="OK"/>
    <n v="0.39"/>
  </r>
  <r>
    <n v="9267"/>
    <s v="CA-2014-125759"/>
    <x v="160"/>
    <x v="108"/>
    <x v="138"/>
    <d v="2014-09-02T00:00:00"/>
    <n v="155"/>
    <n v="2014"/>
    <s v="Q1"/>
    <s v="Mar"/>
    <s v="First Class"/>
    <s v="NM-18445"/>
    <s v="Nathan Mautz"/>
    <s v="Home Office"/>
    <s v="United States"/>
    <s v="North Las Vegas"/>
    <s v="Nevada"/>
    <n v="89031"/>
    <s v="West"/>
    <s v="FUR-FU-10002111"/>
    <s v="Furniture"/>
    <s v="Furnishings"/>
    <s v="Master Caster Door Stop, Large Brown"/>
    <n v="14.56"/>
    <n v="2"/>
    <n v="0"/>
    <n v="5.5327999999999999"/>
    <s v="OK"/>
    <n v="0.38"/>
  </r>
  <r>
    <n v="6837"/>
    <s v="CA-2017-142643"/>
    <x v="161"/>
    <x v="109"/>
    <x v="139"/>
    <d v="2017-10-20T00:00:00"/>
    <n v="472"/>
    <n v="2016"/>
    <s v="Q3"/>
    <s v="Jul"/>
    <s v="Standard Class"/>
    <s v="DL-13495"/>
    <s v="Dionis Lloyd"/>
    <s v="Corporate"/>
    <s v="United States"/>
    <s v="Thousand Oaks"/>
    <s v="California"/>
    <n v="91360"/>
    <s v="West"/>
    <s v="FUR-FU-10000087"/>
    <s v="Furniture"/>
    <s v="Furnishings"/>
    <s v="Executive Impressions 14&quot; Two-Color Numerals Wall Clock"/>
    <n v="22.72"/>
    <n v="1"/>
    <n v="0"/>
    <n v="9.3152000000000008"/>
    <s v="OK"/>
    <n v="0.41000000000000003"/>
  </r>
  <r>
    <n v="8241"/>
    <s v="CA-2017-103065"/>
    <x v="162"/>
    <x v="109"/>
    <x v="140"/>
    <d v="2017-10-20T00:00:00"/>
    <n v="449"/>
    <n v="2016"/>
    <s v="Q3"/>
    <s v="Jul"/>
    <s v="Same Day"/>
    <s v="PT-19090"/>
    <s v="Pete Takahito"/>
    <s v="Consumer"/>
    <s v="United States"/>
    <s v="Jacksonville"/>
    <s v="Florida"/>
    <n v="32216"/>
    <s v="South"/>
    <s v="FUR-FU-10000175"/>
    <s v="Furniture"/>
    <s v="Furnishings"/>
    <s v="DAX Wood Document Frame."/>
    <n v="43.936"/>
    <n v="4"/>
    <n v="0.2"/>
    <n v="6.0411999999999999"/>
    <s v="OK"/>
    <n v="0.13750000000000001"/>
  </r>
  <r>
    <n v="8371"/>
    <s v="CA-2016-163972"/>
    <x v="163"/>
    <x v="110"/>
    <x v="141"/>
    <d v="2016-10-21T00:00:00"/>
    <n v="102"/>
    <n v="2016"/>
    <s v="Q3"/>
    <s v="Jul"/>
    <s v="Standard Class"/>
    <s v="MG-17890"/>
    <s v="Michael Granlund"/>
    <s v="Home Office"/>
    <s v="United States"/>
    <s v="Fresno"/>
    <s v="California"/>
    <n v="93727"/>
    <s v="West"/>
    <s v="FUR-BO-10003894"/>
    <s v="Furniture"/>
    <s v="Bookcases"/>
    <s v="Safco Value Mate Steel Bookcase, Baked Enamel Finish on Steel, Black"/>
    <n v="120.666"/>
    <n v="2"/>
    <n v="0.15"/>
    <n v="21.294"/>
    <s v="OK"/>
    <n v="0.17647058823529413"/>
  </r>
  <r>
    <n v="370"/>
    <s v="CA-2016-155516"/>
    <x v="164"/>
    <x v="110"/>
    <x v="142"/>
    <d v="2016-10-21T00:00:00"/>
    <n v="81"/>
    <n v="2016"/>
    <s v="Q3"/>
    <s v="Aug"/>
    <s v="Same Day"/>
    <s v="MK-17905"/>
    <s v="Michael Kennedy"/>
    <s v="Corporate"/>
    <s v="United States"/>
    <s v="Manchester"/>
    <s v="Connecticut"/>
    <n v="6040"/>
    <s v="East"/>
    <s v="FUR-BO-10002545"/>
    <s v="Furniture"/>
    <s v="Bookcases"/>
    <s v="Atlantic Metals Mobile 3-Shelf Bookcases, Custom Colors"/>
    <n v="1043.92"/>
    <n v="4"/>
    <n v="0"/>
    <n v="271.41919999999999"/>
    <s v="OK"/>
    <n v="0.25999999999999995"/>
  </r>
  <r>
    <n v="1832"/>
    <s v="CA-2017-145884"/>
    <x v="165"/>
    <x v="111"/>
    <x v="143"/>
    <d v="2017-10-21T00:00:00"/>
    <n v="441"/>
    <n v="2016"/>
    <s v="Q3"/>
    <s v="Aug"/>
    <s v="Same Day"/>
    <s v="SL-20155"/>
    <s v="Sara Luxemburg"/>
    <s v="Home Office"/>
    <s v="United States"/>
    <s v="Muskogee"/>
    <s v="Oklahoma"/>
    <n v="74403"/>
    <s v="Central"/>
    <s v="FUR-TA-10002356"/>
    <s v="Furniture"/>
    <s v="Tables"/>
    <s v="Bevis Boat-Shaped Conference Table"/>
    <n v="262.11"/>
    <n v="1"/>
    <n v="0"/>
    <n v="62.906399999999998"/>
    <s v="OK"/>
    <n v="0.24"/>
  </r>
  <r>
    <n v="6780"/>
    <s v="US-2016-147711"/>
    <x v="166"/>
    <x v="112"/>
    <x v="56"/>
    <d v="2016-08-09T00:00:00"/>
    <n v="558"/>
    <n v="2015"/>
    <s v="Q1"/>
    <s v="Jan"/>
    <s v="Second Class"/>
    <s v="HF-14995"/>
    <s v="Herbert Flentye"/>
    <s v="Consumer"/>
    <s v="United States"/>
    <s v="Baltimore"/>
    <s v="Maryland"/>
    <n v="21215"/>
    <s v="East"/>
    <s v="FUR-FU-10002364"/>
    <s v="Furniture"/>
    <s v="Furnishings"/>
    <s v="Eldon Expressions Wood Desk Accessories, Oak"/>
    <n v="14.76"/>
    <n v="2"/>
    <n v="0"/>
    <n v="4.2804000000000002"/>
    <s v="OK"/>
    <n v="0.29000000000000004"/>
  </r>
  <r>
    <n v="8994"/>
    <s v="CA-2017-159100"/>
    <x v="167"/>
    <x v="111"/>
    <x v="144"/>
    <d v="2017-10-21T00:00:00"/>
    <n v="470"/>
    <n v="2016"/>
    <s v="Q3"/>
    <s v="Jul"/>
    <s v="Standard Class"/>
    <s v="VP-21760"/>
    <s v="Victoria Pisteka"/>
    <s v="Corporate"/>
    <s v="United States"/>
    <s v="Columbia"/>
    <s v="Tennessee"/>
    <n v="38401"/>
    <s v="South"/>
    <s v="FUR-TA-10001950"/>
    <s v="Furniture"/>
    <s v="Tables"/>
    <s v="Balt Solid Wood Round Tables"/>
    <n v="1875.258"/>
    <n v="7"/>
    <n v="0.4"/>
    <n v="-968.88329999999996"/>
    <s v="OK"/>
    <n v="-0.51666666666666661"/>
  </r>
  <r>
    <n v="4206"/>
    <s v="CA-2014-145387"/>
    <x v="168"/>
    <x v="113"/>
    <x v="109"/>
    <d v="2016-09-29T00:00:00"/>
    <n v="961"/>
    <n v="2014"/>
    <s v="Q1"/>
    <s v="Feb"/>
    <s v="Second Class"/>
    <s v="AM-10705"/>
    <s v="Anne McFarland"/>
    <s v="Consumer"/>
    <s v="United States"/>
    <s v="Cranston"/>
    <s v="Rhode Island"/>
    <n v="2920"/>
    <s v="East"/>
    <s v="FUR-FU-10002364"/>
    <s v="Furniture"/>
    <s v="Furnishings"/>
    <s v="Eldon Expressions Wood Desk Accessories, Oak"/>
    <n v="14.76"/>
    <n v="2"/>
    <n v="0"/>
    <n v="4.2804000000000002"/>
    <s v="OK"/>
    <n v="0.29000000000000004"/>
  </r>
  <r>
    <n v="1890"/>
    <s v="CA-2014-142587"/>
    <x v="169"/>
    <x v="114"/>
    <x v="145"/>
    <d v="2016-07-30T00:00:00"/>
    <n v="647"/>
    <n v="2014"/>
    <s v="Q4"/>
    <s v="Oct"/>
    <s v="First Class"/>
    <s v="TB-21520"/>
    <s v="Tracy Blumstein"/>
    <s v="Consumer"/>
    <s v="United States"/>
    <s v="Fairfield"/>
    <s v="Ohio"/>
    <n v="45014"/>
    <s v="East"/>
    <s v="FUR-TA-10000617"/>
    <s v="Furniture"/>
    <s v="Tables"/>
    <s v="Hon Practical Foundations 30 x 60 Training Table, Light Gray/Charcoal"/>
    <n v="409.59"/>
    <n v="3"/>
    <n v="0.4"/>
    <n v="-122.877"/>
    <s v="OK"/>
    <n v="-0.3"/>
  </r>
  <r>
    <n v="5858"/>
    <s v="CA-2015-112214"/>
    <x v="170"/>
    <x v="115"/>
    <x v="146"/>
    <d v="2015-11-08T00:00:00"/>
    <n v="438"/>
    <n v="2014"/>
    <s v="Q3"/>
    <s v="Aug"/>
    <s v="Standard Class"/>
    <s v="AH-10690"/>
    <s v="Anna HŠberlin"/>
    <s v="Corporate"/>
    <s v="United States"/>
    <s v="Dallas"/>
    <s v="Texas"/>
    <n v="75220"/>
    <s v="Central"/>
    <s v="FUR-FU-10002364"/>
    <s v="Furniture"/>
    <s v="Furnishings"/>
    <s v="Eldon Expressions Wood Desk Accessories, Oak"/>
    <n v="14.76"/>
    <n v="5"/>
    <n v="0.6"/>
    <n v="-11.439"/>
    <s v="OK"/>
    <n v="-0.77500000000000002"/>
  </r>
  <r>
    <n v="2137"/>
    <s v="CA-2015-156377"/>
    <x v="171"/>
    <x v="116"/>
    <x v="14"/>
    <d v="2017-10-14T00:00:00"/>
    <n v="531"/>
    <n v="2016"/>
    <s v="Q2"/>
    <s v="May"/>
    <s v="Standard Class"/>
    <s v="TB-21625"/>
    <s v="Trudy Brown"/>
    <s v="Consumer"/>
    <s v="United States"/>
    <s v="Grand Prairie"/>
    <s v="Texas"/>
    <n v="75051"/>
    <s v="Central"/>
    <s v="FUR-FU-10002364"/>
    <s v="Furniture"/>
    <s v="Furnishings"/>
    <s v="Eldon Expressions Wood Desk Accessories, Oak"/>
    <n v="14.76"/>
    <n v="5"/>
    <n v="0.6"/>
    <n v="-11.439"/>
    <s v="OK"/>
    <n v="-0.77500000000000002"/>
  </r>
  <r>
    <n v="5234"/>
    <s v="CA-2014-115084"/>
    <x v="172"/>
    <x v="114"/>
    <x v="145"/>
    <d v="2016-07-13T00:00:00"/>
    <n v="630"/>
    <n v="2014"/>
    <s v="Q4"/>
    <s v="Oct"/>
    <s v="Standard Class"/>
    <s v="LS-17200"/>
    <s v="Luke Schmidt"/>
    <s v="Corporate"/>
    <s v="United States"/>
    <s v="Texarkana"/>
    <s v="Arkansas"/>
    <n v="71854"/>
    <s v="South"/>
    <s v="FUR-CH-10004626"/>
    <s v="Furniture"/>
    <s v="Chairs"/>
    <s v="Office Star Flex Back Scooter Chair with Aluminum Finish Frame"/>
    <n v="605.34"/>
    <n v="6"/>
    <n v="0"/>
    <n v="145.2816"/>
    <s v="OK"/>
    <n v="0.24"/>
  </r>
  <r>
    <n v="1684"/>
    <s v="CA-2016-147585"/>
    <x v="173"/>
    <x v="117"/>
    <x v="147"/>
    <d v="2016-12-11T00:00:00"/>
    <n v="594"/>
    <n v="2015"/>
    <s v="Q2"/>
    <s v="Apr"/>
    <s v="Standard Class"/>
    <s v="CB-12535"/>
    <s v="Claudia Bergmann"/>
    <s v="Corporate"/>
    <s v="United States"/>
    <s v="San Francisco"/>
    <s v="California"/>
    <n v="94110"/>
    <s v="West"/>
    <s v="FUR-FU-10002597"/>
    <s v="Furniture"/>
    <s v="Furnishings"/>
    <s v="C-Line Magnetic Cubicle Keepers, Clear Polypropylene"/>
    <n v="14.82"/>
    <n v="3"/>
    <n v="0"/>
    <n v="6.2244000000000002"/>
    <s v="OK"/>
    <n v="0.42"/>
  </r>
  <r>
    <n v="9417"/>
    <s v="CA-2015-127824"/>
    <x v="174"/>
    <x v="118"/>
    <x v="148"/>
    <d v="2016-07-14T00:00:00"/>
    <n v="266"/>
    <n v="2015"/>
    <s v="Q4"/>
    <s v="Oct"/>
    <s v="Standard Class"/>
    <s v="JC-15775"/>
    <s v="John Castell"/>
    <s v="Consumer"/>
    <s v="United States"/>
    <s v="Seattle"/>
    <s v="Washington"/>
    <n v="98115"/>
    <s v="West"/>
    <s v="FUR-FU-10002505"/>
    <s v="Furniture"/>
    <s v="Furnishings"/>
    <s v="Eldon 100 Class Desk Accessories"/>
    <n v="10.11"/>
    <n v="3"/>
    <n v="0"/>
    <n v="3.2351999999999999"/>
    <s v="OK"/>
    <n v="0.32"/>
  </r>
  <r>
    <n v="6582"/>
    <s v="CA-2016-169887"/>
    <x v="175"/>
    <x v="119"/>
    <x v="149"/>
    <d v="2016-10-22T00:00:00"/>
    <n v="71"/>
    <n v="2016"/>
    <s v="Q3"/>
    <s v="Aug"/>
    <s v="Same Day"/>
    <s v="MS-17530"/>
    <s v="MaryBeth Skach"/>
    <s v="Consumer"/>
    <s v="United States"/>
    <s v="Seattle"/>
    <s v="Washington"/>
    <n v="98105"/>
    <s v="West"/>
    <s v="FUR-FU-10003095"/>
    <s v="Furniture"/>
    <s v="Furnishings"/>
    <s v="Linden 12&quot; Wall Clock With Oak Frame"/>
    <n v="101.94"/>
    <n v="3"/>
    <n v="0"/>
    <n v="30.582000000000001"/>
    <s v="OK"/>
    <n v="0.3"/>
  </r>
  <r>
    <n v="2886"/>
    <s v="US-2016-159856"/>
    <x v="176"/>
    <x v="119"/>
    <x v="150"/>
    <d v="2016-10-22T00:00:00"/>
    <n v="99"/>
    <n v="2016"/>
    <s v="Q3"/>
    <s v="Jul"/>
    <s v="Standard Class"/>
    <s v="EP-13915"/>
    <s v="Emily Phan"/>
    <s v="Consumer"/>
    <s v="United States"/>
    <s v="Tempe"/>
    <s v="Arizona"/>
    <n v="85281"/>
    <s v="West"/>
    <s v="FUR-CH-10003396"/>
    <s v="Furniture"/>
    <s v="Chairs"/>
    <s v="Global Deluxe Steno Chair"/>
    <n v="307.92"/>
    <n v="5"/>
    <n v="0.2"/>
    <n v="-34.640999999999998"/>
    <s v="OK"/>
    <n v="-0.11249999999999999"/>
  </r>
  <r>
    <n v="4479"/>
    <s v="CA-2017-130211"/>
    <x v="177"/>
    <x v="120"/>
    <x v="151"/>
    <d v="2017-10-22T00:00:00"/>
    <n v="433"/>
    <n v="2016"/>
    <s v="Q3"/>
    <s v="Aug"/>
    <s v="Same Day"/>
    <s v="BD-11620"/>
    <s v="Brian DeCherney"/>
    <s v="Consumer"/>
    <s v="United States"/>
    <s v="Lawton"/>
    <s v="Oklahoma"/>
    <n v="73505"/>
    <s v="Central"/>
    <s v="FUR-TA-10003748"/>
    <s v="Furniture"/>
    <s v="Tables"/>
    <s v="Bevis 36 x 72 Conference Tables"/>
    <n v="248.98"/>
    <n v="2"/>
    <n v="0"/>
    <n v="54.775599999999997"/>
    <s v="OK"/>
    <n v="0.22"/>
  </r>
  <r>
    <n v="1904"/>
    <s v="CA-2017-167094"/>
    <x v="178"/>
    <x v="120"/>
    <x v="152"/>
    <d v="2017-10-22T00:00:00"/>
    <n v="441"/>
    <n v="2016"/>
    <s v="Q3"/>
    <s v="Aug"/>
    <s v="First Class"/>
    <s v="DK-12835"/>
    <s v="Damala Kotsonis"/>
    <s v="Corporate"/>
    <s v="United States"/>
    <s v="Springfield"/>
    <s v="Oregon"/>
    <n v="97477"/>
    <s v="West"/>
    <s v="FUR-CH-10000155"/>
    <s v="Furniture"/>
    <s v="Chairs"/>
    <s v="Global Comet Stacking Armless Chair"/>
    <n v="478.48"/>
    <n v="2"/>
    <n v="0.2"/>
    <n v="47.847999999999999"/>
    <s v="OK"/>
    <n v="9.9999999999999992E-2"/>
  </r>
  <r>
    <n v="6537"/>
    <s v="CA-2014-169684"/>
    <x v="179"/>
    <x v="121"/>
    <x v="153"/>
    <d v="2016-07-21T00:00:00"/>
    <n v="637"/>
    <n v="2014"/>
    <s v="Q4"/>
    <s v="Oct"/>
    <s v="First Class"/>
    <s v="FH-14365"/>
    <s v="Fred Hopkins"/>
    <s v="Corporate"/>
    <s v="United States"/>
    <s v="Knoxville"/>
    <s v="Tennessee"/>
    <n v="37918"/>
    <s v="South"/>
    <s v="FUR-TA-10003008"/>
    <s v="Furniture"/>
    <s v="Tables"/>
    <s v="Lesro Round Back Collection Coffee Table, End Table"/>
    <n v="328.59"/>
    <n v="3"/>
    <n v="0.4"/>
    <n v="-147.8655"/>
    <s v="OK"/>
    <n v="-0.45"/>
  </r>
  <r>
    <n v="423"/>
    <s v="CA-2017-125388"/>
    <x v="180"/>
    <x v="122"/>
    <x v="154"/>
    <d v="2017-10-23T00:00:00"/>
    <n v="464"/>
    <n v="2016"/>
    <s v="Q3"/>
    <s v="Jul"/>
    <s v="Standard Class"/>
    <s v="MP-17965"/>
    <s v="Michael Paige"/>
    <s v="Corporate"/>
    <s v="United States"/>
    <s v="Lawrence"/>
    <s v="Massachusetts"/>
    <n v="1841"/>
    <s v="East"/>
    <s v="FUR-FU-10004712"/>
    <s v="Furniture"/>
    <s v="Furnishings"/>
    <s v="Westinghouse Mesh Shade Clip-On Gooseneck Lamp, Black"/>
    <n v="56.56"/>
    <n v="4"/>
    <n v="0"/>
    <n v="14.7056"/>
    <s v="OK"/>
    <n v="0.26"/>
  </r>
  <r>
    <n v="4927"/>
    <s v="CA-2017-117653"/>
    <x v="181"/>
    <x v="122"/>
    <x v="155"/>
    <d v="2017-10-23T00:00:00"/>
    <n v="463"/>
    <n v="2016"/>
    <s v="Q3"/>
    <s v="Jul"/>
    <s v="Standard Class"/>
    <s v="MO-17500"/>
    <s v="Mary O'Rourke"/>
    <s v="Consumer"/>
    <s v="United States"/>
    <s v="Chicago"/>
    <s v="Illinois"/>
    <n v="60623"/>
    <s v="Central"/>
    <s v="FUR-TA-10003008"/>
    <s v="Furniture"/>
    <s v="Tables"/>
    <s v="Lesro Round Back Collection Coffee Table, End Table"/>
    <n v="91.275000000000006"/>
    <n v="1"/>
    <n v="0.5"/>
    <n v="-67.543499999999995"/>
    <s v="OK"/>
    <n v="-0.73999999999999988"/>
  </r>
  <r>
    <n v="702"/>
    <s v="CA-2017-114552"/>
    <x v="182"/>
    <x v="123"/>
    <x v="156"/>
    <d v="2017-08-09T00:00:00"/>
    <n v="699"/>
    <n v="2015"/>
    <s v="Q3"/>
    <s v="Sep"/>
    <s v="Standard Class"/>
    <s v="Dl-13600"/>
    <s v="Dorris liebe"/>
    <s v="Corporate"/>
    <s v="United States"/>
    <s v="Cleveland"/>
    <s v="Ohio"/>
    <n v="44105"/>
    <s v="East"/>
    <s v="FUR-FU-10002960"/>
    <s v="Furniture"/>
    <s v="Furnishings"/>
    <s v="Eldon 200 Class Desk Accessories, Burgundy"/>
    <n v="15.071999999999999"/>
    <n v="3"/>
    <n v="0.2"/>
    <n v="4.1448"/>
    <s v="OK"/>
    <n v="0.27500000000000002"/>
  </r>
  <r>
    <n v="8069"/>
    <s v="US-2015-160563"/>
    <x v="183"/>
    <x v="124"/>
    <x v="157"/>
    <d v="2016-07-22T00:00:00"/>
    <n v="272"/>
    <n v="2015"/>
    <s v="Q4"/>
    <s v="Oct"/>
    <s v="Standard Class"/>
    <s v="NS-18640"/>
    <s v="Noel Staavos"/>
    <s v="Corporate"/>
    <s v="United States"/>
    <s v="San Francisco"/>
    <s v="California"/>
    <n v="94109"/>
    <s v="West"/>
    <s v="FUR-FU-10001731"/>
    <s v="Furniture"/>
    <s v="Furnishings"/>
    <s v="Acrylic Self-Standing Desk Frames"/>
    <n v="16.02"/>
    <n v="6"/>
    <n v="0"/>
    <n v="6.0876000000000001"/>
    <s v="OK"/>
    <n v="0.38"/>
  </r>
  <r>
    <n v="9058"/>
    <s v="CA-2015-149097"/>
    <x v="184"/>
    <x v="124"/>
    <x v="157"/>
    <d v="2016-07-23T00:00:00"/>
    <n v="273"/>
    <n v="2015"/>
    <s v="Q4"/>
    <s v="Oct"/>
    <s v="Standard Class"/>
    <s v="SV-20785"/>
    <s v="Stewart Visinsky"/>
    <s v="Consumer"/>
    <s v="United States"/>
    <s v="Los Angeles"/>
    <s v="California"/>
    <n v="90045"/>
    <s v="West"/>
    <s v="FUR-FU-10003424"/>
    <s v="Furniture"/>
    <s v="Furnishings"/>
    <s v="Nu-Dell Oak Frame"/>
    <n v="74.760000000000005"/>
    <n v="7"/>
    <n v="0"/>
    <n v="23.923200000000001"/>
    <s v="OK"/>
    <n v="0.32"/>
  </r>
  <r>
    <n v="9059"/>
    <s v="CA-2015-149097"/>
    <x v="185"/>
    <x v="124"/>
    <x v="157"/>
    <d v="2016-07-24T00:00:00"/>
    <n v="274"/>
    <n v="2015"/>
    <s v="Q4"/>
    <s v="Oct"/>
    <s v="Standard Class"/>
    <s v="SV-20785"/>
    <s v="Stewart Visinsky"/>
    <s v="Consumer"/>
    <s v="United States"/>
    <s v="Los Angeles"/>
    <s v="California"/>
    <n v="90045"/>
    <s v="West"/>
    <s v="FUR-TA-10001086"/>
    <s v="Furniture"/>
    <s v="Tables"/>
    <s v="SAFCO PlanMaster Boards, 60w x 37-1/2d, White Melamine"/>
    <n v="364.77600000000001"/>
    <n v="3"/>
    <n v="0.2"/>
    <n v="27.3582"/>
    <s v="OK"/>
    <n v="7.4999999999999997E-2"/>
  </r>
  <r>
    <n v="884"/>
    <s v="CA-2016-165148"/>
    <x v="186"/>
    <x v="125"/>
    <x v="158"/>
    <d v="2016-10-24T00:00:00"/>
    <n v="72"/>
    <n v="2016"/>
    <s v="Q3"/>
    <s v="Aug"/>
    <s v="First Class"/>
    <s v="PM-19135"/>
    <s v="Peter McVee"/>
    <s v="Home Office"/>
    <s v="United States"/>
    <s v="Detroit"/>
    <s v="Michigan"/>
    <n v="48227"/>
    <s v="Central"/>
    <s v="FUR-FU-10000732"/>
    <s v="Furniture"/>
    <s v="Furnishings"/>
    <s v="Eldon 200 Class Desk Accessories"/>
    <n v="31.4"/>
    <n v="5"/>
    <n v="0"/>
    <n v="10.048"/>
    <s v="OK"/>
    <n v="0.32"/>
  </r>
  <r>
    <n v="3284"/>
    <s v="CA-2014-159478"/>
    <x v="187"/>
    <x v="126"/>
    <x v="159"/>
    <d v="2019-10-23T00:00:00"/>
    <n v="1961"/>
    <n v="2014"/>
    <s v="Q2"/>
    <s v="Jun"/>
    <s v="Standard Class"/>
    <s v="MH-17785"/>
    <s v="Maya Herman"/>
    <s v="Corporate"/>
    <s v="United States"/>
    <s v="New York City"/>
    <s v="New York"/>
    <n v="10035"/>
    <s v="East"/>
    <s v="FUR-FU-10000221"/>
    <s v="Furniture"/>
    <s v="Furnishings"/>
    <s v="Master Caster Door Stop, Brown"/>
    <n v="15.24"/>
    <n v="3"/>
    <n v="0"/>
    <n v="5.1816000000000004"/>
    <s v="OK"/>
    <n v="0.34"/>
  </r>
  <r>
    <n v="3977"/>
    <s v="US-2016-116400"/>
    <x v="188"/>
    <x v="125"/>
    <x v="160"/>
    <d v="2016-10-24T00:00:00"/>
    <n v="71"/>
    <n v="2016"/>
    <s v="Q3"/>
    <s v="Aug"/>
    <s v="First Class"/>
    <s v="EB-13930"/>
    <s v="Eric Barreto"/>
    <s v="Consumer"/>
    <s v="United States"/>
    <s v="Richmond"/>
    <s v="Virginia"/>
    <n v="23223"/>
    <s v="South"/>
    <s v="FUR-FU-10003731"/>
    <s v="Furniture"/>
    <s v="Furnishings"/>
    <s v="Eldon Expressions Wood and Plastic Desk Accessories, Oak"/>
    <n v="39.92"/>
    <n v="4"/>
    <n v="0"/>
    <n v="11.1776"/>
    <s v="OK"/>
    <n v="0.27999999999999997"/>
  </r>
  <r>
    <n v="1934"/>
    <s v="CA-2017-161200"/>
    <x v="189"/>
    <x v="127"/>
    <x v="161"/>
    <d v="2017-10-08T00:00:00"/>
    <n v="669"/>
    <n v="2015"/>
    <s v="Q4"/>
    <s v="Dec"/>
    <s v="Second Class"/>
    <s v="SV-20365"/>
    <s v="Seth Vernon"/>
    <s v="Consumer"/>
    <s v="United States"/>
    <s v="Lafayette"/>
    <s v="Louisiana"/>
    <n v="70506"/>
    <s v="South"/>
    <s v="FUR-FU-10001706"/>
    <s v="Furniture"/>
    <s v="Furnishings"/>
    <s v="Longer-Life Soft White Bulbs"/>
    <n v="15.4"/>
    <n v="5"/>
    <n v="0"/>
    <n v="7.3920000000000003"/>
    <s v="OK"/>
    <n v="0.48000000000000004"/>
  </r>
  <r>
    <n v="3694"/>
    <s v="US-2015-131359"/>
    <x v="190"/>
    <x v="128"/>
    <x v="162"/>
    <d v="2016-09-19T00:00:00"/>
    <n v="586"/>
    <n v="2015"/>
    <s v="Q1"/>
    <s v="Feb"/>
    <s v="Second Class"/>
    <s v="FA-14230"/>
    <s v="Frank Atkinson"/>
    <s v="Corporate"/>
    <s v="United States"/>
    <s v="Denver"/>
    <s v="Colorado"/>
    <n v="80219"/>
    <s v="West"/>
    <s v="FUR-FU-10003026"/>
    <s v="Furniture"/>
    <s v="Furnishings"/>
    <s v="Eldon Regeneration Recycled Desk Accessories, Black"/>
    <n v="15.488"/>
    <n v="4"/>
    <n v="0.2"/>
    <n v="3.6783999999999999"/>
    <s v="OK"/>
    <n v="0.23749999999999999"/>
  </r>
  <r>
    <n v="6208"/>
    <s v="CA-2016-133697"/>
    <x v="191"/>
    <x v="125"/>
    <x v="163"/>
    <d v="2016-10-24T00:00:00"/>
    <n v="91"/>
    <n v="2016"/>
    <s v="Q3"/>
    <s v="Jul"/>
    <s v="Second Class"/>
    <s v="CM-12445"/>
    <s v="Chuck Magee"/>
    <s v="Consumer"/>
    <s v="United States"/>
    <s v="Houston"/>
    <s v="Texas"/>
    <n v="77095"/>
    <s v="Central"/>
    <s v="FUR-CH-10002372"/>
    <s v="Furniture"/>
    <s v="Chairs"/>
    <s v="Office Star - Ergonomically Designed Knee Chair"/>
    <n v="56.686"/>
    <n v="1"/>
    <n v="0.3"/>
    <n v="-14.5764"/>
    <s v="OK"/>
    <n v="-0.25714285714285712"/>
  </r>
  <r>
    <n v="4536"/>
    <s v="CA-2017-138464"/>
    <x v="192"/>
    <x v="129"/>
    <x v="164"/>
    <d v="2017-12-07T00:00:00"/>
    <n v="693"/>
    <n v="2016"/>
    <s v="Q1"/>
    <s v="Jan"/>
    <s v="Standard Class"/>
    <s v="VF-21715"/>
    <s v="Vicky Freymann"/>
    <s v="Home Office"/>
    <s v="United States"/>
    <s v="Seattle"/>
    <s v="Washington"/>
    <n v="98115"/>
    <s v="West"/>
    <s v="FUR-FU-10003142"/>
    <s v="Furniture"/>
    <s v="Furnishings"/>
    <s v="Master Big Foot Doorstop, Beige"/>
    <n v="15.84"/>
    <n v="3"/>
    <n v="0"/>
    <n v="4.9104000000000001"/>
    <s v="OK"/>
    <n v="0.31"/>
  </r>
  <r>
    <n v="3060"/>
    <s v="CA-2017-131492"/>
    <x v="193"/>
    <x v="130"/>
    <x v="165"/>
    <d v="2017-10-24T00:00:00"/>
    <n v="462"/>
    <n v="2016"/>
    <s v="Q3"/>
    <s v="Jul"/>
    <s v="Second Class"/>
    <s v="HH-15010"/>
    <s v="Hilary Holden"/>
    <s v="Corporate"/>
    <s v="United States"/>
    <s v="San Francisco"/>
    <s v="California"/>
    <n v="94110"/>
    <s v="West"/>
    <s v="FUR-TA-10003837"/>
    <s v="Furniture"/>
    <s v="Tables"/>
    <s v="Anderson Hickey Conga Table Tops &amp; Accessories"/>
    <n v="24.367999999999999"/>
    <n v="2"/>
    <n v="0.2"/>
    <n v="-3.3506"/>
    <s v="OK"/>
    <n v="-0.13750000000000001"/>
  </r>
  <r>
    <n v="326"/>
    <s v="CA-2017-153339"/>
    <x v="194"/>
    <x v="131"/>
    <x v="148"/>
    <d v="2017-05-11T00:00:00"/>
    <n v="567"/>
    <n v="2015"/>
    <s v="Q4"/>
    <s v="Oct"/>
    <s v="Second Class"/>
    <s v="DJ-13510"/>
    <s v="Don Jones"/>
    <s v="Corporate"/>
    <s v="United States"/>
    <s v="Murfreesboro"/>
    <s v="Tennessee"/>
    <n v="37130"/>
    <s v="South"/>
    <s v="FUR-FU-10001967"/>
    <s v="Furniture"/>
    <s v="Furnishings"/>
    <s v="Telescoping Adjustable Floor Lamp"/>
    <n v="15.992000000000001"/>
    <n v="1"/>
    <n v="0.2"/>
    <n v="0.99950000000000006"/>
    <s v="OK"/>
    <n v="6.25E-2"/>
  </r>
  <r>
    <n v="3059"/>
    <s v="CA-2017-131492"/>
    <x v="195"/>
    <x v="130"/>
    <x v="166"/>
    <d v="2017-10-24T00:00:00"/>
    <n v="463"/>
    <n v="2016"/>
    <s v="Q3"/>
    <s v="Jul"/>
    <s v="Second Class"/>
    <s v="HH-15010"/>
    <s v="Hilary Holden"/>
    <s v="Corporate"/>
    <s v="United States"/>
    <s v="San Francisco"/>
    <s v="California"/>
    <n v="94110"/>
    <s v="West"/>
    <s v="FUR-FU-10003878"/>
    <s v="Furniture"/>
    <s v="Furnishings"/>
    <s v="Linden 10&quot; Round Wall Clock, Black"/>
    <n v="30.56"/>
    <n v="2"/>
    <n v="0"/>
    <n v="10.3904"/>
    <s v="OK"/>
    <n v="0.34"/>
  </r>
  <r>
    <n v="8447"/>
    <s v="CA-2017-125451"/>
    <x v="196"/>
    <x v="130"/>
    <x v="167"/>
    <d v="2017-10-24T00:00:00"/>
    <n v="427"/>
    <n v="2016"/>
    <s v="Q3"/>
    <s v="Aug"/>
    <s v="First Class"/>
    <s v="AH-10075"/>
    <s v="Adam Hart"/>
    <s v="Corporate"/>
    <s v="United States"/>
    <s v="Cranston"/>
    <s v="Rhode Island"/>
    <n v="2920"/>
    <s v="East"/>
    <s v="FUR-FU-10004963"/>
    <s v="Furniture"/>
    <s v="Furnishings"/>
    <s v="Eldon 400 Class Desk Accessories, Black Carbon"/>
    <n v="35"/>
    <n v="4"/>
    <n v="0"/>
    <n v="14.7"/>
    <s v="OK"/>
    <n v="0.42"/>
  </r>
  <r>
    <n v="8448"/>
    <s v="CA-2017-125451"/>
    <x v="197"/>
    <x v="130"/>
    <x v="168"/>
    <d v="2017-10-24T00:00:00"/>
    <n v="426"/>
    <n v="2016"/>
    <s v="Q3"/>
    <s v="Aug"/>
    <s v="First Class"/>
    <s v="AH-10075"/>
    <s v="Adam Hart"/>
    <s v="Corporate"/>
    <s v="United States"/>
    <s v="Cranston"/>
    <s v="Rhode Island"/>
    <n v="2920"/>
    <s v="East"/>
    <s v="FUR-FU-10000277"/>
    <s v="Furniture"/>
    <s v="Furnishings"/>
    <s v="Deflect-o DuraMat Antistatic Studded Beveled Mat for Medium Pile Carpeting"/>
    <n v="210.68"/>
    <n v="2"/>
    <n v="0"/>
    <n v="50.563200000000002"/>
    <s v="OK"/>
    <n v="0.24"/>
  </r>
  <r>
    <n v="7888"/>
    <s v="CA-2017-118017"/>
    <x v="198"/>
    <x v="132"/>
    <x v="169"/>
    <d v="2017-06-12T00:00:00"/>
    <n v="592"/>
    <n v="2015"/>
    <s v="Q4"/>
    <s v="Oct"/>
    <s v="Second Class"/>
    <s v="LC-16870"/>
    <s v="Lena Cacioppo"/>
    <s v="Consumer"/>
    <s v="United States"/>
    <s v="Thornton"/>
    <s v="Colorado"/>
    <n v="80229"/>
    <s v="West"/>
    <s v="FUR-FU-10004053"/>
    <s v="Furniture"/>
    <s v="Furnishings"/>
    <s v="DAX Two-Tone Silver Metal Document Frame"/>
    <n v="16.192"/>
    <n v="1"/>
    <n v="0.2"/>
    <n v="4.6551999999999998"/>
    <s v="OK"/>
    <n v="0.28749999999999998"/>
  </r>
  <r>
    <n v="8446"/>
    <s v="CA-2017-125451"/>
    <x v="199"/>
    <x v="130"/>
    <x v="170"/>
    <d v="2017-10-24T00:00:00"/>
    <n v="428"/>
    <n v="2016"/>
    <s v="Q3"/>
    <s v="Aug"/>
    <s v="First Class"/>
    <s v="AH-10075"/>
    <s v="Adam Hart"/>
    <s v="Corporate"/>
    <s v="United States"/>
    <s v="Cranston"/>
    <s v="Rhode Island"/>
    <n v="2920"/>
    <s v="East"/>
    <s v="FUR-TA-10001039"/>
    <s v="Furniture"/>
    <s v="Tables"/>
    <s v="KI Adjustable-Height Table"/>
    <n v="240.744"/>
    <n v="4"/>
    <n v="0.3"/>
    <n v="-13.7568"/>
    <s v="OK"/>
    <n v="-5.7142857142857141E-2"/>
  </r>
  <r>
    <n v="7848"/>
    <s v="CA-2016-128706"/>
    <x v="200"/>
    <x v="133"/>
    <x v="171"/>
    <d v="2017-11-13T00:00:00"/>
    <n v="649"/>
    <n v="2016"/>
    <s v="Q1"/>
    <s v="Feb"/>
    <s v="Standard Class"/>
    <s v="DW-13540"/>
    <s v="Don Weiss"/>
    <s v="Consumer"/>
    <s v="United States"/>
    <s v="Houston"/>
    <s v="Texas"/>
    <n v="77070"/>
    <s v="Central"/>
    <s v="FUR-FU-10004053"/>
    <s v="Furniture"/>
    <s v="Furnishings"/>
    <s v="DAX Two-Tone Silver Metal Document Frame"/>
    <n v="16.192"/>
    <n v="2"/>
    <n v="0.6"/>
    <n v="-6.8815999999999997"/>
    <s v="OK"/>
    <n v="-0.42499999999999999"/>
  </r>
  <r>
    <n v="3041"/>
    <s v="US-2016-147991"/>
    <x v="201"/>
    <x v="134"/>
    <x v="172"/>
    <d v="2016-09-05T00:00:00"/>
    <n v="537"/>
    <n v="2015"/>
    <s v="Q1"/>
    <s v="Mar"/>
    <s v="Standard Class"/>
    <s v="ZD-21925"/>
    <s v="Zuschuss Donatelli"/>
    <s v="Consumer"/>
    <s v="United States"/>
    <s v="Chattanooga"/>
    <s v="Tennessee"/>
    <n v="37421"/>
    <s v="South"/>
    <s v="FUR-FU-10004270"/>
    <s v="Furniture"/>
    <s v="Furnishings"/>
    <s v="Eldon Image Series Desk Accessories, Burgundy"/>
    <n v="16.72"/>
    <n v="5"/>
    <n v="0.2"/>
    <n v="3.3439999999999999"/>
    <s v="OK"/>
    <n v="0.2"/>
  </r>
  <r>
    <n v="7887"/>
    <s v="CA-2017-118017"/>
    <x v="202"/>
    <x v="132"/>
    <x v="173"/>
    <d v="2017-06-12T00:00:00"/>
    <n v="593"/>
    <n v="2015"/>
    <s v="Q4"/>
    <s v="Oct"/>
    <s v="Second Class"/>
    <s v="LC-16870"/>
    <s v="Lena Cacioppo"/>
    <s v="Consumer"/>
    <s v="United States"/>
    <s v="Thornton"/>
    <s v="Colorado"/>
    <n v="80229"/>
    <s v="West"/>
    <s v="FUR-FU-10004270"/>
    <s v="Furniture"/>
    <s v="Furnishings"/>
    <s v="Eldon Image Series Desk Accessories, Burgundy"/>
    <n v="16.72"/>
    <n v="5"/>
    <n v="0.2"/>
    <n v="3.3439999999999999"/>
    <s v="OK"/>
    <n v="0.2"/>
  </r>
  <r>
    <n v="3471"/>
    <s v="US-2016-150035"/>
    <x v="203"/>
    <x v="135"/>
    <x v="174"/>
    <d v="2016-05-12T00:00:00"/>
    <n v="504"/>
    <n v="2014"/>
    <s v="Q4"/>
    <s v="Dec"/>
    <s v="Standard Class"/>
    <s v="CL-11890"/>
    <s v="Carl Ludwig"/>
    <s v="Consumer"/>
    <s v="United States"/>
    <s v="San Francisco"/>
    <s v="California"/>
    <n v="94122"/>
    <s v="West"/>
    <s v="FUR-FU-10003724"/>
    <s v="Furniture"/>
    <s v="Furnishings"/>
    <s v="Westinghouse Clip-On Gooseneck Lamps"/>
    <n v="16.739999999999998"/>
    <n v="2"/>
    <n v="0"/>
    <n v="4.3524000000000003"/>
    <s v="OK"/>
    <n v="0.26000000000000006"/>
  </r>
  <r>
    <n v="454"/>
    <s v="CA-2017-147277"/>
    <x v="204"/>
    <x v="130"/>
    <x v="175"/>
    <d v="2017-10-24T00:00:00"/>
    <n v="452"/>
    <n v="2016"/>
    <s v="Q3"/>
    <s v="Jul"/>
    <s v="Standard Class"/>
    <s v="EB-13705"/>
    <s v="Ed Braxton"/>
    <s v="Corporate"/>
    <s v="United States"/>
    <s v="Akron"/>
    <s v="Ohio"/>
    <n v="44312"/>
    <s v="East"/>
    <s v="FUR-TA-10001539"/>
    <s v="Furniture"/>
    <s v="Tables"/>
    <s v="Chromcraft Rectangular Conference Tables"/>
    <n v="284.36399999999998"/>
    <n v="2"/>
    <n v="0.4"/>
    <n v="-75.830399999999997"/>
    <s v="OK"/>
    <n v="-0.26666666666666666"/>
  </r>
  <r>
    <n v="5176"/>
    <s v="CA-2017-106432"/>
    <x v="205"/>
    <x v="130"/>
    <x v="176"/>
    <d v="2017-10-24T00:00:00"/>
    <n v="461"/>
    <n v="2016"/>
    <s v="Q3"/>
    <s v="Jul"/>
    <s v="Standard Class"/>
    <s v="CA-12265"/>
    <s v="Christina Anderson"/>
    <s v="Consumer"/>
    <s v="United States"/>
    <s v="Waco"/>
    <s v="Texas"/>
    <n v="76706"/>
    <s v="Central"/>
    <s v="FUR-BO-10004360"/>
    <s v="Furniture"/>
    <s v="Bookcases"/>
    <s v="Rush Hierlooms Collection Rich Wood Bookcases"/>
    <n v="328.39920000000001"/>
    <n v="3"/>
    <n v="0.32"/>
    <n v="-91.758600000000001"/>
    <s v="OK"/>
    <n v="-0.27941176470588236"/>
  </r>
  <r>
    <n v="4643"/>
    <s v="CA-2017-130141"/>
    <x v="206"/>
    <x v="130"/>
    <x v="177"/>
    <d v="2017-10-24T00:00:00"/>
    <n v="434"/>
    <n v="2016"/>
    <s v="Q3"/>
    <s v="Aug"/>
    <s v="Second Class"/>
    <s v="HA-14905"/>
    <s v="Helen Abelman"/>
    <s v="Consumer"/>
    <s v="United States"/>
    <s v="Fort Collins"/>
    <s v="Colorado"/>
    <n v="80525"/>
    <s v="West"/>
    <s v="FUR-CH-10000749"/>
    <s v="Furniture"/>
    <s v="Chairs"/>
    <s v="Office Star - Ergonomic Mid Back Chair with 2-Way Adjustable Arms"/>
    <n v="579.13599999999997"/>
    <n v="4"/>
    <n v="0.2"/>
    <n v="-28.956800000000001"/>
    <s v="OK"/>
    <n v="-0.05"/>
  </r>
  <r>
    <n v="8449"/>
    <s v="CA-2017-125451"/>
    <x v="207"/>
    <x v="130"/>
    <x v="178"/>
    <d v="2017-10-24T00:00:00"/>
    <n v="425"/>
    <n v="2016"/>
    <s v="Q3"/>
    <s v="Aug"/>
    <s v="First Class"/>
    <s v="AH-10075"/>
    <s v="Adam Hart"/>
    <s v="Corporate"/>
    <s v="United States"/>
    <s v="Cranston"/>
    <s v="Rhode Island"/>
    <n v="2920"/>
    <s v="East"/>
    <s v="FUR-TA-10004915"/>
    <s v="Furniture"/>
    <s v="Tables"/>
    <s v="Office Impressions End Table, 20-1/2&quot;H x 24&quot;W x 20&quot;D"/>
    <n v="637.89599999999996"/>
    <n v="3"/>
    <n v="0.3"/>
    <n v="-127.5792"/>
    <s v="OK"/>
    <n v="-0.2"/>
  </r>
  <r>
    <n v="9393"/>
    <s v="CA-2015-130848"/>
    <x v="208"/>
    <x v="136"/>
    <x v="179"/>
    <d v="2016-08-30T00:00:00"/>
    <n v="310"/>
    <n v="2015"/>
    <s v="Q4"/>
    <s v="Oct"/>
    <s v="Same Day"/>
    <s v="DG-13300"/>
    <s v="Deirdre Greer"/>
    <s v="Corporate"/>
    <s v="United States"/>
    <s v="Denver"/>
    <s v="Colorado"/>
    <n v="80219"/>
    <s v="West"/>
    <s v="FUR-CH-10000422"/>
    <s v="Furniture"/>
    <s v="Chairs"/>
    <s v="Global Highback Leather Tilter in Burgundy"/>
    <n v="582.33600000000001"/>
    <n v="8"/>
    <n v="0.2"/>
    <n v="-29.116800000000001"/>
    <s v="OK"/>
    <n v="-0.05"/>
  </r>
  <r>
    <n v="7754"/>
    <s v="CA-2015-158323"/>
    <x v="209"/>
    <x v="137"/>
    <x v="180"/>
    <d v="2017-04-11T00:00:00"/>
    <n v="761"/>
    <n v="2015"/>
    <s v="Q1"/>
    <s v="Mar"/>
    <s v="First Class"/>
    <s v="AB-10600"/>
    <s v="Ann Blume"/>
    <s v="Corporate"/>
    <s v="United States"/>
    <s v="Jacksonville"/>
    <s v="North Carolina"/>
    <n v="28540"/>
    <s v="South"/>
    <s v="FUR-FU-10001546"/>
    <s v="Furniture"/>
    <s v="Furnishings"/>
    <s v="Dana Swing-Arm Lamps"/>
    <n v="17.088000000000001"/>
    <n v="2"/>
    <n v="0.2"/>
    <n v="1.0680000000000001"/>
    <s v="OK"/>
    <n v="6.25E-2"/>
  </r>
  <r>
    <n v="8273"/>
    <s v="CA-2016-139549"/>
    <x v="210"/>
    <x v="138"/>
    <x v="181"/>
    <d v="2016-10-25T00:00:00"/>
    <n v="91"/>
    <n v="2016"/>
    <s v="Q3"/>
    <s v="Jul"/>
    <s v="Standard Class"/>
    <s v="MY-18295"/>
    <s v="Muhammed Yedwab"/>
    <s v="Corporate"/>
    <s v="United States"/>
    <s v="El Cajon"/>
    <s v="California"/>
    <n v="92020"/>
    <s v="West"/>
    <s v="FUR-CH-10001802"/>
    <s v="Furniture"/>
    <s v="Chairs"/>
    <s v="Hon Every-Day Chair Series Swivel Task Chairs"/>
    <n v="387.13600000000002"/>
    <n v="4"/>
    <n v="0.2"/>
    <n v="4.8391999999999999"/>
    <s v="OK"/>
    <n v="1.2499999999999999E-2"/>
  </r>
  <r>
    <n v="7665"/>
    <s v="CA-2014-151967"/>
    <x v="211"/>
    <x v="139"/>
    <x v="33"/>
    <d v="2016-08-10T00:00:00"/>
    <n v="654"/>
    <n v="2014"/>
    <s v="Q4"/>
    <s v="Oct"/>
    <s v="Standard Class"/>
    <s v="NB-18580"/>
    <s v="Nicole Brennan"/>
    <s v="Corporate"/>
    <s v="United States"/>
    <s v="Bossier City"/>
    <s v="Louisiana"/>
    <n v="71111"/>
    <s v="South"/>
    <s v="FUR-FU-10000193"/>
    <s v="Furniture"/>
    <s v="Furnishings"/>
    <s v="Tenex Chairmats For Use with Hard Floors"/>
    <n v="129.91999999999999"/>
    <n v="4"/>
    <n v="0"/>
    <n v="10.393599999999999"/>
    <s v="OK"/>
    <n v="0.08"/>
  </r>
  <r>
    <n v="2055"/>
    <s v="CA-2016-136434"/>
    <x v="212"/>
    <x v="107"/>
    <x v="182"/>
    <d v="2016-07-12T00:00:00"/>
    <n v="561"/>
    <n v="2014"/>
    <s v="Q4"/>
    <s v="Dec"/>
    <s v="Standard Class"/>
    <s v="RD-19480"/>
    <s v="Rick Duston"/>
    <s v="Consumer"/>
    <s v="United States"/>
    <s v="Richmond"/>
    <s v="Indiana"/>
    <n v="47374"/>
    <s v="Central"/>
    <s v="FUR-FU-10001196"/>
    <s v="Furniture"/>
    <s v="Furnishings"/>
    <s v="DAX Cubicle Frames - 8x10"/>
    <n v="17.309999999999999"/>
    <n v="3"/>
    <n v="0"/>
    <n v="5.1929999999999996"/>
    <s v="OK"/>
    <n v="0.3"/>
  </r>
  <r>
    <n v="7573"/>
    <s v="CA-2014-100916"/>
    <x v="213"/>
    <x v="139"/>
    <x v="33"/>
    <d v="2016-07-31T00:00:00"/>
    <n v="644"/>
    <n v="2014"/>
    <s v="Q4"/>
    <s v="Oct"/>
    <s v="Standard Class"/>
    <s v="FH-14275"/>
    <s v="Frank Hawley"/>
    <s v="Corporate"/>
    <s v="United States"/>
    <s v="Newport News"/>
    <s v="Virginia"/>
    <n v="23602"/>
    <s v="South"/>
    <s v="FUR-TA-10004607"/>
    <s v="Furniture"/>
    <s v="Tables"/>
    <s v="Hon 2111 Invitation Series Straight Table"/>
    <n v="591.32000000000005"/>
    <n v="4"/>
    <n v="0"/>
    <n v="112.35080000000001"/>
    <s v="OK"/>
    <n v="0.19"/>
  </r>
  <r>
    <n v="7206"/>
    <s v="CA-2017-137414"/>
    <x v="214"/>
    <x v="73"/>
    <x v="183"/>
    <d v="2017-06-10T00:00:00"/>
    <n v="632"/>
    <n v="2015"/>
    <s v="Q3"/>
    <s v="Sep"/>
    <s v="Standard Class"/>
    <s v="CM-12115"/>
    <s v="Chad McGuire"/>
    <s v="Consumer"/>
    <s v="United States"/>
    <s v="San Francisco"/>
    <s v="California"/>
    <n v="94109"/>
    <s v="West"/>
    <s v="FUR-FU-10001424"/>
    <s v="Furniture"/>
    <s v="Furnishings"/>
    <s v="Dax Clear Box Frame"/>
    <n v="17.46"/>
    <n v="2"/>
    <n v="0"/>
    <n v="5.9363999999999999"/>
    <s v="OK"/>
    <n v="0.33999999999999997"/>
  </r>
  <r>
    <n v="885"/>
    <s v="CA-2014-134061"/>
    <x v="215"/>
    <x v="140"/>
    <x v="184"/>
    <d v="2018-05-05T00:00:00"/>
    <n v="1491"/>
    <n v="2014"/>
    <s v="Q2"/>
    <s v="Apr"/>
    <s v="Standard Class"/>
    <s v="LL-16840"/>
    <s v="Lauren Leatherbury"/>
    <s v="Consumer"/>
    <s v="United States"/>
    <s v="Rochester"/>
    <s v="New York"/>
    <n v="14609"/>
    <s v="East"/>
    <s v="FUR-FU-10001424"/>
    <s v="Furniture"/>
    <s v="Furnishings"/>
    <s v="Dax Clear Box Frame"/>
    <n v="17.46"/>
    <n v="2"/>
    <n v="0"/>
    <n v="5.9363999999999999"/>
    <s v="OK"/>
    <n v="0.33999999999999997"/>
  </r>
  <r>
    <n v="9806"/>
    <s v="CA-2016-136322"/>
    <x v="216"/>
    <x v="141"/>
    <x v="185"/>
    <d v="2016-10-26T00:00:00"/>
    <n v="84"/>
    <n v="2016"/>
    <s v="Q3"/>
    <s v="Aug"/>
    <s v="Standard Class"/>
    <s v="AP-10720"/>
    <s v="Anne Pryor"/>
    <s v="Home Office"/>
    <s v="United States"/>
    <s v="Fort Lauderdale"/>
    <s v="Florida"/>
    <n v="33311"/>
    <s v="South"/>
    <s v="FUR-FU-10002878"/>
    <s v="Furniture"/>
    <s v="Furnishings"/>
    <s v="Seth Thomas 14&quot; Day/Date Wall Clock"/>
    <n v="45.567999999999998"/>
    <n v="2"/>
    <n v="0.2"/>
    <n v="9.6831999999999994"/>
    <s v="OK"/>
    <n v="0.21249999999999999"/>
  </r>
  <r>
    <n v="8086"/>
    <s v="CA-2016-105753"/>
    <x v="217"/>
    <x v="141"/>
    <x v="186"/>
    <d v="2016-10-26T00:00:00"/>
    <n v="91"/>
    <n v="2016"/>
    <s v="Q3"/>
    <s v="Jul"/>
    <s v="Standard Class"/>
    <s v="LC-16960"/>
    <s v="Lindsay Castell"/>
    <s v="Home Office"/>
    <s v="United States"/>
    <s v="Arlington"/>
    <s v="Virginia"/>
    <n v="22204"/>
    <s v="South"/>
    <s v="FUR-FU-10000246"/>
    <s v="Furniture"/>
    <s v="Furnishings"/>
    <s v="Aluminum Document Frame"/>
    <n v="61.1"/>
    <n v="5"/>
    <n v="0"/>
    <n v="18.329999999999998"/>
    <s v="OK"/>
    <n v="0.3"/>
  </r>
  <r>
    <n v="6286"/>
    <s v="CA-2016-125080"/>
    <x v="218"/>
    <x v="141"/>
    <x v="187"/>
    <d v="2016-10-26T00:00:00"/>
    <n v="85"/>
    <n v="2016"/>
    <s v="Q3"/>
    <s v="Aug"/>
    <s v="Standard Class"/>
    <s v="VW-21775"/>
    <s v="Victoria Wilson"/>
    <s v="Corporate"/>
    <s v="United States"/>
    <s v="Lakewood"/>
    <s v="Ohio"/>
    <n v="44107"/>
    <s v="East"/>
    <s v="FUR-TA-10003238"/>
    <s v="Furniture"/>
    <s v="Tables"/>
    <s v="Chromcraft Bull-Nose Wood 48&quot; x 96&quot; Rectangular Conference Tables"/>
    <n v="661.17600000000004"/>
    <n v="2"/>
    <n v="0.4"/>
    <n v="-231.41159999999999"/>
    <s v="OK"/>
    <n v="-0.35"/>
  </r>
  <r>
    <n v="4208"/>
    <s v="CA-2014-145387"/>
    <x v="219"/>
    <x v="113"/>
    <x v="109"/>
    <d v="2016-09-30T00:00:00"/>
    <n v="962"/>
    <n v="2014"/>
    <s v="Q1"/>
    <s v="Feb"/>
    <s v="Second Class"/>
    <s v="AM-10705"/>
    <s v="Anne McFarland"/>
    <s v="Consumer"/>
    <s v="United States"/>
    <s v="Cranston"/>
    <s v="Rhode Island"/>
    <n v="2920"/>
    <s v="East"/>
    <s v="FUR-FU-10000023"/>
    <s v="Furniture"/>
    <s v="Furnishings"/>
    <s v="Eldon Wave Desk Accessories"/>
    <n v="17.670000000000002"/>
    <n v="3"/>
    <n v="0"/>
    <n v="7.7747999999999999"/>
    <s v="OK"/>
    <n v="0.43999999999999995"/>
  </r>
  <r>
    <n v="528"/>
    <s v="CA-2017-113558"/>
    <x v="220"/>
    <x v="142"/>
    <x v="188"/>
    <d v="2017-10-26T00:00:00"/>
    <n v="443"/>
    <n v="2016"/>
    <s v="Q3"/>
    <s v="Aug"/>
    <s v="Standard Class"/>
    <s v="PH-18790"/>
    <s v="Patricia Hirasaki"/>
    <s v="Home Office"/>
    <s v="United States"/>
    <s v="Lakeland"/>
    <s v="Florida"/>
    <n v="33801"/>
    <s v="South"/>
    <s v="FUR-FU-10001756"/>
    <s v="Furniture"/>
    <s v="Furnishings"/>
    <s v="Eldon Expressions Desk Accessory, Wood Photo Frame, Mahogany"/>
    <n v="45.695999999999998"/>
    <n v="3"/>
    <n v="0.2"/>
    <n v="5.1407999999999996"/>
    <s v="OK"/>
    <n v="0.1125"/>
  </r>
  <r>
    <n v="8678"/>
    <s v="CA-2017-141705"/>
    <x v="221"/>
    <x v="142"/>
    <x v="189"/>
    <d v="2017-10-26T00:00:00"/>
    <n v="423"/>
    <n v="2016"/>
    <s v="Q3"/>
    <s v="Aug"/>
    <s v="First Class"/>
    <s v="PO-18850"/>
    <s v="Patrick O'Brill"/>
    <s v="Consumer"/>
    <s v="United States"/>
    <s v="Mansfield"/>
    <s v="Texas"/>
    <n v="76063"/>
    <s v="Central"/>
    <s v="FUR-TA-10004607"/>
    <s v="Furniture"/>
    <s v="Tables"/>
    <s v="Hon 2111 Invitation Series Straight Table"/>
    <n v="517.40499999999997"/>
    <n v="5"/>
    <n v="0.3"/>
    <n v="-81.3065"/>
    <s v="OK"/>
    <n v="-0.15714285714285714"/>
  </r>
  <r>
    <n v="527"/>
    <s v="CA-2017-113558"/>
    <x v="222"/>
    <x v="142"/>
    <x v="190"/>
    <d v="2017-10-26T00:00:00"/>
    <n v="444"/>
    <n v="2016"/>
    <s v="Q3"/>
    <s v="Aug"/>
    <s v="Standard Class"/>
    <s v="PH-18790"/>
    <s v="Patricia Hirasaki"/>
    <s v="Home Office"/>
    <s v="United States"/>
    <s v="Lakeland"/>
    <s v="Florida"/>
    <n v="33801"/>
    <s v="South"/>
    <s v="FUR-CH-10003379"/>
    <s v="Furniture"/>
    <s v="Chairs"/>
    <s v="Global Commerce Series High-Back Swivel/Tilt Chairs"/>
    <n v="683.952"/>
    <n v="3"/>
    <n v="0.2"/>
    <n v="42.747"/>
    <s v="OK"/>
    <n v="6.25E-2"/>
  </r>
  <r>
    <n v="3870"/>
    <s v="CA-2015-132486"/>
    <x v="223"/>
    <x v="143"/>
    <x v="191"/>
    <d v="2016-08-19T00:00:00"/>
    <n v="297"/>
    <n v="2015"/>
    <s v="Q4"/>
    <s v="Oct"/>
    <s v="Second Class"/>
    <s v="JF-15355"/>
    <s v="Jay Fein"/>
    <s v="Consumer"/>
    <s v="United States"/>
    <s v="San Diego"/>
    <s v="California"/>
    <n v="92105"/>
    <s v="West"/>
    <s v="FUR-CH-10004540"/>
    <s v="Furniture"/>
    <s v="Chairs"/>
    <s v="Global Chrome Stack Chair"/>
    <n v="191.96799999999999"/>
    <n v="7"/>
    <n v="0.2"/>
    <n v="16.7972"/>
    <s v="OK"/>
    <n v="8.7500000000000008E-2"/>
  </r>
  <r>
    <n v="3869"/>
    <s v="CA-2015-132486"/>
    <x v="224"/>
    <x v="143"/>
    <x v="191"/>
    <d v="2016-08-18T00:00:00"/>
    <n v="296"/>
    <n v="2015"/>
    <s v="Q4"/>
    <s v="Oct"/>
    <s v="Second Class"/>
    <s v="JF-15355"/>
    <s v="Jay Fein"/>
    <s v="Consumer"/>
    <s v="United States"/>
    <s v="San Diego"/>
    <s v="California"/>
    <n v="92105"/>
    <s v="West"/>
    <s v="FUR-CH-10004495"/>
    <s v="Furniture"/>
    <s v="Chairs"/>
    <s v="Global Leather and Oak Executive Chair, Black"/>
    <n v="240.78399999999999"/>
    <n v="1"/>
    <n v="0.2"/>
    <n v="27.088200000000001"/>
    <s v="OK"/>
    <n v="0.1125"/>
  </r>
  <r>
    <n v="8491"/>
    <s v="CA-2016-158841"/>
    <x v="225"/>
    <x v="144"/>
    <x v="192"/>
    <d v="2016-04-02T00:00:00"/>
    <n v="458"/>
    <n v="2014"/>
    <s v="Q4"/>
    <s v="Dec"/>
    <s v="Second Class"/>
    <s v="SE-20110"/>
    <s v="Sanjit Engle"/>
    <s v="Consumer"/>
    <s v="United States"/>
    <s v="Arlington"/>
    <s v="Virginia"/>
    <n v="22204"/>
    <s v="South"/>
    <s v="FUR-FU-10001731"/>
    <s v="Furniture"/>
    <s v="Furnishings"/>
    <s v="Acrylic Self-Standing Desk Frames"/>
    <n v="18.690000000000001"/>
    <n v="7"/>
    <n v="0"/>
    <n v="7.1021999999999998"/>
    <s v="OK"/>
    <n v="0.37999999999999995"/>
  </r>
  <r>
    <n v="6424"/>
    <s v="CA-2015-149650"/>
    <x v="226"/>
    <x v="143"/>
    <x v="191"/>
    <d v="2016-08-27T00:00:00"/>
    <n v="305"/>
    <n v="2015"/>
    <s v="Q4"/>
    <s v="Oct"/>
    <s v="First Class"/>
    <s v="RD-19660"/>
    <s v="Robert Dilbeck"/>
    <s v="Home Office"/>
    <s v="United States"/>
    <s v="Oakland"/>
    <s v="California"/>
    <n v="94601"/>
    <s v="West"/>
    <s v="FUR-CH-10003956"/>
    <s v="Furniture"/>
    <s v="Chairs"/>
    <s v="Novimex High-Tech Fabric Mesh Task Chair"/>
    <n v="454.27199999999999"/>
    <n v="8"/>
    <n v="0.2"/>
    <n v="-73.819199999999995"/>
    <s v="OK"/>
    <n v="-0.16250000000000001"/>
  </r>
  <r>
    <n v="4950"/>
    <s v="CA-2017-107125"/>
    <x v="227"/>
    <x v="145"/>
    <x v="193"/>
    <d v="2017-03-20T00:00:00"/>
    <n v="36"/>
    <n v="2017"/>
    <s v="Q1"/>
    <s v="Feb"/>
    <s v="Standard Class"/>
    <s v="BD-11320"/>
    <s v="Bill Donatelli"/>
    <s v="Consumer"/>
    <s v="United States"/>
    <s v="Los Angeles"/>
    <s v="California"/>
    <n v="90045"/>
    <s v="West"/>
    <s v="FUR-FU-10000732"/>
    <s v="Furniture"/>
    <s v="Furnishings"/>
    <s v="Eldon 200 Class Desk Accessories"/>
    <n v="18.84"/>
    <n v="3"/>
    <n v="0"/>
    <n v="6.0288000000000004"/>
    <s v="OK"/>
    <n v="0.32"/>
  </r>
  <r>
    <n v="3873"/>
    <s v="CA-2015-132486"/>
    <x v="228"/>
    <x v="143"/>
    <x v="191"/>
    <d v="2016-08-20T00:00:00"/>
    <n v="298"/>
    <n v="2015"/>
    <s v="Q4"/>
    <s v="Oct"/>
    <s v="Second Class"/>
    <s v="JF-15355"/>
    <s v="Jay Fein"/>
    <s v="Consumer"/>
    <s v="United States"/>
    <s v="San Diego"/>
    <s v="California"/>
    <n v="92105"/>
    <s v="West"/>
    <s v="FUR-CH-10001854"/>
    <s v="Furniture"/>
    <s v="Chairs"/>
    <s v="Office Star - Professional Matrix Back Chair with 2-to-1 Synchro Tilt and Mesh Fabric Seat"/>
    <n v="842.35199999999998"/>
    <n v="3"/>
    <n v="0.2"/>
    <n v="42.117600000000003"/>
    <s v="OK"/>
    <n v="0.05"/>
  </r>
  <r>
    <n v="9709"/>
    <s v="CA-2016-161746"/>
    <x v="229"/>
    <x v="146"/>
    <x v="194"/>
    <d v="2016-10-27T00:00:00"/>
    <n v="83"/>
    <n v="2016"/>
    <s v="Q3"/>
    <s v="Aug"/>
    <s v="Standard Class"/>
    <s v="CS-11950"/>
    <s v="Carlos Soltero"/>
    <s v="Consumer"/>
    <s v="United States"/>
    <s v="Los Angeles"/>
    <s v="California"/>
    <n v="90045"/>
    <s v="West"/>
    <s v="FUR-FU-10003731"/>
    <s v="Furniture"/>
    <s v="Furnishings"/>
    <s v="Eldon Expressions Wood and Plastic Desk Accessories, Oak"/>
    <n v="19.96"/>
    <n v="2"/>
    <n v="0"/>
    <n v="5.5888"/>
    <s v="OK"/>
    <n v="0.27999999999999997"/>
  </r>
  <r>
    <n v="1386"/>
    <s v="US-2016-108504"/>
    <x v="230"/>
    <x v="147"/>
    <x v="180"/>
    <d v="2016-05-02T00:00:00"/>
    <n v="417"/>
    <n v="2015"/>
    <s v="Q1"/>
    <s v="Mar"/>
    <s v="Same Day"/>
    <s v="PP-18955"/>
    <s v="Paul Prost"/>
    <s v="Home Office"/>
    <s v="United States"/>
    <s v="Smyrna"/>
    <s v="Georgia"/>
    <n v="30080"/>
    <s v="South"/>
    <s v="FUR-FU-10004091"/>
    <s v="Furniture"/>
    <s v="Furnishings"/>
    <s v="Eldon 200 Class Desk Accessories, Black"/>
    <n v="18.84"/>
    <n v="3"/>
    <n v="0"/>
    <n v="7.1592000000000002"/>
    <s v="OK"/>
    <n v="0.38"/>
  </r>
  <r>
    <n v="9707"/>
    <s v="CA-2016-161746"/>
    <x v="231"/>
    <x v="146"/>
    <x v="195"/>
    <d v="2016-10-27T00:00:00"/>
    <n v="84"/>
    <n v="2016"/>
    <s v="Q3"/>
    <s v="Aug"/>
    <s v="Standard Class"/>
    <s v="CS-11950"/>
    <s v="Carlos Soltero"/>
    <s v="Consumer"/>
    <s v="United States"/>
    <s v="Los Angeles"/>
    <s v="California"/>
    <n v="90045"/>
    <s v="West"/>
    <s v="FUR-CH-10004626"/>
    <s v="Furniture"/>
    <s v="Chairs"/>
    <s v="Office Star Flex Back Scooter Chair with Aluminum Finish Frame"/>
    <n v="242.136"/>
    <n v="3"/>
    <n v="0.2"/>
    <n v="12.1068"/>
    <s v="OK"/>
    <n v="0.05"/>
  </r>
  <r>
    <n v="4295"/>
    <s v="CA-2017-101581"/>
    <x v="232"/>
    <x v="148"/>
    <x v="196"/>
    <d v="2017-10-27T00:00:00"/>
    <n v="436"/>
    <n v="2016"/>
    <s v="Q3"/>
    <s v="Aug"/>
    <s v="Standard Class"/>
    <s v="DW-13195"/>
    <s v="David Wiener"/>
    <s v="Corporate"/>
    <s v="United States"/>
    <s v="Redmond"/>
    <s v="Oregon"/>
    <n v="97756"/>
    <s v="West"/>
    <s v="FUR-TA-10002607"/>
    <s v="Furniture"/>
    <s v="Tables"/>
    <s v="KI Conference Tables"/>
    <n v="177.22499999999999"/>
    <n v="5"/>
    <n v="0.5"/>
    <n v="-120.51300000000001"/>
    <s v="OK"/>
    <n v="-0.68"/>
  </r>
  <r>
    <n v="147"/>
    <s v="CA-2014-110072"/>
    <x v="233"/>
    <x v="149"/>
    <x v="197"/>
    <d v="2016-08-11T00:00:00"/>
    <n v="653"/>
    <n v="2014"/>
    <s v="Q4"/>
    <s v="Oct"/>
    <s v="Standard Class"/>
    <s v="MG-17680"/>
    <s v="Maureen Gastineau"/>
    <s v="Home Office"/>
    <s v="United States"/>
    <s v="Newark"/>
    <s v="Ohio"/>
    <n v="43055"/>
    <s v="East"/>
    <s v="FUR-FU-10000521"/>
    <s v="Furniture"/>
    <s v="Furnishings"/>
    <s v="Seth Thomas 14&quot; Putty-Colored Wall Clock"/>
    <n v="93.888000000000005"/>
    <n v="4"/>
    <n v="0.2"/>
    <n v="12.909599999999999"/>
    <s v="OK"/>
    <n v="0.13749999999999998"/>
  </r>
  <r>
    <n v="1235"/>
    <s v="CA-2016-144344"/>
    <x v="234"/>
    <x v="150"/>
    <x v="198"/>
    <d v="2016-10-28T00:00:00"/>
    <n v="45"/>
    <n v="2016"/>
    <s v="Q3"/>
    <s v="Sep"/>
    <s v="Same Day"/>
    <s v="PG-18820"/>
    <s v="Patrick Gardner"/>
    <s v="Consumer"/>
    <s v="United States"/>
    <s v="Boynton Beach"/>
    <s v="Florida"/>
    <n v="33437"/>
    <s v="South"/>
    <s v="FUR-FU-10000076"/>
    <s v="Furniture"/>
    <s v="Furnishings"/>
    <s v="24-Hour Round Wall Clock"/>
    <n v="47.951999999999998"/>
    <n v="3"/>
    <n v="0.2"/>
    <n v="13.786199999999999"/>
    <s v="OK"/>
    <n v="0.28749999999999998"/>
  </r>
  <r>
    <n v="1237"/>
    <s v="CA-2016-144344"/>
    <x v="235"/>
    <x v="150"/>
    <x v="199"/>
    <d v="2016-10-28T00:00:00"/>
    <n v="44"/>
    <n v="2016"/>
    <s v="Q3"/>
    <s v="Sep"/>
    <s v="Same Day"/>
    <s v="PG-18820"/>
    <s v="Patrick Gardner"/>
    <s v="Consumer"/>
    <s v="United States"/>
    <s v="Boynton Beach"/>
    <s v="Florida"/>
    <n v="33437"/>
    <s v="South"/>
    <s v="FUR-FU-10003268"/>
    <s v="Furniture"/>
    <s v="Furnishings"/>
    <s v="Eldon Radial Chair Mat for Low to Medium Pile Carpets"/>
    <n v="63.968000000000004"/>
    <n v="2"/>
    <n v="0.2"/>
    <n v="0"/>
    <s v="Zero-Profit Order"/>
    <n v="0"/>
  </r>
  <r>
    <n v="1238"/>
    <s v="CA-2016-144344"/>
    <x v="236"/>
    <x v="150"/>
    <x v="200"/>
    <d v="2016-10-28T00:00:00"/>
    <n v="43"/>
    <n v="2016"/>
    <s v="Q3"/>
    <s v="Sep"/>
    <s v="Same Day"/>
    <s v="PG-18820"/>
    <s v="Patrick Gardner"/>
    <s v="Consumer"/>
    <s v="United States"/>
    <s v="Boynton Beach"/>
    <s v="Florida"/>
    <n v="33437"/>
    <s v="South"/>
    <s v="FUR-FU-10003553"/>
    <s v="Furniture"/>
    <s v="Furnishings"/>
    <s v="Howard Miller 13-1/2&quot; Diameter Rosebrook Wall Clock"/>
    <n v="165.048"/>
    <n v="3"/>
    <n v="0.2"/>
    <n v="41.262"/>
    <s v="OK"/>
    <n v="0.25"/>
  </r>
  <r>
    <n v="7203"/>
    <s v="CA-2016-120369"/>
    <x v="237"/>
    <x v="150"/>
    <x v="201"/>
    <d v="2016-10-28T00:00:00"/>
    <n v="42"/>
    <n v="2016"/>
    <s v="Q3"/>
    <s v="Sep"/>
    <s v="Same Day"/>
    <s v="VB-21745"/>
    <s v="Victoria Brennan"/>
    <s v="Corporate"/>
    <s v="United States"/>
    <s v="Rochester"/>
    <s v="New York"/>
    <n v="14609"/>
    <s v="East"/>
    <s v="FUR-FU-10003806"/>
    <s v="Furniture"/>
    <s v="Furnishings"/>
    <s v="Tenex Chairmat w/ Average Lip, 45&quot; x 53&quot;"/>
    <n v="756.8"/>
    <n v="5"/>
    <n v="0"/>
    <n v="75.680000000000007"/>
    <s v="OK"/>
    <n v="0.10000000000000002"/>
  </r>
  <r>
    <n v="2773"/>
    <s v="CA-2017-158967"/>
    <x v="238"/>
    <x v="151"/>
    <x v="202"/>
    <d v="2017-12-12T00:00:00"/>
    <n v="642"/>
    <n v="2016"/>
    <s v="Q1"/>
    <s v="Mar"/>
    <s v="First Class"/>
    <s v="BT-11680"/>
    <s v="Brian Thompson"/>
    <s v="Consumer"/>
    <s v="United States"/>
    <s v="Fort Lauderdale"/>
    <s v="Florida"/>
    <n v="33311"/>
    <s v="South"/>
    <s v="FUR-FU-10001940"/>
    <s v="Furniture"/>
    <s v="Furnishings"/>
    <s v="Staple-based wall hangings"/>
    <n v="19.103999999999999"/>
    <n v="3"/>
    <n v="0.2"/>
    <n v="5.7312000000000003"/>
    <s v="OK"/>
    <n v="0.30000000000000004"/>
  </r>
  <r>
    <n v="4024"/>
    <s v="CA-2017-130764"/>
    <x v="239"/>
    <x v="152"/>
    <x v="203"/>
    <d v="2017-10-28T00:00:00"/>
    <n v="416"/>
    <n v="2016"/>
    <s v="Q3"/>
    <s v="Sep"/>
    <s v="First Class"/>
    <s v="JO-15145"/>
    <s v="Jack O'Briant"/>
    <s v="Corporate"/>
    <s v="United States"/>
    <s v="San Francisco"/>
    <s v="California"/>
    <n v="94110"/>
    <s v="West"/>
    <s v="FUR-BO-10003034"/>
    <s v="Furniture"/>
    <s v="Bookcases"/>
    <s v="O'Sullivan Elevations Bookcase, Cherry Finish"/>
    <n v="556.66499999999996"/>
    <n v="5"/>
    <n v="0.15"/>
    <n v="6.5490000000000004"/>
    <s v="OK"/>
    <n v="1.1764705882352943E-2"/>
  </r>
  <r>
    <n v="79"/>
    <s v="US-2014-147606"/>
    <x v="240"/>
    <x v="153"/>
    <x v="204"/>
    <d v="2017-03-02T00:00:00"/>
    <n v="1145"/>
    <n v="2014"/>
    <s v="Q1"/>
    <s v="Jan"/>
    <s v="Second Class"/>
    <s v="JE-15745"/>
    <s v="Joel Eaton"/>
    <s v="Consumer"/>
    <s v="United States"/>
    <s v="Houston"/>
    <s v="Texas"/>
    <n v="77070"/>
    <s v="Central"/>
    <s v="FUR-FU-10003194"/>
    <s v="Furniture"/>
    <s v="Furnishings"/>
    <s v="Eldon Expressions Desk Accessory, Wood Pencil Holder, Oak"/>
    <n v="19.3"/>
    <n v="5"/>
    <n v="0.6"/>
    <n v="-14.475"/>
    <s v="OK"/>
    <n v="-0.75"/>
  </r>
  <r>
    <n v="9155"/>
    <s v="CA-2016-132990"/>
    <x v="241"/>
    <x v="154"/>
    <x v="205"/>
    <d v="2016-03-08T00:00:00"/>
    <n v="448"/>
    <n v="2014"/>
    <s v="Q4"/>
    <s v="Dec"/>
    <s v="Second Class"/>
    <s v="KM-16660"/>
    <s v="Khloe Miller"/>
    <s v="Consumer"/>
    <s v="United States"/>
    <s v="Philadelphia"/>
    <s v="Pennsylvania"/>
    <n v="19140"/>
    <s v="East"/>
    <s v="FUR-FU-10004864"/>
    <s v="Furniture"/>
    <s v="Furnishings"/>
    <s v="Eldon 500 Class Desk Accessories"/>
    <n v="19.312000000000001"/>
    <n v="2"/>
    <n v="0.2"/>
    <n v="3.1381999999999999"/>
    <s v="OK"/>
    <n v="0.16249999999999998"/>
  </r>
  <r>
    <n v="5437"/>
    <s v="CA-2014-103317"/>
    <x v="242"/>
    <x v="155"/>
    <x v="206"/>
    <d v="2014-08-07T00:00:00"/>
    <n v="168"/>
    <n v="2014"/>
    <s v="Q1"/>
    <s v="Feb"/>
    <s v="First Class"/>
    <s v="DM-13525"/>
    <s v="Don Miller"/>
    <s v="Corporate"/>
    <s v="United States"/>
    <s v="Palm Coast"/>
    <s v="Florida"/>
    <n v="32137"/>
    <s v="South"/>
    <s v="FUR-FU-10001591"/>
    <s v="Furniture"/>
    <s v="Furnishings"/>
    <s v="Advantus Panel Wall Certificate Holder - 8.5x11"/>
    <n v="19.52"/>
    <n v="2"/>
    <n v="0.2"/>
    <n v="5.3680000000000003"/>
    <s v="OK"/>
    <n v="0.27500000000000002"/>
  </r>
  <r>
    <n v="5618"/>
    <s v="CA-2017-125745"/>
    <x v="243"/>
    <x v="105"/>
    <x v="133"/>
    <d v="2018-11-07T00:00:00"/>
    <n v="579"/>
    <n v="2017"/>
    <s v="Q2"/>
    <s v="Apr"/>
    <s v="Standard Class"/>
    <s v="DV-13045"/>
    <s v="Darrin Van Huff"/>
    <s v="Corporate"/>
    <s v="United States"/>
    <s v="Memphis"/>
    <s v="Tennessee"/>
    <n v="38109"/>
    <s v="South"/>
    <s v="FUR-FU-10001591"/>
    <s v="Furniture"/>
    <s v="Furnishings"/>
    <s v="Advantus Panel Wall Certificate Holder - 8.5x11"/>
    <n v="19.52"/>
    <n v="2"/>
    <n v="0.2"/>
    <n v="5.3680000000000003"/>
    <s v="OK"/>
    <n v="0.27500000000000002"/>
  </r>
  <r>
    <n v="1810"/>
    <s v="CA-2016-165484"/>
    <x v="244"/>
    <x v="156"/>
    <x v="207"/>
    <d v="2016-10-29T00:00:00"/>
    <n v="69"/>
    <n v="2016"/>
    <s v="Q3"/>
    <s v="Aug"/>
    <s v="Standard Class"/>
    <s v="HK-14890"/>
    <s v="Heather Kirkland"/>
    <s v="Corporate"/>
    <s v="United States"/>
    <s v="Chicago"/>
    <s v="Illinois"/>
    <n v="60610"/>
    <s v="Central"/>
    <s v="FUR-FU-10001196"/>
    <s v="Furniture"/>
    <s v="Furnishings"/>
    <s v="DAX Cubicle Frames - 8x10"/>
    <n v="16.155999999999999"/>
    <n v="7"/>
    <n v="0.6"/>
    <n v="-12.117000000000001"/>
    <s v="OK"/>
    <n v="-0.75000000000000011"/>
  </r>
  <r>
    <n v="6005"/>
    <s v="CA-2017-107244"/>
    <x v="245"/>
    <x v="157"/>
    <x v="208"/>
    <d v="2017-11-09T00:00:00"/>
    <n v="680"/>
    <n v="2015"/>
    <s v="Q4"/>
    <s v="Dec"/>
    <s v="Standard Class"/>
    <s v="AG-10390"/>
    <s v="Allen Goldenen"/>
    <s v="Consumer"/>
    <s v="United States"/>
    <s v="Los Angeles"/>
    <s v="California"/>
    <n v="90004"/>
    <s v="West"/>
    <s v="FUR-FU-10002597"/>
    <s v="Furniture"/>
    <s v="Furnishings"/>
    <s v="C-Line Magnetic Cubicle Keepers, Clear Polypropylene"/>
    <n v="19.760000000000002"/>
    <n v="4"/>
    <n v="0"/>
    <n v="8.2992000000000008"/>
    <s v="OK"/>
    <n v="0.42"/>
  </r>
  <r>
    <n v="2895"/>
    <s v="CA-2017-139913"/>
    <x v="246"/>
    <x v="158"/>
    <x v="209"/>
    <d v="2017-10-29T00:00:00"/>
    <n v="429"/>
    <n v="2016"/>
    <s v="Q3"/>
    <s v="Aug"/>
    <s v="Standard Class"/>
    <s v="JC-16105"/>
    <s v="Julie Creighton"/>
    <s v="Corporate"/>
    <s v="United States"/>
    <s v="Rochester"/>
    <s v="New York"/>
    <n v="14609"/>
    <s v="East"/>
    <s v="FUR-FU-10000771"/>
    <s v="Furniture"/>
    <s v="Furnishings"/>
    <s v="Eldon 200 Class Desk Accessories, Smoke"/>
    <n v="69.08"/>
    <n v="11"/>
    <n v="0"/>
    <n v="29.0136"/>
    <s v="OK"/>
    <n v="0.42000000000000004"/>
  </r>
  <r>
    <n v="5323"/>
    <s v="US-2017-162558"/>
    <x v="247"/>
    <x v="66"/>
    <x v="210"/>
    <d v="2017-05-10T00:00:00"/>
    <n v="604"/>
    <n v="2015"/>
    <s v="Q3"/>
    <s v="Sep"/>
    <s v="First Class"/>
    <s v="Dp-13240"/>
    <s v="Dean percer"/>
    <s v="Home Office"/>
    <s v="United States"/>
    <s v="Knoxville"/>
    <s v="Tennessee"/>
    <n v="37918"/>
    <s v="South"/>
    <s v="FUR-FU-10003691"/>
    <s v="Furniture"/>
    <s v="Furnishings"/>
    <s v="Eldon Image Series Desk Accessories, Ebony"/>
    <n v="19.760000000000002"/>
    <n v="2"/>
    <n v="0.2"/>
    <n v="5.9279999999999999"/>
    <s v="OK"/>
    <n v="0.3"/>
  </r>
  <r>
    <n v="7619"/>
    <s v="CA-2017-151225"/>
    <x v="248"/>
    <x v="158"/>
    <x v="211"/>
    <d v="2017-10-29T00:00:00"/>
    <n v="416"/>
    <n v="2016"/>
    <s v="Q3"/>
    <s v="Sep"/>
    <s v="First Class"/>
    <s v="JM-15655"/>
    <s v="Jim Mitchum"/>
    <s v="Corporate"/>
    <s v="United States"/>
    <s v="Los Angeles"/>
    <s v="California"/>
    <n v="90032"/>
    <s v="West"/>
    <s v="FUR-TA-10001539"/>
    <s v="Furniture"/>
    <s v="Tables"/>
    <s v="Chromcraft Rectangular Conference Tables"/>
    <n v="189.57599999999999"/>
    <n v="1"/>
    <n v="0.2"/>
    <n v="9.4787999999999997"/>
    <s v="OK"/>
    <n v="0.05"/>
  </r>
  <r>
    <n v="4305"/>
    <s v="CA-2014-162278"/>
    <x v="249"/>
    <x v="159"/>
    <x v="69"/>
    <d v="2016-09-02T00:00:00"/>
    <n v="673"/>
    <n v="2014"/>
    <s v="Q4"/>
    <s v="Oct"/>
    <s v="Second Class"/>
    <s v="AH-10585"/>
    <s v="Angele Hood"/>
    <s v="Consumer"/>
    <s v="United States"/>
    <s v="Seattle"/>
    <s v="Washington"/>
    <n v="98105"/>
    <s v="West"/>
    <s v="FUR-FU-10000448"/>
    <s v="Furniture"/>
    <s v="Furnishings"/>
    <s v="Tenex Chairmats For Use With Carpeted Floors"/>
    <n v="63.92"/>
    <n v="4"/>
    <n v="0"/>
    <n v="3.1960000000000002"/>
    <s v="OK"/>
    <n v="0.05"/>
  </r>
  <r>
    <n v="4382"/>
    <s v="CA-2015-152891"/>
    <x v="250"/>
    <x v="160"/>
    <x v="212"/>
    <d v="2016-08-31T00:00:00"/>
    <n v="306"/>
    <n v="2015"/>
    <s v="Q4"/>
    <s v="Oct"/>
    <s v="Standard Class"/>
    <s v="TB-21625"/>
    <s v="Trudy Brown"/>
    <s v="Consumer"/>
    <s v="United States"/>
    <s v="San Francisco"/>
    <s v="California"/>
    <n v="94110"/>
    <s v="West"/>
    <s v="FUR-TA-10001857"/>
    <s v="Furniture"/>
    <s v="Tables"/>
    <s v="Balt Solid Wood Rectangular Table"/>
    <n v="253.17599999999999"/>
    <n v="3"/>
    <n v="0.2"/>
    <n v="-31.646999999999998"/>
    <s v="OK"/>
    <n v="-0.125"/>
  </r>
  <r>
    <n v="5582"/>
    <s v="CA-2017-163818"/>
    <x v="251"/>
    <x v="161"/>
    <x v="213"/>
    <d v="2017-08-10T00:00:00"/>
    <n v="640"/>
    <n v="2015"/>
    <s v="Q4"/>
    <s v="Nov"/>
    <s v="Standard Class"/>
    <s v="PS-18970"/>
    <s v="Paul Stevenson"/>
    <s v="Home Office"/>
    <s v="United States"/>
    <s v="Clinton"/>
    <s v="Maryland"/>
    <n v="20735"/>
    <s v="East"/>
    <s v="FUR-FU-10000076"/>
    <s v="Furniture"/>
    <s v="Furnishings"/>
    <s v="24-Hour Round Wall Clock"/>
    <n v="19.98"/>
    <n v="1"/>
    <n v="0"/>
    <n v="8.5914000000000001"/>
    <s v="OK"/>
    <n v="0.43"/>
  </r>
  <r>
    <n v="6540"/>
    <s v="CA-2015-109862"/>
    <x v="252"/>
    <x v="160"/>
    <x v="212"/>
    <d v="2016-09-01T00:00:00"/>
    <n v="307"/>
    <n v="2015"/>
    <s v="Q4"/>
    <s v="Oct"/>
    <s v="Standard Class"/>
    <s v="HK-14890"/>
    <s v="Heather Kirkland"/>
    <s v="Corporate"/>
    <s v="United States"/>
    <s v="Newark"/>
    <s v="Delaware"/>
    <n v="19711"/>
    <s v="East"/>
    <s v="FUR-CH-10002439"/>
    <s v="Furniture"/>
    <s v="Chairs"/>
    <s v="Iceberg Nesting Folding Chair, 19w x 6d x 43h"/>
    <n v="291.10000000000002"/>
    <n v="5"/>
    <n v="0"/>
    <n v="75.686000000000007"/>
    <s v="OK"/>
    <n v="0.26"/>
  </r>
  <r>
    <n v="6684"/>
    <s v="CA-2014-109134"/>
    <x v="253"/>
    <x v="162"/>
    <x v="214"/>
    <d v="2014-10-11T00:00:00"/>
    <n v="226"/>
    <n v="2014"/>
    <s v="Q1"/>
    <s v="Feb"/>
    <s v="Standard Class"/>
    <s v="DE-13255"/>
    <s v="Deanra Eno"/>
    <s v="Home Office"/>
    <s v="United States"/>
    <s v="Los Angeles"/>
    <s v="California"/>
    <n v="90008"/>
    <s v="West"/>
    <s v="FUR-FU-10000320"/>
    <s v="Furniture"/>
    <s v="Furnishings"/>
    <s v="OIC Stacking Trays"/>
    <n v="20.04"/>
    <n v="6"/>
    <n v="0"/>
    <n v="8.8176000000000005"/>
    <s v="OK"/>
    <n v="0.44000000000000006"/>
  </r>
  <r>
    <n v="5374"/>
    <s v="CA-2015-118738"/>
    <x v="254"/>
    <x v="160"/>
    <x v="212"/>
    <d v="2016-08-28T00:00:00"/>
    <n v="303"/>
    <n v="2015"/>
    <s v="Q4"/>
    <s v="Oct"/>
    <s v="Standard Class"/>
    <s v="AG-10495"/>
    <s v="Andrew Gjertsen"/>
    <s v="Corporate"/>
    <s v="United States"/>
    <s v="Houston"/>
    <s v="Texas"/>
    <n v="77041"/>
    <s v="Central"/>
    <s v="FUR-TA-10002607"/>
    <s v="Furniture"/>
    <s v="Tables"/>
    <s v="KI Conference Tables"/>
    <n v="347.36099999999999"/>
    <n v="7"/>
    <n v="0.3"/>
    <n v="-69.472200000000001"/>
    <s v="OK"/>
    <n v="-0.2"/>
  </r>
  <r>
    <n v="2205"/>
    <s v="CA-2015-128860"/>
    <x v="255"/>
    <x v="163"/>
    <x v="215"/>
    <d v="2018-10-29T00:00:00"/>
    <n v="1271"/>
    <n v="2015"/>
    <s v="Q2"/>
    <s v="May"/>
    <s v="Standard Class"/>
    <s v="SC-20725"/>
    <s v="Steven Cartwright"/>
    <s v="Consumer"/>
    <s v="United States"/>
    <s v="Lancaster"/>
    <s v="Pennsylvania"/>
    <n v="17602"/>
    <s v="East"/>
    <s v="FUR-FU-10001473"/>
    <s v="Furniture"/>
    <s v="Furnishings"/>
    <s v="Eldon Executive Woodline II Desk Accessories, Mahogany"/>
    <n v="20.103999999999999"/>
    <n v="1"/>
    <n v="0.2"/>
    <n v="1.7591000000000001"/>
    <s v="OK"/>
    <n v="8.7500000000000008E-2"/>
  </r>
  <r>
    <n v="3438"/>
    <s v="CA-2017-152583"/>
    <x v="256"/>
    <x v="164"/>
    <x v="216"/>
    <d v="2017-10-30T00:00:00"/>
    <n v="398"/>
    <n v="2016"/>
    <s v="Q3"/>
    <s v="Sep"/>
    <s v="Same Day"/>
    <s v="RA-19945"/>
    <s v="Ryan Akin"/>
    <s v="Consumer"/>
    <s v="United States"/>
    <s v="Dallas"/>
    <s v="Texas"/>
    <n v="75217"/>
    <s v="Central"/>
    <s v="FUR-FU-10003849"/>
    <s v="Furniture"/>
    <s v="Furnishings"/>
    <s v="DAX Metal Frame, Desktop, Stepped-Edge"/>
    <n v="16.192"/>
    <n v="2"/>
    <n v="0.6"/>
    <n v="-8.5007999999999999"/>
    <s v="OK"/>
    <n v="-0.52500000000000002"/>
  </r>
  <r>
    <n v="7712"/>
    <s v="CA-2017-139353"/>
    <x v="257"/>
    <x v="164"/>
    <x v="217"/>
    <d v="2017-10-30T00:00:00"/>
    <n v="408"/>
    <n v="2016"/>
    <s v="Q3"/>
    <s v="Sep"/>
    <s v="Second Class"/>
    <s v="JM-15250"/>
    <s v="Janet Martin"/>
    <s v="Consumer"/>
    <s v="United States"/>
    <s v="Fayetteville"/>
    <s v="North Carolina"/>
    <n v="28314"/>
    <s v="South"/>
    <s v="FUR-FU-10001876"/>
    <s v="Furniture"/>
    <s v="Furnishings"/>
    <s v="Computer Room Manger, 14&quot;"/>
    <n v="77.951999999999998"/>
    <n v="3"/>
    <n v="0.2"/>
    <n v="15.590400000000001"/>
    <s v="OK"/>
    <n v="0.2"/>
  </r>
  <r>
    <n v="3439"/>
    <s v="CA-2017-152583"/>
    <x v="258"/>
    <x v="164"/>
    <x v="218"/>
    <d v="2017-10-30T00:00:00"/>
    <n v="397"/>
    <n v="2016"/>
    <s v="Q3"/>
    <s v="Sep"/>
    <s v="Same Day"/>
    <s v="RA-19945"/>
    <s v="Ryan Akin"/>
    <s v="Consumer"/>
    <s v="United States"/>
    <s v="Dallas"/>
    <s v="Texas"/>
    <n v="75217"/>
    <s v="Central"/>
    <s v="FUR-TA-10002041"/>
    <s v="Furniture"/>
    <s v="Tables"/>
    <s v="Bevis Round Conference Table Top, X-Base"/>
    <n v="251.006"/>
    <n v="2"/>
    <n v="0.3"/>
    <n v="-68.130200000000002"/>
    <s v="OK"/>
    <n v="-0.27142857142857146"/>
  </r>
  <r>
    <n v="3846"/>
    <s v="CA-2014-101931"/>
    <x v="259"/>
    <x v="165"/>
    <x v="219"/>
    <d v="2016-09-09T00:00:00"/>
    <n v="679"/>
    <n v="2014"/>
    <s v="Q4"/>
    <s v="Oct"/>
    <s v="First Class"/>
    <s v="TS-21370"/>
    <s v="Todd Sumrall"/>
    <s v="Corporate"/>
    <s v="United States"/>
    <s v="Los Angeles"/>
    <s v="California"/>
    <n v="90049"/>
    <s v="West"/>
    <s v="FUR-BO-10001337"/>
    <s v="Furniture"/>
    <s v="Bookcases"/>
    <s v="O'Sullivan Living Dimensions 2-Shelf Bookcases"/>
    <n v="616.99800000000005"/>
    <n v="6"/>
    <n v="0.15"/>
    <n v="-36.293999999999997"/>
    <s v="OK"/>
    <n v="-5.8823529411764698E-2"/>
  </r>
  <r>
    <n v="2112"/>
    <s v="CA-2015-164882"/>
    <x v="260"/>
    <x v="166"/>
    <x v="127"/>
    <d v="2016-10-05T00:00:00"/>
    <n v="340"/>
    <n v="2015"/>
    <s v="Q4"/>
    <s v="Oct"/>
    <s v="Same Day"/>
    <s v="SG-20080"/>
    <s v="Sandra Glassco"/>
    <s v="Consumer"/>
    <s v="United States"/>
    <s v="Redlands"/>
    <s v="California"/>
    <n v="92374"/>
    <s v="West"/>
    <s v="FUR-CH-10004218"/>
    <s v="Furniture"/>
    <s v="Chairs"/>
    <s v="Global Fabric Manager's Chair, Dark Gray"/>
    <n v="323.13600000000002"/>
    <n v="4"/>
    <n v="0.2"/>
    <n v="20.196000000000002"/>
    <s v="OK"/>
    <n v="6.25E-2"/>
  </r>
  <r>
    <n v="2116"/>
    <s v="CA-2015-164882"/>
    <x v="261"/>
    <x v="166"/>
    <x v="127"/>
    <d v="2016-10-06T00:00:00"/>
    <n v="341"/>
    <n v="2015"/>
    <s v="Q4"/>
    <s v="Oct"/>
    <s v="Same Day"/>
    <s v="SG-20080"/>
    <s v="Sandra Glassco"/>
    <s v="Consumer"/>
    <s v="United States"/>
    <s v="Redlands"/>
    <s v="California"/>
    <n v="92374"/>
    <s v="West"/>
    <s v="FUR-BO-10002213"/>
    <s v="Furniture"/>
    <s v="Bookcases"/>
    <s v="DMI Eclipse Executive Suite Bookcases"/>
    <n v="425.83300000000003"/>
    <n v="1"/>
    <n v="0.15"/>
    <n v="20.039200000000001"/>
    <s v="OK"/>
    <n v="4.7058823529411764E-2"/>
  </r>
  <r>
    <n v="3168"/>
    <s v="CA-2016-146682"/>
    <x v="262"/>
    <x v="167"/>
    <x v="220"/>
    <d v="2016-10-31T00:00:00"/>
    <n v="43"/>
    <n v="2016"/>
    <s v="Q3"/>
    <s v="Sep"/>
    <s v="First Class"/>
    <s v="KW-16435"/>
    <s v="Katrina Willman"/>
    <s v="Consumer"/>
    <s v="United States"/>
    <s v="Lansing"/>
    <s v="Michigan"/>
    <n v="48911"/>
    <s v="Central"/>
    <s v="FUR-FU-10002671"/>
    <s v="Furniture"/>
    <s v="Furnishings"/>
    <s v="Electrix 20W Halogen Replacement Bulb for Zoom-In Desk Lamp"/>
    <n v="67"/>
    <n v="5"/>
    <n v="0"/>
    <n v="32.159999999999997"/>
    <s v="OK"/>
    <n v="0.47999999999999993"/>
  </r>
  <r>
    <n v="4248"/>
    <s v="CA-2017-117702"/>
    <x v="263"/>
    <x v="56"/>
    <x v="221"/>
    <d v="2017-04-12T00:00:00"/>
    <n v="8"/>
    <n v="2017"/>
    <s v="Q2"/>
    <s v="Apr"/>
    <s v="Standard Class"/>
    <s v="LS-16975"/>
    <s v="Lindsay Shagiari"/>
    <s v="Home Office"/>
    <s v="United States"/>
    <s v="Baltimore"/>
    <s v="Maryland"/>
    <n v="21215"/>
    <s v="East"/>
    <s v="FUR-FU-10004270"/>
    <s v="Furniture"/>
    <s v="Furnishings"/>
    <s v="Eldon Image Series Desk Accessories, Burgundy"/>
    <n v="20.9"/>
    <n v="5"/>
    <n v="0"/>
    <n v="7.524"/>
    <s v="OK"/>
    <n v="0.36000000000000004"/>
  </r>
  <r>
    <n v="3179"/>
    <s v="CA-2017-105235"/>
    <x v="264"/>
    <x v="68"/>
    <x v="222"/>
    <d v="2017-11-12T00:00:00"/>
    <n v="714"/>
    <n v="2015"/>
    <s v="Q4"/>
    <s v="Nov"/>
    <s v="Standard Class"/>
    <s v="SM-20950"/>
    <s v="Suzanne McNair"/>
    <s v="Corporate"/>
    <s v="United States"/>
    <s v="New York City"/>
    <s v="New York"/>
    <n v="10011"/>
    <s v="East"/>
    <s v="FUR-FU-10001487"/>
    <s v="Furniture"/>
    <s v="Furnishings"/>
    <s v="Eldon Expressions Wood and Plastic Desk Accessories, Cherry Wood"/>
    <n v="20.94"/>
    <n v="3"/>
    <n v="0"/>
    <n v="6.0726000000000004"/>
    <s v="OK"/>
    <n v="0.28999999999999998"/>
  </r>
  <r>
    <n v="9533"/>
    <s v="CA-2016-116596"/>
    <x v="265"/>
    <x v="167"/>
    <x v="223"/>
    <d v="2016-10-31T00:00:00"/>
    <n v="55"/>
    <n v="2016"/>
    <s v="Q3"/>
    <s v="Sep"/>
    <s v="Standard Class"/>
    <s v="BW-11200"/>
    <s v="Ben Wallace"/>
    <s v="Consumer"/>
    <s v="United States"/>
    <s v="New York City"/>
    <s v="New York"/>
    <n v="10011"/>
    <s v="East"/>
    <s v="FUR-CH-10000553"/>
    <s v="Furniture"/>
    <s v="Chairs"/>
    <s v="Metal Folding Chairs, Beige, 4/Carton"/>
    <n v="427.64400000000001"/>
    <n v="14"/>
    <n v="0.1"/>
    <n v="80.777199999999993"/>
    <s v="OK"/>
    <n v="0.18888888888888888"/>
  </r>
  <r>
    <n v="8138"/>
    <s v="CA-2014-103219"/>
    <x v="266"/>
    <x v="168"/>
    <x v="224"/>
    <d v="2014-11-13T00:00:00"/>
    <n v="199"/>
    <n v="2014"/>
    <s v="Q2"/>
    <s v="Apr"/>
    <s v="Standard Class"/>
    <s v="BF-11215"/>
    <s v="Benjamin Farhat"/>
    <s v="Home Office"/>
    <s v="United States"/>
    <s v="New York City"/>
    <s v="New York"/>
    <n v="10035"/>
    <s v="East"/>
    <s v="FUR-FU-10004091"/>
    <s v="Furniture"/>
    <s v="Furnishings"/>
    <s v="Eldon 200 Class Desk Accessories, Black"/>
    <n v="56.52"/>
    <n v="9"/>
    <n v="0"/>
    <n v="21.477599999999999"/>
    <s v="OK"/>
    <n v="0.37999999999999995"/>
  </r>
  <r>
    <n v="5113"/>
    <s v="CA-2015-153073"/>
    <x v="267"/>
    <x v="169"/>
    <x v="225"/>
    <d v="2016-10-10T00:00:00"/>
    <n v="332"/>
    <n v="2015"/>
    <s v="Q4"/>
    <s v="Nov"/>
    <s v="Same Day"/>
    <s v="HA-14905"/>
    <s v="Helen Abelman"/>
    <s v="Consumer"/>
    <s v="United States"/>
    <s v="Chicago"/>
    <s v="Illinois"/>
    <n v="60610"/>
    <s v="Central"/>
    <s v="FUR-FU-10001025"/>
    <s v="Furniture"/>
    <s v="Furnishings"/>
    <s v="Eldon Imˆge Series Desk Accessories, Clear"/>
    <n v="17.495999999999999"/>
    <n v="9"/>
    <n v="0.6"/>
    <n v="-7.4358000000000004"/>
    <s v="OK"/>
    <n v="-0.42500000000000004"/>
  </r>
  <r>
    <n v="6032"/>
    <s v="CA-2016-101168"/>
    <x v="268"/>
    <x v="170"/>
    <x v="226"/>
    <d v="2017-08-16T00:00:00"/>
    <n v="227"/>
    <n v="2017"/>
    <s v="Q1"/>
    <s v="Jan"/>
    <s v="Standard Class"/>
    <s v="SS-20140"/>
    <s v="Saphhira Shifley"/>
    <s v="Corporate"/>
    <s v="United States"/>
    <s v="Nashua"/>
    <s v="New Hampshire"/>
    <n v="3060"/>
    <s v="East"/>
    <s v="FUR-FU-10003142"/>
    <s v="Furniture"/>
    <s v="Furnishings"/>
    <s v="Master Big Foot Doorstop, Beige"/>
    <n v="21.12"/>
    <n v="4"/>
    <n v="0"/>
    <n v="6.5472000000000001"/>
    <s v="OK"/>
    <n v="0.31"/>
  </r>
  <r>
    <n v="6993"/>
    <s v="CA-2015-109386"/>
    <x v="269"/>
    <x v="169"/>
    <x v="227"/>
    <d v="2015-11-13T00:00:00"/>
    <n v="393"/>
    <n v="2014"/>
    <s v="Q4"/>
    <s v="Oct"/>
    <s v="Second Class"/>
    <s v="RH-19600"/>
    <s v="Rob Haberlin"/>
    <s v="Consumer"/>
    <s v="United States"/>
    <s v="Hampton"/>
    <s v="Virginia"/>
    <n v="23666"/>
    <s v="South"/>
    <s v="FUR-FU-10000308"/>
    <s v="Furniture"/>
    <s v="Furnishings"/>
    <s v="Deflect-o Glass Clear Studded Chair Mats"/>
    <n v="186.54"/>
    <n v="3"/>
    <n v="0"/>
    <n v="41.038800000000002"/>
    <s v="OK"/>
    <n v="0.22000000000000003"/>
  </r>
  <r>
    <n v="6652"/>
    <s v="US-2017-124779"/>
    <x v="270"/>
    <x v="157"/>
    <x v="228"/>
    <d v="2017-11-09T00:00:00"/>
    <n v="661"/>
    <n v="2016"/>
    <s v="Q1"/>
    <s v="Jan"/>
    <s v="First Class"/>
    <s v="BF-11020"/>
    <s v="Barry Franzšsisch"/>
    <s v="Corporate"/>
    <s v="United States"/>
    <s v="Arlington"/>
    <s v="Texas"/>
    <n v="76017"/>
    <s v="Central"/>
    <s v="FUR-FU-10001095"/>
    <s v="Furniture"/>
    <s v="Furnishings"/>
    <s v="DAX Black Cherry Wood-Tone Poster Frame"/>
    <n v="21.184000000000001"/>
    <n v="2"/>
    <n v="0.6"/>
    <n v="-11.651199999999999"/>
    <s v="OK"/>
    <n v="-0.54999999999999993"/>
  </r>
  <r>
    <n v="7550"/>
    <s v="CA-2016-136595"/>
    <x v="271"/>
    <x v="87"/>
    <x v="229"/>
    <d v="2016-07-09T00:00:00"/>
    <n v="475"/>
    <n v="2015"/>
    <s v="Q1"/>
    <s v="Mar"/>
    <s v="First Class"/>
    <s v="EM-13825"/>
    <s v="Elizabeth Moffitt"/>
    <s v="Corporate"/>
    <s v="United States"/>
    <s v="Houston"/>
    <s v="Texas"/>
    <n v="77036"/>
    <s v="Central"/>
    <s v="FUR-FU-10004671"/>
    <s v="Furniture"/>
    <s v="Furnishings"/>
    <s v="Executive Impressions 12&quot; Wall Clock"/>
    <n v="21.204000000000001"/>
    <n v="3"/>
    <n v="0.6"/>
    <n v="-11.6622"/>
    <s v="OK"/>
    <n v="-0.55000000000000004"/>
  </r>
  <r>
    <n v="1989"/>
    <s v="CA-2015-127509"/>
    <x v="272"/>
    <x v="169"/>
    <x v="219"/>
    <d v="2015-11-13T00:00:00"/>
    <n v="378"/>
    <n v="2014"/>
    <s v="Q4"/>
    <s v="Oct"/>
    <s v="Standard Class"/>
    <s v="AS-10090"/>
    <s v="Adam Shillingsburg"/>
    <s v="Consumer"/>
    <s v="United States"/>
    <s v="Springfield"/>
    <s v="Missouri"/>
    <n v="65807"/>
    <s v="Central"/>
    <s v="FUR-TA-10002855"/>
    <s v="Furniture"/>
    <s v="Tables"/>
    <s v="Bevis Round Conference Table Top &amp; Single Column Base"/>
    <n v="1024.3800000000001"/>
    <n v="7"/>
    <n v="0"/>
    <n v="215.1198"/>
    <s v="OK"/>
    <n v="0.20999999999999996"/>
  </r>
  <r>
    <n v="7331"/>
    <s v="CA-2016-149349"/>
    <x v="273"/>
    <x v="171"/>
    <x v="230"/>
    <d v="2016-11-13T00:00:00"/>
    <n v="476"/>
    <n v="2015"/>
    <s v="Q3"/>
    <s v="Jul"/>
    <s v="First Class"/>
    <s v="SP-20650"/>
    <s v="Stephanie Phelps"/>
    <s v="Corporate"/>
    <s v="United States"/>
    <s v="Chicago"/>
    <s v="Illinois"/>
    <n v="60623"/>
    <s v="Central"/>
    <s v="FUR-FU-10001037"/>
    <s v="Furniture"/>
    <s v="Furnishings"/>
    <s v="DAX Charcoal/Nickel-Tone Document Frame, 5 x 7"/>
    <n v="22.751999999999999"/>
    <n v="6"/>
    <n v="0.6"/>
    <n v="-8.532"/>
    <s v="OK"/>
    <n v="-0.375"/>
  </r>
  <r>
    <n v="5662"/>
    <s v="CA-2016-108875"/>
    <x v="274"/>
    <x v="172"/>
    <x v="231"/>
    <d v="2019-09-07T00:00:00"/>
    <n v="1336"/>
    <n v="2016"/>
    <s v="Q1"/>
    <s v="Jan"/>
    <s v="Standard Class"/>
    <s v="CL-12700"/>
    <s v="Craig Leslie"/>
    <s v="Home Office"/>
    <s v="United States"/>
    <s v="Aurora"/>
    <s v="Colorado"/>
    <n v="80013"/>
    <s v="West"/>
    <s v="FUR-FU-10002671"/>
    <s v="Furniture"/>
    <s v="Furnishings"/>
    <s v="Electrix 20W Halogen Replacement Bulb for Zoom-In Desk Lamp"/>
    <n v="21.44"/>
    <n v="2"/>
    <n v="0.2"/>
    <n v="7.5039999999999996"/>
    <s v="OK"/>
    <n v="0.35"/>
  </r>
  <r>
    <n v="5044"/>
    <s v="CA-2016-158694"/>
    <x v="275"/>
    <x v="171"/>
    <x v="232"/>
    <d v="2016-11-13T00:00:00"/>
    <n v="517"/>
    <n v="2015"/>
    <s v="Q2"/>
    <s v="Jun"/>
    <s v="Second Class"/>
    <s v="AI-10855"/>
    <s v="Arianne Irving"/>
    <s v="Consumer"/>
    <s v="United States"/>
    <s v="Los Angeles"/>
    <s v="California"/>
    <n v="90036"/>
    <s v="West"/>
    <s v="FUR-FU-10000965"/>
    <s v="Furniture"/>
    <s v="Furnishings"/>
    <s v="Howard Miller 11-1/2&quot; Diameter Ridgewood Wall Clock"/>
    <n v="467.46"/>
    <n v="9"/>
    <n v="0"/>
    <n v="191.65860000000001"/>
    <s v="OK"/>
    <n v="0.41000000000000003"/>
  </r>
  <r>
    <n v="8432"/>
    <s v="CA-2017-155621"/>
    <x v="276"/>
    <x v="173"/>
    <x v="233"/>
    <d v="2017-11-13T00:00:00"/>
    <n v="661"/>
    <n v="2016"/>
    <s v="Q1"/>
    <s v="Jan"/>
    <s v="Standard Class"/>
    <s v="KN-16450"/>
    <s v="Kean Nguyen"/>
    <s v="Corporate"/>
    <s v="United States"/>
    <s v="Baltimore"/>
    <s v="Maryland"/>
    <n v="21215"/>
    <s v="East"/>
    <s v="FUR-FU-10003535"/>
    <s v="Furniture"/>
    <s v="Furnishings"/>
    <s v="Howard Miller Distant Time Traveler Alarm Clock"/>
    <n v="274.2"/>
    <n v="10"/>
    <n v="0"/>
    <n v="112.422"/>
    <s v="OK"/>
    <n v="0.41000000000000003"/>
  </r>
  <r>
    <n v="2727"/>
    <s v="CA-2017-149888"/>
    <x v="277"/>
    <x v="173"/>
    <x v="234"/>
    <d v="2017-11-13T00:00:00"/>
    <n v="679"/>
    <n v="2016"/>
    <s v="Q1"/>
    <s v="Jan"/>
    <s v="Standard Class"/>
    <s v="EP-13915"/>
    <s v="Emily Phan"/>
    <s v="Consumer"/>
    <s v="United States"/>
    <s v="Philadelphia"/>
    <s v="Pennsylvania"/>
    <n v="19120"/>
    <s v="East"/>
    <s v="FUR-TA-10000849"/>
    <s v="Furniture"/>
    <s v="Tables"/>
    <s v="Bevis Rectangular Conference Tables"/>
    <n v="350.35199999999998"/>
    <n v="4"/>
    <n v="0.4"/>
    <n v="-140.14080000000001"/>
    <s v="OK"/>
    <n v="-0.40000000000000008"/>
  </r>
  <r>
    <n v="8170"/>
    <s v="CA-2017-107174"/>
    <x v="278"/>
    <x v="173"/>
    <x v="235"/>
    <d v="2017-11-13T00:00:00"/>
    <n v="698"/>
    <n v="2015"/>
    <s v="Q4"/>
    <s v="Dec"/>
    <s v="Standard Class"/>
    <s v="AB-10060"/>
    <s v="Adam Bellavance"/>
    <s v="Home Office"/>
    <s v="United States"/>
    <s v="Seattle"/>
    <s v="Washington"/>
    <n v="98105"/>
    <s v="West"/>
    <s v="FUR-CH-10003312"/>
    <s v="Furniture"/>
    <s v="Chairs"/>
    <s v="Hon 2090 ÒPillow SoftÓ Series Mid Back Swivel/Tilt Chairs"/>
    <n v="449.56799999999998"/>
    <n v="2"/>
    <n v="0.2"/>
    <n v="-73.0548"/>
    <s v="OK"/>
    <n v="-0.16250000000000001"/>
  </r>
  <r>
    <n v="7036"/>
    <s v="CA-2017-119494"/>
    <x v="279"/>
    <x v="173"/>
    <x v="236"/>
    <d v="2017-11-13T00:00:00"/>
    <n v="634"/>
    <n v="2016"/>
    <s v="Q1"/>
    <s v="Feb"/>
    <s v="Standard Class"/>
    <s v="JE-15610"/>
    <s v="Jim Epp"/>
    <s v="Corporate"/>
    <s v="United States"/>
    <s v="San Diego"/>
    <s v="California"/>
    <n v="92105"/>
    <s v="West"/>
    <s v="FUR-CH-10004675"/>
    <s v="Furniture"/>
    <s v="Chairs"/>
    <s v="Lifetime Advantage Folding Chairs, 4/Carton"/>
    <n v="523.39200000000005"/>
    <n v="3"/>
    <n v="0.2"/>
    <n v="52.339199999999998"/>
    <s v="OK"/>
    <n v="9.9999999999999992E-2"/>
  </r>
  <r>
    <n v="8169"/>
    <s v="CA-2017-107174"/>
    <x v="280"/>
    <x v="173"/>
    <x v="237"/>
    <d v="2017-11-13T00:00:00"/>
    <n v="699"/>
    <n v="2015"/>
    <s v="Q4"/>
    <s v="Dec"/>
    <s v="Standard Class"/>
    <s v="AB-10060"/>
    <s v="Adam Bellavance"/>
    <s v="Home Office"/>
    <s v="United States"/>
    <s v="Seattle"/>
    <s v="Washington"/>
    <n v="98105"/>
    <s v="West"/>
    <s v="FUR-TA-10004575"/>
    <s v="Furniture"/>
    <s v="Tables"/>
    <s v="Hon 5100 Series Wood Tables"/>
    <n v="2036.86"/>
    <n v="7"/>
    <n v="0"/>
    <n v="366.63479999999998"/>
    <s v="OK"/>
    <n v="0.18"/>
  </r>
  <r>
    <n v="3957"/>
    <s v="CA-2016-114951"/>
    <x v="281"/>
    <x v="174"/>
    <x v="238"/>
    <d v="2018-10-17T00:00:00"/>
    <n v="954"/>
    <n v="2016"/>
    <s v="Q1"/>
    <s v="Mar"/>
    <s v="Standard Class"/>
    <s v="DN-13690"/>
    <s v="Duane Noonan"/>
    <s v="Consumer"/>
    <s v="United States"/>
    <s v="San Francisco"/>
    <s v="California"/>
    <n v="94109"/>
    <s v="West"/>
    <s v="FUR-FU-10002364"/>
    <s v="Furniture"/>
    <s v="Furnishings"/>
    <s v="Eldon Expressions Wood Desk Accessories, Oak"/>
    <n v="22.14"/>
    <n v="3"/>
    <n v="0"/>
    <n v="6.4206000000000003"/>
    <s v="OK"/>
    <n v="0.28999999999999998"/>
  </r>
  <r>
    <n v="2201"/>
    <s v="US-2014-165659"/>
    <x v="282"/>
    <x v="175"/>
    <x v="94"/>
    <d v="2014-06-06T00:00:00"/>
    <n v="148"/>
    <n v="2014"/>
    <s v="Q1"/>
    <s v="Jan"/>
    <s v="Standard Class"/>
    <s v="LT-17110"/>
    <s v="Liz Thompson"/>
    <s v="Consumer"/>
    <s v="United States"/>
    <s v="Little Rock"/>
    <s v="Arkansas"/>
    <n v="72209"/>
    <s v="South"/>
    <s v="FUR-FU-10001935"/>
    <s v="Furniture"/>
    <s v="Furnishings"/>
    <s v="3M Hangers With Command Adhesive"/>
    <n v="22.2"/>
    <n v="6"/>
    <n v="0"/>
    <n v="9.1020000000000003"/>
    <s v="OK"/>
    <n v="0.41000000000000003"/>
  </r>
  <r>
    <n v="913"/>
    <s v="CA-2015-133627"/>
    <x v="283"/>
    <x v="176"/>
    <x v="239"/>
    <d v="2018-08-12T00:00:00"/>
    <n v="1133"/>
    <n v="2015"/>
    <s v="Q3"/>
    <s v="Jul"/>
    <s v="Standard Class"/>
    <s v="SC-20050"/>
    <s v="Sample Company A"/>
    <s v="Home Office"/>
    <s v="United States"/>
    <s v="Norwich"/>
    <s v="Connecticut"/>
    <n v="6360"/>
    <s v="East"/>
    <s v="FUR-FU-10001935"/>
    <s v="Furniture"/>
    <s v="Furnishings"/>
    <s v="3M Hangers With Command Adhesive"/>
    <n v="22.2"/>
    <n v="6"/>
    <n v="0"/>
    <n v="9.1020000000000003"/>
    <s v="OK"/>
    <n v="0.41000000000000003"/>
  </r>
  <r>
    <n v="7447"/>
    <s v="CA-2017-127474"/>
    <x v="284"/>
    <x v="177"/>
    <x v="240"/>
    <d v="2017-07-02T00:00:00"/>
    <n v="642"/>
    <n v="2015"/>
    <s v="Q3"/>
    <s v="Sep"/>
    <s v="Second Class"/>
    <s v="RD-19810"/>
    <s v="Ross DeVincentis"/>
    <s v="Home Office"/>
    <s v="United States"/>
    <s v="Chicago"/>
    <s v="Illinois"/>
    <n v="60610"/>
    <s v="Central"/>
    <s v="FUR-FU-10004597"/>
    <s v="Furniture"/>
    <s v="Furnishings"/>
    <s v="Eldon Cleatmat Chair Mats for Medium Pile Carpets"/>
    <n v="22.2"/>
    <n v="1"/>
    <n v="0.6"/>
    <n v="-26.085000000000001"/>
    <s v="OK"/>
    <n v="-1.175"/>
  </r>
  <r>
    <n v="984"/>
    <s v="CA-2014-163419"/>
    <x v="285"/>
    <x v="178"/>
    <x v="241"/>
    <d v="2014-11-14T00:00:00"/>
    <n v="174"/>
    <n v="2014"/>
    <s v="Q2"/>
    <s v="May"/>
    <s v="Second Class"/>
    <s v="TZ-21580"/>
    <s v="Tracy Zic"/>
    <s v="Consumer"/>
    <s v="United States"/>
    <s v="Louisville"/>
    <s v="Colorado"/>
    <n v="80027"/>
    <s v="West"/>
    <s v="FUR-CH-10000665"/>
    <s v="Furniture"/>
    <s v="Chairs"/>
    <s v="Global Airflow Leather Mesh Back Chair, Black"/>
    <n v="603.91999999999996"/>
    <n v="5"/>
    <n v="0.2"/>
    <n v="75.489999999999995"/>
    <s v="OK"/>
    <n v="0.125"/>
  </r>
  <r>
    <n v="2588"/>
    <s v="CA-2017-131695"/>
    <x v="286"/>
    <x v="179"/>
    <x v="242"/>
    <d v="2018-11-08T00:00:00"/>
    <n v="519"/>
    <n v="2017"/>
    <s v="Q2"/>
    <s v="Jun"/>
    <s v="Standard Class"/>
    <s v="RA-19285"/>
    <s v="Ralph Arnett"/>
    <s v="Consumer"/>
    <s v="United States"/>
    <s v="New York City"/>
    <s v="New York"/>
    <n v="10024"/>
    <s v="East"/>
    <s v="FUR-FU-10002045"/>
    <s v="Furniture"/>
    <s v="Furnishings"/>
    <s v="Executive Impressions 14&quot;"/>
    <n v="22.23"/>
    <n v="1"/>
    <n v="0"/>
    <n v="9.7812000000000001"/>
    <s v="OK"/>
    <n v="0.44"/>
  </r>
  <r>
    <n v="3403"/>
    <s v="CA-2015-129700"/>
    <x v="287"/>
    <x v="180"/>
    <x v="243"/>
    <d v="2015-05-05T00:00:00"/>
    <n v="274"/>
    <n v="2014"/>
    <s v="Q3"/>
    <s v="Aug"/>
    <s v="First Class"/>
    <s v="LA-16780"/>
    <s v="Laura Armstrong"/>
    <s v="Corporate"/>
    <s v="United States"/>
    <s v="Tinley Park"/>
    <s v="Illinois"/>
    <n v="60477"/>
    <s v="Central"/>
    <s v="FUR-FU-10001940"/>
    <s v="Furniture"/>
    <s v="Furnishings"/>
    <s v="Staple-based wall hangings"/>
    <n v="22.288"/>
    <n v="7"/>
    <n v="0.6"/>
    <n v="-8.9152000000000005"/>
    <s v="OK"/>
    <n v="-0.4"/>
  </r>
  <r>
    <n v="5853"/>
    <s v="CA-2015-121783"/>
    <x v="288"/>
    <x v="181"/>
    <x v="244"/>
    <d v="2015-11-14T00:00:00"/>
    <n v="373"/>
    <n v="2014"/>
    <s v="Q4"/>
    <s v="Nov"/>
    <s v="Standard Class"/>
    <s v="PO-19180"/>
    <s v="Philisse Overcash"/>
    <s v="Home Office"/>
    <s v="United States"/>
    <s v="Roseville"/>
    <s v="Minnesota"/>
    <n v="55113"/>
    <s v="Central"/>
    <s v="FUR-FU-10004351"/>
    <s v="Furniture"/>
    <s v="Furnishings"/>
    <s v="Staple-based wall hangings"/>
    <n v="29.22"/>
    <n v="3"/>
    <n v="0"/>
    <n v="12.8568"/>
    <s v="OK"/>
    <n v="0.44"/>
  </r>
  <r>
    <n v="6809"/>
    <s v="CA-2015-128125"/>
    <x v="289"/>
    <x v="182"/>
    <x v="245"/>
    <d v="2018-02-10T00:00:00"/>
    <n v="1013"/>
    <n v="2015"/>
    <s v="Q2"/>
    <s v="May"/>
    <s v="Standard Class"/>
    <s v="EB-13705"/>
    <s v="Ed Braxton"/>
    <s v="Corporate"/>
    <s v="United States"/>
    <s v="Houston"/>
    <s v="Texas"/>
    <n v="77095"/>
    <s v="Central"/>
    <s v="FUR-FU-10001085"/>
    <s v="Furniture"/>
    <s v="Furnishings"/>
    <s v="3M Polarizing Light Filter Sleeves"/>
    <n v="22.38"/>
    <n v="3"/>
    <n v="0.6"/>
    <n v="-7.8330000000000002"/>
    <s v="OK"/>
    <n v="-0.35000000000000003"/>
  </r>
  <r>
    <n v="3022"/>
    <s v="CA-2015-123568"/>
    <x v="290"/>
    <x v="181"/>
    <x v="107"/>
    <d v="2015-11-14T00:00:00"/>
    <n v="393"/>
    <n v="2014"/>
    <s v="Q4"/>
    <s v="Oct"/>
    <s v="Standard Class"/>
    <s v="SC-20095"/>
    <s v="Sanjit Chand"/>
    <s v="Consumer"/>
    <s v="United States"/>
    <s v="West Jordan"/>
    <s v="Utah"/>
    <n v="84084"/>
    <s v="West"/>
    <s v="FUR-FU-10004090"/>
    <s v="Furniture"/>
    <s v="Furnishings"/>
    <s v="Executive Impressions 14&quot; Contract Wall Clock"/>
    <n v="66.69"/>
    <n v="3"/>
    <n v="0"/>
    <n v="22.0077"/>
    <s v="OK"/>
    <n v="0.33"/>
  </r>
  <r>
    <n v="2155"/>
    <s v="US-2016-120460"/>
    <x v="291"/>
    <x v="183"/>
    <x v="246"/>
    <d v="2018-05-12T00:00:00"/>
    <n v="737"/>
    <n v="2016"/>
    <s v="Q2"/>
    <s v="May"/>
    <s v="Standard Class"/>
    <s v="BF-11170"/>
    <s v="Ben Ferrer"/>
    <s v="Home Office"/>
    <s v="United States"/>
    <s v="Dallas"/>
    <s v="Texas"/>
    <n v="75081"/>
    <s v="Central"/>
    <s v="FUR-FU-10004973"/>
    <s v="Furniture"/>
    <s v="Furnishings"/>
    <s v="Flat Face Poster Frame"/>
    <n v="22.608000000000001"/>
    <n v="3"/>
    <n v="0.6"/>
    <n v="-10.1736"/>
    <s v="OK"/>
    <n v="-0.45"/>
  </r>
  <r>
    <n v="4511"/>
    <s v="CA-2016-119935"/>
    <x v="292"/>
    <x v="184"/>
    <x v="247"/>
    <d v="2016-11-14T00:00:00"/>
    <n v="516"/>
    <n v="2015"/>
    <s v="Q2"/>
    <s v="Jun"/>
    <s v="Standard Class"/>
    <s v="KM-16225"/>
    <s v="Kalyca Meade"/>
    <s v="Corporate"/>
    <s v="United States"/>
    <s v="Springfield"/>
    <s v="Missouri"/>
    <n v="65807"/>
    <s v="Central"/>
    <s v="FUR-FU-10001085"/>
    <s v="Furniture"/>
    <s v="Furnishings"/>
    <s v="3M Polarizing Light Filter Sleeves"/>
    <n v="37.299999999999997"/>
    <n v="2"/>
    <n v="0"/>
    <n v="17.158000000000001"/>
    <s v="OK"/>
    <n v="0.46000000000000008"/>
  </r>
  <r>
    <n v="3639"/>
    <s v="CA-2016-145177"/>
    <x v="293"/>
    <x v="184"/>
    <x v="248"/>
    <d v="2016-11-14T00:00:00"/>
    <n v="517"/>
    <n v="2015"/>
    <s v="Q2"/>
    <s v="Jun"/>
    <s v="Standard Class"/>
    <s v="PP-18955"/>
    <s v="Paul Prost"/>
    <s v="Home Office"/>
    <s v="United States"/>
    <s v="Springfield"/>
    <s v="Ohio"/>
    <n v="45503"/>
    <s v="East"/>
    <s v="FUR-FU-10000758"/>
    <s v="Furniture"/>
    <s v="Furnishings"/>
    <s v="DAX Natural Wood-Tone Poster Frame"/>
    <n v="148.28800000000001"/>
    <n v="7"/>
    <n v="0.2"/>
    <n v="29.657599999999999"/>
    <s v="OK"/>
    <n v="0.19999999999999998"/>
  </r>
  <r>
    <n v="4611"/>
    <s v="US-2017-141852"/>
    <x v="294"/>
    <x v="185"/>
    <x v="249"/>
    <d v="2017-11-14T00:00:00"/>
    <n v="634"/>
    <n v="2016"/>
    <s v="Q1"/>
    <s v="Feb"/>
    <s v="Standard Class"/>
    <s v="JE-15745"/>
    <s v="Joel Eaton"/>
    <s v="Consumer"/>
    <s v="United States"/>
    <s v="Oceanside"/>
    <s v="California"/>
    <n v="92054"/>
    <s v="West"/>
    <s v="FUR-FU-10000023"/>
    <s v="Furniture"/>
    <s v="Furnishings"/>
    <s v="Eldon Wave Desk Accessories"/>
    <n v="47.12"/>
    <n v="8"/>
    <n v="0"/>
    <n v="20.732800000000001"/>
    <s v="OK"/>
    <n v="0.44000000000000006"/>
  </r>
  <r>
    <n v="7449"/>
    <s v="CA-2017-115448"/>
    <x v="295"/>
    <x v="185"/>
    <x v="250"/>
    <d v="2017-11-14T00:00:00"/>
    <n v="597"/>
    <n v="2016"/>
    <s v="Q1"/>
    <s v="Mar"/>
    <s v="First Class"/>
    <s v="MH-18025"/>
    <s v="Michelle Huthwaite"/>
    <s v="Consumer"/>
    <s v="United States"/>
    <s v="Knoxville"/>
    <s v="Tennessee"/>
    <n v="37918"/>
    <s v="South"/>
    <s v="FUR-FU-10004090"/>
    <s v="Furniture"/>
    <s v="Furnishings"/>
    <s v="Executive Impressions 14&quot; Contract Wall Clock"/>
    <n v="88.92"/>
    <n v="5"/>
    <n v="0.2"/>
    <n v="14.4495"/>
    <s v="OK"/>
    <n v="0.16250000000000001"/>
  </r>
  <r>
    <n v="9748"/>
    <s v="US-2014-140914"/>
    <x v="296"/>
    <x v="186"/>
    <x v="251"/>
    <d v="2014-11-15T00:00:00"/>
    <n v="172"/>
    <n v="2014"/>
    <s v="Q2"/>
    <s v="May"/>
    <s v="Standard Class"/>
    <s v="BH-11710"/>
    <s v="Brosina Hoffman"/>
    <s v="Consumer"/>
    <s v="United States"/>
    <s v="Chicago"/>
    <s v="Illinois"/>
    <n v="60653"/>
    <s v="Central"/>
    <s v="FUR-FU-10000175"/>
    <s v="Furniture"/>
    <s v="Furnishings"/>
    <s v="DAX Wood Document Frame."/>
    <n v="10.984"/>
    <n v="2"/>
    <n v="0.6"/>
    <n v="-7.9634"/>
    <s v="OK"/>
    <n v="-0.72499999999999998"/>
  </r>
  <r>
    <n v="5955"/>
    <s v="CA-2014-155796"/>
    <x v="297"/>
    <x v="186"/>
    <x v="252"/>
    <d v="2014-11-15T00:00:00"/>
    <n v="174"/>
    <n v="2014"/>
    <s v="Q2"/>
    <s v="May"/>
    <s v="Second Class"/>
    <s v="TS-21430"/>
    <s v="Tom Stivers"/>
    <s v="Corporate"/>
    <s v="United States"/>
    <s v="Reading"/>
    <s v="Pennsylvania"/>
    <n v="19601"/>
    <s v="East"/>
    <s v="FUR-FU-10000409"/>
    <s v="Furniture"/>
    <s v="Furnishings"/>
    <s v="GE 4 Foot Flourescent Tube, 40 Watt"/>
    <n v="23.968"/>
    <n v="2"/>
    <n v="0.2"/>
    <n v="7.7896000000000001"/>
    <s v="OK"/>
    <n v="0.32500000000000001"/>
  </r>
  <r>
    <n v="5956"/>
    <s v="CA-2014-155796"/>
    <x v="298"/>
    <x v="186"/>
    <x v="253"/>
    <d v="2014-11-15T00:00:00"/>
    <n v="173"/>
    <n v="2014"/>
    <s v="Q2"/>
    <s v="May"/>
    <s v="Second Class"/>
    <s v="TS-21430"/>
    <s v="Tom Stivers"/>
    <s v="Corporate"/>
    <s v="United States"/>
    <s v="Reading"/>
    <s v="Pennsylvania"/>
    <n v="19601"/>
    <s v="East"/>
    <s v="FUR-BO-10002545"/>
    <s v="Furniture"/>
    <s v="Bookcases"/>
    <s v="Atlantic Metals Mobile 3-Shelf Bookcases, Custom Colors"/>
    <n v="521.96"/>
    <n v="4"/>
    <n v="0.5"/>
    <n v="-250.54079999999999"/>
    <s v="OK"/>
    <n v="-0.47999999999999993"/>
  </r>
  <r>
    <n v="9749"/>
    <s v="US-2014-140914"/>
    <x v="299"/>
    <x v="186"/>
    <x v="254"/>
    <d v="2014-11-15T00:00:00"/>
    <n v="171"/>
    <n v="2014"/>
    <s v="Q2"/>
    <s v="May"/>
    <s v="Standard Class"/>
    <s v="BH-11710"/>
    <s v="Brosina Hoffman"/>
    <s v="Consumer"/>
    <s v="United States"/>
    <s v="Chicago"/>
    <s v="Illinois"/>
    <n v="60653"/>
    <s v="Central"/>
    <s v="FUR-CH-10003379"/>
    <s v="Furniture"/>
    <s v="Chairs"/>
    <s v="Global Commerce Series High-Back Swivel/Tilt Chairs"/>
    <n v="797.94399999999996"/>
    <n v="4"/>
    <n v="0.3"/>
    <n v="-56.996000000000002"/>
    <s v="OK"/>
    <n v="-7.1428571428571438E-2"/>
  </r>
  <r>
    <n v="8646"/>
    <s v="CA-2015-108259"/>
    <x v="300"/>
    <x v="187"/>
    <x v="117"/>
    <d v="2015-11-15T00:00:00"/>
    <n v="393"/>
    <n v="2014"/>
    <s v="Q4"/>
    <s v="Oct"/>
    <s v="Standard Class"/>
    <s v="NS-18640"/>
    <s v="Noel Staavos"/>
    <s v="Corporate"/>
    <s v="United States"/>
    <s v="Jacksonville"/>
    <s v="North Carolina"/>
    <n v="28540"/>
    <s v="South"/>
    <s v="FUR-FU-10000023"/>
    <s v="Furniture"/>
    <s v="Furnishings"/>
    <s v="Eldon Wave Desk Accessories"/>
    <n v="4.7119999999999997"/>
    <n v="1"/>
    <n v="0.2"/>
    <n v="1.4136"/>
    <s v="OK"/>
    <n v="0.3"/>
  </r>
  <r>
    <n v="8031"/>
    <s v="CA-2016-158806"/>
    <x v="301"/>
    <x v="188"/>
    <x v="255"/>
    <d v="2016-11-01T00:00:00"/>
    <n v="562"/>
    <n v="2015"/>
    <s v="Q2"/>
    <s v="Apr"/>
    <s v="Standard Class"/>
    <s v="NM-18520"/>
    <s v="Neoma Murray"/>
    <s v="Consumer"/>
    <s v="United States"/>
    <s v="Amarillo"/>
    <s v="Texas"/>
    <n v="79109"/>
    <s v="Central"/>
    <s v="FUR-FU-10004270"/>
    <s v="Furniture"/>
    <s v="Furnishings"/>
    <s v="Executive Impressions 13&quot; Clairmont Wall Clock"/>
    <n v="23.076000000000001"/>
    <n v="3"/>
    <n v="0.6"/>
    <n v="-10.9611"/>
    <s v="OK"/>
    <n v="-0.47499999999999998"/>
  </r>
  <r>
    <n v="7886"/>
    <s v="CA-2017-118017"/>
    <x v="302"/>
    <x v="132"/>
    <x v="191"/>
    <d v="2017-06-12T00:00:00"/>
    <n v="594"/>
    <n v="2015"/>
    <s v="Q4"/>
    <s v="Oct"/>
    <s v="Second Class"/>
    <s v="LC-16870"/>
    <s v="Lena Cacioppo"/>
    <s v="Consumer"/>
    <s v="United States"/>
    <s v="Thornton"/>
    <s v="Colorado"/>
    <n v="80229"/>
    <s v="West"/>
    <s v="FUR-FU-10004351"/>
    <s v="Furniture"/>
    <s v="Furnishings"/>
    <s v="Staple-based wall hangings"/>
    <n v="23.376000000000001"/>
    <n v="3"/>
    <n v="0.2"/>
    <n v="7.0128000000000004"/>
    <s v="OK"/>
    <n v="0.3"/>
  </r>
  <r>
    <n v="6792"/>
    <s v="CA-2016-162348"/>
    <x v="303"/>
    <x v="189"/>
    <x v="256"/>
    <d v="2016-11-15T00:00:00"/>
    <n v="516"/>
    <n v="2015"/>
    <s v="Q2"/>
    <s v="Jun"/>
    <s v="Standard Class"/>
    <s v="BF-11170"/>
    <s v="Ben Ferrer"/>
    <s v="Home Office"/>
    <s v="United States"/>
    <s v="Sacramento"/>
    <s v="California"/>
    <n v="95823"/>
    <s v="West"/>
    <s v="FUR-FU-10003731"/>
    <s v="Furniture"/>
    <s v="Furnishings"/>
    <s v="Eldon Expressions Wood and Plastic Desk Accessories, Oak"/>
    <n v="9.98"/>
    <n v="1"/>
    <n v="0"/>
    <n v="2.7944"/>
    <s v="OK"/>
    <n v="0.27999999999999997"/>
  </r>
  <r>
    <n v="2779"/>
    <s v="CA-2017-108322"/>
    <x v="304"/>
    <x v="190"/>
    <x v="257"/>
    <d v="2018-05-14T00:00:00"/>
    <n v="374"/>
    <n v="2017"/>
    <s v="Q2"/>
    <s v="May"/>
    <s v="Standard Class"/>
    <s v="SS-20140"/>
    <s v="Saphhira Shifley"/>
    <s v="Corporate"/>
    <s v="United States"/>
    <s v="Pompano Beach"/>
    <s v="Florida"/>
    <n v="33068"/>
    <s v="South"/>
    <s v="FUR-FU-10001935"/>
    <s v="Furniture"/>
    <s v="Furnishings"/>
    <s v="3M Hangers With Command Adhesive"/>
    <n v="23.68"/>
    <n v="8"/>
    <n v="0.2"/>
    <n v="6.2160000000000002"/>
    <s v="OK"/>
    <n v="0.26250000000000001"/>
  </r>
  <r>
    <n v="8411"/>
    <s v="CA-2016-130820"/>
    <x v="305"/>
    <x v="189"/>
    <x v="258"/>
    <d v="2016-11-15T00:00:00"/>
    <n v="13"/>
    <n v="2016"/>
    <s v="Q4"/>
    <s v="Nov"/>
    <s v="Same Day"/>
    <s v="ON-18715"/>
    <s v="Odella Nelson"/>
    <s v="Corporate"/>
    <s v="United States"/>
    <s v="Burlington"/>
    <s v="North Carolina"/>
    <n v="27217"/>
    <s v="South"/>
    <s v="FUR-TA-10001768"/>
    <s v="Furniture"/>
    <s v="Tables"/>
    <s v="Hon Racetrack Conference Tables"/>
    <n v="630.024"/>
    <n v="4"/>
    <n v="0.4"/>
    <n v="-199.5076"/>
    <s v="OK"/>
    <n v="-0.31666666666666665"/>
  </r>
  <r>
    <n v="8094"/>
    <s v="CA-2017-133046"/>
    <x v="306"/>
    <x v="191"/>
    <x v="259"/>
    <d v="2019-02-05T00:00:00"/>
    <n v="758"/>
    <n v="2017"/>
    <s v="Q1"/>
    <s v="Jan"/>
    <s v="Second Class"/>
    <s v="DK-13375"/>
    <s v="Dennis Kane"/>
    <s v="Consumer"/>
    <s v="United States"/>
    <s v="Seattle"/>
    <s v="Washington"/>
    <n v="98115"/>
    <s v="West"/>
    <s v="FUR-FU-10001940"/>
    <s v="Furniture"/>
    <s v="Furnishings"/>
    <s v="Staple-based wall hangings"/>
    <n v="23.88"/>
    <n v="3"/>
    <n v="0"/>
    <n v="10.507199999999999"/>
    <s v="OK"/>
    <n v="0.44"/>
  </r>
  <r>
    <n v="7191"/>
    <s v="CA-2016-164399"/>
    <x v="307"/>
    <x v="189"/>
    <x v="260"/>
    <d v="2016-11-15T00:00:00"/>
    <n v="477"/>
    <n v="2015"/>
    <s v="Q3"/>
    <s v="Jul"/>
    <s v="First Class"/>
    <s v="DW-13480"/>
    <s v="Dianna Wilson"/>
    <s v="Home Office"/>
    <s v="United States"/>
    <s v="San Diego"/>
    <s v="California"/>
    <n v="92024"/>
    <s v="West"/>
    <s v="FUR-TA-10003392"/>
    <s v="Furniture"/>
    <s v="Tables"/>
    <s v="Global Adaptabilities Conference Tables"/>
    <n v="674.35199999999998"/>
    <n v="3"/>
    <n v="0.2"/>
    <n v="-8.4293999999999993"/>
    <s v="OK"/>
    <n v="-1.2499999999999999E-2"/>
  </r>
  <r>
    <n v="2720"/>
    <s v="CA-2014-110030"/>
    <x v="308"/>
    <x v="192"/>
    <x v="261"/>
    <d v="2014-08-12T00:00:00"/>
    <n v="156"/>
    <n v="2014"/>
    <s v="Q1"/>
    <s v="Mar"/>
    <s v="Second Class"/>
    <s v="LF-17185"/>
    <s v="Luke Foster"/>
    <s v="Consumer"/>
    <s v="United States"/>
    <s v="Houston"/>
    <s v="Texas"/>
    <n v="77095"/>
    <s v="Central"/>
    <s v="FUR-FU-10002759"/>
    <s v="Furniture"/>
    <s v="Furnishings"/>
    <s v="12-1/2 Diameter Round Wall Clock"/>
    <n v="23.975999999999999"/>
    <n v="3"/>
    <n v="0.6"/>
    <n v="-14.3856"/>
    <s v="OK"/>
    <n v="-0.6"/>
  </r>
  <r>
    <n v="7468"/>
    <s v="CA-2017-148985"/>
    <x v="309"/>
    <x v="193"/>
    <x v="262"/>
    <d v="2017-11-15T00:00:00"/>
    <n v="597"/>
    <n v="2016"/>
    <s v="Q1"/>
    <s v="Mar"/>
    <s v="Second Class"/>
    <s v="TB-21190"/>
    <s v="Thomas Brumley"/>
    <s v="Home Office"/>
    <s v="United States"/>
    <s v="Los Angeles"/>
    <s v="California"/>
    <n v="90045"/>
    <s v="West"/>
    <s v="FUR-FU-10001424"/>
    <s v="Furniture"/>
    <s v="Furnishings"/>
    <s v="Dax Clear Box Frame"/>
    <n v="34.92"/>
    <n v="4"/>
    <n v="0"/>
    <n v="11.8728"/>
    <s v="OK"/>
    <n v="0.33999999999999997"/>
  </r>
  <r>
    <n v="1304"/>
    <s v="US-2017-126179"/>
    <x v="310"/>
    <x v="194"/>
    <x v="263"/>
    <d v="2017-07-07T00:00:00"/>
    <n v="635"/>
    <n v="2015"/>
    <s v="Q4"/>
    <s v="Oct"/>
    <s v="Standard Class"/>
    <s v="CS-12460"/>
    <s v="Chuck Sachs"/>
    <s v="Consumer"/>
    <s v="United States"/>
    <s v="Columbus"/>
    <s v="Georgia"/>
    <n v="31907"/>
    <s v="South"/>
    <s v="FUR-FU-10002554"/>
    <s v="Furniture"/>
    <s v="Furnishings"/>
    <s v="Westinghouse Floor Lamp with Metal Mesh Shade, Black"/>
    <n v="23.99"/>
    <n v="1"/>
    <n v="0"/>
    <n v="5.5176999999999996"/>
    <s v="OK"/>
    <n v="0.23"/>
  </r>
  <r>
    <n v="3317"/>
    <s v="CA-2017-161739"/>
    <x v="311"/>
    <x v="193"/>
    <x v="238"/>
    <d v="2017-11-15T00:00:00"/>
    <n v="618"/>
    <n v="2016"/>
    <s v="Q1"/>
    <s v="Mar"/>
    <s v="Second Class"/>
    <s v="EB-13750"/>
    <s v="Edward Becker"/>
    <s v="Corporate"/>
    <s v="United States"/>
    <s v="Round Rock"/>
    <s v="Texas"/>
    <n v="78664"/>
    <s v="Central"/>
    <s v="FUR-FU-10001468"/>
    <s v="Furniture"/>
    <s v="Furnishings"/>
    <s v="Tenex Antistatic Computer Chair Mats"/>
    <n v="341.96"/>
    <n v="5"/>
    <n v="0.6"/>
    <n v="-427.45"/>
    <s v="OK"/>
    <n v="-1.25"/>
  </r>
  <r>
    <n v="3205"/>
    <s v="CA-2014-158372"/>
    <x v="312"/>
    <x v="195"/>
    <x v="264"/>
    <d v="2014-11-16T00:00:00"/>
    <n v="194"/>
    <n v="2014"/>
    <s v="Q2"/>
    <s v="May"/>
    <s v="Standard Class"/>
    <s v="RD-19900"/>
    <s v="Ruben Dartt"/>
    <s v="Consumer"/>
    <s v="United States"/>
    <s v="San Diego"/>
    <s v="California"/>
    <n v="92037"/>
    <s v="West"/>
    <s v="FUR-FU-10000397"/>
    <s v="Furniture"/>
    <s v="Furnishings"/>
    <s v="Luxo Economy Swing Arm Lamp"/>
    <n v="39.880000000000003"/>
    <n v="2"/>
    <n v="0"/>
    <n v="11.166399999999999"/>
    <s v="OK"/>
    <n v="0.27999999999999997"/>
  </r>
  <r>
    <n v="4433"/>
    <s v="CA-2016-168893"/>
    <x v="313"/>
    <x v="80"/>
    <x v="265"/>
    <d v="2016-08-11T00:00:00"/>
    <n v="553"/>
    <n v="2015"/>
    <s v="Q1"/>
    <s v="Feb"/>
    <s v="Second Class"/>
    <s v="AP-10915"/>
    <s v="Arthur Prichep"/>
    <s v="Consumer"/>
    <s v="United States"/>
    <s v="Henderson"/>
    <s v="Kentucky"/>
    <n v="42420"/>
    <s v="South"/>
    <s v="FUR-FU-10002885"/>
    <s v="Furniture"/>
    <s v="Furnishings"/>
    <s v="Magna Visual Magnetic Picture Hangers"/>
    <n v="24.1"/>
    <n v="5"/>
    <n v="0"/>
    <n v="9.1579999999999995"/>
    <s v="OK"/>
    <n v="0.37999999999999995"/>
  </r>
  <r>
    <n v="999"/>
    <s v="CA-2015-162537"/>
    <x v="314"/>
    <x v="196"/>
    <x v="266"/>
    <d v="2016-09-10T00:00:00"/>
    <n v="549"/>
    <n v="2015"/>
    <s v="Q1"/>
    <s v="Mar"/>
    <s v="Standard Class"/>
    <s v="RD-19585"/>
    <s v="Rob Dowd"/>
    <s v="Consumer"/>
    <s v="United States"/>
    <s v="Henderson"/>
    <s v="Kentucky"/>
    <n v="42420"/>
    <s v="South"/>
    <s v="FUR-FU-10002885"/>
    <s v="Furniture"/>
    <s v="Furnishings"/>
    <s v="Magna Visual Magnetic Picture Hangers"/>
    <n v="24.1"/>
    <n v="5"/>
    <n v="0"/>
    <n v="9.1579999999999995"/>
    <s v="OK"/>
    <n v="0.37999999999999995"/>
  </r>
  <r>
    <n v="3207"/>
    <s v="CA-2014-158372"/>
    <x v="315"/>
    <x v="195"/>
    <x v="267"/>
    <d v="2014-11-16T00:00:00"/>
    <n v="193"/>
    <n v="2014"/>
    <s v="Q2"/>
    <s v="May"/>
    <s v="Standard Class"/>
    <s v="RD-19900"/>
    <s v="Ruben Dartt"/>
    <s v="Consumer"/>
    <s v="United States"/>
    <s v="San Diego"/>
    <s v="California"/>
    <n v="92037"/>
    <s v="West"/>
    <s v="FUR-FU-10001867"/>
    <s v="Furniture"/>
    <s v="Furnishings"/>
    <s v="Eldon Expressions Punched Metal &amp; Wood Desk Accessories, Pewter &amp; Cherry"/>
    <n v="53.2"/>
    <n v="5"/>
    <n v="0"/>
    <n v="14.896000000000001"/>
    <s v="OK"/>
    <n v="0.28000000000000003"/>
  </r>
  <r>
    <n v="9929"/>
    <s v="CA-2016-129630"/>
    <x v="316"/>
    <x v="197"/>
    <x v="268"/>
    <d v="2016-04-09T00:00:00"/>
    <n v="408"/>
    <n v="2015"/>
    <s v="Q1"/>
    <s v="Feb"/>
    <s v="Same Day"/>
    <s v="IM-15055"/>
    <s v="Ionia McGrath"/>
    <s v="Consumer"/>
    <s v="United States"/>
    <s v="San Francisco"/>
    <s v="California"/>
    <n v="94122"/>
    <s v="West"/>
    <s v="FUR-FU-10000260"/>
    <s v="Furniture"/>
    <s v="Furnishings"/>
    <s v="6&quot; Cubicle Wall Clock, Black"/>
    <n v="24.27"/>
    <n v="3"/>
    <n v="0"/>
    <n v="8.7371999999999996"/>
    <s v="OK"/>
    <n v="0.36"/>
  </r>
  <r>
    <n v="5555"/>
    <s v="US-2014-159618"/>
    <x v="317"/>
    <x v="195"/>
    <x v="159"/>
    <d v="2014-11-16T00:00:00"/>
    <n v="159"/>
    <n v="2014"/>
    <s v="Q2"/>
    <s v="Jun"/>
    <s v="Standard Class"/>
    <s v="DB-12970"/>
    <s v="Darren Budd"/>
    <s v="Corporate"/>
    <s v="United States"/>
    <s v="Houston"/>
    <s v="Texas"/>
    <n v="77036"/>
    <s v="Central"/>
    <s v="FUR-BO-10004467"/>
    <s v="Furniture"/>
    <s v="Bookcases"/>
    <s v="Bestar Classic Bookcase"/>
    <n v="67.993200000000002"/>
    <n v="1"/>
    <n v="0.32"/>
    <n v="-12.998699999999999"/>
    <s v="OK"/>
    <n v="-0.19117647058823528"/>
  </r>
  <r>
    <n v="8350"/>
    <s v="US-2015-115238"/>
    <x v="318"/>
    <x v="64"/>
    <x v="76"/>
    <d v="2018-05-09T00:00:00"/>
    <n v="1130"/>
    <n v="2015"/>
    <s v="Q2"/>
    <s v="Apr"/>
    <s v="Standard Class"/>
    <s v="JW-15220"/>
    <s v="Jane Waco"/>
    <s v="Corporate"/>
    <s v="United States"/>
    <s v="Lawrence"/>
    <s v="Massachusetts"/>
    <n v="1841"/>
    <s v="East"/>
    <s v="FUR-FU-10001025"/>
    <s v="Furniture"/>
    <s v="Furnishings"/>
    <s v="Eldon Imˆge Series Desk Accessories, Clear"/>
    <n v="24.3"/>
    <n v="5"/>
    <n v="0"/>
    <n v="10.449"/>
    <s v="OK"/>
    <n v="0.43"/>
  </r>
  <r>
    <n v="5168"/>
    <s v="CA-2014-121006"/>
    <x v="319"/>
    <x v="195"/>
    <x v="269"/>
    <d v="2014-11-16T00:00:00"/>
    <n v="192"/>
    <n v="2014"/>
    <s v="Q2"/>
    <s v="May"/>
    <s v="Standard Class"/>
    <s v="SC-20020"/>
    <s v="Sam Craven"/>
    <s v="Consumer"/>
    <s v="United States"/>
    <s v="Midland"/>
    <s v="Michigan"/>
    <n v="48640"/>
    <s v="Central"/>
    <s v="FUR-CH-10004997"/>
    <s v="Furniture"/>
    <s v="Chairs"/>
    <s v="Hon Every-Day Series Multi-Task Chairs"/>
    <n v="563.94000000000005"/>
    <n v="3"/>
    <n v="0"/>
    <n v="112.788"/>
    <s v="OK"/>
    <n v="0.19999999999999998"/>
  </r>
  <r>
    <n v="2414"/>
    <s v="CA-2014-151295"/>
    <x v="320"/>
    <x v="195"/>
    <x v="270"/>
    <d v="2014-11-16T00:00:00"/>
    <n v="160"/>
    <n v="2014"/>
    <s v="Q2"/>
    <s v="Jun"/>
    <s v="Standard Class"/>
    <s v="JA-15970"/>
    <s v="Joseph Airdo"/>
    <s v="Consumer"/>
    <s v="United States"/>
    <s v="Los Angeles"/>
    <s v="California"/>
    <n v="90045"/>
    <s v="West"/>
    <s v="FUR-TA-10002356"/>
    <s v="Furniture"/>
    <s v="Tables"/>
    <s v="Bevis Boat-Shaped Conference Table"/>
    <n v="629.06399999999996"/>
    <n v="3"/>
    <n v="0.2"/>
    <n v="31.453199999999999"/>
    <s v="OK"/>
    <n v="0.05"/>
  </r>
  <r>
    <n v="8550"/>
    <s v="CA-2015-126186"/>
    <x v="321"/>
    <x v="198"/>
    <x v="271"/>
    <d v="2015-12-09T00:00:00"/>
    <n v="383"/>
    <n v="2014"/>
    <s v="Q4"/>
    <s v="Nov"/>
    <s v="First Class"/>
    <s v="GB-14530"/>
    <s v="George Bell"/>
    <s v="Corporate"/>
    <s v="United States"/>
    <s v="Aurora"/>
    <s v="Colorado"/>
    <n v="80013"/>
    <s v="West"/>
    <s v="FUR-FU-10000073"/>
    <s v="Furniture"/>
    <s v="Furnishings"/>
    <s v="Deflect-O Glasstique Clear Desk Accessories"/>
    <n v="24.64"/>
    <n v="4"/>
    <n v="0.2"/>
    <n v="4.0039999999999996"/>
    <s v="OK"/>
    <n v="0.16249999999999998"/>
  </r>
  <r>
    <n v="2884"/>
    <s v="CA-2016-130799"/>
    <x v="322"/>
    <x v="199"/>
    <x v="272"/>
    <d v="2016-11-16T00:00:00"/>
    <n v="508"/>
    <n v="2015"/>
    <s v="Q2"/>
    <s v="Jun"/>
    <s v="Second Class"/>
    <s v="BK-11260"/>
    <s v="Berenike Kampe"/>
    <s v="Consumer"/>
    <s v="United States"/>
    <s v="San Francisco"/>
    <s v="California"/>
    <n v="94110"/>
    <s v="West"/>
    <s v="FUR-FU-10001852"/>
    <s v="Furniture"/>
    <s v="Furnishings"/>
    <s v="Eldon Regeneration Recycled Desk Accessories, Smoke"/>
    <n v="6.96"/>
    <n v="4"/>
    <n v="0"/>
    <n v="2.2271999999999998"/>
    <s v="OK"/>
    <n v="0.32"/>
  </r>
  <r>
    <n v="9592"/>
    <s v="US-2016-105452"/>
    <x v="323"/>
    <x v="200"/>
    <x v="273"/>
    <d v="2019-02-10T00:00:00"/>
    <n v="1129"/>
    <n v="2016"/>
    <s v="Q1"/>
    <s v="Jan"/>
    <s v="Standard Class"/>
    <s v="BF-11005"/>
    <s v="Barry Franz"/>
    <s v="Home Office"/>
    <s v="United States"/>
    <s v="Pasadena"/>
    <s v="Texas"/>
    <n v="77506"/>
    <s v="Central"/>
    <s v="FUR-FU-10003691"/>
    <s v="Furniture"/>
    <s v="Furnishings"/>
    <s v="Eldon Image Series Desk Accessories, Ebony"/>
    <n v="24.7"/>
    <n v="5"/>
    <n v="0.6"/>
    <n v="-9.8800000000000008"/>
    <s v="OK"/>
    <n v="-0.4"/>
  </r>
  <r>
    <n v="8120"/>
    <s v="CA-2016-116722"/>
    <x v="324"/>
    <x v="199"/>
    <x v="274"/>
    <d v="2016-11-16T00:00:00"/>
    <n v="506"/>
    <n v="2015"/>
    <s v="Q2"/>
    <s v="Jun"/>
    <s v="Standard Class"/>
    <s v="LP-17080"/>
    <s v="Liz Pelletier"/>
    <s v="Consumer"/>
    <s v="United States"/>
    <s v="San Francisco"/>
    <s v="California"/>
    <n v="94110"/>
    <s v="West"/>
    <s v="FUR-FU-10001934"/>
    <s v="Furniture"/>
    <s v="Furnishings"/>
    <s v="Magnifier Swing Arm Lamp"/>
    <n v="41.96"/>
    <n v="2"/>
    <n v="0"/>
    <n v="10.909599999999999"/>
    <s v="OK"/>
    <n v="0.25999999999999995"/>
  </r>
  <r>
    <n v="7033"/>
    <s v="CA-2016-145548"/>
    <x v="325"/>
    <x v="199"/>
    <x v="275"/>
    <d v="2016-11-16T00:00:00"/>
    <n v="507"/>
    <n v="2015"/>
    <s v="Q2"/>
    <s v="Jun"/>
    <s v="Standard Class"/>
    <s v="EB-13750"/>
    <s v="Edward Becker"/>
    <s v="Corporate"/>
    <s v="United States"/>
    <s v="New York City"/>
    <s v="New York"/>
    <n v="10011"/>
    <s v="East"/>
    <s v="FUR-CH-10003774"/>
    <s v="Furniture"/>
    <s v="Chairs"/>
    <s v="Global Wood Trimmed Manager's Task Chair, Khaki"/>
    <n v="245.64599999999999"/>
    <n v="3"/>
    <n v="0.1"/>
    <n v="8.1882000000000001"/>
    <s v="OK"/>
    <n v="3.3333333333333333E-2"/>
  </r>
  <r>
    <n v="4038"/>
    <s v="CA-2014-110786"/>
    <x v="326"/>
    <x v="55"/>
    <x v="64"/>
    <d v="2017-09-25T00:00:00"/>
    <n v="967"/>
    <n v="2015"/>
    <s v="Q1"/>
    <s v="Feb"/>
    <s v="Standard Class"/>
    <s v="AJ-10795"/>
    <s v="Anthony Johnson"/>
    <s v="Corporate"/>
    <s v="United States"/>
    <s v="San Francisco"/>
    <s v="California"/>
    <n v="94110"/>
    <s v="West"/>
    <s v="FUR-FU-10000550"/>
    <s v="Furniture"/>
    <s v="Furnishings"/>
    <s v="Stacking Trays by OIC"/>
    <n v="24.9"/>
    <n v="5"/>
    <n v="0"/>
    <n v="8.2170000000000005"/>
    <s v="OK"/>
    <n v="0.33"/>
  </r>
  <r>
    <n v="6115"/>
    <s v="CA-2016-124590"/>
    <x v="327"/>
    <x v="199"/>
    <x v="276"/>
    <d v="2016-11-16T00:00:00"/>
    <n v="475"/>
    <n v="2015"/>
    <s v="Q3"/>
    <s v="Jul"/>
    <s v="Standard Class"/>
    <s v="SP-20920"/>
    <s v="Susan Pistek"/>
    <s v="Consumer"/>
    <s v="United States"/>
    <s v="Parma"/>
    <s v="Ohio"/>
    <n v="44134"/>
    <s v="East"/>
    <s v="FUR-CH-10003746"/>
    <s v="Furniture"/>
    <s v="Chairs"/>
    <s v="Hon 4070 Series Pagoda Round Back Stacking Chairs"/>
    <n v="449.37200000000001"/>
    <n v="2"/>
    <n v="0.3"/>
    <n v="-12.8392"/>
    <s v="OK"/>
    <n v="-2.8571428571428571E-2"/>
  </r>
  <r>
    <n v="8121"/>
    <s v="CA-2016-116722"/>
    <x v="328"/>
    <x v="199"/>
    <x v="277"/>
    <d v="2016-11-16T00:00:00"/>
    <n v="505"/>
    <n v="2015"/>
    <s v="Q2"/>
    <s v="Jun"/>
    <s v="Standard Class"/>
    <s v="LP-17080"/>
    <s v="Liz Pelletier"/>
    <s v="Consumer"/>
    <s v="United States"/>
    <s v="San Francisco"/>
    <s v="California"/>
    <n v="94110"/>
    <s v="West"/>
    <s v="FUR-CH-10004997"/>
    <s v="Furniture"/>
    <s v="Chairs"/>
    <s v="Hon Every-Day Series Multi-Task Chairs"/>
    <n v="451.15199999999999"/>
    <n v="3"/>
    <n v="0.2"/>
    <n v="0"/>
    <s v="Zero-Profit Order"/>
    <n v="0"/>
  </r>
  <r>
    <n v="4589"/>
    <s v="US-2017-163790"/>
    <x v="329"/>
    <x v="201"/>
    <x v="278"/>
    <d v="2017-04-11T00:00:00"/>
    <n v="570"/>
    <n v="2015"/>
    <s v="Q3"/>
    <s v="Sep"/>
    <s v="Second Class"/>
    <s v="NL-18310"/>
    <s v="Nancy Lomonaco"/>
    <s v="Home Office"/>
    <s v="United States"/>
    <s v="Danville"/>
    <s v="California"/>
    <n v="94526"/>
    <s v="West"/>
    <s v="FUR-FU-10002508"/>
    <s v="Furniture"/>
    <s v="Furnishings"/>
    <s v="Document Clip Frames"/>
    <n v="25.02"/>
    <n v="3"/>
    <n v="0"/>
    <n v="10.5084"/>
    <s v="OK"/>
    <n v="0.42"/>
  </r>
  <r>
    <n v="5326"/>
    <s v="CA-2015-119508"/>
    <x v="330"/>
    <x v="202"/>
    <x v="279"/>
    <d v="2015-09-12T00:00:00"/>
    <n v="397"/>
    <n v="2014"/>
    <s v="Q3"/>
    <s v="Aug"/>
    <s v="Standard Class"/>
    <s v="TZ-21580"/>
    <s v="Tracy Zic"/>
    <s v="Consumer"/>
    <s v="United States"/>
    <s v="Lakewood"/>
    <s v="California"/>
    <n v="90712"/>
    <s v="West"/>
    <s v="FUR-FU-10004270"/>
    <s v="Furniture"/>
    <s v="Furnishings"/>
    <s v="Eldon Image Series Desk Accessories, Burgundy"/>
    <n v="25.08"/>
    <n v="6"/>
    <n v="0"/>
    <n v="9.0288000000000004"/>
    <s v="OK"/>
    <n v="0.36000000000000004"/>
  </r>
  <r>
    <n v="1337"/>
    <s v="US-2017-123281"/>
    <x v="331"/>
    <x v="203"/>
    <x v="280"/>
    <d v="2017-07-04T00:00:00"/>
    <n v="671"/>
    <n v="2015"/>
    <s v="Q3"/>
    <s v="Sep"/>
    <s v="Standard Class"/>
    <s v="JF-15190"/>
    <s v="Jamie Frazer"/>
    <s v="Consumer"/>
    <s v="United States"/>
    <s v="Los Angeles"/>
    <s v="California"/>
    <n v="90008"/>
    <s v="West"/>
    <s v="FUR-FU-10003724"/>
    <s v="Furniture"/>
    <s v="Furnishings"/>
    <s v="Westinghouse Clip-On Gooseneck Lamps"/>
    <n v="25.11"/>
    <n v="3"/>
    <n v="0"/>
    <n v="6.5286"/>
    <s v="OK"/>
    <n v="0.26"/>
  </r>
  <r>
    <n v="6111"/>
    <s v="CA-2016-124590"/>
    <x v="332"/>
    <x v="199"/>
    <x v="281"/>
    <d v="2016-11-16T00:00:00"/>
    <n v="477"/>
    <n v="2015"/>
    <s v="Q3"/>
    <s v="Jul"/>
    <s v="Standard Class"/>
    <s v="SP-20920"/>
    <s v="Susan Pistek"/>
    <s v="Consumer"/>
    <s v="United States"/>
    <s v="Parma"/>
    <s v="Ohio"/>
    <n v="44134"/>
    <s v="East"/>
    <s v="FUR-CH-10004495"/>
    <s v="Furniture"/>
    <s v="Chairs"/>
    <s v="Global Leather and Oak Executive Chair, Black"/>
    <n v="1474.8019999999999"/>
    <n v="7"/>
    <n v="0.3"/>
    <n v="-21.0686"/>
    <s v="OK"/>
    <n v="-1.4285714285714287E-2"/>
  </r>
  <r>
    <n v="5735"/>
    <s v="CA-2017-143574"/>
    <x v="333"/>
    <x v="204"/>
    <x v="282"/>
    <d v="2018-10-31T00:00:00"/>
    <n v="631"/>
    <n v="2017"/>
    <s v="Q1"/>
    <s v="Feb"/>
    <s v="First Class"/>
    <s v="DR-12880"/>
    <s v="Dan Reichenbach"/>
    <s v="Corporate"/>
    <s v="United States"/>
    <s v="Milford"/>
    <s v="Connecticut"/>
    <n v="6460"/>
    <s v="East"/>
    <s v="FUR-FU-10003976"/>
    <s v="Furniture"/>
    <s v="Furnishings"/>
    <s v="DAX Executive Solid Wood Document Frame, Desktop or Hang, Mahogany, 5 x 7"/>
    <n v="25.16"/>
    <n v="2"/>
    <n v="0"/>
    <n v="8.5543999999999993"/>
    <s v="OK"/>
    <n v="0.33999999999999997"/>
  </r>
  <r>
    <n v="6114"/>
    <s v="CA-2016-124590"/>
    <x v="334"/>
    <x v="199"/>
    <x v="283"/>
    <d v="2016-11-16T00:00:00"/>
    <n v="476"/>
    <n v="2015"/>
    <s v="Q3"/>
    <s v="Jul"/>
    <s v="Standard Class"/>
    <s v="SP-20920"/>
    <s v="Susan Pistek"/>
    <s v="Consumer"/>
    <s v="United States"/>
    <s v="Parma"/>
    <s v="Ohio"/>
    <n v="44134"/>
    <s v="East"/>
    <s v="FUR-CH-10000454"/>
    <s v="Furniture"/>
    <s v="Chairs"/>
    <s v="Hon Deluxe Fabric Upholstered Stacking Chairs, Rounded Back"/>
    <n v="1537.0740000000001"/>
    <n v="9"/>
    <n v="0.3"/>
    <n v="0"/>
    <s v="Zero-Profit Order"/>
    <n v="0"/>
  </r>
  <r>
    <n v="5547"/>
    <s v="CA-2017-151008"/>
    <x v="335"/>
    <x v="123"/>
    <x v="284"/>
    <d v="2017-08-09T00:00:00"/>
    <n v="591"/>
    <n v="2015"/>
    <s v="Q4"/>
    <s v="Dec"/>
    <s v="First Class"/>
    <s v="JM-16195"/>
    <s v="Justin MacKendrick"/>
    <s v="Consumer"/>
    <s v="United States"/>
    <s v="Draper"/>
    <s v="Utah"/>
    <n v="84020"/>
    <s v="West"/>
    <s v="FUR-FU-10002396"/>
    <s v="Furniture"/>
    <s v="Furnishings"/>
    <s v="DAX Copper Panel Document Frame, 5 x 7 Size"/>
    <n v="25.16"/>
    <n v="2"/>
    <n v="0"/>
    <n v="10.5672"/>
    <s v="OK"/>
    <n v="0.42"/>
  </r>
  <r>
    <n v="7759"/>
    <s v="CA-2017-112844"/>
    <x v="336"/>
    <x v="205"/>
    <x v="285"/>
    <d v="2017-11-16T00:00:00"/>
    <n v="393"/>
    <n v="2016"/>
    <s v="Q4"/>
    <s v="Oct"/>
    <s v="Second Class"/>
    <s v="SP-20620"/>
    <s v="Stefania Perrino"/>
    <s v="Corporate"/>
    <s v="United States"/>
    <s v="Buffalo"/>
    <s v="New York"/>
    <n v="14215"/>
    <s v="East"/>
    <s v="FUR-FU-10004845"/>
    <s v="Furniture"/>
    <s v="Furnishings"/>
    <s v="Deflect-o EconoMat Nonstudded, No Bevel Mat"/>
    <n v="154.94999999999999"/>
    <n v="3"/>
    <n v="0"/>
    <n v="30.99"/>
    <s v="OK"/>
    <n v="0.2"/>
  </r>
  <r>
    <n v="7276"/>
    <s v="CA-2015-144519"/>
    <x v="337"/>
    <x v="206"/>
    <x v="286"/>
    <d v="2016-10-12T00:00:00"/>
    <n v="330"/>
    <n v="2015"/>
    <s v="Q4"/>
    <s v="Nov"/>
    <s v="Standard Class"/>
    <s v="AW-10930"/>
    <s v="Arthur Wiediger"/>
    <s v="Home Office"/>
    <s v="United States"/>
    <s v="Helena"/>
    <s v="Montana"/>
    <n v="59601"/>
    <s v="West"/>
    <s v="FUR-FU-10000794"/>
    <s v="Furniture"/>
    <s v="Furnishings"/>
    <s v="Eldon Stackable Tray, Side-Load, Legal, Smoke"/>
    <n v="63.98"/>
    <n v="7"/>
    <n v="0"/>
    <n v="21.7532"/>
    <s v="OK"/>
    <n v="0.34"/>
  </r>
  <r>
    <n v="105"/>
    <s v="US-2015-156867"/>
    <x v="338"/>
    <x v="206"/>
    <x v="286"/>
    <d v="2016-10-11T00:00:00"/>
    <n v="329"/>
    <n v="2015"/>
    <s v="Q4"/>
    <s v="Nov"/>
    <s v="Standard Class"/>
    <s v="LC-16870"/>
    <s v="Lena Cacioppo"/>
    <s v="Consumer"/>
    <s v="United States"/>
    <s v="Aurora"/>
    <s v="Colorado"/>
    <n v="80013"/>
    <s v="West"/>
    <s v="FUR-FU-10004006"/>
    <s v="Furniture"/>
    <s v="Furnishings"/>
    <s v="Deflect-o DuraMat Lighweight, Studded, Beveled Mat for Low Pile Carpeting"/>
    <n v="102.36"/>
    <n v="3"/>
    <n v="0.2"/>
    <n v="-3.8384999999999998"/>
    <s v="OK"/>
    <n v="-3.7499999999999999E-2"/>
  </r>
  <r>
    <n v="9692"/>
    <s v="CA-2015-130183"/>
    <x v="339"/>
    <x v="206"/>
    <x v="286"/>
    <d v="2016-10-13T00:00:00"/>
    <n v="331"/>
    <n v="2015"/>
    <s v="Q4"/>
    <s v="Nov"/>
    <s v="Standard Class"/>
    <s v="PO-18850"/>
    <s v="Patrick O'Brill"/>
    <s v="Consumer"/>
    <s v="United States"/>
    <s v="Houston"/>
    <s v="Texas"/>
    <n v="77041"/>
    <s v="Central"/>
    <s v="FUR-BO-10001811"/>
    <s v="Furniture"/>
    <s v="Bookcases"/>
    <s v="Atlantic Metals Mobile 5-Shelf Bookcases, Custom Colors"/>
    <n v="613.99919999999997"/>
    <n v="3"/>
    <n v="0.32"/>
    <n v="-18.058800000000002"/>
    <s v="OK"/>
    <n v="-2.9411764705882356E-2"/>
  </r>
  <r>
    <n v="5936"/>
    <s v="CA-2016-103107"/>
    <x v="340"/>
    <x v="207"/>
    <x v="287"/>
    <d v="2016-04-07T00:00:00"/>
    <n v="410"/>
    <n v="2015"/>
    <s v="Q1"/>
    <s v="Feb"/>
    <s v="Same Day"/>
    <s v="RB-19465"/>
    <s v="Rick Bensley"/>
    <s v="Home Office"/>
    <s v="United States"/>
    <s v="Seattle"/>
    <s v="Washington"/>
    <n v="98103"/>
    <s v="West"/>
    <s v="FUR-FU-10000221"/>
    <s v="Furniture"/>
    <s v="Furnishings"/>
    <s v="Master Caster Door Stop, Brown"/>
    <n v="25.4"/>
    <n v="5"/>
    <n v="0"/>
    <n v="8.6359999999999992"/>
    <s v="OK"/>
    <n v="0.33999999999999997"/>
  </r>
  <r>
    <n v="4452"/>
    <s v="CA-2016-147137"/>
    <x v="341"/>
    <x v="208"/>
    <x v="288"/>
    <d v="2016-06-07T00:00:00"/>
    <n v="470"/>
    <n v="2015"/>
    <s v="Q1"/>
    <s v="Feb"/>
    <s v="First Class"/>
    <s v="AA-10645"/>
    <s v="Anna Andreadi"/>
    <s v="Consumer"/>
    <s v="United States"/>
    <s v="San Francisco"/>
    <s v="California"/>
    <n v="94109"/>
    <s v="West"/>
    <s v="FUR-FU-10000221"/>
    <s v="Furniture"/>
    <s v="Furnishings"/>
    <s v="Master Caster Door Stop, Brown"/>
    <n v="25.4"/>
    <n v="5"/>
    <n v="0"/>
    <n v="8.6359999999999992"/>
    <s v="OK"/>
    <n v="0.33999999999999997"/>
  </r>
  <r>
    <n v="953"/>
    <s v="CA-2017-131156"/>
    <x v="342"/>
    <x v="203"/>
    <x v="289"/>
    <d v="2017-07-04T00:00:00"/>
    <n v="640"/>
    <n v="2015"/>
    <s v="Q4"/>
    <s v="Oct"/>
    <s v="Standard Class"/>
    <s v="KH-16360"/>
    <s v="Katherine Hughes"/>
    <s v="Consumer"/>
    <s v="United States"/>
    <s v="Philadelphia"/>
    <s v="Pennsylvania"/>
    <n v="19143"/>
    <s v="East"/>
    <s v="FUR-FU-10001940"/>
    <s v="Furniture"/>
    <s v="Furnishings"/>
    <s v="Staple-based wall hangings"/>
    <n v="25.472000000000001"/>
    <n v="4"/>
    <n v="0.2"/>
    <n v="7.6416000000000004"/>
    <s v="OK"/>
    <n v="0.3"/>
  </r>
  <r>
    <n v="9932"/>
    <s v="CA-2015-104948"/>
    <x v="343"/>
    <x v="206"/>
    <x v="286"/>
    <d v="2016-10-14T00:00:00"/>
    <n v="332"/>
    <n v="2015"/>
    <s v="Q4"/>
    <s v="Nov"/>
    <s v="Standard Class"/>
    <s v="KH-16510"/>
    <s v="Keith Herrera"/>
    <s v="Consumer"/>
    <s v="United States"/>
    <s v="San Bernardino"/>
    <s v="California"/>
    <n v="92404"/>
    <s v="West"/>
    <s v="FUR-BO-10004357"/>
    <s v="Furniture"/>
    <s v="Bookcases"/>
    <s v="O'Sullivan Living Dimensions 3-Shelf Bookcases"/>
    <n v="683.33199999999999"/>
    <n v="4"/>
    <n v="0.15"/>
    <n v="-40.195999999999998"/>
    <s v="OK"/>
    <n v="-5.8823529411764705E-2"/>
  </r>
  <r>
    <n v="7343"/>
    <s v="CA-2014-116190"/>
    <x v="344"/>
    <x v="209"/>
    <x v="290"/>
    <d v="2019-01-29T00:00:00"/>
    <n v="1847"/>
    <n v="2014"/>
    <s v="Q1"/>
    <s v="Jan"/>
    <s v="Standard Class"/>
    <s v="SG-20470"/>
    <s v="Sheri Gordon"/>
    <s v="Consumer"/>
    <s v="United States"/>
    <s v="Atlanta"/>
    <s v="Georgia"/>
    <n v="30318"/>
    <s v="South"/>
    <s v="FUR-FU-10000719"/>
    <s v="Furniture"/>
    <s v="Furnishings"/>
    <s v="DAX Cubicle Frames, 8-1/2 x 11"/>
    <n v="25.71"/>
    <n v="3"/>
    <n v="0"/>
    <n v="9.2555999999999994"/>
    <s v="OK"/>
    <n v="0.36"/>
  </r>
  <r>
    <n v="6300"/>
    <s v="CA-2017-107314"/>
    <x v="345"/>
    <x v="44"/>
    <x v="291"/>
    <d v="2017-04-16T00:00:00"/>
    <n v="35"/>
    <n v="2017"/>
    <s v="Q1"/>
    <s v="Mar"/>
    <s v="First Class"/>
    <s v="MZ-17335"/>
    <s v="Maria Zettner"/>
    <s v="Home Office"/>
    <s v="United States"/>
    <s v="San Francisco"/>
    <s v="California"/>
    <n v="94109"/>
    <s v="West"/>
    <s v="FUR-FU-10003489"/>
    <s v="Furniture"/>
    <s v="Furnishings"/>
    <s v="Contemporary Borderless Frame"/>
    <n v="25.83"/>
    <n v="3"/>
    <n v="0"/>
    <n v="9.5571000000000002"/>
    <s v="OK"/>
    <n v="0.37000000000000005"/>
  </r>
  <r>
    <n v="7196"/>
    <s v="CA-2016-147683"/>
    <x v="346"/>
    <x v="210"/>
    <x v="292"/>
    <d v="2016-11-17T00:00:00"/>
    <n v="31"/>
    <n v="2016"/>
    <s v="Q4"/>
    <s v="Oct"/>
    <s v="Standard Class"/>
    <s v="PO-19180"/>
    <s v="Philisse Overcash"/>
    <s v="Home Office"/>
    <s v="United States"/>
    <s v="Seattle"/>
    <s v="Washington"/>
    <n v="98103"/>
    <s v="West"/>
    <s v="FUR-FU-10004848"/>
    <s v="Furniture"/>
    <s v="Furnishings"/>
    <s v="DAX Solid Wood Frames"/>
    <n v="19.54"/>
    <n v="2"/>
    <n v="0"/>
    <n v="7.2298"/>
    <s v="OK"/>
    <n v="0.37"/>
  </r>
  <r>
    <n v="5138"/>
    <s v="CA-2016-128972"/>
    <x v="347"/>
    <x v="210"/>
    <x v="293"/>
    <d v="2016-11-17T00:00:00"/>
    <n v="32"/>
    <n v="2016"/>
    <s v="Q4"/>
    <s v="Oct"/>
    <s v="Standard Class"/>
    <s v="TS-21430"/>
    <s v="Tom Stivers"/>
    <s v="Corporate"/>
    <s v="United States"/>
    <s v="Oklahoma City"/>
    <s v="Oklahoma"/>
    <n v="73120"/>
    <s v="Central"/>
    <s v="FUR-FU-10003096"/>
    <s v="Furniture"/>
    <s v="Furnishings"/>
    <s v="Master Giant Foot Doorstop, Safety Yellow"/>
    <n v="30.36"/>
    <n v="4"/>
    <n v="0"/>
    <n v="13.0548"/>
    <s v="OK"/>
    <n v="0.43"/>
  </r>
  <r>
    <n v="2515"/>
    <s v="CA-2016-124506"/>
    <x v="348"/>
    <x v="210"/>
    <x v="294"/>
    <d v="2016-11-17T00:00:00"/>
    <n v="505"/>
    <n v="2015"/>
    <s v="Q3"/>
    <s v="Jul"/>
    <s v="Standard Class"/>
    <s v="BB-11545"/>
    <s v="Brenda Bowman"/>
    <s v="Corporate"/>
    <s v="United States"/>
    <s v="Chicago"/>
    <s v="Illinois"/>
    <n v="60623"/>
    <s v="Central"/>
    <s v="FUR-CH-10004540"/>
    <s v="Furniture"/>
    <s v="Chairs"/>
    <s v="Global Chrome Stack Chair"/>
    <n v="47.991999999999997"/>
    <n v="2"/>
    <n v="0.3"/>
    <n v="-2.0568"/>
    <s v="OK"/>
    <n v="-4.2857142857142858E-2"/>
  </r>
  <r>
    <n v="3829"/>
    <s v="CA-2017-141733"/>
    <x v="349"/>
    <x v="211"/>
    <x v="295"/>
    <d v="2017-11-05T00:00:00"/>
    <n v="685"/>
    <n v="2015"/>
    <s v="Q4"/>
    <s v="Dec"/>
    <s v="Standard Class"/>
    <s v="RW-19540"/>
    <s v="Rick Wilson"/>
    <s v="Corporate"/>
    <s v="United States"/>
    <s v="Detroit"/>
    <s v="Michigan"/>
    <n v="48234"/>
    <s v="Central"/>
    <s v="FUR-CH-10002017"/>
    <s v="Furniture"/>
    <s v="Chairs"/>
    <s v="SAFCO Optional Arm Kit for Workspace Cribbage Stacking Chair"/>
    <n v="26.64"/>
    <n v="1"/>
    <n v="0"/>
    <n v="7.4592000000000001"/>
    <s v="OK"/>
    <n v="0.27999999999999997"/>
  </r>
  <r>
    <n v="4531"/>
    <s v="CA-2016-118759"/>
    <x v="350"/>
    <x v="210"/>
    <x v="296"/>
    <d v="2016-11-17T00:00:00"/>
    <n v="22"/>
    <n v="2016"/>
    <s v="Q4"/>
    <s v="Oct"/>
    <s v="First Class"/>
    <s v="MB-17305"/>
    <s v="Maria Bertelson"/>
    <s v="Consumer"/>
    <s v="United States"/>
    <s v="New York City"/>
    <s v="New York"/>
    <n v="10009"/>
    <s v="East"/>
    <s v="FUR-CH-10002335"/>
    <s v="Furniture"/>
    <s v="Chairs"/>
    <s v="Hon GuestStacker Chair"/>
    <n v="408.00599999999997"/>
    <n v="2"/>
    <n v="0.1"/>
    <n v="72.534400000000005"/>
    <s v="OK"/>
    <n v="0.17777777777777781"/>
  </r>
  <r>
    <n v="305"/>
    <s v="CA-2015-144253"/>
    <x v="351"/>
    <x v="212"/>
    <x v="297"/>
    <d v="2015-09-05T00:00:00"/>
    <n v="396"/>
    <n v="2014"/>
    <s v="Q3"/>
    <s v="Aug"/>
    <s v="Second Class"/>
    <s v="AS-10225"/>
    <s v="Alan Schoenberger"/>
    <s v="Corporate"/>
    <s v="United States"/>
    <s v="New York City"/>
    <s v="New York"/>
    <n v="10024"/>
    <s v="East"/>
    <s v="FUR-FU-10002671"/>
    <s v="Furniture"/>
    <s v="Furnishings"/>
    <s v="Electrix 20W Halogen Replacement Bulb for Zoom-In Desk Lamp"/>
    <n v="26.8"/>
    <n v="2"/>
    <n v="0"/>
    <n v="12.864000000000001"/>
    <s v="OK"/>
    <n v="0.48000000000000004"/>
  </r>
  <r>
    <n v="8469"/>
    <s v="US-2016-164196"/>
    <x v="352"/>
    <x v="210"/>
    <x v="298"/>
    <d v="2016-11-17T00:00:00"/>
    <n v="504"/>
    <n v="2015"/>
    <s v="Q3"/>
    <s v="Jul"/>
    <s v="Standard Class"/>
    <s v="AS-10285"/>
    <s v="Alejandro Savely"/>
    <s v="Corporate"/>
    <s v="United States"/>
    <s v="Noblesville"/>
    <s v="Indiana"/>
    <n v="46060"/>
    <s v="Central"/>
    <s v="FUR-TA-10001950"/>
    <s v="Furniture"/>
    <s v="Tables"/>
    <s v="Balt Solid Wood Round Tables"/>
    <n v="2678.94"/>
    <n v="6"/>
    <n v="0"/>
    <n v="241.1046"/>
    <s v="OK"/>
    <n v="0.09"/>
  </r>
  <r>
    <n v="4109"/>
    <s v="CA-2015-105599"/>
    <x v="353"/>
    <x v="213"/>
    <x v="299"/>
    <d v="2015-07-09T00:00:00"/>
    <n v="289"/>
    <n v="2014"/>
    <s v="Q3"/>
    <s v="Sep"/>
    <s v="Same Day"/>
    <s v="MC-17275"/>
    <s v="Marc Crier"/>
    <s v="Consumer"/>
    <s v="United States"/>
    <s v="New York City"/>
    <s v="New York"/>
    <n v="10011"/>
    <s v="East"/>
    <s v="FUR-TA-10003837"/>
    <s v="Furniture"/>
    <s v="Tables"/>
    <s v="Anderson Hickey Conga Table Tops &amp; Accessories"/>
    <n v="27.414000000000001"/>
    <n v="3"/>
    <n v="0.4"/>
    <n v="-14.1639"/>
    <s v="OK"/>
    <n v="-0.51666666666666661"/>
  </r>
  <r>
    <n v="8530"/>
    <s v="CA-2017-137624"/>
    <x v="354"/>
    <x v="214"/>
    <x v="300"/>
    <d v="2017-11-17T00:00:00"/>
    <n v="619"/>
    <n v="2016"/>
    <s v="Q1"/>
    <s v="Mar"/>
    <s v="Standard Class"/>
    <s v="ME-17320"/>
    <s v="Maria Etezadi"/>
    <s v="Home Office"/>
    <s v="United States"/>
    <s v="Los Angeles"/>
    <s v="California"/>
    <n v="90008"/>
    <s v="West"/>
    <s v="FUR-CH-10001714"/>
    <s v="Furniture"/>
    <s v="Chairs"/>
    <s v="Global Leather &amp; Oak Executive Chair, Burgundy"/>
    <n v="241.42400000000001"/>
    <n v="2"/>
    <n v="0.2"/>
    <n v="-36.2136"/>
    <s v="OK"/>
    <n v="-0.15"/>
  </r>
  <r>
    <n v="5018"/>
    <s v="CA-2014-127558"/>
    <x v="355"/>
    <x v="215"/>
    <x v="301"/>
    <d v="2016-10-31T00:00:00"/>
    <n v="713"/>
    <n v="2014"/>
    <s v="Q4"/>
    <s v="Nov"/>
    <s v="First Class"/>
    <s v="SS-20410"/>
    <s v="Shahid Shariari"/>
    <s v="Consumer"/>
    <s v="United States"/>
    <s v="Los Angeles"/>
    <s v="California"/>
    <n v="90008"/>
    <s v="West"/>
    <s v="FUR-FU-10002505"/>
    <s v="Furniture"/>
    <s v="Furnishings"/>
    <s v="Eldon 100 Class Desk Accessories"/>
    <n v="10.11"/>
    <n v="3"/>
    <n v="0"/>
    <n v="3.2351999999999999"/>
    <s v="OK"/>
    <n v="0.32"/>
  </r>
  <r>
    <n v="9904"/>
    <s v="CA-2014-122609"/>
    <x v="356"/>
    <x v="215"/>
    <x v="302"/>
    <d v="2014-11-18T00:00:00"/>
    <n v="160"/>
    <n v="2014"/>
    <s v="Q2"/>
    <s v="Jun"/>
    <s v="Standard Class"/>
    <s v="DP-13000"/>
    <s v="Darren Powers"/>
    <s v="Consumer"/>
    <s v="United States"/>
    <s v="Carrollton"/>
    <s v="Texas"/>
    <n v="75007"/>
    <s v="Central"/>
    <s v="FUR-FU-10004587"/>
    <s v="Furniture"/>
    <s v="Furnishings"/>
    <s v="GE General Use Halogen Bulbs, 100 Watts, 1 Bulb per Pack"/>
    <n v="25.128"/>
    <n v="3"/>
    <n v="0.6"/>
    <n v="-6.9101999999999997"/>
    <s v="OK"/>
    <n v="-0.27499999999999997"/>
  </r>
  <r>
    <n v="1460"/>
    <s v="CA-2014-155271"/>
    <x v="357"/>
    <x v="140"/>
    <x v="303"/>
    <d v="2014-04-05T00:00:00"/>
    <n v="54"/>
    <n v="2014"/>
    <s v="Q1"/>
    <s v="Feb"/>
    <s v="Same Day"/>
    <s v="AA-10480"/>
    <s v="Andrew Allen"/>
    <s v="Consumer"/>
    <s v="United States"/>
    <s v="Middletown"/>
    <s v="Connecticut"/>
    <n v="6457"/>
    <s v="East"/>
    <s v="FUR-FU-10001473"/>
    <s v="Furniture"/>
    <s v="Furnishings"/>
    <s v="DAX Wood Document Frame"/>
    <n v="27.46"/>
    <n v="2"/>
    <n v="0"/>
    <n v="9.8856000000000002"/>
    <s v="OK"/>
    <n v="0.36"/>
  </r>
  <r>
    <n v="7134"/>
    <s v="CA-2017-141439"/>
    <x v="358"/>
    <x v="216"/>
    <x v="304"/>
    <d v="2017-03-08T00:00:00"/>
    <n v="55"/>
    <n v="2017"/>
    <s v="Q1"/>
    <s v="Jan"/>
    <s v="Standard Class"/>
    <s v="TT-21460"/>
    <s v="Tonja Turnell"/>
    <s v="Home Office"/>
    <s v="United States"/>
    <s v="Richmond"/>
    <s v="Indiana"/>
    <n v="47374"/>
    <s v="Central"/>
    <s v="FUR-FU-10001473"/>
    <s v="Furniture"/>
    <s v="Furnishings"/>
    <s v="DAX Wood Document Frame"/>
    <n v="27.46"/>
    <n v="2"/>
    <n v="0"/>
    <n v="9.8856000000000002"/>
    <s v="OK"/>
    <n v="0.36"/>
  </r>
  <r>
    <n v="4282"/>
    <s v="CA-2014-166989"/>
    <x v="359"/>
    <x v="215"/>
    <x v="301"/>
    <d v="2016-10-22T00:00:00"/>
    <n v="704"/>
    <n v="2014"/>
    <s v="Q4"/>
    <s v="Nov"/>
    <s v="Standard Class"/>
    <s v="RM-19675"/>
    <s v="Robert Marley"/>
    <s v="Home Office"/>
    <s v="United States"/>
    <s v="New York City"/>
    <s v="New York"/>
    <n v="10011"/>
    <s v="East"/>
    <s v="FUR-CH-10001797"/>
    <s v="Furniture"/>
    <s v="Chairs"/>
    <s v="Safco Chair Connectors, 6/Carton"/>
    <n v="69.263999999999996"/>
    <n v="2"/>
    <n v="0.1"/>
    <n v="14.622400000000001"/>
    <s v="OK"/>
    <n v="0.21111111111111114"/>
  </r>
  <r>
    <n v="9132"/>
    <s v="CA-2017-100055"/>
    <x v="360"/>
    <x v="217"/>
    <x v="305"/>
    <d v="2018-07-20T00:00:00"/>
    <n v="560"/>
    <n v="2017"/>
    <s v="Q1"/>
    <s v="Jan"/>
    <s v="Standard Class"/>
    <s v="MD-17860"/>
    <s v="Michael Dominguez"/>
    <s v="Corporate"/>
    <s v="United States"/>
    <s v="Laurel"/>
    <s v="Maryland"/>
    <n v="20707"/>
    <s v="East"/>
    <s v="FUR-FU-10001473"/>
    <s v="Furniture"/>
    <s v="Furnishings"/>
    <s v="DAX Wood Document Frame"/>
    <n v="27.46"/>
    <n v="2"/>
    <n v="0"/>
    <n v="9.8856000000000002"/>
    <s v="OK"/>
    <n v="0.36"/>
  </r>
  <r>
    <n v="5780"/>
    <s v="CA-2014-105270"/>
    <x v="361"/>
    <x v="215"/>
    <x v="306"/>
    <d v="2014-11-18T00:00:00"/>
    <n v="173"/>
    <n v="2014"/>
    <s v="Q2"/>
    <s v="May"/>
    <s v="Standard Class"/>
    <s v="AP-10915"/>
    <s v="Arthur Prichep"/>
    <s v="Consumer"/>
    <s v="United States"/>
    <s v="Los Angeles"/>
    <s v="California"/>
    <n v="90008"/>
    <s v="West"/>
    <s v="FUR-CH-10000988"/>
    <s v="Furniture"/>
    <s v="Chairs"/>
    <s v="Hon Olson Stacker Stools"/>
    <n v="112.648"/>
    <n v="1"/>
    <n v="0.2"/>
    <n v="11.264799999999999"/>
    <s v="OK"/>
    <n v="9.9999999999999992E-2"/>
  </r>
  <r>
    <n v="8710"/>
    <s v="CA-2014-119144"/>
    <x v="362"/>
    <x v="215"/>
    <x v="301"/>
    <d v="2016-11-05T00:00:00"/>
    <n v="718"/>
    <n v="2014"/>
    <s v="Q4"/>
    <s v="Nov"/>
    <s v="First Class"/>
    <s v="JD-16150"/>
    <s v="Justin Deggeller"/>
    <s v="Corporate"/>
    <s v="United States"/>
    <s v="Los Angeles"/>
    <s v="California"/>
    <n v="90008"/>
    <s v="West"/>
    <s v="FUR-BO-10004015"/>
    <s v="Furniture"/>
    <s v="Bookcases"/>
    <s v="Bush Andora Bookcase, Maple/Graphite Gray Finish"/>
    <n v="305.97449999999998"/>
    <n v="3"/>
    <n v="0.15"/>
    <n v="25.197900000000001"/>
    <s v="OK"/>
    <n v="8.2352941176470601E-2"/>
  </r>
  <r>
    <n v="2812"/>
    <s v="CA-2015-135685"/>
    <x v="363"/>
    <x v="218"/>
    <x v="307"/>
    <d v="2016-11-07T00:00:00"/>
    <n v="355"/>
    <n v="2015"/>
    <s v="Q4"/>
    <s v="Nov"/>
    <s v="Second Class"/>
    <s v="MP-18175"/>
    <s v="Mike Pelletier"/>
    <s v="Home Office"/>
    <s v="United States"/>
    <s v="Milwaukee"/>
    <s v="Wisconsin"/>
    <n v="53209"/>
    <s v="Central"/>
    <s v="FUR-FU-10001185"/>
    <s v="Furniture"/>
    <s v="Furnishings"/>
    <s v="Advantus Employee of the Month Certificate Frame, 11 x 13-1/2"/>
    <n v="185.58"/>
    <n v="6"/>
    <n v="0"/>
    <n v="76.087800000000001"/>
    <s v="OK"/>
    <n v="0.41"/>
  </r>
  <r>
    <n v="2972"/>
    <s v="CA-2017-167941"/>
    <x v="364"/>
    <x v="219"/>
    <x v="308"/>
    <d v="2017-09-11T00:00:00"/>
    <n v="640"/>
    <n v="2015"/>
    <s v="Q4"/>
    <s v="Dec"/>
    <s v="Second Class"/>
    <s v="JF-15565"/>
    <s v="Jill Fjeld"/>
    <s v="Consumer"/>
    <s v="United States"/>
    <s v="Fayetteville"/>
    <s v="North Carolina"/>
    <n v="28314"/>
    <s v="South"/>
    <s v="FUR-FU-10004671"/>
    <s v="Furniture"/>
    <s v="Furnishings"/>
    <s v="Executive Impressions 12&quot; Wall Clock"/>
    <n v="28.271999999999998"/>
    <n v="2"/>
    <n v="0.2"/>
    <n v="6.3612000000000002"/>
    <s v="OK"/>
    <n v="0.22500000000000001"/>
  </r>
  <r>
    <n v="2813"/>
    <s v="CA-2015-135685"/>
    <x v="365"/>
    <x v="218"/>
    <x v="307"/>
    <d v="2016-11-08T00:00:00"/>
    <n v="356"/>
    <n v="2015"/>
    <s v="Q4"/>
    <s v="Nov"/>
    <s v="Second Class"/>
    <s v="MP-18175"/>
    <s v="Mike Pelletier"/>
    <s v="Home Office"/>
    <s v="United States"/>
    <s v="Milwaukee"/>
    <s v="Wisconsin"/>
    <n v="53209"/>
    <s v="Central"/>
    <s v="FUR-TA-10001520"/>
    <s v="Furniture"/>
    <s v="Tables"/>
    <s v="Lesro Sheffield Collection Coffee Table, End Table, Center Table, Corner Table"/>
    <n v="214.11"/>
    <n v="3"/>
    <n v="0"/>
    <n v="36.398699999999998"/>
    <s v="OK"/>
    <n v="0.16999999999999998"/>
  </r>
  <r>
    <n v="808"/>
    <s v="CA-2015-140921"/>
    <x v="366"/>
    <x v="220"/>
    <x v="309"/>
    <d v="2015-05-02T00:00:00"/>
    <n v="289"/>
    <n v="2014"/>
    <s v="Q3"/>
    <s v="Jul"/>
    <s v="First Class"/>
    <s v="AA-10375"/>
    <s v="Allen Armold"/>
    <s v="Consumer"/>
    <s v="United States"/>
    <s v="Omaha"/>
    <s v="Nebraska"/>
    <n v="68104"/>
    <s v="Central"/>
    <s v="FUR-FU-10003347"/>
    <s v="Furniture"/>
    <s v="Furnishings"/>
    <s v="Coloredge Poster Frame"/>
    <n v="28.4"/>
    <n v="2"/>
    <n v="0"/>
    <n v="11.076000000000001"/>
    <s v="OK"/>
    <n v="0.39"/>
  </r>
  <r>
    <n v="2815"/>
    <s v="CA-2015-135685"/>
    <x v="367"/>
    <x v="218"/>
    <x v="307"/>
    <d v="2016-11-09T00:00:00"/>
    <n v="357"/>
    <n v="2015"/>
    <s v="Q4"/>
    <s v="Nov"/>
    <s v="Second Class"/>
    <s v="MP-18175"/>
    <s v="Mike Pelletier"/>
    <s v="Home Office"/>
    <s v="United States"/>
    <s v="Milwaukee"/>
    <s v="Wisconsin"/>
    <n v="53209"/>
    <s v="Central"/>
    <s v="FUR-TA-10000688"/>
    <s v="Furniture"/>
    <s v="Tables"/>
    <s v="Chromcraft Bull-Nose Wood Round Conference Table Top, Wood Base"/>
    <n v="653.54999999999995"/>
    <n v="3"/>
    <n v="0"/>
    <n v="111.1035"/>
    <s v="OK"/>
    <n v="0.17"/>
  </r>
  <r>
    <n v="3374"/>
    <s v="CA-2015-161718"/>
    <x v="368"/>
    <x v="221"/>
    <x v="310"/>
    <d v="2015-10-12T00:00:00"/>
    <n v="426"/>
    <n v="2014"/>
    <s v="Q3"/>
    <s v="Aug"/>
    <s v="Standard Class"/>
    <s v="SO-20335"/>
    <s v="Sean O'Donnell"/>
    <s v="Consumer"/>
    <s v="United States"/>
    <s v="Hempstead"/>
    <s v="New York"/>
    <n v="11550"/>
    <s v="East"/>
    <s v="FUR-FU-10002445"/>
    <s v="Furniture"/>
    <s v="Furnishings"/>
    <s v="DAX Two-Tone Rosewood/Black Document Frame, Desktop, 5 x 7"/>
    <n v="28.44"/>
    <n v="3"/>
    <n v="0"/>
    <n v="11.375999999999999"/>
    <s v="OK"/>
    <n v="0.39999999999999997"/>
  </r>
  <r>
    <n v="9009"/>
    <s v="CA-2017-107825"/>
    <x v="369"/>
    <x v="222"/>
    <x v="311"/>
    <d v="2017-11-18T00:00:00"/>
    <n v="347"/>
    <n v="2016"/>
    <s v="Q4"/>
    <s v="Dec"/>
    <s v="Same Day"/>
    <s v="NB-18655"/>
    <s v="Nona Balk"/>
    <s v="Corporate"/>
    <s v="United States"/>
    <s v="Milwaukee"/>
    <s v="Wisconsin"/>
    <n v="53209"/>
    <s v="Central"/>
    <s v="FUR-FU-10000206"/>
    <s v="Furniture"/>
    <s v="Furnishings"/>
    <s v="GE General Purpose, Extra Long Life, Showcase &amp; Floodlight Incandescent Bulbs"/>
    <n v="5.82"/>
    <n v="2"/>
    <n v="0"/>
    <n v="2.7353999999999998"/>
    <s v="OK"/>
    <n v="0.47"/>
  </r>
  <r>
    <n v="3140"/>
    <s v="CA-2017-164168"/>
    <x v="370"/>
    <x v="222"/>
    <x v="312"/>
    <d v="2017-11-18T00:00:00"/>
    <n v="578"/>
    <n v="2016"/>
    <s v="Q2"/>
    <s v="Apr"/>
    <s v="Standard Class"/>
    <s v="LS-16975"/>
    <s v="Lindsay Shagiari"/>
    <s v="Home Office"/>
    <s v="United States"/>
    <s v="Dallas"/>
    <s v="Texas"/>
    <n v="75081"/>
    <s v="Central"/>
    <s v="FUR-FU-10001756"/>
    <s v="Furniture"/>
    <s v="Furnishings"/>
    <s v="Eldon Expressions Desk Accessory, Wood Photo Frame, Mahogany"/>
    <n v="22.847999999999999"/>
    <n v="3"/>
    <n v="0.6"/>
    <n v="-17.7072"/>
    <s v="OK"/>
    <n v="-0.77500000000000002"/>
  </r>
  <r>
    <n v="4866"/>
    <s v="CA-2017-122490"/>
    <x v="371"/>
    <x v="222"/>
    <x v="313"/>
    <d v="2017-11-18T00:00:00"/>
    <n v="394"/>
    <n v="2016"/>
    <s v="Q4"/>
    <s v="Oct"/>
    <s v="Standard Class"/>
    <s v="TT-21070"/>
    <s v="Ted Trevino"/>
    <s v="Consumer"/>
    <s v="United States"/>
    <s v="Seattle"/>
    <s v="Washington"/>
    <n v="98103"/>
    <s v="West"/>
    <s v="FUR-CH-10001215"/>
    <s v="Furniture"/>
    <s v="Chairs"/>
    <s v="Global Troy Executive Leather Low-Back Tilter"/>
    <n v="2404.7040000000002"/>
    <n v="6"/>
    <n v="0.2"/>
    <n v="150.29400000000001"/>
    <s v="OK"/>
    <n v="6.25E-2"/>
  </r>
  <r>
    <n v="8832"/>
    <s v="CA-2015-145324"/>
    <x v="372"/>
    <x v="223"/>
    <x v="314"/>
    <d v="2016-11-01T00:00:00"/>
    <n v="348"/>
    <n v="2015"/>
    <s v="Q4"/>
    <s v="Nov"/>
    <s v="Standard Class"/>
    <s v="DH-13675"/>
    <s v="Duane Huffman"/>
    <s v="Home Office"/>
    <s v="United States"/>
    <s v="Harrisonburg"/>
    <s v="Virginia"/>
    <n v="22801"/>
    <s v="South"/>
    <s v="FUR-FU-10002759"/>
    <s v="Furniture"/>
    <s v="Furnishings"/>
    <s v="12-1/2 Diameter Round Wall Clock"/>
    <n v="39.96"/>
    <n v="2"/>
    <n v="0"/>
    <n v="14.3856"/>
    <s v="OK"/>
    <n v="0.36"/>
  </r>
  <r>
    <n v="3832"/>
    <s v="US-2015-111927"/>
    <x v="373"/>
    <x v="223"/>
    <x v="314"/>
    <d v="2016-10-23T00:00:00"/>
    <n v="339"/>
    <n v="2015"/>
    <s v="Q4"/>
    <s v="Nov"/>
    <s v="Standard Class"/>
    <s v="LS-17230"/>
    <s v="Lycoris Saunders"/>
    <s v="Consumer"/>
    <s v="United States"/>
    <s v="Dover"/>
    <s v="Delaware"/>
    <n v="19901"/>
    <s v="East"/>
    <s v="FUR-FU-10004017"/>
    <s v="Furniture"/>
    <s v="Furnishings"/>
    <s v="Executive Impressions 13&quot; Chairman Wall Clock"/>
    <n v="76.14"/>
    <n v="3"/>
    <n v="0"/>
    <n v="26.649000000000001"/>
    <s v="OK"/>
    <n v="0.35000000000000003"/>
  </r>
  <r>
    <n v="3812"/>
    <s v="CA-2015-113628"/>
    <x v="374"/>
    <x v="223"/>
    <x v="315"/>
    <d v="2015-11-19T00:00:00"/>
    <n v="345"/>
    <n v="2014"/>
    <s v="Q4"/>
    <s v="Dec"/>
    <s v="Standard Class"/>
    <s v="AH-10690"/>
    <s v="Anna HŠberlin"/>
    <s v="Corporate"/>
    <s v="United States"/>
    <s v="Plantation"/>
    <s v="Florida"/>
    <n v="33317"/>
    <s v="South"/>
    <s v="FUR-CH-10004477"/>
    <s v="Furniture"/>
    <s v="Chairs"/>
    <s v="Global Push Button Manager's Chair, Indigo"/>
    <n v="146.136"/>
    <n v="3"/>
    <n v="0.2"/>
    <n v="16.440300000000001"/>
    <s v="OK"/>
    <n v="0.1125"/>
  </r>
  <r>
    <n v="6710"/>
    <s v="CA-2015-123141"/>
    <x v="375"/>
    <x v="223"/>
    <x v="314"/>
    <d v="2016-10-25T00:00:00"/>
    <n v="341"/>
    <n v="2015"/>
    <s v="Q4"/>
    <s v="Nov"/>
    <s v="Standard Class"/>
    <s v="GZ-14470"/>
    <s v="Gary Zandusky"/>
    <s v="Consumer"/>
    <s v="United States"/>
    <s v="Rio Rancho"/>
    <s v="New Mexico"/>
    <n v="87124"/>
    <s v="West"/>
    <s v="FUR-CH-10001891"/>
    <s v="Furniture"/>
    <s v="Chairs"/>
    <s v="Global Deluxe Office Fabric Chairs"/>
    <n v="230.352"/>
    <n v="3"/>
    <n v="0.2"/>
    <n v="20.155799999999999"/>
    <s v="OK"/>
    <n v="8.7499999999999994E-2"/>
  </r>
  <r>
    <n v="1338"/>
    <s v="CA-2017-100524"/>
    <x v="376"/>
    <x v="224"/>
    <x v="316"/>
    <d v="2018-02-12T00:00:00"/>
    <n v="373"/>
    <n v="2017"/>
    <s v="Q1"/>
    <s v="Feb"/>
    <s v="Second Class"/>
    <s v="CM-12115"/>
    <s v="Chad McGuire"/>
    <s v="Consumer"/>
    <s v="United States"/>
    <s v="New York City"/>
    <s v="New York"/>
    <n v="10011"/>
    <s v="East"/>
    <s v="FUR-FU-10004018"/>
    <s v="Furniture"/>
    <s v="Furnishings"/>
    <s v="Tensor Computer Mounted Lamp"/>
    <n v="29.78"/>
    <n v="2"/>
    <n v="0"/>
    <n v="8.0405999999999995"/>
    <s v="OK"/>
    <n v="0.26999999999999996"/>
  </r>
  <r>
    <n v="5831"/>
    <s v="CA-2016-122063"/>
    <x v="377"/>
    <x v="107"/>
    <x v="162"/>
    <d v="2016-07-12T00:00:00"/>
    <n v="517"/>
    <n v="2015"/>
    <s v="Q1"/>
    <s v="Feb"/>
    <s v="Standard Class"/>
    <s v="MM-17920"/>
    <s v="Michael Moore"/>
    <s v="Consumer"/>
    <s v="United States"/>
    <s v="Richmond"/>
    <s v="Indiana"/>
    <n v="47374"/>
    <s v="Central"/>
    <s v="FUR-CH-10004754"/>
    <s v="Furniture"/>
    <s v="Chairs"/>
    <s v="Global Stack Chair with Arms, Black"/>
    <n v="29.98"/>
    <n v="1"/>
    <n v="0"/>
    <n v="8.0945999999999998"/>
    <s v="OK"/>
    <n v="0.26999999999999996"/>
  </r>
  <r>
    <n v="2738"/>
    <s v="CA-2015-115798"/>
    <x v="378"/>
    <x v="223"/>
    <x v="314"/>
    <d v="2016-10-15T00:00:00"/>
    <n v="331"/>
    <n v="2015"/>
    <s v="Q4"/>
    <s v="Nov"/>
    <s v="Standard Class"/>
    <s v="KL-16645"/>
    <s v="Ken Lonsdale"/>
    <s v="Consumer"/>
    <s v="United States"/>
    <s v="Newark"/>
    <s v="Delaware"/>
    <n v="19711"/>
    <s v="East"/>
    <s v="FUR-BO-10004467"/>
    <s v="Furniture"/>
    <s v="Bookcases"/>
    <s v="Bestar Classic Bookcase"/>
    <n v="299.97000000000003"/>
    <n v="3"/>
    <n v="0"/>
    <n v="56.994300000000003"/>
    <s v="OK"/>
    <n v="0.19"/>
  </r>
  <r>
    <n v="3810"/>
    <s v="CA-2015-113628"/>
    <x v="379"/>
    <x v="223"/>
    <x v="317"/>
    <d v="2015-11-19T00:00:00"/>
    <n v="346"/>
    <n v="2014"/>
    <s v="Q4"/>
    <s v="Dec"/>
    <s v="Standard Class"/>
    <s v="AH-10690"/>
    <s v="Anna HŠberlin"/>
    <s v="Corporate"/>
    <s v="United States"/>
    <s v="Plantation"/>
    <s v="Florida"/>
    <n v="33317"/>
    <s v="South"/>
    <s v="FUR-CH-10003298"/>
    <s v="Furniture"/>
    <s v="Chairs"/>
    <s v="Office Star - Contemporary Task Swivel chair with Loop Arms, Charcoal"/>
    <n v="523.91999999999996"/>
    <n v="5"/>
    <n v="0.2"/>
    <n v="-72.039000000000001"/>
    <s v="OK"/>
    <n v="-0.13750000000000001"/>
  </r>
  <r>
    <n v="9698"/>
    <s v="CA-2016-122511"/>
    <x v="380"/>
    <x v="225"/>
    <x v="318"/>
    <d v="2016-11-03T00:00:00"/>
    <n v="500"/>
    <n v="2015"/>
    <s v="Q2"/>
    <s v="Jun"/>
    <s v="Same Day"/>
    <s v="BT-11485"/>
    <s v="Brad Thomas"/>
    <s v="Home Office"/>
    <s v="United States"/>
    <s v="Philadelphia"/>
    <s v="Pennsylvania"/>
    <n v="19140"/>
    <s v="East"/>
    <s v="FUR-FU-10001037"/>
    <s v="Furniture"/>
    <s v="Furnishings"/>
    <s v="DAX Charcoal/Nickel-Tone Document Frame, 5 x 7"/>
    <n v="30.335999999999999"/>
    <n v="4"/>
    <n v="0.2"/>
    <n v="9.48"/>
    <s v="OK"/>
    <n v="0.31250000000000006"/>
  </r>
  <r>
    <n v="8518"/>
    <s v="CA-2017-149720"/>
    <x v="381"/>
    <x v="226"/>
    <x v="319"/>
    <d v="2017-07-06T00:00:00"/>
    <n v="611"/>
    <n v="2015"/>
    <s v="Q4"/>
    <s v="Nov"/>
    <s v="Second Class"/>
    <s v="EM-14065"/>
    <s v="Erin Mull"/>
    <s v="Consumer"/>
    <s v="United States"/>
    <s v="Frisco"/>
    <s v="Texas"/>
    <n v="75034"/>
    <s v="Central"/>
    <s v="FUR-FU-10002501"/>
    <s v="Furniture"/>
    <s v="Furnishings"/>
    <s v="Nu-Dell Executive Frame"/>
    <n v="30.335999999999999"/>
    <n v="6"/>
    <n v="0.6"/>
    <n v="-17.443200000000001"/>
    <s v="OK"/>
    <n v="-0.57500000000000007"/>
  </r>
  <r>
    <n v="6709"/>
    <s v="CA-2015-123141"/>
    <x v="382"/>
    <x v="223"/>
    <x v="314"/>
    <d v="2016-10-24T00:00:00"/>
    <n v="340"/>
    <n v="2015"/>
    <s v="Q4"/>
    <s v="Nov"/>
    <s v="Standard Class"/>
    <s v="GZ-14470"/>
    <s v="Gary Zandusky"/>
    <s v="Consumer"/>
    <s v="United States"/>
    <s v="Rio Rancho"/>
    <s v="New Mexico"/>
    <n v="87124"/>
    <s v="West"/>
    <s v="FUR-CH-10004287"/>
    <s v="Furniture"/>
    <s v="Chairs"/>
    <s v="SAFCO Arco Folding Chair"/>
    <n v="883.84"/>
    <n v="4"/>
    <n v="0.2"/>
    <n v="99.432000000000002"/>
    <s v="OK"/>
    <n v="0.1125"/>
  </r>
  <r>
    <n v="1802"/>
    <s v="CA-2016-149461"/>
    <x v="383"/>
    <x v="227"/>
    <x v="320"/>
    <d v="2016-11-19T00:00:00"/>
    <n v="32"/>
    <n v="2016"/>
    <s v="Q4"/>
    <s v="Oct"/>
    <s v="Standard Class"/>
    <s v="AS-10135"/>
    <s v="Adrian Shami"/>
    <s v="Home Office"/>
    <s v="United States"/>
    <s v="Auburn"/>
    <s v="Washington"/>
    <n v="98002"/>
    <s v="West"/>
    <s v="FUR-FU-10004270"/>
    <s v="Furniture"/>
    <s v="Furnishings"/>
    <s v="Eldon Image Series Desk Accessories, Burgundy"/>
    <n v="4.18"/>
    <n v="1"/>
    <n v="0"/>
    <n v="1.5047999999999999"/>
    <s v="OK"/>
    <n v="0.36"/>
  </r>
  <r>
    <n v="4814"/>
    <s v="CA-2016-121370"/>
    <x v="384"/>
    <x v="227"/>
    <x v="321"/>
    <d v="2016-11-19T00:00:00"/>
    <n v="22"/>
    <n v="2016"/>
    <s v="Q4"/>
    <s v="Oct"/>
    <s v="Second Class"/>
    <s v="EB-14110"/>
    <s v="Eugene Barchas"/>
    <s v="Consumer"/>
    <s v="United States"/>
    <s v="Philadelphia"/>
    <s v="Pennsylvania"/>
    <n v="19134"/>
    <s v="East"/>
    <s v="FUR-FU-10002813"/>
    <s v="Furniture"/>
    <s v="Furnishings"/>
    <s v="DAX Contemporary Wood Frame with Silver Metal Mat, Desktop, 11 x 14 Size"/>
    <n v="48.576000000000001"/>
    <n v="3"/>
    <n v="0.2"/>
    <n v="9.7151999999999994"/>
    <s v="OK"/>
    <n v="0.19999999999999998"/>
  </r>
  <r>
    <n v="4812"/>
    <s v="CA-2016-121370"/>
    <x v="385"/>
    <x v="227"/>
    <x v="322"/>
    <d v="2016-11-19T00:00:00"/>
    <n v="23"/>
    <n v="2016"/>
    <s v="Q4"/>
    <s v="Oct"/>
    <s v="Second Class"/>
    <s v="EB-14110"/>
    <s v="Eugene Barchas"/>
    <s v="Consumer"/>
    <s v="United States"/>
    <s v="Philadelphia"/>
    <s v="Pennsylvania"/>
    <n v="19134"/>
    <s v="East"/>
    <s v="FUR-CH-10000785"/>
    <s v="Furniture"/>
    <s v="Chairs"/>
    <s v="Global Ergonomic Managers Chair"/>
    <n v="380.05799999999999"/>
    <n v="3"/>
    <n v="0.3"/>
    <n v="-21.717600000000001"/>
    <s v="OK"/>
    <n v="-5.7142857142857148E-2"/>
  </r>
  <r>
    <n v="8621"/>
    <s v="US-2017-119319"/>
    <x v="386"/>
    <x v="219"/>
    <x v="323"/>
    <d v="2017-09-11T00:00:00"/>
    <n v="639"/>
    <n v="2015"/>
    <s v="Q4"/>
    <s v="Dec"/>
    <s v="Second Class"/>
    <s v="LC-17050"/>
    <s v="Liz Carlisle"/>
    <s v="Consumer"/>
    <s v="United States"/>
    <s v="Dallas"/>
    <s v="Texas"/>
    <n v="75217"/>
    <s v="Central"/>
    <s v="FUR-FU-10003878"/>
    <s v="Furniture"/>
    <s v="Furnishings"/>
    <s v="Linden 10&quot; Round Wall Clock, Black"/>
    <n v="30.56"/>
    <n v="5"/>
    <n v="0.6"/>
    <n v="-19.864000000000001"/>
    <s v="OK"/>
    <n v="-0.65"/>
  </r>
  <r>
    <n v="6951"/>
    <s v="CA-2017-143021"/>
    <x v="387"/>
    <x v="228"/>
    <x v="324"/>
    <d v="2017-11-19T00:00:00"/>
    <n v="341"/>
    <n v="2016"/>
    <s v="Q4"/>
    <s v="Dec"/>
    <s v="Same Day"/>
    <s v="AP-10720"/>
    <s v="Anne Pryor"/>
    <s v="Home Office"/>
    <s v="United States"/>
    <s v="New York City"/>
    <s v="New York"/>
    <n v="10011"/>
    <s v="East"/>
    <s v="FUR-TA-10001676"/>
    <s v="Furniture"/>
    <s v="Tables"/>
    <s v="Hon 61000 Series Interactive Training Tables"/>
    <n v="79.974000000000004"/>
    <n v="3"/>
    <n v="0.4"/>
    <n v="-29.323799999999999"/>
    <s v="OK"/>
    <n v="-0.36666666666666664"/>
  </r>
  <r>
    <n v="6542"/>
    <s v="US-2017-107888"/>
    <x v="388"/>
    <x v="228"/>
    <x v="325"/>
    <d v="2017-11-19T00:00:00"/>
    <n v="372"/>
    <n v="2016"/>
    <s v="Q4"/>
    <s v="Nov"/>
    <s v="First Class"/>
    <s v="CC-12220"/>
    <s v="Chris Cortes"/>
    <s v="Consumer"/>
    <s v="United States"/>
    <s v="Seattle"/>
    <s v="Washington"/>
    <n v="98103"/>
    <s v="West"/>
    <s v="FUR-FU-10003394"/>
    <s v="Furniture"/>
    <s v="Furnishings"/>
    <s v="Tenex &quot;The Solids&quot; Textured Chair Mats"/>
    <n v="139.91999999999999"/>
    <n v="2"/>
    <n v="0"/>
    <n v="23.7864"/>
    <s v="OK"/>
    <n v="0.17"/>
  </r>
  <r>
    <n v="5806"/>
    <s v="CA-2017-113873"/>
    <x v="389"/>
    <x v="228"/>
    <x v="326"/>
    <d v="2017-11-19T00:00:00"/>
    <n v="394"/>
    <n v="2016"/>
    <s v="Q4"/>
    <s v="Oct"/>
    <s v="Standard Class"/>
    <s v="KE-16420"/>
    <s v="Katrina Edelman"/>
    <s v="Corporate"/>
    <s v="United States"/>
    <s v="Dallas"/>
    <s v="Texas"/>
    <n v="75220"/>
    <s v="Central"/>
    <s v="FUR-BO-10003441"/>
    <s v="Furniture"/>
    <s v="Bookcases"/>
    <s v="Bush Westfield Collection Bookcases, Fully Assembled"/>
    <n v="205.9992"/>
    <n v="3"/>
    <n v="0.32"/>
    <n v="-27.264600000000002"/>
    <s v="OK"/>
    <n v="-0.13235294117647059"/>
  </r>
  <r>
    <n v="961"/>
    <s v="CA-2017-152142"/>
    <x v="390"/>
    <x v="228"/>
    <x v="327"/>
    <d v="2017-11-19T00:00:00"/>
    <n v="385"/>
    <n v="2016"/>
    <s v="Q4"/>
    <s v="Oct"/>
    <s v="Standard Class"/>
    <s v="LW-16990"/>
    <s v="Lindsay Williams"/>
    <s v="Corporate"/>
    <s v="United States"/>
    <s v="San Francisco"/>
    <s v="California"/>
    <n v="94110"/>
    <s v="West"/>
    <s v="FUR-CH-10002965"/>
    <s v="Furniture"/>
    <s v="Chairs"/>
    <s v="Global Leather Highback Executive Chair with Pneumatic Height Adjustment, Black"/>
    <n v="321.56799999999998"/>
    <n v="2"/>
    <n v="0.2"/>
    <n v="28.1372"/>
    <s v="OK"/>
    <n v="8.7500000000000008E-2"/>
  </r>
  <r>
    <n v="5304"/>
    <s v="US-2014-139500"/>
    <x v="391"/>
    <x v="229"/>
    <x v="328"/>
    <d v="2016-11-06T00:00:00"/>
    <n v="717"/>
    <n v="2014"/>
    <s v="Q4"/>
    <s v="Nov"/>
    <s v="Standard Class"/>
    <s v="AB-10165"/>
    <s v="Alan Barnes"/>
    <s v="Consumer"/>
    <s v="United States"/>
    <s v="Decatur"/>
    <s v="Illinois"/>
    <n v="62521"/>
    <s v="Central"/>
    <s v="FUR-CH-10002017"/>
    <s v="Furniture"/>
    <s v="Chairs"/>
    <s v="SAFCO Optional Arm Kit for Workspace Cribbage Stacking Chair"/>
    <n v="37.295999999999999"/>
    <n v="2"/>
    <n v="0.3"/>
    <n v="-1.0656000000000001"/>
    <s v="OK"/>
    <n v="-2.8571428571428574E-2"/>
  </r>
  <r>
    <n v="2438"/>
    <s v="CA-2014-164210"/>
    <x v="392"/>
    <x v="229"/>
    <x v="328"/>
    <d v="2016-11-26T00:00:00"/>
    <n v="737"/>
    <n v="2014"/>
    <s v="Q4"/>
    <s v="Nov"/>
    <s v="Second Class"/>
    <s v="PW-19240"/>
    <s v="Pierre Wener"/>
    <s v="Consumer"/>
    <s v="United States"/>
    <s v="Louisville"/>
    <s v="Colorado"/>
    <n v="80027"/>
    <s v="West"/>
    <s v="FUR-TA-10000849"/>
    <s v="Furniture"/>
    <s v="Tables"/>
    <s v="Bevis Rectangular Conference Tables"/>
    <n v="145.97999999999999"/>
    <n v="2"/>
    <n v="0.5"/>
    <n v="-99.266400000000004"/>
    <s v="OK"/>
    <n v="-0.68"/>
  </r>
  <r>
    <n v="8347"/>
    <s v="US-2015-115238"/>
    <x v="393"/>
    <x v="64"/>
    <x v="76"/>
    <d v="2018-05-07T00:00:00"/>
    <n v="1128"/>
    <n v="2015"/>
    <s v="Q2"/>
    <s v="Apr"/>
    <s v="Standard Class"/>
    <s v="JW-15220"/>
    <s v="Jane Waco"/>
    <s v="Corporate"/>
    <s v="United States"/>
    <s v="Lawrence"/>
    <s v="Massachusetts"/>
    <n v="1841"/>
    <s v="East"/>
    <s v="FUR-FU-10002960"/>
    <s v="Furniture"/>
    <s v="Furnishings"/>
    <s v="Eldon 200 Class Desk Accessories, Burgundy"/>
    <n v="31.4"/>
    <n v="5"/>
    <n v="0"/>
    <n v="13.188000000000001"/>
    <s v="OK"/>
    <n v="0.42000000000000004"/>
  </r>
  <r>
    <n v="5902"/>
    <s v="CA-2016-159639"/>
    <x v="394"/>
    <x v="230"/>
    <x v="329"/>
    <d v="2017-03-18T00:00:00"/>
    <n v="400"/>
    <n v="2016"/>
    <s v="Q1"/>
    <s v="Feb"/>
    <s v="Standard Class"/>
    <s v="PC-18745"/>
    <s v="Pamela Coakley"/>
    <s v="Corporate"/>
    <s v="United States"/>
    <s v="Westfield"/>
    <s v="New Jersey"/>
    <n v="7090"/>
    <s v="East"/>
    <s v="FUR-FU-10001889"/>
    <s v="Furniture"/>
    <s v="Furnishings"/>
    <s v="Ultra Door Pull Handle"/>
    <n v="31.56"/>
    <n v="3"/>
    <n v="0"/>
    <n v="10.4148"/>
    <s v="OK"/>
    <n v="0.33"/>
  </r>
  <r>
    <n v="6796"/>
    <s v="CA-2015-145394"/>
    <x v="395"/>
    <x v="231"/>
    <x v="330"/>
    <d v="2016-11-11T00:00:00"/>
    <n v="357"/>
    <n v="2015"/>
    <s v="Q4"/>
    <s v="Nov"/>
    <s v="Standard Class"/>
    <s v="MC-17605"/>
    <s v="Matt Connell"/>
    <s v="Corporate"/>
    <s v="United States"/>
    <s v="Chicago"/>
    <s v="Illinois"/>
    <n v="60610"/>
    <s v="Central"/>
    <s v="FUR-FU-10001215"/>
    <s v="Furniture"/>
    <s v="Furnishings"/>
    <s v="Howard Miller 11-1/2&quot; Diameter Brentwood Wall Clock"/>
    <n v="34.503999999999998"/>
    <n v="2"/>
    <n v="0.6"/>
    <n v="-15.5268"/>
    <s v="OK"/>
    <n v="-0.45"/>
  </r>
  <r>
    <n v="4193"/>
    <s v="CA-2015-150875"/>
    <x v="396"/>
    <x v="231"/>
    <x v="330"/>
    <d v="2016-11-10T00:00:00"/>
    <n v="356"/>
    <n v="2015"/>
    <s v="Q4"/>
    <s v="Nov"/>
    <s v="Standard Class"/>
    <s v="HK-14890"/>
    <s v="Heather Kirkland"/>
    <s v="Corporate"/>
    <s v="United States"/>
    <s v="Boise"/>
    <s v="Idaho"/>
    <n v="83704"/>
    <s v="West"/>
    <s v="FUR-TA-10000577"/>
    <s v="Furniture"/>
    <s v="Tables"/>
    <s v="Bretford CR4500 Series Slim Rectangular Table"/>
    <n v="696.42"/>
    <n v="2"/>
    <n v="0"/>
    <n v="160.17660000000001"/>
    <s v="OK"/>
    <n v="0.23000000000000004"/>
  </r>
  <r>
    <n v="7561"/>
    <s v="US-2014-137155"/>
    <x v="397"/>
    <x v="232"/>
    <x v="204"/>
    <d v="2014-05-11T00:00:00"/>
    <n v="119"/>
    <n v="2014"/>
    <s v="Q1"/>
    <s v="Jan"/>
    <s v="Standard Class"/>
    <s v="DL-12925"/>
    <s v="Daniel Lacy"/>
    <s v="Consumer"/>
    <s v="United States"/>
    <s v="Long Beach"/>
    <s v="New York"/>
    <n v="11561"/>
    <s v="East"/>
    <s v="FUR-FU-10003142"/>
    <s v="Furniture"/>
    <s v="Furnishings"/>
    <s v="Master Big Foot Doorstop, Beige"/>
    <n v="31.68"/>
    <n v="6"/>
    <n v="0"/>
    <n v="9.8208000000000002"/>
    <s v="OK"/>
    <n v="0.31"/>
  </r>
  <r>
    <n v="8219"/>
    <s v="CA-2014-120775"/>
    <x v="398"/>
    <x v="233"/>
    <x v="331"/>
    <d v="2014-07-10T00:00:00"/>
    <n v="157"/>
    <n v="2014"/>
    <s v="Q1"/>
    <s v="Feb"/>
    <s v="Standard Class"/>
    <s v="RD-19930"/>
    <s v="Russell D'Ascenzo"/>
    <s v="Consumer"/>
    <s v="United States"/>
    <s v="Dallas"/>
    <s v="Texas"/>
    <n v="75217"/>
    <s v="Central"/>
    <s v="FUR-FU-10000758"/>
    <s v="Furniture"/>
    <s v="Furnishings"/>
    <s v="DAX Natural Wood-Tone Poster Frame"/>
    <n v="31.776"/>
    <n v="3"/>
    <n v="0.6"/>
    <n v="-19.0656"/>
    <s v="OK"/>
    <n v="-0.6"/>
  </r>
  <r>
    <n v="9171"/>
    <s v="US-2016-155768"/>
    <x v="399"/>
    <x v="70"/>
    <x v="332"/>
    <d v="2016-01-12T00:00:00"/>
    <n v="387"/>
    <n v="2014"/>
    <s v="Q4"/>
    <s v="Dec"/>
    <s v="Same Day"/>
    <s v="LB-16795"/>
    <s v="Laurel Beltran"/>
    <s v="Home Office"/>
    <s v="United States"/>
    <s v="Oxnard"/>
    <s v="California"/>
    <n v="93030"/>
    <s v="West"/>
    <s v="FUR-FU-10000448"/>
    <s v="Furniture"/>
    <s v="Furnishings"/>
    <s v="Tenex Chairmats For Use With Carpeted Floors"/>
    <n v="31.96"/>
    <n v="2"/>
    <n v="0"/>
    <n v="1.5980000000000001"/>
    <s v="OK"/>
    <n v="0.05"/>
  </r>
  <r>
    <n v="7129"/>
    <s v="US-2016-117541"/>
    <x v="400"/>
    <x v="234"/>
    <x v="333"/>
    <d v="2016-11-20T00:00:00"/>
    <n v="22"/>
    <n v="2016"/>
    <s v="Q4"/>
    <s v="Oct"/>
    <s v="Standard Class"/>
    <s v="JM-16195"/>
    <s v="Justin MacKendrick"/>
    <s v="Consumer"/>
    <s v="United States"/>
    <s v="Newark"/>
    <s v="Delaware"/>
    <n v="19711"/>
    <s v="East"/>
    <s v="FUR-FU-10000550"/>
    <s v="Furniture"/>
    <s v="Furnishings"/>
    <s v="Stacking Trays by OIC"/>
    <n v="19.920000000000002"/>
    <n v="4"/>
    <n v="0"/>
    <n v="6.5735999999999999"/>
    <s v="OK"/>
    <n v="0.32999999999999996"/>
  </r>
  <r>
    <n v="9667"/>
    <s v="CA-2017-157448"/>
    <x v="401"/>
    <x v="235"/>
    <x v="334"/>
    <d v="2017-11-20T00:00:00"/>
    <n v="371"/>
    <n v="2016"/>
    <s v="Q4"/>
    <s v="Nov"/>
    <s v="Standard Class"/>
    <s v="LC-16885"/>
    <s v="Lena Creighton"/>
    <s v="Consumer"/>
    <s v="United States"/>
    <s v="Los Angeles"/>
    <s v="California"/>
    <n v="90049"/>
    <s v="West"/>
    <s v="FUR-FU-10001847"/>
    <s v="Furniture"/>
    <s v="Furnishings"/>
    <s v="Eldon Image Series Black Desk Accessories"/>
    <n v="12.42"/>
    <n v="3"/>
    <n v="0"/>
    <n v="4.4711999999999996"/>
    <s v="OK"/>
    <n v="0.36"/>
  </r>
  <r>
    <n v="9666"/>
    <s v="CA-2017-157448"/>
    <x v="402"/>
    <x v="235"/>
    <x v="335"/>
    <d v="2017-11-20T00:00:00"/>
    <n v="372"/>
    <n v="2016"/>
    <s v="Q4"/>
    <s v="Nov"/>
    <s v="Standard Class"/>
    <s v="LC-16885"/>
    <s v="Lena Creighton"/>
    <s v="Consumer"/>
    <s v="United States"/>
    <s v="Los Angeles"/>
    <s v="California"/>
    <n v="90049"/>
    <s v="West"/>
    <s v="FUR-FU-10003268"/>
    <s v="Furniture"/>
    <s v="Furnishings"/>
    <s v="Eldon Radial Chair Mat for Low to Medium Pile Carpets"/>
    <n v="119.94"/>
    <n v="3"/>
    <n v="0"/>
    <n v="23.988"/>
    <s v="OK"/>
    <n v="0.2"/>
  </r>
  <r>
    <n v="4075"/>
    <s v="CA-2017-108112"/>
    <x v="403"/>
    <x v="235"/>
    <x v="336"/>
    <d v="2017-11-20T00:00:00"/>
    <n v="382"/>
    <n v="2016"/>
    <s v="Q4"/>
    <s v="Nov"/>
    <s v="Standard Class"/>
    <s v="DK-12895"/>
    <s v="Dana Kaydos"/>
    <s v="Consumer"/>
    <s v="United States"/>
    <s v="Miramar"/>
    <s v="Florida"/>
    <n v="33023"/>
    <s v="South"/>
    <s v="FUR-FU-10003553"/>
    <s v="Furniture"/>
    <s v="Furnishings"/>
    <s v="Howard Miller 13-1/2&quot; Diameter Rosebrook Wall Clock"/>
    <n v="220.06399999999999"/>
    <n v="4"/>
    <n v="0.2"/>
    <n v="55.015999999999998"/>
    <s v="OK"/>
    <n v="0.25"/>
  </r>
  <r>
    <n v="5430"/>
    <s v="CA-2014-136861"/>
    <x v="404"/>
    <x v="236"/>
    <x v="337"/>
    <d v="2014-07-09T00:00:00"/>
    <n v="134"/>
    <n v="2014"/>
    <s v="Q1"/>
    <s v="Feb"/>
    <s v="First Class"/>
    <s v="PR-18880"/>
    <s v="Patrick Ryan"/>
    <s v="Consumer"/>
    <s v="United States"/>
    <s v="Saint Petersburg"/>
    <s v="Florida"/>
    <n v="33710"/>
    <s v="South"/>
    <s v="FUR-FU-10001967"/>
    <s v="Furniture"/>
    <s v="Furnishings"/>
    <s v="Telescoping Adjustable Floor Lamp"/>
    <n v="31.984000000000002"/>
    <n v="2"/>
    <n v="0.2"/>
    <n v="1.9990000000000001"/>
    <s v="OK"/>
    <n v="6.25E-2"/>
  </r>
  <r>
    <n v="1090"/>
    <s v="CA-2017-158407"/>
    <x v="405"/>
    <x v="19"/>
    <x v="338"/>
    <d v="2017-10-06T00:00:00"/>
    <n v="702"/>
    <n v="2015"/>
    <s v="Q4"/>
    <s v="Nov"/>
    <s v="Standard Class"/>
    <s v="LW-16990"/>
    <s v="Lindsay Williams"/>
    <s v="Corporate"/>
    <s v="United States"/>
    <s v="Monroe"/>
    <s v="North Carolina"/>
    <n v="28110"/>
    <s v="South"/>
    <s v="FUR-FU-10001967"/>
    <s v="Furniture"/>
    <s v="Furnishings"/>
    <s v="Telescoping Adjustable Floor Lamp"/>
    <n v="31.984000000000002"/>
    <n v="2"/>
    <n v="0.2"/>
    <n v="1.9990000000000001"/>
    <s v="OK"/>
    <n v="6.25E-2"/>
  </r>
  <r>
    <n v="4076"/>
    <s v="CA-2017-108112"/>
    <x v="406"/>
    <x v="235"/>
    <x v="339"/>
    <d v="2017-11-20T00:00:00"/>
    <n v="381"/>
    <n v="2016"/>
    <s v="Q4"/>
    <s v="Nov"/>
    <s v="Standard Class"/>
    <s v="DK-12895"/>
    <s v="Dana Kaydos"/>
    <s v="Consumer"/>
    <s v="United States"/>
    <s v="Miramar"/>
    <s v="Florida"/>
    <n v="33023"/>
    <s v="South"/>
    <s v="FUR-FU-10001488"/>
    <s v="Furniture"/>
    <s v="Furnishings"/>
    <s v="Tenex 46&quot; x 60&quot; Computer Anti-Static Chairmat, Rectangular Shaped"/>
    <n v="339.13600000000002"/>
    <n v="4"/>
    <n v="0.2"/>
    <n v="0"/>
    <s v="Zero-Profit Order"/>
    <n v="0"/>
  </r>
  <r>
    <n v="8901"/>
    <s v="CA-2016-150483"/>
    <x v="407"/>
    <x v="237"/>
    <x v="340"/>
    <d v="2018-08-13T00:00:00"/>
    <n v="859"/>
    <n v="2016"/>
    <s v="Q2"/>
    <s v="Apr"/>
    <s v="Standard Class"/>
    <s v="BP-11290"/>
    <s v="Beth Paige"/>
    <s v="Consumer"/>
    <s v="United States"/>
    <s v="Decatur"/>
    <s v="Illinois"/>
    <n v="62521"/>
    <s v="Central"/>
    <s v="FUR-FU-10001379"/>
    <s v="Furniture"/>
    <s v="Furnishings"/>
    <s v="Executive Impressions 16-1/2&quot; Circular Wall Clock"/>
    <n v="32.064"/>
    <n v="3"/>
    <n v="0.6"/>
    <n v="-12.8256"/>
    <s v="OK"/>
    <n v="-0.39999999999999997"/>
  </r>
  <r>
    <n v="5270"/>
    <s v="CA-2017-144484"/>
    <x v="408"/>
    <x v="157"/>
    <x v="341"/>
    <d v="2017-11-09T00:00:00"/>
    <n v="597"/>
    <n v="2016"/>
    <s v="Q1"/>
    <s v="Mar"/>
    <s v="Same Day"/>
    <s v="CB-12025"/>
    <s v="Cassandra Brandow"/>
    <s v="Consumer"/>
    <s v="United States"/>
    <s v="San Francisco"/>
    <s v="California"/>
    <n v="94110"/>
    <s v="West"/>
    <s v="FUR-FU-10000260"/>
    <s v="Furniture"/>
    <s v="Furnishings"/>
    <s v="6&quot; Cubicle Wall Clock, Black"/>
    <n v="32.36"/>
    <n v="4"/>
    <n v="0"/>
    <n v="11.6496"/>
    <s v="OK"/>
    <n v="0.36"/>
  </r>
  <r>
    <n v="8352"/>
    <s v="CA-2017-132199"/>
    <x v="409"/>
    <x v="238"/>
    <x v="342"/>
    <d v="2017-08-05T00:00:00"/>
    <n v="671"/>
    <n v="2015"/>
    <s v="Q4"/>
    <s v="Oct"/>
    <s v="Standard Class"/>
    <s v="BO-11350"/>
    <s v="Bill Overfelt"/>
    <s v="Corporate"/>
    <s v="United States"/>
    <s v="Philadelphia"/>
    <s v="Pennsylvania"/>
    <n v="19134"/>
    <s v="East"/>
    <s v="FUR-FU-10004245"/>
    <s v="Furniture"/>
    <s v="Furnishings"/>
    <s v="Career Cubicle Clock, 8 1/4&quot;, Black"/>
    <n v="32.448"/>
    <n v="2"/>
    <n v="0.2"/>
    <n v="7.3007999999999997"/>
    <s v="OK"/>
    <n v="0.22499999999999998"/>
  </r>
  <r>
    <n v="7300"/>
    <s v="CA-2014-163468"/>
    <x v="410"/>
    <x v="239"/>
    <x v="271"/>
    <d v="2016-11-28T00:00:00"/>
    <n v="738"/>
    <n v="2014"/>
    <s v="Q4"/>
    <s v="Nov"/>
    <s v="First Class"/>
    <s v="JK-15730"/>
    <s v="Joe Kamberova"/>
    <s v="Consumer"/>
    <s v="United States"/>
    <s v="Des Plaines"/>
    <s v="Illinois"/>
    <n v="60016"/>
    <s v="Central"/>
    <s v="FUR-FU-10001546"/>
    <s v="Furniture"/>
    <s v="Furnishings"/>
    <s v="Dana Swing-Arm Lamps"/>
    <n v="8.5440000000000005"/>
    <n v="2"/>
    <n v="0.6"/>
    <n v="-7.476"/>
    <s v="OK"/>
    <n v="-0.875"/>
  </r>
  <r>
    <n v="4460"/>
    <s v="US-2017-125717"/>
    <x v="411"/>
    <x v="240"/>
    <x v="343"/>
    <d v="2019-10-10T00:00:00"/>
    <n v="1003"/>
    <n v="2017"/>
    <s v="Q1"/>
    <s v="Jan"/>
    <s v="First Class"/>
    <s v="DS-13030"/>
    <s v="Darrin Sayre"/>
    <s v="Home Office"/>
    <s v="United States"/>
    <s v="Aurora"/>
    <s v="Colorado"/>
    <n v="80013"/>
    <s v="West"/>
    <s v="FUR-FU-10001979"/>
    <s v="Furniture"/>
    <s v="Furnishings"/>
    <s v="Dana Halogen Swing-Arm Architect Lamp"/>
    <n v="32.776000000000003"/>
    <n v="1"/>
    <n v="0.2"/>
    <n v="3.2776000000000001"/>
    <s v="OK"/>
    <n v="9.9999999999999992E-2"/>
  </r>
  <r>
    <n v="7299"/>
    <s v="CA-2014-163468"/>
    <x v="412"/>
    <x v="239"/>
    <x v="271"/>
    <d v="2016-11-27T00:00:00"/>
    <n v="737"/>
    <n v="2014"/>
    <s v="Q4"/>
    <s v="Nov"/>
    <s v="First Class"/>
    <s v="JK-15730"/>
    <s v="Joe Kamberova"/>
    <s v="Consumer"/>
    <s v="United States"/>
    <s v="Des Plaines"/>
    <s v="Illinois"/>
    <n v="60016"/>
    <s v="Central"/>
    <s v="FUR-TA-10002533"/>
    <s v="Furniture"/>
    <s v="Tables"/>
    <s v="BPI Conference Tables"/>
    <n v="292.10000000000002"/>
    <n v="4"/>
    <n v="0.5"/>
    <n v="-175.26"/>
    <s v="OK"/>
    <n v="-0.59999999999999987"/>
  </r>
  <r>
    <n v="7301"/>
    <s v="CA-2014-163468"/>
    <x v="413"/>
    <x v="239"/>
    <x v="271"/>
    <d v="2016-11-29T00:00:00"/>
    <n v="739"/>
    <n v="2014"/>
    <s v="Q4"/>
    <s v="Nov"/>
    <s v="First Class"/>
    <s v="JK-15730"/>
    <s v="Joe Kamberova"/>
    <s v="Consumer"/>
    <s v="United States"/>
    <s v="Des Plaines"/>
    <s v="Illinois"/>
    <n v="60016"/>
    <s v="Central"/>
    <s v="FUR-BO-10003546"/>
    <s v="Furniture"/>
    <s v="Bookcases"/>
    <s v="Hon 4-Shelf Metal Bookcases"/>
    <n v="424.11599999999999"/>
    <n v="6"/>
    <n v="0.3"/>
    <n v="-30.294"/>
    <s v="OK"/>
    <n v="-7.1428571428571438E-2"/>
  </r>
  <r>
    <n v="6017"/>
    <s v="CA-2014-102652"/>
    <x v="414"/>
    <x v="241"/>
    <x v="344"/>
    <d v="2014-12-04T00:00:00"/>
    <n v="274"/>
    <n v="2014"/>
    <s v="Q1"/>
    <s v="Mar"/>
    <s v="Standard Class"/>
    <s v="AY-10555"/>
    <s v="Andy Yotov"/>
    <s v="Corporate"/>
    <s v="United States"/>
    <s v="Los Angeles"/>
    <s v="California"/>
    <n v="90049"/>
    <s v="West"/>
    <s v="FUR-FU-10001918"/>
    <s v="Furniture"/>
    <s v="Furnishings"/>
    <s v="C-Line Cubicle Keepers Polyproplyene Holder With Velcro Backings"/>
    <n v="33.11"/>
    <n v="7"/>
    <n v="0"/>
    <n v="12.9129"/>
    <s v="OK"/>
    <n v="0.39"/>
  </r>
  <r>
    <n v="1000"/>
    <s v="CA-2015-162537"/>
    <x v="415"/>
    <x v="196"/>
    <x v="266"/>
    <d v="2016-09-11T00:00:00"/>
    <n v="550"/>
    <n v="2015"/>
    <s v="Q1"/>
    <s v="Mar"/>
    <s v="Standard Class"/>
    <s v="RD-19585"/>
    <s v="Rob Dowd"/>
    <s v="Consumer"/>
    <s v="United States"/>
    <s v="Henderson"/>
    <s v="Kentucky"/>
    <n v="42420"/>
    <s v="South"/>
    <s v="FUR-FU-10001918"/>
    <s v="Furniture"/>
    <s v="Furnishings"/>
    <s v="C-Line Cubicle Keepers Polyproplyene Holder With Velcro Backings"/>
    <n v="33.11"/>
    <n v="7"/>
    <n v="0"/>
    <n v="12.9129"/>
    <s v="OK"/>
    <n v="0.39"/>
  </r>
  <r>
    <n v="2093"/>
    <s v="CA-2014-145926"/>
    <x v="416"/>
    <x v="239"/>
    <x v="271"/>
    <d v="2016-11-16T00:00:00"/>
    <n v="726"/>
    <n v="2014"/>
    <s v="Q4"/>
    <s v="Nov"/>
    <s v="Standard Class"/>
    <s v="MP-17470"/>
    <s v="Mark Packer"/>
    <s v="Home Office"/>
    <s v="United States"/>
    <s v="Moorhead"/>
    <s v="Minnesota"/>
    <n v="56560"/>
    <s v="Central"/>
    <s v="FUR-CH-10004289"/>
    <s v="Furniture"/>
    <s v="Chairs"/>
    <s v="Global Super Steno Chair"/>
    <n v="479.9"/>
    <n v="5"/>
    <n v="0"/>
    <n v="81.582999999999998"/>
    <s v="OK"/>
    <n v="0.17"/>
  </r>
  <r>
    <n v="5256"/>
    <s v="CA-2015-125185"/>
    <x v="417"/>
    <x v="242"/>
    <x v="345"/>
    <d v="2015-07-03T00:00:00"/>
    <n v="319"/>
    <n v="2014"/>
    <s v="Q3"/>
    <s v="Aug"/>
    <s v="Second Class"/>
    <s v="AH-10195"/>
    <s v="Alan Haines"/>
    <s v="Corporate"/>
    <s v="United States"/>
    <s v="Bethlehem"/>
    <s v="Pennsylvania"/>
    <n v="18018"/>
    <s v="East"/>
    <s v="FUR-FU-10003247"/>
    <s v="Furniture"/>
    <s v="Furnishings"/>
    <s v="36X48 HARDFLOOR CHAIRMAT"/>
    <n v="33.567999999999998"/>
    <n v="2"/>
    <n v="0.2"/>
    <n v="-5.4547999999999996"/>
    <s v="OK"/>
    <n v="-0.16250000000000001"/>
  </r>
  <r>
    <n v="3549"/>
    <s v="CA-2017-155292"/>
    <x v="418"/>
    <x v="243"/>
    <x v="346"/>
    <d v="2017-01-11T00:00:00"/>
    <n v="113"/>
    <n v="2016"/>
    <s v="Q3"/>
    <s v="Sep"/>
    <s v="First Class"/>
    <s v="RD-19810"/>
    <s v="Ross DeVincentis"/>
    <s v="Home Office"/>
    <s v="United States"/>
    <s v="Richmond"/>
    <s v="Kentucky"/>
    <n v="40475"/>
    <s v="South"/>
    <s v="FUR-CH-10000553"/>
    <s v="Furniture"/>
    <s v="Chairs"/>
    <s v="Metal Folding Chairs, Beige, 4/Carton"/>
    <n v="33.94"/>
    <n v="1"/>
    <n v="0"/>
    <n v="9.1638000000000002"/>
    <s v="OK"/>
    <n v="0.27"/>
  </r>
  <r>
    <n v="553"/>
    <s v="CA-2017-112774"/>
    <x v="419"/>
    <x v="244"/>
    <x v="347"/>
    <d v="2017-12-09T00:00:00"/>
    <n v="625"/>
    <n v="2016"/>
    <s v="Q1"/>
    <s v="Mar"/>
    <s v="First Class"/>
    <s v="RC-19960"/>
    <s v="Ryan Crowe"/>
    <s v="Consumer"/>
    <s v="United States"/>
    <s v="Jacksonville"/>
    <s v="Florida"/>
    <n v="32216"/>
    <s v="South"/>
    <s v="FUR-FU-10003039"/>
    <s v="Furniture"/>
    <s v="Furnishings"/>
    <s v="Howard Miller 11-1/2&quot; Diameter Grantwood Wall Clock"/>
    <n v="34.503999999999998"/>
    <n v="1"/>
    <n v="0.2"/>
    <n v="6.0381999999999998"/>
    <s v="OK"/>
    <n v="0.17500000000000002"/>
  </r>
  <r>
    <n v="5848"/>
    <s v="CA-2015-126725"/>
    <x v="420"/>
    <x v="245"/>
    <x v="348"/>
    <d v="2016-11-22T00:00:00"/>
    <n v="367"/>
    <n v="2015"/>
    <s v="Q4"/>
    <s v="Nov"/>
    <s v="Standard Class"/>
    <s v="BS-11665"/>
    <s v="Brian Stugart"/>
    <s v="Consumer"/>
    <s v="United States"/>
    <s v="San Diego"/>
    <s v="California"/>
    <n v="92105"/>
    <s v="West"/>
    <s v="FUR-FU-10001591"/>
    <s v="Furniture"/>
    <s v="Furnishings"/>
    <s v="Advantus Panel Wall Certificate Holder - 8.5x11"/>
    <n v="36.6"/>
    <n v="3"/>
    <n v="0"/>
    <n v="15.372"/>
    <s v="OK"/>
    <n v="0.42"/>
  </r>
  <r>
    <n v="776"/>
    <s v="CA-2017-104220"/>
    <x v="421"/>
    <x v="246"/>
    <x v="349"/>
    <d v="2017-05-02T00:00:00"/>
    <n v="325"/>
    <n v="2016"/>
    <s v="Q2"/>
    <s v="Jun"/>
    <s v="Standard Class"/>
    <s v="BV-11245"/>
    <s v="Benjamin Venier"/>
    <s v="Corporate"/>
    <s v="United States"/>
    <s v="Des Moines"/>
    <s v="Iowa"/>
    <n v="50315"/>
    <s v="Central"/>
    <s v="FUR-FU-10002597"/>
    <s v="Furniture"/>
    <s v="Furnishings"/>
    <s v="C-Line Magnetic Cubicle Keepers, Clear Polypropylene"/>
    <n v="34.58"/>
    <n v="7"/>
    <n v="0"/>
    <n v="14.5236"/>
    <s v="OK"/>
    <n v="0.42000000000000004"/>
  </r>
  <r>
    <n v="5844"/>
    <s v="CA-2015-126725"/>
    <x v="422"/>
    <x v="245"/>
    <x v="348"/>
    <d v="2016-11-20T00:00:00"/>
    <n v="365"/>
    <n v="2015"/>
    <s v="Q4"/>
    <s v="Nov"/>
    <s v="Standard Class"/>
    <s v="BS-11665"/>
    <s v="Brian Stugart"/>
    <s v="Consumer"/>
    <s v="United States"/>
    <s v="San Diego"/>
    <s v="California"/>
    <n v="92105"/>
    <s v="West"/>
    <s v="FUR-FU-10002813"/>
    <s v="Furniture"/>
    <s v="Furnishings"/>
    <s v="DAX Contemporary Wood Frame with Silver Metal Mat, Desktop, 11 x 14 Size"/>
    <n v="80.959999999999994"/>
    <n v="4"/>
    <n v="0"/>
    <n v="29.145600000000002"/>
    <s v="OK"/>
    <n v="0.36000000000000004"/>
  </r>
  <r>
    <n v="3698"/>
    <s v="CA-2015-151680"/>
    <x v="423"/>
    <x v="245"/>
    <x v="348"/>
    <d v="2016-12-10T00:00:00"/>
    <n v="385"/>
    <n v="2015"/>
    <s v="Q4"/>
    <s v="Nov"/>
    <s v="Second Class"/>
    <s v="TC-21475"/>
    <s v="Tony Chapman"/>
    <s v="Home Office"/>
    <s v="United States"/>
    <s v="Seattle"/>
    <s v="Washington"/>
    <n v="98115"/>
    <s v="West"/>
    <s v="FUR-FU-10000305"/>
    <s v="Furniture"/>
    <s v="Furnishings"/>
    <s v="Tenex V2T-RE Standard Weight Series Chair Mat, 45&quot; x 53&quot;, Lip 25&quot; x 12&quot;"/>
    <n v="141.96"/>
    <n v="2"/>
    <n v="0"/>
    <n v="22.7136"/>
    <s v="OK"/>
    <n v="0.15999999999999998"/>
  </r>
  <r>
    <n v="5847"/>
    <s v="CA-2015-126725"/>
    <x v="424"/>
    <x v="245"/>
    <x v="348"/>
    <d v="2016-11-21T00:00:00"/>
    <n v="366"/>
    <n v="2015"/>
    <s v="Q4"/>
    <s v="Nov"/>
    <s v="Standard Class"/>
    <s v="BS-11665"/>
    <s v="Brian Stugart"/>
    <s v="Consumer"/>
    <s v="United States"/>
    <s v="San Diego"/>
    <s v="California"/>
    <n v="92105"/>
    <s v="West"/>
    <s v="FUR-CH-10001708"/>
    <s v="Furniture"/>
    <s v="Chairs"/>
    <s v="Office Star - Contemporary Swivel Chair with Padded Adjustable Arms and Flex Back"/>
    <n v="225.56800000000001"/>
    <n v="2"/>
    <n v="0.2"/>
    <n v="2.8195999999999999"/>
    <s v="OK"/>
    <n v="1.2499999999999999E-2"/>
  </r>
  <r>
    <n v="6371"/>
    <s v="CA-2016-113425"/>
    <x v="425"/>
    <x v="247"/>
    <x v="350"/>
    <d v="2017-01-16T00:00:00"/>
    <n v="56"/>
    <n v="2016"/>
    <s v="Q4"/>
    <s v="Nov"/>
    <s v="Same Day"/>
    <s v="JK-16120"/>
    <s v="Julie Kriz"/>
    <s v="Home Office"/>
    <s v="United States"/>
    <s v="New York City"/>
    <s v="New York"/>
    <n v="10009"/>
    <s v="East"/>
    <s v="FUR-BO-10002598"/>
    <s v="Furniture"/>
    <s v="Bookcases"/>
    <s v="Hon Metal Bookcases, Putty"/>
    <n v="113.568"/>
    <n v="2"/>
    <n v="0.2"/>
    <n v="12.776400000000001"/>
    <s v="OK"/>
    <n v="0.1125"/>
  </r>
  <r>
    <n v="205"/>
    <s v="CA-2017-126382"/>
    <x v="426"/>
    <x v="226"/>
    <x v="351"/>
    <d v="2017-07-06T00:00:00"/>
    <n v="639"/>
    <n v="2015"/>
    <s v="Q4"/>
    <s v="Oct"/>
    <s v="Standard Class"/>
    <s v="HK-14890"/>
    <s v="Heather Kirkland"/>
    <s v="Corporate"/>
    <s v="United States"/>
    <s v="Franklin"/>
    <s v="Tennessee"/>
    <n v="37064"/>
    <s v="South"/>
    <s v="FUR-FU-10002960"/>
    <s v="Furniture"/>
    <s v="Furnishings"/>
    <s v="Eldon 200 Class Desk Accessories, Burgundy"/>
    <n v="35.167999999999999"/>
    <n v="7"/>
    <n v="0.2"/>
    <n v="9.6712000000000007"/>
    <s v="OK"/>
    <n v="0.27500000000000002"/>
  </r>
  <r>
    <n v="1601"/>
    <s v="CA-2017-158876"/>
    <x v="427"/>
    <x v="248"/>
    <x v="352"/>
    <d v="2017-11-21T00:00:00"/>
    <n v="342"/>
    <n v="2016"/>
    <s v="Q4"/>
    <s v="Dec"/>
    <s v="Second Class"/>
    <s v="AB-10150"/>
    <s v="Aimee Bixby"/>
    <s v="Consumer"/>
    <s v="United States"/>
    <s v="Carrollton"/>
    <s v="Texas"/>
    <n v="75007"/>
    <s v="Central"/>
    <s v="FUR-FU-10001967"/>
    <s v="Furniture"/>
    <s v="Furnishings"/>
    <s v="Telescoping Adjustable Floor Lamp"/>
    <n v="15.992000000000001"/>
    <n v="2"/>
    <n v="0.6"/>
    <n v="-13.993"/>
    <s v="OK"/>
    <n v="-0.875"/>
  </r>
  <r>
    <n v="3362"/>
    <s v="US-2015-142020"/>
    <x v="428"/>
    <x v="249"/>
    <x v="353"/>
    <d v="2015-08-06T00:00:00"/>
    <n v="365"/>
    <n v="2014"/>
    <s v="Q3"/>
    <s v="Aug"/>
    <s v="Second Class"/>
    <s v="TC-21535"/>
    <s v="Tracy Collins"/>
    <s v="Home Office"/>
    <s v="United States"/>
    <s v="New York City"/>
    <s v="New York"/>
    <n v="10024"/>
    <s v="East"/>
    <s v="FUR-FU-10000672"/>
    <s v="Furniture"/>
    <s v="Furnishings"/>
    <s v="Executive Impressions 10&quot; Spectator Wall Clock"/>
    <n v="35.28"/>
    <n v="3"/>
    <n v="0"/>
    <n v="11.995200000000001"/>
    <s v="OK"/>
    <n v="0.34"/>
  </r>
  <r>
    <n v="4749"/>
    <s v="CA-2016-120005"/>
    <x v="429"/>
    <x v="250"/>
    <x v="354"/>
    <d v="2016-03-03T00:00:00"/>
    <n v="407"/>
    <n v="2015"/>
    <s v="Q1"/>
    <s v="Jan"/>
    <s v="Same Day"/>
    <s v="TS-21160"/>
    <s v="Theresa Swint"/>
    <s v="Corporate"/>
    <s v="United States"/>
    <s v="San Francisco"/>
    <s v="California"/>
    <n v="94110"/>
    <s v="West"/>
    <s v="FUR-FU-10000672"/>
    <s v="Furniture"/>
    <s v="Furnishings"/>
    <s v="Executive Impressions 10&quot; Spectator Wall Clock"/>
    <n v="35.28"/>
    <n v="3"/>
    <n v="0"/>
    <n v="11.995200000000001"/>
    <s v="OK"/>
    <n v="0.34"/>
  </r>
  <r>
    <n v="2743"/>
    <s v="CA-2014-149244"/>
    <x v="430"/>
    <x v="251"/>
    <x v="355"/>
    <d v="2014-08-11T00:00:00"/>
    <n v="176"/>
    <n v="2014"/>
    <s v="Q1"/>
    <s v="Feb"/>
    <s v="Standard Class"/>
    <s v="MS-17530"/>
    <s v="MaryBeth Skach"/>
    <s v="Consumer"/>
    <s v="United States"/>
    <s v="San Diego"/>
    <s v="California"/>
    <n v="92037"/>
    <s v="West"/>
    <s v="FUR-FU-10004671"/>
    <s v="Furniture"/>
    <s v="Furnishings"/>
    <s v="Executive Impressions 12&quot; Wall Clock"/>
    <n v="35.340000000000003"/>
    <n v="2"/>
    <n v="0"/>
    <n v="13.4292"/>
    <s v="OK"/>
    <n v="0.37999999999999995"/>
  </r>
  <r>
    <n v="8192"/>
    <s v="US-2017-155866"/>
    <x v="431"/>
    <x v="248"/>
    <x v="356"/>
    <d v="2017-11-21T00:00:00"/>
    <n v="362"/>
    <n v="2016"/>
    <s v="Q4"/>
    <s v="Nov"/>
    <s v="Standard Class"/>
    <s v="CC-12370"/>
    <s v="Christopher Conant"/>
    <s v="Consumer"/>
    <s v="United States"/>
    <s v="New York City"/>
    <s v="New York"/>
    <n v="10011"/>
    <s v="East"/>
    <s v="FUR-FU-10004091"/>
    <s v="Furniture"/>
    <s v="Furnishings"/>
    <s v="Howard Miller 13&quot; Diameter Goldtone Round Wall Clock"/>
    <n v="187.76"/>
    <n v="4"/>
    <n v="0"/>
    <n v="76.9816"/>
    <s v="OK"/>
    <n v="0.41000000000000003"/>
  </r>
  <r>
    <n v="6800"/>
    <s v="CA-2016-109827"/>
    <x v="432"/>
    <x v="170"/>
    <x v="226"/>
    <d v="2017-08-17T00:00:00"/>
    <n v="228"/>
    <n v="2017"/>
    <s v="Q1"/>
    <s v="Jan"/>
    <s v="Standard Class"/>
    <s v="LW-16825"/>
    <s v="Laurel Workman"/>
    <s v="Corporate"/>
    <s v="United States"/>
    <s v="Phoenix"/>
    <s v="Arizona"/>
    <n v="85023"/>
    <s v="West"/>
    <s v="FUR-TA-10002607"/>
    <s v="Furniture"/>
    <s v="Tables"/>
    <s v="KI Conference Tables"/>
    <n v="35.445"/>
    <n v="1"/>
    <n v="0.5"/>
    <n v="-24.102599999999999"/>
    <s v="OK"/>
    <n v="-0.67999999999999994"/>
  </r>
  <r>
    <n v="784"/>
    <s v="US-2015-157014"/>
    <x v="433"/>
    <x v="252"/>
    <x v="357"/>
    <d v="2015-06-10T00:00:00"/>
    <n v="319"/>
    <n v="2014"/>
    <s v="Q3"/>
    <s v="Jul"/>
    <s v="Second Class"/>
    <s v="BM-11785"/>
    <s v="Bryan Mills"/>
    <s v="Consumer"/>
    <s v="United States"/>
    <s v="Columbus"/>
    <s v="Ohio"/>
    <n v="43229"/>
    <s v="East"/>
    <s v="FUR-BO-10004409"/>
    <s v="Furniture"/>
    <s v="Bookcases"/>
    <s v="Safco Value Mate Series Steel Bookcases, Baked Enamel Finish on Steel, Gray"/>
    <n v="35.49"/>
    <n v="1"/>
    <n v="0.5"/>
    <n v="-15.615600000000001"/>
    <s v="OK"/>
    <n v="-0.44"/>
  </r>
  <r>
    <n v="5309"/>
    <s v="CA-2017-131254"/>
    <x v="434"/>
    <x v="248"/>
    <x v="358"/>
    <d v="2017-11-21T00:00:00"/>
    <n v="340"/>
    <n v="2016"/>
    <s v="Q4"/>
    <s v="Dec"/>
    <s v="First Class"/>
    <s v="NC-18415"/>
    <s v="Nathan Cano"/>
    <s v="Consumer"/>
    <s v="United States"/>
    <s v="Houston"/>
    <s v="Texas"/>
    <n v="77095"/>
    <s v="Central"/>
    <s v="FUR-CH-10003774"/>
    <s v="Furniture"/>
    <s v="Chairs"/>
    <s v="Global Wood Trimmed Manager's Task Chair, Khaki"/>
    <n v="191.05799999999999"/>
    <n v="3"/>
    <n v="0.3"/>
    <n v="-46.399799999999999"/>
    <s v="OK"/>
    <n v="-0.24285714285714285"/>
  </r>
  <r>
    <n v="3615"/>
    <s v="CA-2017-112529"/>
    <x v="435"/>
    <x v="248"/>
    <x v="359"/>
    <d v="2017-11-21T00:00:00"/>
    <n v="341"/>
    <n v="2016"/>
    <s v="Q4"/>
    <s v="Dec"/>
    <s v="First Class"/>
    <s v="SC-20770"/>
    <s v="Stewart Carmichael"/>
    <s v="Corporate"/>
    <s v="United States"/>
    <s v="San Antonio"/>
    <s v="Texas"/>
    <n v="78207"/>
    <s v="Central"/>
    <s v="FUR-TA-10002622"/>
    <s v="Furniture"/>
    <s v="Tables"/>
    <s v="Bush Andora Conference Table, Maple/Graphite Gray Finish"/>
    <n v="718.11599999999999"/>
    <n v="6"/>
    <n v="0.3"/>
    <n v="-71.811599999999999"/>
    <s v="OK"/>
    <n v="-0.1"/>
  </r>
  <r>
    <n v="4973"/>
    <s v="US-2016-153815"/>
    <x v="436"/>
    <x v="253"/>
    <x v="360"/>
    <d v="2016-09-11T00:00:00"/>
    <n v="514"/>
    <n v="2015"/>
    <s v="Q2"/>
    <s v="Apr"/>
    <s v="First Class"/>
    <s v="KL-16555"/>
    <s v="Kelly Lampkin"/>
    <s v="Corporate"/>
    <s v="United States"/>
    <s v="Jacksonville"/>
    <s v="Florida"/>
    <n v="32216"/>
    <s v="South"/>
    <s v="FUR-FU-10004090"/>
    <s v="Furniture"/>
    <s v="Furnishings"/>
    <s v="Executive Impressions 14&quot; Contract Wall Clock"/>
    <n v="35.567999999999998"/>
    <n v="2"/>
    <n v="0.2"/>
    <n v="5.7797999999999998"/>
    <s v="OK"/>
    <n v="0.16250000000000001"/>
  </r>
  <r>
    <n v="3303"/>
    <s v="US-2014-159926"/>
    <x v="437"/>
    <x v="254"/>
    <x v="361"/>
    <d v="2016-11-30T00:00:00"/>
    <n v="739"/>
    <n v="2014"/>
    <s v="Q4"/>
    <s v="Nov"/>
    <s v="Standard Class"/>
    <s v="CS-11950"/>
    <s v="Carlos Soltero"/>
    <s v="Consumer"/>
    <s v="United States"/>
    <s v="Philadelphia"/>
    <s v="Pennsylvania"/>
    <n v="19140"/>
    <s v="East"/>
    <s v="FUR-FU-10001473"/>
    <s v="Furniture"/>
    <s v="Furnishings"/>
    <s v="Eldon Executive Woodline II Desk Accessories, Mahogany"/>
    <n v="60.311999999999998"/>
    <n v="3"/>
    <n v="0.2"/>
    <n v="5.2773000000000003"/>
    <s v="OK"/>
    <n v="8.7500000000000008E-2"/>
  </r>
  <r>
    <n v="4563"/>
    <s v="CA-2015-118871"/>
    <x v="438"/>
    <x v="202"/>
    <x v="362"/>
    <d v="2015-09-12T00:00:00"/>
    <n v="398"/>
    <n v="2014"/>
    <s v="Q3"/>
    <s v="Aug"/>
    <s v="Second Class"/>
    <s v="HM-14860"/>
    <s v="Harry Marie"/>
    <s v="Corporate"/>
    <s v="United States"/>
    <s v="Los Angeles"/>
    <s v="California"/>
    <n v="90049"/>
    <s v="West"/>
    <s v="FUR-FU-10002111"/>
    <s v="Furniture"/>
    <s v="Furnishings"/>
    <s v="Master Caster Door Stop, Large Brown"/>
    <n v="36.4"/>
    <n v="5"/>
    <n v="0"/>
    <n v="13.832000000000001"/>
    <s v="OK"/>
    <n v="0.38000000000000006"/>
  </r>
  <r>
    <n v="3072"/>
    <s v="CA-2014-119375"/>
    <x v="439"/>
    <x v="254"/>
    <x v="361"/>
    <d v="2016-11-17T00:00:00"/>
    <n v="726"/>
    <n v="2014"/>
    <s v="Q4"/>
    <s v="Nov"/>
    <s v="Standard Class"/>
    <s v="YC-21895"/>
    <s v="Yoseph Carroll"/>
    <s v="Corporate"/>
    <s v="United States"/>
    <s v="Newark"/>
    <s v="Delaware"/>
    <n v="19711"/>
    <s v="East"/>
    <s v="FUR-FU-10002379"/>
    <s v="Furniture"/>
    <s v="Furnishings"/>
    <s v="Eldon Econocleat Chair Mats for Low Pile Carpets"/>
    <n v="124.41"/>
    <n v="3"/>
    <n v="0"/>
    <n v="14.9292"/>
    <s v="OK"/>
    <n v="0.12"/>
  </r>
  <r>
    <n v="6536"/>
    <s v="CA-2014-128209"/>
    <x v="440"/>
    <x v="254"/>
    <x v="361"/>
    <d v="2016-11-18T00:00:00"/>
    <n v="727"/>
    <n v="2014"/>
    <s v="Q4"/>
    <s v="Nov"/>
    <s v="Standard Class"/>
    <s v="GT-14710"/>
    <s v="Greg Tran"/>
    <s v="Consumer"/>
    <s v="United States"/>
    <s v="Buffalo"/>
    <s v="New York"/>
    <n v="14215"/>
    <s v="East"/>
    <s v="FUR-BO-10002213"/>
    <s v="Furniture"/>
    <s v="Bookcases"/>
    <s v="DMI Eclipse Executive Suite Bookcases"/>
    <n v="4007.84"/>
    <n v="10"/>
    <n v="0.2"/>
    <n v="-50.097999999999999"/>
    <s v="OK"/>
    <n v="-1.2499999999999999E-2"/>
  </r>
  <r>
    <n v="6456"/>
    <s v="CA-2017-161102"/>
    <x v="441"/>
    <x v="255"/>
    <x v="363"/>
    <d v="2019-02-21T00:00:00"/>
    <n v="715"/>
    <n v="2017"/>
    <s v="Q1"/>
    <s v="Mar"/>
    <s v="First Class"/>
    <s v="EC-14050"/>
    <s v="Erin Creighton"/>
    <s v="Consumer"/>
    <s v="United States"/>
    <s v="San Francisco"/>
    <s v="California"/>
    <n v="94110"/>
    <s v="West"/>
    <s v="FUR-FU-10003142"/>
    <s v="Furniture"/>
    <s v="Furnishings"/>
    <s v="Master Big Foot Doorstop, Beige"/>
    <n v="36.96"/>
    <n v="7"/>
    <n v="0"/>
    <n v="11.457599999999999"/>
    <s v="OK"/>
    <n v="0.31"/>
  </r>
  <r>
    <n v="3951"/>
    <s v="CA-2016-119963"/>
    <x v="442"/>
    <x v="256"/>
    <x v="364"/>
    <d v="2016-12-04T00:00:00"/>
    <n v="12"/>
    <n v="2016"/>
    <s v="Q4"/>
    <s v="Nov"/>
    <s v="Standard Class"/>
    <s v="SN-20710"/>
    <s v="Steve Nguyen"/>
    <s v="Home Office"/>
    <s v="United States"/>
    <s v="Pasadena"/>
    <s v="Texas"/>
    <n v="77506"/>
    <s v="Central"/>
    <s v="FUR-CH-10003817"/>
    <s v="Furniture"/>
    <s v="Chairs"/>
    <s v="Global Value Steno Chair, Gray"/>
    <n v="255.108"/>
    <n v="6"/>
    <n v="0.3"/>
    <n v="-18.222000000000001"/>
    <s v="OK"/>
    <n v="-7.1428571428571438E-2"/>
  </r>
  <r>
    <n v="7589"/>
    <s v="CA-2017-122945"/>
    <x v="443"/>
    <x v="257"/>
    <x v="365"/>
    <d v="2017-11-22T00:00:00"/>
    <n v="372"/>
    <n v="2016"/>
    <s v="Q4"/>
    <s v="Nov"/>
    <s v="Standard Class"/>
    <s v="MB-18085"/>
    <s v="Mick Brown"/>
    <s v="Consumer"/>
    <s v="United States"/>
    <s v="Roseville"/>
    <s v="California"/>
    <n v="95661"/>
    <s v="West"/>
    <s v="FUR-FU-10001196"/>
    <s v="Furniture"/>
    <s v="Furnishings"/>
    <s v="DAX Cubicle Frames - 8x10"/>
    <n v="17.309999999999999"/>
    <n v="3"/>
    <n v="0"/>
    <n v="5.1929999999999996"/>
    <s v="OK"/>
    <n v="0.3"/>
  </r>
  <r>
    <n v="560"/>
    <s v="CA-2017-118731"/>
    <x v="444"/>
    <x v="257"/>
    <x v="366"/>
    <d v="2017-11-22T00:00:00"/>
    <n v="323"/>
    <n v="2017"/>
    <s v="Q1"/>
    <s v="Jan"/>
    <s v="Second Class"/>
    <s v="LP-17080"/>
    <s v="Liz Pelletier"/>
    <s v="Consumer"/>
    <s v="United States"/>
    <s v="San Francisco"/>
    <s v="California"/>
    <n v="94110"/>
    <s v="West"/>
    <s v="FUR-FU-10003347"/>
    <s v="Furniture"/>
    <s v="Furnishings"/>
    <s v="Coloredge Poster Frame"/>
    <n v="42.6"/>
    <n v="3"/>
    <n v="0"/>
    <n v="16.614000000000001"/>
    <s v="OK"/>
    <n v="0.39"/>
  </r>
  <r>
    <n v="4390"/>
    <s v="CA-2017-111556"/>
    <x v="445"/>
    <x v="257"/>
    <x v="367"/>
    <d v="2017-11-22T00:00:00"/>
    <n v="322"/>
    <n v="2017"/>
    <s v="Q1"/>
    <s v="Jan"/>
    <s v="First Class"/>
    <s v="CD-11920"/>
    <s v="Carlos Daly"/>
    <s v="Consumer"/>
    <s v="United States"/>
    <s v="New York City"/>
    <s v="New York"/>
    <n v="10035"/>
    <s v="East"/>
    <s v="FUR-BO-10003159"/>
    <s v="Furniture"/>
    <s v="Bookcases"/>
    <s v="Sauder Camden County Collection Libraries, Planked Cherry Finish"/>
    <n v="183.96799999999999"/>
    <n v="2"/>
    <n v="0.2"/>
    <n v="-25.2956"/>
    <s v="OK"/>
    <n v="-0.13750000000000001"/>
  </r>
  <r>
    <n v="9285"/>
    <s v="CA-2014-161032"/>
    <x v="446"/>
    <x v="258"/>
    <x v="368"/>
    <d v="2016-12-01T00:00:00"/>
    <n v="739"/>
    <n v="2014"/>
    <s v="Q4"/>
    <s v="Nov"/>
    <s v="Standard Class"/>
    <s v="MK-17905"/>
    <s v="Michael Kennedy"/>
    <s v="Corporate"/>
    <s v="United States"/>
    <s v="Franklin"/>
    <s v="Wisconsin"/>
    <n v="53132"/>
    <s v="Central"/>
    <s v="FUR-CH-10001482"/>
    <s v="Furniture"/>
    <s v="Chairs"/>
    <s v="Office Star - Mesh Screen back chair with Vinyl seat"/>
    <n v="392.94"/>
    <n v="3"/>
    <n v="0"/>
    <n v="43.223399999999998"/>
    <s v="OK"/>
    <n v="0.11"/>
  </r>
  <r>
    <n v="7995"/>
    <s v="US-2015-165743"/>
    <x v="447"/>
    <x v="259"/>
    <x v="369"/>
    <d v="2016-12-22T00:00:00"/>
    <n v="395"/>
    <n v="2015"/>
    <s v="Q4"/>
    <s v="Nov"/>
    <s v="Second Class"/>
    <s v="MM-18055"/>
    <s v="Michelle Moray"/>
    <s v="Consumer"/>
    <s v="United States"/>
    <s v="Aurora"/>
    <s v="Colorado"/>
    <n v="80013"/>
    <s v="West"/>
    <s v="FUR-BO-10002268"/>
    <s v="Furniture"/>
    <s v="Bookcases"/>
    <s v="Sauder Barrister Bookcases"/>
    <n v="145.76400000000001"/>
    <n v="6"/>
    <n v="0.7"/>
    <n v="-247.7988"/>
    <s v="OK"/>
    <n v="-1.7"/>
  </r>
  <r>
    <n v="178"/>
    <s v="US-2015-101511"/>
    <x v="448"/>
    <x v="259"/>
    <x v="369"/>
    <d v="2017-01-11T00:00:00"/>
    <n v="415"/>
    <n v="2015"/>
    <s v="Q4"/>
    <s v="Nov"/>
    <s v="Second Class"/>
    <s v="JE-15745"/>
    <s v="Joel Eaton"/>
    <s v="Consumer"/>
    <s v="United States"/>
    <s v="Newark"/>
    <s v="Ohio"/>
    <n v="43055"/>
    <s v="East"/>
    <s v="FUR-CH-10004698"/>
    <s v="Furniture"/>
    <s v="Chairs"/>
    <s v="Padded Folding Chairs, Black, 4/Carton"/>
    <n v="396.80200000000002"/>
    <n v="7"/>
    <n v="0.3"/>
    <n v="-11.337199999999999"/>
    <s v="OK"/>
    <n v="-2.8571428571428567E-2"/>
  </r>
  <r>
    <n v="9027"/>
    <s v="CA-2016-102127"/>
    <x v="449"/>
    <x v="260"/>
    <x v="370"/>
    <d v="2018-10-16T00:00:00"/>
    <n v="982"/>
    <n v="2016"/>
    <s v="Q1"/>
    <s v="Feb"/>
    <s v="Standard Class"/>
    <s v="VP-21760"/>
    <s v="Victoria Pisteka"/>
    <s v="Corporate"/>
    <s v="United States"/>
    <s v="New York City"/>
    <s v="New York"/>
    <n v="10035"/>
    <s v="East"/>
    <s v="FUR-FU-10003976"/>
    <s v="Furniture"/>
    <s v="Furnishings"/>
    <s v="DAX Executive Solid Wood Document Frame, Desktop or Hang, Mahogany, 5 x 7"/>
    <n v="37.74"/>
    <n v="3"/>
    <n v="0"/>
    <n v="12.8316"/>
    <s v="OK"/>
    <n v="0.33999999999999997"/>
  </r>
  <r>
    <n v="2920"/>
    <s v="CA-2016-160129"/>
    <x v="450"/>
    <x v="261"/>
    <x v="371"/>
    <d v="2017-01-28T00:00:00"/>
    <n v="66"/>
    <n v="2016"/>
    <s v="Q4"/>
    <s v="Nov"/>
    <s v="Same Day"/>
    <s v="LS-17200"/>
    <s v="Luke Schmidt"/>
    <s v="Corporate"/>
    <s v="United States"/>
    <s v="Philadelphia"/>
    <s v="Pennsylvania"/>
    <n v="19140"/>
    <s v="East"/>
    <s v="FUR-FU-10002088"/>
    <s v="Furniture"/>
    <s v="Furnishings"/>
    <s v="Nu-Dell Float Frame 11 x 14 1/2"/>
    <n v="14.368"/>
    <n v="2"/>
    <n v="0.2"/>
    <n v="3.9512"/>
    <s v="OK"/>
    <n v="0.27500000000000002"/>
  </r>
  <r>
    <n v="6370"/>
    <s v="CA-2016-103919"/>
    <x v="451"/>
    <x v="262"/>
    <x v="59"/>
    <d v="2016-07-10T00:00:00"/>
    <n v="526"/>
    <n v="2015"/>
    <s v="Q1"/>
    <s v="Jan"/>
    <s v="Standard Class"/>
    <s v="TP-21565"/>
    <s v="Tracy Poddar"/>
    <s v="Corporate"/>
    <s v="United States"/>
    <s v="Grand Prairie"/>
    <s v="Texas"/>
    <n v="75051"/>
    <s v="Central"/>
    <s v="FUR-FU-10001756"/>
    <s v="Furniture"/>
    <s v="Furnishings"/>
    <s v="Eldon Expressions Desk Accessory, Wood Photo Frame, Mahogany"/>
    <n v="38.08"/>
    <n v="5"/>
    <n v="0.6"/>
    <n v="-29.512"/>
    <s v="OK"/>
    <n v="-0.77500000000000002"/>
  </r>
  <r>
    <n v="2946"/>
    <s v="CA-2016-166443"/>
    <x v="452"/>
    <x v="263"/>
    <x v="372"/>
    <d v="2016-05-11T00:00:00"/>
    <n v="435"/>
    <n v="2015"/>
    <s v="Q1"/>
    <s v="Mar"/>
    <s v="First Class"/>
    <s v="LH-17020"/>
    <s v="Lisa Hazard"/>
    <s v="Consumer"/>
    <s v="United States"/>
    <s v="San Francisco"/>
    <s v="California"/>
    <n v="94122"/>
    <s v="West"/>
    <s v="FUR-FU-10004020"/>
    <s v="Furniture"/>
    <s v="Furnishings"/>
    <s v="Advantus Panel Wall Acrylic Frame"/>
    <n v="38.29"/>
    <n v="7"/>
    <n v="0"/>
    <n v="16.464700000000001"/>
    <s v="OK"/>
    <n v="0.43000000000000005"/>
  </r>
  <r>
    <n v="9466"/>
    <s v="CA-2016-126858"/>
    <x v="453"/>
    <x v="261"/>
    <x v="371"/>
    <d v="2016-12-11T00:00:00"/>
    <n v="18"/>
    <n v="2016"/>
    <s v="Q4"/>
    <s v="Nov"/>
    <s v="Standard Class"/>
    <s v="JM-15265"/>
    <s v="Janet Molinari"/>
    <s v="Corporate"/>
    <s v="United States"/>
    <s v="Seattle"/>
    <s v="Washington"/>
    <n v="98115"/>
    <s v="West"/>
    <s v="FUR-FU-10000448"/>
    <s v="Furniture"/>
    <s v="Furnishings"/>
    <s v="Tenex Chairmats For Use With Carpeted Floors"/>
    <n v="31.96"/>
    <n v="2"/>
    <n v="0"/>
    <n v="1.5980000000000001"/>
    <s v="OK"/>
    <n v="0.05"/>
  </r>
  <r>
    <n v="2921"/>
    <s v="CA-2016-160129"/>
    <x v="454"/>
    <x v="261"/>
    <x v="371"/>
    <d v="2017-01-29T00:00:00"/>
    <n v="67"/>
    <n v="2016"/>
    <s v="Q4"/>
    <s v="Nov"/>
    <s v="Same Day"/>
    <s v="LS-17200"/>
    <s v="Luke Schmidt"/>
    <s v="Corporate"/>
    <s v="United States"/>
    <s v="Philadelphia"/>
    <s v="Pennsylvania"/>
    <n v="19140"/>
    <s v="East"/>
    <s v="FUR-FU-10003976"/>
    <s v="Furniture"/>
    <s v="Furnishings"/>
    <s v="DAX Executive Solid Wood Document Frame, Desktop or Hang, Mahogany, 5 x 7"/>
    <n v="70.447999999999993"/>
    <n v="7"/>
    <n v="0.2"/>
    <n v="12.3284"/>
    <s v="OK"/>
    <n v="0.17500000000000002"/>
  </r>
  <r>
    <n v="5163"/>
    <s v="CA-2016-115378"/>
    <x v="455"/>
    <x v="261"/>
    <x v="371"/>
    <d v="2016-12-05T00:00:00"/>
    <n v="12"/>
    <n v="2016"/>
    <s v="Q4"/>
    <s v="Nov"/>
    <s v="Second Class"/>
    <s v="AJ-10945"/>
    <s v="Ashley Jarboe"/>
    <s v="Consumer"/>
    <s v="United States"/>
    <s v="Taylor"/>
    <s v="Michigan"/>
    <n v="48180"/>
    <s v="Central"/>
    <s v="FUR-CH-10000863"/>
    <s v="Furniture"/>
    <s v="Chairs"/>
    <s v="Novimex Swivel Fabric Task Chair"/>
    <n v="301.95999999999998"/>
    <n v="2"/>
    <n v="0"/>
    <n v="33.215600000000002"/>
    <s v="OK"/>
    <n v="0.11000000000000001"/>
  </r>
  <r>
    <n v="5678"/>
    <s v="CA-2014-126802"/>
    <x v="456"/>
    <x v="264"/>
    <x v="373"/>
    <d v="2017-09-28T00:00:00"/>
    <n v="881"/>
    <n v="2015"/>
    <s v="Q2"/>
    <s v="May"/>
    <s v="Standard Class"/>
    <s v="ZC-21910"/>
    <s v="Zuschuss Carroll"/>
    <s v="Consumer"/>
    <s v="United States"/>
    <s v="Chicago"/>
    <s v="Illinois"/>
    <n v="60610"/>
    <s v="Central"/>
    <s v="FUR-FU-10000193"/>
    <s v="Furniture"/>
    <s v="Furnishings"/>
    <s v="Tenex Chairmats For Use with Hard Floors"/>
    <n v="38.975999999999999"/>
    <n v="3"/>
    <n v="0.6"/>
    <n v="-50.668799999999997"/>
    <s v="OK"/>
    <n v="-1.3"/>
  </r>
  <r>
    <n v="8111"/>
    <s v="CA-2017-160122"/>
    <x v="457"/>
    <x v="265"/>
    <x v="374"/>
    <d v="2017-11-23T00:00:00"/>
    <n v="351"/>
    <n v="2016"/>
    <s v="Q4"/>
    <s v="Dec"/>
    <s v="Standard Class"/>
    <s v="RD-19930"/>
    <s v="Russell D'Ascenzo"/>
    <s v="Consumer"/>
    <s v="United States"/>
    <s v="Chicago"/>
    <s v="Illinois"/>
    <n v="60623"/>
    <s v="Central"/>
    <s v="FUR-CH-10000422"/>
    <s v="Furniture"/>
    <s v="Chairs"/>
    <s v="Global Highback Leather Tilter in Burgundy"/>
    <n v="127.386"/>
    <n v="2"/>
    <n v="0.3"/>
    <n v="-25.4772"/>
    <s v="OK"/>
    <n v="-0.2"/>
  </r>
  <r>
    <n v="304"/>
    <s v="US-2017-152380"/>
    <x v="458"/>
    <x v="265"/>
    <x v="375"/>
    <d v="2017-11-23T00:00:00"/>
    <n v="341"/>
    <n v="2016"/>
    <s v="Q4"/>
    <s v="Dec"/>
    <s v="Standard Class"/>
    <s v="JH-15910"/>
    <s v="Jonathan Howell"/>
    <s v="Consumer"/>
    <s v="United States"/>
    <s v="Chicago"/>
    <s v="Illinois"/>
    <n v="60623"/>
    <s v="Central"/>
    <s v="FUR-TA-10002533"/>
    <s v="Furniture"/>
    <s v="Tables"/>
    <s v="BPI Conference Tables"/>
    <n v="219.07499999999999"/>
    <n v="3"/>
    <n v="0.5"/>
    <n v="-131.44499999999999"/>
    <s v="OK"/>
    <n v="-0.6"/>
  </r>
  <r>
    <n v="3024"/>
    <s v="CA-2017-124674"/>
    <x v="459"/>
    <x v="265"/>
    <x v="376"/>
    <d v="2017-11-23T00:00:00"/>
    <n v="363"/>
    <n v="2016"/>
    <s v="Q4"/>
    <s v="Nov"/>
    <s v="Standard Class"/>
    <s v="JB-16000"/>
    <s v="Joy Bell-"/>
    <s v="Consumer"/>
    <s v="United States"/>
    <s v="Brownsville"/>
    <s v="Texas"/>
    <n v="78521"/>
    <s v="Central"/>
    <s v="FUR-BO-10002202"/>
    <s v="Furniture"/>
    <s v="Bookcases"/>
    <s v="Atlantic Metals Mobile 2-Shelf Bookcases, Custom Colors"/>
    <n v="327.7328"/>
    <n v="2"/>
    <n v="0.32"/>
    <n v="-14.4588"/>
    <s v="OK"/>
    <n v="-4.4117647058823532E-2"/>
  </r>
  <r>
    <n v="2552"/>
    <s v="CA-2017-101042"/>
    <x v="460"/>
    <x v="265"/>
    <x v="377"/>
    <d v="2017-11-23T00:00:00"/>
    <n v="340"/>
    <n v="2016"/>
    <s v="Q4"/>
    <s v="Dec"/>
    <s v="Standard Class"/>
    <s v="AB-10105"/>
    <s v="Adrian Barton"/>
    <s v="Consumer"/>
    <s v="United States"/>
    <s v="Henderson"/>
    <s v="Kentucky"/>
    <n v="42420"/>
    <s v="South"/>
    <s v="FUR-FU-10004665"/>
    <s v="Furniture"/>
    <s v="Furnishings"/>
    <s v="3M Polarizing Task Lamp with Clamp Arm, Light Gray"/>
    <n v="821.88"/>
    <n v="6"/>
    <n v="0"/>
    <n v="213.68879999999999"/>
    <s v="OK"/>
    <n v="0.26"/>
  </r>
  <r>
    <n v="3835"/>
    <s v="CA-2014-105984"/>
    <x v="461"/>
    <x v="266"/>
    <x v="119"/>
    <d v="2017-02-03T00:00:00"/>
    <n v="802"/>
    <n v="2014"/>
    <s v="Q4"/>
    <s v="Nov"/>
    <s v="Same Day"/>
    <s v="MY-18295"/>
    <s v="Muhammed Yedwab"/>
    <s v="Corporate"/>
    <s v="United States"/>
    <s v="Columbus"/>
    <s v="Ohio"/>
    <n v="43229"/>
    <s v="East"/>
    <s v="FUR-CH-10000847"/>
    <s v="Furniture"/>
    <s v="Chairs"/>
    <s v="Global Executive Mid-Back Manager's Chair"/>
    <n v="611.05799999999999"/>
    <n v="3"/>
    <n v="0.3"/>
    <n v="-34.9176"/>
    <s v="OK"/>
    <n v="-5.7142857142857141E-2"/>
  </r>
  <r>
    <n v="3603"/>
    <s v="CA-2014-159835"/>
    <x v="462"/>
    <x v="266"/>
    <x v="119"/>
    <d v="2016-11-19T00:00:00"/>
    <n v="726"/>
    <n v="2014"/>
    <s v="Q4"/>
    <s v="Nov"/>
    <s v="Standard Class"/>
    <s v="RB-19330"/>
    <s v="Randy Bradley"/>
    <s v="Consumer"/>
    <s v="United States"/>
    <s v="Philadelphia"/>
    <s v="Pennsylvania"/>
    <n v="19143"/>
    <s v="East"/>
    <s v="FUR-CH-10004997"/>
    <s v="Furniture"/>
    <s v="Chairs"/>
    <s v="Hon Every-Day Series Multi-Task Chairs"/>
    <n v="657.93"/>
    <n v="5"/>
    <n v="0.3"/>
    <n v="-93.99"/>
    <s v="OK"/>
    <n v="-0.14285714285714285"/>
  </r>
  <r>
    <n v="9286"/>
    <s v="CA-2015-102778"/>
    <x v="463"/>
    <x v="267"/>
    <x v="378"/>
    <d v="2017-01-12T00:00:00"/>
    <n v="415"/>
    <n v="2015"/>
    <s v="Q4"/>
    <s v="Nov"/>
    <s v="First Class"/>
    <s v="JH-15820"/>
    <s v="John Huston"/>
    <s v="Consumer"/>
    <s v="United States"/>
    <s v="Monroe"/>
    <s v="North Carolina"/>
    <n v="28110"/>
    <s v="South"/>
    <s v="FUR-FU-10000087"/>
    <s v="Furniture"/>
    <s v="Furnishings"/>
    <s v="Executive Impressions 14&quot; Two-Color Numerals Wall Clock"/>
    <n v="18.175999999999998"/>
    <n v="1"/>
    <n v="0.2"/>
    <n v="4.7712000000000003"/>
    <s v="OK"/>
    <n v="0.26250000000000007"/>
  </r>
  <r>
    <n v="9502"/>
    <s v="US-2015-158589"/>
    <x v="464"/>
    <x v="267"/>
    <x v="378"/>
    <d v="2016-12-25T00:00:00"/>
    <n v="397"/>
    <n v="2015"/>
    <s v="Q4"/>
    <s v="Nov"/>
    <s v="Standard Class"/>
    <s v="KW-16570"/>
    <s v="Kelly Williams"/>
    <s v="Consumer"/>
    <s v="United States"/>
    <s v="San Francisco"/>
    <s v="California"/>
    <n v="94109"/>
    <s v="West"/>
    <s v="FUR-FU-10001546"/>
    <s v="Furniture"/>
    <s v="Furnishings"/>
    <s v="Dana Swing-Arm Lamps"/>
    <n v="32.04"/>
    <n v="3"/>
    <n v="0"/>
    <n v="8.01"/>
    <s v="OK"/>
    <n v="0.25"/>
  </r>
  <r>
    <n v="7917"/>
    <s v="CA-2015-110891"/>
    <x v="465"/>
    <x v="267"/>
    <x v="378"/>
    <d v="2016-12-24T00:00:00"/>
    <n v="396"/>
    <n v="2015"/>
    <s v="Q4"/>
    <s v="Nov"/>
    <s v="Standard Class"/>
    <s v="PO-19195"/>
    <s v="Phillina Ober"/>
    <s v="Home Office"/>
    <s v="United States"/>
    <s v="Philadelphia"/>
    <s v="Pennsylvania"/>
    <n v="19140"/>
    <s v="East"/>
    <s v="FUR-CH-10002880"/>
    <s v="Furniture"/>
    <s v="Chairs"/>
    <s v="Global High-Back Leather Tilter, Burgundy"/>
    <n v="344.37200000000001"/>
    <n v="4"/>
    <n v="0.3"/>
    <n v="-93.472399999999993"/>
    <s v="OK"/>
    <n v="-0.27142857142857141"/>
  </r>
  <r>
    <n v="4060"/>
    <s v="CA-2015-124058"/>
    <x v="466"/>
    <x v="267"/>
    <x v="378"/>
    <d v="2016-12-23T00:00:00"/>
    <n v="395"/>
    <n v="2015"/>
    <s v="Q4"/>
    <s v="Nov"/>
    <s v="Standard Class"/>
    <s v="LC-16885"/>
    <s v="Lena Creighton"/>
    <s v="Consumer"/>
    <s v="United States"/>
    <s v="Oakland"/>
    <s v="California"/>
    <n v="94601"/>
    <s v="West"/>
    <s v="FUR-CH-10000595"/>
    <s v="Furniture"/>
    <s v="Chairs"/>
    <s v="Safco Contoured Stacking Chairs"/>
    <n v="572.16"/>
    <n v="3"/>
    <n v="0.2"/>
    <n v="35.76"/>
    <s v="OK"/>
    <n v="6.25E-2"/>
  </r>
  <r>
    <n v="2790"/>
    <s v="US-2014-117744"/>
    <x v="467"/>
    <x v="268"/>
    <x v="45"/>
    <d v="2014-06-12T00:00:00"/>
    <n v="137"/>
    <n v="2014"/>
    <s v="Q1"/>
    <s v="Jan"/>
    <s v="Standard Class"/>
    <s v="MD-17860"/>
    <s v="Michael Dominguez"/>
    <s v="Corporate"/>
    <s v="United States"/>
    <s v="Corpus Christi"/>
    <s v="Texas"/>
    <n v="78415"/>
    <s v="Central"/>
    <s v="FUR-FU-10002759"/>
    <s v="Furniture"/>
    <s v="Furnishings"/>
    <s v="12-1/2 Diameter Round Wall Clock"/>
    <n v="39.96"/>
    <n v="5"/>
    <n v="0.6"/>
    <n v="-23.975999999999999"/>
    <s v="OK"/>
    <n v="-0.6"/>
  </r>
  <r>
    <n v="8407"/>
    <s v="CA-2017-140480"/>
    <x v="468"/>
    <x v="129"/>
    <x v="379"/>
    <d v="2017-12-07T00:00:00"/>
    <n v="691"/>
    <n v="2016"/>
    <s v="Q1"/>
    <s v="Jan"/>
    <s v="Standard Class"/>
    <s v="HE-14800"/>
    <s v="Harold Engle"/>
    <s v="Corporate"/>
    <s v="United States"/>
    <s v="Newark"/>
    <s v="Delaware"/>
    <n v="19711"/>
    <s v="East"/>
    <s v="FUR-FU-10001057"/>
    <s v="Furniture"/>
    <s v="Furnishings"/>
    <s v="Tensor Track Tree Floor Lamp"/>
    <n v="39.979999999999997"/>
    <n v="2"/>
    <n v="0"/>
    <n v="9.1953999999999994"/>
    <s v="OK"/>
    <n v="0.23"/>
  </r>
  <r>
    <n v="1409"/>
    <s v="CA-2016-130407"/>
    <x v="469"/>
    <x v="269"/>
    <x v="380"/>
    <d v="2016-06-09T00:00:00"/>
    <n v="514"/>
    <n v="2015"/>
    <s v="Q1"/>
    <s v="Jan"/>
    <s v="Standard Class"/>
    <s v="KD-16270"/>
    <s v="Karen Daniels"/>
    <s v="Consumer"/>
    <s v="United States"/>
    <s v="New York City"/>
    <s v="New York"/>
    <n v="10024"/>
    <s v="East"/>
    <s v="FUR-FU-10001967"/>
    <s v="Furniture"/>
    <s v="Furnishings"/>
    <s v="Telescoping Adjustable Floor Lamp"/>
    <n v="39.979999999999997"/>
    <n v="2"/>
    <n v="0"/>
    <n v="9.9949999999999992"/>
    <s v="OK"/>
    <n v="0.25"/>
  </r>
  <r>
    <n v="479"/>
    <s v="CA-2016-152632"/>
    <x v="470"/>
    <x v="270"/>
    <x v="381"/>
    <d v="2016-09-05T00:00:00"/>
    <n v="207"/>
    <n v="2016"/>
    <s v="Q1"/>
    <s v="Feb"/>
    <s v="Standard Class"/>
    <s v="JE-15475"/>
    <s v="Jeremy Ellison"/>
    <s v="Consumer"/>
    <s v="United States"/>
    <s v="Troy"/>
    <s v="New York"/>
    <n v="12180"/>
    <s v="East"/>
    <s v="FUR-FU-10002671"/>
    <s v="Furniture"/>
    <s v="Furnishings"/>
    <s v="Electrix 20W Halogen Replacement Bulb for Zoom-In Desk Lamp"/>
    <n v="40.200000000000003"/>
    <n v="3"/>
    <n v="0"/>
    <n v="19.295999999999999"/>
    <s v="OK"/>
    <n v="0.47999999999999993"/>
  </r>
  <r>
    <n v="8010"/>
    <s v="CA-2015-110863"/>
    <x v="471"/>
    <x v="267"/>
    <x v="378"/>
    <d v="2016-11-23T00:00:00"/>
    <n v="365"/>
    <n v="2015"/>
    <s v="Q4"/>
    <s v="Nov"/>
    <s v="Standard Class"/>
    <s v="AA-10645"/>
    <s v="Anna Andreadi"/>
    <s v="Consumer"/>
    <s v="United States"/>
    <s v="Oklahoma City"/>
    <s v="Oklahoma"/>
    <n v="73120"/>
    <s v="Central"/>
    <s v="FUR-CH-10002073"/>
    <s v="Furniture"/>
    <s v="Chairs"/>
    <s v="Hon Olson Stacker Chairs"/>
    <n v="1323.9"/>
    <n v="5"/>
    <n v="0"/>
    <n v="383.93099999999998"/>
    <s v="OK"/>
    <n v="0.28999999999999998"/>
  </r>
  <r>
    <n v="1107"/>
    <s v="US-2016-110156"/>
    <x v="472"/>
    <x v="271"/>
    <x v="356"/>
    <d v="2016-12-12T00:00:00"/>
    <n v="18"/>
    <n v="2016"/>
    <s v="Q4"/>
    <s v="Nov"/>
    <s v="Standard Class"/>
    <s v="EH-13945"/>
    <s v="Eric Hoffmann"/>
    <s v="Consumer"/>
    <s v="United States"/>
    <s v="Houston"/>
    <s v="Texas"/>
    <n v="77041"/>
    <s v="Central"/>
    <s v="FUR-FU-10000206"/>
    <s v="Furniture"/>
    <s v="Furnishings"/>
    <s v="GE General Purpose, Extra Long Life, Showcase &amp; Floodlight Incandescent Bulbs"/>
    <n v="2.3279999999999998"/>
    <n v="2"/>
    <n v="0.6"/>
    <n v="-0.75660000000000005"/>
    <s v="OK"/>
    <n v="-0.32500000000000007"/>
  </r>
  <r>
    <n v="293"/>
    <s v="CA-2016-110772"/>
    <x v="473"/>
    <x v="271"/>
    <x v="356"/>
    <d v="2016-12-30T00:00:00"/>
    <n v="36"/>
    <n v="2016"/>
    <s v="Q4"/>
    <s v="Nov"/>
    <s v="Second Class"/>
    <s v="NZ-18565"/>
    <s v="Nick Zandusky"/>
    <s v="Home Office"/>
    <s v="United States"/>
    <s v="Columbus"/>
    <s v="Ohio"/>
    <n v="43229"/>
    <s v="East"/>
    <s v="FUR-BO-10004709"/>
    <s v="Furniture"/>
    <s v="Bookcases"/>
    <s v="Bush Westfield Collection Bookcases, Medium Cherry Finish"/>
    <n v="86.97"/>
    <n v="3"/>
    <n v="0.5"/>
    <n v="-48.703200000000002"/>
    <s v="OK"/>
    <n v="-0.56000000000000005"/>
  </r>
  <r>
    <n v="2945"/>
    <s v="CA-2017-126242"/>
    <x v="474"/>
    <x v="272"/>
    <x v="382"/>
    <d v="2017-11-24T00:00:00"/>
    <n v="340"/>
    <n v="2016"/>
    <s v="Q4"/>
    <s v="Dec"/>
    <s v="Standard Class"/>
    <s v="MC-18100"/>
    <s v="Mick Crebagga"/>
    <s v="Consumer"/>
    <s v="United States"/>
    <s v="Los Angeles"/>
    <s v="California"/>
    <n v="90049"/>
    <s v="West"/>
    <s v="FUR-FU-10002685"/>
    <s v="Furniture"/>
    <s v="Furnishings"/>
    <s v="Executive Impressions 13-1/2&quot; Indoor/Outdoor Wall Clock"/>
    <n v="18.7"/>
    <n v="1"/>
    <n v="0"/>
    <n v="7.1059999999999999"/>
    <s v="OK"/>
    <n v="0.38"/>
  </r>
  <r>
    <n v="2930"/>
    <s v="CA-2017-143434"/>
    <x v="475"/>
    <x v="272"/>
    <x v="383"/>
    <d v="2017-11-24T00:00:00"/>
    <n v="351"/>
    <n v="2016"/>
    <s v="Q4"/>
    <s v="Dec"/>
    <s v="Standard Class"/>
    <s v="ME-17320"/>
    <s v="Maria Etezadi"/>
    <s v="Home Office"/>
    <s v="United States"/>
    <s v="Saginaw"/>
    <s v="Michigan"/>
    <n v="48601"/>
    <s v="Central"/>
    <s v="FUR-FU-10002597"/>
    <s v="Furniture"/>
    <s v="Furnishings"/>
    <s v="C-Line Magnetic Cubicle Keepers, Clear Polypropylene"/>
    <n v="19.760000000000002"/>
    <n v="4"/>
    <n v="0"/>
    <n v="8.2992000000000008"/>
    <s v="OK"/>
    <n v="0.42"/>
  </r>
  <r>
    <n v="3381"/>
    <s v="CA-2017-103156"/>
    <x v="476"/>
    <x v="272"/>
    <x v="384"/>
    <d v="2017-11-24T00:00:00"/>
    <n v="298"/>
    <n v="2017"/>
    <s v="Q1"/>
    <s v="Jan"/>
    <s v="First Class"/>
    <s v="TD-20995"/>
    <s v="Tamara Dahlen"/>
    <s v="Consumer"/>
    <s v="United States"/>
    <s v="Philadelphia"/>
    <s v="Pennsylvania"/>
    <n v="19120"/>
    <s v="East"/>
    <s v="FUR-FU-10000320"/>
    <s v="Furniture"/>
    <s v="Furnishings"/>
    <s v="OIC Stacking Trays"/>
    <n v="24.047999999999998"/>
    <n v="9"/>
    <n v="0.2"/>
    <n v="7.2144000000000004"/>
    <s v="OK"/>
    <n v="0.30000000000000004"/>
  </r>
  <r>
    <n v="7929"/>
    <s v="CA-2017-120404"/>
    <x v="477"/>
    <x v="272"/>
    <x v="305"/>
    <d v="2017-11-24T00:00:00"/>
    <n v="322"/>
    <n v="2017"/>
    <s v="Q1"/>
    <s v="Jan"/>
    <s v="Second Class"/>
    <s v="KH-16330"/>
    <s v="Katharine Harms"/>
    <s v="Corporate"/>
    <s v="United States"/>
    <s v="New York City"/>
    <s v="New York"/>
    <n v="10035"/>
    <s v="East"/>
    <s v="FUR-FU-10000820"/>
    <s v="Furniture"/>
    <s v="Furnishings"/>
    <s v="Tensor Brushed Steel Torchiere Floor Lamp"/>
    <n v="50.97"/>
    <n v="3"/>
    <n v="0"/>
    <n v="9.1745999999999999"/>
    <s v="OK"/>
    <n v="0.18"/>
  </r>
  <r>
    <n v="1844"/>
    <s v="CA-2015-135391"/>
    <x v="478"/>
    <x v="273"/>
    <x v="122"/>
    <d v="2015-11-02T00:00:00"/>
    <n v="379"/>
    <n v="2014"/>
    <s v="Q4"/>
    <s v="Oct"/>
    <s v="Second Class"/>
    <s v="FA-14230"/>
    <s v="Frank Atkinson"/>
    <s v="Corporate"/>
    <s v="United States"/>
    <s v="San Antonio"/>
    <s v="Texas"/>
    <n v="78207"/>
    <s v="Central"/>
    <s v="FUR-FU-10001986"/>
    <s v="Furniture"/>
    <s v="Furnishings"/>
    <s v="Dana Fluorescent Magnifying Lamp, White, 36&quot;"/>
    <n v="40.783999999999999"/>
    <n v="2"/>
    <n v="0.6"/>
    <n v="-30.588000000000001"/>
    <s v="OK"/>
    <n v="-0.75"/>
  </r>
  <r>
    <n v="2803"/>
    <s v="CA-2017-143329"/>
    <x v="479"/>
    <x v="274"/>
    <x v="179"/>
    <d v="2017-08-11T00:00:00"/>
    <n v="656"/>
    <n v="2015"/>
    <s v="Q4"/>
    <s v="Oct"/>
    <s v="Standard Class"/>
    <s v="DL-13330"/>
    <s v="Denise Leinenbach"/>
    <s v="Consumer"/>
    <s v="United States"/>
    <s v="Las Cruces"/>
    <s v="New Mexico"/>
    <n v="88001"/>
    <s v="West"/>
    <s v="FUR-FU-10000629"/>
    <s v="Furniture"/>
    <s v="Furnishings"/>
    <s v="9-3/4 Diameter Round Wall Clock"/>
    <n v="41.37"/>
    <n v="3"/>
    <n v="0"/>
    <n v="17.375399999999999"/>
    <s v="OK"/>
    <n v="0.42"/>
  </r>
  <r>
    <n v="1642"/>
    <s v="CA-2016-157266"/>
    <x v="480"/>
    <x v="275"/>
    <x v="385"/>
    <d v="2018-07-09T00:00:00"/>
    <n v="915"/>
    <n v="2016"/>
    <s v="Q1"/>
    <s v="Jan"/>
    <s v="Standard Class"/>
    <s v="TB-21280"/>
    <s v="Toby Braunhardt"/>
    <s v="Consumer"/>
    <s v="United States"/>
    <s v="Washington"/>
    <s v="District of Columbia"/>
    <n v="20016"/>
    <s v="East"/>
    <s v="FUR-FU-10000629"/>
    <s v="Furniture"/>
    <s v="Furnishings"/>
    <s v="9-3/4 Diameter Round Wall Clock"/>
    <n v="41.37"/>
    <n v="3"/>
    <n v="0"/>
    <n v="17.375399999999999"/>
    <s v="OK"/>
    <n v="0.42"/>
  </r>
  <r>
    <n v="9747"/>
    <s v="CA-2017-137505"/>
    <x v="481"/>
    <x v="272"/>
    <x v="386"/>
    <d v="2017-11-24T00:00:00"/>
    <n v="281"/>
    <n v="2017"/>
    <s v="Q1"/>
    <s v="Feb"/>
    <s v="Same Day"/>
    <s v="BP-11290"/>
    <s v="Beth Paige"/>
    <s v="Consumer"/>
    <s v="United States"/>
    <s v="Los Angeles"/>
    <s v="California"/>
    <n v="90008"/>
    <s v="West"/>
    <s v="FUR-TA-10001676"/>
    <s v="Furniture"/>
    <s v="Tables"/>
    <s v="Hon 61000 Series Interactive Training Tables"/>
    <n v="71.087999999999994"/>
    <n v="2"/>
    <n v="0.2"/>
    <n v="-1.7771999999999999"/>
    <s v="OK"/>
    <n v="-2.5000000000000001E-2"/>
  </r>
  <r>
    <n v="4753"/>
    <s v="CA-2017-103499"/>
    <x v="482"/>
    <x v="272"/>
    <x v="387"/>
    <d v="2017-11-24T00:00:00"/>
    <n v="323"/>
    <n v="2017"/>
    <s v="Q1"/>
    <s v="Jan"/>
    <s v="Standard Class"/>
    <s v="ES-14020"/>
    <s v="Erica Smith"/>
    <s v="Consumer"/>
    <s v="United States"/>
    <s v="Jackson"/>
    <s v="Tennessee"/>
    <n v="38301"/>
    <s v="South"/>
    <s v="FUR-CH-10001482"/>
    <s v="Furniture"/>
    <s v="Chairs"/>
    <s v="Office Star - Mesh Screen back chair with Vinyl seat"/>
    <n v="209.56800000000001"/>
    <n v="2"/>
    <n v="0.2"/>
    <n v="-23.5764"/>
    <s v="OK"/>
    <n v="-0.11249999999999999"/>
  </r>
  <r>
    <n v="2614"/>
    <s v="CA-2016-137204"/>
    <x v="483"/>
    <x v="183"/>
    <x v="246"/>
    <d v="2018-05-01T00:00:00"/>
    <n v="726"/>
    <n v="2016"/>
    <s v="Q2"/>
    <s v="May"/>
    <s v="Standard Class"/>
    <s v="BO-11350"/>
    <s v="Bill Overfelt"/>
    <s v="Corporate"/>
    <s v="United States"/>
    <s v="Los Angeles"/>
    <s v="California"/>
    <n v="90045"/>
    <s v="West"/>
    <s v="FUR-CH-10002304"/>
    <s v="Furniture"/>
    <s v="Chairs"/>
    <s v="Global Stack Chair without Arms, Black"/>
    <n v="41.567999999999998"/>
    <n v="2"/>
    <n v="0.2"/>
    <n v="2.5979999999999999"/>
    <s v="OK"/>
    <n v="6.25E-2"/>
  </r>
  <r>
    <n v="9676"/>
    <s v="CA-2016-137393"/>
    <x v="484"/>
    <x v="276"/>
    <x v="388"/>
    <d v="2016-10-05T00:00:00"/>
    <n v="543"/>
    <n v="2015"/>
    <s v="Q2"/>
    <s v="Apr"/>
    <s v="Standard Class"/>
    <s v="GM-14500"/>
    <s v="Gene McClure"/>
    <s v="Consumer"/>
    <s v="United States"/>
    <s v="Bakersfield"/>
    <s v="California"/>
    <n v="93309"/>
    <s v="West"/>
    <s v="FUR-FU-10001617"/>
    <s v="Furniture"/>
    <s v="Furnishings"/>
    <s v="Executive Impressions 8-1/2&quot; Career Panel/Partition Cubicle Clock"/>
    <n v="41.6"/>
    <n v="4"/>
    <n v="0"/>
    <n v="14.144"/>
    <s v="OK"/>
    <n v="0.33999999999999997"/>
  </r>
  <r>
    <n v="1265"/>
    <s v="CA-2016-155992"/>
    <x v="485"/>
    <x v="277"/>
    <x v="389"/>
    <d v="2016-02-10T00:00:00"/>
    <n v="418"/>
    <n v="2014"/>
    <s v="Q4"/>
    <s v="Dec"/>
    <s v="First Class"/>
    <s v="CC-12220"/>
    <s v="Chris Cortes"/>
    <s v="Consumer"/>
    <s v="United States"/>
    <s v="La Porte"/>
    <s v="Indiana"/>
    <n v="46350"/>
    <s v="Central"/>
    <s v="FUR-FU-10003724"/>
    <s v="Furniture"/>
    <s v="Furnishings"/>
    <s v="Westinghouse Clip-On Gooseneck Lamps"/>
    <n v="41.85"/>
    <n v="5"/>
    <n v="0"/>
    <n v="10.881"/>
    <s v="OK"/>
    <n v="0.26"/>
  </r>
  <r>
    <n v="6623"/>
    <s v="CA-2014-130449"/>
    <x v="486"/>
    <x v="278"/>
    <x v="390"/>
    <d v="2014-09-09T00:00:00"/>
    <n v="185"/>
    <n v="2014"/>
    <s v="Q1"/>
    <s v="Mar"/>
    <s v="First Class"/>
    <s v="VP-21760"/>
    <s v="Victoria Pisteka"/>
    <s v="Corporate"/>
    <s v="United States"/>
    <s v="San Francisco"/>
    <s v="California"/>
    <n v="94109"/>
    <s v="West"/>
    <s v="FUR-FU-10001487"/>
    <s v="Furniture"/>
    <s v="Furnishings"/>
    <s v="Eldon Expressions Wood and Plastic Desk Accessories, Cherry Wood"/>
    <n v="41.88"/>
    <n v="6"/>
    <n v="0"/>
    <n v="12.145200000000001"/>
    <s v="OK"/>
    <n v="0.28999999999999998"/>
  </r>
  <r>
    <n v="3051"/>
    <s v="US-2017-148054"/>
    <x v="487"/>
    <x v="279"/>
    <x v="391"/>
    <d v="2017-11-10T00:00:00"/>
    <n v="701"/>
    <n v="2015"/>
    <s v="Q4"/>
    <s v="Dec"/>
    <s v="Standard Class"/>
    <s v="NZ-18565"/>
    <s v="Nick Zandusky"/>
    <s v="Home Office"/>
    <s v="United States"/>
    <s v="Meridian"/>
    <s v="Idaho"/>
    <n v="83642"/>
    <s v="West"/>
    <s v="FUR-FU-10003247"/>
    <s v="Furniture"/>
    <s v="Furnishings"/>
    <s v="36X48 HARDFLOOR CHAIRMAT"/>
    <n v="41.96"/>
    <n v="2"/>
    <n v="0"/>
    <n v="2.9371999999999998"/>
    <s v="OK"/>
    <n v="6.9999999999999993E-2"/>
  </r>
  <r>
    <n v="9746"/>
    <s v="CA-2017-137505"/>
    <x v="488"/>
    <x v="272"/>
    <x v="392"/>
    <d v="2017-11-24T00:00:00"/>
    <n v="282"/>
    <n v="2017"/>
    <s v="Q1"/>
    <s v="Feb"/>
    <s v="Same Day"/>
    <s v="BP-11290"/>
    <s v="Beth Paige"/>
    <s v="Consumer"/>
    <s v="United States"/>
    <s v="Los Angeles"/>
    <s v="California"/>
    <n v="90008"/>
    <s v="West"/>
    <s v="FUR-TA-10000617"/>
    <s v="Furniture"/>
    <s v="Tables"/>
    <s v="Hon Practical Foundations 30 x 60 Training Table, Light Gray/Charcoal"/>
    <n v="364.08"/>
    <n v="2"/>
    <n v="0.2"/>
    <n v="9.1020000000000003"/>
    <s v="OK"/>
    <n v="2.5000000000000001E-2"/>
  </r>
  <r>
    <n v="7324"/>
    <s v="US-2017-126053"/>
    <x v="489"/>
    <x v="100"/>
    <x v="393"/>
    <d v="2017-08-12T00:00:00"/>
    <n v="623"/>
    <n v="2015"/>
    <s v="Q4"/>
    <s v="Nov"/>
    <s v="First Class"/>
    <s v="CS-11950"/>
    <s v="Carlos Soltero"/>
    <s v="Consumer"/>
    <s v="United States"/>
    <s v="New York City"/>
    <s v="New York"/>
    <n v="10024"/>
    <s v="East"/>
    <s v="FUR-FU-10001934"/>
    <s v="Furniture"/>
    <s v="Furnishings"/>
    <s v="Magnifier Swing Arm Lamp"/>
    <n v="41.96"/>
    <n v="2"/>
    <n v="0"/>
    <n v="10.909599999999999"/>
    <s v="OK"/>
    <n v="0.25999999999999995"/>
  </r>
  <r>
    <n v="9637"/>
    <s v="CA-2014-124702"/>
    <x v="490"/>
    <x v="280"/>
    <x v="394"/>
    <d v="2016-12-02T00:00:00"/>
    <n v="738"/>
    <n v="2014"/>
    <s v="Q4"/>
    <s v="Nov"/>
    <s v="Standard Class"/>
    <s v="MH-17785"/>
    <s v="Maya Herman"/>
    <s v="Corporate"/>
    <s v="United States"/>
    <s v="Seattle"/>
    <s v="Washington"/>
    <n v="98105"/>
    <s v="West"/>
    <s v="FUR-FU-10003553"/>
    <s v="Furniture"/>
    <s v="Furnishings"/>
    <s v="Howard Miller 13-1/2&quot; Diameter Rosebrook Wall Clock"/>
    <n v="137.54"/>
    <n v="2"/>
    <n v="0"/>
    <n v="55.015999999999998"/>
    <s v="OK"/>
    <n v="0.4"/>
  </r>
  <r>
    <n v="1574"/>
    <s v="US-2014-157385"/>
    <x v="491"/>
    <x v="280"/>
    <x v="394"/>
    <d v="2017-01-25T00:00:00"/>
    <n v="792"/>
    <n v="2014"/>
    <s v="Q4"/>
    <s v="Nov"/>
    <s v="First Class"/>
    <s v="SC-20095"/>
    <s v="Sanjit Chand"/>
    <s v="Consumer"/>
    <s v="United States"/>
    <s v="Los Angeles"/>
    <s v="California"/>
    <n v="90004"/>
    <s v="West"/>
    <s v="FUR-CH-10000595"/>
    <s v="Furniture"/>
    <s v="Chairs"/>
    <s v="Safco Contoured Stacking Chairs"/>
    <n v="381.44"/>
    <n v="2"/>
    <n v="0.2"/>
    <n v="23.84"/>
    <s v="OK"/>
    <n v="6.25E-2"/>
  </r>
  <r>
    <n v="1571"/>
    <s v="US-2014-157385"/>
    <x v="492"/>
    <x v="280"/>
    <x v="394"/>
    <d v="2017-01-24T00:00:00"/>
    <n v="791"/>
    <n v="2014"/>
    <s v="Q4"/>
    <s v="Nov"/>
    <s v="First Class"/>
    <s v="SC-20095"/>
    <s v="Sanjit Chand"/>
    <s v="Consumer"/>
    <s v="United States"/>
    <s v="Los Angeles"/>
    <s v="California"/>
    <n v="90004"/>
    <s v="West"/>
    <s v="FUR-CH-10000863"/>
    <s v="Furniture"/>
    <s v="Chairs"/>
    <s v="Novimex Swivel Fabric Task Chair"/>
    <n v="603.91999999999996"/>
    <n v="5"/>
    <n v="0.2"/>
    <n v="-67.941000000000003"/>
    <s v="OK"/>
    <n v="-0.11250000000000002"/>
  </r>
  <r>
    <n v="9638"/>
    <s v="CA-2014-124702"/>
    <x v="493"/>
    <x v="280"/>
    <x v="394"/>
    <d v="2016-12-03T00:00:00"/>
    <n v="739"/>
    <n v="2014"/>
    <s v="Q4"/>
    <s v="Nov"/>
    <s v="Standard Class"/>
    <s v="MH-17785"/>
    <s v="Maya Herman"/>
    <s v="Corporate"/>
    <s v="United States"/>
    <s v="Seattle"/>
    <s v="Washington"/>
    <n v="98105"/>
    <s v="West"/>
    <s v="FUR-TA-10003008"/>
    <s v="Furniture"/>
    <s v="Tables"/>
    <s v="Lesro Round Back Collection Coffee Table, End Table"/>
    <n v="730.2"/>
    <n v="4"/>
    <n v="0"/>
    <n v="94.926000000000002"/>
    <s v="OK"/>
    <n v="0.13"/>
  </r>
  <r>
    <n v="1489"/>
    <s v="CA-2015-140410"/>
    <x v="494"/>
    <x v="281"/>
    <x v="395"/>
    <d v="2015-07-11T00:00:00"/>
    <n v="347"/>
    <n v="2014"/>
    <s v="Q3"/>
    <s v="Jul"/>
    <s v="Standard Class"/>
    <s v="CM-12655"/>
    <s v="Corinna Mitchell"/>
    <s v="Home Office"/>
    <s v="United States"/>
    <s v="Los Angeles"/>
    <s v="California"/>
    <n v="90008"/>
    <s v="West"/>
    <s v="FUR-FU-10003347"/>
    <s v="Furniture"/>
    <s v="Furnishings"/>
    <s v="Coloredge Poster Frame"/>
    <n v="42.6"/>
    <n v="3"/>
    <n v="0"/>
    <n v="16.614000000000001"/>
    <s v="OK"/>
    <n v="0.39"/>
  </r>
  <r>
    <n v="6037"/>
    <s v="CA-2016-131205"/>
    <x v="495"/>
    <x v="112"/>
    <x v="396"/>
    <d v="2016-08-09T00:00:00"/>
    <n v="528"/>
    <n v="2015"/>
    <s v="Q1"/>
    <s v="Feb"/>
    <s v="Standard Class"/>
    <s v="AA-10645"/>
    <s v="Anna Andreadi"/>
    <s v="Consumer"/>
    <s v="United States"/>
    <s v="Georgetown"/>
    <s v="Kentucky"/>
    <n v="40324"/>
    <s v="South"/>
    <s v="FUR-FU-10003347"/>
    <s v="Furniture"/>
    <s v="Furnishings"/>
    <s v="Coloredge Poster Frame"/>
    <n v="42.6"/>
    <n v="3"/>
    <n v="0"/>
    <n v="16.614000000000001"/>
    <s v="OK"/>
    <n v="0.39"/>
  </r>
  <r>
    <n v="5395"/>
    <s v="US-2014-123183"/>
    <x v="496"/>
    <x v="280"/>
    <x v="394"/>
    <d v="2016-12-09T00:00:00"/>
    <n v="745"/>
    <n v="2014"/>
    <s v="Q4"/>
    <s v="Nov"/>
    <s v="Standard Class"/>
    <s v="GR-14560"/>
    <s v="Georgia Rosenberg"/>
    <s v="Corporate"/>
    <s v="United States"/>
    <s v="Wilmington"/>
    <s v="Delaware"/>
    <n v="19805"/>
    <s v="East"/>
    <s v="FUR-BO-10000362"/>
    <s v="Furniture"/>
    <s v="Bookcases"/>
    <s v="Sauder Inglewood Library Bookcases"/>
    <n v="1025.8800000000001"/>
    <n v="6"/>
    <n v="0"/>
    <n v="235.95240000000001"/>
    <s v="OK"/>
    <n v="0.22999999999999998"/>
  </r>
  <r>
    <n v="6246"/>
    <s v="CA-2015-112305"/>
    <x v="497"/>
    <x v="282"/>
    <x v="397"/>
    <d v="2016-12-27T00:00:00"/>
    <n v="398"/>
    <n v="2015"/>
    <s v="Q4"/>
    <s v="Nov"/>
    <s v="Standard Class"/>
    <s v="KB-16405"/>
    <s v="Katrina Bavinger"/>
    <s v="Home Office"/>
    <s v="United States"/>
    <s v="Seattle"/>
    <s v="Washington"/>
    <n v="98105"/>
    <s v="West"/>
    <s v="FUR-FU-10002364"/>
    <s v="Furniture"/>
    <s v="Furnishings"/>
    <s v="Eldon Expressions Wood Desk Accessories, Oak"/>
    <n v="22.14"/>
    <n v="3"/>
    <n v="0"/>
    <n v="6.4206000000000003"/>
    <s v="OK"/>
    <n v="0.28999999999999998"/>
  </r>
  <r>
    <n v="3369"/>
    <s v="CA-2015-115511"/>
    <x v="498"/>
    <x v="282"/>
    <x v="397"/>
    <d v="2017-01-13T00:00:00"/>
    <n v="415"/>
    <n v="2015"/>
    <s v="Q4"/>
    <s v="Nov"/>
    <s v="Standard Class"/>
    <s v="NW-18400"/>
    <s v="Natalie Webber"/>
    <s v="Consumer"/>
    <s v="United States"/>
    <s v="Las Vegas"/>
    <s v="Nevada"/>
    <n v="89115"/>
    <s v="West"/>
    <s v="FUR-BO-10002598"/>
    <s v="Furniture"/>
    <s v="Bookcases"/>
    <s v="Hon Metal Bookcases, Putty"/>
    <n v="141.96"/>
    <n v="2"/>
    <n v="0"/>
    <n v="41.168399999999998"/>
    <s v="OK"/>
    <n v="0.28999999999999998"/>
  </r>
  <r>
    <n v="842"/>
    <s v="CA-2015-100454"/>
    <x v="499"/>
    <x v="282"/>
    <x v="397"/>
    <d v="2016-12-26T00:00:00"/>
    <n v="397"/>
    <n v="2015"/>
    <s v="Q4"/>
    <s v="Nov"/>
    <s v="Standard Class"/>
    <s v="BM-11650"/>
    <s v="Brian Moss"/>
    <s v="Corporate"/>
    <s v="United States"/>
    <s v="New York City"/>
    <s v="New York"/>
    <n v="10035"/>
    <s v="East"/>
    <s v="FUR-BO-10001519"/>
    <s v="Furniture"/>
    <s v="Bookcases"/>
    <s v="O'Sullivan 3-Shelf Heavy-Duty Bookcases"/>
    <n v="186.048"/>
    <n v="4"/>
    <n v="0.2"/>
    <n v="9.3024000000000004"/>
    <s v="OK"/>
    <n v="0.05"/>
  </r>
  <r>
    <n v="8181"/>
    <s v="CA-2015-119879"/>
    <x v="500"/>
    <x v="282"/>
    <x v="397"/>
    <d v="2017-01-14T00:00:00"/>
    <n v="416"/>
    <n v="2015"/>
    <s v="Q4"/>
    <s v="Nov"/>
    <s v="Standard Class"/>
    <s v="SS-20410"/>
    <s v="Shahid Shariari"/>
    <s v="Consumer"/>
    <s v="United States"/>
    <s v="Philadelphia"/>
    <s v="Pennsylvania"/>
    <n v="19120"/>
    <s v="East"/>
    <s v="FUR-TA-10002958"/>
    <s v="Furniture"/>
    <s v="Tables"/>
    <s v="Bevis Oval Conference Table, Walnut"/>
    <n v="1252.704"/>
    <n v="8"/>
    <n v="0.4"/>
    <n v="-480.20319999999998"/>
    <s v="OK"/>
    <n v="-0.38333333333333336"/>
  </r>
  <r>
    <n v="6492"/>
    <s v="CA-2016-113845"/>
    <x v="501"/>
    <x v="283"/>
    <x v="376"/>
    <d v="2016-12-31T00:00:00"/>
    <n v="36"/>
    <n v="2016"/>
    <s v="Q4"/>
    <s v="Nov"/>
    <s v="Standard Class"/>
    <s v="FA-14230"/>
    <s v="Frank Atkinson"/>
    <s v="Corporate"/>
    <s v="United States"/>
    <s v="Orlando"/>
    <s v="Florida"/>
    <n v="32839"/>
    <s v="South"/>
    <s v="FUR-BO-10004695"/>
    <s v="Furniture"/>
    <s v="Bookcases"/>
    <s v="O'Sullivan 2-Door Barrister Bookcase in Odessa Pine"/>
    <n v="289.56799999999998"/>
    <n v="2"/>
    <n v="0.2"/>
    <n v="10.8588"/>
    <s v="OK"/>
    <n v="3.7500000000000006E-2"/>
  </r>
  <r>
    <n v="2213"/>
    <s v="CA-2017-107874"/>
    <x v="502"/>
    <x v="284"/>
    <x v="398"/>
    <d v="2017-11-25T00:00:00"/>
    <n v="308"/>
    <n v="2017"/>
    <s v="Q1"/>
    <s v="Jan"/>
    <s v="Standard Class"/>
    <s v="SW-20275"/>
    <s v="Scott Williamson"/>
    <s v="Consumer"/>
    <s v="United States"/>
    <s v="New York City"/>
    <s v="New York"/>
    <n v="10035"/>
    <s v="East"/>
    <s v="FUR-FU-10003535"/>
    <s v="Furniture"/>
    <s v="Furnishings"/>
    <s v="Howard Miller Distant Time Traveler Alarm Clock"/>
    <n v="27.42"/>
    <n v="1"/>
    <n v="0"/>
    <n v="11.2422"/>
    <s v="OK"/>
    <n v="0.41"/>
  </r>
  <r>
    <n v="4841"/>
    <s v="CA-2017-154123"/>
    <x v="503"/>
    <x v="284"/>
    <x v="259"/>
    <d v="2017-11-25T00:00:00"/>
    <n v="321"/>
    <n v="2017"/>
    <s v="Q1"/>
    <s v="Jan"/>
    <s v="Standard Class"/>
    <s v="SC-20050"/>
    <s v="Sample Company A"/>
    <s v="Home Office"/>
    <s v="United States"/>
    <s v="Henderson"/>
    <s v="Kentucky"/>
    <n v="42420"/>
    <s v="South"/>
    <s v="FUR-FU-10000629"/>
    <s v="Furniture"/>
    <s v="Furnishings"/>
    <s v="9-3/4 Diameter Round Wall Clock"/>
    <n v="27.58"/>
    <n v="2"/>
    <n v="0"/>
    <n v="11.583600000000001"/>
    <s v="OK"/>
    <n v="0.42000000000000004"/>
  </r>
  <r>
    <n v="1874"/>
    <s v="CA-2017-142888"/>
    <x v="504"/>
    <x v="284"/>
    <x v="399"/>
    <d v="2017-11-25T00:00:00"/>
    <n v="309"/>
    <n v="2017"/>
    <s v="Q1"/>
    <s v="Jan"/>
    <s v="Standard Class"/>
    <s v="BP-11230"/>
    <s v="Benjamin Patterson"/>
    <s v="Consumer"/>
    <s v="United States"/>
    <s v="Spokane"/>
    <s v="Washington"/>
    <n v="99207"/>
    <s v="West"/>
    <s v="FUR-TA-10004767"/>
    <s v="Furniture"/>
    <s v="Tables"/>
    <s v="Safco Drafting Table"/>
    <n v="70.98"/>
    <n v="1"/>
    <n v="0"/>
    <n v="20.584199999999999"/>
    <s v="OK"/>
    <n v="0.28999999999999998"/>
  </r>
  <r>
    <n v="2072"/>
    <s v="US-2017-110996"/>
    <x v="505"/>
    <x v="284"/>
    <x v="400"/>
    <d v="2017-11-25T00:00:00"/>
    <n v="322"/>
    <n v="2017"/>
    <s v="Q1"/>
    <s v="Jan"/>
    <s v="Standard Class"/>
    <s v="KA-16525"/>
    <s v="Kelly Andreada"/>
    <s v="Consumer"/>
    <s v="United States"/>
    <s v="Ontario"/>
    <s v="California"/>
    <n v="91761"/>
    <s v="West"/>
    <s v="FUR-CH-10003956"/>
    <s v="Furniture"/>
    <s v="Chairs"/>
    <s v="Novimex High-Tech Fabric Mesh Task Chair"/>
    <n v="283.92"/>
    <n v="5"/>
    <n v="0.2"/>
    <n v="-46.137"/>
    <s v="OK"/>
    <n v="-0.16250000000000001"/>
  </r>
  <r>
    <n v="2172"/>
    <s v="US-2017-137491"/>
    <x v="506"/>
    <x v="284"/>
    <x v="401"/>
    <d v="2017-11-25T00:00:00"/>
    <n v="340"/>
    <n v="2016"/>
    <s v="Q4"/>
    <s v="Dec"/>
    <s v="Standard Class"/>
    <s v="LC-16930"/>
    <s v="Linda Cazamias"/>
    <s v="Corporate"/>
    <s v="United States"/>
    <s v="San Angelo"/>
    <s v="Texas"/>
    <n v="76903"/>
    <s v="Central"/>
    <s v="FUR-CH-10004675"/>
    <s v="Furniture"/>
    <s v="Chairs"/>
    <s v="Lifetime Advantage Folding Chairs, 4/Carton"/>
    <n v="305.31200000000001"/>
    <n v="2"/>
    <n v="0.3"/>
    <n v="-8.7232000000000003"/>
    <s v="OK"/>
    <n v="-2.8571428571428571E-2"/>
  </r>
  <r>
    <n v="2367"/>
    <s v="CA-2014-102295"/>
    <x v="507"/>
    <x v="285"/>
    <x v="402"/>
    <d v="2017-02-05T00:00:00"/>
    <n v="802"/>
    <n v="2014"/>
    <s v="Q4"/>
    <s v="Nov"/>
    <s v="Second Class"/>
    <s v="EH-13990"/>
    <s v="Erica Hackney"/>
    <s v="Consumer"/>
    <s v="United States"/>
    <s v="Sacramento"/>
    <s v="California"/>
    <n v="95823"/>
    <s v="West"/>
    <s v="FUR-CH-10001714"/>
    <s v="Furniture"/>
    <s v="Chairs"/>
    <s v="Global Leather &amp; Oak Executive Chair, Burgundy"/>
    <n v="120.712"/>
    <n v="1"/>
    <n v="0.2"/>
    <n v="-18.1068"/>
    <s v="OK"/>
    <n v="-0.15"/>
  </r>
  <r>
    <n v="1839"/>
    <s v="CA-2014-117345"/>
    <x v="508"/>
    <x v="286"/>
    <x v="35"/>
    <d v="2014-05-08T00:00:00"/>
    <n v="118"/>
    <n v="2014"/>
    <s v="Q1"/>
    <s v="Jan"/>
    <s v="Standard Class"/>
    <s v="BF-10975"/>
    <s v="Barbara Fisher"/>
    <s v="Corporate"/>
    <s v="United States"/>
    <s v="Charlotte"/>
    <s v="North Carolina"/>
    <n v="28205"/>
    <s v="South"/>
    <s v="FUR-FU-10000629"/>
    <s v="Furniture"/>
    <s v="Furnishings"/>
    <s v="9-3/4 Diameter Round Wall Clock"/>
    <n v="44.128"/>
    <n v="4"/>
    <n v="0.2"/>
    <n v="12.135199999999999"/>
    <s v="OK"/>
    <n v="0.27499999999999997"/>
  </r>
  <r>
    <n v="1011"/>
    <s v="CA-2014-158540"/>
    <x v="509"/>
    <x v="285"/>
    <x v="402"/>
    <d v="2017-02-04T00:00:00"/>
    <n v="801"/>
    <n v="2014"/>
    <s v="Q4"/>
    <s v="Nov"/>
    <s v="First Class"/>
    <s v="VG-21790"/>
    <s v="Vivek Gonzalez"/>
    <s v="Consumer"/>
    <s v="United States"/>
    <s v="San Diego"/>
    <s v="California"/>
    <n v="92037"/>
    <s v="West"/>
    <s v="FUR-FU-10001602"/>
    <s v="Furniture"/>
    <s v="Furnishings"/>
    <s v="Eldon Delta Triangular Chair Mat, 52&quot; x 58&quot;, Clear"/>
    <n v="151.72"/>
    <n v="4"/>
    <n v="0"/>
    <n v="27.3096"/>
    <s v="OK"/>
    <n v="0.18"/>
  </r>
  <r>
    <n v="3677"/>
    <s v="CA-2015-156440"/>
    <x v="510"/>
    <x v="202"/>
    <x v="403"/>
    <d v="2015-09-12T00:00:00"/>
    <n v="372"/>
    <n v="2014"/>
    <s v="Q3"/>
    <s v="Sep"/>
    <s v="Standard Class"/>
    <s v="MH-17620"/>
    <s v="Matt Hagelstein"/>
    <s v="Corporate"/>
    <s v="United States"/>
    <s v="San Diego"/>
    <s v="California"/>
    <n v="92105"/>
    <s v="West"/>
    <s v="FUR-FU-10004090"/>
    <s v="Furniture"/>
    <s v="Furnishings"/>
    <s v="Executive Impressions 14&quot; Contract Wall Clock"/>
    <n v="44.46"/>
    <n v="2"/>
    <n v="0"/>
    <n v="14.671799999999999"/>
    <s v="OK"/>
    <n v="0.32999999999999996"/>
  </r>
  <r>
    <n v="7266"/>
    <s v="US-2014-143721"/>
    <x v="511"/>
    <x v="285"/>
    <x v="402"/>
    <d v="2017-01-26T00:00:00"/>
    <n v="792"/>
    <n v="2014"/>
    <s v="Q4"/>
    <s v="Nov"/>
    <s v="Second Class"/>
    <s v="DK-12835"/>
    <s v="Damala Kotsonis"/>
    <s v="Corporate"/>
    <s v="United States"/>
    <s v="Houston"/>
    <s v="Texas"/>
    <n v="77095"/>
    <s v="Central"/>
    <s v="FUR-CH-10001973"/>
    <s v="Furniture"/>
    <s v="Chairs"/>
    <s v="Office Star Flex Back Scooter Chair with White Frame"/>
    <n v="155.37200000000001"/>
    <n v="2"/>
    <n v="0.3"/>
    <n v="-35.513599999999997"/>
    <s v="OK"/>
    <n v="-0.22857142857142854"/>
  </r>
  <r>
    <n v="6282"/>
    <s v="CA-2015-116484"/>
    <x v="512"/>
    <x v="287"/>
    <x v="404"/>
    <d v="2016-12-28T00:00:00"/>
    <n v="398"/>
    <n v="2015"/>
    <s v="Q4"/>
    <s v="Nov"/>
    <s v="Standard Class"/>
    <s v="JK-15205"/>
    <s v="Jamie Kunitz"/>
    <s v="Consumer"/>
    <s v="United States"/>
    <s v="Marion"/>
    <s v="Ohio"/>
    <n v="43302"/>
    <s v="East"/>
    <s v="FUR-FU-10002874"/>
    <s v="Furniture"/>
    <s v="Furnishings"/>
    <s v="Ultra Commercial Grade Dual Valve Door Closer"/>
    <n v="63.823999999999998"/>
    <n v="2"/>
    <n v="0.2"/>
    <n v="9.5736000000000008"/>
    <s v="OK"/>
    <n v="0.15000000000000002"/>
  </r>
  <r>
    <n v="8212"/>
    <s v="CA-2016-116337"/>
    <x v="513"/>
    <x v="117"/>
    <x v="405"/>
    <d v="2016-12-11T00:00:00"/>
    <n v="592"/>
    <n v="2015"/>
    <s v="Q2"/>
    <s v="Apr"/>
    <s v="Standard Class"/>
    <s v="MC-17845"/>
    <s v="Michael Chen"/>
    <s v="Consumer"/>
    <s v="United States"/>
    <s v="Dallas"/>
    <s v="Texas"/>
    <n v="75220"/>
    <s v="Central"/>
    <s v="FUR-FU-10002030"/>
    <s v="Furniture"/>
    <s v="Furnishings"/>
    <s v="Executive Impressions 14&quot; Contract Wall Clock with Quartz Movement"/>
    <n v="44.46"/>
    <n v="5"/>
    <n v="0.6"/>
    <n v="-17.783999999999999"/>
    <s v="OK"/>
    <n v="-0.39999999999999997"/>
  </r>
  <r>
    <n v="4285"/>
    <s v="CA-2015-105690"/>
    <x v="514"/>
    <x v="287"/>
    <x v="404"/>
    <d v="2017-01-15T00:00:00"/>
    <n v="416"/>
    <n v="2015"/>
    <s v="Q4"/>
    <s v="Nov"/>
    <s v="Second Class"/>
    <s v="CA-11965"/>
    <s v="Carol Adams"/>
    <s v="Corporate"/>
    <s v="United States"/>
    <s v="Port Arthur"/>
    <s v="Texas"/>
    <n v="77642"/>
    <s v="Central"/>
    <s v="FUR-BO-10003965"/>
    <s v="Furniture"/>
    <s v="Bookcases"/>
    <s v="O'Sullivan Manor Hill 2-Door Library in Brianna Oak"/>
    <n v="246.1328"/>
    <n v="2"/>
    <n v="0.32"/>
    <n v="-76.011600000000001"/>
    <s v="OK"/>
    <n v="-0.30882352941176472"/>
  </r>
  <r>
    <n v="1288"/>
    <s v="CA-2016-154711"/>
    <x v="515"/>
    <x v="288"/>
    <x v="406"/>
    <d v="2017-01-23T00:00:00"/>
    <n v="58"/>
    <n v="2016"/>
    <s v="Q4"/>
    <s v="Nov"/>
    <s v="Standard Class"/>
    <s v="TB-21355"/>
    <s v="Todd Boyes"/>
    <s v="Corporate"/>
    <s v="United States"/>
    <s v="New York City"/>
    <s v="New York"/>
    <n v="10009"/>
    <s v="East"/>
    <s v="FUR-FU-10000397"/>
    <s v="Furniture"/>
    <s v="Furnishings"/>
    <s v="Luxo Economy Swing Arm Lamp"/>
    <n v="39.880000000000003"/>
    <n v="2"/>
    <n v="0"/>
    <n v="11.166399999999999"/>
    <s v="OK"/>
    <n v="0.27999999999999997"/>
  </r>
  <r>
    <n v="3960"/>
    <s v="CA-2016-156573"/>
    <x v="516"/>
    <x v="289"/>
    <x v="407"/>
    <d v="2018-07-27T00:00:00"/>
    <n v="902"/>
    <n v="2016"/>
    <s v="Q1"/>
    <s v="Feb"/>
    <s v="Standard Class"/>
    <s v="RB-19360"/>
    <s v="Raymond Buch"/>
    <s v="Consumer"/>
    <s v="United States"/>
    <s v="Nashville"/>
    <s v="Tennessee"/>
    <n v="37211"/>
    <s v="South"/>
    <s v="FUR-FU-10001085"/>
    <s v="Furniture"/>
    <s v="Furnishings"/>
    <s v="3M Polarizing Light Filter Sleeves"/>
    <n v="44.76"/>
    <n v="3"/>
    <n v="0.2"/>
    <n v="14.547000000000001"/>
    <s v="OK"/>
    <n v="0.32500000000000001"/>
  </r>
  <r>
    <n v="4826"/>
    <s v="CA-2016-140018"/>
    <x v="517"/>
    <x v="288"/>
    <x v="406"/>
    <d v="2017-01-19T00:00:00"/>
    <n v="54"/>
    <n v="2016"/>
    <s v="Q4"/>
    <s v="Nov"/>
    <s v="Standard Class"/>
    <s v="CK-12205"/>
    <s v="Chloris Kastensmidt"/>
    <s v="Consumer"/>
    <s v="United States"/>
    <s v="Columbus"/>
    <s v="Ohio"/>
    <n v="43229"/>
    <s v="East"/>
    <s v="FUR-FU-10001876"/>
    <s v="Furniture"/>
    <s v="Furnishings"/>
    <s v="Computer Room Manger, 14&quot;"/>
    <n v="77.951999999999998"/>
    <n v="3"/>
    <n v="0.2"/>
    <n v="15.590400000000001"/>
    <s v="OK"/>
    <n v="0.2"/>
  </r>
  <r>
    <n v="4825"/>
    <s v="CA-2016-140018"/>
    <x v="518"/>
    <x v="288"/>
    <x v="406"/>
    <d v="2017-01-18T00:00:00"/>
    <n v="53"/>
    <n v="2016"/>
    <s v="Q4"/>
    <s v="Nov"/>
    <s v="Standard Class"/>
    <s v="CK-12205"/>
    <s v="Chloris Kastensmidt"/>
    <s v="Consumer"/>
    <s v="United States"/>
    <s v="Columbus"/>
    <s v="Ohio"/>
    <n v="43229"/>
    <s v="East"/>
    <s v="FUR-CH-10003817"/>
    <s v="Furniture"/>
    <s v="Chairs"/>
    <s v="Global Value Steno Chair, Gray"/>
    <n v="127.554"/>
    <n v="3"/>
    <n v="0.3"/>
    <n v="-9.1110000000000007"/>
    <s v="OK"/>
    <n v="-7.1428571428571438E-2"/>
  </r>
  <r>
    <n v="3033"/>
    <s v="US-2016-114293"/>
    <x v="519"/>
    <x v="288"/>
    <x v="406"/>
    <d v="2017-01-17T00:00:00"/>
    <n v="52"/>
    <n v="2016"/>
    <s v="Q4"/>
    <s v="Nov"/>
    <s v="Standard Class"/>
    <s v="JH-16180"/>
    <s v="Justin Hirsh"/>
    <s v="Consumer"/>
    <s v="United States"/>
    <s v="Gresham"/>
    <s v="Oregon"/>
    <n v="97030"/>
    <s v="West"/>
    <s v="FUR-CH-10003833"/>
    <s v="Furniture"/>
    <s v="Chairs"/>
    <s v="Novimex Fabric Task Chair"/>
    <n v="195.136"/>
    <n v="4"/>
    <n v="0.2"/>
    <n v="-12.196"/>
    <s v="OK"/>
    <n v="-6.25E-2"/>
  </r>
  <r>
    <n v="8005"/>
    <s v="CA-2014-143210"/>
    <x v="520"/>
    <x v="47"/>
    <x v="408"/>
    <d v="2014-03-12T00:00:00"/>
    <n v="54"/>
    <n v="2014"/>
    <s v="Q1"/>
    <s v="Jan"/>
    <s v="First Class"/>
    <s v="AA-10645"/>
    <s v="Anna Andreadi"/>
    <s v="Consumer"/>
    <s v="United States"/>
    <s v="Lowell"/>
    <s v="Massachusetts"/>
    <n v="1852"/>
    <s v="East"/>
    <s v="FUR-FU-10003878"/>
    <s v="Furniture"/>
    <s v="Furnishings"/>
    <s v="Linden 10&quot; Round Wall Clock, Black"/>
    <n v="45.84"/>
    <n v="3"/>
    <n v="0"/>
    <n v="15.585599999999999"/>
    <s v="OK"/>
    <n v="0.33999999999999997"/>
  </r>
  <r>
    <n v="2712"/>
    <s v="CA-2017-132430"/>
    <x v="521"/>
    <x v="279"/>
    <x v="381"/>
    <d v="2017-11-10T00:00:00"/>
    <n v="638"/>
    <n v="2016"/>
    <s v="Q1"/>
    <s v="Feb"/>
    <s v="First Class"/>
    <s v="CP-12085"/>
    <s v="Cathy Prescott"/>
    <s v="Corporate"/>
    <s v="United States"/>
    <s v="Lakewood"/>
    <s v="Ohio"/>
    <n v="44107"/>
    <s v="East"/>
    <s v="FUR-FU-10003577"/>
    <s v="Furniture"/>
    <s v="Furnishings"/>
    <s v="Nu-Dell Leatherette Frames"/>
    <n v="45.887999999999998"/>
    <n v="4"/>
    <n v="0.2"/>
    <n v="9.1776"/>
    <s v="OK"/>
    <n v="0.2"/>
  </r>
  <r>
    <n v="1814"/>
    <s v="US-2017-161193"/>
    <x v="522"/>
    <x v="290"/>
    <x v="343"/>
    <d v="2017-11-26T00:00:00"/>
    <n v="320"/>
    <n v="2017"/>
    <s v="Q1"/>
    <s v="Jan"/>
    <s v="Standard Class"/>
    <s v="BT-11680"/>
    <s v="Brian Thompson"/>
    <s v="Consumer"/>
    <s v="United States"/>
    <s v="Newark"/>
    <s v="Ohio"/>
    <n v="43055"/>
    <s v="East"/>
    <s v="FUR-FU-10000206"/>
    <s v="Furniture"/>
    <s v="Furnishings"/>
    <s v="GE General Purpose, Extra Long Life, Showcase &amp; Floodlight Incandescent Bulbs"/>
    <n v="4.6559999999999997"/>
    <n v="2"/>
    <n v="0.2"/>
    <n v="1.5713999999999999"/>
    <s v="OK"/>
    <n v="0.33750000000000002"/>
  </r>
  <r>
    <n v="426"/>
    <s v="CA-2017-149160"/>
    <x v="523"/>
    <x v="290"/>
    <x v="409"/>
    <d v="2017-11-26T00:00:00"/>
    <n v="299"/>
    <n v="2017"/>
    <s v="Q1"/>
    <s v="Jan"/>
    <s v="Second Class"/>
    <s v="JM-15265"/>
    <s v="Janet Molinari"/>
    <s v="Corporate"/>
    <s v="United States"/>
    <s v="Canton"/>
    <s v="Michigan"/>
    <n v="48187"/>
    <s v="Central"/>
    <s v="FUR-FU-10003347"/>
    <s v="Furniture"/>
    <s v="Furnishings"/>
    <s v="Coloredge Poster Frame"/>
    <n v="28.4"/>
    <n v="2"/>
    <n v="0"/>
    <n v="11.076000000000001"/>
    <s v="OK"/>
    <n v="0.39"/>
  </r>
  <r>
    <n v="1813"/>
    <s v="US-2017-161193"/>
    <x v="524"/>
    <x v="290"/>
    <x v="410"/>
    <d v="2017-11-26T00:00:00"/>
    <n v="321"/>
    <n v="2017"/>
    <s v="Q1"/>
    <s v="Jan"/>
    <s v="Standard Class"/>
    <s v="BT-11680"/>
    <s v="Brian Thompson"/>
    <s v="Consumer"/>
    <s v="United States"/>
    <s v="Newark"/>
    <s v="Ohio"/>
    <n v="43055"/>
    <s v="East"/>
    <s v="FUR-FU-10001861"/>
    <s v="Furniture"/>
    <s v="Furnishings"/>
    <s v="Floodlight Indoor Halogen Bulbs, 1 Bulb per Pack, 60 Watts"/>
    <n v="77.599999999999994"/>
    <n v="5"/>
    <n v="0.2"/>
    <n v="28.13"/>
    <s v="OK"/>
    <n v="0.36249999999999999"/>
  </r>
  <r>
    <n v="8977"/>
    <s v="CA-2017-156622"/>
    <x v="525"/>
    <x v="290"/>
    <x v="411"/>
    <d v="2017-11-26T00:00:00"/>
    <n v="298"/>
    <n v="2017"/>
    <s v="Q1"/>
    <s v="Feb"/>
    <s v="First Class"/>
    <s v="JP-15460"/>
    <s v="Jennifer Patt"/>
    <s v="Corporate"/>
    <s v="United States"/>
    <s v="Dallas"/>
    <s v="Texas"/>
    <n v="75220"/>
    <s v="Central"/>
    <s v="FUR-TA-10003008"/>
    <s v="Furniture"/>
    <s v="Tables"/>
    <s v="Lesro Round Back Collection Coffee Table, End Table"/>
    <n v="127.785"/>
    <n v="1"/>
    <n v="0.3"/>
    <n v="-31.0335"/>
    <s v="OK"/>
    <n v="-0.24285714285714285"/>
  </r>
  <r>
    <n v="2151"/>
    <s v="US-2017-139969"/>
    <x v="526"/>
    <x v="290"/>
    <x v="412"/>
    <d v="2017-11-26T00:00:00"/>
    <n v="340"/>
    <n v="2016"/>
    <s v="Q4"/>
    <s v="Dec"/>
    <s v="Standard Class"/>
    <s v="AF-10870"/>
    <s v="Art Ferguson"/>
    <s v="Consumer"/>
    <s v="United States"/>
    <s v="College Station"/>
    <s v="Texas"/>
    <n v="77840"/>
    <s v="Central"/>
    <s v="FUR-CH-10001973"/>
    <s v="Furniture"/>
    <s v="Chairs"/>
    <s v="Office Star Flex Back Scooter Chair with White Frame"/>
    <n v="233.05799999999999"/>
    <n v="3"/>
    <n v="0.3"/>
    <n v="-53.270400000000002"/>
    <s v="OK"/>
    <n v="-0.22857142857142859"/>
  </r>
  <r>
    <n v="3708"/>
    <s v="CA-2014-120544"/>
    <x v="527"/>
    <x v="291"/>
    <x v="413"/>
    <d v="2017-01-27T00:00:00"/>
    <n v="792"/>
    <n v="2014"/>
    <s v="Q4"/>
    <s v="Nov"/>
    <s v="Standard Class"/>
    <s v="SS-20140"/>
    <s v="Saphhira Shifley"/>
    <s v="Corporate"/>
    <s v="United States"/>
    <s v="Mesquite"/>
    <s v="Texas"/>
    <n v="75150"/>
    <s v="Central"/>
    <s v="FUR-FU-10001940"/>
    <s v="Furniture"/>
    <s v="Furnishings"/>
    <s v="Staple-based wall hangings"/>
    <n v="6.3680000000000003"/>
    <n v="2"/>
    <n v="0.6"/>
    <n v="-2.5472000000000001"/>
    <s v="OK"/>
    <n v="-0.4"/>
  </r>
  <r>
    <n v="6337"/>
    <s v="CA-2016-165995"/>
    <x v="528"/>
    <x v="269"/>
    <x v="414"/>
    <d v="2019-05-13T00:00:00"/>
    <n v="1068"/>
    <n v="2016"/>
    <s v="Q2"/>
    <s v="Jun"/>
    <s v="Standard Class"/>
    <s v="BG-11740"/>
    <s v="Bruce Geld"/>
    <s v="Consumer"/>
    <s v="United States"/>
    <s v="Los Angeles"/>
    <s v="California"/>
    <n v="90008"/>
    <s v="West"/>
    <s v="FUR-FU-10000672"/>
    <s v="Furniture"/>
    <s v="Furnishings"/>
    <s v="Executive Impressions 10&quot; Spectator Wall Clock"/>
    <n v="47.04"/>
    <n v="4"/>
    <n v="0"/>
    <n v="15.993600000000001"/>
    <s v="OK"/>
    <n v="0.34"/>
  </r>
  <r>
    <n v="1584"/>
    <s v="CA-2015-131338"/>
    <x v="529"/>
    <x v="29"/>
    <x v="415"/>
    <d v="2015-12-08T00:00:00"/>
    <n v="409"/>
    <n v="2014"/>
    <s v="Q4"/>
    <s v="Oct"/>
    <s v="First Class"/>
    <s v="NP-18325"/>
    <s v="Naresj Patel"/>
    <s v="Consumer"/>
    <s v="United States"/>
    <s v="New York City"/>
    <s v="New York"/>
    <n v="10024"/>
    <s v="East"/>
    <s v="FUR-FU-10002157"/>
    <s v="Furniture"/>
    <s v="Furnishings"/>
    <s v="Artistic Insta-Plaque"/>
    <n v="47.04"/>
    <n v="3"/>
    <n v="0"/>
    <n v="18.345600000000001"/>
    <s v="OK"/>
    <n v="0.39"/>
  </r>
  <r>
    <n v="1985"/>
    <s v="CA-2014-164721"/>
    <x v="530"/>
    <x v="291"/>
    <x v="413"/>
    <d v="2017-02-18T00:00:00"/>
    <n v="814"/>
    <n v="2014"/>
    <s v="Q4"/>
    <s v="Nov"/>
    <s v="Second Class"/>
    <s v="LW-16825"/>
    <s v="Laurel Workman"/>
    <s v="Corporate"/>
    <s v="United States"/>
    <s v="Brentwood"/>
    <s v="California"/>
    <n v="94513"/>
    <s v="West"/>
    <s v="FUR-FU-10001940"/>
    <s v="Furniture"/>
    <s v="Furnishings"/>
    <s v="Staple-based wall hangings"/>
    <n v="23.88"/>
    <n v="3"/>
    <n v="0"/>
    <n v="10.507199999999999"/>
    <s v="OK"/>
    <n v="0.44"/>
  </r>
  <r>
    <n v="3990"/>
    <s v="CA-2014-122588"/>
    <x v="531"/>
    <x v="291"/>
    <x v="413"/>
    <d v="2017-02-19T00:00:00"/>
    <n v="815"/>
    <n v="2014"/>
    <s v="Q4"/>
    <s v="Nov"/>
    <s v="Second Class"/>
    <s v="AR-10540"/>
    <s v="Andy Reiter"/>
    <s v="Consumer"/>
    <s v="United States"/>
    <s v="Woonsocket"/>
    <s v="Rhode Island"/>
    <n v="2895"/>
    <s v="East"/>
    <s v="FUR-FU-10001095"/>
    <s v="Furniture"/>
    <s v="Furnishings"/>
    <s v="DAX Black Cherry Wood-Tone Poster Frame"/>
    <n v="52.96"/>
    <n v="2"/>
    <n v="0"/>
    <n v="20.1248"/>
    <s v="OK"/>
    <n v="0.38"/>
  </r>
  <r>
    <n v="365"/>
    <s v="CA-2017-144904"/>
    <x v="532"/>
    <x v="240"/>
    <x v="343"/>
    <d v="2019-09-25T00:00:00"/>
    <n v="988"/>
    <n v="2017"/>
    <s v="Q1"/>
    <s v="Jan"/>
    <s v="Standard Class"/>
    <s v="KW-16435"/>
    <s v="Katrina Willman"/>
    <s v="Consumer"/>
    <s v="United States"/>
    <s v="New York City"/>
    <s v="New York"/>
    <n v="10009"/>
    <s v="East"/>
    <s v="FUR-FU-10000023"/>
    <s v="Furniture"/>
    <s v="Furnishings"/>
    <s v="Eldon Wave Desk Accessories"/>
    <n v="47.12"/>
    <n v="8"/>
    <n v="0"/>
    <n v="20.732800000000001"/>
    <s v="OK"/>
    <n v="0.44000000000000006"/>
  </r>
  <r>
    <n v="1751"/>
    <s v="CA-2015-139094"/>
    <x v="533"/>
    <x v="292"/>
    <x v="416"/>
    <d v="2017-01-22T00:00:00"/>
    <n v="422"/>
    <n v="2015"/>
    <s v="Q4"/>
    <s v="Nov"/>
    <s v="Standard Class"/>
    <s v="MO-17800"/>
    <s v="Meg O'Connel"/>
    <s v="Home Office"/>
    <s v="United States"/>
    <s v="San Antonio"/>
    <s v="Texas"/>
    <n v="78207"/>
    <s v="Central"/>
    <s v="FUR-TA-10004607"/>
    <s v="Furniture"/>
    <s v="Tables"/>
    <s v="Hon 2111 Invitation Series Straight Table"/>
    <n v="206.96199999999999"/>
    <n v="2"/>
    <n v="0.3"/>
    <n v="-32.522599999999997"/>
    <s v="OK"/>
    <n v="-0.15714285714285714"/>
  </r>
  <r>
    <n v="7255"/>
    <s v="CA-2016-152730"/>
    <x v="534"/>
    <x v="237"/>
    <x v="340"/>
    <d v="2018-08-02T00:00:00"/>
    <n v="848"/>
    <n v="2016"/>
    <s v="Q2"/>
    <s v="Apr"/>
    <s v="Standard Class"/>
    <s v="EM-14140"/>
    <s v="Eugene Moren"/>
    <s v="Home Office"/>
    <s v="United States"/>
    <s v="Superior"/>
    <s v="Wisconsin"/>
    <n v="54880"/>
    <s v="Central"/>
    <s v="FUR-FU-10001037"/>
    <s v="Furniture"/>
    <s v="Furnishings"/>
    <s v="DAX Charcoal/Nickel-Tone Document Frame, 5 x 7"/>
    <n v="47.4"/>
    <n v="5"/>
    <n v="0"/>
    <n v="21.33"/>
    <s v="OK"/>
    <n v="0.44999999999999996"/>
  </r>
  <r>
    <n v="2806"/>
    <s v="CA-2015-122623"/>
    <x v="535"/>
    <x v="293"/>
    <x v="417"/>
    <d v="2015-11-09T00:00:00"/>
    <n v="411"/>
    <n v="2014"/>
    <s v="Q3"/>
    <s v="Sep"/>
    <s v="Standard Class"/>
    <s v="CC-12145"/>
    <s v="Charles Crestani"/>
    <s v="Consumer"/>
    <s v="United States"/>
    <s v="El Paso"/>
    <s v="Texas"/>
    <n v="79907"/>
    <s v="Central"/>
    <s v="FUR-CH-10000553"/>
    <s v="Furniture"/>
    <s v="Chairs"/>
    <s v="Metal Folding Chairs, Beige, 4/Carton"/>
    <n v="47.515999999999998"/>
    <n v="2"/>
    <n v="0.3"/>
    <n v="-2.0364"/>
    <s v="OK"/>
    <n v="-4.2857142857142858E-2"/>
  </r>
  <r>
    <n v="533"/>
    <s v="US-2017-129441"/>
    <x v="536"/>
    <x v="157"/>
    <x v="418"/>
    <d v="2017-11-09T00:00:00"/>
    <n v="681"/>
    <n v="2015"/>
    <s v="Q4"/>
    <s v="Dec"/>
    <s v="Standard Class"/>
    <s v="JC-15340"/>
    <s v="Jasper Cacioppo"/>
    <s v="Consumer"/>
    <s v="United States"/>
    <s v="Los Angeles"/>
    <s v="California"/>
    <n v="90032"/>
    <s v="West"/>
    <s v="FUR-FU-10000448"/>
    <s v="Furniture"/>
    <s v="Furnishings"/>
    <s v="Tenex Chairmats For Use With Carpeted Floors"/>
    <n v="47.94"/>
    <n v="3"/>
    <n v="0"/>
    <n v="2.3969999999999998"/>
    <s v="OK"/>
    <n v="4.9999999999999996E-2"/>
  </r>
  <r>
    <n v="7140"/>
    <s v="CA-2015-163965"/>
    <x v="537"/>
    <x v="292"/>
    <x v="416"/>
    <d v="2016-12-29T00:00:00"/>
    <n v="398"/>
    <n v="2015"/>
    <s v="Q4"/>
    <s v="Nov"/>
    <s v="Standard Class"/>
    <s v="SS-20875"/>
    <s v="Sung Shariari"/>
    <s v="Consumer"/>
    <s v="United States"/>
    <s v="Miami"/>
    <s v="Florida"/>
    <n v="33180"/>
    <s v="South"/>
    <s v="FUR-BO-10001337"/>
    <s v="Furniture"/>
    <s v="Bookcases"/>
    <s v="O'Sullivan Living Dimensions 2-Shelf Bookcases"/>
    <n v="290.35199999999998"/>
    <n v="3"/>
    <n v="0.2"/>
    <n v="-36.293999999999997"/>
    <s v="OK"/>
    <n v="-0.125"/>
  </r>
  <r>
    <n v="6804"/>
    <s v="CA-2016-109827"/>
    <x v="538"/>
    <x v="170"/>
    <x v="226"/>
    <d v="2017-08-18T00:00:00"/>
    <n v="229"/>
    <n v="2017"/>
    <s v="Q1"/>
    <s v="Jan"/>
    <s v="Standard Class"/>
    <s v="LW-16825"/>
    <s v="Laurel Workman"/>
    <s v="Corporate"/>
    <s v="United States"/>
    <s v="Phoenix"/>
    <s v="Arizona"/>
    <n v="85023"/>
    <s v="West"/>
    <s v="FUR-CH-10004754"/>
    <s v="Furniture"/>
    <s v="Chairs"/>
    <s v="Global Stack Chair with Arms, Black"/>
    <n v="47.968000000000004"/>
    <n v="2"/>
    <n v="0.2"/>
    <n v="4.1971999999999996"/>
    <s v="OK"/>
    <n v="8.7499999999999981E-2"/>
  </r>
  <r>
    <n v="3241"/>
    <s v="US-2016-127971"/>
    <x v="539"/>
    <x v="294"/>
    <x v="419"/>
    <d v="2017-01-02T00:00:00"/>
    <n v="36"/>
    <n v="2016"/>
    <s v="Q4"/>
    <s v="Nov"/>
    <s v="Standard Class"/>
    <s v="DW-13195"/>
    <s v="David Wiener"/>
    <s v="Corporate"/>
    <s v="United States"/>
    <s v="Houston"/>
    <s v="Texas"/>
    <n v="77095"/>
    <s v="Central"/>
    <s v="FUR-FU-10000023"/>
    <s v="Furniture"/>
    <s v="Furnishings"/>
    <s v="Eldon Wave Desk Accessories"/>
    <n v="7.0679999999999996"/>
    <n v="3"/>
    <n v="0.6"/>
    <n v="-2.8271999999999999"/>
    <s v="OK"/>
    <n v="-0.4"/>
  </r>
  <r>
    <n v="4272"/>
    <s v="CA-2016-123806"/>
    <x v="540"/>
    <x v="294"/>
    <x v="419"/>
    <d v="2017-02-11T00:00:00"/>
    <n v="76"/>
    <n v="2016"/>
    <s v="Q4"/>
    <s v="Nov"/>
    <s v="Second Class"/>
    <s v="LA-16780"/>
    <s v="Laura Armstrong"/>
    <s v="Corporate"/>
    <s v="United States"/>
    <s v="Baltimore"/>
    <s v="Maryland"/>
    <n v="21215"/>
    <s v="East"/>
    <s v="FUR-FU-10000965"/>
    <s v="Furniture"/>
    <s v="Furnishings"/>
    <s v="Howard Miller 11-1/2&quot; Diameter Ridgewood Wall Clock"/>
    <n v="207.76"/>
    <n v="4"/>
    <n v="0"/>
    <n v="85.181600000000003"/>
    <s v="OK"/>
    <n v="0.41000000000000003"/>
  </r>
  <r>
    <n v="1596"/>
    <s v="CA-2017-149181"/>
    <x v="541"/>
    <x v="295"/>
    <x v="231"/>
    <d v="2017-12-05T00:00:00"/>
    <n v="695"/>
    <n v="2016"/>
    <s v="Q1"/>
    <s v="Jan"/>
    <s v="Standard Class"/>
    <s v="MD-17350"/>
    <s v="Maribeth Dona"/>
    <s v="Consumer"/>
    <s v="United States"/>
    <s v="Columbus"/>
    <s v="Ohio"/>
    <n v="43229"/>
    <s v="East"/>
    <s v="FUR-CH-10004540"/>
    <s v="Furniture"/>
    <s v="Chairs"/>
    <s v="Global Chrome Stack Chair"/>
    <n v="47.991999999999997"/>
    <n v="2"/>
    <n v="0.3"/>
    <n v="-2.0568"/>
    <s v="OK"/>
    <n v="-4.2857142857142858E-2"/>
  </r>
  <r>
    <n v="3239"/>
    <s v="US-2016-127971"/>
    <x v="542"/>
    <x v="294"/>
    <x v="419"/>
    <d v="2017-01-01T00:00:00"/>
    <n v="35"/>
    <n v="2016"/>
    <s v="Q4"/>
    <s v="Nov"/>
    <s v="Standard Class"/>
    <s v="DW-13195"/>
    <s v="David Wiener"/>
    <s v="Corporate"/>
    <s v="United States"/>
    <s v="Houston"/>
    <s v="Texas"/>
    <n v="77095"/>
    <s v="Central"/>
    <s v="FUR-CH-10003774"/>
    <s v="Furniture"/>
    <s v="Chairs"/>
    <s v="Global Wood Trimmed Manager's Task Chair, Khaki"/>
    <n v="318.43"/>
    <n v="5"/>
    <n v="0.3"/>
    <n v="-77.332999999999998"/>
    <s v="OK"/>
    <n v="-0.24285714285714285"/>
  </r>
  <r>
    <n v="7566"/>
    <s v="US-2016-166660"/>
    <x v="543"/>
    <x v="296"/>
    <x v="70"/>
    <d v="2016-06-08T00:00:00"/>
    <n v="158"/>
    <n v="2016"/>
    <s v="Q1"/>
    <s v="Jan"/>
    <s v="Second Class"/>
    <s v="TB-21250"/>
    <s v="Tim Brockman"/>
    <s v="Consumer"/>
    <s v="United States"/>
    <s v="Seattle"/>
    <s v="Washington"/>
    <n v="98103"/>
    <s v="West"/>
    <s v="FUR-BO-10000468"/>
    <s v="Furniture"/>
    <s v="Bookcases"/>
    <s v="O'Sullivan 2-Shelf Heavy-Duty Bookcases"/>
    <n v="48.58"/>
    <n v="1"/>
    <n v="0"/>
    <n v="7.7728000000000002"/>
    <s v="OK"/>
    <n v="0.16"/>
  </r>
  <r>
    <n v="3121"/>
    <s v="CA-2015-121720"/>
    <x v="544"/>
    <x v="297"/>
    <x v="420"/>
    <d v="2015-12-06T00:00:00"/>
    <n v="387"/>
    <n v="2014"/>
    <s v="Q4"/>
    <s v="Nov"/>
    <s v="First Class"/>
    <s v="JE-15610"/>
    <s v="Jim Epp"/>
    <s v="Corporate"/>
    <s v="United States"/>
    <s v="Lakeland"/>
    <s v="Florida"/>
    <n v="33801"/>
    <s v="South"/>
    <s v="FUR-FU-10003464"/>
    <s v="Furniture"/>
    <s v="Furnishings"/>
    <s v="Seth Thomas 8 1/2&quot; Cubicle Clock"/>
    <n v="48.671999999999997"/>
    <n v="3"/>
    <n v="0.2"/>
    <n v="7.3007999999999997"/>
    <s v="OK"/>
    <n v="0.15"/>
  </r>
  <r>
    <n v="4962"/>
    <s v="CA-2014-156587"/>
    <x v="545"/>
    <x v="298"/>
    <x v="421"/>
    <d v="2014-08-03T00:00:00"/>
    <n v="142"/>
    <n v="2014"/>
    <s v="Q1"/>
    <s v="Mar"/>
    <s v="First Class"/>
    <s v="AB-10015"/>
    <s v="Aaron Bergman"/>
    <s v="Consumer"/>
    <s v="United States"/>
    <s v="Seattle"/>
    <s v="Washington"/>
    <n v="98103"/>
    <s v="West"/>
    <s v="FUR-CH-10004477"/>
    <s v="Furniture"/>
    <s v="Chairs"/>
    <s v="Global Push Button Manager's Chair, Indigo"/>
    <n v="48.712000000000003"/>
    <n v="1"/>
    <n v="0.2"/>
    <n v="5.4801000000000002"/>
    <s v="OK"/>
    <n v="0.1125"/>
  </r>
  <r>
    <n v="4773"/>
    <s v="CA-2017-119746"/>
    <x v="546"/>
    <x v="299"/>
    <x v="422"/>
    <d v="2017-11-27T00:00:00"/>
    <n v="298"/>
    <n v="2017"/>
    <s v="Q1"/>
    <s v="Feb"/>
    <s v="Standard Class"/>
    <s v="CM-12385"/>
    <s v="Christopher Martinez"/>
    <s v="Consumer"/>
    <s v="United States"/>
    <s v="Chicago"/>
    <s v="Illinois"/>
    <n v="60610"/>
    <s v="Central"/>
    <s v="FUR-FU-10004909"/>
    <s v="Furniture"/>
    <s v="Furnishings"/>
    <s v="Contemporary Wood/Metal Frame"/>
    <n v="6.4640000000000004"/>
    <n v="1"/>
    <n v="0.6"/>
    <n v="-4.04"/>
    <s v="OK"/>
    <n v="-0.625"/>
  </r>
  <r>
    <n v="849"/>
    <s v="CA-2017-107503"/>
    <x v="547"/>
    <x v="300"/>
    <x v="423"/>
    <d v="2017-06-01T00:00:00"/>
    <n v="665"/>
    <n v="2015"/>
    <s v="Q3"/>
    <s v="Aug"/>
    <s v="Standard Class"/>
    <s v="GA-14725"/>
    <s v="Guy Armstrong"/>
    <s v="Consumer"/>
    <s v="United States"/>
    <s v="Lorain"/>
    <s v="Ohio"/>
    <n v="44052"/>
    <s v="East"/>
    <s v="FUR-FU-10003878"/>
    <s v="Furniture"/>
    <s v="Furnishings"/>
    <s v="Linden 10&quot; Round Wall Clock, Black"/>
    <n v="48.896000000000001"/>
    <n v="4"/>
    <n v="0.2"/>
    <n v="8.5568000000000008"/>
    <s v="OK"/>
    <n v="0.17500000000000002"/>
  </r>
  <r>
    <n v="511"/>
    <s v="CA-2017-135307"/>
    <x v="548"/>
    <x v="299"/>
    <x v="424"/>
    <d v="2017-11-27T00:00:00"/>
    <n v="262"/>
    <n v="2017"/>
    <s v="Q1"/>
    <s v="Mar"/>
    <s v="First Class"/>
    <s v="LS-17245"/>
    <s v="Lynn Smith"/>
    <s v="Consumer"/>
    <s v="United States"/>
    <s v="Gladstone"/>
    <s v="Missouri"/>
    <n v="64118"/>
    <s v="Central"/>
    <s v="FUR-FU-10001290"/>
    <s v="Furniture"/>
    <s v="Furnishings"/>
    <s v="Executive Impressions Supervisor Wall Clock"/>
    <n v="126.3"/>
    <n v="3"/>
    <n v="0"/>
    <n v="40.415999999999997"/>
    <s v="OK"/>
    <n v="0.32"/>
  </r>
  <r>
    <n v="6729"/>
    <s v="CA-2016-165827"/>
    <x v="549"/>
    <x v="253"/>
    <x v="425"/>
    <d v="2016-09-11T00:00:00"/>
    <n v="551"/>
    <n v="2015"/>
    <s v="Q1"/>
    <s v="Mar"/>
    <s v="Standard Class"/>
    <s v="MF-17665"/>
    <s v="Maureen Fritzler"/>
    <s v="Corporate"/>
    <s v="United States"/>
    <s v="Miami"/>
    <s v="Florida"/>
    <n v="33180"/>
    <s v="South"/>
    <s v="FUR-FU-10001889"/>
    <s v="Furniture"/>
    <s v="Furnishings"/>
    <s v="Ultra Door Pull Handle"/>
    <n v="50.496000000000002"/>
    <n v="6"/>
    <n v="0.2"/>
    <n v="8.2056000000000004"/>
    <s v="OK"/>
    <n v="0.16250000000000001"/>
  </r>
  <r>
    <n v="5495"/>
    <s v="CA-2014-105249"/>
    <x v="550"/>
    <x v="301"/>
    <x v="426"/>
    <d v="2017-03-23T00:00:00"/>
    <n v="846"/>
    <n v="2014"/>
    <s v="Q4"/>
    <s v="Nov"/>
    <s v="Same Day"/>
    <s v="DH-13675"/>
    <s v="Duane Huffman"/>
    <s v="Home Office"/>
    <s v="United States"/>
    <s v="San Francisco"/>
    <s v="California"/>
    <n v="94122"/>
    <s v="West"/>
    <s v="FUR-BO-10000330"/>
    <s v="Furniture"/>
    <s v="Bookcases"/>
    <s v="Sauder Camden County Barrister Bookcase, Planked Cherry Finish"/>
    <n v="411.33199999999999"/>
    <n v="4"/>
    <n v="0.15"/>
    <n v="-4.8391999999999999"/>
    <s v="OK"/>
    <n v="-1.1764705882352941E-2"/>
  </r>
  <r>
    <n v="1493"/>
    <s v="CA-2017-166436"/>
    <x v="551"/>
    <x v="302"/>
    <x v="427"/>
    <d v="2017-11-28T00:00:00"/>
    <n v="284"/>
    <n v="2017"/>
    <s v="Q1"/>
    <s v="Feb"/>
    <s v="Standard Class"/>
    <s v="TS-21370"/>
    <s v="Todd Sumrall"/>
    <s v="Corporate"/>
    <s v="United States"/>
    <s v="New York City"/>
    <s v="New York"/>
    <n v="10035"/>
    <s v="East"/>
    <s v="FUR-CH-10000785"/>
    <s v="Furniture"/>
    <s v="Chairs"/>
    <s v="Global Ergonomic Managers Chair"/>
    <n v="977.29200000000003"/>
    <n v="6"/>
    <n v="0.1"/>
    <n v="173.74080000000001"/>
    <s v="OK"/>
    <n v="0.17777777777777778"/>
  </r>
  <r>
    <n v="5016"/>
    <s v="CA-2014-153850"/>
    <x v="552"/>
    <x v="303"/>
    <x v="428"/>
    <d v="2017-02-06T00:00:00"/>
    <n v="800"/>
    <n v="2014"/>
    <s v="Q4"/>
    <s v="Nov"/>
    <s v="Standard Class"/>
    <s v="TH-21100"/>
    <s v="Thea Hendricks"/>
    <s v="Consumer"/>
    <s v="United States"/>
    <s v="Toledo"/>
    <s v="Ohio"/>
    <n v="43615"/>
    <s v="East"/>
    <s v="FUR-FU-10002960"/>
    <s v="Furniture"/>
    <s v="Furnishings"/>
    <s v="Eldon 200 Class Desk Accessories, Burgundy"/>
    <n v="35.167999999999999"/>
    <n v="7"/>
    <n v="0.2"/>
    <n v="9.6712000000000007"/>
    <s v="OK"/>
    <n v="0.27500000000000002"/>
  </r>
  <r>
    <n v="9477"/>
    <s v="CA-2015-100818"/>
    <x v="553"/>
    <x v="304"/>
    <x v="429"/>
    <d v="2018-08-11T00:00:00"/>
    <n v="1193"/>
    <n v="2015"/>
    <s v="Q2"/>
    <s v="May"/>
    <s v="Second Class"/>
    <s v="JM-15265"/>
    <s v="Janet Molinari"/>
    <s v="Corporate"/>
    <s v="United States"/>
    <s v="Chicago"/>
    <s v="Illinois"/>
    <n v="60653"/>
    <s v="Central"/>
    <s v="FUR-FU-10002703"/>
    <s v="Furniture"/>
    <s v="Furnishings"/>
    <s v="Tenex Traditional Chairmats for Hard Floors, Average Lip, 36&quot; x 48&quot;"/>
    <n v="51.56"/>
    <n v="2"/>
    <n v="0.6"/>
    <n v="-61.872"/>
    <s v="OK"/>
    <n v="-1.2"/>
  </r>
  <r>
    <n v="7143"/>
    <s v="CA-2014-122217"/>
    <x v="554"/>
    <x v="303"/>
    <x v="428"/>
    <d v="2017-02-07T00:00:00"/>
    <n v="801"/>
    <n v="2014"/>
    <s v="Q4"/>
    <s v="Nov"/>
    <s v="Standard Class"/>
    <s v="HP-14815"/>
    <s v="Harold Pawlan"/>
    <s v="Home Office"/>
    <s v="United States"/>
    <s v="Virginia Beach"/>
    <s v="Virginia"/>
    <n v="23464"/>
    <s v="South"/>
    <s v="FUR-FU-10002045"/>
    <s v="Furniture"/>
    <s v="Furnishings"/>
    <s v="Executive Impressions 14&quot;"/>
    <n v="111.15"/>
    <n v="5"/>
    <n v="0"/>
    <n v="48.905999999999999"/>
    <s v="OK"/>
    <n v="0.43999999999999995"/>
  </r>
  <r>
    <n v="4728"/>
    <s v="CA-2014-119151"/>
    <x v="555"/>
    <x v="303"/>
    <x v="428"/>
    <d v="2017-02-20T00:00:00"/>
    <n v="814"/>
    <n v="2014"/>
    <s v="Q4"/>
    <s v="Nov"/>
    <s v="Second Class"/>
    <s v="MP-18175"/>
    <s v="Mike Pelletier"/>
    <s v="Home Office"/>
    <s v="United States"/>
    <s v="New York City"/>
    <s v="New York"/>
    <n v="10009"/>
    <s v="East"/>
    <s v="FUR-BO-10003159"/>
    <s v="Furniture"/>
    <s v="Bookcases"/>
    <s v="Sauder Camden County Collection Libraries, Planked Cherry Finish"/>
    <n v="275.952"/>
    <n v="3"/>
    <n v="0.2"/>
    <n v="-37.943399999999997"/>
    <s v="OK"/>
    <n v="-0.13749999999999998"/>
  </r>
  <r>
    <n v="9185"/>
    <s v="CA-2017-156776"/>
    <x v="556"/>
    <x v="305"/>
    <x v="430"/>
    <d v="2017-11-08T00:00:00"/>
    <n v="685"/>
    <n v="2015"/>
    <s v="Q4"/>
    <s v="Dec"/>
    <s v="Standard Class"/>
    <s v="JL-15505"/>
    <s v="Jeremy Lonsdale"/>
    <s v="Consumer"/>
    <s v="United States"/>
    <s v="Westminster"/>
    <s v="California"/>
    <n v="92683"/>
    <s v="West"/>
    <s v="FUR-FU-10004848"/>
    <s v="Furniture"/>
    <s v="Furnishings"/>
    <s v="Howard Miller 13-3/4&quot; Diameter Brushed Chrome Round Wall Clock"/>
    <n v="51.75"/>
    <n v="1"/>
    <n v="0"/>
    <n v="15.525"/>
    <s v="OK"/>
    <n v="0.3"/>
  </r>
  <r>
    <n v="7622"/>
    <s v="US-2014-144078"/>
    <x v="557"/>
    <x v="303"/>
    <x v="428"/>
    <d v="2017-02-21T00:00:00"/>
    <n v="815"/>
    <n v="2014"/>
    <s v="Q4"/>
    <s v="Nov"/>
    <s v="Standard Class"/>
    <s v="RB-19435"/>
    <s v="Richard Bierner"/>
    <s v="Consumer"/>
    <s v="United States"/>
    <s v="Los Angeles"/>
    <s v="California"/>
    <n v="90004"/>
    <s v="West"/>
    <s v="FUR-CH-10002335"/>
    <s v="Furniture"/>
    <s v="Chairs"/>
    <s v="Hon GuestStacker Chair"/>
    <n v="725.34400000000005"/>
    <n v="4"/>
    <n v="0.2"/>
    <n v="54.400799999999997"/>
    <s v="OK"/>
    <n v="7.4999999999999983E-2"/>
  </r>
  <r>
    <n v="5794"/>
    <s v="CA-2017-140186"/>
    <x v="558"/>
    <x v="306"/>
    <x v="431"/>
    <d v="2019-10-19T00:00:00"/>
    <n v="981"/>
    <n v="2017"/>
    <s v="Q1"/>
    <s v="Feb"/>
    <s v="First Class"/>
    <s v="PG-18820"/>
    <s v="Patrick Gardner"/>
    <s v="Consumer"/>
    <s v="United States"/>
    <s v="Bakersfield"/>
    <s v="California"/>
    <n v="93309"/>
    <s v="West"/>
    <s v="FUR-FU-10004848"/>
    <s v="Furniture"/>
    <s v="Furnishings"/>
    <s v="Howard Miller 13-3/4&quot; Diameter Brushed Chrome Round Wall Clock"/>
    <n v="51.75"/>
    <n v="1"/>
    <n v="0"/>
    <n v="15.525"/>
    <s v="OK"/>
    <n v="0.3"/>
  </r>
  <r>
    <n v="7673"/>
    <s v="CA-2015-130974"/>
    <x v="559"/>
    <x v="307"/>
    <x v="222"/>
    <d v="2017-03-16T00:00:00"/>
    <n v="473"/>
    <n v="2015"/>
    <s v="Q4"/>
    <s v="Nov"/>
    <s v="Second Class"/>
    <s v="MA-17560"/>
    <s v="Matt Abelman"/>
    <s v="Home Office"/>
    <s v="United States"/>
    <s v="Everett"/>
    <s v="Massachusetts"/>
    <n v="2149"/>
    <s v="East"/>
    <s v="FUR-FU-10002506"/>
    <s v="Furniture"/>
    <s v="Furnishings"/>
    <s v="Tensor &quot;Hersey Kiss&quot; Styled Floor Lamp"/>
    <n v="38.97"/>
    <n v="3"/>
    <n v="0"/>
    <n v="4.6764000000000001"/>
    <s v="OK"/>
    <n v="0.12000000000000001"/>
  </r>
  <r>
    <n v="7672"/>
    <s v="CA-2015-130974"/>
    <x v="560"/>
    <x v="307"/>
    <x v="222"/>
    <d v="2017-03-15T00:00:00"/>
    <n v="472"/>
    <n v="2015"/>
    <s v="Q4"/>
    <s v="Nov"/>
    <s v="Second Class"/>
    <s v="MA-17560"/>
    <s v="Matt Abelman"/>
    <s v="Home Office"/>
    <s v="United States"/>
    <s v="Everett"/>
    <s v="Massachusetts"/>
    <n v="2149"/>
    <s v="East"/>
    <s v="FUR-BO-10002916"/>
    <s v="Furniture"/>
    <s v="Bookcases"/>
    <s v="Rush Hierlooms Collection 1&quot; Thick Stackable Bookcases"/>
    <n v="170.98"/>
    <n v="1"/>
    <n v="0"/>
    <n v="32.486199999999997"/>
    <s v="OK"/>
    <n v="0.19"/>
  </r>
  <r>
    <n v="2891"/>
    <s v="CA-2014-142727"/>
    <x v="561"/>
    <x v="308"/>
    <x v="432"/>
    <d v="2018-05-03T00:00:00"/>
    <n v="1579"/>
    <n v="2014"/>
    <s v="Q1"/>
    <s v="Jan"/>
    <s v="Second Class"/>
    <s v="HG-14845"/>
    <s v="Harry Greene"/>
    <s v="Consumer"/>
    <s v="United States"/>
    <s v="Lake Charles"/>
    <s v="Louisiana"/>
    <n v="70601"/>
    <s v="South"/>
    <s v="FUR-CH-10002304"/>
    <s v="Furniture"/>
    <s v="Chairs"/>
    <s v="Global Stack Chair without Arms, Black"/>
    <n v="51.96"/>
    <n v="2"/>
    <n v="0"/>
    <n v="12.99"/>
    <s v="OK"/>
    <n v="0.25"/>
  </r>
  <r>
    <n v="9561"/>
    <s v="CA-2016-129280"/>
    <x v="562"/>
    <x v="183"/>
    <x v="433"/>
    <d v="2016-05-05T00:00:00"/>
    <n v="466"/>
    <n v="2015"/>
    <s v="Q1"/>
    <s v="Jan"/>
    <s v="First Class"/>
    <s v="SM-20905"/>
    <s v="Susan MacKendrick"/>
    <s v="Consumer"/>
    <s v="United States"/>
    <s v="Newark"/>
    <s v="Ohio"/>
    <n v="43055"/>
    <s v="East"/>
    <s v="FUR-FU-10001876"/>
    <s v="Furniture"/>
    <s v="Furnishings"/>
    <s v="Computer Room Manger, 14&quot;"/>
    <n v="51.968000000000004"/>
    <n v="2"/>
    <n v="0.2"/>
    <n v="10.393599999999999"/>
    <s v="OK"/>
    <n v="0.19999999999999998"/>
  </r>
  <r>
    <n v="7675"/>
    <s v="CA-2015-130974"/>
    <x v="563"/>
    <x v="307"/>
    <x v="222"/>
    <d v="2017-03-17T00:00:00"/>
    <n v="474"/>
    <n v="2015"/>
    <s v="Q4"/>
    <s v="Nov"/>
    <s v="Second Class"/>
    <s v="MA-17560"/>
    <s v="Matt Abelman"/>
    <s v="Home Office"/>
    <s v="United States"/>
    <s v="Everett"/>
    <s v="Massachusetts"/>
    <n v="2149"/>
    <s v="East"/>
    <s v="FUR-TA-10004619"/>
    <s v="Furniture"/>
    <s v="Tables"/>
    <s v="Hon Non-Folding Utility Tables"/>
    <n v="446.06799999999998"/>
    <n v="4"/>
    <n v="0.3"/>
    <n v="0"/>
    <s v="Zero-Profit Order"/>
    <n v="0"/>
  </r>
  <r>
    <n v="8647"/>
    <s v="CA-2016-113341"/>
    <x v="564"/>
    <x v="309"/>
    <x v="434"/>
    <d v="2017-02-25T00:00:00"/>
    <n v="88"/>
    <n v="2016"/>
    <s v="Q4"/>
    <s v="Nov"/>
    <s v="Standard Class"/>
    <s v="MH-17455"/>
    <s v="Mark Hamilton"/>
    <s v="Consumer"/>
    <s v="United States"/>
    <s v="Los Angeles"/>
    <s v="California"/>
    <n v="90032"/>
    <s v="West"/>
    <s v="FUR-CH-10004698"/>
    <s v="Furniture"/>
    <s v="Chairs"/>
    <s v="Padded Folding Chairs, Black, 4/Carton"/>
    <n v="194.352"/>
    <n v="3"/>
    <n v="0.2"/>
    <n v="19.435199999999998"/>
    <s v="OK"/>
    <n v="9.9999999999999992E-2"/>
  </r>
  <r>
    <n v="7687"/>
    <s v="CA-2016-169838"/>
    <x v="565"/>
    <x v="309"/>
    <x v="434"/>
    <d v="2017-02-24T00:00:00"/>
    <n v="87"/>
    <n v="2016"/>
    <s v="Q4"/>
    <s v="Nov"/>
    <s v="Standard Class"/>
    <s v="BB-11545"/>
    <s v="Brenda Bowman"/>
    <s v="Corporate"/>
    <s v="United States"/>
    <s v="Jackson"/>
    <s v="Michigan"/>
    <n v="49201"/>
    <s v="Central"/>
    <s v="FUR-TA-10001095"/>
    <s v="Furniture"/>
    <s v="Tables"/>
    <s v="Chromcraft Round Conference Tables"/>
    <n v="1568.61"/>
    <n v="9"/>
    <n v="0"/>
    <n v="329.40809999999999"/>
    <s v="OK"/>
    <n v="0.21000000000000002"/>
  </r>
  <r>
    <n v="914"/>
    <s v="CA-2017-102519"/>
    <x v="566"/>
    <x v="310"/>
    <x v="435"/>
    <d v="2017-11-29T00:00:00"/>
    <n v="253"/>
    <n v="2017"/>
    <s v="Q1"/>
    <s v="Mar"/>
    <s v="First Class"/>
    <s v="BM-11650"/>
    <s v="Brian Moss"/>
    <s v="Corporate"/>
    <s v="United States"/>
    <s v="Milwaukee"/>
    <s v="Wisconsin"/>
    <n v="53209"/>
    <s v="Central"/>
    <s v="FUR-FU-10004091"/>
    <s v="Furniture"/>
    <s v="Furnishings"/>
    <s v="Howard Miller 13&quot; Diameter Goldtone Round Wall Clock"/>
    <n v="46.94"/>
    <n v="1"/>
    <n v="0"/>
    <n v="19.2454"/>
    <s v="OK"/>
    <n v="0.41000000000000003"/>
  </r>
  <r>
    <n v="7321"/>
    <s v="CA-2017-100097"/>
    <x v="567"/>
    <x v="310"/>
    <x v="436"/>
    <d v="2017-11-29T00:00:00"/>
    <n v="263"/>
    <n v="2017"/>
    <s v="Q1"/>
    <s v="Mar"/>
    <s v="Second Class"/>
    <s v="MN-17935"/>
    <s v="Michael Nguyen"/>
    <s v="Consumer"/>
    <s v="United States"/>
    <s v="New York City"/>
    <s v="New York"/>
    <n v="10009"/>
    <s v="East"/>
    <s v="FUR-FU-10003623"/>
    <s v="Furniture"/>
    <s v="Furnishings"/>
    <s v="DataProducts Ampli Magnifier Task Lamp, Black,"/>
    <n v="135.30000000000001"/>
    <n v="5"/>
    <n v="0"/>
    <n v="37.884"/>
    <s v="OK"/>
    <n v="0.27999999999999997"/>
  </r>
  <r>
    <n v="5080"/>
    <s v="US-2017-133312"/>
    <x v="568"/>
    <x v="310"/>
    <x v="437"/>
    <d v="2017-11-29T00:00:00"/>
    <n v="276"/>
    <n v="2017"/>
    <s v="Q1"/>
    <s v="Feb"/>
    <s v="Standard Class"/>
    <s v="BD-11500"/>
    <s v="Bradley Drucker"/>
    <s v="Consumer"/>
    <s v="United States"/>
    <s v="San Francisco"/>
    <s v="California"/>
    <n v="94122"/>
    <s v="West"/>
    <s v="FUR-BO-10002213"/>
    <s v="Furniture"/>
    <s v="Bookcases"/>
    <s v="Sauder Forest Hills Library, Woodland Oak Finish"/>
    <n v="359.49900000000002"/>
    <n v="3"/>
    <n v="0.15"/>
    <n v="-29.605799999999999"/>
    <s v="OK"/>
    <n v="-8.2352941176470573E-2"/>
  </r>
  <r>
    <n v="94"/>
    <s v="CA-2015-149587"/>
    <x v="569"/>
    <x v="220"/>
    <x v="438"/>
    <d v="2016-06-15T00:00:00"/>
    <n v="410"/>
    <n v="2015"/>
    <s v="Q2"/>
    <s v="May"/>
    <s v="Second Class"/>
    <s v="KB-16315"/>
    <s v="Karl Braun"/>
    <s v="Consumer"/>
    <s v="United States"/>
    <s v="Minneapolis"/>
    <s v="Minnesota"/>
    <n v="55407"/>
    <s v="Central"/>
    <s v="FUR-FU-10003799"/>
    <s v="Furniture"/>
    <s v="Furnishings"/>
    <s v="Seth Thomas 13 1/2&quot; Wall Clock"/>
    <n v="53.34"/>
    <n v="3"/>
    <n v="0"/>
    <n v="16.535399999999999"/>
    <s v="OK"/>
    <n v="0.30999999999999994"/>
  </r>
  <r>
    <n v="2613"/>
    <s v="CA-2014-127446"/>
    <x v="570"/>
    <x v="311"/>
    <x v="439"/>
    <d v="2017-02-23T00:00:00"/>
    <n v="816"/>
    <n v="2014"/>
    <s v="Q4"/>
    <s v="Nov"/>
    <s v="Standard Class"/>
    <s v="MC-17590"/>
    <s v="Matt Collister"/>
    <s v="Corporate"/>
    <s v="United States"/>
    <s v="Arlington"/>
    <s v="Texas"/>
    <n v="76017"/>
    <s v="Central"/>
    <s v="FUR-FU-10000221"/>
    <s v="Furniture"/>
    <s v="Furnishings"/>
    <s v="Master Caster Door Stop, Brown"/>
    <n v="6.0960000000000001"/>
    <n v="3"/>
    <n v="0.6"/>
    <n v="-3.9624000000000001"/>
    <s v="OK"/>
    <n v="-0.65"/>
  </r>
  <r>
    <n v="5072"/>
    <s v="CA-2014-124478"/>
    <x v="571"/>
    <x v="312"/>
    <x v="440"/>
    <d v="2014-12-08T00:00:00"/>
    <n v="243"/>
    <n v="2014"/>
    <s v="Q2"/>
    <s v="Apr"/>
    <s v="Standard Class"/>
    <s v="MA-17560"/>
    <s v="Matt Abelman"/>
    <s v="Home Office"/>
    <s v="United States"/>
    <s v="Trenton"/>
    <s v="Michigan"/>
    <n v="48183"/>
    <s v="Central"/>
    <s v="FUR-FU-10002088"/>
    <s v="Furniture"/>
    <s v="Furnishings"/>
    <s v="Nu-Dell Float Frame 11 x 14 1/2"/>
    <n v="53.88"/>
    <n v="6"/>
    <n v="0"/>
    <n v="22.6296"/>
    <s v="OK"/>
    <n v="0.42"/>
  </r>
  <r>
    <n v="2610"/>
    <s v="CA-2014-127446"/>
    <x v="572"/>
    <x v="311"/>
    <x v="439"/>
    <d v="2017-02-22T00:00:00"/>
    <n v="815"/>
    <n v="2014"/>
    <s v="Q4"/>
    <s v="Nov"/>
    <s v="Standard Class"/>
    <s v="MC-17590"/>
    <s v="Matt Collister"/>
    <s v="Corporate"/>
    <s v="United States"/>
    <s v="Arlington"/>
    <s v="Texas"/>
    <n v="76017"/>
    <s v="Central"/>
    <s v="FUR-TA-10000577"/>
    <s v="Furniture"/>
    <s v="Tables"/>
    <s v="Bretford CR4500 Series Slim Rectangular Table"/>
    <n v="1218.7349999999999"/>
    <n v="5"/>
    <n v="0.3"/>
    <n v="-121.87350000000001"/>
    <s v="OK"/>
    <n v="-0.10000000000000002"/>
  </r>
  <r>
    <n v="2382"/>
    <s v="CA-2016-118052"/>
    <x v="573"/>
    <x v="276"/>
    <x v="441"/>
    <d v="2016-10-05T00:00:00"/>
    <n v="544"/>
    <n v="2015"/>
    <s v="Q2"/>
    <s v="Apr"/>
    <s v="Standard Class"/>
    <s v="BE-11455"/>
    <s v="Brad Eason"/>
    <s v="Home Office"/>
    <s v="United States"/>
    <s v="Lorain"/>
    <s v="Ohio"/>
    <n v="44052"/>
    <s v="East"/>
    <s v="FUR-FU-10004848"/>
    <s v="Furniture"/>
    <s v="Furnishings"/>
    <s v="DAX Solid Wood Frames"/>
    <n v="54.712000000000003"/>
    <n v="7"/>
    <n v="0.2"/>
    <n v="11.626300000000001"/>
    <s v="OK"/>
    <n v="0.21249999999999999"/>
  </r>
  <r>
    <n v="5519"/>
    <s v="CA-2017-117667"/>
    <x v="574"/>
    <x v="313"/>
    <x v="442"/>
    <d v="2017-09-12T00:00:00"/>
    <n v="668"/>
    <n v="2015"/>
    <s v="Q4"/>
    <s v="Nov"/>
    <s v="Standard Class"/>
    <s v="MS-17980"/>
    <s v="Michael Stewart"/>
    <s v="Corporate"/>
    <s v="United States"/>
    <s v="Philadelphia"/>
    <s v="Pennsylvania"/>
    <n v="19134"/>
    <s v="East"/>
    <s v="FUR-FU-10004093"/>
    <s v="Furniture"/>
    <s v="Furnishings"/>
    <s v="Hand-Finished Solid Wood Document Frame"/>
    <n v="54.768000000000001"/>
    <n v="2"/>
    <n v="0.2"/>
    <n v="6.8460000000000001"/>
    <s v="OK"/>
    <n v="0.125"/>
  </r>
  <r>
    <n v="66"/>
    <s v="CA-2015-135545"/>
    <x v="575"/>
    <x v="314"/>
    <x v="443"/>
    <d v="2017-02-08T00:00:00"/>
    <n v="436"/>
    <n v="2015"/>
    <s v="Q4"/>
    <s v="Nov"/>
    <s v="Standard Class"/>
    <s v="KM-16720"/>
    <s v="Kunst Miller"/>
    <s v="Consumer"/>
    <s v="United States"/>
    <s v="Los Angeles"/>
    <s v="California"/>
    <n v="90004"/>
    <s v="West"/>
    <s v="FUR-FU-10000397"/>
    <s v="Furniture"/>
    <s v="Furnishings"/>
    <s v="Luxo Economy Swing Arm Lamp"/>
    <n v="79.760000000000005"/>
    <n v="4"/>
    <n v="0"/>
    <n v="22.332799999999999"/>
    <s v="OK"/>
    <n v="0.27999999999999997"/>
  </r>
  <r>
    <n v="4271"/>
    <s v="CA-2015-166975"/>
    <x v="576"/>
    <x v="314"/>
    <x v="443"/>
    <d v="2017-03-03T00:00:00"/>
    <n v="459"/>
    <n v="2015"/>
    <s v="Q4"/>
    <s v="Nov"/>
    <s v="Standard Class"/>
    <s v="SH-20635"/>
    <s v="Stefanie Holloman"/>
    <s v="Corporate"/>
    <s v="United States"/>
    <s v="Jackson"/>
    <s v="Tennessee"/>
    <n v="38301"/>
    <s v="South"/>
    <s v="FUR-FU-10003930"/>
    <s v="Furniture"/>
    <s v="Furnishings"/>
    <s v="Howard Miller 12-3/4 Diameter Accuwave DS  Wall Clock"/>
    <n v="692.47199999999998"/>
    <n v="11"/>
    <n v="0.2"/>
    <n v="190.4298"/>
    <s v="OK"/>
    <n v="0.27500000000000002"/>
  </r>
  <r>
    <n v="5924"/>
    <s v="CA-2016-130288"/>
    <x v="577"/>
    <x v="315"/>
    <x v="444"/>
    <d v="2017-03-04T00:00:00"/>
    <n v="94"/>
    <n v="2016"/>
    <s v="Q4"/>
    <s v="Nov"/>
    <s v="Second Class"/>
    <s v="DK-13225"/>
    <s v="Dean Katz"/>
    <s v="Corporate"/>
    <s v="United States"/>
    <s v="New York City"/>
    <s v="New York"/>
    <n v="10011"/>
    <s v="East"/>
    <s v="FUR-TA-10002958"/>
    <s v="Furniture"/>
    <s v="Tables"/>
    <s v="Bevis Oval Conference Table, Walnut"/>
    <n v="313.17599999999999"/>
    <n v="2"/>
    <n v="0.4"/>
    <n v="-120.0508"/>
    <s v="OK"/>
    <n v="-0.38333333333333336"/>
  </r>
  <r>
    <n v="9770"/>
    <s v="CA-2016-123533"/>
    <x v="578"/>
    <x v="315"/>
    <x v="444"/>
    <d v="2017-02-13T00:00:00"/>
    <n v="75"/>
    <n v="2016"/>
    <s v="Q4"/>
    <s v="Nov"/>
    <s v="Standard Class"/>
    <s v="SC-20050"/>
    <s v="Sample Company A"/>
    <s v="Home Office"/>
    <s v="United States"/>
    <s v="Hialeah"/>
    <s v="Florida"/>
    <n v="33012"/>
    <s v="South"/>
    <s v="FUR-BO-10001619"/>
    <s v="Furniture"/>
    <s v="Bookcases"/>
    <s v="O'Sullivan Cherrywood Estates Traditional Bookcase"/>
    <n v="339.92"/>
    <n v="5"/>
    <n v="0.2"/>
    <n v="8.4979999999999993"/>
    <s v="OK"/>
    <n v="2.4999999999999998E-2"/>
  </r>
  <r>
    <n v="9653"/>
    <s v="CA-2016-107104"/>
    <x v="579"/>
    <x v="315"/>
    <x v="444"/>
    <d v="2017-03-06T00:00:00"/>
    <n v="96"/>
    <n v="2016"/>
    <s v="Q4"/>
    <s v="Nov"/>
    <s v="Standard Class"/>
    <s v="MS-17365"/>
    <s v="Maribeth Schnelling"/>
    <s v="Consumer"/>
    <s v="United States"/>
    <s v="Los Angeles"/>
    <s v="California"/>
    <n v="90045"/>
    <s v="West"/>
    <s v="FUR-FU-10002937"/>
    <s v="Furniture"/>
    <s v="Furnishings"/>
    <s v="GE 48&quot; Fluorescent Tube, Cool White Energy Saver, 34 Watts, 30/Box"/>
    <n v="595.38"/>
    <n v="6"/>
    <n v="0"/>
    <n v="297.69"/>
    <s v="OK"/>
    <n v="0.5"/>
  </r>
  <r>
    <n v="3892"/>
    <s v="US-2016-163881"/>
    <x v="580"/>
    <x v="315"/>
    <x v="444"/>
    <d v="2017-02-12T00:00:00"/>
    <n v="74"/>
    <n v="2016"/>
    <s v="Q4"/>
    <s v="Nov"/>
    <s v="Standard Class"/>
    <s v="SP-20860"/>
    <s v="Sung Pak"/>
    <s v="Corporate"/>
    <s v="United States"/>
    <s v="Los Angeles"/>
    <s v="California"/>
    <n v="90036"/>
    <s v="West"/>
    <s v="FUR-CH-10001394"/>
    <s v="Furniture"/>
    <s v="Chairs"/>
    <s v="Global Leather Executive Chair"/>
    <n v="1684.752"/>
    <n v="6"/>
    <n v="0.2"/>
    <n v="210.59399999999999"/>
    <s v="OK"/>
    <n v="0.125"/>
  </r>
  <r>
    <n v="9650"/>
    <s v="CA-2016-107104"/>
    <x v="581"/>
    <x v="315"/>
    <x v="444"/>
    <d v="2017-03-05T00:00:00"/>
    <n v="95"/>
    <n v="2016"/>
    <s v="Q4"/>
    <s v="Nov"/>
    <s v="Standard Class"/>
    <s v="MS-17365"/>
    <s v="Maribeth Schnelling"/>
    <s v="Consumer"/>
    <s v="United States"/>
    <s v="Los Angeles"/>
    <s v="California"/>
    <n v="90045"/>
    <s v="West"/>
    <s v="FUR-BO-10002213"/>
    <s v="Furniture"/>
    <s v="Bookcases"/>
    <s v="DMI Eclipse Executive Suite Bookcases"/>
    <n v="3406.6640000000002"/>
    <n v="8"/>
    <n v="0.15"/>
    <n v="160.31360000000001"/>
    <s v="OK"/>
    <n v="4.7058823529411764E-2"/>
  </r>
  <r>
    <n v="9463"/>
    <s v="US-2017-109610"/>
    <x v="582"/>
    <x v="316"/>
    <x v="445"/>
    <d v="2017-11-30T00:00:00"/>
    <n v="274"/>
    <n v="2017"/>
    <s v="Q1"/>
    <s v="Mar"/>
    <s v="Second Class"/>
    <s v="BS-11590"/>
    <s v="Brendan Sweed"/>
    <s v="Corporate"/>
    <s v="United States"/>
    <s v="Louisville"/>
    <s v="Kentucky"/>
    <n v="40214"/>
    <s v="South"/>
    <s v="FUR-CH-10001854"/>
    <s v="Furniture"/>
    <s v="Chairs"/>
    <s v="Office Star - Professional Matrix Back Chair with 2-to-1 Synchro Tilt and Mesh Fabric Seat"/>
    <n v="701.96"/>
    <n v="2"/>
    <n v="0"/>
    <n v="168.47040000000001"/>
    <s v="OK"/>
    <n v="0.24"/>
  </r>
  <r>
    <n v="8661"/>
    <s v="CA-2017-124765"/>
    <x v="583"/>
    <x v="316"/>
    <x v="446"/>
    <d v="2017-11-30T00:00:00"/>
    <n v="276"/>
    <n v="2017"/>
    <s v="Q1"/>
    <s v="Feb"/>
    <s v="Standard Class"/>
    <s v="HZ-14950"/>
    <s v="Henia Zydlo"/>
    <s v="Consumer"/>
    <s v="United States"/>
    <s v="Fort Lauderdale"/>
    <s v="Florida"/>
    <n v="33311"/>
    <s v="South"/>
    <s v="FUR-BO-10003965"/>
    <s v="Furniture"/>
    <s v="Bookcases"/>
    <s v="O'Sullivan Manor Hill 2-Door Library in Brianna Oak"/>
    <n v="723.92"/>
    <n v="5"/>
    <n v="0.2"/>
    <n v="-81.441000000000003"/>
    <s v="OK"/>
    <n v="-0.11250000000000002"/>
  </r>
  <r>
    <n v="8961"/>
    <s v="CA-2017-150266"/>
    <x v="584"/>
    <x v="316"/>
    <x v="447"/>
    <d v="2017-11-30T00:00:00"/>
    <n v="275"/>
    <n v="2017"/>
    <s v="Q1"/>
    <s v="Feb"/>
    <s v="Standard Class"/>
    <s v="RO-19780"/>
    <s v="Rose O'Brian"/>
    <s v="Consumer"/>
    <s v="United States"/>
    <s v="Houston"/>
    <s v="Texas"/>
    <n v="77070"/>
    <s v="Central"/>
    <s v="FUR-CH-10002126"/>
    <s v="Furniture"/>
    <s v="Chairs"/>
    <s v="Hon Deluxe Fabric Upholstered Stacking Chairs"/>
    <n v="853.93"/>
    <n v="5"/>
    <n v="0.3"/>
    <n v="-24.398"/>
    <s v="OK"/>
    <n v="-2.8571428571428574E-2"/>
  </r>
  <r>
    <n v="6185"/>
    <s v="CA-2016-143609"/>
    <x v="585"/>
    <x v="317"/>
    <x v="448"/>
    <d v="2016-12-13T00:00:00"/>
    <n v="525"/>
    <n v="2015"/>
    <s v="Q3"/>
    <s v="Jul"/>
    <s v="First Class"/>
    <s v="DB-13270"/>
    <s v="Deborah Brumfield"/>
    <s v="Home Office"/>
    <s v="United States"/>
    <s v="Portland"/>
    <s v="Oregon"/>
    <n v="97206"/>
    <s v="West"/>
    <s v="FUR-CH-10004218"/>
    <s v="Furniture"/>
    <s v="Chairs"/>
    <s v="Global Fabric Manager's Chair, Dark Gray"/>
    <n v="403.92"/>
    <n v="5"/>
    <n v="0.2"/>
    <n v="25.245000000000001"/>
    <s v="OK"/>
    <n v="6.25E-2"/>
  </r>
  <r>
    <n v="8608"/>
    <s v="CA-2014-151946"/>
    <x v="586"/>
    <x v="101"/>
    <x v="449"/>
    <d v="2014-09-06T00:00:00"/>
    <n v="206"/>
    <n v="2014"/>
    <s v="Q1"/>
    <s v="Feb"/>
    <s v="Standard Class"/>
    <s v="BT-11440"/>
    <s v="Bobby Trafton"/>
    <s v="Consumer"/>
    <s v="United States"/>
    <s v="New York City"/>
    <s v="New York"/>
    <n v="10035"/>
    <s v="East"/>
    <s v="FUR-FU-10002878"/>
    <s v="Furniture"/>
    <s v="Furnishings"/>
    <s v="Seth Thomas 14&quot; Day/Date Wall Clock"/>
    <n v="56.96"/>
    <n v="2"/>
    <n v="0"/>
    <n v="21.075199999999999"/>
    <s v="OK"/>
    <n v="0.37"/>
  </r>
  <r>
    <n v="2646"/>
    <s v="CA-2014-131002"/>
    <x v="587"/>
    <x v="318"/>
    <x v="450"/>
    <d v="2014-12-09T00:00:00"/>
    <n v="260"/>
    <n v="2014"/>
    <s v="Q1"/>
    <s v="Mar"/>
    <s v="Second Class"/>
    <s v="TB-21400"/>
    <s v="Tom Boeckenhauer"/>
    <s v="Consumer"/>
    <s v="United States"/>
    <s v="Tulsa"/>
    <s v="Oklahoma"/>
    <n v="74133"/>
    <s v="Central"/>
    <s v="FUR-FU-10004270"/>
    <s v="Furniture"/>
    <s v="Furnishings"/>
    <s v="Executive Impressions 13&quot; Clairmont Wall Clock"/>
    <n v="57.69"/>
    <n v="3"/>
    <n v="0"/>
    <n v="23.652899999999999"/>
    <s v="OK"/>
    <n v="0.41"/>
  </r>
  <r>
    <n v="9411"/>
    <s v="US-2017-110149"/>
    <x v="588"/>
    <x v="319"/>
    <x v="451"/>
    <d v="2017-12-13T00:00:00"/>
    <n v="642"/>
    <n v="2016"/>
    <s v="Q1"/>
    <s v="Mar"/>
    <s v="First Class"/>
    <s v="WB-21850"/>
    <s v="William Brown"/>
    <s v="Consumer"/>
    <s v="United States"/>
    <s v="Philadelphia"/>
    <s v="Pennsylvania"/>
    <n v="19143"/>
    <s v="East"/>
    <s v="FUR-FU-10001475"/>
    <s v="Furniture"/>
    <s v="Furnishings"/>
    <s v="Contract Clock, 14&quot;, Brown"/>
    <n v="87.92"/>
    <n v="5"/>
    <n v="0.2"/>
    <n v="15.385999999999999"/>
    <s v="OK"/>
    <n v="0.17499999999999999"/>
  </r>
  <r>
    <n v="2076"/>
    <s v="CA-2014-131051"/>
    <x v="589"/>
    <x v="320"/>
    <x v="452"/>
    <d v="2014-05-12T00:00:00"/>
    <n v="113"/>
    <n v="2014"/>
    <s v="Q1"/>
    <s v="Jan"/>
    <s v="Standard Class"/>
    <s v="TR-21325"/>
    <s v="Toby Ritter"/>
    <s v="Consumer"/>
    <s v="United States"/>
    <s v="San Francisco"/>
    <s v="California"/>
    <n v="94122"/>
    <s v="West"/>
    <s v="FUR-FU-10001861"/>
    <s v="Furniture"/>
    <s v="Furnishings"/>
    <s v="Floodlight Indoor Halogen Bulbs, 1 Bulb per Pack, 60 Watts"/>
    <n v="58.2"/>
    <n v="3"/>
    <n v="0"/>
    <n v="28.518000000000001"/>
    <s v="OK"/>
    <n v="0.49"/>
  </r>
  <r>
    <n v="7591"/>
    <s v="CA-2016-158778"/>
    <x v="590"/>
    <x v="321"/>
    <x v="453"/>
    <d v="2016-09-09T00:00:00"/>
    <n v="536"/>
    <n v="2015"/>
    <s v="Q1"/>
    <s v="Mar"/>
    <s v="Standard Class"/>
    <s v="DB-13210"/>
    <s v="Dean Braden"/>
    <s v="Consumer"/>
    <s v="United States"/>
    <s v="Philadelphia"/>
    <s v="Pennsylvania"/>
    <n v="19134"/>
    <s v="East"/>
    <s v="FUR-FU-10000260"/>
    <s v="Furniture"/>
    <s v="Furnishings"/>
    <s v="6&quot; Cubicle Wall Clock, Black"/>
    <n v="58.247999999999998"/>
    <n v="9"/>
    <n v="0.2"/>
    <n v="11.6496"/>
    <s v="OK"/>
    <n v="0.2"/>
  </r>
  <r>
    <n v="2788"/>
    <s v="US-2014-117744"/>
    <x v="591"/>
    <x v="268"/>
    <x v="42"/>
    <d v="2014-06-12T00:00:00"/>
    <n v="138"/>
    <n v="2014"/>
    <s v="Q1"/>
    <s v="Jan"/>
    <s v="Standard Class"/>
    <s v="MD-17860"/>
    <s v="Michael Dominguez"/>
    <s v="Corporate"/>
    <s v="United States"/>
    <s v="Corpus Christi"/>
    <s v="Texas"/>
    <n v="78415"/>
    <s v="Central"/>
    <s v="FUR-FU-10001588"/>
    <s v="Furniture"/>
    <s v="Furnishings"/>
    <s v="Deflect-o SuperTray Unbreakable Stackable Tray, Letter, Black"/>
    <n v="58.36"/>
    <n v="5"/>
    <n v="0.6"/>
    <n v="-24.803000000000001"/>
    <s v="OK"/>
    <n v="-0.42500000000000004"/>
  </r>
  <r>
    <n v="3180"/>
    <s v="CA-2017-105235"/>
    <x v="592"/>
    <x v="68"/>
    <x v="443"/>
    <d v="2017-11-12T00:00:00"/>
    <n v="713"/>
    <n v="2015"/>
    <s v="Q4"/>
    <s v="Nov"/>
    <s v="Standard Class"/>
    <s v="SM-20950"/>
    <s v="Suzanne McNair"/>
    <s v="Corporate"/>
    <s v="United States"/>
    <s v="New York City"/>
    <s v="New York"/>
    <n v="10011"/>
    <s v="East"/>
    <s v="FUR-FU-10000521"/>
    <s v="Furniture"/>
    <s v="Furnishings"/>
    <s v="Seth Thomas 14&quot; Putty-Colored Wall Clock"/>
    <n v="58.68"/>
    <n v="2"/>
    <n v="0"/>
    <n v="18.190799999999999"/>
    <s v="OK"/>
    <n v="0.31"/>
  </r>
  <r>
    <n v="5731"/>
    <s v="CA-2017-117324"/>
    <x v="593"/>
    <x v="319"/>
    <x v="51"/>
    <d v="2017-12-13T00:00:00"/>
    <n v="685"/>
    <n v="2016"/>
    <s v="Q1"/>
    <s v="Jan"/>
    <s v="Standard Class"/>
    <s v="JP-15520"/>
    <s v="Jeremy Pistek"/>
    <s v="Consumer"/>
    <s v="United States"/>
    <s v="Madison"/>
    <s v="Wisconsin"/>
    <n v="53711"/>
    <s v="Central"/>
    <s v="FUR-BO-10003159"/>
    <s v="Furniture"/>
    <s v="Bookcases"/>
    <s v="Sauder Camden County Collection Libraries, Planked Cherry Finish"/>
    <n v="459.92"/>
    <n v="4"/>
    <n v="0"/>
    <n v="41.392800000000001"/>
    <s v="OK"/>
    <n v="0.09"/>
  </r>
  <r>
    <n v="1469"/>
    <s v="CA-2017-139199"/>
    <x v="594"/>
    <x v="319"/>
    <x v="454"/>
    <d v="2017-12-13T00:00:00"/>
    <n v="660"/>
    <n v="2016"/>
    <s v="Q1"/>
    <s v="Feb"/>
    <s v="Standard Class"/>
    <s v="DK-12835"/>
    <s v="Damala Kotsonis"/>
    <s v="Corporate"/>
    <s v="United States"/>
    <s v="Detroit"/>
    <s v="Michigan"/>
    <n v="48234"/>
    <s v="Central"/>
    <s v="FUR-CH-10000847"/>
    <s v="Furniture"/>
    <s v="Chairs"/>
    <s v="Global Executive Mid-Back Manager's Chair"/>
    <n v="872.94"/>
    <n v="3"/>
    <n v="0"/>
    <n v="226.96440000000001"/>
    <s v="OK"/>
    <n v="0.26"/>
  </r>
  <r>
    <n v="2372"/>
    <s v="CA-2016-159940"/>
    <x v="595"/>
    <x v="322"/>
    <x v="455"/>
    <d v="2016-11-07T00:00:00"/>
    <n v="562"/>
    <n v="2015"/>
    <s v="Q2"/>
    <s v="Apr"/>
    <s v="Second Class"/>
    <s v="BF-11020"/>
    <s v="Barry Franzšsisch"/>
    <s v="Corporate"/>
    <s v="United States"/>
    <s v="Aurora"/>
    <s v="Illinois"/>
    <n v="60505"/>
    <s v="Central"/>
    <s v="FUR-FU-10004973"/>
    <s v="Furniture"/>
    <s v="Furnishings"/>
    <s v="Flat Face Poster Frame"/>
    <n v="60.287999999999997"/>
    <n v="8"/>
    <n v="0.6"/>
    <n v="-27.1296"/>
    <s v="OK"/>
    <n v="-0.45"/>
  </r>
  <r>
    <n v="4292"/>
    <s v="CA-2017-102407"/>
    <x v="596"/>
    <x v="319"/>
    <x v="456"/>
    <d v="2017-12-13T00:00:00"/>
    <n v="659"/>
    <n v="2016"/>
    <s v="Q1"/>
    <s v="Feb"/>
    <s v="Second Class"/>
    <s v="AT-10435"/>
    <s v="Alyssa Tate"/>
    <s v="Home Office"/>
    <s v="United States"/>
    <s v="Los Angeles"/>
    <s v="California"/>
    <n v="90004"/>
    <s v="West"/>
    <s v="FUR-TA-10003748"/>
    <s v="Furniture"/>
    <s v="Tables"/>
    <s v="Bevis 36 x 72 Conference Tables"/>
    <n v="896.32799999999997"/>
    <n v="9"/>
    <n v="0.2"/>
    <n v="22.408200000000001"/>
    <s v="OK"/>
    <n v="2.5000000000000001E-2"/>
  </r>
  <r>
    <n v="1248"/>
    <s v="CA-2014-168494"/>
    <x v="597"/>
    <x v="323"/>
    <x v="457"/>
    <d v="2014-12-14T00:00:00"/>
    <n v="183"/>
    <n v="2014"/>
    <s v="Q2"/>
    <s v="Jun"/>
    <s v="Second Class"/>
    <s v="NP-18700"/>
    <s v="Nora Preis"/>
    <s v="Consumer"/>
    <s v="United States"/>
    <s v="Fresno"/>
    <s v="California"/>
    <n v="93727"/>
    <s v="West"/>
    <s v="FUR-BO-10004467"/>
    <s v="Furniture"/>
    <s v="Bookcases"/>
    <s v="Bestar Classic Bookcase"/>
    <n v="254.97450000000001"/>
    <n v="3"/>
    <n v="0.15"/>
    <n v="11.998799999999999"/>
    <s v="OK"/>
    <n v="4.7058823529411764E-2"/>
  </r>
  <r>
    <n v="5999"/>
    <s v="US-2014-112991"/>
    <x v="598"/>
    <x v="323"/>
    <x v="458"/>
    <d v="2014-12-14T00:00:00"/>
    <n v="219"/>
    <n v="2014"/>
    <s v="Q2"/>
    <s v="May"/>
    <s v="Standard Class"/>
    <s v="SH-19975"/>
    <s v="Sally Hughsby"/>
    <s v="Corporate"/>
    <s v="United States"/>
    <s v="Caldwell"/>
    <s v="Idaho"/>
    <n v="83605"/>
    <s v="West"/>
    <s v="FUR-CH-10001708"/>
    <s v="Furniture"/>
    <s v="Chairs"/>
    <s v="Office Star - Contemporary Swivel Chair with Padded Adjustable Arms and Flex Back"/>
    <n v="338.35199999999998"/>
    <n v="3"/>
    <n v="0.2"/>
    <n v="4.2294"/>
    <s v="OK"/>
    <n v="1.2500000000000001E-2"/>
  </r>
  <r>
    <n v="8017"/>
    <s v="US-2014-131870"/>
    <x v="599"/>
    <x v="324"/>
    <x v="459"/>
    <d v="2014-11-09T00:00:00"/>
    <n v="199"/>
    <n v="2014"/>
    <s v="Q2"/>
    <s v="Apr"/>
    <s v="First Class"/>
    <s v="NF-18595"/>
    <s v="Nicole Fjeld"/>
    <s v="Home Office"/>
    <s v="United States"/>
    <s v="Lancaster"/>
    <s v="Ohio"/>
    <n v="43130"/>
    <s v="East"/>
    <s v="FUR-FU-10002501"/>
    <s v="Furniture"/>
    <s v="Furnishings"/>
    <s v="Nu-Dell Executive Frame"/>
    <n v="60.671999999999997"/>
    <n v="6"/>
    <n v="0.2"/>
    <n v="12.892799999999999"/>
    <s v="OK"/>
    <n v="0.21249999999999999"/>
  </r>
  <r>
    <n v="6600"/>
    <s v="CA-2014-154095"/>
    <x v="600"/>
    <x v="325"/>
    <x v="460"/>
    <d v="2014-07-12T00:00:00"/>
    <n v="166"/>
    <n v="2014"/>
    <s v="Q1"/>
    <s v="Jan"/>
    <s v="Standard Class"/>
    <s v="ON-18715"/>
    <s v="Odella Nelson"/>
    <s v="Corporate"/>
    <s v="United States"/>
    <s v="Clinton"/>
    <s v="Maryland"/>
    <n v="20735"/>
    <s v="East"/>
    <s v="FUR-FU-10003849"/>
    <s v="Furniture"/>
    <s v="Furnishings"/>
    <s v="DAX Metal Frame, Desktop, Stepped-Edge"/>
    <n v="60.72"/>
    <n v="3"/>
    <n v="0"/>
    <n v="23.680800000000001"/>
    <s v="OK"/>
    <n v="0.39"/>
  </r>
  <r>
    <n v="1246"/>
    <s v="CA-2014-168494"/>
    <x v="601"/>
    <x v="323"/>
    <x v="461"/>
    <d v="2014-12-14T00:00:00"/>
    <n v="185"/>
    <n v="2014"/>
    <s v="Q2"/>
    <s v="Jun"/>
    <s v="Second Class"/>
    <s v="NP-18700"/>
    <s v="Nora Preis"/>
    <s v="Consumer"/>
    <s v="United States"/>
    <s v="Fresno"/>
    <s v="California"/>
    <n v="93727"/>
    <s v="West"/>
    <s v="FUR-TA-10004619"/>
    <s v="Furniture"/>
    <s v="Tables"/>
    <s v="Hon Non-Folding Utility Tables"/>
    <n v="764.68799999999999"/>
    <n v="6"/>
    <n v="0.2"/>
    <n v="95.585999999999999"/>
    <s v="OK"/>
    <n v="0.125"/>
  </r>
  <r>
    <n v="2817"/>
    <s v="CA-2015-104626"/>
    <x v="602"/>
    <x v="326"/>
    <x v="462"/>
    <d v="2015-08-09T00:00:00"/>
    <n v="413"/>
    <n v="2014"/>
    <s v="Q2"/>
    <s v="Jun"/>
    <s v="Standard Class"/>
    <s v="DR-12940"/>
    <s v="Daniel Raglin"/>
    <s v="Home Office"/>
    <s v="United States"/>
    <s v="Franklin"/>
    <s v="Massachusetts"/>
    <n v="2038"/>
    <s v="East"/>
    <s v="FUR-CH-10003817"/>
    <s v="Furniture"/>
    <s v="Chairs"/>
    <s v="Global Value Steno Chair, Gray"/>
    <n v="60.74"/>
    <n v="1"/>
    <n v="0"/>
    <n v="15.185"/>
    <s v="OK"/>
    <n v="0.25"/>
  </r>
  <r>
    <n v="1247"/>
    <s v="CA-2014-168494"/>
    <x v="603"/>
    <x v="323"/>
    <x v="463"/>
    <d v="2014-12-14T00:00:00"/>
    <n v="184"/>
    <n v="2014"/>
    <s v="Q2"/>
    <s v="Jun"/>
    <s v="Second Class"/>
    <s v="NP-18700"/>
    <s v="Nora Preis"/>
    <s v="Consumer"/>
    <s v="United States"/>
    <s v="Fresno"/>
    <s v="California"/>
    <n v="93727"/>
    <s v="West"/>
    <s v="FUR-TA-10003473"/>
    <s v="Furniture"/>
    <s v="Tables"/>
    <s v="Bretford Rectangular Conference Table Tops"/>
    <n v="3610.848"/>
    <n v="12"/>
    <n v="0.2"/>
    <n v="135.4068"/>
    <s v="OK"/>
    <n v="3.7499999999999999E-2"/>
  </r>
  <r>
    <n v="3258"/>
    <s v="US-2016-161844"/>
    <x v="604"/>
    <x v="327"/>
    <x v="464"/>
    <d v="2016-12-14T00:00:00"/>
    <n v="558"/>
    <n v="2015"/>
    <s v="Q2"/>
    <s v="Jun"/>
    <s v="Second Class"/>
    <s v="DK-12835"/>
    <s v="Damala Kotsonis"/>
    <s v="Corporate"/>
    <s v="United States"/>
    <s v="Franklin"/>
    <s v="Tennessee"/>
    <n v="37064"/>
    <s v="South"/>
    <s v="FUR-TA-10001676"/>
    <s v="Furniture"/>
    <s v="Tables"/>
    <s v="Hon 61000 Series Interactive Training Tables"/>
    <n v="79.974000000000004"/>
    <n v="3"/>
    <n v="0.4"/>
    <n v="-29.323799999999999"/>
    <s v="OK"/>
    <n v="-0.36666666666666664"/>
  </r>
  <r>
    <n v="5638"/>
    <s v="CA-2017-113208"/>
    <x v="605"/>
    <x v="224"/>
    <x v="316"/>
    <d v="2018-01-17T00:00:00"/>
    <n v="347"/>
    <n v="2017"/>
    <s v="Q1"/>
    <s v="Feb"/>
    <s v="Standard Class"/>
    <s v="ML-18040"/>
    <s v="Michelle Lonsdale"/>
    <s v="Corporate"/>
    <s v="United States"/>
    <s v="Dearborn"/>
    <s v="Michigan"/>
    <n v="48126"/>
    <s v="Central"/>
    <s v="FUR-FU-10004245"/>
    <s v="Furniture"/>
    <s v="Furnishings"/>
    <s v="Career Cubicle Clock, 8 1/4&quot;, Black"/>
    <n v="60.84"/>
    <n v="3"/>
    <n v="0"/>
    <n v="23.119199999999999"/>
    <s v="OK"/>
    <n v="0.37999999999999995"/>
  </r>
  <r>
    <n v="3481"/>
    <s v="CA-2016-131289"/>
    <x v="606"/>
    <x v="327"/>
    <x v="465"/>
    <d v="2016-12-14T00:00:00"/>
    <n v="570"/>
    <n v="2015"/>
    <s v="Q2"/>
    <s v="May"/>
    <s v="Standard Class"/>
    <s v="SP-20620"/>
    <s v="Stefania Perrino"/>
    <s v="Corporate"/>
    <s v="United States"/>
    <s v="San Francisco"/>
    <s v="California"/>
    <n v="94110"/>
    <s v="West"/>
    <s v="FUR-TA-10003954"/>
    <s v="Furniture"/>
    <s v="Tables"/>
    <s v="Hon 94000 Series Round Tables"/>
    <n v="1421.664"/>
    <n v="6"/>
    <n v="0.2"/>
    <n v="-195.47880000000001"/>
    <s v="OK"/>
    <n v="-0.13750000000000001"/>
  </r>
  <r>
    <n v="3089"/>
    <s v="US-2017-159205"/>
    <x v="607"/>
    <x v="224"/>
    <x v="316"/>
    <d v="2018-02-13T00:00:00"/>
    <n v="374"/>
    <n v="2017"/>
    <s v="Q1"/>
    <s v="Feb"/>
    <s v="Second Class"/>
    <s v="DB-12910"/>
    <s v="Daniel Byrd"/>
    <s v="Home Office"/>
    <s v="United States"/>
    <s v="Henderson"/>
    <s v="Kentucky"/>
    <n v="42420"/>
    <s v="South"/>
    <s v="FUR-FU-10001591"/>
    <s v="Furniture"/>
    <s v="Furnishings"/>
    <s v="Advantus Panel Wall Certificate Holder - 8.5x11"/>
    <n v="61"/>
    <n v="5"/>
    <n v="0"/>
    <n v="25.62"/>
    <s v="OK"/>
    <n v="0.42000000000000004"/>
  </r>
  <r>
    <n v="6714"/>
    <s v="CA-2017-107629"/>
    <x v="608"/>
    <x v="328"/>
    <x v="466"/>
    <d v="2017-12-14T00:00:00"/>
    <n v="224"/>
    <n v="2017"/>
    <s v="Q2"/>
    <s v="May"/>
    <s v="Same Day"/>
    <s v="DB-13060"/>
    <s v="Dave Brooks"/>
    <s v="Consumer"/>
    <s v="United States"/>
    <s v="Skokie"/>
    <s v="Illinois"/>
    <n v="60076"/>
    <s v="Central"/>
    <s v="FUR-FU-10004091"/>
    <s v="Furniture"/>
    <s v="Furnishings"/>
    <s v="Howard Miller 13&quot; Diameter Goldtone Round Wall Clock"/>
    <n v="56.328000000000003"/>
    <n v="3"/>
    <n v="0.6"/>
    <n v="-26.755800000000001"/>
    <s v="OK"/>
    <n v="-0.47499999999999998"/>
  </r>
  <r>
    <n v="2605"/>
    <s v="CA-2016-165848"/>
    <x v="609"/>
    <x v="237"/>
    <x v="467"/>
    <d v="2016-04-06T00:00:00"/>
    <n v="414"/>
    <n v="2015"/>
    <s v="Q1"/>
    <s v="Feb"/>
    <s v="Same Day"/>
    <s v="EN-13780"/>
    <s v="Edward Nazzal"/>
    <s v="Consumer"/>
    <s v="United States"/>
    <s v="New York City"/>
    <s v="New York"/>
    <n v="10035"/>
    <s v="East"/>
    <s v="FUR-FU-10003878"/>
    <s v="Furniture"/>
    <s v="Furnishings"/>
    <s v="Linden 10&quot; Round Wall Clock, Black"/>
    <n v="61.12"/>
    <n v="4"/>
    <n v="0"/>
    <n v="20.780799999999999"/>
    <s v="OK"/>
    <n v="0.34"/>
  </r>
  <r>
    <n v="9845"/>
    <s v="CA-2014-163867"/>
    <x v="610"/>
    <x v="175"/>
    <x v="58"/>
    <d v="2014-06-06T00:00:00"/>
    <n v="126"/>
    <n v="2014"/>
    <s v="Q1"/>
    <s v="Jan"/>
    <s v="First Class"/>
    <s v="RE-19450"/>
    <s v="Richard Eichhorn"/>
    <s v="Consumer"/>
    <s v="United States"/>
    <s v="Decatur"/>
    <s v="Illinois"/>
    <n v="62521"/>
    <s v="Central"/>
    <s v="FUR-FU-10001475"/>
    <s v="Furniture"/>
    <s v="Furnishings"/>
    <s v="Contract Clock, 14&quot;, Brown"/>
    <n v="61.543999999999997"/>
    <n v="7"/>
    <n v="0.6"/>
    <n v="-40.003599999999999"/>
    <s v="OK"/>
    <n v="-0.65"/>
  </r>
  <r>
    <n v="4228"/>
    <s v="CA-2015-154970"/>
    <x v="611"/>
    <x v="329"/>
    <x v="468"/>
    <d v="2015-10-01T00:00:00"/>
    <n v="412"/>
    <n v="2014"/>
    <s v="Q3"/>
    <s v="Aug"/>
    <s v="Standard Class"/>
    <s v="SR-20740"/>
    <s v="Steven Roelle"/>
    <s v="Home Office"/>
    <s v="United States"/>
    <s v="Seattle"/>
    <s v="Washington"/>
    <n v="98103"/>
    <s v="West"/>
    <s v="FUR-CH-10003396"/>
    <s v="Furniture"/>
    <s v="Chairs"/>
    <s v="Global Deluxe Steno Chair"/>
    <n v="61.584000000000003"/>
    <n v="1"/>
    <n v="0.2"/>
    <n v="-6.9282000000000004"/>
    <s v="OK"/>
    <n v="-0.1125"/>
  </r>
  <r>
    <n v="6713"/>
    <s v="CA-2017-107629"/>
    <x v="612"/>
    <x v="328"/>
    <x v="469"/>
    <d v="2017-12-14T00:00:00"/>
    <n v="225"/>
    <n v="2017"/>
    <s v="Q2"/>
    <s v="May"/>
    <s v="Same Day"/>
    <s v="DB-13060"/>
    <s v="Dave Brooks"/>
    <s v="Consumer"/>
    <s v="United States"/>
    <s v="Skokie"/>
    <s v="Illinois"/>
    <n v="60076"/>
    <s v="Central"/>
    <s v="FUR-FU-10002298"/>
    <s v="Furniture"/>
    <s v="Furnishings"/>
    <s v="Rubbermaid ClusterMat Chairmats, Mat Size- 66&quot; x 60&quot;, Lip 20&quot; x 11&quot; -90 Degree Angle"/>
    <n v="266.35199999999998"/>
    <n v="6"/>
    <n v="0.6"/>
    <n v="-292.98719999999997"/>
    <s v="OK"/>
    <n v="-1.1000000000000001"/>
  </r>
  <r>
    <n v="1517"/>
    <s v="CA-2017-148446"/>
    <x v="613"/>
    <x v="328"/>
    <x v="470"/>
    <d v="2017-12-14T00:00:00"/>
    <n v="642"/>
    <n v="2016"/>
    <s v="Q1"/>
    <s v="Mar"/>
    <s v="Second Class"/>
    <s v="MC-17845"/>
    <s v="Michael Chen"/>
    <s v="Consumer"/>
    <s v="United States"/>
    <s v="North Las Vegas"/>
    <s v="Nevada"/>
    <n v="89031"/>
    <s v="West"/>
    <s v="FUR-TA-10004256"/>
    <s v="Furniture"/>
    <s v="Tables"/>
    <s v="Bretford ÒJust In TimeÓ Height-Adjustable Multi-Task Work Tables"/>
    <n v="1669.6"/>
    <n v="4"/>
    <n v="0"/>
    <n v="116.872"/>
    <s v="OK"/>
    <n v="7.0000000000000007E-2"/>
  </r>
  <r>
    <n v="4856"/>
    <s v="CA-2014-113320"/>
    <x v="614"/>
    <x v="330"/>
    <x v="471"/>
    <d v="2014-12-15T00:00:00"/>
    <n v="182"/>
    <n v="2014"/>
    <s v="Q2"/>
    <s v="Jun"/>
    <s v="Second Class"/>
    <s v="LH-17155"/>
    <s v="Logan Haushalter"/>
    <s v="Consumer"/>
    <s v="United States"/>
    <s v="Oakland"/>
    <s v="California"/>
    <n v="94601"/>
    <s v="West"/>
    <s v="FUR-FU-10001706"/>
    <s v="Furniture"/>
    <s v="Furnishings"/>
    <s v="Longer-Life Soft White Bulbs"/>
    <n v="9.24"/>
    <n v="3"/>
    <n v="0"/>
    <n v="4.4352"/>
    <s v="OK"/>
    <n v="0.48"/>
  </r>
  <r>
    <n v="4854"/>
    <s v="CA-2014-113320"/>
    <x v="615"/>
    <x v="330"/>
    <x v="472"/>
    <d v="2014-12-15T00:00:00"/>
    <n v="183"/>
    <n v="2014"/>
    <s v="Q2"/>
    <s v="Jun"/>
    <s v="Second Class"/>
    <s v="LH-17155"/>
    <s v="Logan Haushalter"/>
    <s v="Consumer"/>
    <s v="United States"/>
    <s v="Oakland"/>
    <s v="California"/>
    <n v="94601"/>
    <s v="West"/>
    <s v="FUR-FU-10004270"/>
    <s v="Furniture"/>
    <s v="Furnishings"/>
    <s v="Eldon Image Series Desk Accessories, Burgundy"/>
    <n v="12.54"/>
    <n v="3"/>
    <n v="0"/>
    <n v="4.5144000000000002"/>
    <s v="OK"/>
    <n v="0.36000000000000004"/>
  </r>
  <r>
    <n v="9213"/>
    <s v="CA-2014-144071"/>
    <x v="616"/>
    <x v="330"/>
    <x v="473"/>
    <d v="2014-12-15T00:00:00"/>
    <n v="242"/>
    <n v="2014"/>
    <s v="Q2"/>
    <s v="Apr"/>
    <s v="Standard Class"/>
    <s v="DJ-13420"/>
    <s v="Denny Joy"/>
    <s v="Corporate"/>
    <s v="United States"/>
    <s v="San Francisco"/>
    <s v="California"/>
    <n v="94110"/>
    <s v="West"/>
    <s v="FUR-FU-10000397"/>
    <s v="Furniture"/>
    <s v="Furnishings"/>
    <s v="Luxo Economy Swing Arm Lamp"/>
    <n v="39.880000000000003"/>
    <n v="2"/>
    <n v="0"/>
    <n v="11.166399999999999"/>
    <s v="OK"/>
    <n v="0.27999999999999997"/>
  </r>
  <r>
    <n v="2342"/>
    <s v="US-2014-143231"/>
    <x v="617"/>
    <x v="331"/>
    <x v="101"/>
    <d v="2017-10-10T00:00:00"/>
    <n v="954"/>
    <n v="2015"/>
    <s v="Q1"/>
    <s v="Mar"/>
    <s v="First Class"/>
    <s v="GM-14455"/>
    <s v="Gary Mitchum"/>
    <s v="Home Office"/>
    <s v="United States"/>
    <s v="Franklin"/>
    <s v="Massachusetts"/>
    <n v="2038"/>
    <s v="East"/>
    <s v="FUR-FU-10002501"/>
    <s v="Furniture"/>
    <s v="Furnishings"/>
    <s v="Nu-Dell Executive Frame"/>
    <n v="63.2"/>
    <n v="5"/>
    <n v="0"/>
    <n v="23.384"/>
    <s v="OK"/>
    <n v="0.37"/>
  </r>
  <r>
    <n v="9214"/>
    <s v="CA-2014-144071"/>
    <x v="618"/>
    <x v="330"/>
    <x v="474"/>
    <d v="2014-12-15T00:00:00"/>
    <n v="241"/>
    <n v="2014"/>
    <s v="Q2"/>
    <s v="Apr"/>
    <s v="Standard Class"/>
    <s v="DJ-13420"/>
    <s v="Denny Joy"/>
    <s v="Corporate"/>
    <s v="United States"/>
    <s v="San Francisco"/>
    <s v="California"/>
    <n v="94110"/>
    <s v="West"/>
    <s v="FUR-FU-10000758"/>
    <s v="Furniture"/>
    <s v="Furnishings"/>
    <s v="DAX Natural Wood-Tone Poster Frame"/>
    <n v="79.44"/>
    <n v="3"/>
    <n v="0"/>
    <n v="28.598400000000002"/>
    <s v="OK"/>
    <n v="0.36000000000000004"/>
  </r>
  <r>
    <n v="250"/>
    <s v="CA-2016-154739"/>
    <x v="619"/>
    <x v="332"/>
    <x v="475"/>
    <d v="2016-12-15T00:00:00"/>
    <n v="544"/>
    <n v="2015"/>
    <s v="Q2"/>
    <s v="Jun"/>
    <s v="Second Class"/>
    <s v="LH-17155"/>
    <s v="Logan Haushalter"/>
    <s v="Consumer"/>
    <s v="United States"/>
    <s v="San Francisco"/>
    <s v="California"/>
    <n v="94109"/>
    <s v="West"/>
    <s v="FUR-CH-10002965"/>
    <s v="Furniture"/>
    <s v="Chairs"/>
    <s v="Global Leather Highback Executive Chair with Pneumatic Height Adjustment, Black"/>
    <n v="321.56799999999998"/>
    <n v="2"/>
    <n v="0.2"/>
    <n v="28.1372"/>
    <s v="OK"/>
    <n v="8.7500000000000008E-2"/>
  </r>
  <r>
    <n v="3992"/>
    <s v="CA-2015-161998"/>
    <x v="620"/>
    <x v="180"/>
    <x v="476"/>
    <d v="2015-05-05T00:00:00"/>
    <n v="319"/>
    <n v="2014"/>
    <s v="Q2"/>
    <s v="Jun"/>
    <s v="Standard Class"/>
    <s v="DB-13120"/>
    <s v="David Bremer"/>
    <s v="Corporate"/>
    <s v="United States"/>
    <s v="Tampa"/>
    <s v="Florida"/>
    <n v="33614"/>
    <s v="South"/>
    <s v="FUR-FU-10001095"/>
    <s v="Furniture"/>
    <s v="Furnishings"/>
    <s v="DAX Black Cherry Wood-Tone Poster Frame"/>
    <n v="63.552"/>
    <n v="3"/>
    <n v="0.2"/>
    <n v="14.299200000000001"/>
    <s v="OK"/>
    <n v="0.22500000000000001"/>
  </r>
  <r>
    <n v="7950"/>
    <s v="CA-2014-131009"/>
    <x v="621"/>
    <x v="333"/>
    <x v="432"/>
    <d v="2014-05-03T00:00:00"/>
    <n v="118"/>
    <n v="2014"/>
    <s v="Q1"/>
    <s v="Jan"/>
    <s v="Standard Class"/>
    <s v="SC-20380"/>
    <s v="Shahid Collister"/>
    <s v="Consumer"/>
    <s v="United States"/>
    <s v="El Paso"/>
    <s v="Texas"/>
    <n v="79907"/>
    <s v="Central"/>
    <s v="FUR-FU-10001095"/>
    <s v="Furniture"/>
    <s v="Furnishings"/>
    <s v="DAX Black Cherry Wood-Tone Poster Frame"/>
    <n v="63.552"/>
    <n v="6"/>
    <n v="0.6"/>
    <n v="-34.953600000000002"/>
    <s v="OK"/>
    <n v="-0.55000000000000004"/>
  </r>
  <r>
    <n v="2185"/>
    <s v="CA-2016-128818"/>
    <x v="622"/>
    <x v="334"/>
    <x v="477"/>
    <d v="2016-11-05T00:00:00"/>
    <n v="563"/>
    <n v="2015"/>
    <s v="Q2"/>
    <s v="Apr"/>
    <s v="Standard Class"/>
    <s v="CJ-12010"/>
    <s v="Caroline Jumper"/>
    <s v="Consumer"/>
    <s v="United States"/>
    <s v="New York City"/>
    <s v="New York"/>
    <n v="10009"/>
    <s v="East"/>
    <s v="FUR-FU-10001940"/>
    <s v="Furniture"/>
    <s v="Furnishings"/>
    <s v="Staple-based wall hangings"/>
    <n v="63.68"/>
    <n v="8"/>
    <n v="0"/>
    <n v="28.019200000000001"/>
    <s v="OK"/>
    <n v="0.44"/>
  </r>
  <r>
    <n v="6909"/>
    <s v="US-2017-135503"/>
    <x v="623"/>
    <x v="335"/>
    <x v="478"/>
    <d v="2017-12-15T00:00:00"/>
    <n v="642"/>
    <n v="2016"/>
    <s v="Q1"/>
    <s v="Mar"/>
    <s v="Standard Class"/>
    <s v="JE-16165"/>
    <s v="Justin Ellison"/>
    <s v="Corporate"/>
    <s v="United States"/>
    <s v="North Charleston"/>
    <s v="South Carolina"/>
    <n v="29406"/>
    <s v="South"/>
    <s v="FUR-FU-10002364"/>
    <s v="Furniture"/>
    <s v="Furnishings"/>
    <s v="Eldon Expressions Wood Desk Accessories, Oak"/>
    <n v="14.76"/>
    <n v="2"/>
    <n v="0"/>
    <n v="4.2804000000000002"/>
    <s v="OK"/>
    <n v="0.29000000000000004"/>
  </r>
  <r>
    <n v="8109"/>
    <s v="US-2017-167570"/>
    <x v="624"/>
    <x v="335"/>
    <x v="57"/>
    <d v="2017-12-15T00:00:00"/>
    <n v="686"/>
    <n v="2016"/>
    <s v="Q1"/>
    <s v="Jan"/>
    <s v="Standard Class"/>
    <s v="EG-13900"/>
    <s v="Emily Grady"/>
    <s v="Consumer"/>
    <s v="United States"/>
    <s v="Philadelphia"/>
    <s v="Pennsylvania"/>
    <n v="19140"/>
    <s v="East"/>
    <s v="FUR-CH-10003396"/>
    <s v="Furniture"/>
    <s v="Chairs"/>
    <s v="Global Deluxe Steno Chair"/>
    <n v="215.54400000000001"/>
    <n v="4"/>
    <n v="0.3"/>
    <n v="-58.504800000000003"/>
    <s v="OK"/>
    <n v="-0.27142857142857141"/>
  </r>
  <r>
    <n v="4789"/>
    <s v="CA-2015-104346"/>
    <x v="625"/>
    <x v="336"/>
    <x v="402"/>
    <d v="2015-12-16T00:00:00"/>
    <n v="385"/>
    <n v="2014"/>
    <s v="Q4"/>
    <s v="Nov"/>
    <s v="Standard Class"/>
    <s v="IM-15070"/>
    <s v="Irene Maddox"/>
    <s v="Consumer"/>
    <s v="United States"/>
    <s v="Colorado Springs"/>
    <s v="Colorado"/>
    <n v="80906"/>
    <s v="West"/>
    <s v="FUR-FU-10002456"/>
    <s v="Furniture"/>
    <s v="Furnishings"/>
    <s v="Master Caster Door Stop, Large Neon Orange"/>
    <n v="52.415999999999997"/>
    <n v="9"/>
    <n v="0.2"/>
    <n v="15.069599999999999"/>
    <s v="OK"/>
    <n v="0.28750000000000003"/>
  </r>
  <r>
    <n v="4780"/>
    <s v="CA-2014-150301"/>
    <x v="626"/>
    <x v="337"/>
    <x v="479"/>
    <d v="2014-10-07T00:00:00"/>
    <n v="184"/>
    <n v="2014"/>
    <s v="Q2"/>
    <s v="Apr"/>
    <s v="First Class"/>
    <s v="MH-18025"/>
    <s v="Michelle Huthwaite"/>
    <s v="Consumer"/>
    <s v="United States"/>
    <s v="Buffalo"/>
    <s v="New York"/>
    <n v="14215"/>
    <s v="East"/>
    <s v="FUR-CH-10002647"/>
    <s v="Furniture"/>
    <s v="Chairs"/>
    <s v="Situations Contoured Folding Chairs, 4/Set"/>
    <n v="63.881999999999998"/>
    <n v="1"/>
    <n v="0.1"/>
    <n v="10.647"/>
    <s v="OK"/>
    <n v="0.16666666666666669"/>
  </r>
  <r>
    <n v="4790"/>
    <s v="CA-2015-104346"/>
    <x v="627"/>
    <x v="336"/>
    <x v="413"/>
    <d v="2015-12-16T00:00:00"/>
    <n v="384"/>
    <n v="2014"/>
    <s v="Q4"/>
    <s v="Nov"/>
    <s v="Standard Class"/>
    <s v="IM-15070"/>
    <s v="Irene Maddox"/>
    <s v="Consumer"/>
    <s v="United States"/>
    <s v="Colorado Springs"/>
    <s v="Colorado"/>
    <n v="80906"/>
    <s v="West"/>
    <s v="FUR-FU-10001473"/>
    <s v="Furniture"/>
    <s v="Furnishings"/>
    <s v="DAX Wood Document Frame"/>
    <n v="54.92"/>
    <n v="5"/>
    <n v="0.2"/>
    <n v="10.984"/>
    <s v="OK"/>
    <n v="0.19999999999999998"/>
  </r>
  <r>
    <n v="7829"/>
    <s v="CA-2015-137302"/>
    <x v="628"/>
    <x v="338"/>
    <x v="480"/>
    <d v="2018-04-21T00:00:00"/>
    <n v="1202"/>
    <n v="2015"/>
    <s v="Q1"/>
    <s v="Jan"/>
    <s v="Standard Class"/>
    <s v="BW-11110"/>
    <s v="Bart Watters"/>
    <s v="Corporate"/>
    <s v="United States"/>
    <s v="San Diego"/>
    <s v="California"/>
    <n v="92105"/>
    <s v="West"/>
    <s v="FUR-CH-10002017"/>
    <s v="Furniture"/>
    <s v="Chairs"/>
    <s v="SAFCO Optional Arm Kit for Workspace Cribbage Stacking Chair"/>
    <n v="63.936"/>
    <n v="3"/>
    <n v="0.2"/>
    <n v="6.3936000000000002"/>
    <s v="OK"/>
    <n v="0.1"/>
  </r>
  <r>
    <n v="5331"/>
    <s v="CA-2016-123120"/>
    <x v="629"/>
    <x v="112"/>
    <x v="481"/>
    <d v="2016-08-09T00:00:00"/>
    <n v="529"/>
    <n v="2015"/>
    <s v="Q1"/>
    <s v="Feb"/>
    <s v="Standard Class"/>
    <s v="CV-12295"/>
    <s v="Christina VanderZanden"/>
    <s v="Consumer"/>
    <s v="United States"/>
    <s v="New York City"/>
    <s v="New York"/>
    <n v="10011"/>
    <s v="East"/>
    <s v="FUR-FU-10004748"/>
    <s v="Furniture"/>
    <s v="Furnishings"/>
    <s v="Howard Miller 16&quot; Diameter Gallery Wall Clock"/>
    <n v="63.94"/>
    <n v="1"/>
    <n v="0"/>
    <n v="24.936599999999999"/>
    <s v="OK"/>
    <n v="0.39"/>
  </r>
  <r>
    <n v="4786"/>
    <s v="CA-2015-104346"/>
    <x v="630"/>
    <x v="336"/>
    <x v="394"/>
    <d v="2015-12-16T00:00:00"/>
    <n v="386"/>
    <n v="2014"/>
    <s v="Q4"/>
    <s v="Nov"/>
    <s v="Standard Class"/>
    <s v="IM-15070"/>
    <s v="Irene Maddox"/>
    <s v="Consumer"/>
    <s v="United States"/>
    <s v="Colorado Springs"/>
    <s v="Colorado"/>
    <n v="80906"/>
    <s v="West"/>
    <s v="FUR-BO-10003450"/>
    <s v="Furniture"/>
    <s v="Bookcases"/>
    <s v="Bush Westfield Collection Bookcases, Dark Cherry Finish"/>
    <n v="69.575999999999993"/>
    <n v="4"/>
    <n v="0.7"/>
    <n v="-143.79040000000001"/>
    <s v="OK"/>
    <n v="-2.0666666666666669"/>
  </r>
  <r>
    <n v="6239"/>
    <s v="CA-2015-134075"/>
    <x v="631"/>
    <x v="336"/>
    <x v="482"/>
    <d v="2015-12-16T00:00:00"/>
    <n v="370"/>
    <n v="2014"/>
    <s v="Q4"/>
    <s v="Dec"/>
    <s v="Standard Class"/>
    <s v="HA-14905"/>
    <s v="Helen Abelman"/>
    <s v="Consumer"/>
    <s v="United States"/>
    <s v="San Jose"/>
    <s v="California"/>
    <n v="95123"/>
    <s v="West"/>
    <s v="FUR-FU-10004597"/>
    <s v="Furniture"/>
    <s v="Furnishings"/>
    <s v="Eldon Cleatmat Chair Mats for Medium Pile Carpets"/>
    <n v="166.5"/>
    <n v="3"/>
    <n v="0"/>
    <n v="21.645"/>
    <s v="OK"/>
    <n v="0.13"/>
  </r>
  <r>
    <n v="3585"/>
    <s v="CA-2015-121650"/>
    <x v="632"/>
    <x v="336"/>
    <x v="483"/>
    <d v="2015-12-16T00:00:00"/>
    <n v="403"/>
    <n v="2014"/>
    <s v="Q4"/>
    <s v="Nov"/>
    <s v="Standard Class"/>
    <s v="KD-16495"/>
    <s v="Keith Dawkins"/>
    <s v="Corporate"/>
    <s v="United States"/>
    <s v="Jackson"/>
    <s v="Michigan"/>
    <n v="49201"/>
    <s v="Central"/>
    <s v="FUR-CH-10004289"/>
    <s v="Furniture"/>
    <s v="Chairs"/>
    <s v="Global Super Steno Chair"/>
    <n v="191.96"/>
    <n v="2"/>
    <n v="0"/>
    <n v="32.633200000000002"/>
    <s v="OK"/>
    <n v="0.17"/>
  </r>
  <r>
    <n v="9956"/>
    <s v="CA-2015-141593"/>
    <x v="633"/>
    <x v="336"/>
    <x v="235"/>
    <d v="2017-04-26T00:00:00"/>
    <n v="497"/>
    <n v="2015"/>
    <s v="Q4"/>
    <s v="Dec"/>
    <s v="Second Class"/>
    <s v="DB-12970"/>
    <s v="Darren Budd"/>
    <s v="Corporate"/>
    <s v="United States"/>
    <s v="Los Angeles"/>
    <s v="California"/>
    <n v="90045"/>
    <s v="West"/>
    <s v="FUR-TA-10002622"/>
    <s v="Furniture"/>
    <s v="Tables"/>
    <s v="Bush Andora Conference Table, Maple/Graphite Gray Finish"/>
    <n v="273.56799999999998"/>
    <n v="2"/>
    <n v="0.2"/>
    <n v="10.258800000000001"/>
    <s v="OK"/>
    <n v="3.7500000000000006E-2"/>
  </r>
  <r>
    <n v="2128"/>
    <s v="CA-2015-134859"/>
    <x v="634"/>
    <x v="339"/>
    <x v="484"/>
    <d v="2015-09-10T00:00:00"/>
    <n v="398"/>
    <n v="2014"/>
    <s v="Q3"/>
    <s v="Aug"/>
    <s v="Standard Class"/>
    <s v="JK-16120"/>
    <s v="Julie Kriz"/>
    <s v="Home Office"/>
    <s v="United States"/>
    <s v="Philadelphia"/>
    <s v="Pennsylvania"/>
    <n v="19134"/>
    <s v="East"/>
    <s v="FUR-FU-10003623"/>
    <s v="Furniture"/>
    <s v="Furnishings"/>
    <s v="DataProducts Ampli Magnifier Task Lamp, Black,"/>
    <n v="64.944000000000003"/>
    <n v="3"/>
    <n v="0.2"/>
    <n v="6.4943999999999997"/>
    <s v="OK"/>
    <n v="9.9999999999999992E-2"/>
  </r>
  <r>
    <n v="5314"/>
    <s v="CA-2017-137876"/>
    <x v="635"/>
    <x v="190"/>
    <x v="257"/>
    <d v="2018-05-15T00:00:00"/>
    <n v="375"/>
    <n v="2017"/>
    <s v="Q2"/>
    <s v="May"/>
    <s v="Standard Class"/>
    <s v="DJ-13510"/>
    <s v="Don Jones"/>
    <s v="Corporate"/>
    <s v="United States"/>
    <s v="San Francisco"/>
    <s v="California"/>
    <n v="94110"/>
    <s v="West"/>
    <s v="FUR-FU-10000222"/>
    <s v="Furniture"/>
    <s v="Furnishings"/>
    <s v="Seth Thomas 16&quot; Steel Case Clock"/>
    <n v="64.959999999999994"/>
    <n v="2"/>
    <n v="0"/>
    <n v="21.436800000000002"/>
    <s v="OK"/>
    <n v="0.33000000000000007"/>
  </r>
  <r>
    <n v="9104"/>
    <s v="CA-2015-163181"/>
    <x v="636"/>
    <x v="340"/>
    <x v="485"/>
    <d v="2015-12-11T00:00:00"/>
    <n v="439"/>
    <n v="2014"/>
    <s v="Q3"/>
    <s v="Sep"/>
    <s v="Standard Class"/>
    <s v="AB-10105"/>
    <s v="Adrian Barton"/>
    <s v="Consumer"/>
    <s v="United States"/>
    <s v="Houston"/>
    <s v="Texas"/>
    <n v="77041"/>
    <s v="Central"/>
    <s v="FUR-FU-10000193"/>
    <s v="Furniture"/>
    <s v="Furnishings"/>
    <s v="Tenex Chairmats For Use with Hard Floors"/>
    <n v="64.959999999999994"/>
    <n v="5"/>
    <n v="0.6"/>
    <n v="-84.447999999999993"/>
    <s v="OK"/>
    <n v="-1.3"/>
  </r>
  <r>
    <n v="8129"/>
    <s v="CA-2017-157350"/>
    <x v="637"/>
    <x v="341"/>
    <x v="410"/>
    <d v="2019-04-25T00:00:00"/>
    <n v="836"/>
    <n v="2017"/>
    <s v="Q1"/>
    <s v="Jan"/>
    <s v="Standard Class"/>
    <s v="DP-13000"/>
    <s v="Darren Powers"/>
    <s v="Consumer"/>
    <s v="United States"/>
    <s v="Chicago"/>
    <s v="Illinois"/>
    <n v="60610"/>
    <s v="Central"/>
    <s v="FUR-FU-10000222"/>
    <s v="Furniture"/>
    <s v="Furnishings"/>
    <s v="Seth Thomas 16&quot; Steel Case Clock"/>
    <n v="64.959999999999994"/>
    <n v="5"/>
    <n v="0.6"/>
    <n v="-43.847999999999999"/>
    <s v="OK"/>
    <n v="-0.67500000000000004"/>
  </r>
  <r>
    <n v="3404"/>
    <s v="CA-2017-168739"/>
    <x v="638"/>
    <x v="342"/>
    <x v="486"/>
    <d v="2018-07-29T00:00:00"/>
    <n v="449"/>
    <n v="2017"/>
    <s v="Q2"/>
    <s v="May"/>
    <s v="Standard Class"/>
    <s v="HZ-14950"/>
    <s v="Henia Zydlo"/>
    <s v="Consumer"/>
    <s v="United States"/>
    <s v="Houston"/>
    <s v="Texas"/>
    <n v="77095"/>
    <s v="Central"/>
    <s v="FUR-FU-10003919"/>
    <s v="Furniture"/>
    <s v="Furnishings"/>
    <s v="Eldon Executive Woodline II Cherry Finish Desk Accessories"/>
    <n v="65.424000000000007"/>
    <n v="4"/>
    <n v="0.6"/>
    <n v="-52.339199999999998"/>
    <s v="OK"/>
    <n v="-0.79999999999999993"/>
  </r>
  <r>
    <n v="788"/>
    <s v="CA-2015-154620"/>
    <x v="639"/>
    <x v="336"/>
    <x v="487"/>
    <d v="2015-12-16T00:00:00"/>
    <n v="371"/>
    <n v="2014"/>
    <s v="Q4"/>
    <s v="Dec"/>
    <s v="Standard Class"/>
    <s v="LT-17110"/>
    <s v="Liz Thompson"/>
    <s v="Consumer"/>
    <s v="United States"/>
    <s v="Lancaster"/>
    <s v="California"/>
    <n v="93534"/>
    <s v="West"/>
    <s v="FUR-CH-10004675"/>
    <s v="Furniture"/>
    <s v="Chairs"/>
    <s v="Lifetime Advantage Folding Chairs, 4/Carton"/>
    <n v="348.928"/>
    <n v="2"/>
    <n v="0.2"/>
    <n v="34.892800000000001"/>
    <s v="OK"/>
    <n v="0.1"/>
  </r>
  <r>
    <n v="4791"/>
    <s v="CA-2015-104346"/>
    <x v="640"/>
    <x v="336"/>
    <x v="426"/>
    <d v="2015-12-16T00:00:00"/>
    <n v="383"/>
    <n v="2014"/>
    <s v="Q4"/>
    <s v="Nov"/>
    <s v="Standard Class"/>
    <s v="IM-15070"/>
    <s v="Irene Maddox"/>
    <s v="Consumer"/>
    <s v="United States"/>
    <s v="Colorado Springs"/>
    <s v="Colorado"/>
    <n v="80906"/>
    <s v="West"/>
    <s v="FUR-TA-10000849"/>
    <s v="Furniture"/>
    <s v="Tables"/>
    <s v="Bevis Rectangular Conference Tables"/>
    <n v="364.95"/>
    <n v="5"/>
    <n v="0.5"/>
    <n v="-248.166"/>
    <s v="OK"/>
    <n v="-0.68"/>
  </r>
  <r>
    <n v="5695"/>
    <s v="US-2015-138093"/>
    <x v="641"/>
    <x v="336"/>
    <x v="488"/>
    <d v="2015-12-16T00:00:00"/>
    <n v="402"/>
    <n v="2014"/>
    <s v="Q4"/>
    <s v="Nov"/>
    <s v="Standard Class"/>
    <s v="KM-16225"/>
    <s v="Kalyca Meade"/>
    <s v="Corporate"/>
    <s v="United States"/>
    <s v="Baltimore"/>
    <s v="Maryland"/>
    <n v="21215"/>
    <s v="East"/>
    <s v="FUR-CH-10000785"/>
    <s v="Furniture"/>
    <s v="Chairs"/>
    <s v="Global Ergonomic Managers Chair"/>
    <n v="542.94000000000005"/>
    <n v="3"/>
    <n v="0"/>
    <n v="141.1644"/>
    <s v="OK"/>
    <n v="0.25999999999999995"/>
  </r>
  <r>
    <n v="9323"/>
    <s v="US-2016-111563"/>
    <x v="642"/>
    <x v="80"/>
    <x v="489"/>
    <d v="2016-08-11T00:00:00"/>
    <n v="521"/>
    <n v="2015"/>
    <s v="Q1"/>
    <s v="Mar"/>
    <s v="Standard Class"/>
    <s v="SM-20005"/>
    <s v="Sally Matthias"/>
    <s v="Consumer"/>
    <s v="United States"/>
    <s v="Houston"/>
    <s v="Texas"/>
    <n v="77041"/>
    <s v="Central"/>
    <s v="FUR-FU-10000723"/>
    <s v="Furniture"/>
    <s v="Furnishings"/>
    <s v="Deflect-o EconoMat Studded, No Bevel Mat for Low Pile Carpeting"/>
    <n v="66.111999999999995"/>
    <n v="4"/>
    <n v="0.6"/>
    <n v="-84.2928"/>
    <s v="OK"/>
    <n v="-1.2750000000000001"/>
  </r>
  <r>
    <n v="6226"/>
    <s v="CA-2015-133445"/>
    <x v="643"/>
    <x v="339"/>
    <x v="490"/>
    <d v="2015-09-10T00:00:00"/>
    <n v="374"/>
    <n v="2014"/>
    <s v="Q3"/>
    <s v="Sep"/>
    <s v="Standard Class"/>
    <s v="JF-15490"/>
    <s v="Jeremy Farry"/>
    <s v="Consumer"/>
    <s v="United States"/>
    <s v="Portland"/>
    <s v="Oregon"/>
    <n v="97206"/>
    <s v="West"/>
    <s v="FUR-BO-10003660"/>
    <s v="Furniture"/>
    <s v="Bookcases"/>
    <s v="Bush Cubix Collection Bookcases, Fully Assembled"/>
    <n v="66.293999999999997"/>
    <n v="1"/>
    <n v="0.7"/>
    <n v="-103.86060000000001"/>
    <s v="OK"/>
    <n v="-1.5666666666666669"/>
  </r>
  <r>
    <n v="3584"/>
    <s v="CA-2015-121650"/>
    <x v="644"/>
    <x v="336"/>
    <x v="491"/>
    <d v="2015-12-16T00:00:00"/>
    <n v="404"/>
    <n v="2014"/>
    <s v="Q4"/>
    <s v="Nov"/>
    <s v="Standard Class"/>
    <s v="KD-16495"/>
    <s v="Keith Dawkins"/>
    <s v="Corporate"/>
    <s v="United States"/>
    <s v="Jackson"/>
    <s v="Michigan"/>
    <n v="49201"/>
    <s v="Central"/>
    <s v="FUR-TA-10003569"/>
    <s v="Furniture"/>
    <s v="Tables"/>
    <s v="Bretford CR8500 Series Meeting Room Furniture"/>
    <n v="801.96"/>
    <n v="2"/>
    <n v="0"/>
    <n v="200.49"/>
    <s v="OK"/>
    <n v="0.25"/>
  </r>
  <r>
    <n v="649"/>
    <s v="CA-2016-160745"/>
    <x v="645"/>
    <x v="343"/>
    <x v="492"/>
    <d v="2016-12-16T00:00:00"/>
    <n v="527"/>
    <n v="2015"/>
    <s v="Q3"/>
    <s v="Jul"/>
    <s v="Second Class"/>
    <s v="AR-10825"/>
    <s v="Anthony Rawles"/>
    <s v="Corporate"/>
    <s v="United States"/>
    <s v="Vancouver"/>
    <s v="Washington"/>
    <n v="98661"/>
    <s v="West"/>
    <s v="FUR-FU-10001935"/>
    <s v="Furniture"/>
    <s v="Furnishings"/>
    <s v="3M Hangers With Command Adhesive"/>
    <n v="14.8"/>
    <n v="4"/>
    <n v="0"/>
    <n v="6.0679999999999996"/>
    <s v="OK"/>
    <n v="0.41"/>
  </r>
  <r>
    <n v="5577"/>
    <s v="CA-2016-136686"/>
    <x v="646"/>
    <x v="343"/>
    <x v="493"/>
    <d v="2016-12-16T00:00:00"/>
    <n v="504"/>
    <n v="2015"/>
    <s v="Q3"/>
    <s v="Jul"/>
    <s v="Standard Class"/>
    <s v="RF-19840"/>
    <s v="Roy Franzšsisch"/>
    <s v="Consumer"/>
    <s v="United States"/>
    <s v="Pasadena"/>
    <s v="California"/>
    <n v="91104"/>
    <s v="West"/>
    <s v="FUR-FU-10004864"/>
    <s v="Furniture"/>
    <s v="Furnishings"/>
    <s v="Howard Miller 14-1/2&quot; Diameter Chrome Round Wall Clock"/>
    <n v="383.64"/>
    <n v="6"/>
    <n v="0"/>
    <n v="122.76479999999999"/>
    <s v="OK"/>
    <n v="0.32"/>
  </r>
  <r>
    <n v="2149"/>
    <s v="CA-2014-141607"/>
    <x v="647"/>
    <x v="344"/>
    <x v="494"/>
    <d v="2014-12-17T00:00:00"/>
    <n v="183"/>
    <n v="2014"/>
    <s v="Q2"/>
    <s v="Jun"/>
    <s v="Standard Class"/>
    <s v="WB-21850"/>
    <s v="William Brown"/>
    <s v="Consumer"/>
    <s v="United States"/>
    <s v="Concord"/>
    <s v="California"/>
    <n v="94521"/>
    <s v="West"/>
    <s v="FUR-FU-10003975"/>
    <s v="Furniture"/>
    <s v="Furnishings"/>
    <s v="Eldon Advantage Chair Mats for Low to Medium Pile Carpets"/>
    <n v="43.31"/>
    <n v="1"/>
    <n v="0"/>
    <n v="4.3310000000000004"/>
    <s v="OK"/>
    <n v="0.1"/>
  </r>
  <r>
    <n v="4057"/>
    <s v="CA-2014-122931"/>
    <x v="648"/>
    <x v="345"/>
    <x v="495"/>
    <d v="2019-10-16T00:00:00"/>
    <n v="2046"/>
    <n v="2014"/>
    <s v="Q1"/>
    <s v="Mar"/>
    <s v="Standard Class"/>
    <s v="SM-20950"/>
    <s v="Suzanne McNair"/>
    <s v="Corporate"/>
    <s v="United States"/>
    <s v="Philadelphia"/>
    <s v="Pennsylvania"/>
    <n v="19134"/>
    <s v="East"/>
    <s v="FUR-TA-10004147"/>
    <s v="Furniture"/>
    <s v="Tables"/>
    <s v="Hon 4060 Series Tables"/>
    <n v="67.176000000000002"/>
    <n v="1"/>
    <n v="0.4"/>
    <n v="-20.152799999999999"/>
    <s v="OK"/>
    <n v="-0.3"/>
  </r>
  <r>
    <n v="3129"/>
    <s v="CA-2014-136399"/>
    <x v="649"/>
    <x v="344"/>
    <x v="496"/>
    <d v="2017-05-18T00:00:00"/>
    <n v="883"/>
    <n v="2014"/>
    <s v="Q4"/>
    <s v="Dec"/>
    <s v="First Class"/>
    <s v="CC-12100"/>
    <s v="Chad Cunningham"/>
    <s v="Home Office"/>
    <s v="United States"/>
    <s v="Los Angeles"/>
    <s v="California"/>
    <n v="90049"/>
    <s v="West"/>
    <s v="FUR-FU-10004090"/>
    <s v="Furniture"/>
    <s v="Furnishings"/>
    <s v="Executive Impressions 14&quot; Contract Wall Clock"/>
    <n v="44.46"/>
    <n v="2"/>
    <n v="0"/>
    <n v="14.671799999999999"/>
    <s v="OK"/>
    <n v="0.32999999999999996"/>
  </r>
  <r>
    <n v="7341"/>
    <s v="CA-2014-116190"/>
    <x v="650"/>
    <x v="209"/>
    <x v="290"/>
    <d v="2019-01-28T00:00:00"/>
    <n v="1846"/>
    <n v="2014"/>
    <s v="Q1"/>
    <s v="Jan"/>
    <s v="Standard Class"/>
    <s v="SG-20470"/>
    <s v="Sheri Gordon"/>
    <s v="Consumer"/>
    <s v="United States"/>
    <s v="Atlanta"/>
    <s v="Georgia"/>
    <n v="30318"/>
    <s v="South"/>
    <s v="FUR-CH-10000553"/>
    <s v="Furniture"/>
    <s v="Chairs"/>
    <s v="Metal Folding Chairs, Beige, 4/Carton"/>
    <n v="67.88"/>
    <n v="2"/>
    <n v="0"/>
    <n v="18.3276"/>
    <s v="OK"/>
    <n v="0.27"/>
  </r>
  <r>
    <n v="6674"/>
    <s v="CA-2015-135510"/>
    <x v="651"/>
    <x v="198"/>
    <x v="497"/>
    <d v="2015-12-09T00:00:00"/>
    <n v="465"/>
    <n v="2014"/>
    <s v="Q3"/>
    <s v="Aug"/>
    <s v="Standard Class"/>
    <s v="TW-21025"/>
    <s v="Tamara Willingham"/>
    <s v="Home Office"/>
    <s v="United States"/>
    <s v="Charlottesville"/>
    <s v="Virginia"/>
    <n v="22901"/>
    <s v="South"/>
    <s v="FUR-FU-10000820"/>
    <s v="Furniture"/>
    <s v="Furnishings"/>
    <s v="Tensor Brushed Steel Torchiere Floor Lamp"/>
    <n v="67.959999999999994"/>
    <n v="4"/>
    <n v="0"/>
    <n v="12.232799999999999"/>
    <s v="OK"/>
    <n v="0.18"/>
  </r>
  <r>
    <n v="6002"/>
    <s v="CA-2014-124079"/>
    <x v="652"/>
    <x v="344"/>
    <x v="496"/>
    <d v="2017-04-20T00:00:00"/>
    <n v="855"/>
    <n v="2014"/>
    <s v="Q4"/>
    <s v="Dec"/>
    <s v="Standard Class"/>
    <s v="RF-19345"/>
    <s v="Randy Ferguson"/>
    <s v="Corporate"/>
    <s v="United States"/>
    <s v="Phoenix"/>
    <s v="Arizona"/>
    <n v="85023"/>
    <s v="West"/>
    <s v="FUR-FU-10002553"/>
    <s v="Furniture"/>
    <s v="Furnishings"/>
    <s v="Electrix Incandescent Magnifying Lamp, Black"/>
    <n v="87.96"/>
    <n v="3"/>
    <n v="0.2"/>
    <n v="7.6965000000000003"/>
    <s v="OK"/>
    <n v="8.7500000000000008E-2"/>
  </r>
  <r>
    <n v="6216"/>
    <s v="CA-2015-161711"/>
    <x v="653"/>
    <x v="137"/>
    <x v="180"/>
    <d v="2017-03-26T00:00:00"/>
    <n v="745"/>
    <n v="2015"/>
    <s v="Q1"/>
    <s v="Mar"/>
    <s v="Standard Class"/>
    <s v="MC-17425"/>
    <s v="Mark Cousins"/>
    <s v="Corporate"/>
    <s v="United States"/>
    <s v="New York City"/>
    <s v="New York"/>
    <n v="10035"/>
    <s v="East"/>
    <s v="FUR-FU-10000087"/>
    <s v="Furniture"/>
    <s v="Furnishings"/>
    <s v="Executive Impressions 14&quot; Two-Color Numerals Wall Clock"/>
    <n v="68.16"/>
    <n v="3"/>
    <n v="0"/>
    <n v="27.945599999999999"/>
    <s v="OK"/>
    <n v="0.41000000000000003"/>
  </r>
  <r>
    <n v="4226"/>
    <s v="US-2014-102631"/>
    <x v="654"/>
    <x v="344"/>
    <x v="496"/>
    <d v="2017-04-19T00:00:00"/>
    <n v="854"/>
    <n v="2014"/>
    <s v="Q4"/>
    <s v="Dec"/>
    <s v="Standard Class"/>
    <s v="EB-13840"/>
    <s v="Ellis Ballard"/>
    <s v="Corporate"/>
    <s v="United States"/>
    <s v="Chicago"/>
    <s v="Illinois"/>
    <n v="60623"/>
    <s v="Central"/>
    <s v="FUR-FU-10003930"/>
    <s v="Furniture"/>
    <s v="Furnishings"/>
    <s v="Howard Miller 12-3/4 Diameter Accuwave DS  Wall Clock"/>
    <n v="94.427999999999997"/>
    <n v="3"/>
    <n v="0.6"/>
    <n v="-42.492600000000003"/>
    <s v="OK"/>
    <n v="-0.45000000000000007"/>
  </r>
  <r>
    <n v="5458"/>
    <s v="CA-2017-130631"/>
    <x v="655"/>
    <x v="42"/>
    <x v="498"/>
    <d v="2018-02-01T00:00:00"/>
    <n v="119"/>
    <n v="2017"/>
    <s v="Q4"/>
    <s v="Oct"/>
    <s v="Standard Class"/>
    <s v="BS-11755"/>
    <s v="Bruce Stewart"/>
    <s v="Consumer"/>
    <s v="United States"/>
    <s v="Edmonds"/>
    <s v="Washington"/>
    <n v="98026"/>
    <s v="West"/>
    <s v="FUR-FU-10004093"/>
    <s v="Furniture"/>
    <s v="Furnishings"/>
    <s v="Hand-Finished Solid Wood Document Frame"/>
    <n v="68.459999999999994"/>
    <n v="2"/>
    <n v="0"/>
    <n v="20.538"/>
    <s v="OK"/>
    <n v="0.30000000000000004"/>
  </r>
  <r>
    <n v="3130"/>
    <s v="CA-2014-136399"/>
    <x v="656"/>
    <x v="344"/>
    <x v="496"/>
    <d v="2017-05-19T00:00:00"/>
    <n v="884"/>
    <n v="2014"/>
    <s v="Q4"/>
    <s v="Dec"/>
    <s v="First Class"/>
    <s v="CC-12100"/>
    <s v="Chad Cunningham"/>
    <s v="Home Office"/>
    <s v="United States"/>
    <s v="Los Angeles"/>
    <s v="California"/>
    <n v="90049"/>
    <s v="West"/>
    <s v="FUR-CH-10002602"/>
    <s v="Furniture"/>
    <s v="Chairs"/>
    <s v="DMI Arturo Collection Mission-style Design Wood Chair"/>
    <n v="241.56800000000001"/>
    <n v="2"/>
    <n v="0.2"/>
    <n v="18.117599999999999"/>
    <s v="OK"/>
    <n v="7.4999999999999997E-2"/>
  </r>
  <r>
    <n v="9869"/>
    <s v="CA-2014-114195"/>
    <x v="657"/>
    <x v="346"/>
    <x v="499"/>
    <d v="2014-03-11T00:00:00"/>
    <n v="59"/>
    <n v="2014"/>
    <s v="Q1"/>
    <s v="Jan"/>
    <s v="First Class"/>
    <s v="EA-14035"/>
    <s v="Erin Ashbrook"/>
    <s v="Corporate"/>
    <s v="United States"/>
    <s v="Mason"/>
    <s v="Ohio"/>
    <n v="45040"/>
    <s v="East"/>
    <s v="FUR-FU-10002253"/>
    <s v="Furniture"/>
    <s v="Furnishings"/>
    <s v="Howard Miller 13&quot; Diameter Pewter Finish Round Wall Clock"/>
    <n v="68.703999999999994"/>
    <n v="2"/>
    <n v="0.2"/>
    <n v="16.3172"/>
    <s v="OK"/>
    <n v="0.23750000000000002"/>
  </r>
  <r>
    <n v="7484"/>
    <s v="CA-2014-129938"/>
    <x v="658"/>
    <x v="344"/>
    <x v="496"/>
    <d v="2017-05-09T00:00:00"/>
    <n v="874"/>
    <n v="2014"/>
    <s v="Q4"/>
    <s v="Dec"/>
    <s v="Second Class"/>
    <s v="EB-13705"/>
    <s v="Ed Braxton"/>
    <s v="Corporate"/>
    <s v="United States"/>
    <s v="Philadelphia"/>
    <s v="Pennsylvania"/>
    <n v="19140"/>
    <s v="East"/>
    <s v="FUR-CH-10003774"/>
    <s v="Furniture"/>
    <s v="Chairs"/>
    <s v="Global Wood Trimmed Manager's Task Chair, Khaki"/>
    <n v="445.80200000000002"/>
    <n v="7"/>
    <n v="0.3"/>
    <n v="-108.2662"/>
    <s v="OK"/>
    <n v="-0.24285714285714283"/>
  </r>
  <r>
    <n v="4697"/>
    <s v="US-2015-138121"/>
    <x v="659"/>
    <x v="347"/>
    <x v="500"/>
    <d v="2017-05-30T00:00:00"/>
    <n v="530"/>
    <n v="2015"/>
    <s v="Q4"/>
    <s v="Dec"/>
    <s v="Same Day"/>
    <s v="JL-15835"/>
    <s v="John Lee"/>
    <s v="Consumer"/>
    <s v="United States"/>
    <s v="Detroit"/>
    <s v="Michigan"/>
    <n v="48205"/>
    <s v="Central"/>
    <s v="FUR-CH-10004875"/>
    <s v="Furniture"/>
    <s v="Chairs"/>
    <s v="Harbour Creations 67200 Series Stacking Chairs"/>
    <n v="142.36000000000001"/>
    <n v="2"/>
    <n v="0"/>
    <n v="38.437199999999997"/>
    <s v="OK"/>
    <n v="0.26999999999999996"/>
  </r>
  <r>
    <n v="4399"/>
    <s v="US-2014-138758"/>
    <x v="660"/>
    <x v="348"/>
    <x v="501"/>
    <d v="2014-11-07T00:00:00"/>
    <n v="230"/>
    <n v="2014"/>
    <s v="Q1"/>
    <s v="Mar"/>
    <s v="Standard Class"/>
    <s v="JL-15835"/>
    <s v="John Lee"/>
    <s v="Consumer"/>
    <s v="United States"/>
    <s v="Philadelphia"/>
    <s v="Pennsylvania"/>
    <n v="19120"/>
    <s v="East"/>
    <s v="FUR-FU-10003039"/>
    <s v="Furniture"/>
    <s v="Furnishings"/>
    <s v="Howard Miller 11-1/2&quot; Diameter Grantwood Wall Clock"/>
    <n v="69.007999999999996"/>
    <n v="2"/>
    <n v="0.2"/>
    <n v="12.0764"/>
    <s v="OK"/>
    <n v="0.17500000000000002"/>
  </r>
  <r>
    <n v="4699"/>
    <s v="US-2015-138121"/>
    <x v="661"/>
    <x v="347"/>
    <x v="500"/>
    <d v="2017-06-01T00:00:00"/>
    <n v="532"/>
    <n v="2015"/>
    <s v="Q4"/>
    <s v="Dec"/>
    <s v="Same Day"/>
    <s v="JL-15835"/>
    <s v="John Lee"/>
    <s v="Consumer"/>
    <s v="United States"/>
    <s v="Detroit"/>
    <s v="Michigan"/>
    <n v="48205"/>
    <s v="Central"/>
    <s v="FUR-FU-10002116"/>
    <s v="Furniture"/>
    <s v="Furnishings"/>
    <s v="Tenex Carpeted, Granite-Look or Clear Contemporary Contour Shape Chair Mats"/>
    <n v="212.13"/>
    <n v="3"/>
    <n v="0"/>
    <n v="14.8491"/>
    <s v="OK"/>
    <n v="7.0000000000000007E-2"/>
  </r>
  <r>
    <n v="4696"/>
    <s v="US-2015-138121"/>
    <x v="662"/>
    <x v="347"/>
    <x v="500"/>
    <d v="2017-05-29T00:00:00"/>
    <n v="529"/>
    <n v="2015"/>
    <s v="Q4"/>
    <s v="Dec"/>
    <s v="Same Day"/>
    <s v="JL-15835"/>
    <s v="John Lee"/>
    <s v="Consumer"/>
    <s v="United States"/>
    <s v="Detroit"/>
    <s v="Michigan"/>
    <n v="48205"/>
    <s v="Central"/>
    <s v="FUR-CH-10003846"/>
    <s v="Furniture"/>
    <s v="Chairs"/>
    <s v="Hon Valutask Swivel Chairs"/>
    <n v="302.94"/>
    <n v="3"/>
    <n v="0"/>
    <n v="48.470399999999998"/>
    <s v="OK"/>
    <n v="0.16"/>
  </r>
  <r>
    <n v="4698"/>
    <s v="US-2015-138121"/>
    <x v="663"/>
    <x v="347"/>
    <x v="500"/>
    <d v="2017-05-31T00:00:00"/>
    <n v="531"/>
    <n v="2015"/>
    <s v="Q4"/>
    <s v="Dec"/>
    <s v="Same Day"/>
    <s v="JL-15835"/>
    <s v="John Lee"/>
    <s v="Consumer"/>
    <s v="United States"/>
    <s v="Detroit"/>
    <s v="Michigan"/>
    <n v="48205"/>
    <s v="Central"/>
    <s v="FUR-CH-10003817"/>
    <s v="Furniture"/>
    <s v="Chairs"/>
    <s v="Global Value Steno Chair, Gray"/>
    <n v="546.66"/>
    <n v="9"/>
    <n v="0"/>
    <n v="136.66499999999999"/>
    <s v="OK"/>
    <n v="0.25"/>
  </r>
  <r>
    <n v="8268"/>
    <s v="CA-2017-121790"/>
    <x v="664"/>
    <x v="349"/>
    <x v="502"/>
    <d v="2017-06-02T00:00:00"/>
    <n v="354"/>
    <n v="2016"/>
    <s v="Q2"/>
    <s v="Jun"/>
    <s v="Standard Class"/>
    <s v="LP-17095"/>
    <s v="Liz Preis"/>
    <s v="Consumer"/>
    <s v="United States"/>
    <s v="Aurora"/>
    <s v="Illinois"/>
    <n v="60505"/>
    <s v="Central"/>
    <s v="FUR-TA-10003469"/>
    <s v="Furniture"/>
    <s v="Tables"/>
    <s v="Balt Split Level Computer Training Table"/>
    <n v="69.375"/>
    <n v="1"/>
    <n v="0.5"/>
    <n v="-47.174999999999997"/>
    <s v="OK"/>
    <n v="-0.67999999999999994"/>
  </r>
  <r>
    <n v="9939"/>
    <s v="CA-2016-169824"/>
    <x v="665"/>
    <x v="350"/>
    <x v="503"/>
    <d v="2016-12-17T00:00:00"/>
    <n v="504"/>
    <n v="2015"/>
    <s v="Q3"/>
    <s v="Aug"/>
    <s v="Standard Class"/>
    <s v="NS-18640"/>
    <s v="Noel Staavos"/>
    <s v="Corporate"/>
    <s v="United States"/>
    <s v="New York City"/>
    <s v="New York"/>
    <n v="10009"/>
    <s v="East"/>
    <s v="FUR-FU-10004864"/>
    <s v="Furniture"/>
    <s v="Furnishings"/>
    <s v="Eldon 500 Class Desk Accessories"/>
    <n v="60.35"/>
    <n v="5"/>
    <n v="0"/>
    <n v="19.915500000000002"/>
    <s v="OK"/>
    <n v="0.33"/>
  </r>
  <r>
    <n v="7941"/>
    <s v="CA-2016-146325"/>
    <x v="666"/>
    <x v="350"/>
    <x v="375"/>
    <d v="2017-04-30T00:00:00"/>
    <n v="134"/>
    <n v="2016"/>
    <s v="Q4"/>
    <s v="Dec"/>
    <s v="First Class"/>
    <s v="DS-13180"/>
    <s v="David Smith"/>
    <s v="Corporate"/>
    <s v="United States"/>
    <s v="San Diego"/>
    <s v="California"/>
    <n v="92037"/>
    <s v="West"/>
    <s v="FUR-CH-10001146"/>
    <s v="Furniture"/>
    <s v="Chairs"/>
    <s v="Global Task Chair, Black"/>
    <n v="81.424000000000007"/>
    <n v="2"/>
    <n v="0.2"/>
    <n v="-9.1601999999999997"/>
    <s v="OK"/>
    <n v="-0.11249999999999999"/>
  </r>
  <r>
    <n v="4044"/>
    <s v="CA-2014-110786"/>
    <x v="667"/>
    <x v="55"/>
    <x v="64"/>
    <d v="2017-09-26T00:00:00"/>
    <n v="968"/>
    <n v="2015"/>
    <s v="Q1"/>
    <s v="Feb"/>
    <s v="Standard Class"/>
    <s v="AJ-10795"/>
    <s v="Anthony Johnson"/>
    <s v="Corporate"/>
    <s v="United States"/>
    <s v="San Francisco"/>
    <s v="California"/>
    <n v="94110"/>
    <s v="West"/>
    <s v="FUR-FU-10000672"/>
    <s v="Furniture"/>
    <s v="Furnishings"/>
    <s v="Executive Impressions 10&quot; Spectator Wall Clock"/>
    <n v="70.56"/>
    <n v="6"/>
    <n v="0"/>
    <n v="23.990400000000001"/>
    <s v="OK"/>
    <n v="0.34"/>
  </r>
  <r>
    <n v="5363"/>
    <s v="CA-2016-122017"/>
    <x v="668"/>
    <x v="351"/>
    <x v="411"/>
    <d v="2017-09-30T00:00:00"/>
    <n v="241"/>
    <n v="2017"/>
    <s v="Q1"/>
    <s v="Feb"/>
    <s v="Standard Class"/>
    <s v="CD-11920"/>
    <s v="Carlos Daly"/>
    <s v="Consumer"/>
    <s v="United States"/>
    <s v="Wichita"/>
    <s v="Kansas"/>
    <n v="67212"/>
    <s v="Central"/>
    <s v="FUR-FU-10000672"/>
    <s v="Furniture"/>
    <s v="Furnishings"/>
    <s v="Executive Impressions 10&quot; Spectator Wall Clock"/>
    <n v="70.56"/>
    <n v="6"/>
    <n v="0"/>
    <n v="23.990400000000001"/>
    <s v="OK"/>
    <n v="0.34"/>
  </r>
  <r>
    <n v="1516"/>
    <s v="US-2017-160759"/>
    <x v="669"/>
    <x v="352"/>
    <x v="504"/>
    <d v="2017-12-17T00:00:00"/>
    <n v="626"/>
    <n v="2016"/>
    <s v="Q1"/>
    <s v="Mar"/>
    <s v="Standard Class"/>
    <s v="AI-10855"/>
    <s v="Arianne Irving"/>
    <s v="Consumer"/>
    <s v="United States"/>
    <s v="Philadelphia"/>
    <s v="Pennsylvania"/>
    <n v="19120"/>
    <s v="East"/>
    <s v="FUR-CH-10002961"/>
    <s v="Furniture"/>
    <s v="Chairs"/>
    <s v="Leather Task Chair, Black"/>
    <n v="63.686"/>
    <n v="1"/>
    <n v="0.3"/>
    <n v="-9.0980000000000008"/>
    <s v="OK"/>
    <n v="-0.14285714285714288"/>
  </r>
  <r>
    <n v="8871"/>
    <s v="CA-2017-101805"/>
    <x v="670"/>
    <x v="132"/>
    <x v="505"/>
    <d v="2017-06-12T00:00:00"/>
    <n v="657"/>
    <n v="2015"/>
    <s v="Q3"/>
    <s v="Aug"/>
    <s v="Standard Class"/>
    <s v="SH-19975"/>
    <s v="Sally Hughsby"/>
    <s v="Corporate"/>
    <s v="United States"/>
    <s v="Seattle"/>
    <s v="Washington"/>
    <n v="98105"/>
    <s v="West"/>
    <s v="FUR-FU-10000023"/>
    <s v="Furniture"/>
    <s v="Furnishings"/>
    <s v="Eldon Wave Desk Accessories"/>
    <n v="70.680000000000007"/>
    <n v="12"/>
    <n v="0"/>
    <n v="31.0992"/>
    <s v="OK"/>
    <n v="0.43999999999999995"/>
  </r>
  <r>
    <n v="2224"/>
    <s v="CA-2015-131884"/>
    <x v="671"/>
    <x v="353"/>
    <x v="506"/>
    <d v="2015-06-12T00:00:00"/>
    <n v="267"/>
    <n v="2014"/>
    <s v="Q3"/>
    <s v="Sep"/>
    <s v="Same Day"/>
    <s v="DK-13375"/>
    <s v="Dennis Kane"/>
    <s v="Consumer"/>
    <s v="United States"/>
    <s v="Marion"/>
    <s v="Ohio"/>
    <n v="43302"/>
    <s v="East"/>
    <s v="FUR-CH-10004860"/>
    <s v="Furniture"/>
    <s v="Chairs"/>
    <s v="Global Low Back Tilter Chair"/>
    <n v="70.686000000000007"/>
    <n v="1"/>
    <n v="0.3"/>
    <n v="-24.235199999999999"/>
    <s v="OK"/>
    <n v="-0.3428571428571428"/>
  </r>
  <r>
    <n v="2926"/>
    <s v="CA-2014-157721"/>
    <x v="672"/>
    <x v="354"/>
    <x v="507"/>
    <d v="2014-05-09T00:00:00"/>
    <n v="107"/>
    <n v="2014"/>
    <s v="Q1"/>
    <s v="Jan"/>
    <s v="First Class"/>
    <s v="JM-16195"/>
    <s v="Justin MacKendrick"/>
    <s v="Consumer"/>
    <s v="United States"/>
    <s v="Watertown"/>
    <s v="New York"/>
    <n v="13601"/>
    <s v="East"/>
    <s v="FUR-FU-10002116"/>
    <s v="Furniture"/>
    <s v="Furnishings"/>
    <s v="Tenex Carpeted, Granite-Look or Clear Contemporary Contour Shape Chair Mats"/>
    <n v="70.709999999999994"/>
    <n v="1"/>
    <n v="0"/>
    <n v="4.9497"/>
    <s v="OK"/>
    <n v="7.0000000000000007E-2"/>
  </r>
  <r>
    <n v="587"/>
    <s v="CA-2015-128139"/>
    <x v="673"/>
    <x v="355"/>
    <x v="508"/>
    <d v="2015-09-07T00:00:00"/>
    <n v="411"/>
    <n v="2014"/>
    <s v="Q3"/>
    <s v="Jul"/>
    <s v="Standard Class"/>
    <s v="BD-11725"/>
    <s v="Bruce Degenhardt"/>
    <s v="Consumer"/>
    <s v="United States"/>
    <s v="Richmond"/>
    <s v="Kentucky"/>
    <n v="40475"/>
    <s v="South"/>
    <s v="FUR-CH-10003956"/>
    <s v="Furniture"/>
    <s v="Chairs"/>
    <s v="Novimex High-Tech Fabric Mesh Task Chair"/>
    <n v="70.98"/>
    <n v="1"/>
    <n v="0"/>
    <n v="4.9686000000000003"/>
    <s v="OK"/>
    <n v="7.0000000000000007E-2"/>
  </r>
  <r>
    <n v="7348"/>
    <s v="CA-2017-168389"/>
    <x v="674"/>
    <x v="352"/>
    <x v="509"/>
    <d v="2017-12-17T00:00:00"/>
    <n v="624"/>
    <n v="2016"/>
    <s v="Q2"/>
    <s v="Apr"/>
    <s v="Standard Class"/>
    <s v="DV-13045"/>
    <s v="Darrin Van Huff"/>
    <s v="Corporate"/>
    <s v="United States"/>
    <s v="Jacksonville"/>
    <s v="Florida"/>
    <n v="32216"/>
    <s v="South"/>
    <s v="FUR-CH-10000225"/>
    <s v="Furniture"/>
    <s v="Chairs"/>
    <s v="Global Geo Office Task Chair, Gray"/>
    <n v="64.784000000000006"/>
    <n v="1"/>
    <n v="0.2"/>
    <n v="-12.147"/>
    <s v="OK"/>
    <n v="-0.1875"/>
  </r>
  <r>
    <n v="9938"/>
    <s v="CA-2016-164889"/>
    <x v="675"/>
    <x v="356"/>
    <x v="510"/>
    <d v="2016-06-06T00:00:00"/>
    <n v="497"/>
    <n v="2015"/>
    <s v="Q1"/>
    <s v="Jan"/>
    <s v="Second Class"/>
    <s v="CP-12340"/>
    <s v="Christine Phan"/>
    <s v="Corporate"/>
    <s v="United States"/>
    <s v="Los Angeles"/>
    <s v="California"/>
    <n v="90049"/>
    <s v="West"/>
    <s v="FUR-TA-10001676"/>
    <s v="Furniture"/>
    <s v="Tables"/>
    <s v="Hon 61000 Series Interactive Training Tables"/>
    <n v="71.087999999999994"/>
    <n v="2"/>
    <n v="0.2"/>
    <n v="-1.7771999999999999"/>
    <s v="OK"/>
    <n v="-2.5000000000000001E-2"/>
  </r>
  <r>
    <n v="5696"/>
    <s v="CA-2016-126165"/>
    <x v="676"/>
    <x v="357"/>
    <x v="511"/>
    <d v="2016-07-05T00:00:00"/>
    <n v="477"/>
    <n v="2015"/>
    <s v="Q1"/>
    <s v="Mar"/>
    <s v="Second Class"/>
    <s v="AH-10465"/>
    <s v="Amy Hunt"/>
    <s v="Consumer"/>
    <s v="United States"/>
    <s v="San Francisco"/>
    <s v="California"/>
    <n v="94109"/>
    <s v="West"/>
    <s v="FUR-TA-10001676"/>
    <s v="Furniture"/>
    <s v="Tables"/>
    <s v="Hon 61000 Series Interactive Training Tables"/>
    <n v="71.087999999999994"/>
    <n v="2"/>
    <n v="0.2"/>
    <n v="-1.7771999999999999"/>
    <s v="OK"/>
    <n v="-2.5000000000000001E-2"/>
  </r>
  <r>
    <n v="7345"/>
    <s v="CA-2017-168389"/>
    <x v="677"/>
    <x v="352"/>
    <x v="512"/>
    <d v="2017-12-17T00:00:00"/>
    <n v="625"/>
    <n v="2016"/>
    <s v="Q2"/>
    <s v="Apr"/>
    <s v="Standard Class"/>
    <s v="DV-13045"/>
    <s v="Darrin Van Huff"/>
    <s v="Corporate"/>
    <s v="United States"/>
    <s v="Jacksonville"/>
    <s v="Florida"/>
    <n v="32216"/>
    <s v="South"/>
    <s v="FUR-TA-10004289"/>
    <s v="Furniture"/>
    <s v="Tables"/>
    <s v="BoxOffice By Design Rectangular and Half-Moon Meeting Room Tables"/>
    <n v="721.875"/>
    <n v="6"/>
    <n v="0.45"/>
    <n v="-420"/>
    <s v="OK"/>
    <n v="-0.58181818181818179"/>
  </r>
  <r>
    <n v="5898"/>
    <s v="CA-2016-167682"/>
    <x v="678"/>
    <x v="358"/>
    <x v="38"/>
    <d v="2016-09-04T00:00:00"/>
    <n v="589"/>
    <n v="2015"/>
    <s v="Q1"/>
    <s v="Jan"/>
    <s v="Standard Class"/>
    <s v="ZD-21925"/>
    <s v="Zuschuss Donatelli"/>
    <s v="Consumer"/>
    <s v="United States"/>
    <s v="Richmond"/>
    <s v="Indiana"/>
    <n v="47374"/>
    <s v="Central"/>
    <s v="FUR-FU-10003799"/>
    <s v="Furniture"/>
    <s v="Furnishings"/>
    <s v="Seth Thomas 13 1/2&quot; Wall Clock"/>
    <n v="71.12"/>
    <n v="4"/>
    <n v="0"/>
    <n v="22.0472"/>
    <s v="OK"/>
    <n v="0.31"/>
  </r>
  <r>
    <n v="9555"/>
    <s v="CA-2015-111612"/>
    <x v="679"/>
    <x v="36"/>
    <x v="513"/>
    <d v="2017-03-24T00:00:00"/>
    <n v="771"/>
    <n v="2015"/>
    <s v="Q1"/>
    <s v="Feb"/>
    <s v="Standard Class"/>
    <s v="EB-14110"/>
    <s v="Eugene Barchas"/>
    <s v="Consumer"/>
    <s v="United States"/>
    <s v="Columbus"/>
    <s v="Ohio"/>
    <n v="43229"/>
    <s v="East"/>
    <s v="FUR-FU-10003799"/>
    <s v="Furniture"/>
    <s v="Furnishings"/>
    <s v="Seth Thomas 13 1/2&quot; Wall Clock"/>
    <n v="71.12"/>
    <n v="5"/>
    <n v="0.2"/>
    <n v="9.7789999999999999"/>
    <s v="OK"/>
    <n v="0.13749999999999998"/>
  </r>
  <r>
    <n v="7592"/>
    <s v="CA-2016-158778"/>
    <x v="680"/>
    <x v="321"/>
    <x v="514"/>
    <d v="2016-09-09T00:00:00"/>
    <n v="535"/>
    <n v="2015"/>
    <s v="Q1"/>
    <s v="Mar"/>
    <s v="Standard Class"/>
    <s v="DB-13210"/>
    <s v="Dean Braden"/>
    <s v="Consumer"/>
    <s v="United States"/>
    <s v="Philadelphia"/>
    <s v="Pennsylvania"/>
    <n v="19134"/>
    <s v="East"/>
    <s v="FUR-CH-10001146"/>
    <s v="Furniture"/>
    <s v="Chairs"/>
    <s v="Global Task Chair, Black"/>
    <n v="71.245999999999995"/>
    <n v="2"/>
    <n v="0.3"/>
    <n v="-19.338200000000001"/>
    <s v="OK"/>
    <n v="-0.27142857142857146"/>
  </r>
  <r>
    <n v="9832"/>
    <s v="CA-2014-113257"/>
    <x v="681"/>
    <x v="359"/>
    <x v="515"/>
    <d v="2017-05-21T00:00:00"/>
    <n v="885"/>
    <n v="2014"/>
    <s v="Q4"/>
    <s v="Dec"/>
    <s v="Second Class"/>
    <s v="SC-20305"/>
    <s v="Sean Christensen"/>
    <s v="Consumer"/>
    <s v="United States"/>
    <s v="Beaumont"/>
    <s v="Texas"/>
    <n v="77705"/>
    <s v="Central"/>
    <s v="FUR-FU-10001706"/>
    <s v="Furniture"/>
    <s v="Furnishings"/>
    <s v="Longer-Life Soft White Bulbs"/>
    <n v="8.6240000000000006"/>
    <n v="7"/>
    <n v="0.6"/>
    <n v="-2.5872000000000002"/>
    <s v="OK"/>
    <n v="-0.3"/>
  </r>
  <r>
    <n v="3736"/>
    <s v="CA-2017-168193"/>
    <x v="682"/>
    <x v="360"/>
    <x v="516"/>
    <d v="2017-11-03T00:00:00"/>
    <n v="701"/>
    <n v="2015"/>
    <s v="Q4"/>
    <s v="Dec"/>
    <s v="Second Class"/>
    <s v="RM-19750"/>
    <s v="Roland Murray"/>
    <s v="Consumer"/>
    <s v="United States"/>
    <s v="New York City"/>
    <s v="New York"/>
    <n v="10011"/>
    <s v="East"/>
    <s v="FUR-FU-10002554"/>
    <s v="Furniture"/>
    <s v="Furnishings"/>
    <s v="Westinghouse Floor Lamp with Metal Mesh Shade, Black"/>
    <n v="71.97"/>
    <n v="3"/>
    <n v="0"/>
    <n v="16.553100000000001"/>
    <s v="OK"/>
    <n v="0.23"/>
  </r>
  <r>
    <n v="1710"/>
    <s v="CA-2017-123491"/>
    <x v="683"/>
    <x v="131"/>
    <x v="517"/>
    <d v="2017-05-11T00:00:00"/>
    <n v="227"/>
    <n v="2016"/>
    <s v="Q3"/>
    <s v="Sep"/>
    <s v="Standard Class"/>
    <s v="JK-15205"/>
    <s v="Jamie Kunitz"/>
    <s v="Consumer"/>
    <s v="United States"/>
    <s v="San Francisco"/>
    <s v="California"/>
    <n v="94122"/>
    <s v="West"/>
    <s v="FUR-CH-10003061"/>
    <s v="Furniture"/>
    <s v="Chairs"/>
    <s v="Global Leather Task Chair, Black"/>
    <n v="71.992000000000004"/>
    <n v="1"/>
    <n v="0.2"/>
    <n v="-0.89990000000000003"/>
    <s v="OK"/>
    <n v="-1.2499999999999999E-2"/>
  </r>
  <r>
    <n v="9021"/>
    <s v="CA-2014-100706"/>
    <x v="684"/>
    <x v="359"/>
    <x v="515"/>
    <d v="2017-05-20T00:00:00"/>
    <n v="884"/>
    <n v="2014"/>
    <s v="Q4"/>
    <s v="Dec"/>
    <s v="Second Class"/>
    <s v="LE-16810"/>
    <s v="Laurel Elliston"/>
    <s v="Consumer"/>
    <s v="United States"/>
    <s v="Springfield"/>
    <s v="Virginia"/>
    <n v="22153"/>
    <s v="South"/>
    <s v="FUR-FU-10002268"/>
    <s v="Furniture"/>
    <s v="Furnishings"/>
    <s v="Ultra Door Push Plate"/>
    <n v="29.46"/>
    <n v="6"/>
    <n v="0"/>
    <n v="9.7218"/>
    <s v="OK"/>
    <n v="0.33"/>
  </r>
  <r>
    <n v="6470"/>
    <s v="CA-2016-163804"/>
    <x v="685"/>
    <x v="361"/>
    <x v="518"/>
    <d v="2016-08-12T00:00:00"/>
    <n v="572"/>
    <n v="2015"/>
    <s v="Q1"/>
    <s v="Jan"/>
    <s v="Standard Class"/>
    <s v="DB-13270"/>
    <s v="Deborah Brumfield"/>
    <s v="Home Office"/>
    <s v="United States"/>
    <s v="Providence"/>
    <s v="Rhode Island"/>
    <n v="2908"/>
    <s v="East"/>
    <s v="FUR-FU-10004864"/>
    <s v="Furniture"/>
    <s v="Furnishings"/>
    <s v="Eldon 500 Class Desk Accessories"/>
    <n v="72.42"/>
    <n v="6"/>
    <n v="0"/>
    <n v="23.898599999999998"/>
    <s v="OK"/>
    <n v="0.32999999999999996"/>
  </r>
  <r>
    <n v="1576"/>
    <s v="CA-2014-101602"/>
    <x v="686"/>
    <x v="359"/>
    <x v="515"/>
    <d v="2017-05-10T00:00:00"/>
    <n v="874"/>
    <n v="2014"/>
    <s v="Q4"/>
    <s v="Dec"/>
    <s v="First Class"/>
    <s v="MC-18100"/>
    <s v="Mick Crebagga"/>
    <s v="Consumer"/>
    <s v="United States"/>
    <s v="El Paso"/>
    <s v="Texas"/>
    <n v="79907"/>
    <s v="Central"/>
    <s v="FUR-CH-10004675"/>
    <s v="Furniture"/>
    <s v="Chairs"/>
    <s v="Lifetime Advantage Folding Chairs, 4/Carton"/>
    <n v="763.28"/>
    <n v="5"/>
    <n v="0.3"/>
    <n v="-21.808"/>
    <s v="OK"/>
    <n v="-2.8571428571428571E-2"/>
  </r>
  <r>
    <n v="5557"/>
    <s v="CA-2015-125066"/>
    <x v="687"/>
    <x v="362"/>
    <x v="519"/>
    <d v="2017-04-27T00:00:00"/>
    <n v="496"/>
    <n v="2015"/>
    <s v="Q4"/>
    <s v="Dec"/>
    <s v="Standard Class"/>
    <s v="KD-16495"/>
    <s v="Keith Dawkins"/>
    <s v="Corporate"/>
    <s v="United States"/>
    <s v="Jackson"/>
    <s v="Mississippi"/>
    <n v="39212"/>
    <s v="South"/>
    <s v="FUR-FU-10003829"/>
    <s v="Furniture"/>
    <s v="Furnishings"/>
    <s v="Stackable Trays"/>
    <n v="6.16"/>
    <n v="2"/>
    <n v="0"/>
    <n v="1.9712000000000001"/>
    <s v="OK"/>
    <n v="0.32"/>
  </r>
  <r>
    <n v="6034"/>
    <s v="CA-2015-130253"/>
    <x v="688"/>
    <x v="362"/>
    <x v="519"/>
    <d v="2017-04-28T00:00:00"/>
    <n v="497"/>
    <n v="2015"/>
    <s v="Q4"/>
    <s v="Dec"/>
    <s v="Standard Class"/>
    <s v="PP-18955"/>
    <s v="Paul Prost"/>
    <s v="Home Office"/>
    <s v="United States"/>
    <s v="Los Angeles"/>
    <s v="California"/>
    <n v="90036"/>
    <s v="West"/>
    <s v="FUR-FU-10002963"/>
    <s v="Furniture"/>
    <s v="Furnishings"/>
    <s v="Master Caster Door Stop, Gray"/>
    <n v="15.24"/>
    <n v="3"/>
    <n v="0"/>
    <n v="5.1816000000000004"/>
    <s v="OK"/>
    <n v="0.34"/>
  </r>
  <r>
    <n v="6088"/>
    <s v="CA-2015-114048"/>
    <x v="689"/>
    <x v="362"/>
    <x v="519"/>
    <d v="2017-04-29T00:00:00"/>
    <n v="498"/>
    <n v="2015"/>
    <s v="Q4"/>
    <s v="Dec"/>
    <s v="Standard Class"/>
    <s v="EH-13945"/>
    <s v="Eric Hoffmann"/>
    <s v="Consumer"/>
    <s v="United States"/>
    <s v="Costa Mesa"/>
    <s v="California"/>
    <n v="92627"/>
    <s v="West"/>
    <s v="FUR-FU-10004351"/>
    <s v="Furniture"/>
    <s v="Furnishings"/>
    <s v="Staple-based wall hangings"/>
    <n v="29.22"/>
    <n v="3"/>
    <n v="0"/>
    <n v="12.8568"/>
    <s v="OK"/>
    <n v="0.44"/>
  </r>
  <r>
    <n v="5792"/>
    <s v="CA-2017-140186"/>
    <x v="690"/>
    <x v="306"/>
    <x v="431"/>
    <d v="2019-10-18T00:00:00"/>
    <n v="980"/>
    <n v="2017"/>
    <s v="Q1"/>
    <s v="Feb"/>
    <s v="First Class"/>
    <s v="PG-18820"/>
    <s v="Patrick Gardner"/>
    <s v="Consumer"/>
    <s v="United States"/>
    <s v="Bakersfield"/>
    <s v="California"/>
    <n v="93309"/>
    <s v="West"/>
    <s v="FUR-CH-10002961"/>
    <s v="Furniture"/>
    <s v="Chairs"/>
    <s v="Leather Task Chair, Black"/>
    <n v="72.784000000000006"/>
    <n v="1"/>
    <n v="0.2"/>
    <n v="0"/>
    <s v="Zero-Profit Order"/>
    <n v="0"/>
  </r>
  <r>
    <n v="7959"/>
    <s v="CA-2017-131807"/>
    <x v="691"/>
    <x v="363"/>
    <x v="520"/>
    <d v="2017-10-10T00:00:00"/>
    <n v="688"/>
    <n v="2015"/>
    <s v="Q4"/>
    <s v="Nov"/>
    <s v="Standard Class"/>
    <s v="GG-14650"/>
    <s v="Greg Guthrie"/>
    <s v="Corporate"/>
    <s v="United States"/>
    <s v="Chico"/>
    <s v="California"/>
    <n v="95928"/>
    <s v="West"/>
    <s v="FUR-FU-10004666"/>
    <s v="Furniture"/>
    <s v="Furnishings"/>
    <s v="DAX Clear Channel Poster Frame"/>
    <n v="72.900000000000006"/>
    <n v="5"/>
    <n v="0"/>
    <n v="26.972999999999999"/>
    <s v="OK"/>
    <n v="0.36999999999999994"/>
  </r>
  <r>
    <n v="720"/>
    <s v="CA-2014-104472"/>
    <x v="692"/>
    <x v="364"/>
    <x v="521"/>
    <d v="2014-07-06T00:00:00"/>
    <n v="166"/>
    <n v="2014"/>
    <s v="Q1"/>
    <s v="Jan"/>
    <s v="Standard Class"/>
    <s v="CK-12325"/>
    <s v="Christine Kargatis"/>
    <s v="Home Office"/>
    <s v="United States"/>
    <s v="Orem"/>
    <s v="Utah"/>
    <n v="84057"/>
    <s v="West"/>
    <s v="FUR-FU-10000246"/>
    <s v="Furniture"/>
    <s v="Furnishings"/>
    <s v="Aluminum Document Frame"/>
    <n v="73.319999999999993"/>
    <n v="6"/>
    <n v="0"/>
    <n v="21.995999999999999"/>
    <s v="OK"/>
    <n v="0.3"/>
  </r>
  <r>
    <n v="8513"/>
    <s v="CA-2016-144645"/>
    <x v="693"/>
    <x v="106"/>
    <x v="522"/>
    <d v="2016-08-02T00:00:00"/>
    <n v="579"/>
    <n v="2015"/>
    <s v="Q1"/>
    <s v="Jan"/>
    <s v="Standard Class"/>
    <s v="NS-18640"/>
    <s v="Noel Staavos"/>
    <s v="Corporate"/>
    <s v="United States"/>
    <s v="Houston"/>
    <s v="Texas"/>
    <n v="77041"/>
    <s v="Central"/>
    <s v="FUR-FU-10003601"/>
    <s v="Furniture"/>
    <s v="Furnishings"/>
    <s v="Deflect-o RollaMat Studded, Beveled Mat for Medium Pile Carpeting"/>
    <n v="73.784000000000006"/>
    <n v="2"/>
    <n v="0.6"/>
    <n v="-77.473200000000006"/>
    <s v="OK"/>
    <n v="-1.05"/>
  </r>
  <r>
    <n v="3154"/>
    <s v="CA-2015-147830"/>
    <x v="694"/>
    <x v="362"/>
    <x v="519"/>
    <d v="2017-05-13T00:00:00"/>
    <n v="512"/>
    <n v="2015"/>
    <s v="Q4"/>
    <s v="Dec"/>
    <s v="First Class"/>
    <s v="NF-18385"/>
    <s v="Natalie Fritzler"/>
    <s v="Consumer"/>
    <s v="United States"/>
    <s v="Newark"/>
    <s v="Ohio"/>
    <n v="43055"/>
    <s v="East"/>
    <s v="FUR-FU-10004091"/>
    <s v="Furniture"/>
    <s v="Furnishings"/>
    <s v="Howard Miller 13&quot; Diameter Goldtone Round Wall Clock"/>
    <n v="262.86399999999998"/>
    <n v="7"/>
    <n v="0.2"/>
    <n v="69.001800000000003"/>
    <s v="OK"/>
    <n v="0.26250000000000001"/>
  </r>
  <r>
    <n v="4575"/>
    <s v="CA-2016-139395"/>
    <x v="695"/>
    <x v="365"/>
    <x v="523"/>
    <d v="2016-12-18T00:00:00"/>
    <n v="504"/>
    <n v="2015"/>
    <s v="Q3"/>
    <s v="Aug"/>
    <s v="Standard Class"/>
    <s v="MG-17650"/>
    <s v="Matthew Grinstein"/>
    <s v="Home Office"/>
    <s v="United States"/>
    <s v="Jackson"/>
    <s v="Michigan"/>
    <n v="49201"/>
    <s v="Central"/>
    <s v="FUR-FU-10003724"/>
    <s v="Furniture"/>
    <s v="Furnishings"/>
    <s v="Westinghouse Clip-On Gooseneck Lamps"/>
    <n v="33.479999999999997"/>
    <n v="4"/>
    <n v="0"/>
    <n v="8.7048000000000005"/>
    <s v="OK"/>
    <n v="0.26000000000000006"/>
  </r>
  <r>
    <n v="2947"/>
    <s v="CA-2017-169859"/>
    <x v="696"/>
    <x v="366"/>
    <x v="257"/>
    <d v="2017-12-18T00:00:00"/>
    <n v="227"/>
    <n v="2017"/>
    <s v="Q2"/>
    <s v="May"/>
    <s v="Standard Class"/>
    <s v="MP-18175"/>
    <s v="Mike Pelletier"/>
    <s v="Home Office"/>
    <s v="United States"/>
    <s v="San Diego"/>
    <s v="California"/>
    <n v="92024"/>
    <s v="West"/>
    <s v="FUR-FU-10004963"/>
    <s v="Furniture"/>
    <s v="Furnishings"/>
    <s v="Eldon 400 Class Desk Accessories, Black Carbon"/>
    <n v="26.25"/>
    <n v="3"/>
    <n v="0"/>
    <n v="11.025"/>
    <s v="OK"/>
    <n v="0.42000000000000004"/>
  </r>
  <r>
    <n v="9684"/>
    <s v="CA-2017-122770"/>
    <x v="697"/>
    <x v="366"/>
    <x v="524"/>
    <d v="2017-12-18T00:00:00"/>
    <n v="239"/>
    <n v="2017"/>
    <s v="Q2"/>
    <s v="Apr"/>
    <s v="Standard Class"/>
    <s v="EP-13915"/>
    <s v="Emily Phan"/>
    <s v="Consumer"/>
    <s v="United States"/>
    <s v="San Francisco"/>
    <s v="California"/>
    <n v="94122"/>
    <s v="West"/>
    <s v="FUR-FU-10001473"/>
    <s v="Furniture"/>
    <s v="Furnishings"/>
    <s v="Eldon Executive Woodline II Desk Accessories, Mahogany"/>
    <n v="201.04"/>
    <n v="8"/>
    <n v="0"/>
    <n v="54.280799999999999"/>
    <s v="OK"/>
    <n v="0.27"/>
  </r>
  <r>
    <n v="8779"/>
    <s v="CA-2017-135377"/>
    <x v="698"/>
    <x v="366"/>
    <x v="525"/>
    <d v="2017-12-18T00:00:00"/>
    <n v="240"/>
    <n v="2017"/>
    <s v="Q2"/>
    <s v="Apr"/>
    <s v="Standard Class"/>
    <s v="BP-11095"/>
    <s v="Bart Pistole"/>
    <s v="Corporate"/>
    <s v="United States"/>
    <s v="New York City"/>
    <s v="New York"/>
    <n v="10024"/>
    <s v="East"/>
    <s v="FUR-BO-10004015"/>
    <s v="Furniture"/>
    <s v="Bookcases"/>
    <s v="Bush Andora Bookcase, Maple/Graphite Gray Finish"/>
    <n v="287.976"/>
    <n v="3"/>
    <n v="0.2"/>
    <n v="7.1993999999999998"/>
    <s v="OK"/>
    <n v="2.4999999999999998E-2"/>
  </r>
  <r>
    <n v="7702"/>
    <s v="CA-2017-151799"/>
    <x v="699"/>
    <x v="366"/>
    <x v="486"/>
    <d v="2017-12-18T00:00:00"/>
    <n v="226"/>
    <n v="2017"/>
    <s v="Q2"/>
    <s v="May"/>
    <s v="Standard Class"/>
    <s v="BF-11170"/>
    <s v="Ben Ferrer"/>
    <s v="Home Office"/>
    <s v="United States"/>
    <s v="Lawrence"/>
    <s v="Massachusetts"/>
    <n v="1841"/>
    <s v="East"/>
    <s v="FUR-TA-10003473"/>
    <s v="Furniture"/>
    <s v="Tables"/>
    <s v="Bretford Rectangular Conference Table Tops"/>
    <n v="526.58199999999999"/>
    <n v="2"/>
    <n v="0.3"/>
    <n v="-52.658200000000001"/>
    <s v="OK"/>
    <n v="-0.1"/>
  </r>
  <r>
    <n v="5584"/>
    <s v="CA-2014-116673"/>
    <x v="700"/>
    <x v="367"/>
    <x v="389"/>
    <d v="2017-05-11T00:00:00"/>
    <n v="874"/>
    <n v="2014"/>
    <s v="Q4"/>
    <s v="Dec"/>
    <s v="Second Class"/>
    <s v="JO-15280"/>
    <s v="Jas O'Carroll"/>
    <s v="Consumer"/>
    <s v="United States"/>
    <s v="San Diego"/>
    <s v="California"/>
    <n v="92037"/>
    <s v="West"/>
    <s v="FUR-FU-10003829"/>
    <s v="Furniture"/>
    <s v="Furnishings"/>
    <s v="Stackable Trays"/>
    <n v="6.16"/>
    <n v="2"/>
    <n v="0"/>
    <n v="1.9712000000000001"/>
    <s v="OK"/>
    <n v="0.32"/>
  </r>
  <r>
    <n v="3469"/>
    <s v="CA-2016-146143"/>
    <x v="701"/>
    <x v="368"/>
    <x v="382"/>
    <d v="2017-05-01T00:00:00"/>
    <n v="133"/>
    <n v="2016"/>
    <s v="Q4"/>
    <s v="Dec"/>
    <s v="Standard Class"/>
    <s v="MC-17845"/>
    <s v="Michael Chen"/>
    <s v="Consumer"/>
    <s v="United States"/>
    <s v="Jackson"/>
    <s v="Mississippi"/>
    <n v="39212"/>
    <s v="South"/>
    <s v="FUR-FU-10002045"/>
    <s v="Furniture"/>
    <s v="Furnishings"/>
    <s v="Executive Impressions 14&quot;"/>
    <n v="133.38"/>
    <n v="6"/>
    <n v="0"/>
    <n v="58.687199999999997"/>
    <s v="OK"/>
    <n v="0.44"/>
  </r>
  <r>
    <n v="6395"/>
    <s v="CA-2016-129126"/>
    <x v="702"/>
    <x v="368"/>
    <x v="382"/>
    <d v="2017-05-02T00:00:00"/>
    <n v="134"/>
    <n v="2016"/>
    <s v="Q4"/>
    <s v="Dec"/>
    <s v="Standard Class"/>
    <s v="PK-19075"/>
    <s v="Pete Kriz"/>
    <s v="Consumer"/>
    <s v="United States"/>
    <s v="New York City"/>
    <s v="New York"/>
    <n v="10011"/>
    <s v="East"/>
    <s v="FUR-FU-10002937"/>
    <s v="Furniture"/>
    <s v="Furnishings"/>
    <s v="GE 48&quot; Fluorescent Tube, Cool White Energy Saver, 34 Watts, 30/Box"/>
    <n v="396.92"/>
    <n v="4"/>
    <n v="0"/>
    <n v="198.46"/>
    <s v="OK"/>
    <n v="0.5"/>
  </r>
  <r>
    <n v="7661"/>
    <s v="CA-2014-105417"/>
    <x v="703"/>
    <x v="369"/>
    <x v="526"/>
    <d v="2014-12-01T00:00:00"/>
    <n v="263"/>
    <n v="2014"/>
    <s v="Q1"/>
    <s v="Mar"/>
    <s v="Standard Class"/>
    <s v="VS-21820"/>
    <s v="Vivek Sundaresam"/>
    <s v="Consumer"/>
    <s v="United States"/>
    <s v="Huntsville"/>
    <s v="Texas"/>
    <n v="77340"/>
    <s v="Central"/>
    <s v="FUR-FU-10004864"/>
    <s v="Furniture"/>
    <s v="Furnishings"/>
    <s v="Howard Miller 14-1/2&quot; Diameter Chrome Round Wall Clock"/>
    <n v="76.727999999999994"/>
    <n v="3"/>
    <n v="0.6"/>
    <n v="-53.709600000000002"/>
    <s v="OK"/>
    <n v="-0.70000000000000007"/>
  </r>
  <r>
    <n v="722"/>
    <s v="CA-2016-142335"/>
    <x v="704"/>
    <x v="368"/>
    <x v="382"/>
    <d v="2017-05-14T00:00:00"/>
    <n v="146"/>
    <n v="2016"/>
    <s v="Q4"/>
    <s v="Dec"/>
    <s v="Standard Class"/>
    <s v="MP-17965"/>
    <s v="Michael Paige"/>
    <s v="Corporate"/>
    <s v="United States"/>
    <s v="Detroit"/>
    <s v="Michigan"/>
    <n v="48205"/>
    <s v="Central"/>
    <s v="FUR-TA-10000198"/>
    <s v="Furniture"/>
    <s v="Tables"/>
    <s v="Chromcraft Bull-Nose Wood Oval Conference Tables &amp; Bases"/>
    <n v="1652.94"/>
    <n v="3"/>
    <n v="0"/>
    <n v="231.41159999999999"/>
    <s v="OK"/>
    <n v="0.13999999999999999"/>
  </r>
  <r>
    <n v="6439"/>
    <s v="US-2017-113992"/>
    <x v="705"/>
    <x v="370"/>
    <x v="527"/>
    <d v="2017-12-19T00:00:00"/>
    <n v="226"/>
    <n v="2017"/>
    <s v="Q2"/>
    <s v="May"/>
    <s v="Standard Class"/>
    <s v="LC-16885"/>
    <s v="Lena Creighton"/>
    <s v="Consumer"/>
    <s v="United States"/>
    <s v="Plano"/>
    <s v="Texas"/>
    <n v="75023"/>
    <s v="Central"/>
    <s v="FUR-TA-10000577"/>
    <s v="Furniture"/>
    <s v="Tables"/>
    <s v="Bretford CR4500 Series Slim Rectangular Table"/>
    <n v="974.98800000000006"/>
    <n v="4"/>
    <n v="0.3"/>
    <n v="-97.498800000000003"/>
    <s v="OK"/>
    <n v="-9.9999999999999992E-2"/>
  </r>
  <r>
    <n v="302"/>
    <s v="CA-2016-142545"/>
    <x v="706"/>
    <x v="371"/>
    <x v="451"/>
    <d v="2016-09-12T00:00:00"/>
    <n v="185"/>
    <n v="2016"/>
    <s v="Q1"/>
    <s v="Mar"/>
    <s v="Standard Class"/>
    <s v="JD-15895"/>
    <s v="Jonathan Doherty"/>
    <s v="Corporate"/>
    <s v="United States"/>
    <s v="Belleville"/>
    <s v="New Jersey"/>
    <n v="7109"/>
    <s v="East"/>
    <s v="FUR-FU-10001861"/>
    <s v="Furniture"/>
    <s v="Furnishings"/>
    <s v="Floodlight Indoor Halogen Bulbs, 1 Bulb per Pack, 60 Watts"/>
    <n v="77.599999999999994"/>
    <n v="4"/>
    <n v="0"/>
    <n v="38.024000000000001"/>
    <s v="OK"/>
    <n v="0.49000000000000005"/>
  </r>
  <r>
    <n v="5106"/>
    <s v="CA-2014-116568"/>
    <x v="707"/>
    <x v="372"/>
    <x v="528"/>
    <d v="2017-04-24T00:00:00"/>
    <n v="856"/>
    <n v="2014"/>
    <s v="Q4"/>
    <s v="Dec"/>
    <s v="Standard Class"/>
    <s v="BM-11785"/>
    <s v="Bryan Mills"/>
    <s v="Consumer"/>
    <s v="United States"/>
    <s v="Deltona"/>
    <s v="Florida"/>
    <n v="32725"/>
    <s v="South"/>
    <s v="FUR-CH-10002439"/>
    <s v="Furniture"/>
    <s v="Chairs"/>
    <s v="Iceberg Nesting Folding Chair, 19w x 6d x 43h"/>
    <n v="186.304"/>
    <n v="4"/>
    <n v="0.2"/>
    <n v="13.972799999999999"/>
    <s v="OK"/>
    <n v="7.4999999999999997E-2"/>
  </r>
  <r>
    <n v="4359"/>
    <s v="CA-2017-162565"/>
    <x v="708"/>
    <x v="68"/>
    <x v="529"/>
    <d v="2017-11-12T00:00:00"/>
    <n v="593"/>
    <n v="2016"/>
    <s v="Q1"/>
    <s v="Mar"/>
    <s v="Same Day"/>
    <s v="RR-19315"/>
    <s v="Ralph Ritter"/>
    <s v="Consumer"/>
    <s v="United States"/>
    <s v="Aurora"/>
    <s v="Illinois"/>
    <n v="60505"/>
    <s v="Central"/>
    <s v="FUR-FU-10004306"/>
    <s v="Furniture"/>
    <s v="Furnishings"/>
    <s v="Electrix Halogen Magnifier Lamp"/>
    <n v="77.72"/>
    <n v="1"/>
    <n v="0.6"/>
    <n v="-66.061999999999998"/>
    <s v="OK"/>
    <n v="-0.85"/>
  </r>
  <r>
    <n v="3769"/>
    <s v="CA-2014-153913"/>
    <x v="709"/>
    <x v="372"/>
    <x v="528"/>
    <d v="2017-05-22T00:00:00"/>
    <n v="884"/>
    <n v="2014"/>
    <s v="Q4"/>
    <s v="Dec"/>
    <s v="Second Class"/>
    <s v="KB-16585"/>
    <s v="Ken Black"/>
    <s v="Corporate"/>
    <s v="United States"/>
    <s v="Hialeah"/>
    <s v="Florida"/>
    <n v="33012"/>
    <s v="South"/>
    <s v="FUR-CH-10000988"/>
    <s v="Furniture"/>
    <s v="Chairs"/>
    <s v="Hon Olson Stacker Stools"/>
    <n v="1013.832"/>
    <n v="9"/>
    <n v="0.2"/>
    <n v="101.3832"/>
    <s v="OK"/>
    <n v="0.1"/>
  </r>
  <r>
    <n v="943"/>
    <s v="CA-2016-142958"/>
    <x v="710"/>
    <x v="373"/>
    <x v="401"/>
    <d v="2017-04-21T00:00:00"/>
    <n v="122"/>
    <n v="2016"/>
    <s v="Q4"/>
    <s v="Dec"/>
    <s v="Standard Class"/>
    <s v="RW-19630"/>
    <s v="Rob Williams"/>
    <s v="Corporate"/>
    <s v="United States"/>
    <s v="Torrance"/>
    <s v="California"/>
    <n v="90503"/>
    <s v="West"/>
    <s v="FUR-TA-10000577"/>
    <s v="Furniture"/>
    <s v="Tables"/>
    <s v="Bretford CR4500 Series Slim Rectangular Table"/>
    <n v="1114.2719999999999"/>
    <n v="4"/>
    <n v="0.2"/>
    <n v="41.785200000000003"/>
    <s v="OK"/>
    <n v="3.7500000000000006E-2"/>
  </r>
  <r>
    <n v="3334"/>
    <s v="CA-2017-122595"/>
    <x v="711"/>
    <x v="374"/>
    <x v="530"/>
    <d v="2017-12-20T00:00:00"/>
    <n v="226"/>
    <n v="2017"/>
    <s v="Q2"/>
    <s v="May"/>
    <s v="Standard Class"/>
    <s v="GM-14455"/>
    <s v="Gary Mitchum"/>
    <s v="Home Office"/>
    <s v="United States"/>
    <s v="Chicago"/>
    <s v="Illinois"/>
    <n v="60653"/>
    <s v="Central"/>
    <s v="FUR-FU-10002963"/>
    <s v="Furniture"/>
    <s v="Furnishings"/>
    <s v="Master Caster Door Stop, Gray"/>
    <n v="2.032"/>
    <n v="1"/>
    <n v="0.6"/>
    <n v="-1.3208"/>
    <s v="OK"/>
    <n v="-0.65"/>
  </r>
  <r>
    <n v="8986"/>
    <s v="CA-2015-123092"/>
    <x v="712"/>
    <x v="4"/>
    <x v="531"/>
    <d v="2015-07-12T00:00:00"/>
    <n v="345"/>
    <n v="2014"/>
    <s v="Q3"/>
    <s v="Aug"/>
    <s v="Standard Class"/>
    <s v="JG-15115"/>
    <s v="Jack Garza"/>
    <s v="Consumer"/>
    <s v="United States"/>
    <s v="Jacksonville"/>
    <s v="North Carolina"/>
    <n v="28540"/>
    <s v="South"/>
    <s v="FUR-FU-10000222"/>
    <s v="Furniture"/>
    <s v="Furnishings"/>
    <s v="Seth Thomas 16&quot; Steel Case Clock"/>
    <n v="77.951999999999998"/>
    <n v="3"/>
    <n v="0.2"/>
    <n v="12.667199999999999"/>
    <s v="OK"/>
    <n v="0.16250000000000001"/>
  </r>
  <r>
    <n v="3982"/>
    <s v="CA-2017-119564"/>
    <x v="713"/>
    <x v="374"/>
    <x v="532"/>
    <d v="2017-12-20T00:00:00"/>
    <n v="217"/>
    <n v="2017"/>
    <s v="Q2"/>
    <s v="May"/>
    <s v="Standard Class"/>
    <s v="PL-18925"/>
    <s v="Paul Lucas"/>
    <s v="Home Office"/>
    <s v="United States"/>
    <s v="Seattle"/>
    <s v="Washington"/>
    <n v="98115"/>
    <s v="West"/>
    <s v="FUR-FU-10003096"/>
    <s v="Furniture"/>
    <s v="Furnishings"/>
    <s v="Master Giant Foot Doorstop, Safety Yellow"/>
    <n v="22.77"/>
    <n v="3"/>
    <n v="0"/>
    <n v="9.7911000000000001"/>
    <s v="OK"/>
    <n v="0.43"/>
  </r>
  <r>
    <n v="7007"/>
    <s v="CA-2014-119466"/>
    <x v="714"/>
    <x v="375"/>
    <x v="332"/>
    <d v="2017-05-12T00:00:00"/>
    <n v="873"/>
    <n v="2014"/>
    <s v="Q4"/>
    <s v="Dec"/>
    <s v="Standard Class"/>
    <s v="SP-20860"/>
    <s v="Sung Pak"/>
    <s v="Corporate"/>
    <s v="United States"/>
    <s v="Chicago"/>
    <s v="Illinois"/>
    <n v="60623"/>
    <s v="Central"/>
    <s v="FUR-FU-10001546"/>
    <s v="Furniture"/>
    <s v="Furnishings"/>
    <s v="Dana Swing-Arm Lamps"/>
    <n v="8.5440000000000005"/>
    <n v="2"/>
    <n v="0.6"/>
    <n v="-7.476"/>
    <s v="OK"/>
    <n v="-0.875"/>
  </r>
  <r>
    <n v="955"/>
    <s v="CA-2017-136539"/>
    <x v="715"/>
    <x v="5"/>
    <x v="533"/>
    <d v="2018-01-01T00:00:00"/>
    <n v="104"/>
    <n v="2017"/>
    <s v="Q3"/>
    <s v="Sep"/>
    <s v="Standard Class"/>
    <s v="GH-14665"/>
    <s v="Greg Hansen"/>
    <s v="Consumer"/>
    <s v="United States"/>
    <s v="Round Rock"/>
    <s v="Texas"/>
    <n v="78664"/>
    <s v="Central"/>
    <s v="FUR-BO-10004709"/>
    <s v="Furniture"/>
    <s v="Bookcases"/>
    <s v="Bush Westfield Collection Bookcases, Medium Cherry Finish"/>
    <n v="78.852800000000002"/>
    <n v="2"/>
    <n v="0.32"/>
    <n v="-11.596"/>
    <s v="OK"/>
    <n v="-0.14705882352941177"/>
  </r>
  <r>
    <n v="4141"/>
    <s v="CA-2017-127313"/>
    <x v="716"/>
    <x v="56"/>
    <x v="534"/>
    <d v="2017-04-12T00:00:00"/>
    <n v="600"/>
    <n v="2015"/>
    <s v="Q3"/>
    <s v="Aug"/>
    <s v="First Class"/>
    <s v="RA-19285"/>
    <s v="Ralph Arnett"/>
    <s v="Consumer"/>
    <s v="United States"/>
    <s v="Philadelphia"/>
    <s v="Pennsylvania"/>
    <n v="19120"/>
    <s v="East"/>
    <s v="FUR-FU-10003798"/>
    <s v="Furniture"/>
    <s v="Furnishings"/>
    <s v="Ultra Door Kickplate, 8&quot;H x 34&quot;W"/>
    <n v="79.12"/>
    <n v="5"/>
    <n v="0.2"/>
    <n v="13.846"/>
    <s v="OK"/>
    <n v="0.17499999999999999"/>
  </r>
  <r>
    <n v="4714"/>
    <s v="CA-2014-108273"/>
    <x v="717"/>
    <x v="375"/>
    <x v="332"/>
    <d v="2017-05-23T00:00:00"/>
    <n v="884"/>
    <n v="2014"/>
    <s v="Q4"/>
    <s v="Dec"/>
    <s v="Standard Class"/>
    <s v="EJ-13720"/>
    <s v="Ed Jacobs"/>
    <s v="Consumer"/>
    <s v="United States"/>
    <s v="Huntsville"/>
    <s v="Texas"/>
    <n v="77340"/>
    <s v="Central"/>
    <s v="FUR-FU-10002116"/>
    <s v="Furniture"/>
    <s v="Furnishings"/>
    <s v="Tenex Carpeted, Granite-Look or Clear Contemporary Contour Shape Chair Mats"/>
    <n v="56.567999999999998"/>
    <n v="2"/>
    <n v="0.6"/>
    <n v="-74.952600000000004"/>
    <s v="OK"/>
    <n v="-1.3250000000000002"/>
  </r>
  <r>
    <n v="5704"/>
    <s v="US-2014-123519"/>
    <x v="718"/>
    <x v="375"/>
    <x v="332"/>
    <d v="2017-04-25T00:00:00"/>
    <n v="856"/>
    <n v="2014"/>
    <s v="Q4"/>
    <s v="Dec"/>
    <s v="Standard Class"/>
    <s v="SS-20875"/>
    <s v="Sung Shariari"/>
    <s v="Consumer"/>
    <s v="United States"/>
    <s v="Marion"/>
    <s v="Ohio"/>
    <n v="43302"/>
    <s v="East"/>
    <s v="FUR-TA-10002645"/>
    <s v="Furniture"/>
    <s v="Tables"/>
    <s v="Hon Rectangular Conference Tables"/>
    <n v="136.53"/>
    <n v="1"/>
    <n v="0.4"/>
    <n v="-52.336500000000001"/>
    <s v="OK"/>
    <n v="-0.38333333333333336"/>
  </r>
  <r>
    <n v="1158"/>
    <s v="CA-2014-136567"/>
    <x v="719"/>
    <x v="375"/>
    <x v="332"/>
    <d v="2017-06-23T00:00:00"/>
    <n v="915"/>
    <n v="2014"/>
    <s v="Q4"/>
    <s v="Dec"/>
    <s v="First Class"/>
    <s v="PS-19045"/>
    <s v="Penelope Sewall"/>
    <s v="Home Office"/>
    <s v="United States"/>
    <s v="Harrisonburg"/>
    <s v="Virginia"/>
    <n v="22801"/>
    <s v="South"/>
    <s v="FUR-TA-10000617"/>
    <s v="Furniture"/>
    <s v="Tables"/>
    <s v="Hon Practical Foundations 30 x 60 Training Table, Light Gray/Charcoal"/>
    <n v="455.1"/>
    <n v="2"/>
    <n v="0"/>
    <n v="100.122"/>
    <s v="OK"/>
    <n v="0.22"/>
  </r>
  <r>
    <n v="6918"/>
    <s v="CA-2014-124247"/>
    <x v="720"/>
    <x v="375"/>
    <x v="332"/>
    <d v="2017-05-24T00:00:00"/>
    <n v="885"/>
    <n v="2014"/>
    <s v="Q4"/>
    <s v="Dec"/>
    <s v="Standard Class"/>
    <s v="SH-20635"/>
    <s v="Stefanie Holloman"/>
    <s v="Corporate"/>
    <s v="United States"/>
    <s v="Sacramento"/>
    <s v="California"/>
    <n v="95823"/>
    <s v="West"/>
    <s v="FUR-CH-10001854"/>
    <s v="Furniture"/>
    <s v="Chairs"/>
    <s v="Office Star - Professional Matrix Back Chair with 2-to-1 Synchro Tilt and Mesh Fabric Seat"/>
    <n v="1403.92"/>
    <n v="5"/>
    <n v="0.2"/>
    <n v="70.195999999999998"/>
    <s v="OK"/>
    <n v="4.9999999999999996E-2"/>
  </r>
  <r>
    <n v="1434"/>
    <s v="CA-2014-120768"/>
    <x v="721"/>
    <x v="375"/>
    <x v="332"/>
    <d v="2017-06-16T00:00:00"/>
    <n v="908"/>
    <n v="2014"/>
    <s v="Q4"/>
    <s v="Dec"/>
    <s v="Second Class"/>
    <s v="IM-15070"/>
    <s v="Irene Maddox"/>
    <s v="Consumer"/>
    <s v="United States"/>
    <s v="Florence"/>
    <s v="Alabama"/>
    <n v="35630"/>
    <s v="South"/>
    <s v="FUR-CH-10000513"/>
    <s v="Furniture"/>
    <s v="Chairs"/>
    <s v="High-Back Leather Manager's Chair"/>
    <n v="1819.86"/>
    <n v="14"/>
    <n v="0"/>
    <n v="163.78739999999999"/>
    <s v="OK"/>
    <n v="0.09"/>
  </r>
  <r>
    <n v="755"/>
    <s v="CA-2015-135272"/>
    <x v="722"/>
    <x v="376"/>
    <x v="535"/>
    <d v="2015-12-12T00:00:00"/>
    <n v="438"/>
    <n v="2014"/>
    <s v="Q3"/>
    <s v="Sep"/>
    <s v="Standard Class"/>
    <s v="MS-17830"/>
    <s v="Melanie Seite"/>
    <s v="Consumer"/>
    <s v="United States"/>
    <s v="Los Angeles"/>
    <s v="California"/>
    <n v="90036"/>
    <s v="West"/>
    <s v="FUR-FU-10002759"/>
    <s v="Furniture"/>
    <s v="Furnishings"/>
    <s v="12-1/2 Diameter Round Wall Clock"/>
    <n v="79.92"/>
    <n v="4"/>
    <n v="0"/>
    <n v="28.7712"/>
    <s v="OK"/>
    <n v="0.36"/>
  </r>
  <r>
    <n v="1156"/>
    <s v="CA-2014-136567"/>
    <x v="723"/>
    <x v="375"/>
    <x v="332"/>
    <d v="2017-06-22T00:00:00"/>
    <n v="914"/>
    <n v="2014"/>
    <s v="Q4"/>
    <s v="Dec"/>
    <s v="First Class"/>
    <s v="PS-19045"/>
    <s v="Penelope Sewall"/>
    <s v="Home Office"/>
    <s v="United States"/>
    <s v="Harrisonburg"/>
    <s v="Virginia"/>
    <n v="22801"/>
    <s v="South"/>
    <s v="FUR-TA-10001932"/>
    <s v="Furniture"/>
    <s v="Tables"/>
    <s v="Chromcraft 48&quot; x 96&quot; Racetrack Double Pedestal Table"/>
    <n v="2244.48"/>
    <n v="7"/>
    <n v="0"/>
    <n v="493.78559999999999"/>
    <s v="OK"/>
    <n v="0.22"/>
  </r>
  <r>
    <n v="8430"/>
    <s v="CA-2016-118129"/>
    <x v="724"/>
    <x v="377"/>
    <x v="412"/>
    <d v="2017-06-18T00:00:00"/>
    <n v="179"/>
    <n v="2016"/>
    <s v="Q4"/>
    <s v="Dec"/>
    <s v="Second Class"/>
    <s v="CL-12565"/>
    <s v="Clay Ludtke"/>
    <s v="Consumer"/>
    <s v="United States"/>
    <s v="Reading"/>
    <s v="Pennsylvania"/>
    <n v="19601"/>
    <s v="East"/>
    <s v="FUR-FU-10004904"/>
    <s v="Furniture"/>
    <s v="Furnishings"/>
    <s v="Eldon &quot;L&quot; Workstation Diamond Chairmat"/>
    <n v="303.92"/>
    <n v="5"/>
    <n v="0.2"/>
    <n v="-30.391999999999999"/>
    <s v="OK"/>
    <n v="-9.9999999999999992E-2"/>
  </r>
  <r>
    <n v="5659"/>
    <s v="CA-2016-145261"/>
    <x v="725"/>
    <x v="377"/>
    <x v="412"/>
    <d v="2017-06-07T00:00:00"/>
    <n v="168"/>
    <n v="2016"/>
    <s v="Q4"/>
    <s v="Dec"/>
    <s v="First Class"/>
    <s v="AH-10120"/>
    <s v="Adrian Hane"/>
    <s v="Home Office"/>
    <s v="United States"/>
    <s v="Salem"/>
    <s v="Oregon"/>
    <n v="97301"/>
    <s v="West"/>
    <s v="FUR-TA-10002530"/>
    <s v="Furniture"/>
    <s v="Tables"/>
    <s v="Iceberg OfficeWorks 42&quot; Round Tables"/>
    <n v="377.45"/>
    <n v="5"/>
    <n v="0.5"/>
    <n v="-264.21499999999997"/>
    <s v="OK"/>
    <n v="-0.7"/>
  </r>
  <r>
    <n v="7579"/>
    <s v="CA-2016-138597"/>
    <x v="726"/>
    <x v="377"/>
    <x v="412"/>
    <d v="2017-06-08T00:00:00"/>
    <n v="169"/>
    <n v="2016"/>
    <s v="Q4"/>
    <s v="Dec"/>
    <s v="First Class"/>
    <s v="PN-18775"/>
    <s v="Parhena Norris"/>
    <s v="Home Office"/>
    <s v="United States"/>
    <s v="Omaha"/>
    <s v="Nebraska"/>
    <n v="68104"/>
    <s v="Central"/>
    <s v="FUR-CH-10004997"/>
    <s v="Furniture"/>
    <s v="Chairs"/>
    <s v="Hon Every-Day Series Multi-Task Chairs"/>
    <n v="563.94000000000005"/>
    <n v="3"/>
    <n v="0"/>
    <n v="112.788"/>
    <s v="OK"/>
    <n v="0.19999999999999998"/>
  </r>
  <r>
    <n v="7655"/>
    <s v="CA-2015-107685"/>
    <x v="727"/>
    <x v="36"/>
    <x v="513"/>
    <d v="2017-04-10T00:00:00"/>
    <n v="788"/>
    <n v="2015"/>
    <s v="Q1"/>
    <s v="Feb"/>
    <s v="Second Class"/>
    <s v="JM-15865"/>
    <s v="John Murray"/>
    <s v="Consumer"/>
    <s v="United States"/>
    <s v="Las Vegas"/>
    <s v="Nevada"/>
    <n v="89115"/>
    <s v="West"/>
    <s v="FUR-FU-10002813"/>
    <s v="Furniture"/>
    <s v="Furnishings"/>
    <s v="DAX Contemporary Wood Frame with Silver Metal Mat, Desktop, 11 x 14 Size"/>
    <n v="80.959999999999994"/>
    <n v="4"/>
    <n v="0"/>
    <n v="29.145600000000002"/>
    <s v="OK"/>
    <n v="0.36000000000000004"/>
  </r>
  <r>
    <n v="9327"/>
    <s v="US-2017-130687"/>
    <x v="728"/>
    <x v="378"/>
    <x v="536"/>
    <d v="2017-10-09T00:00:00"/>
    <n v="651"/>
    <n v="2015"/>
    <s v="Q4"/>
    <s v="Dec"/>
    <s v="First Class"/>
    <s v="PF-19225"/>
    <s v="Phillip Flathmann"/>
    <s v="Consumer"/>
    <s v="United States"/>
    <s v="Edmonds"/>
    <s v="Washington"/>
    <n v="98026"/>
    <s v="West"/>
    <s v="FUR-FU-10004053"/>
    <s v="Furniture"/>
    <s v="Furnishings"/>
    <s v="DAX Two-Tone Silver Metal Document Frame"/>
    <n v="80.959999999999994"/>
    <n v="4"/>
    <n v="0"/>
    <n v="34.812800000000003"/>
    <s v="OK"/>
    <n v="0.43000000000000005"/>
  </r>
  <r>
    <n v="6647"/>
    <s v="US-2016-127334"/>
    <x v="729"/>
    <x v="377"/>
    <x v="412"/>
    <d v="2017-05-15T00:00:00"/>
    <n v="145"/>
    <n v="2016"/>
    <s v="Q4"/>
    <s v="Dec"/>
    <s v="Standard Class"/>
    <s v="MP-18175"/>
    <s v="Mike Pelletier"/>
    <s v="Home Office"/>
    <s v="United States"/>
    <s v="Springfield"/>
    <s v="Oregon"/>
    <n v="97477"/>
    <s v="West"/>
    <s v="FUR-TA-10003473"/>
    <s v="Furniture"/>
    <s v="Tables"/>
    <s v="Bretford Rectangular Conference Table Tops"/>
    <n v="564.19500000000005"/>
    <n v="3"/>
    <n v="0.5"/>
    <n v="-304.6653"/>
    <s v="OK"/>
    <n v="-0.53999999999999992"/>
  </r>
  <r>
    <n v="129"/>
    <s v="US-2016-125969"/>
    <x v="730"/>
    <x v="379"/>
    <x v="537"/>
    <d v="2016-10-11T00:00:00"/>
    <n v="543"/>
    <n v="2015"/>
    <s v="Q2"/>
    <s v="Apr"/>
    <s v="Second Class"/>
    <s v="LS-16975"/>
    <s v="Lindsay Shagiari"/>
    <s v="Home Office"/>
    <s v="United States"/>
    <s v="Los Angeles"/>
    <s v="California"/>
    <n v="90004"/>
    <s v="West"/>
    <s v="FUR-CH-10001146"/>
    <s v="Furniture"/>
    <s v="Chairs"/>
    <s v="Global Task Chair, Black"/>
    <n v="81.424000000000007"/>
    <n v="2"/>
    <n v="0.2"/>
    <n v="-9.1601999999999997"/>
    <s v="OK"/>
    <n v="-0.11249999999999999"/>
  </r>
  <r>
    <n v="3771"/>
    <s v="CA-2016-155530"/>
    <x v="731"/>
    <x v="377"/>
    <x v="412"/>
    <d v="2017-06-03T00:00:00"/>
    <n v="164"/>
    <n v="2016"/>
    <s v="Q4"/>
    <s v="Dec"/>
    <s v="Standard Class"/>
    <s v="CM-12160"/>
    <s v="Charles McCrossin"/>
    <s v="Consumer"/>
    <s v="United States"/>
    <s v="San Francisco"/>
    <s v="California"/>
    <n v="94122"/>
    <s v="West"/>
    <s v="FUR-TA-10004256"/>
    <s v="Furniture"/>
    <s v="Tables"/>
    <s v="Bretford ÒJust In TimeÓ Height-Adjustable Multi-Task Work Tables"/>
    <n v="2003.52"/>
    <n v="6"/>
    <n v="0.2"/>
    <n v="-325.572"/>
    <s v="OK"/>
    <n v="-0.16250000000000001"/>
  </r>
  <r>
    <n v="4104"/>
    <s v="CA-2017-137456"/>
    <x v="732"/>
    <x v="380"/>
    <x v="538"/>
    <d v="2017-12-21T00:00:00"/>
    <n v="168"/>
    <n v="2017"/>
    <s v="Q3"/>
    <s v="Jul"/>
    <s v="Same Day"/>
    <s v="RB-19465"/>
    <s v="Rick Bensley"/>
    <s v="Home Office"/>
    <s v="United States"/>
    <s v="Fremont"/>
    <s v="Nebraska"/>
    <n v="68025"/>
    <s v="Central"/>
    <s v="FUR-FU-10001940"/>
    <s v="Furniture"/>
    <s v="Furnishings"/>
    <s v="Staple-based wall hangings"/>
    <n v="15.92"/>
    <n v="2"/>
    <n v="0"/>
    <n v="7.0048000000000004"/>
    <s v="OK"/>
    <n v="0.44"/>
  </r>
  <r>
    <n v="4185"/>
    <s v="CA-2016-143749"/>
    <x v="733"/>
    <x v="107"/>
    <x v="539"/>
    <d v="2016-07-12T00:00:00"/>
    <n v="465"/>
    <n v="2015"/>
    <s v="Q2"/>
    <s v="Apr"/>
    <s v="First Class"/>
    <s v="AG-10300"/>
    <s v="Aleksandra Gannaway"/>
    <s v="Corporate"/>
    <s v="United States"/>
    <s v="Franklin"/>
    <s v="Massachusetts"/>
    <n v="2038"/>
    <s v="East"/>
    <s v="FUR-BO-10002853"/>
    <s v="Furniture"/>
    <s v="Bookcases"/>
    <s v="O'Sullivan 5-Shelf Heavy-Duty Bookcases"/>
    <n v="81.94"/>
    <n v="1"/>
    <n v="0"/>
    <n v="20.484999999999999"/>
    <s v="OK"/>
    <n v="0.25"/>
  </r>
  <r>
    <n v="2966"/>
    <s v="CA-2017-137428"/>
    <x v="734"/>
    <x v="380"/>
    <x v="540"/>
    <d v="2017-12-21T00:00:00"/>
    <n v="207"/>
    <n v="2017"/>
    <s v="Q2"/>
    <s v="May"/>
    <s v="Second Class"/>
    <s v="AY-10555"/>
    <s v="Andy Yotov"/>
    <s v="Corporate"/>
    <s v="United States"/>
    <s v="Oceanside"/>
    <s v="California"/>
    <n v="92054"/>
    <s v="West"/>
    <s v="FUR-FU-10002445"/>
    <s v="Furniture"/>
    <s v="Furnishings"/>
    <s v="DAX Two-Tone Rosewood/Black Document Frame, Desktop, 5 x 7"/>
    <n v="18.96"/>
    <n v="2"/>
    <n v="0"/>
    <n v="7.5839999999999996"/>
    <s v="OK"/>
    <n v="0.39999999999999997"/>
  </r>
  <r>
    <n v="8373"/>
    <s v="CA-2016-113726"/>
    <x v="735"/>
    <x v="70"/>
    <x v="83"/>
    <d v="2017-02-10T00:00:00"/>
    <n v="395"/>
    <n v="2016"/>
    <s v="Q1"/>
    <s v="Jan"/>
    <s v="Standard Class"/>
    <s v="SC-20680"/>
    <s v="Steve Carroll"/>
    <s v="Home Office"/>
    <s v="United States"/>
    <s v="Seattle"/>
    <s v="Washington"/>
    <n v="98105"/>
    <s v="West"/>
    <s v="FUR-FU-10003535"/>
    <s v="Furniture"/>
    <s v="Furnishings"/>
    <s v="Howard Miller Distant Time Traveler Alarm Clock"/>
    <n v="82.26"/>
    <n v="3"/>
    <n v="0"/>
    <n v="33.726599999999998"/>
    <s v="OK"/>
    <n v="0.40999999999999992"/>
  </r>
  <r>
    <n v="4319"/>
    <s v="US-2017-136189"/>
    <x v="736"/>
    <x v="68"/>
    <x v="541"/>
    <d v="2017-11-12T00:00:00"/>
    <n v="677"/>
    <n v="2016"/>
    <s v="Q1"/>
    <s v="Jan"/>
    <s v="Standard Class"/>
    <s v="DC-13285"/>
    <s v="Debra Catini"/>
    <s v="Consumer"/>
    <s v="United States"/>
    <s v="Richmond"/>
    <s v="Virginia"/>
    <n v="23223"/>
    <s v="South"/>
    <s v="FUR-FU-10000175"/>
    <s v="Furniture"/>
    <s v="Furnishings"/>
    <s v="DAX Wood Document Frame."/>
    <n v="82.38"/>
    <n v="6"/>
    <n v="0"/>
    <n v="25.537800000000001"/>
    <s v="OK"/>
    <n v="0.31000000000000005"/>
  </r>
  <r>
    <n v="2963"/>
    <s v="CA-2017-137428"/>
    <x v="737"/>
    <x v="380"/>
    <x v="542"/>
    <d v="2017-12-21T00:00:00"/>
    <n v="209"/>
    <n v="2017"/>
    <s v="Q2"/>
    <s v="May"/>
    <s v="Second Class"/>
    <s v="AY-10555"/>
    <s v="Andy Yotov"/>
    <s v="Corporate"/>
    <s v="United States"/>
    <s v="Oceanside"/>
    <s v="California"/>
    <n v="92054"/>
    <s v="West"/>
    <s v="FUR-CH-10002774"/>
    <s v="Furniture"/>
    <s v="Chairs"/>
    <s v="Global Deluxe Stacking Chair, Gray"/>
    <n v="81.567999999999998"/>
    <n v="2"/>
    <n v="0.2"/>
    <n v="9.1763999999999992"/>
    <s v="OK"/>
    <n v="0.11249999999999999"/>
  </r>
  <r>
    <n v="8228"/>
    <s v="CA-2016-123050"/>
    <x v="738"/>
    <x v="381"/>
    <x v="543"/>
    <d v="2016-08-04T00:00:00"/>
    <n v="536"/>
    <n v="2015"/>
    <s v="Q1"/>
    <s v="Feb"/>
    <s v="Second Class"/>
    <s v="BC-11125"/>
    <s v="Becky Castell"/>
    <s v="Home Office"/>
    <s v="United States"/>
    <s v="Troy"/>
    <s v="New York"/>
    <n v="12180"/>
    <s v="East"/>
    <s v="FUR-FU-10000723"/>
    <s v="Furniture"/>
    <s v="Furnishings"/>
    <s v="Deflect-o EconoMat Studded, No Bevel Mat for Low Pile Carpeting"/>
    <n v="82.64"/>
    <n v="2"/>
    <n v="0"/>
    <n v="7.4375999999999998"/>
    <s v="OK"/>
    <n v="0.09"/>
  </r>
  <r>
    <n v="9899"/>
    <s v="CA-2016-112830"/>
    <x v="739"/>
    <x v="382"/>
    <x v="544"/>
    <d v="2016-10-06T00:00:00"/>
    <n v="542"/>
    <n v="2015"/>
    <s v="Q2"/>
    <s v="Apr"/>
    <s v="Standard Class"/>
    <s v="LP-17095"/>
    <s v="Liz Preis"/>
    <s v="Consumer"/>
    <s v="United States"/>
    <s v="Fairfield"/>
    <s v="Ohio"/>
    <n v="45014"/>
    <s v="East"/>
    <s v="FUR-FU-10004845"/>
    <s v="Furniture"/>
    <s v="Furnishings"/>
    <s v="Deflect-o EconoMat Nonstudded, No Bevel Mat"/>
    <n v="82.64"/>
    <n v="2"/>
    <n v="0.2"/>
    <n v="0"/>
    <s v="Zero-Profit Order"/>
    <n v="0"/>
  </r>
  <r>
    <n v="141"/>
    <s v="CA-2016-110366"/>
    <x v="740"/>
    <x v="87"/>
    <x v="545"/>
    <d v="2016-07-09T00:00:00"/>
    <n v="478"/>
    <n v="2015"/>
    <s v="Q1"/>
    <s v="Mar"/>
    <s v="Second Class"/>
    <s v="JD-15895"/>
    <s v="Jonathan Doherty"/>
    <s v="Corporate"/>
    <s v="United States"/>
    <s v="Philadelphia"/>
    <s v="Pennsylvania"/>
    <n v="19140"/>
    <s v="East"/>
    <s v="FUR-FU-10004848"/>
    <s v="Furniture"/>
    <s v="Furnishings"/>
    <s v="Howard Miller 13-3/4&quot; Diameter Brushed Chrome Round Wall Clock"/>
    <n v="82.8"/>
    <n v="2"/>
    <n v="0.2"/>
    <n v="10.35"/>
    <s v="OK"/>
    <n v="0.125"/>
  </r>
  <r>
    <n v="2964"/>
    <s v="CA-2017-137428"/>
    <x v="741"/>
    <x v="380"/>
    <x v="546"/>
    <d v="2017-12-21T00:00:00"/>
    <n v="208"/>
    <n v="2017"/>
    <s v="Q2"/>
    <s v="May"/>
    <s v="Second Class"/>
    <s v="AY-10555"/>
    <s v="Andy Yotov"/>
    <s v="Corporate"/>
    <s v="United States"/>
    <s v="Oceanside"/>
    <s v="California"/>
    <n v="92054"/>
    <s v="West"/>
    <s v="FUR-CH-10003817"/>
    <s v="Furniture"/>
    <s v="Chairs"/>
    <s v="Global Value Steno Chair, Gray"/>
    <n v="97.183999999999997"/>
    <n v="2"/>
    <n v="0.2"/>
    <n v="6.0739999999999998"/>
    <s v="OK"/>
    <n v="6.25E-2"/>
  </r>
  <r>
    <n v="8405"/>
    <s v="CA-2017-140480"/>
    <x v="742"/>
    <x v="129"/>
    <x v="5"/>
    <d v="2017-12-07T00:00:00"/>
    <n v="692"/>
    <n v="2016"/>
    <s v="Q1"/>
    <s v="Jan"/>
    <s v="Standard Class"/>
    <s v="HE-14800"/>
    <s v="Harold Engle"/>
    <s v="Corporate"/>
    <s v="United States"/>
    <s v="Newark"/>
    <s v="Delaware"/>
    <n v="19711"/>
    <s v="East"/>
    <s v="FUR-FU-10003247"/>
    <s v="Furniture"/>
    <s v="Furnishings"/>
    <s v="36X48 HARDFLOOR CHAIRMAT"/>
    <n v="83.92"/>
    <n v="4"/>
    <n v="0"/>
    <n v="5.8743999999999996"/>
    <s v="OK"/>
    <n v="6.9999999999999993E-2"/>
  </r>
  <r>
    <n v="6372"/>
    <s v="CA-2017-143035"/>
    <x v="743"/>
    <x v="66"/>
    <x v="547"/>
    <d v="2017-05-10T00:00:00"/>
    <n v="568"/>
    <n v="2015"/>
    <s v="Q4"/>
    <s v="Oct"/>
    <s v="Second Class"/>
    <s v="CC-12430"/>
    <s v="Chuck Clark"/>
    <s v="Home Office"/>
    <s v="United States"/>
    <s v="New York City"/>
    <s v="New York"/>
    <n v="10009"/>
    <s v="East"/>
    <s v="FUR-FU-10001934"/>
    <s v="Furniture"/>
    <s v="Furnishings"/>
    <s v="Magnifier Swing Arm Lamp"/>
    <n v="83.92"/>
    <n v="4"/>
    <n v="0"/>
    <n v="21.819199999999999"/>
    <s v="OK"/>
    <n v="0.25999999999999995"/>
  </r>
  <r>
    <n v="1382"/>
    <s v="US-2016-100566"/>
    <x v="744"/>
    <x v="321"/>
    <x v="548"/>
    <d v="2016-09-09T00:00:00"/>
    <n v="588"/>
    <n v="2015"/>
    <s v="Q1"/>
    <s v="Jan"/>
    <s v="Standard Class"/>
    <s v="JK-16120"/>
    <s v="Julie Kriz"/>
    <s v="Home Office"/>
    <s v="United States"/>
    <s v="Aurora"/>
    <s v="Illinois"/>
    <n v="60505"/>
    <s v="Central"/>
    <s v="FUR-FU-10003394"/>
    <s v="Furniture"/>
    <s v="Furnishings"/>
    <s v="Tenex &quot;The Solids&quot; Textured Chair Mats"/>
    <n v="83.951999999999998"/>
    <n v="3"/>
    <n v="0.6"/>
    <n v="-90.248400000000004"/>
    <s v="OK"/>
    <n v="-1.0750000000000002"/>
  </r>
  <r>
    <n v="6937"/>
    <s v="CA-2016-129847"/>
    <x v="745"/>
    <x v="197"/>
    <x v="549"/>
    <d v="2016-04-09T00:00:00"/>
    <n v="455"/>
    <n v="2015"/>
    <s v="Q1"/>
    <s v="Jan"/>
    <s v="First Class"/>
    <s v="TA-21385"/>
    <s v="Tom Ashbrook"/>
    <s v="Home Office"/>
    <s v="United States"/>
    <s v="Chicago"/>
    <s v="Illinois"/>
    <n v="60653"/>
    <s v="Central"/>
    <s v="FUR-FU-10000277"/>
    <s v="Furniture"/>
    <s v="Furnishings"/>
    <s v="Deflect-o DuraMat Antistatic Studded Beveled Mat for Medium Pile Carpeting"/>
    <n v="84.272000000000006"/>
    <n v="2"/>
    <n v="0.6"/>
    <n v="-75.844800000000006"/>
    <s v="OK"/>
    <n v="-0.9"/>
  </r>
  <r>
    <n v="3029"/>
    <s v="CA-2017-116855"/>
    <x v="746"/>
    <x v="380"/>
    <x v="550"/>
    <d v="2017-12-21T00:00:00"/>
    <n v="200"/>
    <n v="2017"/>
    <s v="Q2"/>
    <s v="Jun"/>
    <s v="Standard Class"/>
    <s v="AI-10855"/>
    <s v="Arianne Irving"/>
    <s v="Consumer"/>
    <s v="United States"/>
    <s v="Chesapeake"/>
    <s v="Virginia"/>
    <n v="23320"/>
    <s v="South"/>
    <s v="FUR-CH-10003846"/>
    <s v="Furniture"/>
    <s v="Chairs"/>
    <s v="Hon Valutask Swivel Chairs"/>
    <n v="504.9"/>
    <n v="5"/>
    <n v="0"/>
    <n v="80.784000000000006"/>
    <s v="OK"/>
    <n v="0.16000000000000003"/>
  </r>
  <r>
    <n v="4690"/>
    <s v="CA-2014-138681"/>
    <x v="747"/>
    <x v="383"/>
    <x v="551"/>
    <d v="2017-06-24T00:00:00"/>
    <n v="915"/>
    <n v="2014"/>
    <s v="Q4"/>
    <s v="Dec"/>
    <s v="First Class"/>
    <s v="CT-11995"/>
    <s v="Carol Triggs"/>
    <s v="Consumer"/>
    <s v="United States"/>
    <s v="Tucson"/>
    <s v="Arizona"/>
    <n v="85705"/>
    <s v="West"/>
    <s v="FUR-FU-10001876"/>
    <s v="Furniture"/>
    <s v="Furnishings"/>
    <s v="Computer Room Manger, 14&quot;"/>
    <n v="51.968000000000004"/>
    <n v="2"/>
    <n v="0.2"/>
    <n v="10.393599999999999"/>
    <s v="OK"/>
    <n v="0.19999999999999998"/>
  </r>
  <r>
    <n v="8114"/>
    <s v="CA-2016-130393"/>
    <x v="748"/>
    <x v="384"/>
    <x v="552"/>
    <d v="2016-03-12T00:00:00"/>
    <n v="445"/>
    <n v="2014"/>
    <s v="Q4"/>
    <s v="Dec"/>
    <s v="Second Class"/>
    <s v="JM-15865"/>
    <s v="John Murray"/>
    <s v="Consumer"/>
    <s v="United States"/>
    <s v="San Angelo"/>
    <s v="Texas"/>
    <n v="76903"/>
    <s v="Central"/>
    <s v="FUR-CH-10004477"/>
    <s v="Furniture"/>
    <s v="Chairs"/>
    <s v="Global Push Button Manager's Chair, Indigo"/>
    <n v="85.245999999999995"/>
    <n v="2"/>
    <n v="0.3"/>
    <n v="-1.2178"/>
    <s v="OK"/>
    <n v="-1.4285714285714287E-2"/>
  </r>
  <r>
    <n v="7524"/>
    <s v="CA-2016-162383"/>
    <x v="749"/>
    <x v="385"/>
    <x v="553"/>
    <d v="2016-11-09T00:00:00"/>
    <n v="592"/>
    <n v="2015"/>
    <s v="Q1"/>
    <s v="Mar"/>
    <s v="Standard Class"/>
    <s v="MD-17350"/>
    <s v="Maribeth Dona"/>
    <s v="Consumer"/>
    <s v="United States"/>
    <s v="Lancaster"/>
    <s v="Ohio"/>
    <n v="43130"/>
    <s v="East"/>
    <s v="FUR-CH-10004477"/>
    <s v="Furniture"/>
    <s v="Chairs"/>
    <s v="Global Push Button Manager's Chair, Indigo"/>
    <n v="85.245999999999995"/>
    <n v="2"/>
    <n v="0.3"/>
    <n v="-1.2178"/>
    <s v="OK"/>
    <n v="-1.4285714285714287E-2"/>
  </r>
  <r>
    <n v="4692"/>
    <s v="CA-2014-138681"/>
    <x v="750"/>
    <x v="383"/>
    <x v="551"/>
    <d v="2017-06-25T00:00:00"/>
    <n v="916"/>
    <n v="2014"/>
    <s v="Q4"/>
    <s v="Dec"/>
    <s v="First Class"/>
    <s v="CT-11995"/>
    <s v="Carol Triggs"/>
    <s v="Consumer"/>
    <s v="United States"/>
    <s v="Tucson"/>
    <s v="Arizona"/>
    <n v="85705"/>
    <s v="West"/>
    <s v="FUR-CH-10004860"/>
    <s v="Furniture"/>
    <s v="Chairs"/>
    <s v="Global Low Back Tilter Chair"/>
    <n v="242.352"/>
    <n v="3"/>
    <n v="0.2"/>
    <n v="-42.4116"/>
    <s v="OK"/>
    <n v="-0.17499999999999999"/>
  </r>
  <r>
    <n v="6686"/>
    <s v="US-2015-129637"/>
    <x v="751"/>
    <x v="386"/>
    <x v="554"/>
    <d v="2017-06-02T00:00:00"/>
    <n v="528"/>
    <n v="2015"/>
    <s v="Q4"/>
    <s v="Dec"/>
    <s v="Standard Class"/>
    <s v="MC-18100"/>
    <s v="Mick Crebagga"/>
    <s v="Consumer"/>
    <s v="United States"/>
    <s v="Bloomington"/>
    <s v="Illinois"/>
    <n v="61701"/>
    <s v="Central"/>
    <s v="FUR-FU-10000965"/>
    <s v="Furniture"/>
    <s v="Furnishings"/>
    <s v="Howard Miller 11-1/2&quot; Diameter Ridgewood Wall Clock"/>
    <n v="41.552"/>
    <n v="2"/>
    <n v="0.6"/>
    <n v="-19.737200000000001"/>
    <s v="OK"/>
    <n v="-0.47500000000000003"/>
  </r>
  <r>
    <n v="9981"/>
    <s v="US-2015-151435"/>
    <x v="752"/>
    <x v="387"/>
    <x v="555"/>
    <d v="2015-09-09T00:00:00"/>
    <n v="359"/>
    <n v="2014"/>
    <s v="Q3"/>
    <s v="Sep"/>
    <s v="Second Class"/>
    <s v="SW-20455"/>
    <s v="Shaun Weien"/>
    <s v="Consumer"/>
    <s v="United States"/>
    <s v="Lafayette"/>
    <s v="Louisiana"/>
    <n v="70506"/>
    <s v="South"/>
    <s v="FUR-TA-10001039"/>
    <s v="Furniture"/>
    <s v="Tables"/>
    <s v="KI Adjustable-Height Table"/>
    <n v="85.98"/>
    <n v="1"/>
    <n v="0"/>
    <n v="22.354800000000001"/>
    <s v="OK"/>
    <n v="0.26"/>
  </r>
  <r>
    <n v="2278"/>
    <s v="CA-2014-104283"/>
    <x v="753"/>
    <x v="388"/>
    <x v="556"/>
    <d v="2018-10-20T00:00:00"/>
    <n v="1747"/>
    <n v="2014"/>
    <s v="Q1"/>
    <s v="Jan"/>
    <s v="Standard Class"/>
    <s v="LM-17065"/>
    <s v="Liz MacKendrick"/>
    <s v="Consumer"/>
    <s v="United States"/>
    <s v="Southaven"/>
    <s v="Mississippi"/>
    <n v="38671"/>
    <s v="South"/>
    <s v="FUR-TA-10001039"/>
    <s v="Furniture"/>
    <s v="Tables"/>
    <s v="KI Adjustable-Height Table"/>
    <n v="85.98"/>
    <n v="1"/>
    <n v="0"/>
    <n v="22.354800000000001"/>
    <s v="OK"/>
    <n v="0.26"/>
  </r>
  <r>
    <n v="5145"/>
    <s v="CA-2017-161333"/>
    <x v="754"/>
    <x v="177"/>
    <x v="557"/>
    <d v="2017-07-02T00:00:00"/>
    <n v="673"/>
    <n v="2015"/>
    <s v="Q3"/>
    <s v="Aug"/>
    <s v="Standard Class"/>
    <s v="JL-15835"/>
    <s v="John Lee"/>
    <s v="Consumer"/>
    <s v="United States"/>
    <s v="Los Angeles"/>
    <s v="California"/>
    <n v="90045"/>
    <s v="West"/>
    <s v="FUR-FU-10003039"/>
    <s v="Furniture"/>
    <s v="Furnishings"/>
    <s v="Howard Miller 11-1/2&quot; Diameter Grantwood Wall Clock"/>
    <n v="86.26"/>
    <n v="2"/>
    <n v="0"/>
    <n v="29.328399999999998"/>
    <s v="OK"/>
    <n v="0.33999999999999997"/>
  </r>
  <r>
    <n v="6378"/>
    <s v="US-2016-116442"/>
    <x v="755"/>
    <x v="389"/>
    <x v="558"/>
    <d v="2017-05-16T00:00:00"/>
    <n v="145"/>
    <n v="2016"/>
    <s v="Q4"/>
    <s v="Dec"/>
    <s v="Standard Class"/>
    <s v="BP-11230"/>
    <s v="Benjamin Patterson"/>
    <s v="Consumer"/>
    <s v="United States"/>
    <s v="Los Angeles"/>
    <s v="California"/>
    <n v="90004"/>
    <s v="West"/>
    <s v="FUR-FU-10002364"/>
    <s v="Furniture"/>
    <s v="Furnishings"/>
    <s v="Eldon Expressions Wood Desk Accessories, Oak"/>
    <n v="14.76"/>
    <n v="2"/>
    <n v="0"/>
    <n v="4.2804000000000002"/>
    <s v="OK"/>
    <n v="0.29000000000000004"/>
  </r>
  <r>
    <n v="641"/>
    <s v="CA-2016-147067"/>
    <x v="756"/>
    <x v="389"/>
    <x v="558"/>
    <d v="2017-06-09T00:00:00"/>
    <n v="169"/>
    <n v="2016"/>
    <s v="Q4"/>
    <s v="Dec"/>
    <s v="Standard Class"/>
    <s v="JD-16150"/>
    <s v="Justin Deggeller"/>
    <s v="Corporate"/>
    <s v="United States"/>
    <s v="Minneapolis"/>
    <s v="Minnesota"/>
    <n v="55407"/>
    <s v="Central"/>
    <s v="FUR-FU-10000732"/>
    <s v="Furniture"/>
    <s v="Furnishings"/>
    <s v="Eldon 200 Class Desk Accessories"/>
    <n v="18.84"/>
    <n v="3"/>
    <n v="0"/>
    <n v="6.0288000000000004"/>
    <s v="OK"/>
    <n v="0.32"/>
  </r>
  <r>
    <n v="7339"/>
    <s v="CA-2014-163412"/>
    <x v="757"/>
    <x v="390"/>
    <x v="552"/>
    <d v="2017-06-26T00:00:00"/>
    <n v="916"/>
    <n v="2014"/>
    <s v="Q4"/>
    <s v="Dec"/>
    <s v="Second Class"/>
    <s v="SM-20950"/>
    <s v="Suzanne McNair"/>
    <s v="Corporate"/>
    <s v="United States"/>
    <s v="New York City"/>
    <s v="New York"/>
    <n v="10035"/>
    <s v="East"/>
    <s v="FUR-CH-10004875"/>
    <s v="Furniture"/>
    <s v="Chairs"/>
    <s v="Harbour Creations 67200 Series Stacking Chairs"/>
    <n v="192.18600000000001"/>
    <n v="3"/>
    <n v="0.1"/>
    <n v="36.3018"/>
    <s v="OK"/>
    <n v="0.18888888888888888"/>
  </r>
  <r>
    <n v="5930"/>
    <s v="US-2017-169551"/>
    <x v="758"/>
    <x v="391"/>
    <x v="559"/>
    <d v="2017-09-07T00:00:00"/>
    <n v="624"/>
    <n v="2015"/>
    <s v="Q4"/>
    <s v="Dec"/>
    <s v="First Class"/>
    <s v="RL-19615"/>
    <s v="Rob Lucas"/>
    <s v="Consumer"/>
    <s v="United States"/>
    <s v="Philadelphia"/>
    <s v="Pennsylvania"/>
    <n v="19120"/>
    <s v="East"/>
    <s v="FUR-BO-10001519"/>
    <s v="Furniture"/>
    <s v="Bookcases"/>
    <s v="O'Sullivan 3-Shelf Heavy-Duty Bookcases"/>
    <n v="87.21"/>
    <n v="3"/>
    <n v="0.5"/>
    <n v="-45.349200000000003"/>
    <s v="OK"/>
    <n v="-0.52000000000000013"/>
  </r>
  <r>
    <n v="314"/>
    <s v="CA-2014-120887"/>
    <x v="759"/>
    <x v="345"/>
    <x v="495"/>
    <d v="2019-10-06T00:00:00"/>
    <n v="2036"/>
    <n v="2014"/>
    <s v="Q1"/>
    <s v="Mar"/>
    <s v="Standard Class"/>
    <s v="TS-21205"/>
    <s v="Thomas Seio"/>
    <s v="Corporate"/>
    <s v="United States"/>
    <s v="Hackensack"/>
    <s v="New Jersey"/>
    <n v="7601"/>
    <s v="East"/>
    <s v="FUR-FU-10001588"/>
    <s v="Furniture"/>
    <s v="Furnishings"/>
    <s v="Deflect-o SuperTray Unbreakable Stackable Tray, Letter, Black"/>
    <n v="87.54"/>
    <n v="3"/>
    <n v="0"/>
    <n v="37.642200000000003"/>
    <s v="OK"/>
    <n v="0.43"/>
  </r>
  <r>
    <n v="8543"/>
    <s v="CA-2015-157287"/>
    <x v="760"/>
    <x v="392"/>
    <x v="559"/>
    <d v="2017-07-07T00:00:00"/>
    <n v="562"/>
    <n v="2015"/>
    <s v="Q4"/>
    <s v="Dec"/>
    <s v="First Class"/>
    <s v="HR-14830"/>
    <s v="Harold Ryan"/>
    <s v="Corporate"/>
    <s v="United States"/>
    <s v="Philadelphia"/>
    <s v="Pennsylvania"/>
    <n v="19140"/>
    <s v="East"/>
    <s v="FUR-CH-10001270"/>
    <s v="Furniture"/>
    <s v="Chairs"/>
    <s v="Harbour Creations Steel Folding Chair"/>
    <n v="422.625"/>
    <n v="7"/>
    <n v="0.3"/>
    <n v="0"/>
    <s v="Zero-Profit Order"/>
    <n v="0"/>
  </r>
  <r>
    <n v="1316"/>
    <s v="CA-2016-145919"/>
    <x v="761"/>
    <x v="393"/>
    <x v="560"/>
    <d v="2017-06-10T00:00:00"/>
    <n v="169"/>
    <n v="2016"/>
    <s v="Q4"/>
    <s v="Dec"/>
    <s v="Standard Class"/>
    <s v="HG-14965"/>
    <s v="Henry Goldwyn"/>
    <s v="Corporate"/>
    <s v="United States"/>
    <s v="Los Angeles"/>
    <s v="California"/>
    <n v="90032"/>
    <s v="West"/>
    <s v="FUR-FU-10004960"/>
    <s v="Furniture"/>
    <s v="Furnishings"/>
    <s v="Seth Thomas 12&quot; Clock w/ Goldtone Case"/>
    <n v="183.84"/>
    <n v="8"/>
    <n v="0"/>
    <n v="62.505600000000001"/>
    <s v="OK"/>
    <n v="0.34"/>
  </r>
  <r>
    <n v="6203"/>
    <s v="CA-2016-118332"/>
    <x v="762"/>
    <x v="393"/>
    <x v="560"/>
    <d v="2017-05-25T00:00:00"/>
    <n v="153"/>
    <n v="2016"/>
    <s v="Q4"/>
    <s v="Dec"/>
    <s v="Standard Class"/>
    <s v="PK-19075"/>
    <s v="Pete Kriz"/>
    <s v="Consumer"/>
    <s v="United States"/>
    <s v="Apple Valley"/>
    <s v="California"/>
    <n v="92307"/>
    <s v="West"/>
    <s v="FUR-CH-10001708"/>
    <s v="Furniture"/>
    <s v="Chairs"/>
    <s v="Office Star - Contemporary Swivel Chair with Padded Adjustable Arms and Flex Back"/>
    <n v="563.91999999999996"/>
    <n v="5"/>
    <n v="0.2"/>
    <n v="7.0490000000000004"/>
    <s v="OK"/>
    <n v="1.2500000000000002E-2"/>
  </r>
  <r>
    <n v="5472"/>
    <s v="CA-2017-116946"/>
    <x v="763"/>
    <x v="394"/>
    <x v="561"/>
    <d v="2017-12-23T00:00:00"/>
    <n v="186"/>
    <n v="2017"/>
    <s v="Q2"/>
    <s v="Jun"/>
    <s v="Standard Class"/>
    <s v="TS-21505"/>
    <s v="Tony Sayre"/>
    <s v="Consumer"/>
    <s v="United States"/>
    <s v="Parker"/>
    <s v="Colorado"/>
    <n v="80134"/>
    <s v="West"/>
    <s v="FUR-FU-10000320"/>
    <s v="Furniture"/>
    <s v="Furnishings"/>
    <s v="OIC Stacking Trays"/>
    <n v="13.36"/>
    <n v="5"/>
    <n v="0.2"/>
    <n v="4.008"/>
    <s v="OK"/>
    <n v="0.3"/>
  </r>
  <r>
    <n v="1910"/>
    <s v="CA-2017-105886"/>
    <x v="764"/>
    <x v="394"/>
    <x v="562"/>
    <d v="2017-12-23T00:00:00"/>
    <n v="193"/>
    <n v="2017"/>
    <s v="Q2"/>
    <s v="Jun"/>
    <s v="Standard Class"/>
    <s v="DB-13660"/>
    <s v="Duane Benoit"/>
    <s v="Consumer"/>
    <s v="United States"/>
    <s v="Oceanside"/>
    <s v="New York"/>
    <n v="11572"/>
    <s v="East"/>
    <s v="FUR-FU-10001037"/>
    <s v="Furniture"/>
    <s v="Furnishings"/>
    <s v="DAX Charcoal/Nickel-Tone Document Frame, 5 x 7"/>
    <n v="18.96"/>
    <n v="2"/>
    <n v="0"/>
    <n v="8.532"/>
    <s v="OK"/>
    <n v="0.44999999999999996"/>
  </r>
  <r>
    <n v="4525"/>
    <s v="CA-2014-107454"/>
    <x v="765"/>
    <x v="395"/>
    <x v="30"/>
    <d v="2014-06-11T00:00:00"/>
    <n v="139"/>
    <n v="2014"/>
    <s v="Q1"/>
    <s v="Jan"/>
    <s v="Standard Class"/>
    <s v="RD-19720"/>
    <s v="Roger Demir"/>
    <s v="Consumer"/>
    <s v="United States"/>
    <s v="New York City"/>
    <s v="New York"/>
    <n v="10024"/>
    <s v="East"/>
    <s v="FUR-FU-10004018"/>
    <s v="Furniture"/>
    <s v="Furnishings"/>
    <s v="Tensor Computer Mounted Lamp"/>
    <n v="89.34"/>
    <n v="6"/>
    <n v="0"/>
    <n v="24.1218"/>
    <s v="OK"/>
    <n v="0.27"/>
  </r>
  <r>
    <n v="5474"/>
    <s v="CA-2017-116946"/>
    <x v="766"/>
    <x v="394"/>
    <x v="563"/>
    <d v="2017-12-23T00:00:00"/>
    <n v="185"/>
    <n v="2017"/>
    <s v="Q2"/>
    <s v="Jun"/>
    <s v="Standard Class"/>
    <s v="TS-21505"/>
    <s v="Tony Sayre"/>
    <s v="Consumer"/>
    <s v="United States"/>
    <s v="Parker"/>
    <s v="Colorado"/>
    <n v="80134"/>
    <s v="West"/>
    <s v="FUR-BO-10000468"/>
    <s v="Furniture"/>
    <s v="Bookcases"/>
    <s v="O'Sullivan 2-Shelf Heavy-Duty Bookcases"/>
    <n v="102.018"/>
    <n v="7"/>
    <n v="0.7"/>
    <n v="-183.63239999999999"/>
    <s v="OK"/>
    <n v="-1.7999999999999998"/>
  </r>
  <r>
    <n v="1115"/>
    <s v="CA-2017-140585"/>
    <x v="767"/>
    <x v="394"/>
    <x v="564"/>
    <d v="2017-12-23T00:00:00"/>
    <n v="194"/>
    <n v="2017"/>
    <s v="Q2"/>
    <s v="Jun"/>
    <s v="Second Class"/>
    <s v="RA-19915"/>
    <s v="Russell Applegate"/>
    <s v="Consumer"/>
    <s v="United States"/>
    <s v="Encinitas"/>
    <s v="California"/>
    <n v="92024"/>
    <s v="West"/>
    <s v="FUR-BO-10002206"/>
    <s v="Furniture"/>
    <s v="Bookcases"/>
    <s v="Bush Saratoga Collection 5-Shelf Bookcase, Hanover Cherry, *Special Order"/>
    <n v="119.833"/>
    <n v="1"/>
    <n v="0.15"/>
    <n v="-12.6882"/>
    <s v="OK"/>
    <n v="-0.10588235294117647"/>
  </r>
  <r>
    <n v="5288"/>
    <s v="CA-2017-105991"/>
    <x v="768"/>
    <x v="396"/>
    <x v="307"/>
    <d v="2017-06-05T00:00:00"/>
    <n v="565"/>
    <n v="2015"/>
    <s v="Q4"/>
    <s v="Nov"/>
    <s v="First Class"/>
    <s v="LH-17020"/>
    <s v="Lisa Hazard"/>
    <s v="Consumer"/>
    <s v="United States"/>
    <s v="Louisville"/>
    <s v="Colorado"/>
    <n v="80027"/>
    <s v="West"/>
    <s v="FUR-BO-10004467"/>
    <s v="Furniture"/>
    <s v="Bookcases"/>
    <s v="Bestar Classic Bookcase"/>
    <n v="89.991"/>
    <n v="3"/>
    <n v="0.7"/>
    <n v="-152.9847"/>
    <s v="OK"/>
    <n v="-1.7"/>
  </r>
  <r>
    <n v="5827"/>
    <s v="CA-2017-161067"/>
    <x v="769"/>
    <x v="81"/>
    <x v="565"/>
    <d v="2017-06-09T00:00:00"/>
    <n v="602"/>
    <n v="2015"/>
    <s v="Q4"/>
    <s v="Oct"/>
    <s v="Second Class"/>
    <s v="KB-16405"/>
    <s v="Katrina Bavinger"/>
    <s v="Home Office"/>
    <s v="United States"/>
    <s v="New York City"/>
    <s v="New York"/>
    <n v="10035"/>
    <s v="East"/>
    <s v="FUR-CH-10004626"/>
    <s v="Furniture"/>
    <s v="Chairs"/>
    <s v="Office Star Flex Back Scooter Chair with Aluminum Finish Frame"/>
    <n v="90.801000000000002"/>
    <n v="1"/>
    <n v="0.1"/>
    <n v="14.124599999999999"/>
    <s v="OK"/>
    <n v="0.15555555555555553"/>
  </r>
  <r>
    <n v="7826"/>
    <s v="CA-2015-127327"/>
    <x v="770"/>
    <x v="397"/>
    <x v="566"/>
    <d v="2015-07-02T00:00:00"/>
    <n v="349"/>
    <n v="2014"/>
    <s v="Q3"/>
    <s v="Jul"/>
    <s v="Standard Class"/>
    <s v="PW-19030"/>
    <s v="Pauline Webber"/>
    <s v="Corporate"/>
    <s v="United States"/>
    <s v="Rome"/>
    <s v="New York"/>
    <n v="13440"/>
    <s v="East"/>
    <s v="FUR-CH-10004218"/>
    <s v="Furniture"/>
    <s v="Chairs"/>
    <s v="Global Fabric Manager's Chair, Dark Gray"/>
    <n v="90.882000000000005"/>
    <n v="1"/>
    <n v="0.1"/>
    <n v="15.147"/>
    <s v="OK"/>
    <n v="0.16666666666666666"/>
  </r>
  <r>
    <n v="7968"/>
    <s v="CA-2016-157707"/>
    <x v="771"/>
    <x v="102"/>
    <x v="567"/>
    <d v="2016-12-10T00:00:00"/>
    <n v="548"/>
    <n v="2015"/>
    <s v="Q2"/>
    <s v="Jun"/>
    <s v="First Class"/>
    <s v="CC-12610"/>
    <s v="Corey Catlett"/>
    <s v="Corporate"/>
    <s v="United States"/>
    <s v="Denver"/>
    <s v="Colorado"/>
    <n v="80219"/>
    <s v="West"/>
    <s v="FUR-BO-10001567"/>
    <s v="Furniture"/>
    <s v="Bookcases"/>
    <s v="Bush Westfield Collection Bookcases, Dark Cherry Finish, Fully Assembled"/>
    <n v="90.882000000000005"/>
    <n v="3"/>
    <n v="0.7"/>
    <n v="-190.85220000000001"/>
    <s v="OK"/>
    <n v="-2.1"/>
  </r>
  <r>
    <n v="7042"/>
    <s v="CA-2017-103443"/>
    <x v="772"/>
    <x v="394"/>
    <x v="568"/>
    <d v="2017-12-23T00:00:00"/>
    <n v="201"/>
    <n v="2017"/>
    <s v="Q2"/>
    <s v="Jun"/>
    <s v="Standard Class"/>
    <s v="AT-10735"/>
    <s v="Annie Thurman"/>
    <s v="Consumer"/>
    <s v="United States"/>
    <s v="New York City"/>
    <s v="New York"/>
    <n v="10009"/>
    <s v="East"/>
    <s v="FUR-FU-10000308"/>
    <s v="Furniture"/>
    <s v="Furnishings"/>
    <s v="Deflect-o Glass Clear Studded Chair Mats"/>
    <n v="124.36"/>
    <n v="2"/>
    <n v="0"/>
    <n v="27.359200000000001"/>
    <s v="OK"/>
    <n v="0.22"/>
  </r>
  <r>
    <n v="4337"/>
    <s v="CA-2015-154795"/>
    <x v="773"/>
    <x v="398"/>
    <x v="430"/>
    <d v="2017-06-29T00:00:00"/>
    <n v="553"/>
    <n v="2015"/>
    <s v="Q4"/>
    <s v="Dec"/>
    <s v="Standard Class"/>
    <s v="GZ-14470"/>
    <s v="Gary Zandusky"/>
    <s v="Consumer"/>
    <s v="United States"/>
    <s v="Bullhead City"/>
    <s v="Arizona"/>
    <n v="86442"/>
    <s v="West"/>
    <s v="FUR-FU-10002088"/>
    <s v="Furniture"/>
    <s v="Furnishings"/>
    <s v="Nu-Dell Float Frame 11 x 14 1/2"/>
    <n v="14.368"/>
    <n v="2"/>
    <n v="0.2"/>
    <n v="3.9512"/>
    <s v="OK"/>
    <n v="0.27500000000000002"/>
  </r>
  <r>
    <n v="7489"/>
    <s v="US-2015-134558"/>
    <x v="774"/>
    <x v="398"/>
    <x v="430"/>
    <d v="2017-06-17T00:00:00"/>
    <n v="541"/>
    <n v="2015"/>
    <s v="Q4"/>
    <s v="Dec"/>
    <s v="Second Class"/>
    <s v="PM-19135"/>
    <s v="Peter McVee"/>
    <s v="Home Office"/>
    <s v="United States"/>
    <s v="Dover"/>
    <s v="New Hampshire"/>
    <n v="3820"/>
    <s v="East"/>
    <s v="FUR-TA-10003473"/>
    <s v="Furniture"/>
    <s v="Tables"/>
    <s v="Bretford Rectangular Conference Table Tops"/>
    <n v="1053.164"/>
    <n v="4"/>
    <n v="0.3"/>
    <n v="-105.3164"/>
    <s v="OK"/>
    <n v="-0.1"/>
  </r>
  <r>
    <n v="1014"/>
    <s v="US-2015-126214"/>
    <x v="775"/>
    <x v="398"/>
    <x v="430"/>
    <d v="2017-07-04T00:00:00"/>
    <n v="558"/>
    <n v="2015"/>
    <s v="Q4"/>
    <s v="Dec"/>
    <s v="Second Class"/>
    <s v="JS-15880"/>
    <s v="John Stevenson"/>
    <s v="Consumer"/>
    <s v="United States"/>
    <s v="Seattle"/>
    <s v="Washington"/>
    <n v="98103"/>
    <s v="West"/>
    <s v="FUR-TA-10003748"/>
    <s v="Furniture"/>
    <s v="Tables"/>
    <s v="Bevis 36 x 72 Conference Tables"/>
    <n v="1618.37"/>
    <n v="13"/>
    <n v="0"/>
    <n v="356.04140000000001"/>
    <s v="OK"/>
    <n v="0.22000000000000003"/>
  </r>
  <r>
    <n v="3721"/>
    <s v="CA-2016-151155"/>
    <x v="776"/>
    <x v="399"/>
    <x v="569"/>
    <d v="2017-07-01T00:00:00"/>
    <n v="189"/>
    <n v="2016"/>
    <s v="Q4"/>
    <s v="Dec"/>
    <s v="Standard Class"/>
    <s v="AB-10255"/>
    <s v="Alejandro Ballentine"/>
    <s v="Home Office"/>
    <s v="United States"/>
    <s v="Jackson"/>
    <s v="Mississippi"/>
    <n v="39212"/>
    <s v="South"/>
    <s v="FUR-FU-10001918"/>
    <s v="Furniture"/>
    <s v="Furnishings"/>
    <s v="C-Line Cubicle Keepers Polyproplyene Holder With Velcro Backings"/>
    <n v="18.920000000000002"/>
    <n v="4"/>
    <n v="0"/>
    <n v="7.3788"/>
    <s v="OK"/>
    <n v="0.38999999999999996"/>
  </r>
  <r>
    <n v="6016"/>
    <s v="CA-2014-102652"/>
    <x v="777"/>
    <x v="241"/>
    <x v="570"/>
    <d v="2014-12-04T00:00:00"/>
    <n v="275"/>
    <n v="2014"/>
    <s v="Q1"/>
    <s v="Mar"/>
    <s v="Standard Class"/>
    <s v="AY-10555"/>
    <s v="Andy Yotov"/>
    <s v="Corporate"/>
    <s v="United States"/>
    <s v="Los Angeles"/>
    <s v="California"/>
    <n v="90049"/>
    <s v="West"/>
    <s v="FUR-FU-10000747"/>
    <s v="Furniture"/>
    <s v="Furnishings"/>
    <s v="Tenex B1-RE Series Chair Mats for Low Pile Carpets"/>
    <n v="91.96"/>
    <n v="2"/>
    <n v="0"/>
    <n v="15.6332"/>
    <s v="OK"/>
    <n v="0.17"/>
  </r>
  <r>
    <n v="9991"/>
    <s v="CA-2017-121258"/>
    <x v="778"/>
    <x v="400"/>
    <x v="571"/>
    <d v="2017-11-10T00:00:00"/>
    <n v="252"/>
    <n v="2017"/>
    <s v="Q1"/>
    <s v="Mar"/>
    <s v="Standard Class"/>
    <s v="DB-13060"/>
    <s v="Dave Brooks"/>
    <s v="Consumer"/>
    <s v="United States"/>
    <s v="Costa Mesa"/>
    <s v="California"/>
    <n v="92627"/>
    <s v="West"/>
    <s v="FUR-FU-10000747"/>
    <s v="Furniture"/>
    <s v="Furnishings"/>
    <s v="Tenex B1-RE Series Chair Mats for Low Pile Carpets"/>
    <n v="91.96"/>
    <n v="2"/>
    <n v="0"/>
    <n v="15.6332"/>
    <s v="OK"/>
    <n v="0.17"/>
  </r>
  <r>
    <n v="5024"/>
    <s v="CA-2016-133795"/>
    <x v="779"/>
    <x v="399"/>
    <x v="569"/>
    <d v="2017-06-11T00:00:00"/>
    <n v="169"/>
    <n v="2016"/>
    <s v="Q4"/>
    <s v="Dec"/>
    <s v="Standard Class"/>
    <s v="JE-15475"/>
    <s v="Jeremy Ellison"/>
    <s v="Consumer"/>
    <s v="United States"/>
    <s v="San Diego"/>
    <s v="California"/>
    <n v="92037"/>
    <s v="West"/>
    <s v="FUR-FU-10003731"/>
    <s v="Furniture"/>
    <s v="Furnishings"/>
    <s v="Eldon Expressions Wood and Plastic Desk Accessories, Oak"/>
    <n v="39.92"/>
    <n v="4"/>
    <n v="0"/>
    <n v="11.1776"/>
    <s v="OK"/>
    <n v="0.27999999999999997"/>
  </r>
  <r>
    <n v="2306"/>
    <s v="CA-2016-115574"/>
    <x v="780"/>
    <x v="399"/>
    <x v="569"/>
    <d v="2017-07-21T00:00:00"/>
    <n v="209"/>
    <n v="2016"/>
    <s v="Q4"/>
    <s v="Dec"/>
    <s v="First Class"/>
    <s v="BP-11185"/>
    <s v="Ben Peterman"/>
    <s v="Corporate"/>
    <s v="United States"/>
    <s v="Chicago"/>
    <s v="Illinois"/>
    <n v="60623"/>
    <s v="Central"/>
    <s v="FUR-BO-10003441"/>
    <s v="Furniture"/>
    <s v="Bookcases"/>
    <s v="Bush Westfield Collection Bookcases, Fully Assembled"/>
    <n v="141.37200000000001"/>
    <n v="2"/>
    <n v="0.3"/>
    <n v="-14.1372"/>
    <s v="OK"/>
    <n v="-9.9999999999999992E-2"/>
  </r>
  <r>
    <n v="8665"/>
    <s v="CA-2017-126634"/>
    <x v="781"/>
    <x v="401"/>
    <x v="367"/>
    <d v="2018-02-08T00:00:00"/>
    <n v="400"/>
    <n v="2017"/>
    <s v="Q1"/>
    <s v="Jan"/>
    <s v="Second Class"/>
    <s v="AB-10165"/>
    <s v="Alan Barnes"/>
    <s v="Consumer"/>
    <s v="United States"/>
    <s v="Lakewood"/>
    <s v="California"/>
    <n v="90712"/>
    <s v="West"/>
    <s v="FUR-FU-10004973"/>
    <s v="Furniture"/>
    <s v="Furnishings"/>
    <s v="Flat Face Poster Frame"/>
    <n v="94.2"/>
    <n v="5"/>
    <n v="0"/>
    <n v="39.564"/>
    <s v="OK"/>
    <n v="0.42"/>
  </r>
  <r>
    <n v="8932"/>
    <s v="CA-2017-143252"/>
    <x v="782"/>
    <x v="402"/>
    <x v="572"/>
    <d v="2017-12-24T00:00:00"/>
    <n v="192"/>
    <n v="2017"/>
    <s v="Q2"/>
    <s v="Jun"/>
    <s v="Standard Class"/>
    <s v="HE-14800"/>
    <s v="Harold Engle"/>
    <s v="Corporate"/>
    <s v="United States"/>
    <s v="Milwaukee"/>
    <s v="Wisconsin"/>
    <n v="53209"/>
    <s v="Central"/>
    <s v="FUR-FU-10001057"/>
    <s v="Furniture"/>
    <s v="Furnishings"/>
    <s v="Tensor Track Tree Floor Lamp"/>
    <n v="99.95"/>
    <n v="5"/>
    <n v="0"/>
    <n v="22.988499999999998"/>
    <s v="OK"/>
    <n v="0.22999999999999998"/>
  </r>
  <r>
    <n v="9233"/>
    <s v="CA-2016-126732"/>
    <x v="783"/>
    <x v="269"/>
    <x v="573"/>
    <d v="2016-06-09T00:00:00"/>
    <n v="512"/>
    <n v="2015"/>
    <s v="Q1"/>
    <s v="Jan"/>
    <s v="Standard Class"/>
    <s v="LR-16915"/>
    <s v="Lena Radford"/>
    <s v="Consumer"/>
    <s v="United States"/>
    <s v="Los Angeles"/>
    <s v="California"/>
    <n v="90036"/>
    <s v="West"/>
    <s v="FUR-FU-10001889"/>
    <s v="Furniture"/>
    <s v="Furnishings"/>
    <s v="Ultra Door Pull Handle"/>
    <n v="94.68"/>
    <n v="9"/>
    <n v="0"/>
    <n v="31.244399999999999"/>
    <s v="OK"/>
    <n v="0.32999999999999996"/>
  </r>
  <r>
    <n v="1250"/>
    <s v="CA-2017-115602"/>
    <x v="784"/>
    <x v="402"/>
    <x v="574"/>
    <d v="2017-12-24T00:00:00"/>
    <n v="193"/>
    <n v="2017"/>
    <s v="Q2"/>
    <s v="Jun"/>
    <s v="Standard Class"/>
    <s v="DJ-13630"/>
    <s v="Doug Jacobs"/>
    <s v="Consumer"/>
    <s v="United States"/>
    <s v="New York City"/>
    <s v="New York"/>
    <n v="10009"/>
    <s v="East"/>
    <s v="FUR-CH-10001708"/>
    <s v="Furniture"/>
    <s v="Chairs"/>
    <s v="Office Star - Contemporary Swivel Chair with Padded Adjustable Arms and Flex Back"/>
    <n v="1141.9380000000001"/>
    <n v="9"/>
    <n v="0.1"/>
    <n v="139.5702"/>
    <s v="OK"/>
    <n v="0.1222222222222222"/>
  </r>
  <r>
    <n v="1199"/>
    <s v="CA-2016-130946"/>
    <x v="785"/>
    <x v="403"/>
    <x v="575"/>
    <d v="2016-12-04T00:00:00"/>
    <n v="579"/>
    <n v="2015"/>
    <s v="Q2"/>
    <s v="May"/>
    <s v="Standard Class"/>
    <s v="ZC-21910"/>
    <s v="Zuschuss Carroll"/>
    <s v="Consumer"/>
    <s v="United States"/>
    <s v="Houston"/>
    <s v="Texas"/>
    <n v="77041"/>
    <s v="Central"/>
    <s v="FUR-CH-10004540"/>
    <s v="Furniture"/>
    <s v="Chairs"/>
    <s v="Global Chrome Stack Chair"/>
    <n v="95.983999999999995"/>
    <n v="4"/>
    <n v="0.3"/>
    <n v="-4.1135999999999999"/>
    <s v="OK"/>
    <n v="-4.2857142857142858E-2"/>
  </r>
  <r>
    <n v="97"/>
    <s v="CA-2017-161018"/>
    <x v="786"/>
    <x v="54"/>
    <x v="576"/>
    <d v="2017-11-11T00:00:00"/>
    <n v="634"/>
    <n v="2016"/>
    <s v="Q1"/>
    <s v="Feb"/>
    <s v="Second Class"/>
    <s v="PN-18775"/>
    <s v="Parhena Norris"/>
    <s v="Home Office"/>
    <s v="United States"/>
    <s v="New York City"/>
    <s v="New York"/>
    <n v="10009"/>
    <s v="East"/>
    <s v="FUR-FU-10000629"/>
    <s v="Furniture"/>
    <s v="Furnishings"/>
    <s v="9-3/4 Diameter Round Wall Clock"/>
    <n v="96.53"/>
    <n v="7"/>
    <n v="0"/>
    <n v="40.5426"/>
    <s v="OK"/>
    <n v="0.42"/>
  </r>
  <r>
    <n v="8164"/>
    <s v="CA-2015-168207"/>
    <x v="787"/>
    <x v="404"/>
    <x v="577"/>
    <d v="2015-06-11T00:00:00"/>
    <n v="334"/>
    <n v="2014"/>
    <s v="Q3"/>
    <s v="Jul"/>
    <s v="Standard Class"/>
    <s v="LT-17110"/>
    <s v="Liz Thompson"/>
    <s v="Consumer"/>
    <s v="United States"/>
    <s v="San Diego"/>
    <s v="California"/>
    <n v="92105"/>
    <s v="West"/>
    <s v="FUR-FU-10004909"/>
    <s v="Furniture"/>
    <s v="Furnishings"/>
    <s v="Contemporary Wood/Metal Frame"/>
    <n v="96.96"/>
    <n v="6"/>
    <n v="0"/>
    <n v="33.936"/>
    <s v="OK"/>
    <n v="0.35000000000000003"/>
  </r>
  <r>
    <n v="74"/>
    <s v="US-2015-134026"/>
    <x v="788"/>
    <x v="405"/>
    <x v="265"/>
    <d v="2018-04-23T00:00:00"/>
    <n v="1173"/>
    <n v="2015"/>
    <s v="Q1"/>
    <s v="Feb"/>
    <s v="Standard Class"/>
    <s v="JE-15745"/>
    <s v="Joel Eaton"/>
    <s v="Consumer"/>
    <s v="United States"/>
    <s v="Memphis"/>
    <s v="Tennessee"/>
    <n v="38109"/>
    <s v="South"/>
    <s v="FUR-FU-10003708"/>
    <s v="Furniture"/>
    <s v="Furnishings"/>
    <s v="Tenex Traditional Chairmats for Medium Pile Carpet, Standard Lip, 36&quot; x 48&quot;"/>
    <n v="97.04"/>
    <n v="2"/>
    <n v="0.2"/>
    <n v="1.2130000000000001"/>
    <s v="OK"/>
    <n v="1.2500000000000001E-2"/>
  </r>
  <r>
    <n v="7304"/>
    <s v="US-2017-117450"/>
    <x v="789"/>
    <x v="123"/>
    <x v="578"/>
    <d v="2017-08-09T00:00:00"/>
    <n v="640"/>
    <n v="2015"/>
    <s v="Q4"/>
    <s v="Nov"/>
    <s v="Standard Class"/>
    <s v="DO-13645"/>
    <s v="Doug O'Connell"/>
    <s v="Consumer"/>
    <s v="United States"/>
    <s v="Boynton Beach"/>
    <s v="Florida"/>
    <n v="33437"/>
    <s v="South"/>
    <s v="FUR-CH-10003817"/>
    <s v="Furniture"/>
    <s v="Chairs"/>
    <s v="Global Value Steno Chair, Gray"/>
    <n v="97.183999999999997"/>
    <n v="2"/>
    <n v="0.2"/>
    <n v="6.0739999999999998"/>
    <s v="OK"/>
    <n v="6.25E-2"/>
  </r>
  <r>
    <n v="3321"/>
    <s v="CA-2014-134551"/>
    <x v="790"/>
    <x v="406"/>
    <x v="174"/>
    <d v="2017-06-27T00:00:00"/>
    <n v="915"/>
    <n v="2014"/>
    <s v="Q4"/>
    <s v="Dec"/>
    <s v="Standard Class"/>
    <s v="TS-21505"/>
    <s v="Tony Sayre"/>
    <s v="Consumer"/>
    <s v="United States"/>
    <s v="Columbia"/>
    <s v="Tennessee"/>
    <n v="38401"/>
    <s v="South"/>
    <s v="FUR-CH-10004287"/>
    <s v="Furniture"/>
    <s v="Chairs"/>
    <s v="SAFCO Arco Folding Chair"/>
    <n v="662.88"/>
    <n v="3"/>
    <n v="0.2"/>
    <n v="74.573999999999998"/>
    <s v="OK"/>
    <n v="0.1125"/>
  </r>
  <r>
    <n v="8648"/>
    <s v="US-2015-131842"/>
    <x v="791"/>
    <x v="407"/>
    <x v="579"/>
    <d v="2015-08-12T00:00:00"/>
    <n v="342"/>
    <n v="2014"/>
    <s v="Q3"/>
    <s v="Sep"/>
    <s v="First Class"/>
    <s v="RR-19525"/>
    <s v="Rick Reed"/>
    <s v="Corporate"/>
    <s v="United States"/>
    <s v="Nashville"/>
    <s v="Tennessee"/>
    <n v="37211"/>
    <s v="South"/>
    <s v="FUR-CH-10004477"/>
    <s v="Furniture"/>
    <s v="Chairs"/>
    <s v="Global Push Button Manager's Chair, Indigo"/>
    <n v="97.424000000000007"/>
    <n v="2"/>
    <n v="0.2"/>
    <n v="10.9602"/>
    <s v="OK"/>
    <n v="0.1125"/>
  </r>
  <r>
    <n v="4995"/>
    <s v="CA-2015-153038"/>
    <x v="792"/>
    <x v="408"/>
    <x v="580"/>
    <d v="2017-06-06T00:00:00"/>
    <n v="529"/>
    <n v="2015"/>
    <s v="Q4"/>
    <s v="Dec"/>
    <s v="Standard Class"/>
    <s v="RB-19645"/>
    <s v="Robert Barroso"/>
    <s v="Corporate"/>
    <s v="United States"/>
    <s v="Memphis"/>
    <s v="Tennessee"/>
    <n v="38109"/>
    <s v="South"/>
    <s v="FUR-FU-10000221"/>
    <s v="Furniture"/>
    <s v="Furnishings"/>
    <s v="Master Caster Door Stop, Brown"/>
    <n v="20.32"/>
    <n v="5"/>
    <n v="0.2"/>
    <n v="3.556"/>
    <s v="OK"/>
    <n v="0.17499999999999999"/>
  </r>
  <r>
    <n v="2280"/>
    <s v="CA-2017-142622"/>
    <x v="793"/>
    <x v="409"/>
    <x v="581"/>
    <d v="2017-02-11T00:00:00"/>
    <n v="143"/>
    <n v="2016"/>
    <s v="Q3"/>
    <s v="Sep"/>
    <s v="First Class"/>
    <s v="JK-15625"/>
    <s v="Jim Karlsson"/>
    <s v="Consumer"/>
    <s v="United States"/>
    <s v="Seattle"/>
    <s v="Washington"/>
    <n v="98115"/>
    <s v="West"/>
    <s v="FUR-CH-10003833"/>
    <s v="Furniture"/>
    <s v="Chairs"/>
    <s v="Novimex Fabric Task Chair"/>
    <n v="97.567999999999998"/>
    <n v="2"/>
    <n v="0.2"/>
    <n v="-6.0979999999999999"/>
    <s v="OK"/>
    <n v="-6.25E-2"/>
  </r>
  <r>
    <n v="1724"/>
    <s v="US-2015-123218"/>
    <x v="794"/>
    <x v="408"/>
    <x v="580"/>
    <d v="2017-06-30T00:00:00"/>
    <n v="553"/>
    <n v="2015"/>
    <s v="Q4"/>
    <s v="Dec"/>
    <s v="Standard Class"/>
    <s v="KD-16345"/>
    <s v="Katherine Ducich"/>
    <s v="Consumer"/>
    <s v="United States"/>
    <s v="Chicago"/>
    <s v="Illinois"/>
    <n v="60623"/>
    <s v="Central"/>
    <s v="FUR-BO-10003966"/>
    <s v="Furniture"/>
    <s v="Bookcases"/>
    <s v="Sauder Facets Collection Library, Sky Alder Finish"/>
    <n v="359.05799999999999"/>
    <n v="3"/>
    <n v="0.3"/>
    <n v="-71.811599999999999"/>
    <s v="OK"/>
    <n v="-0.2"/>
  </r>
  <r>
    <n v="1302"/>
    <s v="CA-2016-137043"/>
    <x v="795"/>
    <x v="410"/>
    <x v="582"/>
    <d v="2017-07-23T00:00:00"/>
    <n v="210"/>
    <n v="2016"/>
    <s v="Q4"/>
    <s v="Dec"/>
    <s v="Second Class"/>
    <s v="LC-17140"/>
    <s v="Logan Currie"/>
    <s v="Consumer"/>
    <s v="United States"/>
    <s v="Springfield"/>
    <s v="Virginia"/>
    <n v="22153"/>
    <s v="South"/>
    <s v="FUR-FU-10003664"/>
    <s v="Furniture"/>
    <s v="Furnishings"/>
    <s v="Electrix Architect's Clamp-On Swing Arm Lamp, Black"/>
    <n v="286.38"/>
    <n v="3"/>
    <n v="0"/>
    <n v="83.050200000000004"/>
    <s v="OK"/>
    <n v="0.29000000000000004"/>
  </r>
  <r>
    <n v="5543"/>
    <s v="CA-2016-134936"/>
    <x v="796"/>
    <x v="410"/>
    <x v="582"/>
    <d v="2017-06-19T00:00:00"/>
    <n v="176"/>
    <n v="2016"/>
    <s v="Q4"/>
    <s v="Dec"/>
    <s v="Standard Class"/>
    <s v="ES-14080"/>
    <s v="Erin Smith"/>
    <s v="Corporate"/>
    <s v="United States"/>
    <s v="Tucson"/>
    <s v="Arizona"/>
    <n v="85705"/>
    <s v="West"/>
    <s v="FUR-TA-10001086"/>
    <s v="Furniture"/>
    <s v="Tables"/>
    <s v="SAFCO PlanMaster Boards, 60w x 37-1/2d, White Melamine"/>
    <n v="455.97"/>
    <n v="6"/>
    <n v="0.5"/>
    <n v="-218.8656"/>
    <s v="OK"/>
    <n v="-0.48"/>
  </r>
  <r>
    <n v="5255"/>
    <s v="CA-2015-125185"/>
    <x v="797"/>
    <x v="242"/>
    <x v="583"/>
    <d v="2015-07-03T00:00:00"/>
    <n v="320"/>
    <n v="2014"/>
    <s v="Q3"/>
    <s v="Aug"/>
    <s v="Second Class"/>
    <s v="AH-10195"/>
    <s v="Alan Haines"/>
    <s v="Corporate"/>
    <s v="United States"/>
    <s v="Bethlehem"/>
    <s v="Pennsylvania"/>
    <n v="18018"/>
    <s v="East"/>
    <s v="FUR-CH-10002647"/>
    <s v="Furniture"/>
    <s v="Chairs"/>
    <s v="Situations Contoured Folding Chairs, 4/Set"/>
    <n v="99.372"/>
    <n v="2"/>
    <n v="0.3"/>
    <n v="-7.0979999999999999"/>
    <s v="OK"/>
    <n v="-7.1428571428571425E-2"/>
  </r>
  <r>
    <n v="1301"/>
    <s v="CA-2016-137043"/>
    <x v="798"/>
    <x v="410"/>
    <x v="582"/>
    <d v="2017-07-22T00:00:00"/>
    <n v="209"/>
    <n v="2016"/>
    <s v="Q4"/>
    <s v="Dec"/>
    <s v="Second Class"/>
    <s v="LC-17140"/>
    <s v="Logan Currie"/>
    <s v="Consumer"/>
    <s v="United States"/>
    <s v="Springfield"/>
    <s v="Virginia"/>
    <n v="22153"/>
    <s v="South"/>
    <s v="FUR-FU-10003664"/>
    <s v="Furniture"/>
    <s v="Furnishings"/>
    <s v="Electrix Architect's Clamp-On Swing Arm Lamp, Black"/>
    <n v="572.76"/>
    <n v="6"/>
    <n v="0"/>
    <n v="166.10040000000001"/>
    <s v="OK"/>
    <n v="0.29000000000000004"/>
  </r>
  <r>
    <n v="7152"/>
    <s v="CA-2017-142909"/>
    <x v="799"/>
    <x v="411"/>
    <x v="584"/>
    <d v="2017-12-25T00:00:00"/>
    <n v="164"/>
    <n v="2017"/>
    <s v="Q3"/>
    <s v="Jul"/>
    <s v="Second Class"/>
    <s v="AG-10330"/>
    <s v="Alex Grayson"/>
    <s v="Consumer"/>
    <s v="United States"/>
    <s v="Mesa"/>
    <s v="Arizona"/>
    <n v="85204"/>
    <s v="West"/>
    <s v="FUR-TA-10003008"/>
    <s v="Furniture"/>
    <s v="Tables"/>
    <s v="Lesro Round Back Collection Coffee Table, End Table"/>
    <n v="182.55"/>
    <n v="2"/>
    <n v="0.5"/>
    <n v="-135.08699999999999"/>
    <s v="OK"/>
    <n v="-0.73999999999999988"/>
  </r>
  <r>
    <n v="7047"/>
    <s v="CA-2014-150581"/>
    <x v="800"/>
    <x v="241"/>
    <x v="585"/>
    <d v="2014-12-04T00:00:00"/>
    <n v="246"/>
    <n v="2014"/>
    <s v="Q2"/>
    <s v="Apr"/>
    <s v="Standard Class"/>
    <s v="NM-18445"/>
    <s v="Nathan Mautz"/>
    <s v="Home Office"/>
    <s v="United States"/>
    <s v="Concord"/>
    <s v="California"/>
    <n v="94521"/>
    <s v="West"/>
    <s v="FUR-TA-10003748"/>
    <s v="Furniture"/>
    <s v="Tables"/>
    <s v="Bevis 36 x 72 Conference Tables"/>
    <n v="99.591999999999999"/>
    <n v="1"/>
    <n v="0.2"/>
    <n v="2.4897999999999998"/>
    <s v="OK"/>
    <n v="2.4999999999999998E-2"/>
  </r>
  <r>
    <n v="2059"/>
    <s v="CA-2017-120376"/>
    <x v="801"/>
    <x v="411"/>
    <x v="586"/>
    <d v="2017-12-25T00:00:00"/>
    <n v="165"/>
    <n v="2017"/>
    <s v="Q3"/>
    <s v="Jul"/>
    <s v="First Class"/>
    <s v="TP-21130"/>
    <s v="Theone Pippenger"/>
    <s v="Consumer"/>
    <s v="United States"/>
    <s v="Detroit"/>
    <s v="Michigan"/>
    <n v="48227"/>
    <s v="Central"/>
    <s v="FUR-TA-10004534"/>
    <s v="Furniture"/>
    <s v="Tables"/>
    <s v="Bevis 44 x 96 Conference Tables"/>
    <n v="411.8"/>
    <n v="2"/>
    <n v="0"/>
    <n v="70.006"/>
    <s v="OK"/>
    <n v="0.16999999999999998"/>
  </r>
  <r>
    <n v="2057"/>
    <s v="CA-2017-120376"/>
    <x v="802"/>
    <x v="411"/>
    <x v="587"/>
    <d v="2017-12-25T00:00:00"/>
    <n v="166"/>
    <n v="2017"/>
    <s v="Q3"/>
    <s v="Jul"/>
    <s v="First Class"/>
    <s v="TP-21130"/>
    <s v="Theone Pippenger"/>
    <s v="Consumer"/>
    <s v="United States"/>
    <s v="Detroit"/>
    <s v="Michigan"/>
    <n v="48227"/>
    <s v="Central"/>
    <s v="FUR-CH-10002335"/>
    <s v="Furniture"/>
    <s v="Chairs"/>
    <s v="Hon GuestStacker Chair"/>
    <n v="1586.69"/>
    <n v="7"/>
    <n v="0"/>
    <n v="412.5394"/>
    <s v="OK"/>
    <n v="0.26"/>
  </r>
  <r>
    <n v="5132"/>
    <s v="CA-2017-146626"/>
    <x v="803"/>
    <x v="412"/>
    <x v="588"/>
    <d v="2018-05-01T00:00:00"/>
    <n v="207"/>
    <n v="2017"/>
    <s v="Q4"/>
    <s v="Oct"/>
    <s v="Standard Class"/>
    <s v="BP-11185"/>
    <s v="Ben Peterman"/>
    <s v="Corporate"/>
    <s v="United States"/>
    <s v="Anaheim"/>
    <s v="California"/>
    <n v="92804"/>
    <s v="West"/>
    <s v="FUR-FU-10002501"/>
    <s v="Furniture"/>
    <s v="Furnishings"/>
    <s v="Nu-Dell Executive Frame"/>
    <n v="101.12"/>
    <n v="8"/>
    <n v="0"/>
    <n v="37.414400000000001"/>
    <s v="OK"/>
    <n v="0.37"/>
  </r>
  <r>
    <n v="9474"/>
    <s v="CA-2017-102925"/>
    <x v="804"/>
    <x v="413"/>
    <x v="404"/>
    <d v="2017-10-11T00:00:00"/>
    <n v="685"/>
    <n v="2015"/>
    <s v="Q4"/>
    <s v="Nov"/>
    <s v="Second Class"/>
    <s v="CD-12280"/>
    <s v="Christina DeMoss"/>
    <s v="Consumer"/>
    <s v="United States"/>
    <s v="New York City"/>
    <s v="New York"/>
    <n v="10024"/>
    <s v="East"/>
    <s v="FUR-FU-10004245"/>
    <s v="Furniture"/>
    <s v="Furnishings"/>
    <s v="Career Cubicle Clock, 8 1/4&quot;, Black"/>
    <n v="101.4"/>
    <n v="5"/>
    <n v="0"/>
    <n v="38.531999999999996"/>
    <s v="OK"/>
    <n v="0.37999999999999995"/>
  </r>
  <r>
    <n v="7391"/>
    <s v="CA-2017-108035"/>
    <x v="805"/>
    <x v="44"/>
    <x v="291"/>
    <d v="2017-04-09T00:00:00"/>
    <n v="28"/>
    <n v="2017"/>
    <s v="Q1"/>
    <s v="Mar"/>
    <s v="Standard Class"/>
    <s v="TT-21070"/>
    <s v="Ted Trevino"/>
    <s v="Consumer"/>
    <s v="United States"/>
    <s v="Chattanooga"/>
    <s v="Tennessee"/>
    <n v="37421"/>
    <s v="South"/>
    <s v="FUR-FU-10004017"/>
    <s v="Furniture"/>
    <s v="Furnishings"/>
    <s v="Executive Impressions 13&quot; Chairman Wall Clock"/>
    <n v="101.52"/>
    <n v="5"/>
    <n v="0.2"/>
    <n v="19.035"/>
    <s v="OK"/>
    <n v="0.1875"/>
  </r>
  <r>
    <n v="669"/>
    <s v="CA-2014-156314"/>
    <x v="806"/>
    <x v="414"/>
    <x v="589"/>
    <d v="2017-07-28T00:00:00"/>
    <n v="945"/>
    <n v="2014"/>
    <s v="Q4"/>
    <s v="Dec"/>
    <s v="First Class"/>
    <s v="RP-19390"/>
    <s v="Resi Pšlking"/>
    <s v="Consumer"/>
    <s v="United States"/>
    <s v="Cleveland"/>
    <s v="Ohio"/>
    <n v="44105"/>
    <s v="East"/>
    <s v="FUR-FU-10003096"/>
    <s v="Furniture"/>
    <s v="Furnishings"/>
    <s v="Master Giant Foot Doorstop, Safety Yellow"/>
    <n v="30.36"/>
    <n v="5"/>
    <n v="0.2"/>
    <n v="8.7285000000000004"/>
    <s v="OK"/>
    <n v="0.28750000000000003"/>
  </r>
  <r>
    <n v="8286"/>
    <s v="CA-2015-154284"/>
    <x v="807"/>
    <x v="415"/>
    <x v="590"/>
    <d v="2017-07-05T00:00:00"/>
    <n v="557"/>
    <n v="2015"/>
    <s v="Q4"/>
    <s v="Dec"/>
    <s v="Second Class"/>
    <s v="SZ-20035"/>
    <s v="Sam Zeldin"/>
    <s v="Home Office"/>
    <s v="United States"/>
    <s v="Saint Charles"/>
    <s v="Illinois"/>
    <n v="60174"/>
    <s v="Central"/>
    <s v="FUR-FU-10003039"/>
    <s v="Furniture"/>
    <s v="Furnishings"/>
    <s v="Howard Miller 11-1/2&quot; Diameter Grantwood Wall Clock"/>
    <n v="51.756"/>
    <n v="3"/>
    <n v="0.6"/>
    <n v="-33.641399999999997"/>
    <s v="OK"/>
    <n v="-0.64999999999999991"/>
  </r>
  <r>
    <n v="8577"/>
    <s v="CA-2017-106747"/>
    <x v="808"/>
    <x v="105"/>
    <x v="591"/>
    <d v="2017-04-07T00:00:00"/>
    <n v="546"/>
    <n v="2015"/>
    <s v="Q4"/>
    <s v="Oct"/>
    <s v="First Class"/>
    <s v="TS-21505"/>
    <s v="Tony Sayre"/>
    <s v="Consumer"/>
    <s v="United States"/>
    <s v="Concord"/>
    <s v="New Hampshire"/>
    <n v="3301"/>
    <s v="East"/>
    <s v="FUR-FU-10004188"/>
    <s v="Furniture"/>
    <s v="Furnishings"/>
    <s v="Luxo Professional Combination Clamp-On Lamps"/>
    <n v="102.3"/>
    <n v="1"/>
    <n v="0"/>
    <n v="26.597999999999999"/>
    <s v="OK"/>
    <n v="0.26"/>
  </r>
  <r>
    <n v="8562"/>
    <s v="CA-2016-132829"/>
    <x v="809"/>
    <x v="416"/>
    <x v="592"/>
    <d v="2017-07-24T00:00:00"/>
    <n v="210"/>
    <n v="2016"/>
    <s v="Q4"/>
    <s v="Dec"/>
    <s v="Second Class"/>
    <s v="LA-16780"/>
    <s v="Laura Armstrong"/>
    <s v="Corporate"/>
    <s v="United States"/>
    <s v="Houston"/>
    <s v="Texas"/>
    <n v="77041"/>
    <s v="Central"/>
    <s v="FUR-FU-10000206"/>
    <s v="Furniture"/>
    <s v="Furnishings"/>
    <s v="GE General Purpose, Extra Long Life, Showcase &amp; Floodlight Incandescent Bulbs"/>
    <n v="2.3279999999999998"/>
    <n v="2"/>
    <n v="0.6"/>
    <n v="-0.75660000000000005"/>
    <s v="OK"/>
    <n v="-0.32500000000000007"/>
  </r>
  <r>
    <n v="7151"/>
    <s v="CA-2017-100412"/>
    <x v="810"/>
    <x v="417"/>
    <x v="593"/>
    <d v="2017-12-26T00:00:00"/>
    <n v="164"/>
    <n v="2017"/>
    <s v="Q3"/>
    <s v="Jul"/>
    <s v="Standard Class"/>
    <s v="SR-20425"/>
    <s v="Sharelle Roach"/>
    <s v="Home Office"/>
    <s v="United States"/>
    <s v="Tuscaloosa"/>
    <s v="Alabama"/>
    <n v="35401"/>
    <s v="South"/>
    <s v="FUR-CH-10002647"/>
    <s v="Furniture"/>
    <s v="Chairs"/>
    <s v="Situations Contoured Folding Chairs, 4/Set"/>
    <n v="141.96"/>
    <n v="2"/>
    <n v="0"/>
    <n v="35.49"/>
    <s v="OK"/>
    <n v="0.25"/>
  </r>
  <r>
    <n v="8578"/>
    <s v="CA-2017-146164"/>
    <x v="811"/>
    <x v="417"/>
    <x v="594"/>
    <d v="2017-12-26T00:00:00"/>
    <n v="163"/>
    <n v="2017"/>
    <s v="Q3"/>
    <s v="Jul"/>
    <s v="Standard Class"/>
    <s v="CM-12190"/>
    <s v="Charlotte Melton"/>
    <s v="Consumer"/>
    <s v="United States"/>
    <s v="Rochester"/>
    <s v="Minnesota"/>
    <n v="55901"/>
    <s v="Central"/>
    <s v="FUR-TA-10004915"/>
    <s v="Furniture"/>
    <s v="Tables"/>
    <s v="Office Impressions End Table, 20-1/2&quot;H x 24&quot;W x 20&quot;D"/>
    <n v="607.52"/>
    <n v="2"/>
    <n v="0"/>
    <n v="97.203199999999995"/>
    <s v="OK"/>
    <n v="0.16"/>
  </r>
  <r>
    <n v="3980"/>
    <s v="CA-2014-114517"/>
    <x v="812"/>
    <x v="418"/>
    <x v="595"/>
    <d v="2017-07-19T00:00:00"/>
    <n v="935"/>
    <n v="2014"/>
    <s v="Q4"/>
    <s v="Dec"/>
    <s v="Standard Class"/>
    <s v="TH-21235"/>
    <s v="Tiffany House"/>
    <s v="Corporate"/>
    <s v="United States"/>
    <s v="New York City"/>
    <s v="New York"/>
    <n v="10024"/>
    <s v="East"/>
    <s v="FUR-TA-10001676"/>
    <s v="Furniture"/>
    <s v="Tables"/>
    <s v="Hon 61000 Series Interactive Training Tables"/>
    <n v="53.316000000000003"/>
    <n v="2"/>
    <n v="0.4"/>
    <n v="-19.549199999999999"/>
    <s v="OK"/>
    <n v="-0.36666666666666664"/>
  </r>
  <r>
    <n v="9381"/>
    <s v="CA-2014-154158"/>
    <x v="813"/>
    <x v="418"/>
    <x v="595"/>
    <d v="2017-07-20T00:00:00"/>
    <n v="936"/>
    <n v="2014"/>
    <s v="Q4"/>
    <s v="Dec"/>
    <s v="Second Class"/>
    <s v="CC-12670"/>
    <s v="Craig Carreira"/>
    <s v="Consumer"/>
    <s v="United States"/>
    <s v="Tampa"/>
    <s v="Florida"/>
    <n v="33614"/>
    <s v="South"/>
    <s v="FUR-CH-10004698"/>
    <s v="Furniture"/>
    <s v="Chairs"/>
    <s v="Padded Folding Chairs, Black, 4/Carton"/>
    <n v="64.784000000000006"/>
    <n v="1"/>
    <n v="0.2"/>
    <n v="6.4783999999999997"/>
    <s v="OK"/>
    <n v="9.9999999999999992E-2"/>
  </r>
  <r>
    <n v="4419"/>
    <s v="CA-2014-160157"/>
    <x v="814"/>
    <x v="418"/>
    <x v="595"/>
    <d v="2017-06-28T00:00:00"/>
    <n v="914"/>
    <n v="2014"/>
    <s v="Q4"/>
    <s v="Dec"/>
    <s v="Standard Class"/>
    <s v="MH-17455"/>
    <s v="Mark Hamilton"/>
    <s v="Consumer"/>
    <s v="United States"/>
    <s v="Hamilton"/>
    <s v="Ohio"/>
    <n v="45011"/>
    <s v="East"/>
    <s v="FUR-FU-10003773"/>
    <s v="Furniture"/>
    <s v="Furnishings"/>
    <s v="Eldon Cleatmat Plus Chair Mats for High Pile Carpets"/>
    <n v="190.84800000000001"/>
    <n v="3"/>
    <n v="0.2"/>
    <n v="-21.470400000000001"/>
    <s v="OK"/>
    <n v="-0.1125"/>
  </r>
  <r>
    <n v="5640"/>
    <s v="CA-2014-154893"/>
    <x v="815"/>
    <x v="418"/>
    <x v="595"/>
    <d v="2017-07-03T00:00:00"/>
    <n v="919"/>
    <n v="2014"/>
    <s v="Q4"/>
    <s v="Dec"/>
    <s v="Standard Class"/>
    <s v="GM-14440"/>
    <s v="Gary McGarr"/>
    <s v="Consumer"/>
    <s v="United States"/>
    <s v="San Diego"/>
    <s v="California"/>
    <n v="92024"/>
    <s v="West"/>
    <s v="FUR-CH-10000595"/>
    <s v="Furniture"/>
    <s v="Chairs"/>
    <s v="Safco Contoured Stacking Chairs"/>
    <n v="572.16"/>
    <n v="3"/>
    <n v="0.2"/>
    <n v="35.76"/>
    <s v="OK"/>
    <n v="6.25E-2"/>
  </r>
  <r>
    <n v="9431"/>
    <s v="CA-2015-166219"/>
    <x v="816"/>
    <x v="419"/>
    <x v="596"/>
    <d v="2019-05-03T00:00:00"/>
    <n v="1575"/>
    <n v="2015"/>
    <s v="Q1"/>
    <s v="Jan"/>
    <s v="Standard Class"/>
    <s v="BP-11185"/>
    <s v="Ben Peterman"/>
    <s v="Corporate"/>
    <s v="United States"/>
    <s v="Dallas"/>
    <s v="Texas"/>
    <n v="75081"/>
    <s v="Central"/>
    <s v="FUR-TA-10004607"/>
    <s v="Furniture"/>
    <s v="Tables"/>
    <s v="Hon 2111 Invitation Series Straight Table"/>
    <n v="103.48099999999999"/>
    <n v="1"/>
    <n v="0.3"/>
    <n v="-16.261299999999999"/>
    <s v="OK"/>
    <n v="-0.15714285714285714"/>
  </r>
  <r>
    <n v="6447"/>
    <s v="US-2017-119816"/>
    <x v="817"/>
    <x v="420"/>
    <x v="597"/>
    <d v="2017-06-03T00:00:00"/>
    <n v="580"/>
    <n v="2015"/>
    <s v="Q4"/>
    <s v="Nov"/>
    <s v="Second Class"/>
    <s v="TT-21460"/>
    <s v="Tonja Turnell"/>
    <s v="Home Office"/>
    <s v="United States"/>
    <s v="Houston"/>
    <s v="Texas"/>
    <n v="77095"/>
    <s v="Central"/>
    <s v="FUR-FU-10004848"/>
    <s v="Furniture"/>
    <s v="Furnishings"/>
    <s v="Howard Miller 13-3/4&quot; Diameter Brushed Chrome Round Wall Clock"/>
    <n v="103.5"/>
    <n v="5"/>
    <n v="0.6"/>
    <n v="-77.625"/>
    <s v="OK"/>
    <n v="-0.75"/>
  </r>
  <r>
    <n v="5639"/>
    <s v="CA-2014-154893"/>
    <x v="818"/>
    <x v="418"/>
    <x v="595"/>
    <d v="2017-07-02T00:00:00"/>
    <n v="918"/>
    <n v="2014"/>
    <s v="Q4"/>
    <s v="Dec"/>
    <s v="Standard Class"/>
    <s v="GM-14440"/>
    <s v="Gary McGarr"/>
    <s v="Consumer"/>
    <s v="United States"/>
    <s v="San Diego"/>
    <s v="California"/>
    <n v="92024"/>
    <s v="West"/>
    <s v="FUR-CH-10004287"/>
    <s v="Furniture"/>
    <s v="Chairs"/>
    <s v="SAFCO Arco Folding Chair"/>
    <n v="1325.76"/>
    <n v="6"/>
    <n v="0.2"/>
    <n v="149.148"/>
    <s v="OK"/>
    <n v="0.1125"/>
  </r>
  <r>
    <n v="223"/>
    <s v="CA-2015-169397"/>
    <x v="819"/>
    <x v="421"/>
    <x v="284"/>
    <d v="2017-07-31T00:00:00"/>
    <n v="582"/>
    <n v="2015"/>
    <s v="Q4"/>
    <s v="Dec"/>
    <s v="First Class"/>
    <s v="JB-15925"/>
    <s v="Joni Blumstein"/>
    <s v="Consumer"/>
    <s v="United States"/>
    <s v="Dublin"/>
    <s v="Ohio"/>
    <n v="43017"/>
    <s v="East"/>
    <s v="FUR-FU-10000087"/>
    <s v="Furniture"/>
    <s v="Furnishings"/>
    <s v="Executive Impressions 14&quot; Two-Color Numerals Wall Clock"/>
    <n v="72.703999999999994"/>
    <n v="4"/>
    <n v="0.2"/>
    <n v="19.084800000000001"/>
    <s v="OK"/>
    <n v="0.26250000000000007"/>
  </r>
  <r>
    <n v="7155"/>
    <s v="US-2015-136749"/>
    <x v="820"/>
    <x v="421"/>
    <x v="284"/>
    <d v="2017-08-13T00:00:00"/>
    <n v="595"/>
    <n v="2015"/>
    <s v="Q4"/>
    <s v="Dec"/>
    <s v="Second Class"/>
    <s v="LH-16900"/>
    <s v="Lena Hernandez"/>
    <s v="Consumer"/>
    <s v="United States"/>
    <s v="Columbus"/>
    <s v="Georgia"/>
    <n v="31907"/>
    <s v="South"/>
    <s v="FUR-FU-10000747"/>
    <s v="Furniture"/>
    <s v="Furnishings"/>
    <s v="Tenex B1-RE Series Chair Mats for Low Pile Carpets"/>
    <n v="275.88"/>
    <n v="6"/>
    <n v="0"/>
    <n v="46.8996"/>
    <s v="OK"/>
    <n v="0.17"/>
  </r>
  <r>
    <n v="6307"/>
    <s v="CA-2016-163328"/>
    <x v="821"/>
    <x v="422"/>
    <x v="598"/>
    <d v="2016-06-11T00:00:00"/>
    <n v="465"/>
    <n v="2015"/>
    <s v="Q1"/>
    <s v="Mar"/>
    <s v="Second Class"/>
    <s v="TP-21565"/>
    <s v="Tracy Poddar"/>
    <s v="Corporate"/>
    <s v="United States"/>
    <s v="Eugene"/>
    <s v="Oregon"/>
    <n v="97405"/>
    <s v="West"/>
    <s v="FUR-CH-10003298"/>
    <s v="Furniture"/>
    <s v="Chairs"/>
    <s v="Office Star - Contemporary Task Swivel chair with Loop Arms, Charcoal"/>
    <n v="104.78400000000001"/>
    <n v="1"/>
    <n v="0.2"/>
    <n v="-14.4078"/>
    <s v="OK"/>
    <n v="-0.13749999999999998"/>
  </r>
  <r>
    <n v="6223"/>
    <s v="CA-2017-140627"/>
    <x v="822"/>
    <x v="423"/>
    <x v="599"/>
    <d v="2017-12-27T00:00:00"/>
    <n v="154"/>
    <n v="2017"/>
    <s v="Q3"/>
    <s v="Jul"/>
    <s v="Standard Class"/>
    <s v="DK-12985"/>
    <s v="Darren Koutras"/>
    <s v="Consumer"/>
    <s v="United States"/>
    <s v="Hendersonville"/>
    <s v="Tennessee"/>
    <n v="37075"/>
    <s v="South"/>
    <s v="FUR-FU-10000087"/>
    <s v="Furniture"/>
    <s v="Furnishings"/>
    <s v="Executive Impressions 14&quot; Two-Color Numerals Wall Clock"/>
    <n v="72.703999999999994"/>
    <n v="4"/>
    <n v="0.2"/>
    <n v="19.084800000000001"/>
    <s v="OK"/>
    <n v="0.26250000000000007"/>
  </r>
  <r>
    <n v="2295"/>
    <s v="CA-2017-127929"/>
    <x v="823"/>
    <x v="423"/>
    <x v="600"/>
    <d v="2017-12-27T00:00:00"/>
    <n v="155"/>
    <n v="2017"/>
    <s v="Q3"/>
    <s v="Jul"/>
    <s v="Standard Class"/>
    <s v="FM-14215"/>
    <s v="Filia McAdams"/>
    <s v="Corporate"/>
    <s v="United States"/>
    <s v="Middletown"/>
    <s v="Connecticut"/>
    <n v="6457"/>
    <s v="East"/>
    <s v="FUR-FU-10003708"/>
    <s v="Furniture"/>
    <s v="Furnishings"/>
    <s v="Tenex Traditional Chairmats for Medium Pile Carpet, Standard Lip, 36&quot; x 48&quot;"/>
    <n v="181.95"/>
    <n v="3"/>
    <n v="0"/>
    <n v="38.209499999999998"/>
    <s v="OK"/>
    <n v="0.21"/>
  </r>
  <r>
    <n v="3103"/>
    <s v="CA-2017-119578"/>
    <x v="824"/>
    <x v="423"/>
    <x v="601"/>
    <d v="2017-12-27T00:00:00"/>
    <n v="163"/>
    <n v="2017"/>
    <s v="Q3"/>
    <s v="Jul"/>
    <s v="Second Class"/>
    <s v="JG-15310"/>
    <s v="Jason Gross"/>
    <s v="Corporate"/>
    <s v="United States"/>
    <s v="Providence"/>
    <s v="Rhode Island"/>
    <n v="2908"/>
    <s v="East"/>
    <s v="FUR-BO-10003660"/>
    <s v="Furniture"/>
    <s v="Bookcases"/>
    <s v="Bush Cubix Collection Bookcases, Fully Assembled"/>
    <n v="220.98"/>
    <n v="1"/>
    <n v="0"/>
    <n v="50.825400000000002"/>
    <s v="OK"/>
    <n v="0.23"/>
  </r>
  <r>
    <n v="8457"/>
    <s v="US-2017-118556"/>
    <x v="825"/>
    <x v="424"/>
    <x v="602"/>
    <d v="2018-07-22T00:00:00"/>
    <n v="531"/>
    <n v="2017"/>
    <s v="Q1"/>
    <s v="Feb"/>
    <s v="Second Class"/>
    <s v="TH-21235"/>
    <s v="Tiffany House"/>
    <s v="Corporate"/>
    <s v="United States"/>
    <s v="Chicago"/>
    <s v="Illinois"/>
    <n v="60653"/>
    <s v="Central"/>
    <s v="FUR-CH-10001146"/>
    <s v="Furniture"/>
    <s v="Chairs"/>
    <s v="Global Task Chair, Black"/>
    <n v="106.869"/>
    <n v="3"/>
    <n v="0.3"/>
    <n v="-29.007300000000001"/>
    <s v="OK"/>
    <n v="-0.27142857142857146"/>
  </r>
  <r>
    <n v="296"/>
    <s v="CA-2014-111451"/>
    <x v="826"/>
    <x v="425"/>
    <x v="603"/>
    <d v="2017-09-02T00:00:00"/>
    <n v="979"/>
    <n v="2014"/>
    <s v="Q4"/>
    <s v="Dec"/>
    <s v="First Class"/>
    <s v="KL-16555"/>
    <s v="Kelly Lampkin"/>
    <s v="Corporate"/>
    <s v="United States"/>
    <s v="Colorado Springs"/>
    <s v="Colorado"/>
    <n v="80906"/>
    <s v="West"/>
    <s v="FUR-FU-10002918"/>
    <s v="Furniture"/>
    <s v="Furnishings"/>
    <s v="Eldon ClusterMat Chair Mat with Cordless Antistatic Protection"/>
    <n v="218.352"/>
    <n v="3"/>
    <n v="0.2"/>
    <n v="-24.564599999999999"/>
    <s v="OK"/>
    <n v="-0.11249999999999999"/>
  </r>
  <r>
    <n v="295"/>
    <s v="CA-2014-111451"/>
    <x v="827"/>
    <x v="425"/>
    <x v="603"/>
    <d v="2017-09-01T00:00:00"/>
    <n v="978"/>
    <n v="2014"/>
    <s v="Q4"/>
    <s v="Dec"/>
    <s v="First Class"/>
    <s v="KL-16555"/>
    <s v="Kelly Lampkin"/>
    <s v="Corporate"/>
    <s v="United States"/>
    <s v="Colorado Springs"/>
    <s v="Colorado"/>
    <n v="80906"/>
    <s v="West"/>
    <s v="FUR-CH-10001891"/>
    <s v="Furniture"/>
    <s v="Chairs"/>
    <s v="Global Deluxe Office Fabric Chairs"/>
    <n v="230.352"/>
    <n v="3"/>
    <n v="0.2"/>
    <n v="20.155799999999999"/>
    <s v="OK"/>
    <n v="8.7499999999999994E-2"/>
  </r>
  <r>
    <n v="294"/>
    <s v="CA-2014-111451"/>
    <x v="828"/>
    <x v="425"/>
    <x v="603"/>
    <d v="2017-08-31T00:00:00"/>
    <n v="977"/>
    <n v="2014"/>
    <s v="Q4"/>
    <s v="Dec"/>
    <s v="First Class"/>
    <s v="KL-16555"/>
    <s v="Kelly Lampkin"/>
    <s v="Corporate"/>
    <s v="United States"/>
    <s v="Colorado Springs"/>
    <s v="Colorado"/>
    <n v="80906"/>
    <s v="West"/>
    <s v="FUR-FU-10004091"/>
    <s v="Furniture"/>
    <s v="Furnishings"/>
    <s v="Howard Miller 13&quot; Diameter Goldtone Round Wall Clock"/>
    <n v="300.416"/>
    <n v="8"/>
    <n v="0.2"/>
    <n v="78.859200000000001"/>
    <s v="OK"/>
    <n v="0.26250000000000001"/>
  </r>
  <r>
    <n v="1055"/>
    <s v="CA-2015-110667"/>
    <x v="829"/>
    <x v="426"/>
    <x v="604"/>
    <d v="2015-08-04T00:00:00"/>
    <n v="366"/>
    <n v="2014"/>
    <s v="Q3"/>
    <s v="Aug"/>
    <s v="Standard Class"/>
    <s v="NF-18595"/>
    <s v="Nicole Fjeld"/>
    <s v="Home Office"/>
    <s v="United States"/>
    <s v="New York City"/>
    <s v="New York"/>
    <n v="10009"/>
    <s v="East"/>
    <s v="FUR-FU-10004622"/>
    <s v="Furniture"/>
    <s v="Furnishings"/>
    <s v="Eldon Advantage Foldable Chair Mats for Low Pile Carpets"/>
    <n v="108.4"/>
    <n v="2"/>
    <n v="0"/>
    <n v="22.763999999999999"/>
    <s v="OK"/>
    <n v="0.21"/>
  </r>
  <r>
    <n v="6351"/>
    <s v="CA-2017-161557"/>
    <x v="830"/>
    <x v="123"/>
    <x v="605"/>
    <d v="2017-08-09T00:00:00"/>
    <n v="660"/>
    <n v="2015"/>
    <s v="Q4"/>
    <s v="Oct"/>
    <s v="Standard Class"/>
    <s v="AG-10900"/>
    <s v="Arthur Gainer"/>
    <s v="Consumer"/>
    <s v="United States"/>
    <s v="Dallas"/>
    <s v="Texas"/>
    <n v="75217"/>
    <s v="Central"/>
    <s v="FUR-FU-10004622"/>
    <s v="Furniture"/>
    <s v="Furnishings"/>
    <s v="Eldon Advantage Foldable Chair Mats for Low Pile Carpets"/>
    <n v="108.4"/>
    <n v="5"/>
    <n v="0.6"/>
    <n v="-105.69"/>
    <s v="OK"/>
    <n v="-0.97499999999999998"/>
  </r>
  <r>
    <n v="2217"/>
    <s v="CA-2017-129378"/>
    <x v="831"/>
    <x v="306"/>
    <x v="606"/>
    <d v="2017-02-10T00:00:00"/>
    <n v="543"/>
    <n v="2015"/>
    <s v="Q3"/>
    <s v="Aug"/>
    <s v="First Class"/>
    <s v="NS-18505"/>
    <s v="Neola Schneider"/>
    <s v="Consumer"/>
    <s v="United States"/>
    <s v="San Jose"/>
    <s v="California"/>
    <n v="95123"/>
    <s v="West"/>
    <s v="FUR-CH-10000553"/>
    <s v="Furniture"/>
    <s v="Chairs"/>
    <s v="Metal Folding Chairs, Beige, 4/Carton"/>
    <n v="108.608"/>
    <n v="4"/>
    <n v="0.2"/>
    <n v="9.5031999999999996"/>
    <s v="OK"/>
    <n v="8.7499999999999994E-2"/>
  </r>
  <r>
    <n v="125"/>
    <s v="US-2014-152030"/>
    <x v="832"/>
    <x v="425"/>
    <x v="603"/>
    <d v="2017-08-30T00:00:00"/>
    <n v="976"/>
    <n v="2014"/>
    <s v="Q4"/>
    <s v="Dec"/>
    <s v="Second Class"/>
    <s v="AD-10180"/>
    <s v="Alan Dominguez"/>
    <s v="Home Office"/>
    <s v="United States"/>
    <s v="Houston"/>
    <s v="Texas"/>
    <n v="77041"/>
    <s v="Central"/>
    <s v="FUR-CH-10004063"/>
    <s v="Furniture"/>
    <s v="Chairs"/>
    <s v="Global Deluxe High-Back Manager's Chair"/>
    <n v="600.55799999999999"/>
    <n v="3"/>
    <n v="0.3"/>
    <n v="-8.5793999999999997"/>
    <s v="OK"/>
    <n v="-1.4285714285714285E-2"/>
  </r>
  <r>
    <n v="1168"/>
    <s v="CA-2017-145226"/>
    <x v="833"/>
    <x v="94"/>
    <x v="607"/>
    <d v="2017-10-12T00:00:00"/>
    <n v="627"/>
    <n v="2016"/>
    <s v="Q1"/>
    <s v="Jan"/>
    <s v="Second Class"/>
    <s v="DL-13315"/>
    <s v="Delfina Latchford"/>
    <s v="Consumer"/>
    <s v="United States"/>
    <s v="New York City"/>
    <s v="New York"/>
    <n v="10035"/>
    <s v="East"/>
    <s v="FUR-FU-10004952"/>
    <s v="Furniture"/>
    <s v="Furnishings"/>
    <s v="C-Line Cubicle Keepers Polyproplyene Holder w/Velcro Back, 8-1/2x11, 25/Bx"/>
    <n v="109.48"/>
    <n v="2"/>
    <n v="0"/>
    <n v="33.938800000000001"/>
    <s v="OK"/>
    <n v="0.31"/>
  </r>
  <r>
    <n v="1370"/>
    <s v="US-2015-103471"/>
    <x v="834"/>
    <x v="427"/>
    <x v="536"/>
    <d v="2017-08-01T00:00:00"/>
    <n v="582"/>
    <n v="2015"/>
    <s v="Q4"/>
    <s v="Dec"/>
    <s v="Standard Class"/>
    <s v="JR-15670"/>
    <s v="Jim Radford"/>
    <s v="Consumer"/>
    <s v="United States"/>
    <s v="Colorado Springs"/>
    <s v="Colorado"/>
    <n v="80906"/>
    <s v="West"/>
    <s v="FUR-BO-10002613"/>
    <s v="Furniture"/>
    <s v="Bookcases"/>
    <s v="Atlantic Metals Mobile 4-Shelf Bookcases, Custom Colors"/>
    <n v="590.05799999999999"/>
    <n v="7"/>
    <n v="0.7"/>
    <n v="-786.74400000000003"/>
    <s v="OK"/>
    <n v="-1.3333333333333335"/>
  </r>
  <r>
    <n v="6006"/>
    <s v="CA-2015-100657"/>
    <x v="835"/>
    <x v="281"/>
    <x v="608"/>
    <d v="2015-07-11T00:00:00"/>
    <n v="362"/>
    <n v="2014"/>
    <s v="Q3"/>
    <s v="Jul"/>
    <s v="Standard Class"/>
    <s v="SW-20245"/>
    <s v="Scot Wooten"/>
    <s v="Consumer"/>
    <s v="United States"/>
    <s v="Troy"/>
    <s v="New York"/>
    <n v="12180"/>
    <s v="East"/>
    <s v="FUR-CH-10003535"/>
    <s v="Furniture"/>
    <s v="Chairs"/>
    <s v="Global Armless Task Chair, Royal Blue"/>
    <n v="109.764"/>
    <n v="2"/>
    <n v="0.1"/>
    <n v="8.5372000000000003"/>
    <s v="OK"/>
    <n v="7.7777777777777779E-2"/>
  </r>
  <r>
    <n v="1766"/>
    <s v="CA-2016-110254"/>
    <x v="836"/>
    <x v="428"/>
    <x v="609"/>
    <d v="2016-08-08T00:00:00"/>
    <n v="530"/>
    <n v="2015"/>
    <s v="Q1"/>
    <s v="Feb"/>
    <s v="Standard Class"/>
    <s v="ML-17755"/>
    <s v="Max Ludwig"/>
    <s v="Home Office"/>
    <s v="United States"/>
    <s v="Suffolk"/>
    <s v="Virginia"/>
    <n v="23434"/>
    <s v="South"/>
    <s v="FUR-FU-10001591"/>
    <s v="Furniture"/>
    <s v="Furnishings"/>
    <s v="Advantus Panel Wall Certificate Holder - 8.5x11"/>
    <n v="109.8"/>
    <n v="9"/>
    <n v="0"/>
    <n v="46.116"/>
    <s v="OK"/>
    <n v="0.42"/>
  </r>
  <r>
    <n v="2660"/>
    <s v="CA-2015-135538"/>
    <x v="837"/>
    <x v="427"/>
    <x v="536"/>
    <d v="2017-08-02T00:00:00"/>
    <n v="583"/>
    <n v="2015"/>
    <s v="Q4"/>
    <s v="Dec"/>
    <s v="Standard Class"/>
    <s v="HR-14830"/>
    <s v="Harold Ryan"/>
    <s v="Corporate"/>
    <s v="United States"/>
    <s v="Gilbert"/>
    <s v="Arizona"/>
    <n v="85234"/>
    <s v="West"/>
    <s v="FUR-CH-10004287"/>
    <s v="Furniture"/>
    <s v="Chairs"/>
    <s v="SAFCO Arco Folding Chair"/>
    <n v="883.84"/>
    <n v="4"/>
    <n v="0.2"/>
    <n v="99.432000000000002"/>
    <s v="OK"/>
    <n v="0.1125"/>
  </r>
  <r>
    <n v="4970"/>
    <s v="CA-2015-122406"/>
    <x v="838"/>
    <x v="429"/>
    <x v="610"/>
    <d v="2015-05-08T00:00:00"/>
    <n v="305"/>
    <n v="2014"/>
    <s v="Q3"/>
    <s v="Jul"/>
    <s v="Second Class"/>
    <s v="BE-11455"/>
    <s v="Brad Eason"/>
    <s v="Home Office"/>
    <s v="United States"/>
    <s v="Providence"/>
    <s v="Rhode Island"/>
    <n v="2908"/>
    <s v="East"/>
    <s v="FUR-CH-10001973"/>
    <s v="Furniture"/>
    <s v="Chairs"/>
    <s v="Office Star Flex Back Scooter Chair with White Frame"/>
    <n v="110.98"/>
    <n v="1"/>
    <n v="0"/>
    <n v="15.5372"/>
    <s v="OK"/>
    <n v="0.13999999999999999"/>
  </r>
  <r>
    <n v="1826"/>
    <s v="CA-2016-167507"/>
    <x v="839"/>
    <x v="430"/>
    <x v="611"/>
    <d v="2017-07-08T00:00:00"/>
    <n v="192"/>
    <n v="2016"/>
    <s v="Q4"/>
    <s v="Dec"/>
    <s v="Standard Class"/>
    <s v="SA-20830"/>
    <s v="Sue Ann Reed"/>
    <s v="Consumer"/>
    <s v="United States"/>
    <s v="Redmond"/>
    <s v="Oregon"/>
    <n v="97756"/>
    <s v="West"/>
    <s v="FUR-FU-10001935"/>
    <s v="Furniture"/>
    <s v="Furnishings"/>
    <s v="3M Hangers With Command Adhesive"/>
    <n v="11.84"/>
    <n v="4"/>
    <n v="0.2"/>
    <n v="3.1080000000000001"/>
    <s v="OK"/>
    <n v="0.26250000000000001"/>
  </r>
  <r>
    <n v="8394"/>
    <s v="CA-2016-142594"/>
    <x v="840"/>
    <x v="431"/>
    <x v="595"/>
    <d v="2016-06-12T00:00:00"/>
    <n v="533"/>
    <n v="2014"/>
    <s v="Q4"/>
    <s v="Dec"/>
    <s v="Second Class"/>
    <s v="EJ-14155"/>
    <s v="Eva Jacobs"/>
    <s v="Consumer"/>
    <s v="United States"/>
    <s v="Franklin"/>
    <s v="Massachusetts"/>
    <n v="2038"/>
    <s v="East"/>
    <s v="FUR-FU-10002045"/>
    <s v="Furniture"/>
    <s v="Furnishings"/>
    <s v="Executive Impressions 14&quot;"/>
    <n v="111.15"/>
    <n v="5"/>
    <n v="0"/>
    <n v="48.905999999999999"/>
    <s v="OK"/>
    <n v="0.43999999999999995"/>
  </r>
  <r>
    <n v="1827"/>
    <s v="CA-2016-167507"/>
    <x v="841"/>
    <x v="430"/>
    <x v="611"/>
    <d v="2017-07-09T00:00:00"/>
    <n v="193"/>
    <n v="2016"/>
    <s v="Q4"/>
    <s v="Dec"/>
    <s v="Standard Class"/>
    <s v="SA-20830"/>
    <s v="Sue Ann Reed"/>
    <s v="Consumer"/>
    <s v="United States"/>
    <s v="Redmond"/>
    <s v="Oregon"/>
    <n v="97756"/>
    <s v="West"/>
    <s v="FUR-FU-10002878"/>
    <s v="Furniture"/>
    <s v="Furnishings"/>
    <s v="Seth Thomas 14&quot; Day/Date Wall Clock"/>
    <n v="22.783999999999999"/>
    <n v="1"/>
    <n v="0.2"/>
    <n v="4.8415999999999997"/>
    <s v="OK"/>
    <n v="0.21249999999999999"/>
  </r>
  <r>
    <n v="2542"/>
    <s v="CA-2016-144792"/>
    <x v="842"/>
    <x v="432"/>
    <x v="612"/>
    <d v="2018-05-11T00:00:00"/>
    <n v="766"/>
    <n v="2016"/>
    <s v="Q2"/>
    <s v="Apr"/>
    <s v="Standard Class"/>
    <s v="KD-16615"/>
    <s v="Ken Dana"/>
    <s v="Corporate"/>
    <s v="United States"/>
    <s v="Scottsdale"/>
    <s v="Arizona"/>
    <n v="85254"/>
    <s v="West"/>
    <s v="FUR-FU-10002759"/>
    <s v="Furniture"/>
    <s v="Furnishings"/>
    <s v="12-1/2 Diameter Round Wall Clock"/>
    <n v="111.88800000000001"/>
    <n v="7"/>
    <n v="0.2"/>
    <n v="22.377600000000001"/>
    <s v="OK"/>
    <n v="0.2"/>
  </r>
  <r>
    <n v="5427"/>
    <s v="CA-2016-153598"/>
    <x v="843"/>
    <x v="431"/>
    <x v="613"/>
    <d v="2016-06-12T00:00:00"/>
    <n v="489"/>
    <n v="2015"/>
    <s v="Q1"/>
    <s v="Feb"/>
    <s v="First Class"/>
    <s v="NM-18520"/>
    <s v="Neoma Murray"/>
    <s v="Consumer"/>
    <s v="United States"/>
    <s v="Los Angeles"/>
    <s v="California"/>
    <n v="90045"/>
    <s v="West"/>
    <s v="FUR-FU-10001085"/>
    <s v="Furniture"/>
    <s v="Furnishings"/>
    <s v="3M Polarizing Light Filter Sleeves"/>
    <n v="111.9"/>
    <n v="6"/>
    <n v="0"/>
    <n v="51.473999999999997"/>
    <s v="OK"/>
    <n v="0.45999999999999996"/>
  </r>
  <r>
    <n v="9350"/>
    <s v="CA-2016-114860"/>
    <x v="844"/>
    <x v="430"/>
    <x v="611"/>
    <d v="2017-07-11T00:00:00"/>
    <n v="195"/>
    <n v="2016"/>
    <s v="Q4"/>
    <s v="Dec"/>
    <s v="Standard Class"/>
    <s v="DN-13690"/>
    <s v="Duane Noonan"/>
    <s v="Consumer"/>
    <s v="United States"/>
    <s v="Moreno Valley"/>
    <s v="California"/>
    <n v="92553"/>
    <s v="West"/>
    <s v="FUR-FU-10001934"/>
    <s v="Furniture"/>
    <s v="Furnishings"/>
    <s v="Magnifier Swing Arm Lamp"/>
    <n v="41.96"/>
    <n v="2"/>
    <n v="0"/>
    <n v="10.909599999999999"/>
    <s v="OK"/>
    <n v="0.25999999999999995"/>
  </r>
  <r>
    <n v="6191"/>
    <s v="CA-2016-157259"/>
    <x v="845"/>
    <x v="430"/>
    <x v="611"/>
    <d v="2017-08-05T00:00:00"/>
    <n v="220"/>
    <n v="2016"/>
    <s v="Q4"/>
    <s v="Dec"/>
    <s v="Standard Class"/>
    <s v="JM-15535"/>
    <s v="Jessica Myrick"/>
    <s v="Consumer"/>
    <s v="United States"/>
    <s v="New York City"/>
    <s v="New York"/>
    <n v="10035"/>
    <s v="East"/>
    <s v="FUR-FU-10003192"/>
    <s v="Furniture"/>
    <s v="Furnishings"/>
    <s v="Luxo Adjustable Task Clamp Lamp"/>
    <n v="799.56"/>
    <n v="9"/>
    <n v="0"/>
    <n v="207.88560000000001"/>
    <s v="OK"/>
    <n v="0.26"/>
  </r>
  <r>
    <n v="6821"/>
    <s v="CA-2017-163860"/>
    <x v="846"/>
    <x v="5"/>
    <x v="614"/>
    <d v="2018-01-01T00:00:00"/>
    <n v="102"/>
    <n v="2017"/>
    <s v="Q3"/>
    <s v="Sep"/>
    <s v="Standard Class"/>
    <s v="LO-17170"/>
    <s v="Lori Olson"/>
    <s v="Corporate"/>
    <s v="United States"/>
    <s v="Peoria"/>
    <s v="Illinois"/>
    <n v="61604"/>
    <s v="Central"/>
    <s v="FUR-CH-10004698"/>
    <s v="Furniture"/>
    <s v="Chairs"/>
    <s v="Padded Folding Chairs, Black, 4/Carton"/>
    <n v="113.372"/>
    <n v="2"/>
    <n v="0.3"/>
    <n v="-3.2391999999999999"/>
    <s v="OK"/>
    <n v="-2.8571428571428571E-2"/>
  </r>
  <r>
    <n v="414"/>
    <s v="CA-2017-117457"/>
    <x v="847"/>
    <x v="151"/>
    <x v="615"/>
    <d v="2017-12-12T00:00:00"/>
    <n v="685"/>
    <n v="2016"/>
    <s v="Q1"/>
    <s v="Jan"/>
    <s v="Standard Class"/>
    <s v="KH-16510"/>
    <s v="Keith Herrera"/>
    <s v="Consumer"/>
    <s v="United States"/>
    <s v="San Francisco"/>
    <s v="California"/>
    <n v="94110"/>
    <s v="West"/>
    <s v="FUR-CH-10003956"/>
    <s v="Furniture"/>
    <s v="Chairs"/>
    <s v="Novimex High-Tech Fabric Mesh Task Chair"/>
    <n v="113.568"/>
    <n v="2"/>
    <n v="0.2"/>
    <n v="-18.454799999999999"/>
    <s v="OK"/>
    <n v="-0.16250000000000001"/>
  </r>
  <r>
    <n v="2953"/>
    <s v="CA-2017-134915"/>
    <x v="848"/>
    <x v="433"/>
    <x v="616"/>
    <d v="2017-12-11T00:00:00"/>
    <n v="602"/>
    <n v="2016"/>
    <s v="Q2"/>
    <s v="Apr"/>
    <s v="Same Day"/>
    <s v="EM-14140"/>
    <s v="Eugene Moren"/>
    <s v="Home Office"/>
    <s v="United States"/>
    <s v="Glendale"/>
    <s v="Arizona"/>
    <n v="85301"/>
    <s v="West"/>
    <s v="FUR-FU-10000305"/>
    <s v="Furniture"/>
    <s v="Furnishings"/>
    <s v="Tenex V2T-RE Standard Weight Series Chair Mat, 45&quot; x 53&quot;, Lip 25&quot; x 12&quot;"/>
    <n v="113.568"/>
    <n v="2"/>
    <n v="0.2"/>
    <n v="-5.6783999999999999"/>
    <s v="OK"/>
    <n v="-0.05"/>
  </r>
  <r>
    <n v="9349"/>
    <s v="CA-2016-114860"/>
    <x v="849"/>
    <x v="430"/>
    <x v="611"/>
    <d v="2017-07-10T00:00:00"/>
    <n v="194"/>
    <n v="2016"/>
    <s v="Q4"/>
    <s v="Dec"/>
    <s v="Standard Class"/>
    <s v="DN-13690"/>
    <s v="Duane Noonan"/>
    <s v="Consumer"/>
    <s v="United States"/>
    <s v="Moreno Valley"/>
    <s v="California"/>
    <n v="92553"/>
    <s v="West"/>
    <s v="FUR-FU-10000277"/>
    <s v="Furniture"/>
    <s v="Furnishings"/>
    <s v="Deflect-o DuraMat Antistatic Studded Beveled Mat for Medium Pile Carpeting"/>
    <n v="842.72"/>
    <n v="8"/>
    <n v="0"/>
    <n v="202.25280000000001"/>
    <s v="OK"/>
    <n v="0.24"/>
  </r>
  <r>
    <n v="7234"/>
    <s v="CA-2016-137337"/>
    <x v="850"/>
    <x v="434"/>
    <x v="438"/>
    <d v="2016-12-03T00:00:00"/>
    <n v="581"/>
    <n v="2015"/>
    <s v="Q2"/>
    <s v="May"/>
    <s v="Standard Class"/>
    <s v="GB-14575"/>
    <s v="Giulietta Baptist"/>
    <s v="Consumer"/>
    <s v="United States"/>
    <s v="New York City"/>
    <s v="New York"/>
    <n v="10011"/>
    <s v="East"/>
    <s v="FUR-FU-10003347"/>
    <s v="Furniture"/>
    <s v="Furnishings"/>
    <s v="Coloredge Poster Frame"/>
    <n v="113.6"/>
    <n v="8"/>
    <n v="0"/>
    <n v="44.304000000000002"/>
    <s v="OK"/>
    <n v="0.39"/>
  </r>
  <r>
    <n v="1223"/>
    <s v="CA-2016-126004"/>
    <x v="851"/>
    <x v="135"/>
    <x v="266"/>
    <d v="2016-05-12T00:00:00"/>
    <n v="428"/>
    <n v="2015"/>
    <s v="Q1"/>
    <s v="Mar"/>
    <s v="First Class"/>
    <s v="BM-11140"/>
    <s v="Becky Martin"/>
    <s v="Consumer"/>
    <s v="United States"/>
    <s v="New York City"/>
    <s v="New York"/>
    <n v="10024"/>
    <s v="East"/>
    <s v="FUR-FU-10001602"/>
    <s v="Furniture"/>
    <s v="Furnishings"/>
    <s v="Eldon Delta Triangular Chair Mat, 52&quot; x 58&quot;, Clear"/>
    <n v="113.79"/>
    <n v="3"/>
    <n v="0"/>
    <n v="20.482199999999999"/>
    <s v="OK"/>
    <n v="0.18"/>
  </r>
  <r>
    <n v="7308"/>
    <s v="CA-2016-144092"/>
    <x v="852"/>
    <x v="435"/>
    <x v="617"/>
    <d v="2016-07-11T00:00:00"/>
    <n v="470"/>
    <n v="2015"/>
    <s v="Q1"/>
    <s v="Mar"/>
    <s v="Second Class"/>
    <s v="LH-17155"/>
    <s v="Logan Haushalter"/>
    <s v="Consumer"/>
    <s v="United States"/>
    <s v="San Jose"/>
    <s v="California"/>
    <n v="95123"/>
    <s v="West"/>
    <s v="FUR-CH-10004875"/>
    <s v="Furniture"/>
    <s v="Chairs"/>
    <s v="Harbour Creations 67200 Series Stacking Chairs"/>
    <n v="113.88800000000001"/>
    <n v="2"/>
    <n v="0.2"/>
    <n v="9.9651999999999994"/>
    <s v="OK"/>
    <n v="8.7499999999999994E-2"/>
  </r>
  <r>
    <n v="2952"/>
    <s v="CA-2017-134915"/>
    <x v="853"/>
    <x v="433"/>
    <x v="618"/>
    <d v="2017-12-11T00:00:00"/>
    <n v="603"/>
    <n v="2016"/>
    <s v="Q2"/>
    <s v="Apr"/>
    <s v="Same Day"/>
    <s v="EM-14140"/>
    <s v="Eugene Moren"/>
    <s v="Home Office"/>
    <s v="United States"/>
    <s v="Glendale"/>
    <s v="Arizona"/>
    <n v="85301"/>
    <s v="West"/>
    <s v="FUR-CH-10004875"/>
    <s v="Furniture"/>
    <s v="Chairs"/>
    <s v="Harbour Creations 67200 Series Stacking Chairs"/>
    <n v="113.88800000000001"/>
    <n v="2"/>
    <n v="0.2"/>
    <n v="9.9651999999999994"/>
    <s v="OK"/>
    <n v="8.7499999999999994E-2"/>
  </r>
  <r>
    <n v="8957"/>
    <s v="CA-2017-105620"/>
    <x v="854"/>
    <x v="436"/>
    <x v="619"/>
    <d v="2017-12-28T00:00:00"/>
    <n v="124"/>
    <n v="2017"/>
    <s v="Q3"/>
    <s v="Aug"/>
    <s v="First Class"/>
    <s v="JH-15430"/>
    <s v="Jennifer Halladay"/>
    <s v="Consumer"/>
    <s v="United States"/>
    <s v="Hialeah"/>
    <s v="Florida"/>
    <n v="33012"/>
    <s v="South"/>
    <s v="FUR-FU-10004963"/>
    <s v="Furniture"/>
    <s v="Furnishings"/>
    <s v="Eldon 400 Class Desk Accessories, Black Carbon"/>
    <n v="21"/>
    <n v="3"/>
    <n v="0.2"/>
    <n v="5.7750000000000004"/>
    <s v="OK"/>
    <n v="0.27500000000000002"/>
  </r>
  <r>
    <n v="2393"/>
    <s v="US-2015-127040"/>
    <x v="855"/>
    <x v="221"/>
    <x v="620"/>
    <d v="2015-10-12T00:00:00"/>
    <n v="388"/>
    <n v="2014"/>
    <s v="Q3"/>
    <s v="Sep"/>
    <s v="Standard Class"/>
    <s v="SG-20605"/>
    <s v="Speros Goranitis"/>
    <s v="Consumer"/>
    <s v="United States"/>
    <s v="New York City"/>
    <s v="New York"/>
    <n v="10009"/>
    <s v="East"/>
    <s v="FUR-FU-10002878"/>
    <s v="Furniture"/>
    <s v="Furnishings"/>
    <s v="Seth Thomas 14&quot; Day/Date Wall Clock"/>
    <n v="113.92"/>
    <n v="4"/>
    <n v="0"/>
    <n v="42.150399999999998"/>
    <s v="OK"/>
    <n v="0.37"/>
  </r>
  <r>
    <n v="3231"/>
    <s v="CA-2017-131625"/>
    <x v="856"/>
    <x v="437"/>
    <x v="621"/>
    <d v="2017-05-09T00:00:00"/>
    <n v="632"/>
    <n v="2015"/>
    <s v="Q3"/>
    <s v="Aug"/>
    <s v="Second Class"/>
    <s v="BN-11515"/>
    <s v="Bradley Nguyen"/>
    <s v="Consumer"/>
    <s v="United States"/>
    <s v="New York City"/>
    <s v="New York"/>
    <n v="10009"/>
    <s v="East"/>
    <s v="FUR-FU-10004960"/>
    <s v="Furniture"/>
    <s v="Furnishings"/>
    <s v="Seth Thomas 12&quot; Clock w/ Goldtone Case"/>
    <n v="114.9"/>
    <n v="5"/>
    <n v="0"/>
    <n v="39.066000000000003"/>
    <s v="OK"/>
    <n v="0.34"/>
  </r>
  <r>
    <n v="6911"/>
    <s v="US-2017-115301"/>
    <x v="857"/>
    <x v="438"/>
    <x v="622"/>
    <d v="2019-02-13T00:00:00"/>
    <n v="735"/>
    <n v="2017"/>
    <s v="Q1"/>
    <s v="Feb"/>
    <s v="Standard Class"/>
    <s v="VG-21790"/>
    <s v="Vivek Gonzalez"/>
    <s v="Consumer"/>
    <s v="United States"/>
    <s v="Seattle"/>
    <s v="Washington"/>
    <n v="98103"/>
    <s v="West"/>
    <s v="FUR-BO-10004709"/>
    <s v="Furniture"/>
    <s v="Bookcases"/>
    <s v="Bush Westfield Collection Bookcases, Medium Cherry Finish"/>
    <n v="115.96"/>
    <n v="2"/>
    <n v="0"/>
    <n v="25.511199999999999"/>
    <s v="OK"/>
    <n v="0.22"/>
  </r>
  <r>
    <n v="9296"/>
    <s v="CA-2017-161340"/>
    <x v="858"/>
    <x v="217"/>
    <x v="305"/>
    <d v="2018-07-21T00:00:00"/>
    <n v="561"/>
    <n v="2017"/>
    <s v="Q1"/>
    <s v="Jan"/>
    <s v="Standard Class"/>
    <s v="AM-10360"/>
    <s v="Alice McCarthy"/>
    <s v="Corporate"/>
    <s v="United States"/>
    <s v="Cleveland"/>
    <s v="Ohio"/>
    <n v="44105"/>
    <s v="East"/>
    <s v="FUR-BO-10004709"/>
    <s v="Furniture"/>
    <s v="Bookcases"/>
    <s v="Bush Westfield Collection Bookcases, Medium Cherry Finish"/>
    <n v="115.96"/>
    <n v="4"/>
    <n v="0.5"/>
    <n v="-64.937600000000003"/>
    <s v="OK"/>
    <n v="-0.56000000000000005"/>
  </r>
  <r>
    <n v="5797"/>
    <s v="CA-2014-124856"/>
    <x v="859"/>
    <x v="345"/>
    <x v="495"/>
    <d v="2019-10-17T00:00:00"/>
    <n v="2047"/>
    <n v="2014"/>
    <s v="Q1"/>
    <s v="Mar"/>
    <s v="Second Class"/>
    <s v="LD-17005"/>
    <s v="Lisa DeCherney"/>
    <s v="Consumer"/>
    <s v="United States"/>
    <s v="New York City"/>
    <s v="New York"/>
    <n v="10011"/>
    <s v="East"/>
    <s v="FUR-FU-10000521"/>
    <s v="Furniture"/>
    <s v="Furnishings"/>
    <s v="Seth Thomas 14&quot; Putty-Colored Wall Clock"/>
    <n v="117.36"/>
    <n v="4"/>
    <n v="0"/>
    <n v="36.381599999999999"/>
    <s v="OK"/>
    <n v="0.31"/>
  </r>
  <r>
    <n v="9024"/>
    <s v="CA-2015-165799"/>
    <x v="860"/>
    <x v="439"/>
    <x v="623"/>
    <d v="2018-10-28T00:00:00"/>
    <n v="1359"/>
    <n v="2015"/>
    <s v="Q1"/>
    <s v="Feb"/>
    <s v="First Class"/>
    <s v="SG-20470"/>
    <s v="Sheri Gordon"/>
    <s v="Consumer"/>
    <s v="United States"/>
    <s v="New York City"/>
    <s v="New York"/>
    <n v="10024"/>
    <s v="East"/>
    <s v="FUR-CH-10001482"/>
    <s v="Furniture"/>
    <s v="Chairs"/>
    <s v="Office Star - Mesh Screen back chair with Vinyl seat"/>
    <n v="117.88200000000001"/>
    <n v="1"/>
    <n v="0.1"/>
    <n v="1.3098000000000001"/>
    <s v="OK"/>
    <n v="1.1111111111111112E-2"/>
  </r>
  <r>
    <n v="4031"/>
    <s v="CA-2017-124296"/>
    <x v="861"/>
    <x v="436"/>
    <x v="624"/>
    <d v="2017-12-28T00:00:00"/>
    <n v="142"/>
    <n v="2017"/>
    <s v="Q3"/>
    <s v="Aug"/>
    <s v="Standard Class"/>
    <s v="CS-12355"/>
    <s v="Christine Sundaresam"/>
    <s v="Consumer"/>
    <s v="United States"/>
    <s v="Lafayette"/>
    <s v="Louisiana"/>
    <n v="70506"/>
    <s v="South"/>
    <s v="FUR-CH-10002439"/>
    <s v="Furniture"/>
    <s v="Chairs"/>
    <s v="Iceberg Nesting Folding Chair, 19w x 6d x 43h"/>
    <n v="232.88"/>
    <n v="4"/>
    <n v="0"/>
    <n v="60.5488"/>
    <s v="OK"/>
    <n v="0.26"/>
  </r>
  <r>
    <n v="3315"/>
    <s v="CA-2017-169978"/>
    <x v="862"/>
    <x v="436"/>
    <x v="625"/>
    <d v="2017-12-28T00:00:00"/>
    <n v="143"/>
    <n v="2017"/>
    <s v="Q3"/>
    <s v="Aug"/>
    <s v="Standard Class"/>
    <s v="HG-15025"/>
    <s v="Hunter Glantz"/>
    <s v="Consumer"/>
    <s v="United States"/>
    <s v="Oceanside"/>
    <s v="New York"/>
    <n v="11572"/>
    <s v="East"/>
    <s v="FUR-CH-10002602"/>
    <s v="Furniture"/>
    <s v="Chairs"/>
    <s v="DMI Arturo Collection Mission-style Design Wood Chair"/>
    <n v="271.76400000000001"/>
    <n v="2"/>
    <n v="0.1"/>
    <n v="48.313600000000001"/>
    <s v="OK"/>
    <n v="0.17777777777777778"/>
  </r>
  <r>
    <n v="2004"/>
    <s v="CA-2017-163510"/>
    <x v="863"/>
    <x v="436"/>
    <x v="626"/>
    <d v="2017-12-28T00:00:00"/>
    <n v="125"/>
    <n v="2017"/>
    <s v="Q3"/>
    <s v="Aug"/>
    <s v="Second Class"/>
    <s v="JW-15955"/>
    <s v="Joni Wasserman"/>
    <s v="Consumer"/>
    <s v="United States"/>
    <s v="Louisville"/>
    <s v="Kentucky"/>
    <n v="40214"/>
    <s v="South"/>
    <s v="FUR-CH-10001146"/>
    <s v="Furniture"/>
    <s v="Chairs"/>
    <s v="Global Value Mid-Back Manager's Chair, Gray"/>
    <n v="304.45"/>
    <n v="5"/>
    <n v="0"/>
    <n v="76.112499999999997"/>
    <s v="OK"/>
    <n v="0.25"/>
  </r>
  <r>
    <n v="8950"/>
    <s v="CA-2017-150910"/>
    <x v="864"/>
    <x v="436"/>
    <x v="627"/>
    <d v="2017-12-28T00:00:00"/>
    <n v="163"/>
    <n v="2017"/>
    <s v="Q3"/>
    <s v="Jul"/>
    <s v="Standard Class"/>
    <s v="JL-15130"/>
    <s v="Jack Lebron"/>
    <s v="Consumer"/>
    <s v="United States"/>
    <s v="Jackson"/>
    <s v="Tennessee"/>
    <n v="38301"/>
    <s v="South"/>
    <s v="FUR-TA-10002903"/>
    <s v="Furniture"/>
    <s v="Tables"/>
    <s v="Bevis Round Bullnose 29&quot; High Table Top"/>
    <n v="934.95600000000002"/>
    <n v="6"/>
    <n v="0.4"/>
    <n v="-249.32159999999999"/>
    <s v="OK"/>
    <n v="-0.26666666666666666"/>
  </r>
  <r>
    <n v="3075"/>
    <s v="CA-2015-126137"/>
    <x v="865"/>
    <x v="440"/>
    <x v="628"/>
    <d v="2015-08-10T00:00:00"/>
    <n v="379"/>
    <n v="2014"/>
    <s v="Q3"/>
    <s v="Jul"/>
    <s v="Standard Class"/>
    <s v="BS-11755"/>
    <s v="Bruce Stewart"/>
    <s v="Consumer"/>
    <s v="United States"/>
    <s v="Los Angeles"/>
    <s v="California"/>
    <n v="90032"/>
    <s v="West"/>
    <s v="FUR-BO-10004409"/>
    <s v="Furniture"/>
    <s v="Bookcases"/>
    <s v="Safco Value Mate Series Steel Bookcases, Baked Enamel Finish on Steel, Gray"/>
    <n v="120.666"/>
    <n v="2"/>
    <n v="0.15"/>
    <n v="18.454799999999999"/>
    <s v="OK"/>
    <n v="0.15294117647058822"/>
  </r>
  <r>
    <n v="4509"/>
    <s v="US-2014-138247"/>
    <x v="866"/>
    <x v="441"/>
    <x v="182"/>
    <d v="2017-07-30T00:00:00"/>
    <n v="944"/>
    <n v="2014"/>
    <s v="Q4"/>
    <s v="Dec"/>
    <s v="Standard Class"/>
    <s v="BF-11170"/>
    <s v="Ben Ferrer"/>
    <s v="Home Office"/>
    <s v="United States"/>
    <s v="Los Angeles"/>
    <s v="California"/>
    <n v="90045"/>
    <s v="West"/>
    <s v="FUR-FU-10002554"/>
    <s v="Furniture"/>
    <s v="Furnishings"/>
    <s v="Westinghouse Floor Lamp with Metal Mesh Shade, Black"/>
    <n v="23.99"/>
    <n v="1"/>
    <n v="0"/>
    <n v="5.5176999999999996"/>
    <s v="OK"/>
    <n v="0.23"/>
  </r>
  <r>
    <n v="1268"/>
    <s v="US-2014-167738"/>
    <x v="867"/>
    <x v="441"/>
    <x v="182"/>
    <d v="2017-07-29T00:00:00"/>
    <n v="943"/>
    <n v="2014"/>
    <s v="Q4"/>
    <s v="Dec"/>
    <s v="Standard Class"/>
    <s v="JC-16105"/>
    <s v="Julie Creighton"/>
    <s v="Corporate"/>
    <s v="United States"/>
    <s v="Los Angeles"/>
    <s v="California"/>
    <n v="90045"/>
    <s v="West"/>
    <s v="FUR-CH-10001146"/>
    <s v="Furniture"/>
    <s v="Chairs"/>
    <s v="Global Value Mid-Back Manager's Chair, Gray"/>
    <n v="292.27199999999999"/>
    <n v="6"/>
    <n v="0.2"/>
    <n v="18.266999999999999"/>
    <s v="OK"/>
    <n v="6.25E-2"/>
  </r>
  <r>
    <n v="4146"/>
    <s v="CA-2017-112725"/>
    <x v="868"/>
    <x v="349"/>
    <x v="629"/>
    <d v="2017-06-02T00:00:00"/>
    <n v="355"/>
    <n v="2016"/>
    <s v="Q2"/>
    <s v="Jun"/>
    <s v="Standard Class"/>
    <s v="EH-14125"/>
    <s v="Eugene Hildebrand"/>
    <s v="Home Office"/>
    <s v="United States"/>
    <s v="San Francisco"/>
    <s v="California"/>
    <n v="94110"/>
    <s v="West"/>
    <s v="FUR-CH-10000863"/>
    <s v="Furniture"/>
    <s v="Chairs"/>
    <s v="Novimex Swivel Fabric Task Chair"/>
    <n v="120.78400000000001"/>
    <n v="1"/>
    <n v="0.2"/>
    <n v="-13.588200000000001"/>
    <s v="OK"/>
    <n v="-0.1125"/>
  </r>
  <r>
    <n v="7970"/>
    <s v="CA-2016-157707"/>
    <x v="869"/>
    <x v="102"/>
    <x v="630"/>
    <d v="2016-12-10T00:00:00"/>
    <n v="547"/>
    <n v="2015"/>
    <s v="Q2"/>
    <s v="Jun"/>
    <s v="First Class"/>
    <s v="CC-12610"/>
    <s v="Corey Catlett"/>
    <s v="Corporate"/>
    <s v="United States"/>
    <s v="Denver"/>
    <s v="Colorado"/>
    <n v="80219"/>
    <s v="West"/>
    <s v="FUR-CH-10004853"/>
    <s v="Furniture"/>
    <s v="Chairs"/>
    <s v="Global Manager's Adjustable Task Chair, Storm"/>
    <n v="120.78400000000001"/>
    <n v="1"/>
    <n v="0.2"/>
    <n v="13.588200000000001"/>
    <s v="OK"/>
    <n v="0.1125"/>
  </r>
  <r>
    <n v="2082"/>
    <s v="CA-2015-120103"/>
    <x v="870"/>
    <x v="442"/>
    <x v="418"/>
    <d v="2017-08-03T00:00:00"/>
    <n v="583"/>
    <n v="2015"/>
    <s v="Q4"/>
    <s v="Dec"/>
    <s v="Standard Class"/>
    <s v="MS-17365"/>
    <s v="Maribeth Schnelling"/>
    <s v="Consumer"/>
    <s v="United States"/>
    <s v="Phoenix"/>
    <s v="Arizona"/>
    <n v="85023"/>
    <s v="West"/>
    <s v="FUR-FU-10002885"/>
    <s v="Furniture"/>
    <s v="Furnishings"/>
    <s v="Magna Visual Magnetic Picture Hangers"/>
    <n v="7.7119999999999997"/>
    <n v="2"/>
    <n v="0.2"/>
    <n v="1.7352000000000001"/>
    <s v="OK"/>
    <n v="0.22500000000000001"/>
  </r>
  <r>
    <n v="2330"/>
    <s v="US-2015-147739"/>
    <x v="871"/>
    <x v="442"/>
    <x v="418"/>
    <d v="2017-08-14T00:00:00"/>
    <n v="594"/>
    <n v="2015"/>
    <s v="Q4"/>
    <s v="Dec"/>
    <s v="Standard Class"/>
    <s v="JD-16150"/>
    <s v="Justin Deggeller"/>
    <s v="Corporate"/>
    <s v="United States"/>
    <s v="Philadelphia"/>
    <s v="Pennsylvania"/>
    <n v="19140"/>
    <s v="East"/>
    <s v="FUR-FU-10001468"/>
    <s v="Furniture"/>
    <s v="Furnishings"/>
    <s v="Tenex Antistatic Computer Chair Mats"/>
    <n v="547.13599999999997"/>
    <n v="4"/>
    <n v="0.2"/>
    <n v="-68.391999999999996"/>
    <s v="OK"/>
    <n v="-0.125"/>
  </r>
  <r>
    <n v="7892"/>
    <s v="CA-2016-148684"/>
    <x v="872"/>
    <x v="443"/>
    <x v="631"/>
    <d v="2017-08-19T00:00:00"/>
    <n v="233"/>
    <n v="2016"/>
    <s v="Q4"/>
    <s v="Dec"/>
    <s v="Standard Class"/>
    <s v="TS-21655"/>
    <s v="Trudy Schmidt"/>
    <s v="Consumer"/>
    <s v="United States"/>
    <s v="Fayetteville"/>
    <s v="Arkansas"/>
    <n v="72701"/>
    <s v="South"/>
    <s v="FUR-FU-10003553"/>
    <s v="Furniture"/>
    <s v="Furnishings"/>
    <s v="Howard Miller 13-1/2&quot; Diameter Rosebrook Wall Clock"/>
    <n v="343.85"/>
    <n v="5"/>
    <n v="0"/>
    <n v="137.54"/>
    <s v="OK"/>
    <n v="0.39999999999999997"/>
  </r>
  <r>
    <n v="3701"/>
    <s v="CA-2017-169411"/>
    <x v="873"/>
    <x v="444"/>
    <x v="632"/>
    <d v="2017-12-29T00:00:00"/>
    <n v="142"/>
    <n v="2017"/>
    <s v="Q3"/>
    <s v="Aug"/>
    <s v="Standard Class"/>
    <s v="AC-10615"/>
    <s v="Ann Chong"/>
    <s v="Corporate"/>
    <s v="United States"/>
    <s v="Rochester"/>
    <s v="New York"/>
    <n v="14609"/>
    <s v="East"/>
    <s v="FUR-FU-10001602"/>
    <s v="Furniture"/>
    <s v="Furnishings"/>
    <s v="Eldon Delta Triangular Chair Mat, 52&quot; x 58&quot;, Clear"/>
    <n v="37.93"/>
    <n v="1"/>
    <n v="0"/>
    <n v="6.8273999999999999"/>
    <s v="OK"/>
    <n v="0.18"/>
  </r>
  <r>
    <n v="689"/>
    <s v="CA-2017-161480"/>
    <x v="874"/>
    <x v="444"/>
    <x v="633"/>
    <d v="2017-12-29T00:00:00"/>
    <n v="124"/>
    <n v="2017"/>
    <s v="Q3"/>
    <s v="Aug"/>
    <s v="Standard Class"/>
    <s v="RA-19285"/>
    <s v="Ralph Arnett"/>
    <s v="Consumer"/>
    <s v="United States"/>
    <s v="New York City"/>
    <s v="New York"/>
    <n v="10035"/>
    <s v="East"/>
    <s v="FUR-BO-10004015"/>
    <s v="Furniture"/>
    <s v="Bookcases"/>
    <s v="Bush Andora Bookcase, Maple/Graphite Gray Finish"/>
    <n v="191.98400000000001"/>
    <n v="2"/>
    <n v="0.2"/>
    <n v="4.7995999999999999"/>
    <s v="OK"/>
    <n v="2.4999999999999998E-2"/>
  </r>
  <r>
    <n v="8990"/>
    <s v="US-2015-128587"/>
    <x v="875"/>
    <x v="445"/>
    <x v="208"/>
    <d v="2017-08-04T00:00:00"/>
    <n v="583"/>
    <n v="2015"/>
    <s v="Q4"/>
    <s v="Dec"/>
    <s v="Standard Class"/>
    <s v="HM-14860"/>
    <s v="Harry Marie"/>
    <s v="Corporate"/>
    <s v="United States"/>
    <s v="Springfield"/>
    <s v="Missouri"/>
    <n v="65807"/>
    <s v="Central"/>
    <s v="FUR-FU-10003026"/>
    <s v="Furniture"/>
    <s v="Furnishings"/>
    <s v="Eldon Regeneration Recycled Desk Accessories, Black"/>
    <n v="9.68"/>
    <n v="2"/>
    <n v="0"/>
    <n v="3.7751999999999999"/>
    <s v="OK"/>
    <n v="0.39"/>
  </r>
  <r>
    <n v="6743"/>
    <s v="US-2017-101784"/>
    <x v="876"/>
    <x v="446"/>
    <x v="634"/>
    <d v="2017-11-07T00:00:00"/>
    <n v="701"/>
    <n v="2015"/>
    <s v="Q4"/>
    <s v="Dec"/>
    <s v="Standard Class"/>
    <s v="PO-18850"/>
    <s v="Patrick O'Brill"/>
    <s v="Consumer"/>
    <s v="United States"/>
    <s v="Los Angeles"/>
    <s v="California"/>
    <n v="90008"/>
    <s v="West"/>
    <s v="FUR-CH-10001146"/>
    <s v="Furniture"/>
    <s v="Chairs"/>
    <s v="Global Task Chair, Black"/>
    <n v="122.136"/>
    <n v="3"/>
    <n v="0.2"/>
    <n v="-13.7403"/>
    <s v="OK"/>
    <n v="-0.1125"/>
  </r>
  <r>
    <n v="2276"/>
    <s v="CA-2014-157882"/>
    <x v="877"/>
    <x v="447"/>
    <x v="635"/>
    <d v="2014-08-10T00:00:00"/>
    <n v="185"/>
    <n v="2014"/>
    <s v="Q1"/>
    <s v="Feb"/>
    <s v="Second Class"/>
    <s v="AR-10405"/>
    <s v="Allen Rosenblatt"/>
    <s v="Corporate"/>
    <s v="United States"/>
    <s v="Los Angeles"/>
    <s v="California"/>
    <n v="90036"/>
    <s v="West"/>
    <s v="FUR-CH-10002774"/>
    <s v="Furniture"/>
    <s v="Chairs"/>
    <s v="Global Deluxe Stacking Chair, Gray"/>
    <n v="122.352"/>
    <n v="3"/>
    <n v="0.2"/>
    <n v="13.7646"/>
    <s v="OK"/>
    <n v="0.11249999999999999"/>
  </r>
  <r>
    <n v="4533"/>
    <s v="CA-2014-140403"/>
    <x v="878"/>
    <x v="448"/>
    <x v="636"/>
    <d v="2014-10-10T00:00:00"/>
    <n v="159"/>
    <n v="2014"/>
    <s v="Q2"/>
    <s v="May"/>
    <s v="Same Day"/>
    <s v="TN-21040"/>
    <s v="Tanja Norvell"/>
    <s v="Home Office"/>
    <s v="United States"/>
    <s v="Manteca"/>
    <s v="California"/>
    <n v="95336"/>
    <s v="West"/>
    <s v="FUR-CH-10002774"/>
    <s v="Furniture"/>
    <s v="Chairs"/>
    <s v="Global Deluxe Stacking Chair, Gray"/>
    <n v="122.352"/>
    <n v="3"/>
    <n v="0.2"/>
    <n v="13.7646"/>
    <s v="OK"/>
    <n v="0.11249999999999999"/>
  </r>
  <r>
    <n v="5294"/>
    <s v="CA-2015-111073"/>
    <x v="879"/>
    <x v="445"/>
    <x v="208"/>
    <d v="2017-09-04T00:00:00"/>
    <n v="614"/>
    <n v="2015"/>
    <s v="Q4"/>
    <s v="Dec"/>
    <s v="Standard Class"/>
    <s v="MC-18100"/>
    <s v="Mick Crebagga"/>
    <s v="Consumer"/>
    <s v="United States"/>
    <s v="Medina"/>
    <s v="Ohio"/>
    <n v="44256"/>
    <s v="East"/>
    <s v="FUR-TA-10004086"/>
    <s v="Furniture"/>
    <s v="Tables"/>
    <s v="KI Adjustable-Height Table"/>
    <n v="51.588000000000001"/>
    <n v="1"/>
    <n v="0.4"/>
    <n v="-15.4764"/>
    <s v="OK"/>
    <n v="-0.3"/>
  </r>
  <r>
    <n v="7337"/>
    <s v="CA-2015-113152"/>
    <x v="880"/>
    <x v="445"/>
    <x v="208"/>
    <d v="2017-08-15T00:00:00"/>
    <n v="594"/>
    <n v="2015"/>
    <s v="Q4"/>
    <s v="Dec"/>
    <s v="Standard Class"/>
    <s v="JK-15625"/>
    <s v="Jim Karlsson"/>
    <s v="Consumer"/>
    <s v="United States"/>
    <s v="New York City"/>
    <s v="New York"/>
    <n v="10024"/>
    <s v="East"/>
    <s v="FUR-BO-10002613"/>
    <s v="Furniture"/>
    <s v="Bookcases"/>
    <s v="Atlantic Metals Mobile 4-Shelf Bookcases, Custom Colors"/>
    <n v="449.56799999999998"/>
    <n v="2"/>
    <n v="0.2"/>
    <n v="56.195999999999998"/>
    <s v="OK"/>
    <n v="0.125"/>
  </r>
  <r>
    <n v="7239"/>
    <s v="CA-2016-101651"/>
    <x v="881"/>
    <x v="449"/>
    <x v="637"/>
    <d v="2017-08-06T00:00:00"/>
    <n v="219"/>
    <n v="2016"/>
    <s v="Q4"/>
    <s v="Dec"/>
    <s v="Standard Class"/>
    <s v="SC-20305"/>
    <s v="Sean Christensen"/>
    <s v="Consumer"/>
    <s v="United States"/>
    <s v="San Jose"/>
    <s v="California"/>
    <n v="95123"/>
    <s v="West"/>
    <s v="FUR-FU-10000771"/>
    <s v="Furniture"/>
    <s v="Furnishings"/>
    <s v="Eldon 200 Class Desk Accessories, Smoke"/>
    <n v="43.96"/>
    <n v="7"/>
    <n v="0"/>
    <n v="18.463200000000001"/>
    <s v="OK"/>
    <n v="0.42"/>
  </r>
  <r>
    <n v="7396"/>
    <s v="CA-2016-110975"/>
    <x v="882"/>
    <x v="449"/>
    <x v="637"/>
    <d v="2017-08-22T00:00:00"/>
    <n v="235"/>
    <n v="2016"/>
    <s v="Q4"/>
    <s v="Dec"/>
    <s v="Standard Class"/>
    <s v="DB-12970"/>
    <s v="Darren Budd"/>
    <s v="Corporate"/>
    <s v="United States"/>
    <s v="New York City"/>
    <s v="New York"/>
    <n v="10024"/>
    <s v="East"/>
    <s v="FUR-TA-10002958"/>
    <s v="Furniture"/>
    <s v="Tables"/>
    <s v="Bevis Oval Conference Table, Walnut"/>
    <n v="313.17599999999999"/>
    <n v="2"/>
    <n v="0.4"/>
    <n v="-120.0508"/>
    <s v="OK"/>
    <n v="-0.38333333333333336"/>
  </r>
  <r>
    <n v="5064"/>
    <s v="CA-2015-136798"/>
    <x v="883"/>
    <x v="450"/>
    <x v="638"/>
    <d v="2015-12-05T00:00:00"/>
    <n v="427"/>
    <n v="2014"/>
    <s v="Q4"/>
    <s v="Oct"/>
    <s v="Standard Class"/>
    <s v="DL-12925"/>
    <s v="Daniel Lacy"/>
    <s v="Consumer"/>
    <s v="United States"/>
    <s v="Minneapolis"/>
    <s v="Minnesota"/>
    <n v="55407"/>
    <s v="Central"/>
    <s v="FUR-FU-10000723"/>
    <s v="Furniture"/>
    <s v="Furnishings"/>
    <s v="Deflect-o EconoMat Studded, No Bevel Mat for Low Pile Carpeting"/>
    <n v="123.96"/>
    <n v="3"/>
    <n v="0"/>
    <n v="11.1564"/>
    <s v="OK"/>
    <n v="0.09"/>
  </r>
  <r>
    <n v="4633"/>
    <s v="CA-2017-168396"/>
    <x v="884"/>
    <x v="451"/>
    <x v="89"/>
    <d v="2017-08-08T00:00:00"/>
    <n v="663"/>
    <n v="2015"/>
    <s v="Q4"/>
    <s v="Oct"/>
    <s v="Second Class"/>
    <s v="BD-11725"/>
    <s v="Bruce Degenhardt"/>
    <s v="Consumer"/>
    <s v="United States"/>
    <s v="San Francisco"/>
    <s v="California"/>
    <n v="94122"/>
    <s v="West"/>
    <s v="FUR-FU-10000723"/>
    <s v="Furniture"/>
    <s v="Furnishings"/>
    <s v="Deflect-o EconoMat Studded, No Bevel Mat for Low Pile Carpeting"/>
    <n v="123.96"/>
    <n v="3"/>
    <n v="0"/>
    <n v="11.1564"/>
    <s v="OK"/>
    <n v="0.09"/>
  </r>
  <r>
    <n v="6631"/>
    <s v="CA-2016-105081"/>
    <x v="885"/>
    <x v="449"/>
    <x v="637"/>
    <d v="2017-08-20T00:00:00"/>
    <n v="233"/>
    <n v="2016"/>
    <s v="Q4"/>
    <s v="Dec"/>
    <s v="Standard Class"/>
    <s v="JE-15715"/>
    <s v="Joe Elijah"/>
    <s v="Consumer"/>
    <s v="United States"/>
    <s v="Seattle"/>
    <s v="Washington"/>
    <n v="98115"/>
    <s v="West"/>
    <s v="FUR-CH-10000847"/>
    <s v="Furniture"/>
    <s v="Chairs"/>
    <s v="Global Executive Mid-Back Manager's Chair"/>
    <n v="698.35199999999998"/>
    <n v="3"/>
    <n v="0.2"/>
    <n v="52.376399999999997"/>
    <s v="OK"/>
    <n v="7.4999999999999997E-2"/>
  </r>
  <r>
    <n v="7397"/>
    <s v="CA-2016-110975"/>
    <x v="886"/>
    <x v="449"/>
    <x v="637"/>
    <d v="2017-08-23T00:00:00"/>
    <n v="236"/>
    <n v="2016"/>
    <s v="Q4"/>
    <s v="Dec"/>
    <s v="Standard Class"/>
    <s v="DB-12970"/>
    <s v="Darren Budd"/>
    <s v="Corporate"/>
    <s v="United States"/>
    <s v="New York City"/>
    <s v="New York"/>
    <n v="10024"/>
    <s v="East"/>
    <s v="FUR-CH-10003746"/>
    <s v="Furniture"/>
    <s v="Chairs"/>
    <s v="Hon 4070 Series Pagoda Round Back Stacking Chairs"/>
    <n v="866.64599999999996"/>
    <n v="3"/>
    <n v="0.1"/>
    <n v="173.32919999999999"/>
    <s v="OK"/>
    <n v="0.19999999999999998"/>
  </r>
  <r>
    <n v="2818"/>
    <s v="CA-2015-104626"/>
    <x v="887"/>
    <x v="326"/>
    <x v="639"/>
    <d v="2015-08-09T00:00:00"/>
    <n v="412"/>
    <n v="2014"/>
    <s v="Q2"/>
    <s v="Jun"/>
    <s v="Standard Class"/>
    <s v="DR-12940"/>
    <s v="Daniel Raglin"/>
    <s v="Home Office"/>
    <s v="United States"/>
    <s v="Franklin"/>
    <s v="Massachusetts"/>
    <n v="2038"/>
    <s v="East"/>
    <s v="FUR-FU-10000308"/>
    <s v="Furniture"/>
    <s v="Furnishings"/>
    <s v="Deflect-o Glass Clear Studded Chair Mats"/>
    <n v="124.36"/>
    <n v="2"/>
    <n v="0"/>
    <n v="27.359200000000001"/>
    <s v="OK"/>
    <n v="0.22"/>
  </r>
  <r>
    <n v="6632"/>
    <s v="CA-2016-105081"/>
    <x v="888"/>
    <x v="449"/>
    <x v="637"/>
    <d v="2017-08-21T00:00:00"/>
    <n v="234"/>
    <n v="2016"/>
    <s v="Q4"/>
    <s v="Dec"/>
    <s v="Standard Class"/>
    <s v="JE-15715"/>
    <s v="Joe Elijah"/>
    <s v="Consumer"/>
    <s v="United States"/>
    <s v="Seattle"/>
    <s v="Washington"/>
    <n v="98115"/>
    <s v="West"/>
    <s v="FUR-TA-10001307"/>
    <s v="Furniture"/>
    <s v="Tables"/>
    <s v="SAFCO PlanMaster Heigh-Adjustable Drafting Table Base, 43w x 30d x 30-37h, Black"/>
    <n v="1747.25"/>
    <n v="5"/>
    <n v="0"/>
    <n v="629.01"/>
    <s v="OK"/>
    <n v="0.36"/>
  </r>
  <r>
    <n v="8392"/>
    <s v="CA-2017-110625"/>
    <x v="889"/>
    <x v="452"/>
    <x v="640"/>
    <d v="2017-12-30T00:00:00"/>
    <n v="156"/>
    <n v="2017"/>
    <s v="Q3"/>
    <s v="Jul"/>
    <s v="Standard Class"/>
    <s v="JB-16045"/>
    <s v="Julia Barnett"/>
    <s v="Home Office"/>
    <s v="United States"/>
    <s v="Danbury"/>
    <s v="Connecticut"/>
    <n v="6810"/>
    <s v="East"/>
    <s v="FUR-FU-10001473"/>
    <s v="Furniture"/>
    <s v="Furnishings"/>
    <s v="DAX Wood Document Frame"/>
    <n v="27.46"/>
    <n v="2"/>
    <n v="0"/>
    <n v="9.8856000000000002"/>
    <s v="OK"/>
    <n v="0.36"/>
  </r>
  <r>
    <n v="111"/>
    <s v="CA-2017-146780"/>
    <x v="890"/>
    <x v="452"/>
    <x v="641"/>
    <d v="2017-12-30T00:00:00"/>
    <n v="124"/>
    <n v="2017"/>
    <s v="Q3"/>
    <s v="Aug"/>
    <s v="Standard Class"/>
    <s v="CV-12805"/>
    <s v="Cynthia Voltz"/>
    <s v="Corporate"/>
    <s v="United States"/>
    <s v="New York City"/>
    <s v="New York"/>
    <n v="10035"/>
    <s v="East"/>
    <s v="FUR-FU-10001934"/>
    <s v="Furniture"/>
    <s v="Furnishings"/>
    <s v="Magnifier Swing Arm Lamp"/>
    <n v="41.96"/>
    <n v="2"/>
    <n v="0"/>
    <n v="10.909599999999999"/>
    <s v="OK"/>
    <n v="0.25999999999999995"/>
  </r>
  <r>
    <n v="2426"/>
    <s v="US-2017-147669"/>
    <x v="891"/>
    <x v="452"/>
    <x v="642"/>
    <d v="2017-12-30T00:00:00"/>
    <n v="123"/>
    <n v="2017"/>
    <s v="Q3"/>
    <s v="Aug"/>
    <s v="Standard Class"/>
    <s v="SV-20935"/>
    <s v="Susan Vittorini"/>
    <s v="Consumer"/>
    <s v="United States"/>
    <s v="Fairfield"/>
    <s v="Ohio"/>
    <n v="45014"/>
    <s v="East"/>
    <s v="FUR-TA-10002645"/>
    <s v="Furniture"/>
    <s v="Tables"/>
    <s v="Hon Rectangular Conference Tables"/>
    <n v="273.06"/>
    <n v="2"/>
    <n v="0.4"/>
    <n v="-104.673"/>
    <s v="OK"/>
    <n v="-0.38333333333333336"/>
  </r>
  <r>
    <n v="2967"/>
    <s v="CA-2014-162866"/>
    <x v="892"/>
    <x v="453"/>
    <x v="192"/>
    <d v="2017-09-11T00:00:00"/>
    <n v="985"/>
    <n v="2014"/>
    <s v="Q4"/>
    <s v="Dec"/>
    <s v="Standard Class"/>
    <s v="Co-12640"/>
    <s v="Corey-Lock"/>
    <s v="Consumer"/>
    <s v="United States"/>
    <s v="Skokie"/>
    <s v="Illinois"/>
    <n v="60076"/>
    <s v="Central"/>
    <s v="FUR-FU-10001473"/>
    <s v="Furniture"/>
    <s v="Furnishings"/>
    <s v="DAX Wood Document Frame"/>
    <n v="32.951999999999998"/>
    <n v="6"/>
    <n v="0.6"/>
    <n v="-19.7712"/>
    <s v="OK"/>
    <n v="-0.60000000000000009"/>
  </r>
  <r>
    <n v="6132"/>
    <s v="CA-2014-163447"/>
    <x v="893"/>
    <x v="453"/>
    <x v="192"/>
    <d v="2017-09-12T00:00:00"/>
    <n v="986"/>
    <n v="2014"/>
    <s v="Q4"/>
    <s v="Dec"/>
    <s v="Standard Class"/>
    <s v="TB-21190"/>
    <s v="Thomas Brumley"/>
    <s v="Home Office"/>
    <s v="United States"/>
    <s v="New York City"/>
    <s v="New York"/>
    <n v="10011"/>
    <s v="East"/>
    <s v="FUR-CH-10004477"/>
    <s v="Furniture"/>
    <s v="Chairs"/>
    <s v="Global Push Button Manager's Chair, Indigo"/>
    <n v="767.21400000000006"/>
    <n v="14"/>
    <n v="0.1"/>
    <n v="161.9674"/>
    <s v="OK"/>
    <n v="0.21111111111111108"/>
  </r>
  <r>
    <n v="7632"/>
    <s v="CA-2014-162089"/>
    <x v="894"/>
    <x v="454"/>
    <x v="643"/>
    <d v="2018-02-05T00:00:00"/>
    <n v="1493"/>
    <n v="2014"/>
    <s v="Q1"/>
    <s v="Jan"/>
    <s v="First Class"/>
    <s v="MP-17470"/>
    <s v="Mark Packer"/>
    <s v="Home Office"/>
    <s v="United States"/>
    <s v="Brownsville"/>
    <s v="Texas"/>
    <n v="78521"/>
    <s v="Central"/>
    <s v="FUR-CH-10002304"/>
    <s v="Furniture"/>
    <s v="Chairs"/>
    <s v="Global Stack Chair without Arms, Black"/>
    <n v="127.30200000000001"/>
    <n v="7"/>
    <n v="0.3"/>
    <n v="-9.093"/>
    <s v="OK"/>
    <n v="-7.1428571428571425E-2"/>
  </r>
  <r>
    <n v="3675"/>
    <s v="CA-2017-154109"/>
    <x v="895"/>
    <x v="54"/>
    <x v="644"/>
    <d v="2017-11-11T00:00:00"/>
    <n v="698"/>
    <n v="2015"/>
    <s v="Q4"/>
    <s v="Dec"/>
    <s v="Standard Class"/>
    <s v="ML-17410"/>
    <s v="Maris LaWare"/>
    <s v="Consumer"/>
    <s v="United States"/>
    <s v="Philadelphia"/>
    <s v="Pennsylvania"/>
    <n v="19143"/>
    <s v="East"/>
    <s v="FUR-CH-10003774"/>
    <s v="Furniture"/>
    <s v="Chairs"/>
    <s v="Global Wood Trimmed Manager's Task Chair, Khaki"/>
    <n v="127.372"/>
    <n v="2"/>
    <n v="0.3"/>
    <n v="-30.933199999999999"/>
    <s v="OK"/>
    <n v="-0.24285714285714285"/>
  </r>
  <r>
    <n v="8728"/>
    <s v="CA-2015-103870"/>
    <x v="896"/>
    <x v="455"/>
    <x v="645"/>
    <d v="2017-09-16T00:00:00"/>
    <n v="625"/>
    <n v="2015"/>
    <s v="Q4"/>
    <s v="Dec"/>
    <s v="Standard Class"/>
    <s v="SP-20860"/>
    <s v="Sung Pak"/>
    <s v="Corporate"/>
    <s v="United States"/>
    <s v="Murfreesboro"/>
    <s v="Tennessee"/>
    <n v="37130"/>
    <s v="South"/>
    <s v="FUR-FU-10002030"/>
    <s v="Furniture"/>
    <s v="Furnishings"/>
    <s v="Executive Impressions 14&quot; Contract Wall Clock with Quartz Movement"/>
    <n v="53.351999999999997"/>
    <n v="3"/>
    <n v="0.2"/>
    <n v="16.005600000000001"/>
    <s v="OK"/>
    <n v="0.30000000000000004"/>
  </r>
  <r>
    <n v="8729"/>
    <s v="CA-2015-103870"/>
    <x v="897"/>
    <x v="455"/>
    <x v="645"/>
    <d v="2017-09-17T00:00:00"/>
    <n v="626"/>
    <n v="2015"/>
    <s v="Q4"/>
    <s v="Dec"/>
    <s v="Standard Class"/>
    <s v="SP-20860"/>
    <s v="Sung Pak"/>
    <s v="Corporate"/>
    <s v="United States"/>
    <s v="Murfreesboro"/>
    <s v="Tennessee"/>
    <n v="37130"/>
    <s v="South"/>
    <s v="FUR-BO-10002853"/>
    <s v="Furniture"/>
    <s v="Bookcases"/>
    <s v="O'Sullivan 5-Shelf Heavy-Duty Bookcases"/>
    <n v="131.10400000000001"/>
    <n v="2"/>
    <n v="0.2"/>
    <n v="8.1940000000000008"/>
    <s v="OK"/>
    <n v="6.25E-2"/>
  </r>
  <r>
    <n v="40"/>
    <s v="CA-2015-117415"/>
    <x v="898"/>
    <x v="455"/>
    <x v="645"/>
    <d v="2017-09-14T00:00:00"/>
    <n v="623"/>
    <n v="2015"/>
    <s v="Q4"/>
    <s v="Dec"/>
    <s v="Standard Class"/>
    <s v="SN-20710"/>
    <s v="Steve Nguyen"/>
    <s v="Home Office"/>
    <s v="United States"/>
    <s v="Houston"/>
    <s v="Texas"/>
    <n v="77041"/>
    <s v="Central"/>
    <s v="FUR-CH-10004218"/>
    <s v="Furniture"/>
    <s v="Chairs"/>
    <s v="Global Fabric Manager's Chair, Dark Gray"/>
    <n v="212.05799999999999"/>
    <n v="3"/>
    <n v="0.3"/>
    <n v="-15.147"/>
    <s v="OK"/>
    <n v="-7.1428571428571438E-2"/>
  </r>
  <r>
    <n v="5690"/>
    <s v="CA-2015-119550"/>
    <x v="899"/>
    <x v="455"/>
    <x v="645"/>
    <d v="2017-09-05T00:00:00"/>
    <n v="614"/>
    <n v="2015"/>
    <s v="Q4"/>
    <s v="Dec"/>
    <s v="Standard Class"/>
    <s v="RB-19705"/>
    <s v="Roger Barcio"/>
    <s v="Home Office"/>
    <s v="United States"/>
    <s v="Houston"/>
    <s v="Texas"/>
    <n v="77070"/>
    <s v="Central"/>
    <s v="FUR-CH-10002044"/>
    <s v="Furniture"/>
    <s v="Chairs"/>
    <s v="Office Star - Contemporary Task Swivel chair with 2-way adjustable arms, Plum"/>
    <n v="275.05799999999999"/>
    <n v="3"/>
    <n v="0.3"/>
    <n v="-90.376199999999997"/>
    <s v="OK"/>
    <n v="-0.32857142857142857"/>
  </r>
  <r>
    <n v="39"/>
    <s v="CA-2015-117415"/>
    <x v="900"/>
    <x v="455"/>
    <x v="645"/>
    <d v="2017-09-13T00:00:00"/>
    <n v="622"/>
    <n v="2015"/>
    <s v="Q4"/>
    <s v="Dec"/>
    <s v="Standard Class"/>
    <s v="SN-20710"/>
    <s v="Steve Nguyen"/>
    <s v="Home Office"/>
    <s v="United States"/>
    <s v="Houston"/>
    <s v="Texas"/>
    <n v="77041"/>
    <s v="Central"/>
    <s v="FUR-BO-10002545"/>
    <s v="Furniture"/>
    <s v="Bookcases"/>
    <s v="Atlantic Metals Mobile 3-Shelf Bookcases, Custom Colors"/>
    <n v="532.39919999999995"/>
    <n v="3"/>
    <n v="0.32"/>
    <n v="-46.976399999999998"/>
    <s v="OK"/>
    <n v="-8.8235294117647065E-2"/>
  </r>
  <r>
    <n v="7650"/>
    <s v="CA-2015-101889"/>
    <x v="901"/>
    <x v="455"/>
    <x v="645"/>
    <d v="2017-09-15T00:00:00"/>
    <n v="624"/>
    <n v="2015"/>
    <s v="Q4"/>
    <s v="Dec"/>
    <s v="Standard Class"/>
    <s v="DB-13120"/>
    <s v="David Bremer"/>
    <s v="Corporate"/>
    <s v="United States"/>
    <s v="Marion"/>
    <s v="Ohio"/>
    <n v="43302"/>
    <s v="East"/>
    <s v="FUR-TA-10004154"/>
    <s v="Furniture"/>
    <s v="Tables"/>
    <s v="Riverside Furniture Oval Coffee Table, Oval End Table, End Table with Drawer"/>
    <n v="1548.99"/>
    <n v="9"/>
    <n v="0.4"/>
    <n v="-464.697"/>
    <s v="OK"/>
    <n v="-0.3"/>
  </r>
  <r>
    <n v="4560"/>
    <s v="CA-2014-110219"/>
    <x v="902"/>
    <x v="456"/>
    <x v="646"/>
    <d v="2014-08-05T00:00:00"/>
    <n v="167"/>
    <n v="2014"/>
    <s v="Q1"/>
    <s v="Feb"/>
    <s v="First Class"/>
    <s v="EB-13870"/>
    <s v="Emily Burns"/>
    <s v="Consumer"/>
    <s v="United States"/>
    <s v="San Antonio"/>
    <s v="Texas"/>
    <n v="78207"/>
    <s v="Central"/>
    <s v="FUR-CH-10001146"/>
    <s v="Furniture"/>
    <s v="Chairs"/>
    <s v="Global Value Mid-Back Manager's Chair, Gray"/>
    <n v="127.869"/>
    <n v="3"/>
    <n v="0.3"/>
    <n v="-9.1334999999999997"/>
    <s v="OK"/>
    <n v="-7.1428571428571425E-2"/>
  </r>
  <r>
    <n v="4593"/>
    <s v="CA-2016-129868"/>
    <x v="903"/>
    <x v="457"/>
    <x v="647"/>
    <d v="2017-09-07T00:00:00"/>
    <n v="250"/>
    <n v="2016"/>
    <s v="Q4"/>
    <s v="Dec"/>
    <s v="Standard Class"/>
    <s v="MC-18130"/>
    <s v="Mike Caudle"/>
    <s v="Corporate"/>
    <s v="United States"/>
    <s v="Los Angeles"/>
    <s v="California"/>
    <n v="90004"/>
    <s v="West"/>
    <s v="FUR-CH-10003535"/>
    <s v="Furniture"/>
    <s v="Chairs"/>
    <s v="Global Armless Task Chair, Royal Blue"/>
    <n v="146.352"/>
    <n v="3"/>
    <n v="0.2"/>
    <n v="-5.4882"/>
    <s v="OK"/>
    <n v="-3.7499999999999999E-2"/>
  </r>
  <r>
    <n v="2845"/>
    <s v="US-2016-162852"/>
    <x v="904"/>
    <x v="457"/>
    <x v="647"/>
    <d v="2017-09-18T00:00:00"/>
    <n v="261"/>
    <n v="2016"/>
    <s v="Q4"/>
    <s v="Dec"/>
    <s v="Standard Class"/>
    <s v="BG-11695"/>
    <s v="Brooke Gillingham"/>
    <s v="Corporate"/>
    <s v="United States"/>
    <s v="Woodstock"/>
    <s v="Illinois"/>
    <n v="60098"/>
    <s v="Central"/>
    <s v="FUR-CH-10004853"/>
    <s v="Furniture"/>
    <s v="Chairs"/>
    <s v="Global Manager's Adjustable Task Chair, Storm"/>
    <n v="845.48800000000006"/>
    <n v="8"/>
    <n v="0.3"/>
    <n v="-12.0784"/>
    <s v="OK"/>
    <n v="-1.4285714285714285E-2"/>
  </r>
  <r>
    <n v="4595"/>
    <s v="CA-2016-129868"/>
    <x v="905"/>
    <x v="457"/>
    <x v="647"/>
    <d v="2017-09-08T00:00:00"/>
    <n v="251"/>
    <n v="2016"/>
    <s v="Q4"/>
    <s v="Dec"/>
    <s v="Standard Class"/>
    <s v="MC-18130"/>
    <s v="Mike Caudle"/>
    <s v="Corporate"/>
    <s v="United States"/>
    <s v="Los Angeles"/>
    <s v="California"/>
    <n v="90004"/>
    <s v="West"/>
    <s v="FUR-TA-10003473"/>
    <s v="Furniture"/>
    <s v="Tables"/>
    <s v="Bretford Rectangular Conference Table Tops"/>
    <n v="902.71199999999999"/>
    <n v="3"/>
    <n v="0.2"/>
    <n v="33.851700000000001"/>
    <s v="OK"/>
    <n v="3.7499999999999999E-2"/>
  </r>
  <r>
    <n v="8272"/>
    <s v="CA-2016-169670"/>
    <x v="906"/>
    <x v="457"/>
    <x v="647"/>
    <d v="2017-08-24T00:00:00"/>
    <n v="236"/>
    <n v="2016"/>
    <s v="Q4"/>
    <s v="Dec"/>
    <s v="Standard Class"/>
    <s v="JE-15715"/>
    <s v="Joe Elijah"/>
    <s v="Consumer"/>
    <s v="United States"/>
    <s v="New York City"/>
    <s v="New York"/>
    <n v="10009"/>
    <s v="East"/>
    <s v="FUR-CH-10002331"/>
    <s v="Furniture"/>
    <s v="Chairs"/>
    <s v="Hon 4700 Series Mobuis Mid-Back Task Chairs with Adjustable Arms"/>
    <n v="2563.056"/>
    <n v="8"/>
    <n v="0.1"/>
    <n v="313.26240000000001"/>
    <s v="OK"/>
    <n v="0.12222222222222223"/>
  </r>
  <r>
    <n v="6008"/>
    <s v="CA-2017-129028"/>
    <x v="907"/>
    <x v="458"/>
    <x v="648"/>
    <d v="2017-03-04T00:00:00"/>
    <n v="574"/>
    <n v="2015"/>
    <s v="Q3"/>
    <s v="Aug"/>
    <s v="First Class"/>
    <s v="GB-14530"/>
    <s v="George Bell"/>
    <s v="Corporate"/>
    <s v="United States"/>
    <s v="Florence"/>
    <s v="South Carolina"/>
    <n v="29501"/>
    <s v="South"/>
    <s v="FUR-FU-10004006"/>
    <s v="Furniture"/>
    <s v="Furnishings"/>
    <s v="Deflect-o DuraMat Lighweight, Studded, Beveled Mat for Low Pile Carpeting"/>
    <n v="127.95"/>
    <n v="3"/>
    <n v="0"/>
    <n v="21.7515"/>
    <s v="OK"/>
    <n v="0.16999999999999998"/>
  </r>
  <r>
    <n v="5148"/>
    <s v="CA-2017-128734"/>
    <x v="908"/>
    <x v="459"/>
    <x v="649"/>
    <d v="2017-12-31T00:00:00"/>
    <n v="143"/>
    <n v="2017"/>
    <s v="Q3"/>
    <s v="Aug"/>
    <s v="Standard Class"/>
    <s v="JL-15175"/>
    <s v="James Lanier"/>
    <s v="Home Office"/>
    <s v="United States"/>
    <s v="Chandler"/>
    <s v="Arizona"/>
    <n v="85224"/>
    <s v="West"/>
    <s v="FUR-FU-10001731"/>
    <s v="Furniture"/>
    <s v="Furnishings"/>
    <s v="Acrylic Self-Standing Desk Frames"/>
    <n v="8.5440000000000005"/>
    <n v="4"/>
    <n v="0.2"/>
    <n v="1.9224000000000001"/>
    <s v="OK"/>
    <n v="0.22500000000000001"/>
  </r>
  <r>
    <n v="4471"/>
    <s v="CA-2017-156895"/>
    <x v="909"/>
    <x v="295"/>
    <x v="650"/>
    <d v="2017-12-05T00:00:00"/>
    <n v="694"/>
    <n v="2016"/>
    <s v="Q1"/>
    <s v="Jan"/>
    <s v="Standard Class"/>
    <s v="DJ-13510"/>
    <s v="Don Jones"/>
    <s v="Corporate"/>
    <s v="United States"/>
    <s v="Philadelphia"/>
    <s v="Pennsylvania"/>
    <n v="19140"/>
    <s v="East"/>
    <s v="FUR-CH-10003535"/>
    <s v="Furniture"/>
    <s v="Chairs"/>
    <s v="Global Armless Task Chair, Royal Blue"/>
    <n v="128.05799999999999"/>
    <n v="3"/>
    <n v="0.3"/>
    <n v="-23.7822"/>
    <s v="OK"/>
    <n v="-0.18571428571428572"/>
  </r>
  <r>
    <n v="6150"/>
    <s v="CA-2017-101322"/>
    <x v="910"/>
    <x v="459"/>
    <x v="651"/>
    <d v="2017-12-31T00:00:00"/>
    <n v="98"/>
    <n v="2017"/>
    <s v="Q3"/>
    <s v="Sep"/>
    <s v="First Class"/>
    <s v="JG-15310"/>
    <s v="Jason Gross"/>
    <s v="Corporate"/>
    <s v="United States"/>
    <s v="Long Beach"/>
    <s v="California"/>
    <n v="90805"/>
    <s v="West"/>
    <s v="FUR-CH-10003968"/>
    <s v="Furniture"/>
    <s v="Chairs"/>
    <s v="Novimex Turbo Task Chair"/>
    <n v="340.70400000000001"/>
    <n v="6"/>
    <n v="0.2"/>
    <n v="-34.070399999999999"/>
    <s v="OK"/>
    <n v="-9.9999999999999992E-2"/>
  </r>
  <r>
    <n v="9473"/>
    <s v="CA-2017-102925"/>
    <x v="911"/>
    <x v="413"/>
    <x v="397"/>
    <d v="2017-10-11T00:00:00"/>
    <n v="686"/>
    <n v="2015"/>
    <s v="Q4"/>
    <s v="Nov"/>
    <s v="Second Class"/>
    <s v="CD-12280"/>
    <s v="Christina DeMoss"/>
    <s v="Consumer"/>
    <s v="United States"/>
    <s v="New York City"/>
    <s v="New York"/>
    <n v="10024"/>
    <s v="East"/>
    <s v="FUR-CH-10004875"/>
    <s v="Furniture"/>
    <s v="Chairs"/>
    <s v="Harbour Creations 67200 Series Stacking Chairs"/>
    <n v="128.124"/>
    <n v="2"/>
    <n v="0.1"/>
    <n v="24.2012"/>
    <s v="OK"/>
    <n v="0.18888888888888888"/>
  </r>
  <r>
    <n v="5149"/>
    <s v="CA-2017-128734"/>
    <x v="912"/>
    <x v="459"/>
    <x v="652"/>
    <d v="2017-12-31T00:00:00"/>
    <n v="142"/>
    <n v="2017"/>
    <s v="Q3"/>
    <s v="Aug"/>
    <s v="Standard Class"/>
    <s v="JL-15175"/>
    <s v="James Lanier"/>
    <s v="Home Office"/>
    <s v="United States"/>
    <s v="Chandler"/>
    <s v="Arizona"/>
    <n v="85224"/>
    <s v="West"/>
    <s v="FUR-CH-10001394"/>
    <s v="Furniture"/>
    <s v="Chairs"/>
    <s v="Global Leather Executive Chair"/>
    <n v="842.37599999999998"/>
    <n v="3"/>
    <n v="0.2"/>
    <n v="105.297"/>
    <s v="OK"/>
    <n v="0.125"/>
  </r>
  <r>
    <n v="3432"/>
    <s v="CA-2017-148264"/>
    <x v="913"/>
    <x v="313"/>
    <x v="34"/>
    <d v="2017-09-12T00:00:00"/>
    <n v="598"/>
    <n v="2016"/>
    <s v="Q1"/>
    <s v="Jan"/>
    <s v="First Class"/>
    <s v="LF-17185"/>
    <s v="Luke Foster"/>
    <s v="Consumer"/>
    <s v="United States"/>
    <s v="Inglewood"/>
    <s v="California"/>
    <n v="90301"/>
    <s v="West"/>
    <s v="FUR-FU-10002703"/>
    <s v="Furniture"/>
    <s v="Furnishings"/>
    <s v="Tenex Traditional Chairmats for Hard Floors, Average Lip, 36&quot; x 48&quot;"/>
    <n v="128.9"/>
    <n v="2"/>
    <n v="0"/>
    <n v="15.468"/>
    <s v="OK"/>
    <n v="0.12"/>
  </r>
  <r>
    <n v="4296"/>
    <s v="CA-2017-169124"/>
    <x v="914"/>
    <x v="460"/>
    <x v="653"/>
    <d v="2017-10-07T00:00:00"/>
    <n v="725"/>
    <n v="2015"/>
    <s v="Q4"/>
    <s v="Oct"/>
    <s v="Standard Class"/>
    <s v="MB-17305"/>
    <s v="Maria Bertelson"/>
    <s v="Consumer"/>
    <s v="United States"/>
    <s v="Citrus Heights"/>
    <s v="California"/>
    <n v="95610"/>
    <s v="West"/>
    <s v="FUR-FU-10001215"/>
    <s v="Furniture"/>
    <s v="Furnishings"/>
    <s v="Howard Miller 11-1/2&quot; Diameter Brentwood Wall Clock"/>
    <n v="129.38999999999999"/>
    <n v="3"/>
    <n v="0"/>
    <n v="54.343800000000002"/>
    <s v="OK"/>
    <n v="0.42000000000000004"/>
  </r>
  <r>
    <n v="4942"/>
    <s v="CA-2015-156482"/>
    <x v="915"/>
    <x v="461"/>
    <x v="654"/>
    <d v="2015-02-13T00:00:00"/>
    <n v="158"/>
    <n v="2014"/>
    <s v="Q3"/>
    <s v="Sep"/>
    <s v="Standard Class"/>
    <s v="IL-15100"/>
    <s v="Ivan Liston"/>
    <s v="Consumer"/>
    <s v="United States"/>
    <s v="Wilmington"/>
    <s v="Delaware"/>
    <n v="19805"/>
    <s v="East"/>
    <s v="FUR-BO-10002598"/>
    <s v="Furniture"/>
    <s v="Bookcases"/>
    <s v="Hon Metal Bookcases, Putty"/>
    <n v="283.92"/>
    <n v="4"/>
    <n v="0"/>
    <n v="82.336799999999997"/>
    <s v="OK"/>
    <n v="0.28999999999999998"/>
  </r>
  <r>
    <n v="4456"/>
    <s v="US-2015-146745"/>
    <x v="916"/>
    <x v="326"/>
    <x v="655"/>
    <d v="2015-08-09T00:00:00"/>
    <n v="381"/>
    <n v="2014"/>
    <s v="Q3"/>
    <s v="Jul"/>
    <s v="Standard Class"/>
    <s v="AS-10630"/>
    <s v="Ann Steele"/>
    <s v="Home Office"/>
    <s v="United States"/>
    <s v="San Francisco"/>
    <s v="California"/>
    <n v="94110"/>
    <s v="West"/>
    <s v="FUR-CH-10002372"/>
    <s v="Furniture"/>
    <s v="Chairs"/>
    <s v="Office Star - Ergonomically Designed Knee Chair"/>
    <n v="129.56800000000001"/>
    <n v="2"/>
    <n v="0.2"/>
    <n v="-12.956799999999999"/>
    <s v="OK"/>
    <n v="-9.9999999999999992E-2"/>
  </r>
  <r>
    <n v="4941"/>
    <s v="CA-2015-156482"/>
    <x v="917"/>
    <x v="461"/>
    <x v="656"/>
    <d v="2015-02-13T00:00:00"/>
    <n v="159"/>
    <n v="2014"/>
    <s v="Q3"/>
    <s v="Sep"/>
    <s v="Standard Class"/>
    <s v="IL-15100"/>
    <s v="Ivan Liston"/>
    <s v="Consumer"/>
    <s v="United States"/>
    <s v="Wilmington"/>
    <s v="Delaware"/>
    <n v="19805"/>
    <s v="East"/>
    <s v="FUR-CH-10001708"/>
    <s v="Furniture"/>
    <s v="Chairs"/>
    <s v="Office Star - Contemporary Swivel Chair with Padded Adjustable Arms and Flex Back"/>
    <n v="1268.82"/>
    <n v="9"/>
    <n v="0"/>
    <n v="266.4522"/>
    <s v="OK"/>
    <n v="0.21000000000000002"/>
  </r>
  <r>
    <n v="3146"/>
    <s v="CA-2017-131828"/>
    <x v="918"/>
    <x v="462"/>
    <x v="657"/>
    <d v="2017-02-13T00:00:00"/>
    <n v="336"/>
    <n v="2016"/>
    <s v="Q1"/>
    <s v="Mar"/>
    <s v="Second Class"/>
    <s v="CS-11845"/>
    <s v="Cari Sayre"/>
    <s v="Corporate"/>
    <s v="United States"/>
    <s v="Seattle"/>
    <s v="Washington"/>
    <n v="98105"/>
    <s v="West"/>
    <s v="FUR-CH-10004495"/>
    <s v="Furniture"/>
    <s v="Chairs"/>
    <s v="Global Leather and Oak Executive Chair, Black"/>
    <n v="963.13599999999997"/>
    <n v="4"/>
    <n v="0.2"/>
    <n v="108.3528"/>
    <s v="OK"/>
    <n v="0.1125"/>
  </r>
  <r>
    <n v="3087"/>
    <s v="CA-2017-118773"/>
    <x v="919"/>
    <x v="463"/>
    <x v="658"/>
    <d v="2017-02-14T00:00:00"/>
    <n v="381"/>
    <n v="2016"/>
    <s v="Q1"/>
    <s v="Jan"/>
    <s v="Standard Class"/>
    <s v="TP-21415"/>
    <s v="Tom Prescott"/>
    <s v="Consumer"/>
    <s v="United States"/>
    <s v="Houston"/>
    <s v="Texas"/>
    <n v="77070"/>
    <s v="Central"/>
    <s v="FUR-FU-10000550"/>
    <s v="Furniture"/>
    <s v="Furnishings"/>
    <s v="Stacking Trays by OIC"/>
    <n v="3.984"/>
    <n v="2"/>
    <n v="0.6"/>
    <n v="-2.6892"/>
    <s v="OK"/>
    <n v="-0.67500000000000004"/>
  </r>
  <r>
    <n v="5961"/>
    <s v="CA-2017-150602"/>
    <x v="920"/>
    <x v="463"/>
    <x v="659"/>
    <d v="2017-02-14T00:00:00"/>
    <n v="380"/>
    <n v="2016"/>
    <s v="Q1"/>
    <s v="Jan"/>
    <s v="Second Class"/>
    <s v="ML-17395"/>
    <s v="Marina Lichtenstein"/>
    <s v="Corporate"/>
    <s v="United States"/>
    <s v="Los Angeles"/>
    <s v="California"/>
    <n v="90045"/>
    <s v="West"/>
    <s v="FUR-FU-10003142"/>
    <s v="Furniture"/>
    <s v="Furnishings"/>
    <s v="Master Big Foot Doorstop, Beige"/>
    <n v="21.12"/>
    <n v="4"/>
    <n v="0"/>
    <n v="6.5472000000000001"/>
    <s v="OK"/>
    <n v="0.31"/>
  </r>
  <r>
    <n v="2518"/>
    <s v="CA-2017-123134"/>
    <x v="921"/>
    <x v="464"/>
    <x v="660"/>
    <d v="2017-07-05T00:00:00"/>
    <n v="671"/>
    <n v="2015"/>
    <s v="Q3"/>
    <s v="Sep"/>
    <s v="Standard Class"/>
    <s v="DW-13585"/>
    <s v="Dorothy Wardle"/>
    <s v="Corporate"/>
    <s v="United States"/>
    <s v="Westfield"/>
    <s v="New Jersey"/>
    <n v="7090"/>
    <s v="East"/>
    <s v="FUR-FU-10003975"/>
    <s v="Furniture"/>
    <s v="Furnishings"/>
    <s v="Eldon Advantage Chair Mats for Low to Medium Pile Carpets"/>
    <n v="129.93"/>
    <n v="3"/>
    <n v="0"/>
    <n v="12.993"/>
    <s v="OK"/>
    <n v="9.9999999999999992E-2"/>
  </r>
  <r>
    <n v="9239"/>
    <s v="CA-2017-138156"/>
    <x v="922"/>
    <x v="463"/>
    <x v="661"/>
    <d v="2017-02-14T00:00:00"/>
    <n v="336"/>
    <n v="2016"/>
    <s v="Q1"/>
    <s v="Mar"/>
    <s v="First Class"/>
    <s v="MM-17260"/>
    <s v="Magdelene Morse"/>
    <s v="Consumer"/>
    <s v="United States"/>
    <s v="Columbus"/>
    <s v="Ohio"/>
    <n v="43229"/>
    <s v="East"/>
    <s v="FUR-FU-10003601"/>
    <s v="Furniture"/>
    <s v="Furnishings"/>
    <s v="Deflect-o RollaMat Studded, Beveled Mat for Medium Pile Carpeting"/>
    <n v="147.56800000000001"/>
    <n v="2"/>
    <n v="0.2"/>
    <n v="-3.6892"/>
    <s v="OK"/>
    <n v="-2.4999999999999998E-2"/>
  </r>
  <r>
    <n v="1535"/>
    <s v="CA-2017-124086"/>
    <x v="923"/>
    <x v="463"/>
    <x v="662"/>
    <d v="2017-02-14T00:00:00"/>
    <n v="356"/>
    <n v="2016"/>
    <s v="Q1"/>
    <s v="Feb"/>
    <s v="Standard Class"/>
    <s v="MP-18175"/>
    <s v="Mike Pelletier"/>
    <s v="Home Office"/>
    <s v="United States"/>
    <s v="Laguna Niguel"/>
    <s v="California"/>
    <n v="92677"/>
    <s v="West"/>
    <s v="FUR-BO-10004015"/>
    <s v="Furniture"/>
    <s v="Bookcases"/>
    <s v="Bush Andora Bookcase, Maple/Graphite Gray Finish"/>
    <n v="203.983"/>
    <n v="2"/>
    <n v="0.15"/>
    <n v="16.7986"/>
    <s v="OK"/>
    <n v="8.2352941176470587E-2"/>
  </r>
  <r>
    <n v="9255"/>
    <s v="CA-2014-168368"/>
    <x v="924"/>
    <x v="465"/>
    <x v="663"/>
    <d v="2014-05-12T00:00:00"/>
    <n v="86"/>
    <n v="2014"/>
    <s v="Q1"/>
    <s v="Feb"/>
    <s v="Second Class"/>
    <s v="GA-14725"/>
    <s v="Guy Armstrong"/>
    <s v="Consumer"/>
    <s v="United States"/>
    <s v="Columbia"/>
    <s v="Missouri"/>
    <n v="65203"/>
    <s v="Central"/>
    <s v="FUR-CH-10001146"/>
    <s v="Furniture"/>
    <s v="Chairs"/>
    <s v="Global Value Mid-Back Manager's Chair, Gray"/>
    <n v="60.89"/>
    <n v="1"/>
    <n v="0"/>
    <n v="15.2225"/>
    <s v="OK"/>
    <n v="0.25"/>
  </r>
  <r>
    <n v="9258"/>
    <s v="CA-2014-168368"/>
    <x v="925"/>
    <x v="465"/>
    <x v="663"/>
    <d v="2014-05-13T00:00:00"/>
    <n v="87"/>
    <n v="2014"/>
    <s v="Q1"/>
    <s v="Feb"/>
    <s v="Second Class"/>
    <s v="GA-14725"/>
    <s v="Guy Armstrong"/>
    <s v="Consumer"/>
    <s v="United States"/>
    <s v="Columbia"/>
    <s v="Missouri"/>
    <n v="65203"/>
    <s v="Central"/>
    <s v="FUR-FU-10002298"/>
    <s v="Furniture"/>
    <s v="Furnishings"/>
    <s v="Rubbermaid ClusterMat Chairmats, Mat Size- 66&quot; x 60&quot;, Lip 20&quot; x 11&quot; -90 Degree Angle"/>
    <n v="332.94"/>
    <n v="3"/>
    <n v="0"/>
    <n v="53.270400000000002"/>
    <s v="OK"/>
    <n v="0.16"/>
  </r>
  <r>
    <n v="5632"/>
    <s v="CA-2014-127614"/>
    <x v="926"/>
    <x v="465"/>
    <x v="663"/>
    <d v="2014-05-11T00:00:00"/>
    <n v="85"/>
    <n v="2014"/>
    <s v="Q1"/>
    <s v="Feb"/>
    <s v="Standard Class"/>
    <s v="NF-18385"/>
    <s v="Natalie Fritzler"/>
    <s v="Consumer"/>
    <s v="United States"/>
    <s v="Chesapeake"/>
    <s v="Virginia"/>
    <n v="23320"/>
    <s v="South"/>
    <s v="FUR-TA-10003715"/>
    <s v="Furniture"/>
    <s v="Tables"/>
    <s v="Hon 2111 Invitation Series Corner Table"/>
    <n v="1256.22"/>
    <n v="6"/>
    <n v="0"/>
    <n v="75.373199999999997"/>
    <s v="OK"/>
    <n v="0.06"/>
  </r>
  <r>
    <n v="5810"/>
    <s v="CA-2016-125017"/>
    <x v="927"/>
    <x v="466"/>
    <x v="664"/>
    <d v="2016-11-02T00:00:00"/>
    <n v="575"/>
    <n v="2015"/>
    <s v="Q2"/>
    <s v="Apr"/>
    <s v="Standard Class"/>
    <s v="KB-16240"/>
    <s v="Karen Bern"/>
    <s v="Corporate"/>
    <s v="United States"/>
    <s v="Chattanooga"/>
    <s v="Tennessee"/>
    <n v="37421"/>
    <s v="South"/>
    <s v="FUR-FU-10000723"/>
    <s v="Furniture"/>
    <s v="Furnishings"/>
    <s v="Deflect-o EconoMat Studded, No Bevel Mat for Low Pile Carpeting"/>
    <n v="132.22399999999999"/>
    <n v="4"/>
    <n v="0.2"/>
    <n v="-18.180800000000001"/>
    <s v="OK"/>
    <n v="-0.13750000000000001"/>
  </r>
  <r>
    <n v="7814"/>
    <s v="CA-2016-134334"/>
    <x v="928"/>
    <x v="467"/>
    <x v="84"/>
    <d v="2017-10-17T00:00:00"/>
    <n v="610"/>
    <n v="2016"/>
    <s v="Q1"/>
    <s v="Feb"/>
    <s v="First Class"/>
    <s v="DK-13090"/>
    <s v="Dave Kipp"/>
    <s v="Consumer"/>
    <s v="United States"/>
    <s v="Clinton"/>
    <s v="Maryland"/>
    <n v="20735"/>
    <s v="East"/>
    <s v="FUR-FU-10003274"/>
    <s v="Furniture"/>
    <s v="Furnishings"/>
    <s v="Regeneration Desk Collection"/>
    <n v="10.56"/>
    <n v="6"/>
    <n v="0"/>
    <n v="4.6463999999999999"/>
    <s v="OK"/>
    <n v="0.43999999999999995"/>
  </r>
  <r>
    <n v="3840"/>
    <s v="CA-2014-126760"/>
    <x v="929"/>
    <x v="468"/>
    <x v="665"/>
    <d v="2019-01-31T00:00:00"/>
    <n v="1818"/>
    <n v="2014"/>
    <s v="Q1"/>
    <s v="Feb"/>
    <s v="Standard Class"/>
    <s v="KM-16720"/>
    <s v="Kunst Miller"/>
    <s v="Consumer"/>
    <s v="United States"/>
    <s v="North Las Vegas"/>
    <s v="Nevada"/>
    <n v="89031"/>
    <s v="West"/>
    <s v="FUR-FU-10004018"/>
    <s v="Furniture"/>
    <s v="Furnishings"/>
    <s v="Tensor Computer Mounted Lamp"/>
    <n v="134.01"/>
    <n v="9"/>
    <n v="0"/>
    <n v="36.182699999999997"/>
    <s v="OK"/>
    <n v="0.27"/>
  </r>
  <r>
    <n v="7142"/>
    <s v="CA-2017-128783"/>
    <x v="930"/>
    <x v="469"/>
    <x v="590"/>
    <d v="2017-07-09T00:00:00"/>
    <n v="561"/>
    <n v="2015"/>
    <s v="Q4"/>
    <s v="Dec"/>
    <s v="Same Day"/>
    <s v="TG-21640"/>
    <s v="Trudy Glocke"/>
    <s v="Consumer"/>
    <s v="United States"/>
    <s v="Saint Charles"/>
    <s v="Missouri"/>
    <n v="63301"/>
    <s v="Central"/>
    <s v="FUR-FU-10003623"/>
    <s v="Furniture"/>
    <s v="Furnishings"/>
    <s v="DataProducts Ampli Magnifier Task Lamp, Black,"/>
    <n v="135.30000000000001"/>
    <n v="5"/>
    <n v="0"/>
    <n v="37.884"/>
    <s v="OK"/>
    <n v="0.27999999999999997"/>
  </r>
  <r>
    <n v="8383"/>
    <s v="CA-2016-163048"/>
    <x v="931"/>
    <x v="467"/>
    <x v="373"/>
    <d v="2016-02-15T00:00:00"/>
    <n v="290"/>
    <n v="2015"/>
    <s v="Q2"/>
    <s v="May"/>
    <s v="Standard Class"/>
    <s v="MH-17440"/>
    <s v="Mark Haberlin"/>
    <s v="Corporate"/>
    <s v="United States"/>
    <s v="Houston"/>
    <s v="Texas"/>
    <n v="77036"/>
    <s v="Central"/>
    <s v="FUR-CH-10001270"/>
    <s v="Furniture"/>
    <s v="Chairs"/>
    <s v="Harbour Creations Steel Folding Chair"/>
    <n v="241.5"/>
    <n v="4"/>
    <n v="0.3"/>
    <n v="0"/>
    <s v="Zero-Profit Order"/>
    <n v="0"/>
  </r>
  <r>
    <n v="7813"/>
    <s v="CA-2016-134334"/>
    <x v="932"/>
    <x v="467"/>
    <x v="84"/>
    <d v="2017-10-16T00:00:00"/>
    <n v="609"/>
    <n v="2016"/>
    <s v="Q1"/>
    <s v="Feb"/>
    <s v="First Class"/>
    <s v="DK-13090"/>
    <s v="Dave Kipp"/>
    <s v="Consumer"/>
    <s v="United States"/>
    <s v="Clinton"/>
    <s v="Maryland"/>
    <n v="20735"/>
    <s v="East"/>
    <s v="FUR-TA-10002356"/>
    <s v="Furniture"/>
    <s v="Tables"/>
    <s v="Bevis Boat-Shaped Conference Table"/>
    <n v="550.43100000000004"/>
    <n v="3"/>
    <n v="0.3"/>
    <n v="-47.1798"/>
    <s v="OK"/>
    <n v="-8.5714285714285715E-2"/>
  </r>
  <r>
    <n v="318"/>
    <s v="CA-2014-164973"/>
    <x v="933"/>
    <x v="470"/>
    <x v="666"/>
    <d v="2014-09-11T00:00:00"/>
    <n v="206"/>
    <n v="2014"/>
    <s v="Q1"/>
    <s v="Feb"/>
    <s v="Standard Class"/>
    <s v="NM-18445"/>
    <s v="Nathan Mautz"/>
    <s v="Home Office"/>
    <s v="United States"/>
    <s v="New York City"/>
    <s v="New York"/>
    <n v="10024"/>
    <s v="East"/>
    <s v="FUR-CH-10002602"/>
    <s v="Furniture"/>
    <s v="Chairs"/>
    <s v="DMI Arturo Collection Mission-style Design Wood Chair"/>
    <n v="135.88200000000001"/>
    <n v="1"/>
    <n v="0.1"/>
    <n v="24.1568"/>
    <s v="OK"/>
    <n v="0.17777777777777778"/>
  </r>
  <r>
    <n v="5245"/>
    <s v="CA-2016-156265"/>
    <x v="934"/>
    <x v="471"/>
    <x v="596"/>
    <d v="2016-04-08T00:00:00"/>
    <n v="455"/>
    <n v="2015"/>
    <s v="Q1"/>
    <s v="Jan"/>
    <s v="Second Class"/>
    <s v="BF-11020"/>
    <s v="Barry Franzšsisch"/>
    <s v="Corporate"/>
    <s v="United States"/>
    <s v="Los Angeles"/>
    <s v="California"/>
    <n v="90032"/>
    <s v="West"/>
    <s v="FUR-TA-10001691"/>
    <s v="Furniture"/>
    <s v="Tables"/>
    <s v="Barricks Non-Folding Utility Table with Steel Legs, Laminate Tops"/>
    <n v="136.464"/>
    <n v="2"/>
    <n v="0.2"/>
    <n v="15.3522"/>
    <s v="OK"/>
    <n v="0.1125"/>
  </r>
  <r>
    <n v="3273"/>
    <s v="CA-2015-146038"/>
    <x v="935"/>
    <x v="472"/>
    <x v="131"/>
    <d v="2015-02-16T00:00:00"/>
    <n v="119"/>
    <n v="2014"/>
    <s v="Q4"/>
    <s v="Oct"/>
    <s v="Standard Class"/>
    <s v="SJ-20215"/>
    <s v="Sarah Jordon"/>
    <s v="Consumer"/>
    <s v="United States"/>
    <s v="Los Angeles"/>
    <s v="California"/>
    <n v="90049"/>
    <s v="West"/>
    <s v="FUR-CH-10002774"/>
    <s v="Furniture"/>
    <s v="Chairs"/>
    <s v="Global Deluxe Stacking Chair, Gray"/>
    <n v="203.92"/>
    <n v="5"/>
    <n v="0.2"/>
    <n v="22.940999999999999"/>
    <s v="OK"/>
    <n v="0.1125"/>
  </r>
  <r>
    <n v="2604"/>
    <s v="CA-2016-165848"/>
    <x v="936"/>
    <x v="237"/>
    <x v="667"/>
    <d v="2016-04-06T00:00:00"/>
    <n v="415"/>
    <n v="2015"/>
    <s v="Q1"/>
    <s v="Feb"/>
    <s v="Same Day"/>
    <s v="EN-13780"/>
    <s v="Edward Nazzal"/>
    <s v="Consumer"/>
    <s v="United States"/>
    <s v="New York City"/>
    <s v="New York"/>
    <n v="10035"/>
    <s v="East"/>
    <s v="FUR-BO-10000362"/>
    <s v="Furniture"/>
    <s v="Bookcases"/>
    <s v="Sauder Inglewood Library Bookcases"/>
    <n v="136.78399999999999"/>
    <n v="1"/>
    <n v="0.2"/>
    <n v="5.1294000000000004"/>
    <s v="OK"/>
    <n v="3.7500000000000006E-2"/>
  </r>
  <r>
    <n v="1909"/>
    <s v="CA-2015-157959"/>
    <x v="937"/>
    <x v="473"/>
    <x v="668"/>
    <d v="2015-04-02T00:00:00"/>
    <n v="260"/>
    <n v="2014"/>
    <s v="Q3"/>
    <s v="Jul"/>
    <s v="First Class"/>
    <s v="RW-19540"/>
    <s v="Rick Wilson"/>
    <s v="Corporate"/>
    <s v="United States"/>
    <s v="Los Angeles"/>
    <s v="California"/>
    <n v="90008"/>
    <s v="West"/>
    <s v="FUR-FU-10004093"/>
    <s v="Furniture"/>
    <s v="Furnishings"/>
    <s v="Hand-Finished Solid Wood Document Frame"/>
    <n v="136.91999999999999"/>
    <n v="4"/>
    <n v="0"/>
    <n v="41.076000000000001"/>
    <s v="OK"/>
    <n v="0.30000000000000004"/>
  </r>
  <r>
    <n v="6082"/>
    <s v="US-2014-165589"/>
    <x v="938"/>
    <x v="474"/>
    <x v="669"/>
    <d v="2017-10-29T00:00:00"/>
    <n v="1349"/>
    <n v="2014"/>
    <s v="Q1"/>
    <s v="Feb"/>
    <s v="Same Day"/>
    <s v="TB-21595"/>
    <s v="Troy Blackwell"/>
    <s v="Consumer"/>
    <s v="United States"/>
    <s v="Lubbock"/>
    <s v="Texas"/>
    <n v="79424"/>
    <s v="Central"/>
    <s v="FUR-FU-10002396"/>
    <s v="Furniture"/>
    <s v="Furnishings"/>
    <s v="DAX Copper Panel Document Frame, 5 x 7 Size"/>
    <n v="25.16"/>
    <n v="5"/>
    <n v="0.6"/>
    <n v="-11.321999999999999"/>
    <s v="OK"/>
    <n v="-0.44999999999999996"/>
  </r>
  <r>
    <n v="457"/>
    <s v="US-2014-110674"/>
    <x v="939"/>
    <x v="474"/>
    <x v="669"/>
    <d v="2014-05-30T00:00:00"/>
    <n v="101"/>
    <n v="2014"/>
    <s v="Q1"/>
    <s v="Feb"/>
    <s v="Standard Class"/>
    <s v="SC-20095"/>
    <s v="Sanjit Chand"/>
    <s v="Consumer"/>
    <s v="United States"/>
    <s v="Concord"/>
    <s v="California"/>
    <n v="94521"/>
    <s v="West"/>
    <s v="FUR-CH-10000225"/>
    <s v="Furniture"/>
    <s v="Chairs"/>
    <s v="Global Geo Office Task Chair, Gray"/>
    <n v="129.56800000000001"/>
    <n v="2"/>
    <n v="0.2"/>
    <n v="-24.294"/>
    <s v="OK"/>
    <n v="-0.1875"/>
  </r>
  <r>
    <n v="8638"/>
    <s v="CA-2017-151281"/>
    <x v="940"/>
    <x v="475"/>
    <x v="670"/>
    <d v="2018-04-30T00:00:00"/>
    <n v="449"/>
    <n v="2017"/>
    <s v="Q1"/>
    <s v="Feb"/>
    <s v="Standard Class"/>
    <s v="HM-14980"/>
    <s v="Henry MacAllister"/>
    <s v="Consumer"/>
    <s v="United States"/>
    <s v="Seattle"/>
    <s v="Washington"/>
    <n v="98105"/>
    <s v="West"/>
    <s v="FUR-FU-10000397"/>
    <s v="Furniture"/>
    <s v="Furnishings"/>
    <s v="Luxo Economy Swing Arm Lamp"/>
    <n v="139.58000000000001"/>
    <n v="7"/>
    <n v="0"/>
    <n v="39.0824"/>
    <s v="OK"/>
    <n v="0.27999999999999997"/>
  </r>
  <r>
    <n v="8106"/>
    <s v="CA-2017-159149"/>
    <x v="941"/>
    <x v="476"/>
    <x v="671"/>
    <d v="2017-10-24T00:00:00"/>
    <n v="247"/>
    <n v="2017"/>
    <s v="Q1"/>
    <s v="Feb"/>
    <s v="First Class"/>
    <s v="CR-12820"/>
    <s v="Cyra Reiten"/>
    <s v="Home Office"/>
    <s v="United States"/>
    <s v="Houston"/>
    <s v="Texas"/>
    <n v="77041"/>
    <s v="Central"/>
    <s v="FUR-BO-10001601"/>
    <s v="Furniture"/>
    <s v="Bookcases"/>
    <s v="Sauder Mission Library with Doors, Fruitwood Finish"/>
    <n v="89.066400000000002"/>
    <n v="1"/>
    <n v="0.32"/>
    <n v="-17.0274"/>
    <s v="OK"/>
    <n v="-0.19117647058823528"/>
  </r>
  <r>
    <n v="2732"/>
    <s v="CA-2017-104801"/>
    <x v="942"/>
    <x v="476"/>
    <x v="671"/>
    <d v="2017-10-15T00:00:00"/>
    <n v="238"/>
    <n v="2017"/>
    <s v="Q1"/>
    <s v="Feb"/>
    <s v="Standard Class"/>
    <s v="FH-14350"/>
    <s v="Fred Harton"/>
    <s v="Consumer"/>
    <s v="United States"/>
    <s v="Seattle"/>
    <s v="Washington"/>
    <n v="98105"/>
    <s v="West"/>
    <s v="FUR-FU-10004017"/>
    <s v="Furniture"/>
    <s v="Furnishings"/>
    <s v="Tenex Contemporary Contur Chairmats for Low and Medium Pile Carpet, Computer, 39&quot; x 49&quot;"/>
    <n v="107.53"/>
    <n v="1"/>
    <n v="0"/>
    <n v="21.506"/>
    <s v="OK"/>
    <n v="0.2"/>
  </r>
  <r>
    <n v="1823"/>
    <s v="CA-2016-168956"/>
    <x v="943"/>
    <x v="477"/>
    <x v="82"/>
    <d v="2017-10-18T00:00:00"/>
    <n v="606"/>
    <n v="2016"/>
    <s v="Q1"/>
    <s v="Feb"/>
    <s v="Standard Class"/>
    <s v="EA-14035"/>
    <s v="Erin Ashbrook"/>
    <s v="Corporate"/>
    <s v="United States"/>
    <s v="Chicago"/>
    <s v="Illinois"/>
    <n v="60623"/>
    <s v="Central"/>
    <s v="FUR-CH-10004754"/>
    <s v="Furniture"/>
    <s v="Chairs"/>
    <s v="Global Stack Chair with Arms, Black"/>
    <n v="62.957999999999998"/>
    <n v="3"/>
    <n v="0.3"/>
    <n v="-2.6981999999999999"/>
    <s v="OK"/>
    <n v="-4.2857142857142858E-2"/>
  </r>
  <r>
    <n v="8161"/>
    <s v="CA-2016-134138"/>
    <x v="944"/>
    <x v="477"/>
    <x v="82"/>
    <d v="2017-10-19T00:00:00"/>
    <n v="607"/>
    <n v="2016"/>
    <s v="Q1"/>
    <s v="Feb"/>
    <s v="Standard Class"/>
    <s v="JD-15790"/>
    <s v="John Dryer"/>
    <s v="Consumer"/>
    <s v="United States"/>
    <s v="Belleville"/>
    <s v="New Jersey"/>
    <n v="7109"/>
    <s v="East"/>
    <s v="FUR-CH-10001545"/>
    <s v="Furniture"/>
    <s v="Chairs"/>
    <s v="Hon Comfortask Task/Swivel Chairs"/>
    <n v="227.96"/>
    <n v="2"/>
    <n v="0"/>
    <n v="36.473599999999998"/>
    <s v="OK"/>
    <n v="0.15999999999999998"/>
  </r>
  <r>
    <n v="9722"/>
    <s v="CA-2016-105781"/>
    <x v="945"/>
    <x v="477"/>
    <x v="82"/>
    <d v="2017-10-20T00:00:00"/>
    <n v="608"/>
    <n v="2016"/>
    <s v="Q1"/>
    <s v="Feb"/>
    <s v="Standard Class"/>
    <s v="JF-15565"/>
    <s v="Jill Fjeld"/>
    <s v="Consumer"/>
    <s v="United States"/>
    <s v="New York City"/>
    <s v="New York"/>
    <n v="10024"/>
    <s v="East"/>
    <s v="FUR-CH-10001802"/>
    <s v="Furniture"/>
    <s v="Chairs"/>
    <s v="Hon Every-Day Chair Series Swivel Task Chairs"/>
    <n v="326.64600000000002"/>
    <n v="3"/>
    <n v="0.1"/>
    <n v="39.923400000000001"/>
    <s v="OK"/>
    <n v="0.12222222222222222"/>
  </r>
  <r>
    <n v="9347"/>
    <s v="CA-2017-109085"/>
    <x v="946"/>
    <x v="478"/>
    <x v="672"/>
    <d v="2017-10-26T00:00:00"/>
    <n v="248"/>
    <n v="2017"/>
    <s v="Q1"/>
    <s v="Feb"/>
    <s v="First Class"/>
    <s v="CK-12325"/>
    <s v="Christine Kargatis"/>
    <s v="Home Office"/>
    <s v="United States"/>
    <s v="Troy"/>
    <s v="Ohio"/>
    <n v="45373"/>
    <s v="East"/>
    <s v="FUR-FU-10004973"/>
    <s v="Furniture"/>
    <s v="Furnishings"/>
    <s v="Flat Face Poster Frame"/>
    <n v="30.143999999999998"/>
    <n v="2"/>
    <n v="0.2"/>
    <n v="8.2896000000000001"/>
    <s v="OK"/>
    <n v="0.27500000000000002"/>
  </r>
  <r>
    <n v="8071"/>
    <s v="CA-2017-151750"/>
    <x v="947"/>
    <x v="479"/>
    <x v="673"/>
    <d v="2017-05-01T00:00:00"/>
    <n v="636"/>
    <n v="2015"/>
    <s v="Q3"/>
    <s v="Aug"/>
    <s v="Standard Class"/>
    <s v="JM-15250"/>
    <s v="Janet Martin"/>
    <s v="Consumer"/>
    <s v="United States"/>
    <s v="Huntsville"/>
    <s v="Texas"/>
    <n v="77340"/>
    <s v="Central"/>
    <s v="FUR-FU-10002116"/>
    <s v="Furniture"/>
    <s v="Furnishings"/>
    <s v="Tenex Carpeted, Granite-Look or Clear Contemporary Contour Shape Chair Mats"/>
    <n v="141.41999999999999"/>
    <n v="5"/>
    <n v="0.6"/>
    <n v="-187.38149999999999"/>
    <s v="OK"/>
    <n v="-1.325"/>
  </r>
  <r>
    <n v="3964"/>
    <s v="CA-2017-134838"/>
    <x v="948"/>
    <x v="478"/>
    <x v="672"/>
    <d v="2017-11-01T00:00:00"/>
    <n v="254"/>
    <n v="2017"/>
    <s v="Q1"/>
    <s v="Feb"/>
    <s v="First Class"/>
    <s v="ED-13885"/>
    <s v="Emily Ducich"/>
    <s v="Home Office"/>
    <s v="United States"/>
    <s v="Los Angeles"/>
    <s v="California"/>
    <n v="90045"/>
    <s v="West"/>
    <s v="FUR-FU-10004018"/>
    <s v="Furniture"/>
    <s v="Furnishings"/>
    <s v="Tensor Computer Mounted Lamp"/>
    <n v="44.67"/>
    <n v="3"/>
    <n v="0"/>
    <n v="12.0609"/>
    <s v="OK"/>
    <n v="0.27"/>
  </r>
  <r>
    <n v="9344"/>
    <s v="CA-2017-109085"/>
    <x v="949"/>
    <x v="478"/>
    <x v="672"/>
    <d v="2017-10-25T00:00:00"/>
    <n v="247"/>
    <n v="2017"/>
    <s v="Q1"/>
    <s v="Feb"/>
    <s v="First Class"/>
    <s v="CK-12325"/>
    <s v="Christine Kargatis"/>
    <s v="Home Office"/>
    <s v="United States"/>
    <s v="Troy"/>
    <s v="Ohio"/>
    <n v="45373"/>
    <s v="East"/>
    <s v="FUR-TA-10001086"/>
    <s v="Furniture"/>
    <s v="Tables"/>
    <s v="SAFCO PlanMaster Boards, 60w x 37-1/2d, White Melamine"/>
    <n v="455.97"/>
    <n v="5"/>
    <n v="0.4"/>
    <n v="-106.393"/>
    <s v="OK"/>
    <n v="-0.23333333333333331"/>
  </r>
  <r>
    <n v="9348"/>
    <s v="CA-2017-109085"/>
    <x v="950"/>
    <x v="478"/>
    <x v="672"/>
    <d v="2017-10-27T00:00:00"/>
    <n v="249"/>
    <n v="2017"/>
    <s v="Q1"/>
    <s v="Feb"/>
    <s v="First Class"/>
    <s v="CK-12325"/>
    <s v="Christine Kargatis"/>
    <s v="Home Office"/>
    <s v="United States"/>
    <s v="Troy"/>
    <s v="Ohio"/>
    <n v="45373"/>
    <s v="East"/>
    <s v="FUR-CH-10003981"/>
    <s v="Furniture"/>
    <s v="Chairs"/>
    <s v="Global Commerce Series Low-Back Swivel/Tilt Chairs"/>
    <n v="899.43"/>
    <n v="5"/>
    <n v="0.3"/>
    <n v="-12.849"/>
    <s v="OK"/>
    <n v="-1.4285714285714287E-2"/>
  </r>
  <r>
    <n v="8677"/>
    <s v="CA-2017-163265"/>
    <x v="951"/>
    <x v="480"/>
    <x v="674"/>
    <d v="2017-10-23T00:00:00"/>
    <n v="244"/>
    <n v="2017"/>
    <s v="Q1"/>
    <s v="Feb"/>
    <s v="Standard Class"/>
    <s v="JS-16030"/>
    <s v="Joy Smith"/>
    <s v="Consumer"/>
    <s v="United States"/>
    <s v="Decatur"/>
    <s v="Illinois"/>
    <n v="62521"/>
    <s v="Central"/>
    <s v="FUR-FU-10004270"/>
    <s v="Furniture"/>
    <s v="Furnishings"/>
    <s v="Executive Impressions 13&quot; Clairmont Wall Clock"/>
    <n v="7.6920000000000002"/>
    <n v="1"/>
    <n v="0.6"/>
    <n v="-3.6537000000000002"/>
    <s v="OK"/>
    <n v="-0.47500000000000003"/>
  </r>
  <r>
    <n v="7123"/>
    <s v="CA-2017-166926"/>
    <x v="952"/>
    <x v="100"/>
    <x v="675"/>
    <d v="2017-08-12T00:00:00"/>
    <n v="716"/>
    <n v="2015"/>
    <s v="Q3"/>
    <s v="Aug"/>
    <s v="Standard Class"/>
    <s v="SO-20335"/>
    <s v="Sean O'Donnell"/>
    <s v="Consumer"/>
    <s v="United States"/>
    <s v="Seattle"/>
    <s v="Washington"/>
    <n v="98105"/>
    <s v="West"/>
    <s v="FUR-BO-10002598"/>
    <s v="Furniture"/>
    <s v="Bookcases"/>
    <s v="Hon Metal Bookcases, Putty"/>
    <n v="141.96"/>
    <n v="2"/>
    <n v="0"/>
    <n v="41.168399999999998"/>
    <s v="OK"/>
    <n v="0.28999999999999998"/>
  </r>
  <r>
    <n v="8674"/>
    <s v="CA-2017-163265"/>
    <x v="953"/>
    <x v="480"/>
    <x v="674"/>
    <d v="2017-10-22T00:00:00"/>
    <n v="243"/>
    <n v="2017"/>
    <s v="Q1"/>
    <s v="Feb"/>
    <s v="Standard Class"/>
    <s v="JS-16030"/>
    <s v="Joy Smith"/>
    <s v="Consumer"/>
    <s v="United States"/>
    <s v="Decatur"/>
    <s v="Illinois"/>
    <n v="62521"/>
    <s v="Central"/>
    <s v="FUR-CH-10004063"/>
    <s v="Furniture"/>
    <s v="Chairs"/>
    <s v="Global Deluxe High-Back Manager's Chair"/>
    <n v="600.55799999999999"/>
    <n v="3"/>
    <n v="0.3"/>
    <n v="-8.5793999999999997"/>
    <s v="OK"/>
    <n v="-1.4285714285714285E-2"/>
  </r>
  <r>
    <n v="9013"/>
    <s v="CA-2016-121447"/>
    <x v="954"/>
    <x v="481"/>
    <x v="454"/>
    <d v="2017-11-06T00:00:00"/>
    <n v="623"/>
    <n v="2016"/>
    <s v="Q1"/>
    <s v="Feb"/>
    <s v="First Class"/>
    <s v="EA-14035"/>
    <s v="Erin Ashbrook"/>
    <s v="Corporate"/>
    <s v="United States"/>
    <s v="New York City"/>
    <s v="New York"/>
    <n v="10011"/>
    <s v="East"/>
    <s v="FUR-FU-10001861"/>
    <s v="Furniture"/>
    <s v="Furnishings"/>
    <s v="Floodlight Indoor Halogen Bulbs, 1 Bulb per Pack, 60 Watts"/>
    <n v="135.80000000000001"/>
    <n v="7"/>
    <n v="0"/>
    <n v="66.542000000000002"/>
    <s v="OK"/>
    <n v="0.49"/>
  </r>
  <r>
    <n v="3860"/>
    <s v="CA-2017-154039"/>
    <x v="955"/>
    <x v="482"/>
    <x v="676"/>
    <d v="2017-10-28T00:00:00"/>
    <n v="248"/>
    <n v="2017"/>
    <s v="Q1"/>
    <s v="Feb"/>
    <s v="Standard Class"/>
    <s v="JK-16120"/>
    <s v="Julie Kriz"/>
    <s v="Home Office"/>
    <s v="United States"/>
    <s v="Chicago"/>
    <s v="Illinois"/>
    <n v="60653"/>
    <s v="Central"/>
    <s v="FUR-TA-10001932"/>
    <s v="Furniture"/>
    <s v="Tables"/>
    <s v="Chromcraft 48&quot; x 96&quot; Racetrack Double Pedestal Table"/>
    <n v="480.96"/>
    <n v="3"/>
    <n v="0.5"/>
    <n v="-269.33760000000001"/>
    <s v="OK"/>
    <n v="-0.56000000000000005"/>
  </r>
  <r>
    <n v="9079"/>
    <s v="CA-2016-108105"/>
    <x v="956"/>
    <x v="483"/>
    <x v="456"/>
    <d v="2017-10-21T00:00:00"/>
    <n v="606"/>
    <n v="2016"/>
    <s v="Q1"/>
    <s v="Feb"/>
    <s v="Standard Class"/>
    <s v="GW-14605"/>
    <s v="Giulietta Weimer"/>
    <s v="Consumer"/>
    <s v="United States"/>
    <s v="Henderson"/>
    <s v="Kentucky"/>
    <n v="42420"/>
    <s v="South"/>
    <s v="FUR-FU-10003773"/>
    <s v="Furniture"/>
    <s v="Furnishings"/>
    <s v="Eldon Cleatmat Plus Chair Mats for High Pile Carpets"/>
    <n v="318.08"/>
    <n v="4"/>
    <n v="0"/>
    <n v="34.988799999999998"/>
    <s v="OK"/>
    <n v="0.11"/>
  </r>
  <r>
    <n v="2275"/>
    <s v="CA-2014-157882"/>
    <x v="957"/>
    <x v="447"/>
    <x v="677"/>
    <d v="2014-08-10T00:00:00"/>
    <n v="186"/>
    <n v="2014"/>
    <s v="Q1"/>
    <s v="Feb"/>
    <s v="Second Class"/>
    <s v="AR-10405"/>
    <s v="Allen Rosenblatt"/>
    <s v="Corporate"/>
    <s v="United States"/>
    <s v="Los Angeles"/>
    <s v="California"/>
    <n v="90036"/>
    <s v="West"/>
    <s v="FUR-TA-10001866"/>
    <s v="Furniture"/>
    <s v="Tables"/>
    <s v="Bevis Round Conference Room Tables and Bases"/>
    <n v="143.43199999999999"/>
    <n v="1"/>
    <n v="0.2"/>
    <n v="3.5857999999999999"/>
    <s v="OK"/>
    <n v="2.5000000000000001E-2"/>
  </r>
  <r>
    <n v="2933"/>
    <s v="CA-2015-168564"/>
    <x v="958"/>
    <x v="484"/>
    <x v="678"/>
    <d v="2015-08-08T00:00:00"/>
    <n v="303"/>
    <n v="2014"/>
    <s v="Q4"/>
    <s v="Oct"/>
    <s v="Same Day"/>
    <s v="TT-21220"/>
    <s v="Thomas Thornton"/>
    <s v="Consumer"/>
    <s v="United States"/>
    <s v="San Francisco"/>
    <s v="California"/>
    <n v="94109"/>
    <s v="West"/>
    <s v="FUR-CH-10000785"/>
    <s v="Furniture"/>
    <s v="Chairs"/>
    <s v="Global Ergonomic Managers Chair"/>
    <n v="144.78399999999999"/>
    <n v="1"/>
    <n v="0.2"/>
    <n v="10.8588"/>
    <s v="OK"/>
    <n v="7.5000000000000011E-2"/>
  </r>
  <r>
    <n v="1360"/>
    <s v="US-2014-151925"/>
    <x v="959"/>
    <x v="31"/>
    <x v="35"/>
    <d v="2019-09-27T00:00:00"/>
    <n v="2086"/>
    <n v="2014"/>
    <s v="Q1"/>
    <s v="Jan"/>
    <s v="Second Class"/>
    <s v="KT-16465"/>
    <s v="Kean Takahito"/>
    <s v="Consumer"/>
    <s v="United States"/>
    <s v="Los Angeles"/>
    <s v="California"/>
    <n v="90049"/>
    <s v="West"/>
    <s v="FUR-CH-10002961"/>
    <s v="Furniture"/>
    <s v="Chairs"/>
    <s v="Leather Task Chair, Black"/>
    <n v="145.56800000000001"/>
    <n v="2"/>
    <n v="0.2"/>
    <n v="0"/>
    <s v="Zero-Profit Order"/>
    <n v="0"/>
  </r>
  <r>
    <n v="1933"/>
    <s v="CA-2017-161200"/>
    <x v="960"/>
    <x v="127"/>
    <x v="679"/>
    <d v="2017-10-08T00:00:00"/>
    <n v="670"/>
    <n v="2015"/>
    <s v="Q4"/>
    <s v="Dec"/>
    <s v="Second Class"/>
    <s v="SV-20365"/>
    <s v="Seth Vernon"/>
    <s v="Consumer"/>
    <s v="United States"/>
    <s v="Lafayette"/>
    <s v="Louisiana"/>
    <n v="70506"/>
    <s v="South"/>
    <s v="FUR-BO-10000468"/>
    <s v="Furniture"/>
    <s v="Bookcases"/>
    <s v="O'Sullivan 2-Shelf Heavy-Duty Bookcases"/>
    <n v="145.74"/>
    <n v="3"/>
    <n v="0"/>
    <n v="23.3184"/>
    <s v="OK"/>
    <n v="0.16"/>
  </r>
  <r>
    <n v="801"/>
    <s v="CA-2017-105809"/>
    <x v="961"/>
    <x v="485"/>
    <x v="680"/>
    <d v="2017-11-03T00:00:00"/>
    <n v="253"/>
    <n v="2017"/>
    <s v="Q1"/>
    <s v="Feb"/>
    <s v="First Class"/>
    <s v="HW-14935"/>
    <s v="Helen Wasserman"/>
    <s v="Corporate"/>
    <s v="United States"/>
    <s v="San Diego"/>
    <s v="California"/>
    <n v="92105"/>
    <s v="West"/>
    <s v="FUR-FU-10004090"/>
    <s v="Furniture"/>
    <s v="Furnishings"/>
    <s v="Executive Impressions 14&quot; Contract Wall Clock"/>
    <n v="22.23"/>
    <n v="1"/>
    <n v="0"/>
    <n v="7.3358999999999996"/>
    <s v="OK"/>
    <n v="0.32999999999999996"/>
  </r>
  <r>
    <n v="4740"/>
    <s v="CA-2015-105725"/>
    <x v="962"/>
    <x v="486"/>
    <x v="681"/>
    <d v="2017-10-30T00:00:00"/>
    <n v="979"/>
    <n v="2015"/>
    <s v="Q1"/>
    <s v="Feb"/>
    <s v="Standard Class"/>
    <s v="GT-14755"/>
    <s v="Guy Thornton"/>
    <s v="Consumer"/>
    <s v="United States"/>
    <s v="Long Beach"/>
    <s v="California"/>
    <n v="90805"/>
    <s v="West"/>
    <s v="FUR-TA-10001676"/>
    <s v="Furniture"/>
    <s v="Tables"/>
    <s v="Hon 61000 Series Interactive Training Tables"/>
    <n v="35.543999999999997"/>
    <n v="1"/>
    <n v="0.2"/>
    <n v="-0.88859999999999995"/>
    <s v="OK"/>
    <n v="-2.5000000000000001E-2"/>
  </r>
  <r>
    <n v="854"/>
    <s v="CA-2016-123274"/>
    <x v="963"/>
    <x v="487"/>
    <x v="662"/>
    <d v="2017-10-31T00:00:00"/>
    <n v="615"/>
    <n v="2016"/>
    <s v="Q1"/>
    <s v="Feb"/>
    <s v="Standard Class"/>
    <s v="GT-14710"/>
    <s v="Greg Tran"/>
    <s v="Consumer"/>
    <s v="United States"/>
    <s v="New York City"/>
    <s v="New York"/>
    <n v="10035"/>
    <s v="East"/>
    <s v="FUR-FU-10004090"/>
    <s v="Furniture"/>
    <s v="Furnishings"/>
    <s v="Executive Impressions 14&quot; Contract Wall Clock"/>
    <n v="44.46"/>
    <n v="2"/>
    <n v="0"/>
    <n v="14.671799999999999"/>
    <s v="OK"/>
    <n v="0.32999999999999996"/>
  </r>
  <r>
    <n v="5509"/>
    <s v="CA-2015-168529"/>
    <x v="964"/>
    <x v="488"/>
    <x v="682"/>
    <d v="2015-12-10T00:00:00"/>
    <n v="425"/>
    <n v="2014"/>
    <s v="Q4"/>
    <s v="Oct"/>
    <s v="Standard Class"/>
    <s v="MB-17305"/>
    <s v="Maria Bertelson"/>
    <s v="Consumer"/>
    <s v="United States"/>
    <s v="San Francisco"/>
    <s v="California"/>
    <n v="94122"/>
    <s v="West"/>
    <s v="FUR-FU-10001588"/>
    <s v="Furniture"/>
    <s v="Furnishings"/>
    <s v="Deflect-o SuperTray Unbreakable Stackable Tray, Letter, Black"/>
    <n v="145.9"/>
    <n v="5"/>
    <n v="0"/>
    <n v="62.737000000000002"/>
    <s v="OK"/>
    <n v="0.43"/>
  </r>
  <r>
    <n v="1369"/>
    <s v="CA-2017-133249"/>
    <x v="965"/>
    <x v="446"/>
    <x v="683"/>
    <d v="2017-11-07T00:00:00"/>
    <n v="664"/>
    <n v="2016"/>
    <s v="Q1"/>
    <s v="Jan"/>
    <s v="First Class"/>
    <s v="SZ-20035"/>
    <s v="Sam Zeldin"/>
    <s v="Home Office"/>
    <s v="United States"/>
    <s v="Pico Rivera"/>
    <s v="California"/>
    <n v="90660"/>
    <s v="West"/>
    <s v="FUR-FU-10001588"/>
    <s v="Furniture"/>
    <s v="Furnishings"/>
    <s v="Deflect-o SuperTray Unbreakable Stackable Tray, Letter, Black"/>
    <n v="145.9"/>
    <n v="5"/>
    <n v="0"/>
    <n v="62.737000000000002"/>
    <s v="OK"/>
    <n v="0.43"/>
  </r>
  <r>
    <n v="8985"/>
    <s v="CA-2016-110898"/>
    <x v="966"/>
    <x v="434"/>
    <x v="13"/>
    <d v="2016-12-03T00:00:00"/>
    <n v="604"/>
    <n v="2015"/>
    <s v="Q2"/>
    <s v="Apr"/>
    <s v="Standard Class"/>
    <s v="LC-16870"/>
    <s v="Lena Cacioppo"/>
    <s v="Consumer"/>
    <s v="United States"/>
    <s v="Chicago"/>
    <s v="Illinois"/>
    <n v="60623"/>
    <s v="Central"/>
    <s v="FUR-TA-10000849"/>
    <s v="Furniture"/>
    <s v="Tables"/>
    <s v="Bevis Rectangular Conference Tables"/>
    <n v="145.97999999999999"/>
    <n v="2"/>
    <n v="0.5"/>
    <n v="-99.266400000000004"/>
    <s v="OK"/>
    <n v="-0.68"/>
  </r>
  <r>
    <n v="4522"/>
    <s v="CA-2014-109491"/>
    <x v="967"/>
    <x v="489"/>
    <x v="684"/>
    <d v="2017-11-02T00:00:00"/>
    <n v="1345"/>
    <n v="2014"/>
    <s v="Q1"/>
    <s v="Feb"/>
    <s v="Standard Class"/>
    <s v="LC-16930"/>
    <s v="Linda Cazamias"/>
    <s v="Corporate"/>
    <s v="United States"/>
    <s v="Richmond"/>
    <s v="Indiana"/>
    <n v="47374"/>
    <s v="Central"/>
    <s v="FUR-FU-10000221"/>
    <s v="Furniture"/>
    <s v="Furnishings"/>
    <s v="Master Caster Door Stop, Brown"/>
    <n v="20.32"/>
    <n v="4"/>
    <n v="0"/>
    <n v="6.9088000000000003"/>
    <s v="OK"/>
    <n v="0.34"/>
  </r>
  <r>
    <n v="6834"/>
    <s v="CA-2016-153101"/>
    <x v="968"/>
    <x v="112"/>
    <x v="685"/>
    <d v="2016-08-09T00:00:00"/>
    <n v="455"/>
    <n v="2015"/>
    <s v="Q2"/>
    <s v="May"/>
    <s v="Same Day"/>
    <s v="PJ-19015"/>
    <s v="Pauline Johnson"/>
    <s v="Consumer"/>
    <s v="United States"/>
    <s v="Santa Ana"/>
    <s v="California"/>
    <n v="92704"/>
    <s v="West"/>
    <s v="FUR-TA-10003008"/>
    <s v="Furniture"/>
    <s v="Tables"/>
    <s v="Lesro Round Back Collection Coffee Table, End Table"/>
    <n v="146.04"/>
    <n v="1"/>
    <n v="0.2"/>
    <n v="-12.778499999999999"/>
    <s v="OK"/>
    <n v="-8.7499999999999994E-2"/>
  </r>
  <r>
    <n v="5306"/>
    <s v="US-2016-168410"/>
    <x v="969"/>
    <x v="490"/>
    <x v="686"/>
    <d v="2017-11-07T00:00:00"/>
    <n v="620"/>
    <n v="2016"/>
    <s v="Q1"/>
    <s v="Feb"/>
    <s v="Standard Class"/>
    <s v="BV-11245"/>
    <s v="Benjamin Venier"/>
    <s v="Corporate"/>
    <s v="United States"/>
    <s v="Oceanside"/>
    <s v="New York"/>
    <n v="11572"/>
    <s v="East"/>
    <s v="FUR-FU-10000629"/>
    <s v="Furniture"/>
    <s v="Furnishings"/>
    <s v="9-3/4 Diameter Round Wall Clock"/>
    <n v="68.95"/>
    <n v="5"/>
    <n v="0"/>
    <n v="28.959"/>
    <s v="OK"/>
    <n v="0.42"/>
  </r>
  <r>
    <n v="2066"/>
    <s v="CA-2014-106439"/>
    <x v="970"/>
    <x v="491"/>
    <x v="687"/>
    <d v="2016-10-04T00:00:00"/>
    <n v="907"/>
    <n v="2014"/>
    <s v="Q2"/>
    <s v="Apr"/>
    <s v="Standard Class"/>
    <s v="GG-14650"/>
    <s v="Greg Guthrie"/>
    <s v="Corporate"/>
    <s v="United States"/>
    <s v="Los Angeles"/>
    <s v="California"/>
    <n v="90049"/>
    <s v="West"/>
    <s v="FUR-CH-10003833"/>
    <s v="Furniture"/>
    <s v="Chairs"/>
    <s v="Novimex Fabric Task Chair"/>
    <n v="146.352"/>
    <n v="3"/>
    <n v="0.2"/>
    <n v="-9.1470000000000002"/>
    <s v="OK"/>
    <n v="-6.25E-2"/>
  </r>
  <r>
    <n v="6659"/>
    <s v="CA-2017-135937"/>
    <x v="971"/>
    <x v="492"/>
    <x v="446"/>
    <d v="2017-11-04T00:00:00"/>
    <n v="250"/>
    <n v="2017"/>
    <s v="Q1"/>
    <s v="Feb"/>
    <s v="Standard Class"/>
    <s v="KM-16375"/>
    <s v="Katherine Murray"/>
    <s v="Home Office"/>
    <s v="United States"/>
    <s v="Gilbert"/>
    <s v="Arizona"/>
    <n v="85234"/>
    <s v="West"/>
    <s v="FUR-FU-10002253"/>
    <s v="Furniture"/>
    <s v="Furnishings"/>
    <s v="Howard Miller 13&quot; Diameter Pewter Finish Round Wall Clock"/>
    <n v="68.703999999999994"/>
    <n v="2"/>
    <n v="0.2"/>
    <n v="16.3172"/>
    <s v="OK"/>
    <n v="0.23750000000000002"/>
  </r>
  <r>
    <n v="6660"/>
    <s v="CA-2017-135937"/>
    <x v="972"/>
    <x v="492"/>
    <x v="446"/>
    <d v="2017-11-05T00:00:00"/>
    <n v="251"/>
    <n v="2017"/>
    <s v="Q1"/>
    <s v="Feb"/>
    <s v="Standard Class"/>
    <s v="KM-16375"/>
    <s v="Katherine Murray"/>
    <s v="Home Office"/>
    <s v="United States"/>
    <s v="Gilbert"/>
    <s v="Arizona"/>
    <n v="85234"/>
    <s v="West"/>
    <s v="FUR-TA-10001039"/>
    <s v="Furniture"/>
    <s v="Tables"/>
    <s v="KI Adjustable-Height Table"/>
    <n v="386.91"/>
    <n v="9"/>
    <n v="0.5"/>
    <n v="-185.71680000000001"/>
    <s v="OK"/>
    <n v="-0.48"/>
  </r>
  <r>
    <n v="8116"/>
    <s v="CA-2017-101014"/>
    <x v="973"/>
    <x v="493"/>
    <x v="688"/>
    <d v="2019-05-11T00:00:00"/>
    <n v="762"/>
    <n v="2017"/>
    <s v="Q2"/>
    <s v="Apr"/>
    <s v="Standard Class"/>
    <s v="RW-19540"/>
    <s v="Rick Wilson"/>
    <s v="Corporate"/>
    <s v="United States"/>
    <s v="Los Angeles"/>
    <s v="California"/>
    <n v="90049"/>
    <s v="West"/>
    <s v="FUR-FU-10003374"/>
    <s v="Furniture"/>
    <s v="Furnishings"/>
    <s v="Electrix Fluorescent Magnifier Lamps &amp; Weighted Base"/>
    <n v="148.02000000000001"/>
    <n v="3"/>
    <n v="0"/>
    <n v="41.445599999999999"/>
    <s v="OK"/>
    <n v="0.27999999999999997"/>
  </r>
  <r>
    <n v="7014"/>
    <s v="CA-2017-141201"/>
    <x v="974"/>
    <x v="68"/>
    <x v="689"/>
    <d v="2017-11-12T00:00:00"/>
    <n v="630"/>
    <n v="2016"/>
    <s v="Q1"/>
    <s v="Feb"/>
    <s v="Second Class"/>
    <s v="DB-12910"/>
    <s v="Daniel Byrd"/>
    <s v="Home Office"/>
    <s v="United States"/>
    <s v="Salinas"/>
    <s v="California"/>
    <n v="93905"/>
    <s v="West"/>
    <s v="FUR-BO-10001519"/>
    <s v="Furniture"/>
    <s v="Bookcases"/>
    <s v="O'Sullivan 3-Shelf Heavy-Duty Bookcases"/>
    <n v="148.25700000000001"/>
    <n v="3"/>
    <n v="0.15"/>
    <n v="15.697800000000001"/>
    <s v="OK"/>
    <n v="0.10588235294117647"/>
  </r>
  <r>
    <n v="1191"/>
    <s v="CA-2017-117212"/>
    <x v="975"/>
    <x v="494"/>
    <x v="447"/>
    <d v="2017-11-11T00:00:00"/>
    <n v="256"/>
    <n v="2017"/>
    <s v="Q1"/>
    <s v="Feb"/>
    <s v="Second Class"/>
    <s v="BT-11530"/>
    <s v="Bradley Talbott"/>
    <s v="Home Office"/>
    <s v="United States"/>
    <s v="Los Angeles"/>
    <s v="California"/>
    <n v="90036"/>
    <s v="West"/>
    <s v="FUR-CH-10003973"/>
    <s v="Furniture"/>
    <s v="Chairs"/>
    <s v="GuestStacker Chair with Chrome Finish Legs"/>
    <n v="892.22400000000005"/>
    <n v="3"/>
    <n v="0.2"/>
    <n v="89.222399999999993"/>
    <s v="OK"/>
    <n v="9.9999999999999992E-2"/>
  </r>
  <r>
    <n v="1048"/>
    <s v="CA-2016-169103"/>
    <x v="976"/>
    <x v="495"/>
    <x v="690"/>
    <d v="2016-03-13T00:00:00"/>
    <n v="315"/>
    <n v="2015"/>
    <s v="Q2"/>
    <s v="May"/>
    <s v="Standard Class"/>
    <s v="ZC-21910"/>
    <s v="Zuschuss Carroll"/>
    <s v="Consumer"/>
    <s v="United States"/>
    <s v="Miami"/>
    <s v="Florida"/>
    <n v="33142"/>
    <s v="South"/>
    <s v="FUR-FU-10004006"/>
    <s v="Furniture"/>
    <s v="Furnishings"/>
    <s v="Deflect-o DuraMat Lighweight, Studded, Beveled Mat for Low Pile Carpeting"/>
    <n v="102.36"/>
    <n v="3"/>
    <n v="0.2"/>
    <n v="-3.8384999999999998"/>
    <s v="OK"/>
    <n v="-3.7499999999999999E-2"/>
  </r>
  <r>
    <n v="9787"/>
    <s v="US-2014-114377"/>
    <x v="977"/>
    <x v="232"/>
    <x v="684"/>
    <d v="2014-05-11T00:00:00"/>
    <n v="74"/>
    <n v="2014"/>
    <s v="Q1"/>
    <s v="Feb"/>
    <s v="Same Day"/>
    <s v="BG-11035"/>
    <s v="Barry Gonzalez"/>
    <s v="Consumer"/>
    <s v="United States"/>
    <s v="Hampton"/>
    <s v="Virginia"/>
    <n v="23666"/>
    <s v="South"/>
    <s v="FUR-CH-10004754"/>
    <s v="Furniture"/>
    <s v="Chairs"/>
    <s v="Global Stack Chair with Arms, Black"/>
    <n v="149.9"/>
    <n v="5"/>
    <n v="0"/>
    <n v="40.472999999999999"/>
    <s v="OK"/>
    <n v="0.26999999999999996"/>
  </r>
  <r>
    <n v="5568"/>
    <s v="CA-2017-157966"/>
    <x v="978"/>
    <x v="496"/>
    <x v="691"/>
    <d v="2017-11-23T00:00:00"/>
    <n v="255"/>
    <n v="2017"/>
    <s v="Q1"/>
    <s v="Mar"/>
    <s v="Same Day"/>
    <s v="SU-20665"/>
    <s v="Stephanie Ulpright"/>
    <s v="Home Office"/>
    <s v="United States"/>
    <s v="Chicago"/>
    <s v="Illinois"/>
    <n v="60610"/>
    <s v="Central"/>
    <s v="FUR-CH-10003606"/>
    <s v="Furniture"/>
    <s v="Chairs"/>
    <s v="SAFCO Folding Chair Trolley"/>
    <n v="89.768000000000001"/>
    <n v="1"/>
    <n v="0.3"/>
    <n v="-2.5648"/>
    <s v="OK"/>
    <n v="-2.8571428571428571E-2"/>
  </r>
  <r>
    <n v="1256"/>
    <s v="CA-2017-144638"/>
    <x v="979"/>
    <x v="497"/>
    <x v="692"/>
    <d v="2017-03-14T00:00:00"/>
    <n v="383"/>
    <n v="2016"/>
    <s v="Q1"/>
    <s v="Feb"/>
    <s v="Standard Class"/>
    <s v="MH-18115"/>
    <s v="Mick Hernandez"/>
    <s v="Home Office"/>
    <s v="United States"/>
    <s v="Chester"/>
    <s v="Pennsylvania"/>
    <n v="19013"/>
    <s v="East"/>
    <s v="FUR-FU-10003724"/>
    <s v="Furniture"/>
    <s v="Furnishings"/>
    <s v="Westinghouse Clip-On Gooseneck Lamps"/>
    <n v="6.6959999999999997"/>
    <n v="1"/>
    <n v="0.2"/>
    <n v="0.50219999999999998"/>
    <s v="OK"/>
    <n v="7.4999999999999997E-2"/>
  </r>
  <r>
    <n v="3865"/>
    <s v="CA-2015-157133"/>
    <x v="980"/>
    <x v="137"/>
    <x v="180"/>
    <d v="2017-03-25T00:00:00"/>
    <n v="744"/>
    <n v="2015"/>
    <s v="Q1"/>
    <s v="Mar"/>
    <s v="Standard Class"/>
    <s v="LC-16885"/>
    <s v="Lena Creighton"/>
    <s v="Consumer"/>
    <s v="United States"/>
    <s v="Champaign"/>
    <s v="Illinois"/>
    <n v="61821"/>
    <s v="Central"/>
    <s v="FUR-FU-10004904"/>
    <s v="Furniture"/>
    <s v="Furnishings"/>
    <s v="Eldon &quot;L&quot; Workstation Diamond Chairmat"/>
    <n v="151.96"/>
    <n v="5"/>
    <n v="0.6"/>
    <n v="-182.352"/>
    <s v="OK"/>
    <n v="-1.2"/>
  </r>
  <r>
    <n v="1257"/>
    <s v="CA-2017-144638"/>
    <x v="981"/>
    <x v="497"/>
    <x v="686"/>
    <d v="2017-03-14T00:00:00"/>
    <n v="382"/>
    <n v="2016"/>
    <s v="Q1"/>
    <s v="Feb"/>
    <s v="Standard Class"/>
    <s v="MH-18115"/>
    <s v="Mick Hernandez"/>
    <s v="Home Office"/>
    <s v="United States"/>
    <s v="Chester"/>
    <s v="Pennsylvania"/>
    <n v="19013"/>
    <s v="East"/>
    <s v="FUR-FU-10003535"/>
    <s v="Furniture"/>
    <s v="Furnishings"/>
    <s v="Howard Miller Distant Time Traveler Alarm Clock"/>
    <n v="43.872"/>
    <n v="2"/>
    <n v="0.2"/>
    <n v="11.516400000000001"/>
    <s v="OK"/>
    <n v="0.26250000000000001"/>
  </r>
  <r>
    <n v="8413"/>
    <s v="CA-2017-132290"/>
    <x v="982"/>
    <x v="497"/>
    <x v="693"/>
    <d v="2017-03-14T00:00:00"/>
    <n v="381"/>
    <n v="2016"/>
    <s v="Q1"/>
    <s v="Feb"/>
    <s v="Standard Class"/>
    <s v="MD-17350"/>
    <s v="Maribeth Dona"/>
    <s v="Consumer"/>
    <s v="United States"/>
    <s v="Dallas"/>
    <s v="Texas"/>
    <n v="75217"/>
    <s v="Central"/>
    <s v="FUR-TA-10002228"/>
    <s v="Furniture"/>
    <s v="Tables"/>
    <s v="Bevis Traditional Conference Table Top, Plinth Base"/>
    <n v="933.40800000000002"/>
    <n v="4"/>
    <n v="0.3"/>
    <n v="-173.34719999999999"/>
    <s v="OK"/>
    <n v="-0.18571428571428569"/>
  </r>
  <r>
    <n v="1406"/>
    <s v="US-2014-118486"/>
    <x v="983"/>
    <x v="498"/>
    <x v="694"/>
    <d v="2014-08-04T00:00:00"/>
    <n v="155"/>
    <n v="2014"/>
    <s v="Q1"/>
    <s v="Mar"/>
    <s v="First Class"/>
    <s v="SD-20485"/>
    <s v="Shirley Daniels"/>
    <s v="Home Office"/>
    <s v="United States"/>
    <s v="Philadelphia"/>
    <s v="Pennsylvania"/>
    <n v="19143"/>
    <s v="East"/>
    <s v="FUR-TA-10001039"/>
    <s v="Furniture"/>
    <s v="Tables"/>
    <s v="KI Adjustable-Height Table"/>
    <n v="154.76400000000001"/>
    <n v="3"/>
    <n v="0.4"/>
    <n v="-36.111600000000003"/>
    <s v="OK"/>
    <n v="-0.23333333333333334"/>
  </r>
  <r>
    <n v="3390"/>
    <s v="CA-2017-148404"/>
    <x v="984"/>
    <x v="279"/>
    <x v="695"/>
    <d v="2017-11-10T00:00:00"/>
    <n v="679"/>
    <n v="2016"/>
    <s v="Q1"/>
    <s v="Jan"/>
    <s v="Standard Class"/>
    <s v="Dp-13240"/>
    <s v="Dean percer"/>
    <s v="Home Office"/>
    <s v="United States"/>
    <s v="Charlotte"/>
    <s v="North Carolina"/>
    <n v="28205"/>
    <s v="South"/>
    <s v="FUR-TA-10001039"/>
    <s v="Furniture"/>
    <s v="Tables"/>
    <s v="KI Adjustable-Height Table"/>
    <n v="154.76400000000001"/>
    <n v="3"/>
    <n v="0.4"/>
    <n v="-36.111600000000003"/>
    <s v="OK"/>
    <n v="-0.23333333333333334"/>
  </r>
  <r>
    <n v="2026"/>
    <s v="CA-2015-114237"/>
    <x v="985"/>
    <x v="499"/>
    <x v="696"/>
    <d v="2017-11-16T00:00:00"/>
    <n v="977"/>
    <n v="2015"/>
    <s v="Q1"/>
    <s v="Mar"/>
    <s v="First Class"/>
    <s v="MC-17275"/>
    <s v="Marc Crier"/>
    <s v="Consumer"/>
    <s v="United States"/>
    <s v="Seattle"/>
    <s v="Washington"/>
    <n v="98103"/>
    <s v="West"/>
    <s v="FUR-BO-10004409"/>
    <s v="Furniture"/>
    <s v="Bookcases"/>
    <s v="Safco Value Mate Series Steel Bookcases, Baked Enamel Finish on Steel, Gray"/>
    <n v="141.96"/>
    <n v="2"/>
    <n v="0"/>
    <n v="39.748800000000003"/>
    <s v="OK"/>
    <n v="0.28000000000000003"/>
  </r>
  <r>
    <n v="5884"/>
    <s v="CA-2016-136301"/>
    <x v="986"/>
    <x v="500"/>
    <x v="661"/>
    <d v="2017-11-19T00:00:00"/>
    <n v="614"/>
    <n v="2016"/>
    <s v="Q1"/>
    <s v="Mar"/>
    <s v="Second Class"/>
    <s v="EH-13765"/>
    <s v="Edward Hooks"/>
    <s v="Corporate"/>
    <s v="United States"/>
    <s v="San Francisco"/>
    <s v="California"/>
    <n v="94109"/>
    <s v="West"/>
    <s v="FUR-FU-10004712"/>
    <s v="Furniture"/>
    <s v="Furnishings"/>
    <s v="Westinghouse Mesh Shade Clip-On Gooseneck Lamp, Black"/>
    <n v="28.28"/>
    <n v="2"/>
    <n v="0"/>
    <n v="7.3528000000000002"/>
    <s v="OK"/>
    <n v="0.26"/>
  </r>
  <r>
    <n v="8399"/>
    <s v="CA-2017-120061"/>
    <x v="987"/>
    <x v="501"/>
    <x v="697"/>
    <d v="2017-07-11T00:00:00"/>
    <n v="658"/>
    <n v="2015"/>
    <s v="Q3"/>
    <s v="Sep"/>
    <s v="Second Class"/>
    <s v="SR-20425"/>
    <s v="Sharelle Roach"/>
    <s v="Home Office"/>
    <s v="United States"/>
    <s v="Springfield"/>
    <s v="Ohio"/>
    <n v="45503"/>
    <s v="East"/>
    <s v="FUR-CH-10001973"/>
    <s v="Furniture"/>
    <s v="Chairs"/>
    <s v="Office Star Flex Back Scooter Chair with White Frame"/>
    <n v="155.37200000000001"/>
    <n v="2"/>
    <n v="0.3"/>
    <n v="-35.513599999999997"/>
    <s v="OK"/>
    <n v="-0.22857142857142854"/>
  </r>
  <r>
    <n v="2759"/>
    <s v="CA-2016-146171"/>
    <x v="988"/>
    <x v="500"/>
    <x v="698"/>
    <d v="2016-03-15T00:00:00"/>
    <n v="265"/>
    <n v="2015"/>
    <s v="Q2"/>
    <s v="Jun"/>
    <s v="Standard Class"/>
    <s v="JP-16135"/>
    <s v="Julie Prescott"/>
    <s v="Home Office"/>
    <s v="United States"/>
    <s v="Columbus"/>
    <s v="Georgia"/>
    <n v="31907"/>
    <s v="South"/>
    <s v="FUR-FU-10004270"/>
    <s v="Furniture"/>
    <s v="Furnishings"/>
    <s v="Executive Impressions 13&quot; Clairmont Wall Clock"/>
    <n v="76.92"/>
    <n v="4"/>
    <n v="0"/>
    <n v="31.537199999999999"/>
    <s v="OK"/>
    <n v="0.41"/>
  </r>
  <r>
    <n v="1314"/>
    <s v="US-2016-134488"/>
    <x v="989"/>
    <x v="172"/>
    <x v="231"/>
    <d v="2019-09-06T00:00:00"/>
    <n v="1335"/>
    <n v="2016"/>
    <s v="Q1"/>
    <s v="Jan"/>
    <s v="Standard Class"/>
    <s v="PK-19075"/>
    <s v="Pete Kriz"/>
    <s v="Consumer"/>
    <s v="United States"/>
    <s v="Columbus"/>
    <s v="Ohio"/>
    <n v="43229"/>
    <s v="East"/>
    <s v="FUR-CH-10003199"/>
    <s v="Furniture"/>
    <s v="Chairs"/>
    <s v="Office Star - Contemporary Task Swivel Chair"/>
    <n v="155.37200000000001"/>
    <n v="2"/>
    <n v="0.3"/>
    <n v="-13.317600000000001"/>
    <s v="OK"/>
    <n v="-8.5714285714285715E-2"/>
  </r>
  <r>
    <n v="8955"/>
    <s v="CA-2014-156790"/>
    <x v="990"/>
    <x v="502"/>
    <x v="699"/>
    <d v="2014-10-08T00:00:00"/>
    <n v="183"/>
    <n v="2014"/>
    <s v="Q2"/>
    <s v="Apr"/>
    <s v="Second Class"/>
    <s v="VG-21790"/>
    <s v="Vivek Gonzalez"/>
    <s v="Consumer"/>
    <s v="United States"/>
    <s v="Jacksonville"/>
    <s v="Florida"/>
    <n v="32216"/>
    <s v="South"/>
    <s v="FUR-BO-10000468"/>
    <s v="Furniture"/>
    <s v="Bookcases"/>
    <s v="O'Sullivan 2-Shelf Heavy-Duty Bookcases"/>
    <n v="155.45599999999999"/>
    <n v="4"/>
    <n v="0.2"/>
    <n v="-7.7728000000000002"/>
    <s v="OK"/>
    <n v="-0.05"/>
  </r>
  <r>
    <n v="1018"/>
    <s v="CA-2015-108665"/>
    <x v="991"/>
    <x v="16"/>
    <x v="700"/>
    <d v="2015-10-07T00:00:00"/>
    <n v="391"/>
    <n v="2014"/>
    <s v="Q3"/>
    <s v="Sep"/>
    <s v="Standard Class"/>
    <s v="KM-16225"/>
    <s v="Kalyca Meade"/>
    <s v="Corporate"/>
    <s v="United States"/>
    <s v="New York City"/>
    <s v="New York"/>
    <n v="10011"/>
    <s v="East"/>
    <s v="FUR-FU-10000965"/>
    <s v="Furniture"/>
    <s v="Furnishings"/>
    <s v="Howard Miller 11-1/2&quot; Diameter Ridgewood Wall Clock"/>
    <n v="155.82"/>
    <n v="3"/>
    <n v="0"/>
    <n v="63.886200000000002"/>
    <s v="OK"/>
    <n v="0.41000000000000003"/>
  </r>
  <r>
    <n v="6550"/>
    <s v="US-2015-164966"/>
    <x v="992"/>
    <x v="503"/>
    <x v="701"/>
    <d v="2019-02-16T00:00:00"/>
    <n v="1500"/>
    <n v="2015"/>
    <s v="Q1"/>
    <s v="Jan"/>
    <s v="First Class"/>
    <s v="GH-14410"/>
    <s v="Gary Hansen"/>
    <s v="Home Office"/>
    <s v="United States"/>
    <s v="Lakeville"/>
    <s v="Minnesota"/>
    <n v="55044"/>
    <s v="Central"/>
    <s v="FUR-CH-10002304"/>
    <s v="Furniture"/>
    <s v="Chairs"/>
    <s v="Global Stack Chair without Arms, Black"/>
    <n v="155.88"/>
    <n v="6"/>
    <n v="0"/>
    <n v="38.97"/>
    <s v="OK"/>
    <n v="0.25"/>
  </r>
  <r>
    <n v="1462"/>
    <s v="US-2016-128902"/>
    <x v="993"/>
    <x v="500"/>
    <x v="702"/>
    <d v="2016-03-15T00:00:00"/>
    <n v="266"/>
    <n v="2015"/>
    <s v="Q2"/>
    <s v="Jun"/>
    <s v="Standard Class"/>
    <s v="MB-18085"/>
    <s v="Mick Brown"/>
    <s v="Consumer"/>
    <s v="United States"/>
    <s v="Vineland"/>
    <s v="New Jersey"/>
    <n v="8360"/>
    <s v="East"/>
    <s v="FUR-TA-10001095"/>
    <s v="Furniture"/>
    <s v="Tables"/>
    <s v="Chromcraft Round Conference Tables"/>
    <n v="244.006"/>
    <n v="2"/>
    <n v="0.3"/>
    <n v="-31.372199999999999"/>
    <s v="OK"/>
    <n v="-0.12857142857142856"/>
  </r>
  <r>
    <n v="751"/>
    <s v="CA-2017-126074"/>
    <x v="994"/>
    <x v="73"/>
    <x v="703"/>
    <d v="2017-06-10T00:00:00"/>
    <n v="634"/>
    <n v="2015"/>
    <s v="Q3"/>
    <s v="Sep"/>
    <s v="Standard Class"/>
    <s v="RF-19735"/>
    <s v="Roland Fjeld"/>
    <s v="Consumer"/>
    <s v="United States"/>
    <s v="Trenton"/>
    <s v="Michigan"/>
    <n v="48183"/>
    <s v="Central"/>
    <s v="FUR-FU-10003577"/>
    <s v="Furniture"/>
    <s v="Furnishings"/>
    <s v="Nu-Dell Leatherette Frames"/>
    <n v="157.74"/>
    <n v="11"/>
    <n v="0"/>
    <n v="56.7864"/>
    <s v="OK"/>
    <n v="0.36"/>
  </r>
  <r>
    <n v="8984"/>
    <s v="CA-2016-110898"/>
    <x v="995"/>
    <x v="434"/>
    <x v="704"/>
    <d v="2016-12-03T00:00:00"/>
    <n v="605"/>
    <n v="2015"/>
    <s v="Q2"/>
    <s v="Apr"/>
    <s v="Standard Class"/>
    <s v="LC-16870"/>
    <s v="Lena Cacioppo"/>
    <s v="Consumer"/>
    <s v="United States"/>
    <s v="Chicago"/>
    <s v="Illinois"/>
    <n v="60623"/>
    <s v="Central"/>
    <s v="FUR-FU-10003773"/>
    <s v="Furniture"/>
    <s v="Furnishings"/>
    <s v="Eldon Cleatmat Plus Chair Mats for High Pile Carpets"/>
    <n v="159.04"/>
    <n v="5"/>
    <n v="0.6"/>
    <n v="-194.82400000000001"/>
    <s v="OK"/>
    <n v="-1.2250000000000001"/>
  </r>
  <r>
    <n v="8850"/>
    <s v="CA-2015-140718"/>
    <x v="996"/>
    <x v="504"/>
    <x v="705"/>
    <d v="2015-04-07T00:00:00"/>
    <n v="277"/>
    <n v="2014"/>
    <s v="Q3"/>
    <s v="Jul"/>
    <s v="First Class"/>
    <s v="FA-14230"/>
    <s v="Frank Atkinson"/>
    <s v="Corporate"/>
    <s v="United States"/>
    <s v="Raleigh"/>
    <s v="North Carolina"/>
    <n v="27604"/>
    <s v="South"/>
    <s v="FUR-FU-10000076"/>
    <s v="Furniture"/>
    <s v="Furnishings"/>
    <s v="24-Hour Round Wall Clock"/>
    <n v="159.84"/>
    <n v="10"/>
    <n v="0.2"/>
    <n v="45.954000000000001"/>
    <s v="OK"/>
    <n v="0.28749999999999998"/>
  </r>
  <r>
    <n v="7415"/>
    <s v="US-2016-114013"/>
    <x v="997"/>
    <x v="500"/>
    <x v="661"/>
    <d v="2017-11-20T00:00:00"/>
    <n v="615"/>
    <n v="2016"/>
    <s v="Q1"/>
    <s v="Mar"/>
    <s v="Second Class"/>
    <s v="SC-20770"/>
    <s v="Stewart Carmichael"/>
    <s v="Corporate"/>
    <s v="United States"/>
    <s v="Philadelphia"/>
    <s v="Pennsylvania"/>
    <n v="19134"/>
    <s v="East"/>
    <s v="FUR-CH-10004287"/>
    <s v="Furniture"/>
    <s v="Chairs"/>
    <s v="SAFCO Arco Folding Chair"/>
    <n v="386.68"/>
    <n v="2"/>
    <n v="0.3"/>
    <n v="-5.524"/>
    <s v="OK"/>
    <n v="-1.4285714285714285E-2"/>
  </r>
  <r>
    <n v="4111"/>
    <s v="CA-2015-153717"/>
    <x v="998"/>
    <x v="505"/>
    <x v="695"/>
    <d v="2017-08-12T00:00:00"/>
    <n v="589"/>
    <n v="2016"/>
    <s v="Q1"/>
    <s v="Jan"/>
    <s v="Standard Class"/>
    <s v="DL-13495"/>
    <s v="Dionis Lloyd"/>
    <s v="Corporate"/>
    <s v="United States"/>
    <s v="Detroit"/>
    <s v="Michigan"/>
    <n v="48227"/>
    <s v="Central"/>
    <s v="FUR-BO-10004360"/>
    <s v="Furniture"/>
    <s v="Bookcases"/>
    <s v="Rush Hierlooms Collection Rich Wood Bookcases"/>
    <n v="160.97999999999999"/>
    <n v="1"/>
    <n v="0"/>
    <n v="20.927399999999999"/>
    <s v="OK"/>
    <n v="0.13"/>
  </r>
  <r>
    <n v="5960"/>
    <s v="CA-2016-127138"/>
    <x v="999"/>
    <x v="500"/>
    <x v="706"/>
    <d v="2016-03-15T00:00:00"/>
    <n v="250"/>
    <n v="2015"/>
    <s v="Q3"/>
    <s v="Jul"/>
    <s v="Second Class"/>
    <s v="DK-13225"/>
    <s v="Dean Katz"/>
    <s v="Corporate"/>
    <s v="United States"/>
    <s v="San Francisco"/>
    <s v="California"/>
    <n v="94109"/>
    <s v="West"/>
    <s v="FUR-CH-10003746"/>
    <s v="Furniture"/>
    <s v="Chairs"/>
    <s v="Hon 4070 Series Pagoda Round Back Stacking Chairs"/>
    <n v="770.35199999999998"/>
    <n v="3"/>
    <n v="0.2"/>
    <n v="77.035200000000003"/>
    <s v="OK"/>
    <n v="0.1"/>
  </r>
  <r>
    <n v="8125"/>
    <s v="US-2017-150070"/>
    <x v="1000"/>
    <x v="244"/>
    <x v="645"/>
    <d v="2017-12-09T00:00:00"/>
    <n v="709"/>
    <n v="2015"/>
    <s v="Q4"/>
    <s v="Dec"/>
    <s v="Standard Class"/>
    <s v="JA-15970"/>
    <s v="Joseph Airdo"/>
    <s v="Consumer"/>
    <s v="United States"/>
    <s v="Modesto"/>
    <s v="California"/>
    <n v="95351"/>
    <s v="West"/>
    <s v="FUR-CH-10004860"/>
    <s v="Furniture"/>
    <s v="Chairs"/>
    <s v="Global Low Back Tilter Chair"/>
    <n v="161.56800000000001"/>
    <n v="2"/>
    <n v="0.2"/>
    <n v="-28.2744"/>
    <s v="OK"/>
    <n v="-0.17499999999999999"/>
  </r>
  <r>
    <n v="229"/>
    <s v="US-2015-145436"/>
    <x v="1001"/>
    <x v="506"/>
    <x v="707"/>
    <d v="2017-11-14T00:00:00"/>
    <n v="956"/>
    <n v="2015"/>
    <s v="Q2"/>
    <s v="Apr"/>
    <s v="Standard Class"/>
    <s v="VD-21670"/>
    <s v="Valerie Dominguez"/>
    <s v="Consumer"/>
    <s v="United States"/>
    <s v="Columbia"/>
    <s v="Tennessee"/>
    <n v="38401"/>
    <s v="South"/>
    <s v="FUR-CH-10004860"/>
    <s v="Furniture"/>
    <s v="Chairs"/>
    <s v="Global Low Back Tilter Chair"/>
    <n v="161.56800000000001"/>
    <n v="2"/>
    <n v="0.2"/>
    <n v="-28.2744"/>
    <s v="OK"/>
    <n v="-0.17499999999999999"/>
  </r>
  <r>
    <n v="8044"/>
    <s v="US-2017-133081"/>
    <x v="1002"/>
    <x v="507"/>
    <x v="708"/>
    <d v="2017-03-15T00:00:00"/>
    <n v="364"/>
    <n v="2016"/>
    <s v="Q1"/>
    <s v="Mar"/>
    <s v="Standard Class"/>
    <s v="PV-18985"/>
    <s v="Paul Van Hugh"/>
    <s v="Home Office"/>
    <s v="United States"/>
    <s v="Cambridge"/>
    <s v="Massachusetts"/>
    <n v="2138"/>
    <s v="East"/>
    <s v="FUR-FU-10001379"/>
    <s v="Furniture"/>
    <s v="Furnishings"/>
    <s v="Executive Impressions 16-1/2&quot; Circular Wall Clock"/>
    <n v="26.72"/>
    <n v="1"/>
    <n v="0"/>
    <n v="11.7568"/>
    <s v="OK"/>
    <n v="0.44"/>
  </r>
  <r>
    <n v="1542"/>
    <s v="CA-2014-166884"/>
    <x v="1003"/>
    <x v="508"/>
    <x v="709"/>
    <d v="2014-05-14T00:00:00"/>
    <n v="59"/>
    <n v="2014"/>
    <s v="Q1"/>
    <s v="Mar"/>
    <s v="Second Class"/>
    <s v="CK-12205"/>
    <s v="Chloris Kastensmidt"/>
    <s v="Consumer"/>
    <s v="United States"/>
    <s v="Columbus"/>
    <s v="Ohio"/>
    <n v="43229"/>
    <s v="East"/>
    <s v="FUR-FU-10003981"/>
    <s v="Furniture"/>
    <s v="Furnishings"/>
    <s v="Eldon Wave Desk Accessories"/>
    <n v="8.32"/>
    <n v="5"/>
    <n v="0.2"/>
    <n v="2.2879999999999998"/>
    <s v="OK"/>
    <n v="0.27499999999999997"/>
  </r>
  <r>
    <n v="1876"/>
    <s v="US-2016-112977"/>
    <x v="1004"/>
    <x v="509"/>
    <x v="710"/>
    <d v="2016-03-16T00:00:00"/>
    <n v="282"/>
    <n v="2015"/>
    <s v="Q2"/>
    <s v="Jun"/>
    <s v="Standard Class"/>
    <s v="CJ-12010"/>
    <s v="Caroline Jumper"/>
    <s v="Consumer"/>
    <s v="United States"/>
    <s v="Long Beach"/>
    <s v="New York"/>
    <n v="11561"/>
    <s v="East"/>
    <s v="FUR-BO-10003272"/>
    <s v="Furniture"/>
    <s v="Bookcases"/>
    <s v="O'Sullivan Living Dimensions 5-Shelf Bookcases"/>
    <n v="176.78399999999999"/>
    <n v="1"/>
    <n v="0.2"/>
    <n v="-22.097999999999999"/>
    <s v="OK"/>
    <n v="-0.125"/>
  </r>
  <r>
    <n v="4259"/>
    <s v="CA-2016-124793"/>
    <x v="1005"/>
    <x v="509"/>
    <x v="708"/>
    <d v="2017-11-25T00:00:00"/>
    <n v="619"/>
    <n v="2016"/>
    <s v="Q1"/>
    <s v="Mar"/>
    <s v="First Class"/>
    <s v="MM-18280"/>
    <s v="Muhammed MacIntyre"/>
    <s v="Corporate"/>
    <s v="United States"/>
    <s v="Seattle"/>
    <s v="Washington"/>
    <n v="98103"/>
    <s v="West"/>
    <s v="FUR-CH-10002880"/>
    <s v="Furniture"/>
    <s v="Chairs"/>
    <s v="Global High-Back Leather Tilter, Burgundy"/>
    <n v="196.78399999999999"/>
    <n v="2"/>
    <n v="0.2"/>
    <n v="-22.138200000000001"/>
    <s v="OK"/>
    <n v="-0.11250000000000002"/>
  </r>
  <r>
    <n v="7649"/>
    <s v="CA-2016-138968"/>
    <x v="1006"/>
    <x v="509"/>
    <x v="708"/>
    <d v="2017-11-30T00:00:00"/>
    <n v="624"/>
    <n v="2016"/>
    <s v="Q1"/>
    <s v="Mar"/>
    <s v="First Class"/>
    <s v="FC-14335"/>
    <s v="Fred Chung"/>
    <s v="Corporate"/>
    <s v="United States"/>
    <s v="San Francisco"/>
    <s v="California"/>
    <n v="94110"/>
    <s v="West"/>
    <s v="FUR-CH-10000309"/>
    <s v="Furniture"/>
    <s v="Chairs"/>
    <s v="Global Comet Stacking Arm Chair"/>
    <n v="1352.0319999999999"/>
    <n v="4"/>
    <n v="0.2"/>
    <n v="84.501999999999995"/>
    <s v="OK"/>
    <n v="6.25E-2"/>
  </r>
  <r>
    <n v="8526"/>
    <s v="CA-2017-161172"/>
    <x v="1007"/>
    <x v="510"/>
    <x v="711"/>
    <d v="2017-12-04T00:00:00"/>
    <n v="263"/>
    <n v="2017"/>
    <s v="Q1"/>
    <s v="Mar"/>
    <s v="Same Day"/>
    <s v="SP-20920"/>
    <s v="Susan Pistek"/>
    <s v="Consumer"/>
    <s v="United States"/>
    <s v="Columbus"/>
    <s v="Ohio"/>
    <n v="43229"/>
    <s v="East"/>
    <s v="FUR-FU-10003424"/>
    <s v="Furniture"/>
    <s v="Furnishings"/>
    <s v="Nu-Dell Oak Frame"/>
    <n v="51.264000000000003"/>
    <n v="6"/>
    <n v="0.2"/>
    <n v="7.6896000000000004"/>
    <s v="OK"/>
    <n v="0.15"/>
  </r>
  <r>
    <n v="7146"/>
    <s v="US-2017-141558"/>
    <x v="1008"/>
    <x v="510"/>
    <x v="712"/>
    <d v="2017-03-16T00:00:00"/>
    <n v="364"/>
    <n v="2016"/>
    <s v="Q1"/>
    <s v="Mar"/>
    <s v="Standard Class"/>
    <s v="MH-17290"/>
    <s v="Marc Harrigan"/>
    <s v="Home Office"/>
    <s v="United States"/>
    <s v="Philadelphia"/>
    <s v="Pennsylvania"/>
    <n v="19140"/>
    <s v="East"/>
    <s v="FUR-TA-10004086"/>
    <s v="Furniture"/>
    <s v="Tables"/>
    <s v="KI Adjustable-Height Table"/>
    <n v="154.76400000000001"/>
    <n v="3"/>
    <n v="0.4"/>
    <n v="-46.429200000000002"/>
    <s v="OK"/>
    <n v="-0.3"/>
  </r>
  <r>
    <n v="4685"/>
    <s v="CA-2016-159912"/>
    <x v="1009"/>
    <x v="511"/>
    <x v="713"/>
    <d v="2019-05-10T00:00:00"/>
    <n v="1157"/>
    <n v="2016"/>
    <s v="Q1"/>
    <s v="Mar"/>
    <s v="Standard Class"/>
    <s v="GB-14530"/>
    <s v="George Bell"/>
    <s v="Corporate"/>
    <s v="United States"/>
    <s v="Philadelphia"/>
    <s v="Pennsylvania"/>
    <n v="19120"/>
    <s v="East"/>
    <s v="FUR-BO-10002853"/>
    <s v="Furniture"/>
    <s v="Bookcases"/>
    <s v="O'Sullivan 5-Shelf Heavy-Duty Bookcases"/>
    <n v="163.88"/>
    <n v="4"/>
    <n v="0.5"/>
    <n v="-81.94"/>
    <s v="OK"/>
    <n v="-0.5"/>
  </r>
  <r>
    <n v="3660"/>
    <s v="CA-2015-128083"/>
    <x v="1010"/>
    <x v="512"/>
    <x v="439"/>
    <d v="2015-03-17T00:00:00"/>
    <n v="107"/>
    <n v="2014"/>
    <s v="Q4"/>
    <s v="Nov"/>
    <s v="Standard Class"/>
    <s v="EB-13750"/>
    <s v="Edward Becker"/>
    <s v="Corporate"/>
    <s v="United States"/>
    <s v="Plantation"/>
    <s v="Florida"/>
    <n v="33317"/>
    <s v="South"/>
    <s v="FUR-FU-10001731"/>
    <s v="Furniture"/>
    <s v="Furnishings"/>
    <s v="Acrylic Self-Standing Desk Frames"/>
    <n v="6.4080000000000004"/>
    <n v="3"/>
    <n v="0.2"/>
    <n v="1.4418"/>
    <s v="OK"/>
    <n v="0.22499999999999998"/>
  </r>
  <r>
    <n v="8402"/>
    <s v="CA-2015-110814"/>
    <x v="1011"/>
    <x v="202"/>
    <x v="714"/>
    <d v="2015-09-12T00:00:00"/>
    <n v="371"/>
    <n v="2014"/>
    <s v="Q3"/>
    <s v="Sep"/>
    <s v="Second Class"/>
    <s v="BD-11635"/>
    <s v="Brian Derr"/>
    <s v="Consumer"/>
    <s v="United States"/>
    <s v="New York City"/>
    <s v="New York"/>
    <n v="10009"/>
    <s v="East"/>
    <s v="FUR-CH-10003535"/>
    <s v="Furniture"/>
    <s v="Chairs"/>
    <s v="Global Armless Task Chair, Royal Blue"/>
    <n v="164.64599999999999"/>
    <n v="3"/>
    <n v="0.1"/>
    <n v="12.8058"/>
    <s v="OK"/>
    <n v="7.7777777777777779E-2"/>
  </r>
  <r>
    <n v="3659"/>
    <s v="CA-2015-128083"/>
    <x v="1012"/>
    <x v="512"/>
    <x v="428"/>
    <d v="2015-03-17T00:00:00"/>
    <n v="108"/>
    <n v="2014"/>
    <s v="Q4"/>
    <s v="Nov"/>
    <s v="Standard Class"/>
    <s v="EB-13750"/>
    <s v="Edward Becker"/>
    <s v="Corporate"/>
    <s v="United States"/>
    <s v="Plantation"/>
    <s v="Florida"/>
    <n v="33317"/>
    <s v="South"/>
    <s v="FUR-FU-10003194"/>
    <s v="Furniture"/>
    <s v="Furnishings"/>
    <s v="Eldon Expressions Desk Accessory, Wood Pencil Holder, Oak"/>
    <n v="30.88"/>
    <n v="4"/>
    <n v="0.2"/>
    <n v="3.86"/>
    <s v="OK"/>
    <n v="0.125"/>
  </r>
  <r>
    <n v="3929"/>
    <s v="CA-2016-162082"/>
    <x v="1013"/>
    <x v="513"/>
    <x v="712"/>
    <d v="2017-11-26T00:00:00"/>
    <n v="619"/>
    <n v="2016"/>
    <s v="Q1"/>
    <s v="Mar"/>
    <s v="First Class"/>
    <s v="JS-15880"/>
    <s v="John Stevenson"/>
    <s v="Consumer"/>
    <s v="United States"/>
    <s v="Harlingen"/>
    <s v="Texas"/>
    <n v="78550"/>
    <s v="Central"/>
    <s v="FUR-BO-10004409"/>
    <s v="Furniture"/>
    <s v="Bookcases"/>
    <s v="Safco Value Mate Series Steel Bookcases, Baked Enamel Finish on Steel, Gray"/>
    <n v="241.33199999999999"/>
    <n v="5"/>
    <n v="0.32"/>
    <n v="-14.196"/>
    <s v="OK"/>
    <n v="-5.8823529411764705E-2"/>
  </r>
  <r>
    <n v="4402"/>
    <s v="CA-2016-131737"/>
    <x v="1014"/>
    <x v="513"/>
    <x v="712"/>
    <d v="2017-12-08T00:00:00"/>
    <n v="631"/>
    <n v="2016"/>
    <s v="Q1"/>
    <s v="Mar"/>
    <s v="Same Day"/>
    <s v="GZ-14470"/>
    <s v="Gary Zandusky"/>
    <s v="Consumer"/>
    <s v="United States"/>
    <s v="Columbia"/>
    <s v="Maryland"/>
    <n v="21044"/>
    <s v="East"/>
    <s v="FUR-FU-10004306"/>
    <s v="Furniture"/>
    <s v="Furnishings"/>
    <s v="Electrix Halogen Magnifier Lamp"/>
    <n v="971.5"/>
    <n v="5"/>
    <n v="0"/>
    <n v="252.59"/>
    <s v="OK"/>
    <n v="0.26"/>
  </r>
  <r>
    <n v="9468"/>
    <s v="CA-2017-102925"/>
    <x v="1015"/>
    <x v="413"/>
    <x v="378"/>
    <d v="2017-10-11T00:00:00"/>
    <n v="687"/>
    <n v="2015"/>
    <s v="Q4"/>
    <s v="Nov"/>
    <s v="Second Class"/>
    <s v="CD-12280"/>
    <s v="Christina DeMoss"/>
    <s v="Consumer"/>
    <s v="United States"/>
    <s v="New York City"/>
    <s v="New York"/>
    <n v="10024"/>
    <s v="East"/>
    <s v="FUR-TA-10003469"/>
    <s v="Furniture"/>
    <s v="Tables"/>
    <s v="Balt Split Level Computer Training Table"/>
    <n v="166.5"/>
    <n v="2"/>
    <n v="0.4"/>
    <n v="-66.599999999999994"/>
    <s v="OK"/>
    <n v="-0.39999999999999997"/>
  </r>
  <r>
    <n v="7409"/>
    <s v="CA-2016-129728"/>
    <x v="1016"/>
    <x v="356"/>
    <x v="715"/>
    <d v="2018-08-03T00:00:00"/>
    <n v="788"/>
    <n v="2016"/>
    <s v="Q2"/>
    <s v="Jun"/>
    <s v="Standard Class"/>
    <s v="JG-15310"/>
    <s v="Jason Gross"/>
    <s v="Corporate"/>
    <s v="United States"/>
    <s v="Los Angeles"/>
    <s v="California"/>
    <n v="90032"/>
    <s v="West"/>
    <s v="FUR-FU-10003247"/>
    <s v="Furniture"/>
    <s v="Furnishings"/>
    <s v="36X48 HARDFLOOR CHAIRMAT"/>
    <n v="167.84"/>
    <n v="8"/>
    <n v="0"/>
    <n v="11.748799999999999"/>
    <s v="OK"/>
    <n v="6.9999999999999993E-2"/>
  </r>
  <r>
    <n v="1559"/>
    <s v="CA-2015-112116"/>
    <x v="1017"/>
    <x v="514"/>
    <x v="172"/>
    <d v="2017-12-02T00:00:00"/>
    <n v="990"/>
    <n v="2015"/>
    <s v="Q1"/>
    <s v="Mar"/>
    <s v="Second Class"/>
    <s v="JE-15475"/>
    <s v="Jeremy Ellison"/>
    <s v="Consumer"/>
    <s v="United States"/>
    <s v="Seattle"/>
    <s v="Washington"/>
    <n v="98103"/>
    <s v="West"/>
    <s v="FUR-TA-10001039"/>
    <s v="Furniture"/>
    <s v="Tables"/>
    <s v="KI Adjustable-Height Table"/>
    <n v="171.96"/>
    <n v="2"/>
    <n v="0"/>
    <n v="44.709600000000002"/>
    <s v="OK"/>
    <n v="0.26"/>
  </r>
  <r>
    <n v="1051"/>
    <s v="US-2015-153500"/>
    <x v="1018"/>
    <x v="163"/>
    <x v="716"/>
    <d v="2015-05-07T00:00:00"/>
    <n v="290"/>
    <n v="2014"/>
    <s v="Q3"/>
    <s v="Jul"/>
    <s v="First Class"/>
    <s v="DG-13300"/>
    <s v="Deirdre Greer"/>
    <s v="Corporate"/>
    <s v="United States"/>
    <s v="Philadelphia"/>
    <s v="Pennsylvania"/>
    <n v="19134"/>
    <s v="East"/>
    <s v="FUR-FU-10000293"/>
    <s v="Furniture"/>
    <s v="Furnishings"/>
    <s v="Eldon Antistatic Chair Mats for Low to Medium Pile Carpets"/>
    <n v="168.464"/>
    <n v="2"/>
    <n v="0.2"/>
    <n v="-29.481200000000001"/>
    <s v="OK"/>
    <n v="-0.17500000000000002"/>
  </r>
  <r>
    <n v="6291"/>
    <s v="US-2015-139675"/>
    <x v="1019"/>
    <x v="514"/>
    <x v="172"/>
    <d v="2017-11-18T00:00:00"/>
    <n v="976"/>
    <n v="2015"/>
    <s v="Q1"/>
    <s v="Mar"/>
    <s v="Second Class"/>
    <s v="NF-18595"/>
    <s v="Nicole Fjeld"/>
    <s v="Home Office"/>
    <s v="United States"/>
    <s v="Chico"/>
    <s v="California"/>
    <n v="95928"/>
    <s v="West"/>
    <s v="FUR-FU-10001979"/>
    <s v="Furniture"/>
    <s v="Furnishings"/>
    <s v="Dana Halogen Swing-Arm Architect Lamp"/>
    <n v="327.76"/>
    <n v="8"/>
    <n v="0"/>
    <n v="91.772800000000004"/>
    <s v="OK"/>
    <n v="0.28000000000000003"/>
  </r>
  <r>
    <n v="6290"/>
    <s v="US-2015-139675"/>
    <x v="1020"/>
    <x v="514"/>
    <x v="172"/>
    <d v="2017-11-17T00:00:00"/>
    <n v="975"/>
    <n v="2015"/>
    <s v="Q1"/>
    <s v="Mar"/>
    <s v="Second Class"/>
    <s v="NF-18595"/>
    <s v="Nicole Fjeld"/>
    <s v="Home Office"/>
    <s v="United States"/>
    <s v="Chico"/>
    <s v="California"/>
    <n v="95928"/>
    <s v="West"/>
    <s v="FUR-CH-10004063"/>
    <s v="Furniture"/>
    <s v="Chairs"/>
    <s v="Global Deluxe High-Back Manager's Chair"/>
    <n v="915.13599999999997"/>
    <n v="4"/>
    <n v="0.2"/>
    <n v="102.9528"/>
    <s v="OK"/>
    <n v="0.1125"/>
  </r>
  <r>
    <n v="2364"/>
    <s v="US-2016-108637"/>
    <x v="1021"/>
    <x v="515"/>
    <x v="717"/>
    <d v="2017-11-22T00:00:00"/>
    <n v="614"/>
    <n v="2016"/>
    <s v="Q1"/>
    <s v="Mar"/>
    <s v="Standard Class"/>
    <s v="AB-10060"/>
    <s v="Adam Bellavance"/>
    <s v="Home Office"/>
    <s v="United States"/>
    <s v="Waynesboro"/>
    <s v="Virginia"/>
    <n v="22980"/>
    <s v="South"/>
    <s v="FUR-FU-10004864"/>
    <s v="Furniture"/>
    <s v="Furnishings"/>
    <s v="Howard Miller 14-1/2&quot; Diameter Chrome Round Wall Clock"/>
    <n v="127.88"/>
    <n v="2"/>
    <n v="0"/>
    <n v="40.921599999999998"/>
    <s v="OK"/>
    <n v="0.32"/>
  </r>
  <r>
    <n v="2348"/>
    <s v="CA-2016-159373"/>
    <x v="1022"/>
    <x v="515"/>
    <x v="717"/>
    <d v="2017-11-21T00:00:00"/>
    <n v="613"/>
    <n v="2016"/>
    <s v="Q1"/>
    <s v="Mar"/>
    <s v="Standard Class"/>
    <s v="LT-17110"/>
    <s v="Liz Thompson"/>
    <s v="Consumer"/>
    <s v="United States"/>
    <s v="San Antonio"/>
    <s v="Texas"/>
    <n v="78207"/>
    <s v="Central"/>
    <s v="FUR-TA-10004619"/>
    <s v="Furniture"/>
    <s v="Tables"/>
    <s v="Hon Non-Folding Utility Tables"/>
    <n v="557.58500000000004"/>
    <n v="5"/>
    <n v="0.3"/>
    <n v="0"/>
    <s v="Zero-Profit Order"/>
    <n v="0"/>
  </r>
  <r>
    <n v="5164"/>
    <s v="CA-2015-161627"/>
    <x v="1023"/>
    <x v="17"/>
    <x v="718"/>
    <d v="2015-11-07T00:00:00"/>
    <n v="420"/>
    <n v="2014"/>
    <s v="Q3"/>
    <s v="Sep"/>
    <s v="Standard Class"/>
    <s v="SJ-20215"/>
    <s v="Sarah Jordon"/>
    <s v="Consumer"/>
    <s v="United States"/>
    <s v="Pasadena"/>
    <s v="California"/>
    <n v="91104"/>
    <s v="West"/>
    <s v="FUR-CH-10003968"/>
    <s v="Furniture"/>
    <s v="Chairs"/>
    <s v="Novimex Turbo Task Chair"/>
    <n v="170.352"/>
    <n v="3"/>
    <n v="0.2"/>
    <n v="-17.0352"/>
    <s v="OK"/>
    <n v="-9.9999999999999992E-2"/>
  </r>
  <r>
    <n v="6577"/>
    <s v="CA-2017-123085"/>
    <x v="1024"/>
    <x v="516"/>
    <x v="719"/>
    <d v="2017-08-03T00:00:00"/>
    <n v="673"/>
    <n v="2015"/>
    <s v="Q3"/>
    <s v="Sep"/>
    <s v="Standard Class"/>
    <s v="EJ-13720"/>
    <s v="Ed Jacobs"/>
    <s v="Consumer"/>
    <s v="United States"/>
    <s v="Los Angeles"/>
    <s v="California"/>
    <n v="90008"/>
    <s v="West"/>
    <s v="FUR-CH-10003968"/>
    <s v="Furniture"/>
    <s v="Chairs"/>
    <s v="Novimex Turbo Task Chair"/>
    <n v="170.352"/>
    <n v="3"/>
    <n v="0.2"/>
    <n v="-17.0352"/>
    <s v="OK"/>
    <n v="-9.9999999999999992E-2"/>
  </r>
  <r>
    <n v="3842"/>
    <s v="US-2014-109162"/>
    <x v="1025"/>
    <x v="517"/>
    <x v="720"/>
    <d v="2014-12-06T00:00:00"/>
    <n v="246"/>
    <n v="2014"/>
    <s v="Q2"/>
    <s v="Apr"/>
    <s v="Standard Class"/>
    <s v="KE-16420"/>
    <s v="Katrina Edelman"/>
    <s v="Corporate"/>
    <s v="United States"/>
    <s v="Bristol"/>
    <s v="Tennessee"/>
    <n v="37620"/>
    <s v="South"/>
    <s v="FUR-CH-10002647"/>
    <s v="Furniture"/>
    <s v="Chairs"/>
    <s v="Situations Contoured Folding Chairs, 4/Set"/>
    <n v="170.352"/>
    <n v="3"/>
    <n v="0.2"/>
    <n v="10.647"/>
    <s v="OK"/>
    <n v="6.25E-2"/>
  </r>
  <r>
    <n v="604"/>
    <s v="CA-2014-149958"/>
    <x v="1026"/>
    <x v="518"/>
    <x v="721"/>
    <d v="2017-11-29T00:00:00"/>
    <n v="1351"/>
    <n v="2014"/>
    <s v="Q1"/>
    <s v="Mar"/>
    <s v="Standard Class"/>
    <s v="AS-10240"/>
    <s v="Alan Shonely"/>
    <s v="Consumer"/>
    <s v="United States"/>
    <s v="Tampa"/>
    <s v="Florida"/>
    <n v="33614"/>
    <s v="South"/>
    <s v="FUR-FU-10001756"/>
    <s v="Furniture"/>
    <s v="Furnishings"/>
    <s v="Eldon Expressions Desk Accessory, Wood Photo Frame, Mahogany"/>
    <n v="45.695999999999998"/>
    <n v="3"/>
    <n v="0.2"/>
    <n v="5.1407999999999996"/>
    <s v="OK"/>
    <n v="0.1125"/>
  </r>
  <r>
    <n v="7562"/>
    <s v="CA-2016-105746"/>
    <x v="1027"/>
    <x v="170"/>
    <x v="226"/>
    <d v="2017-10-08T00:00:00"/>
    <n v="280"/>
    <n v="2017"/>
    <s v="Q1"/>
    <s v="Jan"/>
    <s v="First Class"/>
    <s v="BD-11605"/>
    <s v="Brian Dahlen"/>
    <s v="Consumer"/>
    <s v="United States"/>
    <s v="Lancaster"/>
    <s v="Pennsylvania"/>
    <n v="17602"/>
    <s v="East"/>
    <s v="FUR-CH-10000454"/>
    <s v="Furniture"/>
    <s v="Chairs"/>
    <s v="Hon Deluxe Fabric Upholstered Stacking Chairs, Rounded Back"/>
    <n v="170.786"/>
    <n v="1"/>
    <n v="0.3"/>
    <n v="0"/>
    <s v="Zero-Profit Order"/>
    <n v="0"/>
  </r>
  <r>
    <n v="2841"/>
    <s v="US-2014-125521"/>
    <x v="1028"/>
    <x v="518"/>
    <x v="721"/>
    <d v="2017-11-24T00:00:00"/>
    <n v="1346"/>
    <n v="2014"/>
    <s v="Q1"/>
    <s v="Mar"/>
    <s v="Standard Class"/>
    <s v="CK-12325"/>
    <s v="Christine Kargatis"/>
    <s v="Home Office"/>
    <s v="United States"/>
    <s v="Chesapeake"/>
    <s v="Virginia"/>
    <n v="23320"/>
    <s v="South"/>
    <s v="FUR-CH-10003379"/>
    <s v="Furniture"/>
    <s v="Chairs"/>
    <s v="Global Commerce Series High-Back Swivel/Tilt Chairs"/>
    <n v="1139.92"/>
    <n v="4"/>
    <n v="0"/>
    <n v="284.98"/>
    <s v="OK"/>
    <n v="0.25"/>
  </r>
  <r>
    <n v="3040"/>
    <s v="CA-2017-101749"/>
    <x v="1029"/>
    <x v="161"/>
    <x v="722"/>
    <d v="2017-08-10T00:00:00"/>
    <n v="659"/>
    <n v="2015"/>
    <s v="Q4"/>
    <s v="Oct"/>
    <s v="Standard Class"/>
    <s v="AS-10045"/>
    <s v="Aaron Smayling"/>
    <s v="Corporate"/>
    <s v="United States"/>
    <s v="Pasadena"/>
    <s v="California"/>
    <n v="91104"/>
    <s v="West"/>
    <s v="FUR-TA-10001520"/>
    <s v="Furniture"/>
    <s v="Tables"/>
    <s v="Lesro Sheffield Collection Coffee Table, End Table, Center Table, Corner Table"/>
    <n v="171.28800000000001"/>
    <n v="3"/>
    <n v="0.2"/>
    <n v="-6.4233000000000002"/>
    <s v="OK"/>
    <n v="-3.7499999999999999E-2"/>
  </r>
  <r>
    <n v="8934"/>
    <s v="CA-2016-102134"/>
    <x v="1030"/>
    <x v="519"/>
    <x v="723"/>
    <d v="2017-11-28T00:00:00"/>
    <n v="619"/>
    <n v="2016"/>
    <s v="Q1"/>
    <s v="Mar"/>
    <s v="Standard Class"/>
    <s v="SP-20545"/>
    <s v="Sibella Parks"/>
    <s v="Corporate"/>
    <s v="United States"/>
    <s v="Green Bay"/>
    <s v="Wisconsin"/>
    <n v="54302"/>
    <s v="Central"/>
    <s v="FUR-FU-10003724"/>
    <s v="Furniture"/>
    <s v="Furnishings"/>
    <s v="Westinghouse Clip-On Gooseneck Lamps"/>
    <n v="16.739999999999998"/>
    <n v="2"/>
    <n v="0"/>
    <n v="4.3524000000000003"/>
    <s v="OK"/>
    <n v="0.26000000000000006"/>
  </r>
  <r>
    <n v="1693"/>
    <s v="US-2016-154361"/>
    <x v="1031"/>
    <x v="519"/>
    <x v="723"/>
    <d v="2017-11-27T00:00:00"/>
    <n v="618"/>
    <n v="2016"/>
    <s v="Q1"/>
    <s v="Mar"/>
    <s v="Standard Class"/>
    <s v="HZ-14950"/>
    <s v="Henia Zydlo"/>
    <s v="Consumer"/>
    <s v="United States"/>
    <s v="Columbus"/>
    <s v="Ohio"/>
    <n v="43229"/>
    <s v="East"/>
    <s v="FUR-FU-10004020"/>
    <s v="Furniture"/>
    <s v="Furnishings"/>
    <s v="Advantus Panel Wall Acrylic Frame"/>
    <n v="21.88"/>
    <n v="5"/>
    <n v="0.2"/>
    <n v="6.2904999999999998"/>
    <s v="OK"/>
    <n v="0.28749999999999998"/>
  </r>
  <r>
    <n v="7410"/>
    <s v="CA-2014-121769"/>
    <x v="1032"/>
    <x v="241"/>
    <x v="724"/>
    <d v="2014-12-04T00:00:00"/>
    <n v="245"/>
    <n v="2014"/>
    <s v="Q2"/>
    <s v="Apr"/>
    <s v="Standard Class"/>
    <s v="JS-15880"/>
    <s v="John Stevenson"/>
    <s v="Consumer"/>
    <s v="United States"/>
    <s v="Toledo"/>
    <s v="Ohio"/>
    <n v="43615"/>
    <s v="East"/>
    <s v="FUR-TA-10004442"/>
    <s v="Furniture"/>
    <s v="Tables"/>
    <s v="Riverside Furniture Stanwyck Manor Table Series"/>
    <n v="172.11"/>
    <n v="1"/>
    <n v="0.4"/>
    <n v="-94.660499999999999"/>
    <s v="OK"/>
    <n v="-0.54999999999999993"/>
  </r>
  <r>
    <n v="4398"/>
    <s v="US-2014-138758"/>
    <x v="1033"/>
    <x v="348"/>
    <x v="725"/>
    <d v="2014-11-07T00:00:00"/>
    <n v="231"/>
    <n v="2014"/>
    <s v="Q1"/>
    <s v="Mar"/>
    <s v="Standard Class"/>
    <s v="JL-15835"/>
    <s v="John Lee"/>
    <s v="Consumer"/>
    <s v="United States"/>
    <s v="Philadelphia"/>
    <s v="Pennsylvania"/>
    <n v="19120"/>
    <s v="East"/>
    <s v="FUR-CH-10002880"/>
    <s v="Furniture"/>
    <s v="Chairs"/>
    <s v="Global High-Back Leather Tilter, Burgundy"/>
    <n v="172.18600000000001"/>
    <n v="2"/>
    <n v="0.3"/>
    <n v="-46.736199999999997"/>
    <s v="OK"/>
    <n v="-0.27142857142857141"/>
  </r>
  <r>
    <n v="1178"/>
    <s v="CA-2016-113621"/>
    <x v="1034"/>
    <x v="135"/>
    <x v="726"/>
    <d v="2016-05-12T00:00:00"/>
    <n v="505"/>
    <n v="2014"/>
    <s v="Q4"/>
    <s v="Dec"/>
    <s v="Standard Class"/>
    <s v="JE-15745"/>
    <s v="Joel Eaton"/>
    <s v="Consumer"/>
    <s v="United States"/>
    <s v="Rockville"/>
    <s v="Maryland"/>
    <n v="20852"/>
    <s v="East"/>
    <s v="FUR-CH-10001270"/>
    <s v="Furniture"/>
    <s v="Chairs"/>
    <s v="Harbour Creations Steel Folding Chair"/>
    <n v="172.5"/>
    <n v="2"/>
    <n v="0"/>
    <n v="51.75"/>
    <s v="OK"/>
    <n v="0.3"/>
  </r>
  <r>
    <n v="9920"/>
    <s v="CA-2016-149272"/>
    <x v="1035"/>
    <x v="519"/>
    <x v="723"/>
    <d v="2017-12-01T00:00:00"/>
    <n v="622"/>
    <n v="2016"/>
    <s v="Q1"/>
    <s v="Mar"/>
    <s v="Standard Class"/>
    <s v="MY-18295"/>
    <s v="Muhammed Yedwab"/>
    <s v="Corporate"/>
    <s v="United States"/>
    <s v="Bryan"/>
    <s v="Texas"/>
    <n v="77803"/>
    <s v="Central"/>
    <s v="FUR-CH-10000863"/>
    <s v="Furniture"/>
    <s v="Chairs"/>
    <s v="Novimex Swivel Fabric Task Chair"/>
    <n v="528.42999999999995"/>
    <n v="5"/>
    <n v="0.3"/>
    <n v="-143.43100000000001"/>
    <s v="OK"/>
    <n v="-0.27142857142857146"/>
  </r>
  <r>
    <n v="6165"/>
    <s v="CA-2014-103989"/>
    <x v="1036"/>
    <x v="520"/>
    <x v="725"/>
    <d v="2017-12-15T00:00:00"/>
    <n v="1365"/>
    <n v="2014"/>
    <s v="Q1"/>
    <s v="Mar"/>
    <s v="First Class"/>
    <s v="MC-17605"/>
    <s v="Matt Connell"/>
    <s v="Corporate"/>
    <s v="United States"/>
    <s v="Lakeland"/>
    <s v="Florida"/>
    <n v="33801"/>
    <s v="South"/>
    <s v="FUR-FU-10003981"/>
    <s v="Furniture"/>
    <s v="Furnishings"/>
    <s v="Eldon Wave Desk Accessories"/>
    <n v="4.992"/>
    <n v="3"/>
    <n v="0.2"/>
    <n v="1.3728"/>
    <s v="OK"/>
    <n v="0.27500000000000002"/>
  </r>
  <r>
    <n v="9818"/>
    <s v="CA-2015-162201"/>
    <x v="1037"/>
    <x v="297"/>
    <x v="727"/>
    <d v="2015-12-06T00:00:00"/>
    <n v="424"/>
    <n v="2014"/>
    <s v="Q4"/>
    <s v="Oct"/>
    <s v="Standard Class"/>
    <s v="AG-10495"/>
    <s v="Andrew Gjertsen"/>
    <s v="Corporate"/>
    <s v="United States"/>
    <s v="Saint Petersburg"/>
    <s v="Florida"/>
    <n v="33710"/>
    <s v="South"/>
    <s v="FUR-FU-10001185"/>
    <s v="Furniture"/>
    <s v="Furnishings"/>
    <s v="Advantus Employee of the Month Certificate Frame, 11 x 13-1/2"/>
    <n v="173.208"/>
    <n v="7"/>
    <n v="0.2"/>
    <n v="45.467100000000002"/>
    <s v="OK"/>
    <n v="0.26250000000000001"/>
  </r>
  <r>
    <n v="6166"/>
    <s v="CA-2014-103989"/>
    <x v="1038"/>
    <x v="520"/>
    <x v="725"/>
    <d v="2017-12-16T00:00:00"/>
    <n v="1366"/>
    <n v="2014"/>
    <s v="Q1"/>
    <s v="Mar"/>
    <s v="First Class"/>
    <s v="MC-17605"/>
    <s v="Matt Connell"/>
    <s v="Corporate"/>
    <s v="United States"/>
    <s v="Lakeland"/>
    <s v="Florida"/>
    <n v="33801"/>
    <s v="South"/>
    <s v="FUR-FU-10002508"/>
    <s v="Furniture"/>
    <s v="Furnishings"/>
    <s v="Document Clip Frames"/>
    <n v="20.015999999999998"/>
    <n v="3"/>
    <n v="0.2"/>
    <n v="5.5044000000000004"/>
    <s v="OK"/>
    <n v="0.27500000000000002"/>
  </r>
  <r>
    <n v="2360"/>
    <s v="US-2014-148838"/>
    <x v="1039"/>
    <x v="520"/>
    <x v="725"/>
    <d v="2017-12-07T00:00:00"/>
    <n v="1357"/>
    <n v="2014"/>
    <s v="Q1"/>
    <s v="Mar"/>
    <s v="Standard Class"/>
    <s v="CP-12340"/>
    <s v="Christine Phan"/>
    <s v="Corporate"/>
    <s v="United States"/>
    <s v="New York City"/>
    <s v="New York"/>
    <n v="10024"/>
    <s v="East"/>
    <s v="FUR-TA-10004175"/>
    <s v="Furniture"/>
    <s v="Tables"/>
    <s v="Hon 30&quot; x 60&quot; Table with Locking Drawer"/>
    <n v="613.90800000000002"/>
    <n v="3"/>
    <n v="0.4"/>
    <n v="-122.7816"/>
    <s v="OK"/>
    <n v="-0.19999999999999998"/>
  </r>
  <r>
    <n v="4919"/>
    <s v="CA-2016-160304"/>
    <x v="1040"/>
    <x v="521"/>
    <x v="9"/>
    <d v="2016-07-01T00:00:00"/>
    <n v="549"/>
    <n v="2014"/>
    <s v="Q4"/>
    <s v="Dec"/>
    <s v="Standard Class"/>
    <s v="BM-11575"/>
    <s v="Brendan Murry"/>
    <s v="Corporate"/>
    <s v="United States"/>
    <s v="Gaithersburg"/>
    <s v="Maryland"/>
    <n v="20877"/>
    <s v="East"/>
    <s v="FUR-BO-10004709"/>
    <s v="Furniture"/>
    <s v="Bookcases"/>
    <s v="Bush Westfield Collection Bookcases, Medium Cherry Finish"/>
    <n v="173.94"/>
    <n v="3"/>
    <n v="0"/>
    <n v="38.266800000000003"/>
    <s v="OK"/>
    <n v="0.22000000000000003"/>
  </r>
  <r>
    <n v="1900"/>
    <s v="CA-2014-169775"/>
    <x v="1041"/>
    <x v="522"/>
    <x v="27"/>
    <d v="2019-05-08T00:00:00"/>
    <n v="1914"/>
    <n v="2014"/>
    <s v="Q1"/>
    <s v="Feb"/>
    <s v="Second Class"/>
    <s v="RA-19945"/>
    <s v="Ryan Akin"/>
    <s v="Consumer"/>
    <s v="United States"/>
    <s v="Miami"/>
    <s v="Florida"/>
    <n v="33178"/>
    <s v="South"/>
    <s v="FUR-TA-10001857"/>
    <s v="Furniture"/>
    <s v="Tables"/>
    <s v="Balt Solid Wood Rectangular Table"/>
    <n v="174.05850000000001"/>
    <n v="3"/>
    <n v="0.45"/>
    <n v="-110.7645"/>
    <s v="OK"/>
    <n v="-0.63636363636363635"/>
  </r>
  <r>
    <n v="2359"/>
    <s v="US-2014-148838"/>
    <x v="1042"/>
    <x v="520"/>
    <x v="725"/>
    <d v="2017-12-06T00:00:00"/>
    <n v="1356"/>
    <n v="2014"/>
    <s v="Q1"/>
    <s v="Mar"/>
    <s v="Standard Class"/>
    <s v="CP-12340"/>
    <s v="Christine Phan"/>
    <s v="Corporate"/>
    <s v="United States"/>
    <s v="New York City"/>
    <s v="New York"/>
    <n v="10024"/>
    <s v="East"/>
    <s v="FUR-TA-10001950"/>
    <s v="Furniture"/>
    <s v="Tables"/>
    <s v="Balt Solid Wood Round Tables"/>
    <n v="1071.576"/>
    <n v="4"/>
    <n v="0.4"/>
    <n v="-553.64760000000001"/>
    <s v="OK"/>
    <n v="-0.51666666666666672"/>
  </r>
  <r>
    <n v="6152"/>
    <s v="CA-2014-111871"/>
    <x v="1043"/>
    <x v="520"/>
    <x v="725"/>
    <d v="2017-12-09T00:00:00"/>
    <n v="1359"/>
    <n v="2014"/>
    <s v="Q1"/>
    <s v="Mar"/>
    <s v="Second Class"/>
    <s v="EK-13795"/>
    <s v="Eileen Kiefer"/>
    <s v="Home Office"/>
    <s v="United States"/>
    <s v="San Francisco"/>
    <s v="California"/>
    <n v="94110"/>
    <s v="West"/>
    <s v="FUR-BO-10004218"/>
    <s v="Furniture"/>
    <s v="Bookcases"/>
    <s v="Bush Heritage Pine Collection 5-Shelf Bookcase, Albany Pine Finish, *Special Order"/>
    <n v="1198.33"/>
    <n v="10"/>
    <n v="0.15"/>
    <n v="70.489999999999995"/>
    <s v="OK"/>
    <n v="5.8823529411764705E-2"/>
  </r>
  <r>
    <n v="2358"/>
    <s v="US-2014-148838"/>
    <x v="1044"/>
    <x v="520"/>
    <x v="725"/>
    <d v="2017-12-05T00:00:00"/>
    <n v="1355"/>
    <n v="2014"/>
    <s v="Q1"/>
    <s v="Mar"/>
    <s v="Standard Class"/>
    <s v="CP-12340"/>
    <s v="Christine Phan"/>
    <s v="Corporate"/>
    <s v="United States"/>
    <s v="New York City"/>
    <s v="New York"/>
    <n v="10024"/>
    <s v="East"/>
    <s v="FUR-TA-10003473"/>
    <s v="Furniture"/>
    <s v="Tables"/>
    <s v="Bretford Rectangular Conference Table Tops"/>
    <n v="1579.7460000000001"/>
    <n v="7"/>
    <n v="0.4"/>
    <n v="-447.59469999999999"/>
    <s v="OK"/>
    <n v="-0.28333333333333333"/>
  </r>
  <r>
    <n v="242"/>
    <s v="CA-2016-157749"/>
    <x v="1045"/>
    <x v="10"/>
    <x v="728"/>
    <d v="2016-09-06T00:00:00"/>
    <n v="564"/>
    <n v="2015"/>
    <s v="Q1"/>
    <s v="Feb"/>
    <s v="Second Class"/>
    <s v="KL-16645"/>
    <s v="Ken Lonsdale"/>
    <s v="Consumer"/>
    <s v="United States"/>
    <s v="Chicago"/>
    <s v="Illinois"/>
    <n v="60610"/>
    <s v="Central"/>
    <s v="FUR-TA-10002607"/>
    <s v="Furniture"/>
    <s v="Tables"/>
    <s v="KI Conference Tables"/>
    <n v="177.22499999999999"/>
    <n v="5"/>
    <n v="0.5"/>
    <n v="-120.51300000000001"/>
    <s v="OK"/>
    <n v="-0.68"/>
  </r>
  <r>
    <n v="2853"/>
    <s v="CA-2016-136371"/>
    <x v="1046"/>
    <x v="523"/>
    <x v="729"/>
    <d v="2017-12-19T00:00:00"/>
    <n v="638"/>
    <n v="2016"/>
    <s v="Q1"/>
    <s v="Mar"/>
    <s v="Second Class"/>
    <s v="SV-20935"/>
    <s v="Susan Vittorini"/>
    <s v="Consumer"/>
    <s v="United States"/>
    <s v="Oceanside"/>
    <s v="New York"/>
    <n v="11572"/>
    <s v="East"/>
    <s v="FUR-FU-10000409"/>
    <s v="Furniture"/>
    <s v="Furnishings"/>
    <s v="GE 4 Foot Flourescent Tube, 40 Watt"/>
    <n v="14.98"/>
    <n v="1"/>
    <n v="0"/>
    <n v="6.8907999999999996"/>
    <s v="OK"/>
    <n v="0.45999999999999996"/>
  </r>
  <r>
    <n v="2854"/>
    <s v="CA-2016-136371"/>
    <x v="1047"/>
    <x v="523"/>
    <x v="729"/>
    <d v="2017-12-20T00:00:00"/>
    <n v="639"/>
    <n v="2016"/>
    <s v="Q1"/>
    <s v="Mar"/>
    <s v="Second Class"/>
    <s v="SV-20935"/>
    <s v="Susan Vittorini"/>
    <s v="Consumer"/>
    <s v="United States"/>
    <s v="Oceanside"/>
    <s v="New York"/>
    <n v="11572"/>
    <s v="East"/>
    <s v="FUR-FU-10000221"/>
    <s v="Furniture"/>
    <s v="Furnishings"/>
    <s v="Master Caster Door Stop, Brown"/>
    <n v="20.32"/>
    <n v="4"/>
    <n v="0"/>
    <n v="6.9088000000000003"/>
    <s v="OK"/>
    <n v="0.34"/>
  </r>
  <r>
    <n v="6232"/>
    <s v="US-2017-142188"/>
    <x v="1048"/>
    <x v="157"/>
    <x v="730"/>
    <d v="2017-11-09T00:00:00"/>
    <n v="596"/>
    <n v="2016"/>
    <s v="Q1"/>
    <s v="Mar"/>
    <s v="Same Day"/>
    <s v="JF-15415"/>
    <s v="Jennifer Ferguson"/>
    <s v="Consumer"/>
    <s v="United States"/>
    <s v="Seattle"/>
    <s v="Washington"/>
    <n v="98105"/>
    <s v="West"/>
    <s v="FUR-CH-10003199"/>
    <s v="Furniture"/>
    <s v="Chairs"/>
    <s v="Office Star - Contemporary Task Swivel Chair"/>
    <n v="177.56800000000001"/>
    <n v="2"/>
    <n v="0.2"/>
    <n v="8.8783999999999992"/>
    <s v="OK"/>
    <n v="4.9999999999999989E-2"/>
  </r>
  <r>
    <n v="8920"/>
    <s v="CA-2014-160276"/>
    <x v="1049"/>
    <x v="498"/>
    <x v="25"/>
    <d v="2014-08-04T00:00:00"/>
    <n v="196"/>
    <n v="2014"/>
    <s v="Q1"/>
    <s v="Jan"/>
    <s v="Standard Class"/>
    <s v="AH-10690"/>
    <s v="Anna HŠberlin"/>
    <s v="Corporate"/>
    <s v="United States"/>
    <s v="Virginia Beach"/>
    <s v="Virginia"/>
    <n v="23464"/>
    <s v="South"/>
    <s v="FUR-FU-10003192"/>
    <s v="Furniture"/>
    <s v="Furnishings"/>
    <s v="Luxo Adjustable Task Clamp Lamp"/>
    <n v="177.68"/>
    <n v="2"/>
    <n v="0"/>
    <n v="46.196800000000003"/>
    <s v="OK"/>
    <n v="0.26"/>
  </r>
  <r>
    <n v="2226"/>
    <s v="CA-2016-106383"/>
    <x v="1050"/>
    <x v="523"/>
    <x v="729"/>
    <d v="2017-12-18T00:00:00"/>
    <n v="637"/>
    <n v="2016"/>
    <s v="Q1"/>
    <s v="Mar"/>
    <s v="Second Class"/>
    <s v="BT-11440"/>
    <s v="Bobby Trafton"/>
    <s v="Consumer"/>
    <s v="United States"/>
    <s v="Littleton"/>
    <s v="Colorado"/>
    <n v="80122"/>
    <s v="West"/>
    <s v="FUR-BO-10002202"/>
    <s v="Furniture"/>
    <s v="Bookcases"/>
    <s v="Atlantic Metals Mobile 2-Shelf Bookcases, Custom Colors"/>
    <n v="72.293999999999997"/>
    <n v="1"/>
    <n v="0.7"/>
    <n v="-98.8018"/>
    <s v="OK"/>
    <n v="-1.3666666666666667"/>
  </r>
  <r>
    <n v="495"/>
    <s v="US-2016-120929"/>
    <x v="1051"/>
    <x v="523"/>
    <x v="729"/>
    <d v="2017-12-13T00:00:00"/>
    <n v="632"/>
    <n v="2016"/>
    <s v="Q1"/>
    <s v="Mar"/>
    <s v="Second Class"/>
    <s v="RO-19780"/>
    <s v="Rose O'Brian"/>
    <s v="Consumer"/>
    <s v="United States"/>
    <s v="Memphis"/>
    <s v="Tennessee"/>
    <n v="38109"/>
    <s v="South"/>
    <s v="FUR-TA-10001857"/>
    <s v="Furniture"/>
    <s v="Tables"/>
    <s v="Balt Solid Wood Rectangular Table"/>
    <n v="189.88200000000001"/>
    <n v="3"/>
    <n v="0.4"/>
    <n v="-94.941000000000003"/>
    <s v="OK"/>
    <n v="-0.5"/>
  </r>
  <r>
    <n v="3474"/>
    <s v="CA-2017-111815"/>
    <x v="1052"/>
    <x v="524"/>
    <x v="731"/>
    <d v="2017-10-03T00:00:00"/>
    <n v="732"/>
    <n v="2015"/>
    <s v="Q4"/>
    <s v="Oct"/>
    <s v="Standard Class"/>
    <s v="EP-13915"/>
    <s v="Emily Phan"/>
    <s v="Consumer"/>
    <s v="United States"/>
    <s v="Dearborn Heights"/>
    <s v="Michigan"/>
    <n v="48127"/>
    <s v="Central"/>
    <s v="FUR-CH-10000785"/>
    <s v="Furniture"/>
    <s v="Chairs"/>
    <s v="Global Ergonomic Managers Chair"/>
    <n v="180.98"/>
    <n v="1"/>
    <n v="0"/>
    <n v="47.0548"/>
    <s v="OK"/>
    <n v="0.26"/>
  </r>
  <r>
    <n v="9963"/>
    <s v="CA-2015-168088"/>
    <x v="1053"/>
    <x v="525"/>
    <x v="229"/>
    <d v="2017-12-17T00:00:00"/>
    <n v="1001"/>
    <n v="2015"/>
    <s v="Q1"/>
    <s v="Mar"/>
    <s v="First Class"/>
    <s v="CM-12655"/>
    <s v="Corinna Mitchell"/>
    <s v="Home Office"/>
    <s v="United States"/>
    <s v="Houston"/>
    <s v="Texas"/>
    <n v="77041"/>
    <s v="Central"/>
    <s v="FUR-BO-10004218"/>
    <s v="Furniture"/>
    <s v="Bookcases"/>
    <s v="Bush Heritage Pine Collection 5-Shelf Bookcase, Albany Pine Finish, *Special Order"/>
    <n v="383.46559999999999"/>
    <n v="4"/>
    <n v="0.32"/>
    <n v="-67.670400000000001"/>
    <s v="OK"/>
    <n v="-0.17647058823529413"/>
  </r>
  <r>
    <n v="5828"/>
    <s v="CA-2017-161067"/>
    <x v="1054"/>
    <x v="81"/>
    <x v="112"/>
    <d v="2017-06-09T00:00:00"/>
    <n v="601"/>
    <n v="2015"/>
    <s v="Q4"/>
    <s v="Oct"/>
    <s v="Second Class"/>
    <s v="KB-16405"/>
    <s v="Katrina Bavinger"/>
    <s v="Home Office"/>
    <s v="United States"/>
    <s v="New York City"/>
    <s v="New York"/>
    <n v="10035"/>
    <s v="East"/>
    <s v="FUR-CH-10004860"/>
    <s v="Furniture"/>
    <s v="Chairs"/>
    <s v="Global Low Back Tilter Chair"/>
    <n v="181.76400000000001"/>
    <n v="2"/>
    <n v="0.1"/>
    <n v="-8.0784000000000002"/>
    <s v="OK"/>
    <n v="-4.4444444444444446E-2"/>
  </r>
  <r>
    <n v="7695"/>
    <s v="CA-2016-118899"/>
    <x v="1055"/>
    <x v="526"/>
    <x v="341"/>
    <d v="2018-01-03T00:00:00"/>
    <n v="652"/>
    <n v="2016"/>
    <s v="Q1"/>
    <s v="Mar"/>
    <s v="Same Day"/>
    <s v="MC-17275"/>
    <s v="Marc Crier"/>
    <s v="Consumer"/>
    <s v="United States"/>
    <s v="Seattle"/>
    <s v="Washington"/>
    <n v="98103"/>
    <s v="West"/>
    <s v="FUR-CH-10004754"/>
    <s v="Furniture"/>
    <s v="Chairs"/>
    <s v="Global Stack Chair with Arms, Black"/>
    <n v="167.88800000000001"/>
    <n v="7"/>
    <n v="0.2"/>
    <n v="14.690200000000001"/>
    <s v="OK"/>
    <n v="8.7500000000000008E-2"/>
  </r>
  <r>
    <n v="5232"/>
    <s v="CA-2017-124436"/>
    <x v="1056"/>
    <x v="527"/>
    <x v="732"/>
    <d v="2017-12-22T00:00:00"/>
    <n v="275"/>
    <n v="2017"/>
    <s v="Q1"/>
    <s v="Mar"/>
    <s v="Second Class"/>
    <s v="SA-20830"/>
    <s v="Sue Ann Reed"/>
    <s v="Consumer"/>
    <s v="United States"/>
    <s v="Fresno"/>
    <s v="California"/>
    <n v="93727"/>
    <s v="West"/>
    <s v="FUR-FU-10001185"/>
    <s v="Furniture"/>
    <s v="Furnishings"/>
    <s v="Advantus Employee of the Month Certificate Frame, 11 x 13-1/2"/>
    <n v="30.93"/>
    <n v="1"/>
    <n v="0"/>
    <n v="12.6813"/>
    <s v="OK"/>
    <n v="0.41000000000000003"/>
  </r>
  <r>
    <n v="5231"/>
    <s v="CA-2017-124436"/>
    <x v="1057"/>
    <x v="527"/>
    <x v="732"/>
    <d v="2017-12-21T00:00:00"/>
    <n v="274"/>
    <n v="2017"/>
    <s v="Q1"/>
    <s v="Mar"/>
    <s v="Second Class"/>
    <s v="SA-20830"/>
    <s v="Sue Ann Reed"/>
    <s v="Consumer"/>
    <s v="United States"/>
    <s v="Fresno"/>
    <s v="California"/>
    <n v="93727"/>
    <s v="West"/>
    <s v="FUR-TA-10001095"/>
    <s v="Furniture"/>
    <s v="Tables"/>
    <s v="Chromcraft Round Conference Tables"/>
    <n v="697.16"/>
    <n v="5"/>
    <n v="0.2"/>
    <n v="8.7144999999999992"/>
    <s v="OK"/>
    <n v="1.2499999999999999E-2"/>
  </r>
  <r>
    <n v="2701"/>
    <s v="CA-2014-145317"/>
    <x v="1058"/>
    <x v="528"/>
    <x v="733"/>
    <d v="2017-12-10T00:00:00"/>
    <n v="1358"/>
    <n v="2014"/>
    <s v="Q1"/>
    <s v="Mar"/>
    <s v="Standard Class"/>
    <s v="SM-20320"/>
    <s v="Sean Miller"/>
    <s v="Home Office"/>
    <s v="United States"/>
    <s v="Jacksonville"/>
    <s v="Florida"/>
    <n v="32216"/>
    <s v="South"/>
    <s v="FUR-FU-10004270"/>
    <s v="Furniture"/>
    <s v="Furnishings"/>
    <s v="Executive Impressions 13&quot; Clairmont Wall Clock"/>
    <n v="30.768000000000001"/>
    <n v="2"/>
    <n v="0.2"/>
    <n v="8.0765999999999991"/>
    <s v="OK"/>
    <n v="0.26249999999999996"/>
  </r>
  <r>
    <n v="2703"/>
    <s v="CA-2014-145317"/>
    <x v="1059"/>
    <x v="528"/>
    <x v="733"/>
    <d v="2017-12-11T00:00:00"/>
    <n v="1359"/>
    <n v="2014"/>
    <s v="Q1"/>
    <s v="Mar"/>
    <s v="Standard Class"/>
    <s v="SM-20320"/>
    <s v="Sean Miller"/>
    <s v="Home Office"/>
    <s v="United States"/>
    <s v="Jacksonville"/>
    <s v="Florida"/>
    <n v="32216"/>
    <s v="South"/>
    <s v="FUR-FU-10001986"/>
    <s v="Furniture"/>
    <s v="Furnishings"/>
    <s v="Dana Fluorescent Magnifying Lamp, White, 36&quot;"/>
    <n v="122.352"/>
    <n v="3"/>
    <n v="0.2"/>
    <n v="15.294"/>
    <s v="OK"/>
    <n v="0.125"/>
  </r>
  <r>
    <n v="8520"/>
    <s v="CA-2017-118003"/>
    <x v="1060"/>
    <x v="94"/>
    <x v="734"/>
    <d v="2017-10-12T00:00:00"/>
    <n v="696"/>
    <n v="2015"/>
    <s v="Q4"/>
    <s v="Nov"/>
    <s v="Standard Class"/>
    <s v="DO-13645"/>
    <s v="Doug O'Connell"/>
    <s v="Consumer"/>
    <s v="United States"/>
    <s v="Paterson"/>
    <s v="New Jersey"/>
    <n v="7501"/>
    <s v="East"/>
    <s v="FUR-CH-10003817"/>
    <s v="Furniture"/>
    <s v="Chairs"/>
    <s v="Global Value Steno Chair, Gray"/>
    <n v="182.22"/>
    <n v="3"/>
    <n v="0"/>
    <n v="45.555"/>
    <s v="OK"/>
    <n v="0.25"/>
  </r>
  <r>
    <n v="8671"/>
    <s v="US-2014-159611"/>
    <x v="1061"/>
    <x v="529"/>
    <x v="522"/>
    <d v="2017-09-09T00:00:00"/>
    <n v="982"/>
    <n v="2015"/>
    <s v="Q1"/>
    <s v="Jan"/>
    <s v="Second Class"/>
    <s v="KB-16315"/>
    <s v="Karl Braun"/>
    <s v="Consumer"/>
    <s v="United States"/>
    <s v="Cleveland"/>
    <s v="Ohio"/>
    <n v="44105"/>
    <s v="East"/>
    <s v="FUR-FU-10004904"/>
    <s v="Furniture"/>
    <s v="Furnishings"/>
    <s v="Eldon &quot;L&quot; Workstation Diamond Chairmat"/>
    <n v="182.352"/>
    <n v="3"/>
    <n v="0.2"/>
    <n v="-18.235199999999999"/>
    <s v="OK"/>
    <n v="-9.9999999999999992E-2"/>
  </r>
  <r>
    <n v="4795"/>
    <s v="CA-2015-144722"/>
    <x v="1062"/>
    <x v="530"/>
    <x v="453"/>
    <d v="2017-12-03T00:00:00"/>
    <n v="986"/>
    <n v="2015"/>
    <s v="Q1"/>
    <s v="Mar"/>
    <s v="Standard Class"/>
    <s v="MF-18250"/>
    <s v="Monica Federle"/>
    <s v="Corporate"/>
    <s v="United States"/>
    <s v="Los Angeles"/>
    <s v="California"/>
    <n v="90036"/>
    <s v="West"/>
    <s v="FUR-FU-10001215"/>
    <s v="Furniture"/>
    <s v="Furnishings"/>
    <s v="Howard Miller 11-1/2&quot; Diameter Brentwood Wall Clock"/>
    <n v="43.13"/>
    <n v="1"/>
    <n v="0"/>
    <n v="18.114599999999999"/>
    <s v="OK"/>
    <n v="0.42"/>
  </r>
  <r>
    <n v="4887"/>
    <s v="CA-2016-163167"/>
    <x v="1063"/>
    <x v="70"/>
    <x v="83"/>
    <d v="2017-03-29T00:00:00"/>
    <n v="442"/>
    <n v="2016"/>
    <s v="Q1"/>
    <s v="Jan"/>
    <s v="Second Class"/>
    <s v="RF-19345"/>
    <s v="Randy Ferguson"/>
    <s v="Corporate"/>
    <s v="United States"/>
    <s v="Marietta"/>
    <s v="Georgia"/>
    <n v="30062"/>
    <s v="South"/>
    <s v="FUR-CH-10004477"/>
    <s v="Furniture"/>
    <s v="Chairs"/>
    <s v="Global Push Button Manager's Chair, Indigo"/>
    <n v="182.67"/>
    <n v="3"/>
    <n v="0"/>
    <n v="52.974299999999999"/>
    <s v="OK"/>
    <n v="0.29000000000000004"/>
  </r>
  <r>
    <n v="679"/>
    <s v="US-2017-119438"/>
    <x v="1064"/>
    <x v="531"/>
    <x v="735"/>
    <d v="2017-12-14T00:00:00"/>
    <n v="266"/>
    <n v="2017"/>
    <s v="Q1"/>
    <s v="Mar"/>
    <s v="Standard Class"/>
    <s v="CD-11980"/>
    <s v="Carol Darley"/>
    <s v="Consumer"/>
    <s v="United States"/>
    <s v="Tyler"/>
    <s v="Texas"/>
    <n v="75701"/>
    <s v="Central"/>
    <s v="FUR-FU-10003553"/>
    <s v="Furniture"/>
    <s v="Furnishings"/>
    <s v="Howard Miller 13-1/2&quot; Diameter Rosebrook Wall Clock"/>
    <n v="82.524000000000001"/>
    <n v="3"/>
    <n v="0.6"/>
    <n v="-41.262"/>
    <s v="OK"/>
    <n v="-0.5"/>
  </r>
  <r>
    <n v="2008"/>
    <s v="CA-2017-165386"/>
    <x v="1065"/>
    <x v="532"/>
    <x v="736"/>
    <d v="2017-04-08T00:00:00"/>
    <n v="542"/>
    <n v="2015"/>
    <s v="Q4"/>
    <s v="Oct"/>
    <s v="First Class"/>
    <s v="CM-12190"/>
    <s v="Charlotte Melton"/>
    <s v="Consumer"/>
    <s v="United States"/>
    <s v="Chicago"/>
    <s v="Illinois"/>
    <n v="60623"/>
    <s v="Central"/>
    <s v="FUR-BO-10003034"/>
    <s v="Furniture"/>
    <s v="Bookcases"/>
    <s v="O'Sullivan Elevations Bookcase, Cherry Finish"/>
    <n v="183.37200000000001"/>
    <n v="2"/>
    <n v="0.3"/>
    <n v="-36.674399999999999"/>
    <s v="OK"/>
    <n v="-0.19999999999999998"/>
  </r>
  <r>
    <n v="7328"/>
    <s v="US-2014-131275"/>
    <x v="1066"/>
    <x v="533"/>
    <x v="450"/>
    <d v="2017-12-12T00:00:00"/>
    <n v="1359"/>
    <n v="2014"/>
    <s v="Q1"/>
    <s v="Mar"/>
    <s v="Standard Class"/>
    <s v="SC-20050"/>
    <s v="Sample Company A"/>
    <s v="Home Office"/>
    <s v="United States"/>
    <s v="Burbank"/>
    <s v="California"/>
    <n v="91505"/>
    <s v="West"/>
    <s v="FUR-FU-10004597"/>
    <s v="Furniture"/>
    <s v="Furnishings"/>
    <s v="Eldon Cleatmat Chair Mats for Medium Pile Carpets"/>
    <n v="111"/>
    <n v="2"/>
    <n v="0"/>
    <n v="14.43"/>
    <s v="OK"/>
    <n v="0.13"/>
  </r>
  <r>
    <n v="1041"/>
    <s v="CA-2016-127670"/>
    <x v="1067"/>
    <x v="534"/>
    <x v="347"/>
    <d v="2017-12-23T00:00:00"/>
    <n v="639"/>
    <n v="2016"/>
    <s v="Q1"/>
    <s v="Mar"/>
    <s v="Standard Class"/>
    <s v="RD-19660"/>
    <s v="Robert Dilbeck"/>
    <s v="Home Office"/>
    <s v="United States"/>
    <s v="Saint Peters"/>
    <s v="Missouri"/>
    <n v="63376"/>
    <s v="Central"/>
    <s v="FUR-TA-10001095"/>
    <s v="Furniture"/>
    <s v="Tables"/>
    <s v="Chromcraft Round Conference Tables"/>
    <n v="697.16"/>
    <n v="4"/>
    <n v="0"/>
    <n v="146.40360000000001"/>
    <s v="OK"/>
    <n v="0.21000000000000002"/>
  </r>
  <r>
    <n v="8345"/>
    <s v="US-2014-155544"/>
    <x v="1068"/>
    <x v="535"/>
    <x v="737"/>
    <d v="2017-12-26T00:00:00"/>
    <n v="1372"/>
    <n v="2014"/>
    <s v="Q1"/>
    <s v="Mar"/>
    <s v="Standard Class"/>
    <s v="GM-14440"/>
    <s v="Gary McGarr"/>
    <s v="Consumer"/>
    <s v="United States"/>
    <s v="Knoxville"/>
    <s v="Tennessee"/>
    <n v="37918"/>
    <s v="South"/>
    <s v="FUR-FU-10001473"/>
    <s v="Furniture"/>
    <s v="Furnishings"/>
    <s v="DAX Wood Document Frame"/>
    <n v="32.951999999999998"/>
    <n v="3"/>
    <n v="0.2"/>
    <n v="6.5903999999999998"/>
    <s v="OK"/>
    <n v="0.2"/>
  </r>
  <r>
    <n v="8346"/>
    <s v="US-2014-155544"/>
    <x v="1069"/>
    <x v="535"/>
    <x v="737"/>
    <d v="2017-12-27T00:00:00"/>
    <n v="1373"/>
    <n v="2014"/>
    <s v="Q1"/>
    <s v="Mar"/>
    <s v="Standard Class"/>
    <s v="GM-14440"/>
    <s v="Gary McGarr"/>
    <s v="Consumer"/>
    <s v="United States"/>
    <s v="Knoxville"/>
    <s v="Tennessee"/>
    <n v="37918"/>
    <s v="South"/>
    <s v="FUR-CH-10000422"/>
    <s v="Furniture"/>
    <s v="Chairs"/>
    <s v="Global Highback Leather Tilter in Burgundy"/>
    <n v="218.376"/>
    <n v="3"/>
    <n v="0.2"/>
    <n v="-10.918799999999999"/>
    <s v="OK"/>
    <n v="-4.9999999999999996E-2"/>
  </r>
  <r>
    <n v="8503"/>
    <s v="CA-2015-102316"/>
    <x v="1070"/>
    <x v="536"/>
    <x v="738"/>
    <d v="2015-03-03T00:00:00"/>
    <n v="258"/>
    <n v="2014"/>
    <s v="Q2"/>
    <s v="Jun"/>
    <s v="Second Class"/>
    <s v="DH-13075"/>
    <s v="Dave Hallsten"/>
    <s v="Corporate"/>
    <s v="United States"/>
    <s v="Los Angeles"/>
    <s v="California"/>
    <n v="90045"/>
    <s v="West"/>
    <s v="FUR-CH-10003396"/>
    <s v="Furniture"/>
    <s v="Chairs"/>
    <s v="Global Deluxe Steno Chair"/>
    <n v="184.75200000000001"/>
    <n v="3"/>
    <n v="0.2"/>
    <n v="-20.784600000000001"/>
    <s v="OK"/>
    <n v="-0.1125"/>
  </r>
  <r>
    <n v="3312"/>
    <s v="CA-2016-162747"/>
    <x v="1071"/>
    <x v="537"/>
    <x v="739"/>
    <d v="2017-12-24T00:00:00"/>
    <n v="639"/>
    <n v="2016"/>
    <s v="Q1"/>
    <s v="Mar"/>
    <s v="Second Class"/>
    <s v="AH-10030"/>
    <s v="Aaron Hawkins"/>
    <s v="Corporate"/>
    <s v="United States"/>
    <s v="Gulfport"/>
    <s v="Mississippi"/>
    <n v="39503"/>
    <s v="South"/>
    <s v="FUR-FU-10003691"/>
    <s v="Furniture"/>
    <s v="Furnishings"/>
    <s v="Eldon Image Series Desk Accessories, Ebony"/>
    <n v="86.45"/>
    <n v="7"/>
    <n v="0"/>
    <n v="38.037999999999997"/>
    <s v="OK"/>
    <n v="0.43999999999999995"/>
  </r>
  <r>
    <n v="3766"/>
    <s v="CA-2016-163153"/>
    <x v="1072"/>
    <x v="537"/>
    <x v="739"/>
    <d v="2017-12-28T00:00:00"/>
    <n v="643"/>
    <n v="2016"/>
    <s v="Q1"/>
    <s v="Mar"/>
    <s v="Standard Class"/>
    <s v="DM-12955"/>
    <s v="Dario Medina"/>
    <s v="Corporate"/>
    <s v="United States"/>
    <s v="Houston"/>
    <s v="Texas"/>
    <n v="77036"/>
    <s v="Central"/>
    <s v="FUR-TA-10004767"/>
    <s v="Furniture"/>
    <s v="Tables"/>
    <s v="Safco Drafting Table"/>
    <n v="99.372"/>
    <n v="2"/>
    <n v="0.3"/>
    <n v="-1.4196"/>
    <s v="OK"/>
    <n v="-1.4285714285714285E-2"/>
  </r>
  <r>
    <n v="447"/>
    <s v="CA-2017-154214"/>
    <x v="1073"/>
    <x v="538"/>
    <x v="740"/>
    <d v="2017-12-25T00:00:00"/>
    <n v="275"/>
    <n v="2017"/>
    <s v="Q1"/>
    <s v="Mar"/>
    <s v="Second Class"/>
    <s v="TB-21595"/>
    <s v="Troy Blackwell"/>
    <s v="Consumer"/>
    <s v="United States"/>
    <s v="Columbus"/>
    <s v="Indiana"/>
    <n v="47201"/>
    <s v="Central"/>
    <s v="FUR-FU-10000206"/>
    <s v="Furniture"/>
    <s v="Furnishings"/>
    <s v="GE General Purpose, Extra Long Life, Showcase &amp; Floodlight Incandescent Bulbs"/>
    <n v="2.91"/>
    <n v="1"/>
    <n v="0"/>
    <n v="1.3676999999999999"/>
    <s v="OK"/>
    <n v="0.47"/>
  </r>
  <r>
    <n v="9364"/>
    <s v="CA-2017-111591"/>
    <x v="1074"/>
    <x v="538"/>
    <x v="740"/>
    <d v="2017-12-30T00:00:00"/>
    <n v="280"/>
    <n v="2017"/>
    <s v="Q1"/>
    <s v="Mar"/>
    <s v="Standard Class"/>
    <s v="PS-18970"/>
    <s v="Paul Stevenson"/>
    <s v="Home Office"/>
    <s v="United States"/>
    <s v="Seattle"/>
    <s v="Washington"/>
    <n v="98105"/>
    <s v="West"/>
    <s v="FUR-FU-10002364"/>
    <s v="Furniture"/>
    <s v="Furnishings"/>
    <s v="Eldon Expressions Wood Desk Accessories, Oak"/>
    <n v="22.14"/>
    <n v="3"/>
    <n v="0"/>
    <n v="6.4206000000000003"/>
    <s v="OK"/>
    <n v="0.28999999999999998"/>
  </r>
  <r>
    <n v="2410"/>
    <s v="CA-2017-155985"/>
    <x v="1075"/>
    <x v="538"/>
    <x v="740"/>
    <d v="2018-01-05T00:00:00"/>
    <n v="286"/>
    <n v="2017"/>
    <s v="Q1"/>
    <s v="Mar"/>
    <s v="First Class"/>
    <s v="BE-11335"/>
    <s v="Bill Eplett"/>
    <s v="Home Office"/>
    <s v="United States"/>
    <s v="San Francisco"/>
    <s v="California"/>
    <n v="94122"/>
    <s v="West"/>
    <s v="FUR-FU-10000758"/>
    <s v="Furniture"/>
    <s v="Furnishings"/>
    <s v="DAX Natural Wood-Tone Poster Frame"/>
    <n v="211.84"/>
    <n v="8"/>
    <n v="0"/>
    <n v="76.2624"/>
    <s v="OK"/>
    <n v="0.36"/>
  </r>
  <r>
    <n v="2872"/>
    <s v="CA-2014-148040"/>
    <x v="1076"/>
    <x v="539"/>
    <x v="741"/>
    <d v="2018-01-01T00:00:00"/>
    <n v="1377"/>
    <n v="2014"/>
    <s v="Q1"/>
    <s v="Mar"/>
    <s v="Standard Class"/>
    <s v="BF-11275"/>
    <s v="Beth Fritzler"/>
    <s v="Corporate"/>
    <s v="United States"/>
    <s v="Tucson"/>
    <s v="Arizona"/>
    <n v="85705"/>
    <s v="West"/>
    <s v="FUR-CH-10001482"/>
    <s v="Furniture"/>
    <s v="Chairs"/>
    <s v="Office Star - Mesh Screen back chair with Vinyl seat"/>
    <n v="314.35199999999998"/>
    <n v="3"/>
    <n v="0.2"/>
    <n v="-35.364600000000003"/>
    <s v="OK"/>
    <n v="-0.11250000000000002"/>
  </r>
  <r>
    <n v="5812"/>
    <s v="US-2015-163279"/>
    <x v="1077"/>
    <x v="540"/>
    <x v="742"/>
    <d v="2018-01-02T00:00:00"/>
    <n v="1013"/>
    <n v="2015"/>
    <s v="Q1"/>
    <s v="Mar"/>
    <s v="Standard Class"/>
    <s v="JD-16150"/>
    <s v="Justin Deggeller"/>
    <s v="Corporate"/>
    <s v="United States"/>
    <s v="San Diego"/>
    <s v="California"/>
    <n v="92037"/>
    <s v="West"/>
    <s v="FUR-FU-10000747"/>
    <s v="Furniture"/>
    <s v="Furnishings"/>
    <s v="Tenex B1-RE Series Chair Mats for Low Pile Carpets"/>
    <n v="91.96"/>
    <n v="2"/>
    <n v="0"/>
    <n v="15.6332"/>
    <s v="OK"/>
    <n v="0.17"/>
  </r>
  <r>
    <n v="9130"/>
    <s v="CA-2016-130911"/>
    <x v="1078"/>
    <x v="541"/>
    <x v="743"/>
    <d v="2018-01-09T00:00:00"/>
    <n v="654"/>
    <n v="2016"/>
    <s v="Q1"/>
    <s v="Mar"/>
    <s v="Second Class"/>
    <s v="DC-12850"/>
    <s v="Dan Campbell"/>
    <s v="Consumer"/>
    <s v="United States"/>
    <s v="Cleveland"/>
    <s v="Ohio"/>
    <n v="44105"/>
    <s v="East"/>
    <s v="FUR-BO-10004357"/>
    <s v="Furniture"/>
    <s v="Bookcases"/>
    <s v="O'Sullivan Living Dimensions 3-Shelf Bookcases"/>
    <n v="301.47000000000003"/>
    <n v="3"/>
    <n v="0.5"/>
    <n v="-241.17599999999999"/>
    <s v="OK"/>
    <n v="-0.79999999999999993"/>
  </r>
  <r>
    <n v="5316"/>
    <s v="CA-2016-154060"/>
    <x v="1079"/>
    <x v="542"/>
    <x v="744"/>
    <d v="2016-08-05T00:00:00"/>
    <n v="577"/>
    <n v="2015"/>
    <s v="Q1"/>
    <s v="Jan"/>
    <s v="Standard Class"/>
    <s v="DL-12865"/>
    <s v="Dan Lawera"/>
    <s v="Consumer"/>
    <s v="United States"/>
    <s v="Greensboro"/>
    <s v="North Carolina"/>
    <n v="27405"/>
    <s v="South"/>
    <s v="FUR-CH-10002304"/>
    <s v="Furniture"/>
    <s v="Chairs"/>
    <s v="Global Stack Chair without Arms, Black"/>
    <n v="187.05600000000001"/>
    <n v="9"/>
    <n v="0.2"/>
    <n v="11.691000000000001"/>
    <s v="OK"/>
    <n v="6.25E-2"/>
  </r>
  <r>
    <n v="7439"/>
    <s v="CA-2015-145457"/>
    <x v="1080"/>
    <x v="543"/>
    <x v="745"/>
    <d v="2018-01-08T00:00:00"/>
    <n v="1018"/>
    <n v="2015"/>
    <s v="Q1"/>
    <s v="Mar"/>
    <s v="Second Class"/>
    <s v="CP-12085"/>
    <s v="Cathy Prescott"/>
    <s v="Corporate"/>
    <s v="United States"/>
    <s v="Covington"/>
    <s v="Washington"/>
    <n v="98042"/>
    <s v="West"/>
    <s v="FUR-FU-10003832"/>
    <s v="Furniture"/>
    <s v="Furnishings"/>
    <s v="Eldon Expressions Punched Metal &amp; Wood Desk Accessories, Black &amp; Cherry"/>
    <n v="46.9"/>
    <n v="5"/>
    <n v="0"/>
    <n v="13.132"/>
    <s v="OK"/>
    <n v="0.28000000000000003"/>
  </r>
  <r>
    <n v="1595"/>
    <s v="CA-2015-118423"/>
    <x v="1081"/>
    <x v="543"/>
    <x v="745"/>
    <d v="2018-01-07T00:00:00"/>
    <n v="1017"/>
    <n v="2015"/>
    <s v="Q1"/>
    <s v="Mar"/>
    <s v="First Class"/>
    <s v="DP-13390"/>
    <s v="Dennis Pardue"/>
    <s v="Home Office"/>
    <s v="United States"/>
    <s v="Peoria"/>
    <s v="Illinois"/>
    <n v="61604"/>
    <s v="Central"/>
    <s v="FUR-BO-10000362"/>
    <s v="Furniture"/>
    <s v="Bookcases"/>
    <s v="Sauder Inglewood Library Bookcases"/>
    <n v="359.05799999999999"/>
    <n v="3"/>
    <n v="0.3"/>
    <n v="-35.905799999999999"/>
    <s v="OK"/>
    <n v="-0.1"/>
  </r>
  <r>
    <n v="2977"/>
    <s v="CA-2017-139773"/>
    <x v="1082"/>
    <x v="56"/>
    <x v="746"/>
    <d v="2017-04-12T00:00:00"/>
    <n v="518"/>
    <n v="2015"/>
    <s v="Q4"/>
    <s v="Nov"/>
    <s v="Same Day"/>
    <s v="DV-13045"/>
    <s v="Darrin Van Huff"/>
    <s v="Corporate"/>
    <s v="United States"/>
    <s v="Philadelphia"/>
    <s v="Pennsylvania"/>
    <n v="19143"/>
    <s v="East"/>
    <s v="FUR-CH-10001797"/>
    <s v="Furniture"/>
    <s v="Chairs"/>
    <s v="Safco Chair Connectors, 6/Carton"/>
    <n v="188.55199999999999"/>
    <n v="7"/>
    <n v="0.3"/>
    <n v="-2.6936"/>
    <s v="OK"/>
    <n v="-1.4285714285714287E-2"/>
  </r>
  <r>
    <n v="7800"/>
    <s v="CA-2017-166184"/>
    <x v="1083"/>
    <x v="544"/>
    <x v="747"/>
    <d v="2018-01-10T00:00:00"/>
    <n v="289"/>
    <n v="2017"/>
    <s v="Q1"/>
    <s v="Mar"/>
    <s v="First Class"/>
    <s v="HR-14830"/>
    <s v="Harold Ryan"/>
    <s v="Corporate"/>
    <s v="United States"/>
    <s v="New York City"/>
    <s v="New York"/>
    <n v="10035"/>
    <s v="East"/>
    <s v="FUR-CH-10003396"/>
    <s v="Furniture"/>
    <s v="Chairs"/>
    <s v="Global Deluxe Steno Chair"/>
    <n v="207.846"/>
    <n v="3"/>
    <n v="0.1"/>
    <n v="2.3094000000000001"/>
    <s v="OK"/>
    <n v="1.1111111111111112E-2"/>
  </r>
  <r>
    <n v="1861"/>
    <s v="US-2017-121251"/>
    <x v="1084"/>
    <x v="544"/>
    <x v="747"/>
    <d v="2018-01-18T00:00:00"/>
    <n v="297"/>
    <n v="2017"/>
    <s v="Q1"/>
    <s v="Mar"/>
    <s v="First Class"/>
    <s v="GM-14440"/>
    <s v="Gary McGarr"/>
    <s v="Consumer"/>
    <s v="United States"/>
    <s v="New York City"/>
    <s v="New York"/>
    <n v="10009"/>
    <s v="East"/>
    <s v="FUR-BO-10001918"/>
    <s v="Furniture"/>
    <s v="Bookcases"/>
    <s v="Sauder Forest Hills Library with Doors, Woodland Oak Finish"/>
    <n v="257.56799999999998"/>
    <n v="2"/>
    <n v="0.2"/>
    <n v="-28.976400000000002"/>
    <s v="OK"/>
    <n v="-0.11250000000000002"/>
  </r>
  <r>
    <n v="532"/>
    <s v="CA-2015-102848"/>
    <x v="1085"/>
    <x v="545"/>
    <x v="748"/>
    <d v="2015-09-11T00:00:00"/>
    <n v="350"/>
    <n v="2014"/>
    <s v="Q3"/>
    <s v="Sep"/>
    <s v="Second Class"/>
    <s v="KB-16240"/>
    <s v="Karen Bern"/>
    <s v="Corporate"/>
    <s v="United States"/>
    <s v="Los Angeles"/>
    <s v="California"/>
    <n v="90036"/>
    <s v="West"/>
    <s v="FUR-CH-10000595"/>
    <s v="Furniture"/>
    <s v="Chairs"/>
    <s v="Safco Contoured Stacking Chairs"/>
    <n v="190.72"/>
    <n v="1"/>
    <n v="0.2"/>
    <n v="11.92"/>
    <s v="OK"/>
    <n v="6.25E-2"/>
  </r>
  <r>
    <n v="4429"/>
    <s v="CA-2017-119452"/>
    <x v="1086"/>
    <x v="544"/>
    <x v="747"/>
    <d v="2017-12-31T00:00:00"/>
    <n v="279"/>
    <n v="2017"/>
    <s v="Q1"/>
    <s v="Mar"/>
    <s v="Standard Class"/>
    <s v="CL-12565"/>
    <s v="Clay Ludtke"/>
    <s v="Consumer"/>
    <s v="United States"/>
    <s v="Tulsa"/>
    <s v="Oklahoma"/>
    <n v="74133"/>
    <s v="Central"/>
    <s v="FUR-CH-10004495"/>
    <s v="Furniture"/>
    <s v="Chairs"/>
    <s v="Global Leather and Oak Executive Chair, Black"/>
    <n v="1805.88"/>
    <n v="6"/>
    <n v="0"/>
    <n v="523.70519999999999"/>
    <s v="OK"/>
    <n v="0.28999999999999998"/>
  </r>
  <r>
    <n v="37"/>
    <s v="CA-2016-117590"/>
    <x v="1087"/>
    <x v="98"/>
    <x v="749"/>
    <d v="2016-10-12T00:00:00"/>
    <n v="510"/>
    <n v="2015"/>
    <s v="Q2"/>
    <s v="May"/>
    <s v="First Class"/>
    <s v="GH-14485"/>
    <s v="Gene Hale"/>
    <s v="Corporate"/>
    <s v="United States"/>
    <s v="Richardson"/>
    <s v="Texas"/>
    <n v="75080"/>
    <s v="Central"/>
    <s v="FUR-FU-10003664"/>
    <s v="Furniture"/>
    <s v="Furnishings"/>
    <s v="Electrix Architect's Clamp-On Swing Arm Lamp, Black"/>
    <n v="190.92"/>
    <n v="5"/>
    <n v="0.6"/>
    <n v="-147.96299999999999"/>
    <s v="OK"/>
    <n v="-0.77500000000000002"/>
  </r>
  <r>
    <n v="3173"/>
    <s v="US-2016-133879"/>
    <x v="1088"/>
    <x v="546"/>
    <x v="262"/>
    <d v="2017-12-29T00:00:00"/>
    <n v="641"/>
    <n v="2016"/>
    <s v="Q1"/>
    <s v="Mar"/>
    <s v="Standard Class"/>
    <s v="KT-16465"/>
    <s v="Kean Takahito"/>
    <s v="Consumer"/>
    <s v="United States"/>
    <s v="Chicago"/>
    <s v="Illinois"/>
    <n v="60623"/>
    <s v="Central"/>
    <s v="FUR-CH-10000665"/>
    <s v="Furniture"/>
    <s v="Chairs"/>
    <s v="Global Airflow Leather Mesh Back Chair, Black"/>
    <n v="528.42999999999995"/>
    <n v="5"/>
    <n v="0.3"/>
    <n v="0"/>
    <s v="Zero-Profit Order"/>
    <n v="0"/>
  </r>
  <r>
    <n v="8903"/>
    <s v="CA-2016-150483"/>
    <x v="1089"/>
    <x v="237"/>
    <x v="340"/>
    <d v="2018-08-14T00:00:00"/>
    <n v="860"/>
    <n v="2016"/>
    <s v="Q2"/>
    <s v="Apr"/>
    <s v="Standard Class"/>
    <s v="BP-11290"/>
    <s v="Beth Paige"/>
    <s v="Consumer"/>
    <s v="United States"/>
    <s v="Decatur"/>
    <s v="Illinois"/>
    <n v="62521"/>
    <s v="Central"/>
    <s v="FUR-CH-10000422"/>
    <s v="Furniture"/>
    <s v="Chairs"/>
    <s v="Global Highback Leather Tilter in Burgundy"/>
    <n v="191.07900000000001"/>
    <n v="3"/>
    <n v="0.3"/>
    <n v="-38.215800000000002"/>
    <s v="OK"/>
    <n v="-0.2"/>
  </r>
  <r>
    <n v="8972"/>
    <s v="CA-2017-122308"/>
    <x v="1090"/>
    <x v="547"/>
    <x v="750"/>
    <d v="2018-01-11T00:00:00"/>
    <n v="289"/>
    <n v="2017"/>
    <s v="Q1"/>
    <s v="Mar"/>
    <s v="Standard Class"/>
    <s v="MV-17485"/>
    <s v="Mark Van Huff"/>
    <s v="Consumer"/>
    <s v="United States"/>
    <s v="New York City"/>
    <s v="New York"/>
    <n v="10011"/>
    <s v="East"/>
    <s v="FUR-CH-10000665"/>
    <s v="Furniture"/>
    <s v="Chairs"/>
    <s v="Global Airflow Leather Mesh Back Chair, Black"/>
    <n v="271.76400000000001"/>
    <n v="2"/>
    <n v="0.1"/>
    <n v="60.392000000000003"/>
    <s v="OK"/>
    <n v="0.22222222222222224"/>
  </r>
  <r>
    <n v="2957"/>
    <s v="CA-2017-123638"/>
    <x v="1091"/>
    <x v="105"/>
    <x v="133"/>
    <d v="2018-10-22T00:00:00"/>
    <n v="563"/>
    <n v="2017"/>
    <s v="Q2"/>
    <s v="Apr"/>
    <s v="Standard Class"/>
    <s v="MA-17995"/>
    <s v="Michelle Arnett"/>
    <s v="Home Office"/>
    <s v="United States"/>
    <s v="Watertown"/>
    <s v="New York"/>
    <n v="13601"/>
    <s v="East"/>
    <s v="FUR-CH-10002647"/>
    <s v="Furniture"/>
    <s v="Chairs"/>
    <s v="Situations Contoured Folding Chairs, 4/Set"/>
    <n v="191.64599999999999"/>
    <n v="3"/>
    <n v="0.1"/>
    <n v="31.940999999999999"/>
    <s v="OK"/>
    <n v="0.16666666666666669"/>
  </r>
  <r>
    <n v="6080"/>
    <s v="CA-2016-151561"/>
    <x v="1092"/>
    <x v="87"/>
    <x v="496"/>
    <d v="2016-07-09T00:00:00"/>
    <n v="570"/>
    <n v="2014"/>
    <s v="Q4"/>
    <s v="Dec"/>
    <s v="Standard Class"/>
    <s v="PG-18820"/>
    <s v="Patrick Gardner"/>
    <s v="Consumer"/>
    <s v="United States"/>
    <s v="New York City"/>
    <s v="New York"/>
    <n v="10011"/>
    <s v="East"/>
    <s v="FUR-FU-10004864"/>
    <s v="Furniture"/>
    <s v="Furnishings"/>
    <s v="Howard Miller 14-1/2&quot; Diameter Chrome Round Wall Clock"/>
    <n v="191.82"/>
    <n v="3"/>
    <n v="0"/>
    <n v="61.382399999999997"/>
    <s v="OK"/>
    <n v="0.32"/>
  </r>
  <r>
    <n v="7802"/>
    <s v="CA-2014-143637"/>
    <x v="1093"/>
    <x v="548"/>
    <x v="66"/>
    <d v="2018-01-06T00:00:00"/>
    <n v="1379"/>
    <n v="2014"/>
    <s v="Q1"/>
    <s v="Mar"/>
    <s v="Second Class"/>
    <s v="MS-17710"/>
    <s v="Maurice Satty"/>
    <s v="Consumer"/>
    <s v="United States"/>
    <s v="Fresno"/>
    <s v="California"/>
    <n v="93727"/>
    <s v="West"/>
    <s v="FUR-FU-10002813"/>
    <s v="Furniture"/>
    <s v="Furnishings"/>
    <s v="DAX Contemporary Wood Frame with Silver Metal Mat, Desktop, 11 x 14 Size"/>
    <n v="40.479999999999997"/>
    <n v="2"/>
    <n v="0"/>
    <n v="14.572800000000001"/>
    <s v="OK"/>
    <n v="0.36000000000000004"/>
  </r>
  <r>
    <n v="2204"/>
    <s v="CA-2015-138002"/>
    <x v="1094"/>
    <x v="198"/>
    <x v="751"/>
    <d v="2015-12-09T00:00:00"/>
    <n v="449"/>
    <n v="2014"/>
    <s v="Q3"/>
    <s v="Sep"/>
    <s v="Standard Class"/>
    <s v="BT-11305"/>
    <s v="Beth Thompson"/>
    <s v="Home Office"/>
    <s v="United States"/>
    <s v="Seattle"/>
    <s v="Washington"/>
    <n v="98103"/>
    <s v="West"/>
    <s v="FUR-FU-10004748"/>
    <s v="Furniture"/>
    <s v="Furnishings"/>
    <s v="Howard Miller 16&quot; Diameter Gallery Wall Clock"/>
    <n v="191.82"/>
    <n v="3"/>
    <n v="0"/>
    <n v="74.809799999999996"/>
    <s v="OK"/>
    <n v="0.39"/>
  </r>
  <r>
    <n v="3009"/>
    <s v="CA-2016-124772"/>
    <x v="1095"/>
    <x v="431"/>
    <x v="707"/>
    <d v="2016-06-12T00:00:00"/>
    <n v="436"/>
    <n v="2015"/>
    <s v="Q2"/>
    <s v="Apr"/>
    <s v="First Class"/>
    <s v="JG-15160"/>
    <s v="James Galang"/>
    <s v="Consumer"/>
    <s v="United States"/>
    <s v="Murray"/>
    <s v="Kentucky"/>
    <n v="42071"/>
    <s v="South"/>
    <s v="FUR-FU-10004748"/>
    <s v="Furniture"/>
    <s v="Furnishings"/>
    <s v="Howard Miller 16&quot; Diameter Gallery Wall Clock"/>
    <n v="191.82"/>
    <n v="3"/>
    <n v="0"/>
    <n v="74.809799999999996"/>
    <s v="OK"/>
    <n v="0.39"/>
  </r>
  <r>
    <n v="1061"/>
    <s v="US-2015-125374"/>
    <x v="1096"/>
    <x v="549"/>
    <x v="617"/>
    <d v="2018-01-04T00:00:00"/>
    <n v="1012"/>
    <n v="2015"/>
    <s v="Q1"/>
    <s v="Mar"/>
    <s v="Standard Class"/>
    <s v="JD-16060"/>
    <s v="Julia Dunbar"/>
    <s v="Consumer"/>
    <s v="United States"/>
    <s v="Houston"/>
    <s v="Texas"/>
    <n v="77095"/>
    <s v="Central"/>
    <s v="FUR-CH-10003396"/>
    <s v="Furniture"/>
    <s v="Chairs"/>
    <s v="Global Deluxe Steno Chair"/>
    <n v="107.77200000000001"/>
    <n v="2"/>
    <n v="0.3"/>
    <n v="-29.252400000000002"/>
    <s v="OK"/>
    <n v="-0.27142857142857141"/>
  </r>
  <r>
    <n v="4676"/>
    <s v="CA-2017-139416"/>
    <x v="1097"/>
    <x v="550"/>
    <x v="752"/>
    <d v="2018-01-24T00:00:00"/>
    <n v="301"/>
    <n v="2017"/>
    <s v="Q1"/>
    <s v="Mar"/>
    <s v="Second Class"/>
    <s v="AG-10270"/>
    <s v="Alejandro Grove"/>
    <s v="Consumer"/>
    <s v="United States"/>
    <s v="Philadelphia"/>
    <s v="Pennsylvania"/>
    <n v="19120"/>
    <s v="East"/>
    <s v="FUR-FU-10003832"/>
    <s v="Furniture"/>
    <s v="Furnishings"/>
    <s v="Eldon Expressions Punched Metal &amp; Wood Desk Accessories, Black &amp; Cherry"/>
    <n v="15.007999999999999"/>
    <n v="2"/>
    <n v="0.2"/>
    <n v="1.5007999999999999"/>
    <s v="OK"/>
    <n v="0.1"/>
  </r>
  <r>
    <n v="9757"/>
    <s v="CA-2017-113705"/>
    <x v="1098"/>
    <x v="550"/>
    <x v="752"/>
    <d v="2018-01-25T00:00:00"/>
    <n v="302"/>
    <n v="2017"/>
    <s v="Q1"/>
    <s v="Mar"/>
    <s v="Second Class"/>
    <s v="LC-16870"/>
    <s v="Lena Cacioppo"/>
    <s v="Consumer"/>
    <s v="United States"/>
    <s v="Richmond"/>
    <s v="Virginia"/>
    <n v="23223"/>
    <s v="South"/>
    <s v="FUR-TA-10002533"/>
    <s v="Furniture"/>
    <s v="Tables"/>
    <s v="BPI Conference Tables"/>
    <n v="292.10000000000002"/>
    <n v="2"/>
    <n v="0"/>
    <n v="58.42"/>
    <s v="OK"/>
    <n v="0.19999999999999998"/>
  </r>
  <r>
    <n v="9858"/>
    <s v="CA-2015-164301"/>
    <x v="1099"/>
    <x v="551"/>
    <x v="753"/>
    <d v="2018-01-16T00:00:00"/>
    <n v="1023"/>
    <n v="2015"/>
    <s v="Q1"/>
    <s v="Mar"/>
    <s v="Standard Class"/>
    <s v="EB-13840"/>
    <s v="Ellis Ballard"/>
    <s v="Corporate"/>
    <s v="United States"/>
    <s v="Seattle"/>
    <s v="Washington"/>
    <n v="98103"/>
    <s v="West"/>
    <s v="FUR-TA-10001889"/>
    <s v="Furniture"/>
    <s v="Tables"/>
    <s v="Bush Advantage Collection Racetrack Conference Table"/>
    <n v="3393.68"/>
    <n v="8"/>
    <n v="0"/>
    <n v="610.86239999999998"/>
    <s v="OK"/>
    <n v="0.18"/>
  </r>
  <r>
    <n v="9566"/>
    <s v="CA-2014-130428"/>
    <x v="1100"/>
    <x v="552"/>
    <x v="138"/>
    <d v="2018-02-09T00:00:00"/>
    <n v="1411"/>
    <n v="2014"/>
    <s v="Q1"/>
    <s v="Mar"/>
    <s v="Same Day"/>
    <s v="TG-21640"/>
    <s v="Trudy Glocke"/>
    <s v="Consumer"/>
    <s v="United States"/>
    <s v="Tampa"/>
    <s v="Florida"/>
    <n v="33614"/>
    <s v="South"/>
    <s v="FUR-CH-10002965"/>
    <s v="Furniture"/>
    <s v="Chairs"/>
    <s v="Global Leather Highback Executive Chair with Pneumatic Height Adjustment, Black"/>
    <n v="1125.4880000000001"/>
    <n v="7"/>
    <n v="0.2"/>
    <n v="98.480199999999996"/>
    <s v="OK"/>
    <n v="8.7499999999999994E-2"/>
  </r>
  <r>
    <n v="4734"/>
    <s v="US-2015-103996"/>
    <x v="1101"/>
    <x v="553"/>
    <x v="754"/>
    <d v="2018-02-01T00:00:00"/>
    <n v="1038"/>
    <n v="2015"/>
    <s v="Q1"/>
    <s v="Mar"/>
    <s v="Second Class"/>
    <s v="RB-19435"/>
    <s v="Richard Bierner"/>
    <s v="Consumer"/>
    <s v="United States"/>
    <s v="San Diego"/>
    <s v="California"/>
    <n v="92105"/>
    <s v="West"/>
    <s v="FUR-FU-10004586"/>
    <s v="Furniture"/>
    <s v="Furnishings"/>
    <s v="G.E. Longer-Life Indoor Recessed Floodlight Bulbs"/>
    <n v="19.920000000000002"/>
    <n v="3"/>
    <n v="0"/>
    <n v="9.5616000000000003"/>
    <s v="OK"/>
    <n v="0.48"/>
  </r>
  <r>
    <n v="5647"/>
    <s v="CA-2015-104241"/>
    <x v="1102"/>
    <x v="554"/>
    <x v="755"/>
    <d v="2015-09-01T00:00:00"/>
    <n v="395"/>
    <n v="2014"/>
    <s v="Q3"/>
    <s v="Aug"/>
    <s v="Standard Class"/>
    <s v="AG-10495"/>
    <s v="Andrew Gjertsen"/>
    <s v="Corporate"/>
    <s v="United States"/>
    <s v="Alexandria"/>
    <s v="Virginia"/>
    <n v="22304"/>
    <s v="South"/>
    <s v="FUR-FU-10001473"/>
    <s v="Furniture"/>
    <s v="Furnishings"/>
    <s v="DAX Wood Document Frame"/>
    <n v="192.22"/>
    <n v="14"/>
    <n v="0"/>
    <n v="69.199200000000005"/>
    <s v="OK"/>
    <n v="0.36000000000000004"/>
  </r>
  <r>
    <n v="991"/>
    <s v="CA-2015-153549"/>
    <x v="1103"/>
    <x v="553"/>
    <x v="754"/>
    <d v="2018-01-31T00:00:00"/>
    <n v="1037"/>
    <n v="2015"/>
    <s v="Q1"/>
    <s v="Mar"/>
    <s v="Second Class"/>
    <s v="SL-20155"/>
    <s v="Sara Luxemburg"/>
    <s v="Home Office"/>
    <s v="United States"/>
    <s v="Jacksonville"/>
    <s v="Florida"/>
    <n v="32216"/>
    <s v="South"/>
    <s v="FUR-CH-10004086"/>
    <s v="Furniture"/>
    <s v="Chairs"/>
    <s v="Hon 4070 Series Pagoda Armless Upholstered Stacking Chairs"/>
    <n v="1166.92"/>
    <n v="5"/>
    <n v="0.2"/>
    <n v="131.27850000000001"/>
    <s v="OK"/>
    <n v="0.1125"/>
  </r>
  <r>
    <n v="6564"/>
    <s v="CA-2014-166086"/>
    <x v="1104"/>
    <x v="555"/>
    <x v="756"/>
    <d v="2014-12-05T00:00:00"/>
    <n v="262"/>
    <n v="2014"/>
    <s v="Q1"/>
    <s v="Mar"/>
    <s v="Standard Class"/>
    <s v="CT-11995"/>
    <s v="Carol Triggs"/>
    <s v="Consumer"/>
    <s v="United States"/>
    <s v="Lawrence"/>
    <s v="Massachusetts"/>
    <n v="1841"/>
    <s v="East"/>
    <s v="FUR-TA-10003469"/>
    <s v="Furniture"/>
    <s v="Tables"/>
    <s v="Balt Split Level Computer Training Table"/>
    <n v="194.25"/>
    <n v="2"/>
    <n v="0.3"/>
    <n v="-38.85"/>
    <s v="OK"/>
    <n v="-0.2"/>
  </r>
  <r>
    <n v="8545"/>
    <s v="CA-2016-119074"/>
    <x v="1105"/>
    <x v="556"/>
    <x v="504"/>
    <d v="2018-01-19T00:00:00"/>
    <n v="659"/>
    <n v="2016"/>
    <s v="Q1"/>
    <s v="Mar"/>
    <s v="Standard Class"/>
    <s v="DS-13180"/>
    <s v="David Smith"/>
    <s v="Corporate"/>
    <s v="United States"/>
    <s v="Columbus"/>
    <s v="Georgia"/>
    <n v="31907"/>
    <s v="South"/>
    <s v="FUR-FU-10004053"/>
    <s v="Furniture"/>
    <s v="Furnishings"/>
    <s v="DAX Two-Tone Silver Metal Document Frame"/>
    <n v="20.239999999999998"/>
    <n v="1"/>
    <n v="0"/>
    <n v="8.7032000000000007"/>
    <s v="OK"/>
    <n v="0.43000000000000005"/>
  </r>
  <r>
    <n v="8546"/>
    <s v="CA-2016-119074"/>
    <x v="1106"/>
    <x v="556"/>
    <x v="504"/>
    <d v="2018-01-20T00:00:00"/>
    <n v="660"/>
    <n v="2016"/>
    <s v="Q1"/>
    <s v="Mar"/>
    <s v="Standard Class"/>
    <s v="DS-13180"/>
    <s v="David Smith"/>
    <s v="Corporate"/>
    <s v="United States"/>
    <s v="Columbus"/>
    <s v="Georgia"/>
    <n v="31907"/>
    <s v="South"/>
    <s v="FUR-FU-10003731"/>
    <s v="Furniture"/>
    <s v="Furnishings"/>
    <s v="Eldon Expressions Wood and Plastic Desk Accessories, Oak"/>
    <n v="39.92"/>
    <n v="4"/>
    <n v="0"/>
    <n v="11.1776"/>
    <s v="OK"/>
    <n v="0.27999999999999997"/>
  </r>
  <r>
    <n v="5746"/>
    <s v="US-2017-147886"/>
    <x v="1107"/>
    <x v="557"/>
    <x v="757"/>
    <d v="2018-01-29T00:00:00"/>
    <n v="304"/>
    <n v="2017"/>
    <s v="Q1"/>
    <s v="Mar"/>
    <s v="First Class"/>
    <s v="DH-13075"/>
    <s v="Dave Hallsten"/>
    <s v="Corporate"/>
    <s v="United States"/>
    <s v="Fairfield"/>
    <s v="California"/>
    <n v="94533"/>
    <s v="West"/>
    <s v="FUR-FU-10003829"/>
    <s v="Furniture"/>
    <s v="Furnishings"/>
    <s v="Stackable Trays"/>
    <n v="21.56"/>
    <n v="7"/>
    <n v="0"/>
    <n v="6.8992000000000004"/>
    <s v="OK"/>
    <n v="0.32000000000000006"/>
  </r>
  <r>
    <n v="1068"/>
    <s v="CA-2016-157686"/>
    <x v="1108"/>
    <x v="277"/>
    <x v="515"/>
    <d v="2016-02-10T00:00:00"/>
    <n v="419"/>
    <n v="2014"/>
    <s v="Q4"/>
    <s v="Dec"/>
    <s v="First Class"/>
    <s v="BD-11620"/>
    <s v="Brian DeCherney"/>
    <s v="Consumer"/>
    <s v="United States"/>
    <s v="San Francisco"/>
    <s v="California"/>
    <n v="94122"/>
    <s v="West"/>
    <s v="FUR-CH-10001146"/>
    <s v="Furniture"/>
    <s v="Chairs"/>
    <s v="Global Value Mid-Back Manager's Chair, Gray"/>
    <n v="194.84800000000001"/>
    <n v="4"/>
    <n v="0.2"/>
    <n v="12.178000000000001"/>
    <s v="OK"/>
    <n v="6.25E-2"/>
  </r>
  <r>
    <n v="9808"/>
    <s v="CA-2017-107209"/>
    <x v="1109"/>
    <x v="191"/>
    <x v="259"/>
    <d v="2019-02-06T00:00:00"/>
    <n v="759"/>
    <n v="2017"/>
    <s v="Q1"/>
    <s v="Jan"/>
    <s v="Second Class"/>
    <s v="JW-15955"/>
    <s v="Joni Wasserman"/>
    <s v="Consumer"/>
    <s v="United States"/>
    <s v="Raleigh"/>
    <s v="North Carolina"/>
    <n v="27604"/>
    <s v="South"/>
    <s v="FUR-CH-10001146"/>
    <s v="Furniture"/>
    <s v="Chairs"/>
    <s v="Global Value Mid-Back Manager's Chair, Gray"/>
    <n v="194.84800000000001"/>
    <n v="4"/>
    <n v="0.2"/>
    <n v="12.178000000000001"/>
    <s v="OK"/>
    <n v="6.25E-2"/>
  </r>
  <r>
    <n v="5741"/>
    <s v="US-2017-147886"/>
    <x v="1110"/>
    <x v="557"/>
    <x v="757"/>
    <d v="2018-01-28T00:00:00"/>
    <n v="303"/>
    <n v="2017"/>
    <s v="Q1"/>
    <s v="Mar"/>
    <s v="First Class"/>
    <s v="DH-13075"/>
    <s v="Dave Hallsten"/>
    <s v="Corporate"/>
    <s v="United States"/>
    <s v="Fairfield"/>
    <s v="California"/>
    <n v="94533"/>
    <s v="West"/>
    <s v="FUR-FU-10001095"/>
    <s v="Furniture"/>
    <s v="Furnishings"/>
    <s v="DAX Black Cherry Wood-Tone Poster Frame"/>
    <n v="26.48"/>
    <n v="1"/>
    <n v="0"/>
    <n v="10.0624"/>
    <s v="OK"/>
    <n v="0.38"/>
  </r>
  <r>
    <n v="2941"/>
    <s v="CA-2017-155880"/>
    <x v="1111"/>
    <x v="557"/>
    <x v="757"/>
    <d v="2018-01-13T00:00:00"/>
    <n v="288"/>
    <n v="2017"/>
    <s v="Q1"/>
    <s v="Mar"/>
    <s v="Standard Class"/>
    <s v="JD-16150"/>
    <s v="Justin Deggeller"/>
    <s v="Corporate"/>
    <s v="United States"/>
    <s v="Milwaukee"/>
    <s v="Wisconsin"/>
    <n v="53209"/>
    <s v="Central"/>
    <s v="FUR-CH-10000422"/>
    <s v="Furniture"/>
    <s v="Chairs"/>
    <s v="Global Highback Leather Tilter in Burgundy"/>
    <n v="90.99"/>
    <n v="1"/>
    <n v="0"/>
    <n v="14.558400000000001"/>
    <s v="OK"/>
    <n v="0.16"/>
  </r>
  <r>
    <n v="1159"/>
    <s v="CA-2016-149314"/>
    <x v="1112"/>
    <x v="558"/>
    <x v="701"/>
    <d v="2016-07-07T00:00:00"/>
    <n v="546"/>
    <n v="2015"/>
    <s v="Q1"/>
    <s v="Jan"/>
    <s v="Second Class"/>
    <s v="GB-14530"/>
    <s v="George Bell"/>
    <s v="Corporate"/>
    <s v="United States"/>
    <s v="Los Angeles"/>
    <s v="California"/>
    <n v="90004"/>
    <s v="West"/>
    <s v="FUR-CH-10002126"/>
    <s v="Furniture"/>
    <s v="Chairs"/>
    <s v="Hon Deluxe Fabric Upholstered Stacking Chairs"/>
    <n v="195.184"/>
    <n v="1"/>
    <n v="0.2"/>
    <n v="19.5184"/>
    <s v="OK"/>
    <n v="0.1"/>
  </r>
  <r>
    <n v="2943"/>
    <s v="CA-2017-155880"/>
    <x v="1113"/>
    <x v="557"/>
    <x v="757"/>
    <d v="2018-01-15T00:00:00"/>
    <n v="290"/>
    <n v="2017"/>
    <s v="Q1"/>
    <s v="Mar"/>
    <s v="Standard Class"/>
    <s v="JD-16150"/>
    <s v="Justin Deggeller"/>
    <s v="Corporate"/>
    <s v="United States"/>
    <s v="Milwaukee"/>
    <s v="Wisconsin"/>
    <n v="53209"/>
    <s v="Central"/>
    <s v="FUR-CH-10002880"/>
    <s v="Furniture"/>
    <s v="Chairs"/>
    <s v="Global High-Back Leather Tilter, Burgundy"/>
    <n v="368.97"/>
    <n v="3"/>
    <n v="0"/>
    <n v="40.5867"/>
    <s v="OK"/>
    <n v="0.10999999999999999"/>
  </r>
  <r>
    <n v="2942"/>
    <s v="CA-2017-155880"/>
    <x v="1114"/>
    <x v="557"/>
    <x v="757"/>
    <d v="2018-01-14T00:00:00"/>
    <n v="289"/>
    <n v="2017"/>
    <s v="Q1"/>
    <s v="Mar"/>
    <s v="Standard Class"/>
    <s v="JD-16150"/>
    <s v="Justin Deggeller"/>
    <s v="Corporate"/>
    <s v="United States"/>
    <s v="Milwaukee"/>
    <s v="Wisconsin"/>
    <n v="53209"/>
    <s v="Central"/>
    <s v="FUR-CH-10004675"/>
    <s v="Furniture"/>
    <s v="Chairs"/>
    <s v="Lifetime Advantage Folding Chairs, 4/Carton"/>
    <n v="1526.56"/>
    <n v="7"/>
    <n v="0"/>
    <n v="427.43680000000001"/>
    <s v="OK"/>
    <n v="0.28000000000000003"/>
  </r>
  <r>
    <n v="7534"/>
    <s v="US-2017-134642"/>
    <x v="1115"/>
    <x v="559"/>
    <x v="366"/>
    <d v="2017-11-08T00:00:00"/>
    <n v="309"/>
    <n v="2017"/>
    <s v="Q1"/>
    <s v="Jan"/>
    <s v="Standard Class"/>
    <s v="SW-20245"/>
    <s v="Scot Wooten"/>
    <s v="Consumer"/>
    <s v="United States"/>
    <s v="Greenville"/>
    <s v="North Carolina"/>
    <n v="27834"/>
    <s v="South"/>
    <s v="FUR-CH-10002880"/>
    <s v="Furniture"/>
    <s v="Chairs"/>
    <s v="Global High-Back Leather Tilter, Burgundy"/>
    <n v="196.78399999999999"/>
    <n v="2"/>
    <n v="0.2"/>
    <n v="-22.138200000000001"/>
    <s v="OK"/>
    <n v="-0.11250000000000002"/>
  </r>
  <r>
    <n v="355"/>
    <s v="CA-2016-138520"/>
    <x v="1116"/>
    <x v="560"/>
    <x v="429"/>
    <d v="2016-04-13T00:00:00"/>
    <n v="343"/>
    <n v="2015"/>
    <s v="Q2"/>
    <s v="May"/>
    <s v="Standard Class"/>
    <s v="JL-15505"/>
    <s v="Jeremy Lonsdale"/>
    <s v="Consumer"/>
    <s v="United States"/>
    <s v="New York City"/>
    <s v="New York"/>
    <n v="10035"/>
    <s v="East"/>
    <s v="FUR-BO-10002268"/>
    <s v="Furniture"/>
    <s v="Bookcases"/>
    <s v="Sauder Barrister Bookcases"/>
    <n v="388.70400000000001"/>
    <n v="6"/>
    <n v="0.2"/>
    <n v="-4.8587999999999996"/>
    <s v="OK"/>
    <n v="-1.2499999999999999E-2"/>
  </r>
  <r>
    <n v="704"/>
    <s v="CA-2015-142027"/>
    <x v="1117"/>
    <x v="561"/>
    <x v="758"/>
    <d v="2015-04-14T00:00:00"/>
    <n v="175"/>
    <n v="2014"/>
    <s v="Q4"/>
    <s v="Oct"/>
    <s v="Standard Class"/>
    <s v="JK-15370"/>
    <s v="Jay Kimmel"/>
    <s v="Consumer"/>
    <s v="United States"/>
    <s v="Long Beach"/>
    <s v="California"/>
    <n v="90805"/>
    <s v="West"/>
    <s v="FUR-TA-10002774"/>
    <s v="Furniture"/>
    <s v="Tables"/>
    <s v="Laminate Occasional Tables"/>
    <n v="369.91199999999998"/>
    <n v="3"/>
    <n v="0.2"/>
    <n v="-13.871700000000001"/>
    <s v="OK"/>
    <n v="-3.7500000000000006E-2"/>
  </r>
  <r>
    <n v="4196"/>
    <s v="CA-2016-124233"/>
    <x v="1118"/>
    <x v="562"/>
    <x v="215"/>
    <d v="2016-04-14T00:00:00"/>
    <n v="343"/>
    <n v="2015"/>
    <s v="Q2"/>
    <s v="May"/>
    <s v="Standard Class"/>
    <s v="CK-12595"/>
    <s v="Clytie Kelty"/>
    <s v="Consumer"/>
    <s v="United States"/>
    <s v="Los Angeles"/>
    <s v="California"/>
    <n v="90032"/>
    <s v="West"/>
    <s v="FUR-FU-10002597"/>
    <s v="Furniture"/>
    <s v="Furnishings"/>
    <s v="C-Line Magnetic Cubicle Keepers, Clear Polypropylene"/>
    <n v="24.7"/>
    <n v="5"/>
    <n v="0"/>
    <n v="10.374000000000001"/>
    <s v="OK"/>
    <n v="0.42000000000000004"/>
  </r>
  <r>
    <n v="7362"/>
    <s v="CA-2016-163594"/>
    <x v="1119"/>
    <x v="562"/>
    <x v="759"/>
    <d v="2016-04-14T00:00:00"/>
    <n v="279"/>
    <n v="2015"/>
    <s v="Q3"/>
    <s v="Jul"/>
    <s v="First Class"/>
    <s v="JF-15295"/>
    <s v="Jason Fortune-"/>
    <s v="Consumer"/>
    <s v="United States"/>
    <s v="Los Angeles"/>
    <s v="California"/>
    <n v="90036"/>
    <s v="West"/>
    <s v="FUR-CH-10000225"/>
    <s v="Furniture"/>
    <s v="Chairs"/>
    <s v="Global Geo Office Task Chair, Gray"/>
    <n v="194.352"/>
    <n v="3"/>
    <n v="0.2"/>
    <n v="-36.441000000000003"/>
    <s v="OK"/>
    <n v="-0.1875"/>
  </r>
  <r>
    <n v="5400"/>
    <s v="CA-2016-117681"/>
    <x v="1120"/>
    <x v="562"/>
    <x v="760"/>
    <d v="2016-04-14T00:00:00"/>
    <n v="323"/>
    <n v="2015"/>
    <s v="Q2"/>
    <s v="May"/>
    <s v="Standard Class"/>
    <s v="HF-14995"/>
    <s v="Herbert Flentye"/>
    <s v="Consumer"/>
    <s v="United States"/>
    <s v="Los Angeles"/>
    <s v="California"/>
    <n v="90004"/>
    <s v="West"/>
    <s v="FUR-BO-10001798"/>
    <s v="Furniture"/>
    <s v="Bookcases"/>
    <s v="Bush Somerset Collection Bookcase"/>
    <n v="556.66499999999996"/>
    <n v="5"/>
    <n v="0.15"/>
    <n v="6.5490000000000004"/>
    <s v="OK"/>
    <n v="1.1764705882352943E-2"/>
  </r>
  <r>
    <n v="1980"/>
    <s v="CA-2016-112669"/>
    <x v="1121"/>
    <x v="562"/>
    <x v="102"/>
    <d v="2018-02-21T00:00:00"/>
    <n v="678"/>
    <n v="2016"/>
    <s v="Q2"/>
    <s v="Apr"/>
    <s v="Same Day"/>
    <s v="KT-16465"/>
    <s v="Kean Takahito"/>
    <s v="Consumer"/>
    <s v="United States"/>
    <s v="Glendale"/>
    <s v="Arizona"/>
    <n v="85301"/>
    <s v="West"/>
    <s v="FUR-CH-10004086"/>
    <s v="Furniture"/>
    <s v="Chairs"/>
    <s v="Hon 4070 Series Pagoda Armless Upholstered Stacking Chairs"/>
    <n v="933.53599999999994"/>
    <n v="4"/>
    <n v="0.2"/>
    <n v="105.0228"/>
    <s v="OK"/>
    <n v="0.11250000000000002"/>
  </r>
  <r>
    <n v="7563"/>
    <s v="US-2016-104815"/>
    <x v="1122"/>
    <x v="87"/>
    <x v="761"/>
    <d v="2016-07-09T00:00:00"/>
    <n v="529"/>
    <n v="2015"/>
    <s v="Q1"/>
    <s v="Jan"/>
    <s v="Standard Class"/>
    <s v="RB-19570"/>
    <s v="Rob Beeghly"/>
    <s v="Consumer"/>
    <s v="United States"/>
    <s v="Chicago"/>
    <s v="Illinois"/>
    <n v="60610"/>
    <s v="Central"/>
    <s v="FUR-BO-10003894"/>
    <s v="Furniture"/>
    <s v="Bookcases"/>
    <s v="Safco Value Mate Steel Bookcase, Baked Enamel Finish on Steel, Black"/>
    <n v="198.744"/>
    <n v="4"/>
    <n v="0.3"/>
    <n v="0"/>
    <s v="Zero-Profit Order"/>
    <n v="0"/>
  </r>
  <r>
    <n v="5789"/>
    <s v="CA-2017-115070"/>
    <x v="1123"/>
    <x v="563"/>
    <x v="762"/>
    <d v="2017-04-14T00:00:00"/>
    <n v="411"/>
    <n v="2016"/>
    <s v="Q1"/>
    <s v="Feb"/>
    <s v="Second Class"/>
    <s v="MG-18205"/>
    <s v="Mitch Gastineau"/>
    <s v="Corporate"/>
    <s v="United States"/>
    <s v="Jacksonville"/>
    <s v="Florida"/>
    <n v="32216"/>
    <s v="South"/>
    <s v="FUR-FU-10003829"/>
    <s v="Furniture"/>
    <s v="Furnishings"/>
    <s v="Stackable Trays"/>
    <n v="12.32"/>
    <n v="5"/>
    <n v="0.2"/>
    <n v="1.8480000000000001"/>
    <s v="OK"/>
    <n v="0.15"/>
  </r>
  <r>
    <n v="7425"/>
    <s v="CA-2017-135069"/>
    <x v="1124"/>
    <x v="563"/>
    <x v="763"/>
    <d v="2017-04-14T00:00:00"/>
    <n v="410"/>
    <n v="2016"/>
    <s v="Q1"/>
    <s v="Feb"/>
    <s v="Standard Class"/>
    <s v="BS-11755"/>
    <s v="Bruce Stewart"/>
    <s v="Consumer"/>
    <s v="United States"/>
    <s v="Philadelphia"/>
    <s v="Pennsylvania"/>
    <n v="19143"/>
    <s v="East"/>
    <s v="FUR-FU-10003878"/>
    <s v="Furniture"/>
    <s v="Furnishings"/>
    <s v="Linden 10&quot; Round Wall Clock, Black"/>
    <n v="36.671999999999997"/>
    <n v="3"/>
    <n v="0.2"/>
    <n v="6.4176000000000002"/>
    <s v="OK"/>
    <n v="0.17500000000000002"/>
  </r>
  <r>
    <n v="7658"/>
    <s v="US-2014-120740"/>
    <x v="1125"/>
    <x v="564"/>
    <x v="764"/>
    <d v="2018-02-26T00:00:00"/>
    <n v="1413"/>
    <n v="2014"/>
    <s v="Q2"/>
    <s v="Apr"/>
    <s v="Same Day"/>
    <s v="PS-18970"/>
    <s v="Paul Stevenson"/>
    <s v="Home Office"/>
    <s v="United States"/>
    <s v="Los Angeles"/>
    <s v="California"/>
    <n v="90049"/>
    <s v="West"/>
    <s v="FUR-FU-10004091"/>
    <s v="Furniture"/>
    <s v="Furnishings"/>
    <s v="Howard Miller 13&quot; Diameter Goldtone Round Wall Clock"/>
    <n v="187.76"/>
    <n v="4"/>
    <n v="0"/>
    <n v="76.9816"/>
    <s v="OK"/>
    <n v="0.41000000000000003"/>
  </r>
  <r>
    <n v="5039"/>
    <s v="CA-2015-136469"/>
    <x v="1126"/>
    <x v="565"/>
    <x v="765"/>
    <d v="2015-12-07T00:00:00"/>
    <n v="386"/>
    <n v="2014"/>
    <s v="Q4"/>
    <s v="Nov"/>
    <s v="First Class"/>
    <s v="TS-21370"/>
    <s v="Todd Sumrall"/>
    <s v="Corporate"/>
    <s v="United States"/>
    <s v="Wilmington"/>
    <s v="Delaware"/>
    <n v="19805"/>
    <s v="East"/>
    <s v="FUR-TA-10001520"/>
    <s v="Furniture"/>
    <s v="Tables"/>
    <s v="Lesro Sheffield Collection Coffee Table, End Table, Center Table, Corner Table"/>
    <n v="199.83600000000001"/>
    <n v="4"/>
    <n v="0.3"/>
    <n v="-37.112400000000001"/>
    <s v="OK"/>
    <n v="-0.18571428571428572"/>
  </r>
  <r>
    <n v="9526"/>
    <s v="CA-2017-156958"/>
    <x v="1127"/>
    <x v="132"/>
    <x v="416"/>
    <d v="2017-06-12T00:00:00"/>
    <n v="563"/>
    <n v="2015"/>
    <s v="Q4"/>
    <s v="Nov"/>
    <s v="First Class"/>
    <s v="PB-18805"/>
    <s v="Patrick Bzostek"/>
    <s v="Home Office"/>
    <s v="United States"/>
    <s v="Seattle"/>
    <s v="Washington"/>
    <n v="98115"/>
    <s v="West"/>
    <s v="FUR-FU-10003268"/>
    <s v="Furniture"/>
    <s v="Furnishings"/>
    <s v="Eldon Radial Chair Mat for Low to Medium Pile Carpets"/>
    <n v="199.9"/>
    <n v="5"/>
    <n v="0"/>
    <n v="39.979999999999997"/>
    <s v="OK"/>
    <n v="0.19999999999999998"/>
  </r>
  <r>
    <n v="9428"/>
    <s v="CA-2014-167486"/>
    <x v="1128"/>
    <x v="153"/>
    <x v="204"/>
    <d v="2017-03-12T00:00:00"/>
    <n v="1155"/>
    <n v="2014"/>
    <s v="Q1"/>
    <s v="Jan"/>
    <s v="Standard Class"/>
    <s v="JO-15145"/>
    <s v="Jack O'Briant"/>
    <s v="Corporate"/>
    <s v="United States"/>
    <s v="Buffalo"/>
    <s v="New York"/>
    <n v="14215"/>
    <s v="East"/>
    <s v="FUR-FU-10003268"/>
    <s v="Furniture"/>
    <s v="Furnishings"/>
    <s v="Eldon Radial Chair Mat for Low to Medium Pile Carpets"/>
    <n v="199.9"/>
    <n v="5"/>
    <n v="0"/>
    <n v="39.979999999999997"/>
    <s v="OK"/>
    <n v="0.19999999999999998"/>
  </r>
  <r>
    <n v="2282"/>
    <s v="CA-2017-142622"/>
    <x v="1129"/>
    <x v="409"/>
    <x v="766"/>
    <d v="2017-02-11T00:00:00"/>
    <n v="141"/>
    <n v="2016"/>
    <s v="Q3"/>
    <s v="Sep"/>
    <s v="First Class"/>
    <s v="JK-15625"/>
    <s v="Jim Karlsson"/>
    <s v="Consumer"/>
    <s v="United States"/>
    <s v="Seattle"/>
    <s v="Washington"/>
    <n v="98115"/>
    <s v="West"/>
    <s v="FUR-BO-10004467"/>
    <s v="Furniture"/>
    <s v="Bookcases"/>
    <s v="Bestar Classic Bookcase"/>
    <n v="199.98"/>
    <n v="2"/>
    <n v="0"/>
    <n v="37.996200000000002"/>
    <s v="OK"/>
    <n v="0.19000000000000003"/>
  </r>
  <r>
    <n v="5263"/>
    <s v="CA-2014-105165"/>
    <x v="1130"/>
    <x v="566"/>
    <x v="733"/>
    <d v="2014-10-09T00:00:00"/>
    <n v="200"/>
    <n v="2014"/>
    <s v="Q1"/>
    <s v="Mar"/>
    <s v="First Class"/>
    <s v="SZ-20035"/>
    <s v="Sam Zeldin"/>
    <s v="Home Office"/>
    <s v="United States"/>
    <s v="Houston"/>
    <s v="Texas"/>
    <n v="77036"/>
    <s v="Central"/>
    <s v="FUR-TA-10004154"/>
    <s v="Furniture"/>
    <s v="Tables"/>
    <s v="Riverside Furniture Oval Coffee Table, Oval End Table, End Table with Drawer"/>
    <n v="200.79499999999999"/>
    <n v="1"/>
    <n v="0.3"/>
    <n v="-22.948"/>
    <s v="OK"/>
    <n v="-0.1142857142857143"/>
  </r>
  <r>
    <n v="6719"/>
    <s v="CA-2016-134789"/>
    <x v="1131"/>
    <x v="567"/>
    <x v="767"/>
    <d v="2016-04-15T00:00:00"/>
    <n v="343"/>
    <n v="2015"/>
    <s v="Q2"/>
    <s v="May"/>
    <s v="Standard Class"/>
    <s v="CK-12325"/>
    <s v="Christine Kargatis"/>
    <s v="Home Office"/>
    <s v="United States"/>
    <s v="Hot Springs"/>
    <s v="Arkansas"/>
    <n v="71901"/>
    <s v="South"/>
    <s v="FUR-FU-10003268"/>
    <s v="Furniture"/>
    <s v="Furnishings"/>
    <s v="Eldon Radial Chair Mat for Low to Medium Pile Carpets"/>
    <n v="159.91999999999999"/>
    <n v="4"/>
    <n v="0"/>
    <n v="31.984000000000002"/>
    <s v="OK"/>
    <n v="0.20000000000000004"/>
  </r>
  <r>
    <n v="2848"/>
    <s v="CA-2017-157854"/>
    <x v="1132"/>
    <x v="568"/>
    <x v="768"/>
    <d v="2017-04-15T00:00:00"/>
    <n v="462"/>
    <n v="2016"/>
    <s v="Q1"/>
    <s v="Jan"/>
    <s v="Standard Class"/>
    <s v="DM-13345"/>
    <s v="Denise Monton"/>
    <s v="Corporate"/>
    <s v="United States"/>
    <s v="Roswell"/>
    <s v="Georgia"/>
    <n v="30076"/>
    <s v="South"/>
    <s v="FUR-FU-10003832"/>
    <s v="Furniture"/>
    <s v="Furnishings"/>
    <s v="Eldon Expressions Punched Metal &amp; Wood Desk Accessories, Black &amp; Cherry"/>
    <n v="56.28"/>
    <n v="6"/>
    <n v="0"/>
    <n v="15.7584"/>
    <s v="OK"/>
    <n v="0.27999999999999997"/>
  </r>
  <r>
    <n v="1130"/>
    <s v="CA-2016-112102"/>
    <x v="1133"/>
    <x v="569"/>
    <x v="769"/>
    <d v="2016-04-16T00:00:00"/>
    <n v="280"/>
    <n v="2015"/>
    <s v="Q3"/>
    <s v="Jul"/>
    <s v="Standard Class"/>
    <s v="BD-11605"/>
    <s v="Brian Dahlen"/>
    <s v="Consumer"/>
    <s v="United States"/>
    <s v="Springfield"/>
    <s v="Virginia"/>
    <n v="22153"/>
    <s v="South"/>
    <s v="FUR-TA-10004086"/>
    <s v="Furniture"/>
    <s v="Tables"/>
    <s v="KI Adjustable-Height Table"/>
    <n v="343.92"/>
    <n v="4"/>
    <n v="0"/>
    <n v="75.662400000000005"/>
    <s v="OK"/>
    <n v="0.22"/>
  </r>
  <r>
    <n v="5775"/>
    <s v="CA-2016-142398"/>
    <x v="1134"/>
    <x v="569"/>
    <x v="770"/>
    <d v="2016-04-16T00:00:00"/>
    <n v="279"/>
    <n v="2015"/>
    <s v="Q3"/>
    <s v="Jul"/>
    <s v="Standard Class"/>
    <s v="BP-11290"/>
    <s v="Beth Paige"/>
    <s v="Consumer"/>
    <s v="United States"/>
    <s v="Los Angeles"/>
    <s v="California"/>
    <n v="90036"/>
    <s v="West"/>
    <s v="FUR-CH-10001545"/>
    <s v="Furniture"/>
    <s v="Chairs"/>
    <s v="Hon Comfortask Task/Swivel Chairs"/>
    <n v="638.28800000000001"/>
    <n v="7"/>
    <n v="0.2"/>
    <n v="-31.914400000000001"/>
    <s v="OK"/>
    <n v="-0.05"/>
  </r>
  <r>
    <n v="2797"/>
    <s v="CA-2014-154599"/>
    <x v="1135"/>
    <x v="570"/>
    <x v="473"/>
    <d v="2014-05-31T00:00:00"/>
    <n v="44"/>
    <n v="2014"/>
    <s v="Q2"/>
    <s v="Apr"/>
    <s v="Standard Class"/>
    <s v="KN-16450"/>
    <s v="Kean Nguyen"/>
    <s v="Corporate"/>
    <s v="United States"/>
    <s v="Redondo Beach"/>
    <s v="California"/>
    <n v="90278"/>
    <s v="West"/>
    <s v="FUR-BO-10001337"/>
    <s v="Furniture"/>
    <s v="Bookcases"/>
    <s v="O'Sullivan Living Dimensions 2-Shelf Bookcases"/>
    <n v="308.49900000000002"/>
    <n v="3"/>
    <n v="0.15"/>
    <n v="-18.146999999999998"/>
    <s v="OK"/>
    <n v="-5.8823529411764698E-2"/>
  </r>
  <r>
    <n v="1142"/>
    <s v="CA-2014-146969"/>
    <x v="1136"/>
    <x v="345"/>
    <x v="495"/>
    <d v="2019-10-14T00:00:00"/>
    <n v="2044"/>
    <n v="2014"/>
    <s v="Q1"/>
    <s v="Mar"/>
    <s v="Standard Class"/>
    <s v="AP-10915"/>
    <s v="Arthur Prichep"/>
    <s v="Consumer"/>
    <s v="United States"/>
    <s v="Los Angeles"/>
    <s v="California"/>
    <n v="90045"/>
    <s v="West"/>
    <s v="FUR-FU-10004188"/>
    <s v="Furniture"/>
    <s v="Furnishings"/>
    <s v="Luxo Professional Combination Clamp-On Lamps"/>
    <n v="204.6"/>
    <n v="2"/>
    <n v="0"/>
    <n v="53.195999999999998"/>
    <s v="OK"/>
    <n v="0.26"/>
  </r>
  <r>
    <n v="9513"/>
    <s v="CA-2017-142461"/>
    <x v="1137"/>
    <x v="99"/>
    <x v="126"/>
    <d v="2018-08-05T00:00:00"/>
    <n v="517"/>
    <n v="2017"/>
    <s v="Q1"/>
    <s v="Mar"/>
    <s v="Second Class"/>
    <s v="KT-16480"/>
    <s v="Kean Thornton"/>
    <s v="Consumer"/>
    <s v="United States"/>
    <s v="Dallas"/>
    <s v="Texas"/>
    <n v="75217"/>
    <s v="Central"/>
    <s v="FUR-BO-10001811"/>
    <s v="Furniture"/>
    <s v="Bookcases"/>
    <s v="Atlantic Metals Mobile 5-Shelf Bookcases, Custom Colors"/>
    <n v="204.66640000000001"/>
    <n v="1"/>
    <n v="0.32"/>
    <n v="-6.0195999999999996"/>
    <s v="OK"/>
    <n v="-2.9411764705882349E-2"/>
  </r>
  <r>
    <n v="7335"/>
    <s v="CA-2015-125563"/>
    <x v="1138"/>
    <x v="571"/>
    <x v="771"/>
    <d v="2015-04-17T00:00:00"/>
    <n v="157"/>
    <n v="2014"/>
    <s v="Q4"/>
    <s v="Nov"/>
    <s v="Standard Class"/>
    <s v="PR-18880"/>
    <s v="Patrick Ryan"/>
    <s v="Consumer"/>
    <s v="United States"/>
    <s v="Tampa"/>
    <s v="Florida"/>
    <n v="33614"/>
    <s v="South"/>
    <s v="FUR-FU-10000087"/>
    <s v="Furniture"/>
    <s v="Furnishings"/>
    <s v="Executive Impressions 14&quot; Two-Color Numerals Wall Clock"/>
    <n v="54.527999999999999"/>
    <n v="3"/>
    <n v="0.2"/>
    <n v="14.313599999999999"/>
    <s v="OK"/>
    <n v="0.26250000000000001"/>
  </r>
  <r>
    <n v="7006"/>
    <s v="CA-2015-141740"/>
    <x v="1139"/>
    <x v="572"/>
    <x v="772"/>
    <d v="2015-05-11T00:00:00"/>
    <n v="319"/>
    <n v="2014"/>
    <s v="Q2"/>
    <s v="Jun"/>
    <s v="Standard Class"/>
    <s v="JF-15490"/>
    <s v="Jeremy Farry"/>
    <s v="Consumer"/>
    <s v="United States"/>
    <s v="New York City"/>
    <s v="New York"/>
    <n v="10009"/>
    <s v="East"/>
    <s v="FUR-CH-10001545"/>
    <s v="Furniture"/>
    <s v="Chairs"/>
    <s v="Hon Comfortask Task/Swivel Chairs"/>
    <n v="205.16399999999999"/>
    <n v="2"/>
    <n v="0.1"/>
    <n v="13.6776"/>
    <s v="OK"/>
    <n v="6.6666666666666666E-2"/>
  </r>
  <r>
    <n v="7334"/>
    <s v="CA-2015-125563"/>
    <x v="1140"/>
    <x v="571"/>
    <x v="773"/>
    <d v="2015-04-17T00:00:00"/>
    <n v="158"/>
    <n v="2014"/>
    <s v="Q4"/>
    <s v="Nov"/>
    <s v="Standard Class"/>
    <s v="PR-18880"/>
    <s v="Patrick Ryan"/>
    <s v="Consumer"/>
    <s v="United States"/>
    <s v="Tampa"/>
    <s v="Florida"/>
    <n v="33614"/>
    <s v="South"/>
    <s v="FUR-FU-10001290"/>
    <s v="Furniture"/>
    <s v="Furnishings"/>
    <s v="Executive Impressions Supervisor Wall Clock"/>
    <n v="67.36"/>
    <n v="2"/>
    <n v="0.2"/>
    <n v="10.103999999999999"/>
    <s v="OK"/>
    <n v="0.15"/>
  </r>
  <r>
    <n v="469"/>
    <s v="CA-2017-154907"/>
    <x v="1141"/>
    <x v="573"/>
    <x v="221"/>
    <d v="2018-02-14T00:00:00"/>
    <n v="316"/>
    <n v="2017"/>
    <s v="Q2"/>
    <s v="Apr"/>
    <s v="Standard Class"/>
    <s v="DS-13180"/>
    <s v="David Smith"/>
    <s v="Corporate"/>
    <s v="United States"/>
    <s v="Amarillo"/>
    <s v="Texas"/>
    <n v="79109"/>
    <s v="Central"/>
    <s v="FUR-BO-10002824"/>
    <s v="Furniture"/>
    <s v="Bookcases"/>
    <s v="Bush Mission Pointe Library"/>
    <n v="205.33279999999999"/>
    <n v="2"/>
    <n v="0.32"/>
    <n v="-36.235199999999999"/>
    <s v="OK"/>
    <n v="-0.17647058823529413"/>
  </r>
  <r>
    <n v="7912"/>
    <s v="CA-2016-149762"/>
    <x v="1142"/>
    <x v="107"/>
    <x v="774"/>
    <d v="2016-07-12T00:00:00"/>
    <n v="515"/>
    <n v="2015"/>
    <s v="Q1"/>
    <s v="Feb"/>
    <s v="Standard Class"/>
    <s v="RD-19720"/>
    <s v="Roger Demir"/>
    <s v="Consumer"/>
    <s v="United States"/>
    <s v="Morgan Hill"/>
    <s v="California"/>
    <n v="95037"/>
    <s v="West"/>
    <s v="FUR-BO-10001337"/>
    <s v="Furniture"/>
    <s v="Bookcases"/>
    <s v="O'Sullivan Living Dimensions 2-Shelf Bookcases"/>
    <n v="205.666"/>
    <n v="2"/>
    <n v="0.15"/>
    <n v="-12.098000000000001"/>
    <s v="OK"/>
    <n v="-5.8823529411764712E-2"/>
  </r>
  <r>
    <n v="6139"/>
    <s v="CA-2014-131247"/>
    <x v="1143"/>
    <x v="574"/>
    <x v="720"/>
    <d v="2018-02-06T00:00:00"/>
    <n v="1404"/>
    <n v="2014"/>
    <s v="Q2"/>
    <s v="Apr"/>
    <s v="Standard Class"/>
    <s v="GA-14725"/>
    <s v="Guy Armstrong"/>
    <s v="Consumer"/>
    <s v="United States"/>
    <s v="San Francisco"/>
    <s v="California"/>
    <n v="94110"/>
    <s v="West"/>
    <s v="FUR-BO-10001337"/>
    <s v="Furniture"/>
    <s v="Bookcases"/>
    <s v="O'Sullivan Living Dimensions 2-Shelf Bookcases"/>
    <n v="205.666"/>
    <n v="2"/>
    <n v="0.15"/>
    <n v="-12.098000000000001"/>
    <s v="OK"/>
    <n v="-5.8823529411764712E-2"/>
  </r>
  <r>
    <n v="8930"/>
    <s v="US-2015-168704"/>
    <x v="1144"/>
    <x v="571"/>
    <x v="537"/>
    <d v="2018-02-17T00:00:00"/>
    <n v="1037"/>
    <n v="2015"/>
    <s v="Q2"/>
    <s v="Apr"/>
    <s v="Standard Class"/>
    <s v="FP-14320"/>
    <s v="Frank Preis"/>
    <s v="Consumer"/>
    <s v="United States"/>
    <s v="Huntsville"/>
    <s v="Texas"/>
    <n v="77340"/>
    <s v="Central"/>
    <s v="FUR-TA-10002530"/>
    <s v="Furniture"/>
    <s v="Tables"/>
    <s v="Iceberg OfficeWorks 42&quot; Round Tables"/>
    <n v="211.37200000000001"/>
    <n v="2"/>
    <n v="0.3"/>
    <n v="-45.293999999999997"/>
    <s v="OK"/>
    <n v="-0.21428571428571425"/>
  </r>
  <r>
    <n v="1522"/>
    <s v="CA-2015-144806"/>
    <x v="1145"/>
    <x v="575"/>
    <x v="775"/>
    <d v="2015-11-12T00:00:00"/>
    <n v="418"/>
    <n v="2014"/>
    <s v="Q3"/>
    <s v="Sep"/>
    <s v="Standard Class"/>
    <s v="GH-14425"/>
    <s v="Gary Hwang"/>
    <s v="Consumer"/>
    <s v="United States"/>
    <s v="Tucson"/>
    <s v="Arizona"/>
    <n v="85705"/>
    <s v="West"/>
    <s v="FUR-FU-10002253"/>
    <s v="Furniture"/>
    <s v="Furnishings"/>
    <s v="Howard Miller 13&quot; Diameter Pewter Finish Round Wall Clock"/>
    <n v="206.11199999999999"/>
    <n v="6"/>
    <n v="0.2"/>
    <n v="48.951599999999999"/>
    <s v="OK"/>
    <n v="0.23749999999999999"/>
  </r>
  <r>
    <n v="7960"/>
    <s v="CA-2017-131807"/>
    <x v="1146"/>
    <x v="363"/>
    <x v="369"/>
    <d v="2017-10-10T00:00:00"/>
    <n v="687"/>
    <n v="2015"/>
    <s v="Q4"/>
    <s v="Nov"/>
    <s v="Standard Class"/>
    <s v="GG-14650"/>
    <s v="Greg Guthrie"/>
    <s v="Corporate"/>
    <s v="United States"/>
    <s v="Chico"/>
    <s v="California"/>
    <n v="95928"/>
    <s v="West"/>
    <s v="FUR-TA-10004086"/>
    <s v="Furniture"/>
    <s v="Tables"/>
    <s v="KI Adjustable-Height Table"/>
    <n v="206.352"/>
    <n v="3"/>
    <n v="0.2"/>
    <n v="5.1588000000000003"/>
    <s v="OK"/>
    <n v="2.5000000000000001E-2"/>
  </r>
  <r>
    <n v="7835"/>
    <s v="CA-2015-106257"/>
    <x v="1147"/>
    <x v="571"/>
    <x v="537"/>
    <d v="2018-02-15T00:00:00"/>
    <n v="1035"/>
    <n v="2015"/>
    <s v="Q2"/>
    <s v="Apr"/>
    <s v="Second Class"/>
    <s v="EB-14110"/>
    <s v="Eugene Barchas"/>
    <s v="Consumer"/>
    <s v="United States"/>
    <s v="Los Angeles"/>
    <s v="California"/>
    <n v="90045"/>
    <s v="West"/>
    <s v="FUR-TA-10002530"/>
    <s v="Furniture"/>
    <s v="Tables"/>
    <s v="Iceberg OfficeWorks 42&quot; Round Tables"/>
    <n v="241.56800000000001"/>
    <n v="2"/>
    <n v="0.2"/>
    <n v="-15.098000000000001"/>
    <s v="OK"/>
    <n v="-6.25E-2"/>
  </r>
  <r>
    <n v="1833"/>
    <s v="CA-2015-131422"/>
    <x v="1148"/>
    <x v="545"/>
    <x v="776"/>
    <d v="2015-09-11T00:00:00"/>
    <n v="373"/>
    <n v="2014"/>
    <s v="Q3"/>
    <s v="Sep"/>
    <s v="Standard Class"/>
    <s v="GB-14530"/>
    <s v="George Bell"/>
    <s v="Corporate"/>
    <s v="United States"/>
    <s v="Monroe"/>
    <s v="North Carolina"/>
    <n v="28110"/>
    <s v="South"/>
    <s v="FUR-CH-10001270"/>
    <s v="Furniture"/>
    <s v="Chairs"/>
    <s v="Harbour Creations Steel Folding Chair"/>
    <n v="207"/>
    <n v="3"/>
    <n v="0.2"/>
    <n v="25.875"/>
    <s v="OK"/>
    <n v="0.125"/>
  </r>
  <r>
    <n v="8282"/>
    <s v="CA-2017-134810"/>
    <x v="1149"/>
    <x v="576"/>
    <x v="777"/>
    <d v="2017-10-05T00:00:00"/>
    <n v="612"/>
    <n v="2016"/>
    <s v="Q1"/>
    <s v="Feb"/>
    <s v="First Class"/>
    <s v="MC-17605"/>
    <s v="Matt Connell"/>
    <s v="Corporate"/>
    <s v="United States"/>
    <s v="Jacksonville"/>
    <s v="North Carolina"/>
    <n v="28540"/>
    <s v="South"/>
    <s v="FUR-CH-10001270"/>
    <s v="Furniture"/>
    <s v="Chairs"/>
    <s v="Harbour Creations Steel Folding Chair"/>
    <n v="207"/>
    <n v="3"/>
    <n v="0.2"/>
    <n v="25.875"/>
    <s v="OK"/>
    <n v="0.125"/>
  </r>
  <r>
    <n v="9186"/>
    <s v="CA-2017-156776"/>
    <x v="1150"/>
    <x v="305"/>
    <x v="580"/>
    <d v="2017-11-08T00:00:00"/>
    <n v="684"/>
    <n v="2015"/>
    <s v="Q4"/>
    <s v="Dec"/>
    <s v="Standard Class"/>
    <s v="JL-15505"/>
    <s v="Jeremy Lonsdale"/>
    <s v="Consumer"/>
    <s v="United States"/>
    <s v="Westminster"/>
    <s v="California"/>
    <n v="92683"/>
    <s v="West"/>
    <s v="FUR-CH-10002317"/>
    <s v="Furniture"/>
    <s v="Chairs"/>
    <s v="Global Enterprise Series Seating Low-Back Swivel/Tilt Chairs"/>
    <n v="207.184"/>
    <n v="1"/>
    <n v="0.2"/>
    <n v="25.898"/>
    <s v="OK"/>
    <n v="0.125"/>
  </r>
  <r>
    <n v="8929"/>
    <s v="US-2015-168704"/>
    <x v="1151"/>
    <x v="571"/>
    <x v="537"/>
    <d v="2018-02-16T00:00:00"/>
    <n v="1036"/>
    <n v="2015"/>
    <s v="Q2"/>
    <s v="Apr"/>
    <s v="Standard Class"/>
    <s v="FP-14320"/>
    <s v="Frank Preis"/>
    <s v="Consumer"/>
    <s v="United States"/>
    <s v="Huntsville"/>
    <s v="Texas"/>
    <n v="77340"/>
    <s v="Central"/>
    <s v="FUR-TA-10000688"/>
    <s v="Furniture"/>
    <s v="Tables"/>
    <s v="Chromcraft Bull-Nose Wood Round Conference Table Top, Wood Base"/>
    <n v="609.98"/>
    <n v="4"/>
    <n v="0.3"/>
    <n v="-113.282"/>
    <s v="OK"/>
    <n v="-0.18571428571428569"/>
  </r>
  <r>
    <n v="552"/>
    <s v="CA-2016-136406"/>
    <x v="1152"/>
    <x v="577"/>
    <x v="618"/>
    <d v="2018-02-27T00:00:00"/>
    <n v="681"/>
    <n v="2016"/>
    <s v="Q2"/>
    <s v="Apr"/>
    <s v="Second Class"/>
    <s v="BD-11320"/>
    <s v="Bill Donatelli"/>
    <s v="Consumer"/>
    <s v="United States"/>
    <s v="San Francisco"/>
    <s v="California"/>
    <n v="94110"/>
    <s v="West"/>
    <s v="FUR-CH-10002024"/>
    <s v="Furniture"/>
    <s v="Chairs"/>
    <s v="HON 5400 Series Task Chairs for Big and Tall"/>
    <n v="1121.568"/>
    <n v="2"/>
    <n v="0.2"/>
    <n v="0"/>
    <s v="Zero-Profit Order"/>
    <n v="0"/>
  </r>
  <r>
    <n v="8340"/>
    <s v="CA-2017-135076"/>
    <x v="1153"/>
    <x v="578"/>
    <x v="778"/>
    <d v="2018-02-20T00:00:00"/>
    <n v="309"/>
    <n v="2017"/>
    <s v="Q2"/>
    <s v="Apr"/>
    <s v="Standard Class"/>
    <s v="YS-21880"/>
    <s v="Yana Sorensen"/>
    <s v="Corporate"/>
    <s v="United States"/>
    <s v="Hesperia"/>
    <s v="California"/>
    <n v="92345"/>
    <s v="West"/>
    <s v="FUR-CH-10003774"/>
    <s v="Furniture"/>
    <s v="Chairs"/>
    <s v="Global Wood Trimmed Manager's Task Chair, Khaki"/>
    <n v="436.70400000000001"/>
    <n v="6"/>
    <n v="0.2"/>
    <n v="-38.211599999999997"/>
    <s v="OK"/>
    <n v="-8.7499999999999994E-2"/>
  </r>
  <r>
    <n v="7460"/>
    <s v="CA-2015-137974"/>
    <x v="1154"/>
    <x v="579"/>
    <x v="779"/>
    <d v="2018-03-02T00:00:00"/>
    <n v="1049"/>
    <n v="2015"/>
    <s v="Q2"/>
    <s v="Apr"/>
    <s v="First Class"/>
    <s v="LL-16840"/>
    <s v="Lauren Leatherbury"/>
    <s v="Consumer"/>
    <s v="United States"/>
    <s v="Waynesboro"/>
    <s v="Virginia"/>
    <n v="22980"/>
    <s v="South"/>
    <s v="FUR-BO-10001519"/>
    <s v="Furniture"/>
    <s v="Bookcases"/>
    <s v="O'Sullivan 3-Shelf Heavy-Duty Bookcases"/>
    <n v="523.26"/>
    <n v="9"/>
    <n v="0"/>
    <n v="125.58240000000001"/>
    <s v="OK"/>
    <n v="0.24000000000000002"/>
  </r>
  <r>
    <n v="4971"/>
    <s v="US-2016-153815"/>
    <x v="1155"/>
    <x v="253"/>
    <x v="780"/>
    <d v="2016-09-11T00:00:00"/>
    <n v="515"/>
    <n v="2015"/>
    <s v="Q2"/>
    <s v="Apr"/>
    <s v="First Class"/>
    <s v="KL-16555"/>
    <s v="Kelly Lampkin"/>
    <s v="Corporate"/>
    <s v="United States"/>
    <s v="Jacksonville"/>
    <s v="Florida"/>
    <n v="32216"/>
    <s v="South"/>
    <s v="FUR-CH-10000513"/>
    <s v="Furniture"/>
    <s v="Chairs"/>
    <s v="High-Back Leather Manager's Chair"/>
    <n v="207.98400000000001"/>
    <n v="2"/>
    <n v="0.2"/>
    <n v="-28.597799999999999"/>
    <s v="OK"/>
    <n v="-0.13749999999999998"/>
  </r>
  <r>
    <n v="7459"/>
    <s v="CA-2015-137974"/>
    <x v="1156"/>
    <x v="579"/>
    <x v="779"/>
    <d v="2018-03-01T00:00:00"/>
    <n v="1048"/>
    <n v="2015"/>
    <s v="Q2"/>
    <s v="Apr"/>
    <s v="First Class"/>
    <s v="LL-16840"/>
    <s v="Lauren Leatherbury"/>
    <s v="Consumer"/>
    <s v="United States"/>
    <s v="Waynesboro"/>
    <s v="Virginia"/>
    <n v="22980"/>
    <s v="South"/>
    <s v="FUR-FU-10001468"/>
    <s v="Furniture"/>
    <s v="Furnishings"/>
    <s v="Tenex Antistatic Computer Chair Mats"/>
    <n v="1196.8599999999999"/>
    <n v="7"/>
    <n v="0"/>
    <n v="119.68600000000001"/>
    <s v="OK"/>
    <n v="0.10000000000000002"/>
  </r>
  <r>
    <n v="418"/>
    <s v="CA-2016-148796"/>
    <x v="1157"/>
    <x v="580"/>
    <x v="616"/>
    <d v="2018-02-22T00:00:00"/>
    <n v="675"/>
    <n v="2016"/>
    <s v="Q2"/>
    <s v="Apr"/>
    <s v="Standard Class"/>
    <s v="PB-19150"/>
    <s v="Philip Brown"/>
    <s v="Consumer"/>
    <s v="United States"/>
    <s v="Los Angeles"/>
    <s v="California"/>
    <n v="90004"/>
    <s v="West"/>
    <s v="FUR-CH-10004886"/>
    <s v="Furniture"/>
    <s v="Chairs"/>
    <s v="Bevis Steel Folding Chairs"/>
    <n v="383.8"/>
    <n v="5"/>
    <n v="0.2"/>
    <n v="38.380000000000003"/>
    <s v="OK"/>
    <n v="0.1"/>
  </r>
  <r>
    <n v="1867"/>
    <s v="CA-2017-118857"/>
    <x v="1158"/>
    <x v="581"/>
    <x v="781"/>
    <d v="2018-02-28T00:00:00"/>
    <n v="316"/>
    <n v="2017"/>
    <s v="Q2"/>
    <s v="Apr"/>
    <s v="First Class"/>
    <s v="AH-10075"/>
    <s v="Adam Hart"/>
    <s v="Corporate"/>
    <s v="United States"/>
    <s v="Henderson"/>
    <s v="Nevada"/>
    <n v="89015"/>
    <s v="West"/>
    <s v="FUR-FU-10004460"/>
    <s v="Furniture"/>
    <s v="Furnishings"/>
    <s v="Howard Miller 12&quot; Round Wall Clock"/>
    <n v="196.45"/>
    <n v="5"/>
    <n v="0"/>
    <n v="70.721999999999994"/>
    <s v="OK"/>
    <n v="0.36"/>
  </r>
  <r>
    <n v="703"/>
    <s v="CA-2016-163755"/>
    <x v="1159"/>
    <x v="80"/>
    <x v="782"/>
    <d v="2016-08-11T00:00:00"/>
    <n v="523"/>
    <n v="2015"/>
    <s v="Q1"/>
    <s v="Mar"/>
    <s v="Second Class"/>
    <s v="AS-10285"/>
    <s v="Alejandro Savely"/>
    <s v="Corporate"/>
    <s v="United States"/>
    <s v="Seattle"/>
    <s v="Washington"/>
    <n v="98103"/>
    <s v="West"/>
    <s v="FUR-FU-10003394"/>
    <s v="Furniture"/>
    <s v="Furnishings"/>
    <s v="Tenex &quot;The Solids&quot; Textured Chair Mats"/>
    <n v="209.88"/>
    <n v="3"/>
    <n v="0"/>
    <n v="35.679600000000001"/>
    <s v="OK"/>
    <n v="0.17"/>
  </r>
  <r>
    <n v="5361"/>
    <s v="US-2017-126060"/>
    <x v="1160"/>
    <x v="581"/>
    <x v="781"/>
    <d v="2018-02-23T00:00:00"/>
    <n v="311"/>
    <n v="2017"/>
    <s v="Q2"/>
    <s v="Apr"/>
    <s v="Standard Class"/>
    <s v="DW-13585"/>
    <s v="Dorothy Wardle"/>
    <s v="Corporate"/>
    <s v="United States"/>
    <s v="Fayetteville"/>
    <s v="North Carolina"/>
    <n v="28314"/>
    <s v="South"/>
    <s v="FUR-BO-10003433"/>
    <s v="Furniture"/>
    <s v="Bookcases"/>
    <s v="Sauder Cornerstone Collection Library"/>
    <n v="198.27199999999999"/>
    <n v="8"/>
    <n v="0.2"/>
    <n v="-32.219200000000001"/>
    <s v="OK"/>
    <n v="-0.16250000000000001"/>
  </r>
  <r>
    <n v="5179"/>
    <s v="US-2015-120502"/>
    <x v="1161"/>
    <x v="582"/>
    <x v="255"/>
    <d v="2018-02-19T00:00:00"/>
    <n v="1037"/>
    <n v="2015"/>
    <s v="Q2"/>
    <s v="Apr"/>
    <s v="Standard Class"/>
    <s v="BT-11395"/>
    <s v="Bill Tyler"/>
    <s v="Corporate"/>
    <s v="United States"/>
    <s v="Los Angeles"/>
    <s v="California"/>
    <n v="90036"/>
    <s v="West"/>
    <s v="FUR-FU-10004973"/>
    <s v="Furniture"/>
    <s v="Furnishings"/>
    <s v="Flat Face Poster Frame"/>
    <n v="37.68"/>
    <n v="2"/>
    <n v="0"/>
    <n v="15.8256"/>
    <s v="OK"/>
    <n v="0.42"/>
  </r>
  <r>
    <n v="2070"/>
    <s v="CA-2015-133452"/>
    <x v="1162"/>
    <x v="582"/>
    <x v="255"/>
    <d v="2018-02-18T00:00:00"/>
    <n v="1036"/>
    <n v="2015"/>
    <s v="Q2"/>
    <s v="Apr"/>
    <s v="Standard Class"/>
    <s v="ZC-21910"/>
    <s v="Zuschuss Carroll"/>
    <s v="Consumer"/>
    <s v="United States"/>
    <s v="Pomona"/>
    <s v="California"/>
    <n v="91767"/>
    <s v="West"/>
    <s v="FUR-TA-10003954"/>
    <s v="Furniture"/>
    <s v="Tables"/>
    <s v="Hon 94000 Series Round Tables"/>
    <n v="710.83199999999999"/>
    <n v="3"/>
    <n v="0.2"/>
    <n v="-97.739400000000003"/>
    <s v="OK"/>
    <n v="-0.13750000000000001"/>
  </r>
  <r>
    <n v="8747"/>
    <s v="CA-2017-128076"/>
    <x v="1163"/>
    <x v="177"/>
    <x v="783"/>
    <d v="2017-07-02T00:00:00"/>
    <n v="672"/>
    <n v="2015"/>
    <s v="Q3"/>
    <s v="Aug"/>
    <s v="Standard Class"/>
    <s v="BO-11350"/>
    <s v="Bill Overfelt"/>
    <s v="Corporate"/>
    <s v="United States"/>
    <s v="San Diego"/>
    <s v="California"/>
    <n v="92105"/>
    <s v="West"/>
    <s v="FUR-FU-10000293"/>
    <s v="Furniture"/>
    <s v="Furnishings"/>
    <s v="Eldon Antistatic Chair Mats for Low to Medium Pile Carpets"/>
    <n v="210.58"/>
    <n v="2"/>
    <n v="0"/>
    <n v="12.6348"/>
    <s v="OK"/>
    <n v="0.06"/>
  </r>
  <r>
    <n v="3252"/>
    <s v="CA-2017-119389"/>
    <x v="1164"/>
    <x v="583"/>
    <x v="784"/>
    <d v="2018-03-09T00:00:00"/>
    <n v="324"/>
    <n v="2017"/>
    <s v="Q2"/>
    <s v="Apr"/>
    <s v="First Class"/>
    <s v="BG-11740"/>
    <s v="Bruce Geld"/>
    <s v="Consumer"/>
    <s v="United States"/>
    <s v="Philadelphia"/>
    <s v="Pennsylvania"/>
    <n v="19120"/>
    <s v="East"/>
    <s v="FUR-FU-10001473"/>
    <s v="Furniture"/>
    <s v="Furnishings"/>
    <s v="Eldon Executive Woodline II Desk Accessories, Mahogany"/>
    <n v="60.311999999999998"/>
    <n v="3"/>
    <n v="0.2"/>
    <n v="5.2773000000000003"/>
    <s v="OK"/>
    <n v="8.7500000000000008E-2"/>
  </r>
  <r>
    <n v="5646"/>
    <s v="CA-2017-127117"/>
    <x v="1165"/>
    <x v="583"/>
    <x v="784"/>
    <d v="2018-02-25T00:00:00"/>
    <n v="312"/>
    <n v="2017"/>
    <s v="Q2"/>
    <s v="Apr"/>
    <s v="Standard Class"/>
    <s v="HM-14860"/>
    <s v="Harry Marie"/>
    <s v="Corporate"/>
    <s v="United States"/>
    <s v="Morristown"/>
    <s v="New Jersey"/>
    <n v="7960"/>
    <s v="East"/>
    <s v="FUR-FU-10004018"/>
    <s v="Furniture"/>
    <s v="Furnishings"/>
    <s v="Tensor Computer Mounted Lamp"/>
    <n v="74.45"/>
    <n v="5"/>
    <n v="0"/>
    <n v="20.101500000000001"/>
    <s v="OK"/>
    <n v="0.27"/>
  </r>
  <r>
    <n v="3101"/>
    <s v="CA-2017-131233"/>
    <x v="1166"/>
    <x v="583"/>
    <x v="784"/>
    <d v="2018-02-24T00:00:00"/>
    <n v="311"/>
    <n v="2017"/>
    <s v="Q2"/>
    <s v="Apr"/>
    <s v="Standard Class"/>
    <s v="CS-12355"/>
    <s v="Christine Sundaresam"/>
    <s v="Consumer"/>
    <s v="United States"/>
    <s v="New York City"/>
    <s v="New York"/>
    <n v="10024"/>
    <s v="East"/>
    <s v="FUR-BO-10003441"/>
    <s v="Furniture"/>
    <s v="Bookcases"/>
    <s v="Bush Westfield Collection Bookcases, Fully Assembled"/>
    <n v="242.352"/>
    <n v="3"/>
    <n v="0.2"/>
    <n v="9.0882000000000005"/>
    <s v="OK"/>
    <n v="3.7499999999999999E-2"/>
  </r>
  <r>
    <n v="9791"/>
    <s v="CA-2017-144491"/>
    <x v="1167"/>
    <x v="401"/>
    <x v="367"/>
    <d v="2018-01-23T00:00:00"/>
    <n v="384"/>
    <n v="2017"/>
    <s v="Q1"/>
    <s v="Jan"/>
    <s v="Standard Class"/>
    <s v="CJ-12010"/>
    <s v="Caroline Jumper"/>
    <s v="Consumer"/>
    <s v="United States"/>
    <s v="Houston"/>
    <s v="Texas"/>
    <n v="77070"/>
    <s v="Central"/>
    <s v="FUR-CH-10001714"/>
    <s v="Furniture"/>
    <s v="Chairs"/>
    <s v="Global Leather &amp; Oak Executive Chair, Burgundy"/>
    <n v="211.24600000000001"/>
    <n v="2"/>
    <n v="0.3"/>
    <n v="-66.391599999999997"/>
    <s v="OK"/>
    <n v="-0.31428571428571428"/>
  </r>
  <r>
    <n v="4279"/>
    <s v="US-2016-107440"/>
    <x v="1168"/>
    <x v="584"/>
    <x v="785"/>
    <d v="2018-03-04T00:00:00"/>
    <n v="683"/>
    <n v="2016"/>
    <s v="Q2"/>
    <s v="Apr"/>
    <s v="Standard Class"/>
    <s v="BS-11365"/>
    <s v="Bill Shonely"/>
    <s v="Corporate"/>
    <s v="United States"/>
    <s v="Lakewood"/>
    <s v="New Jersey"/>
    <n v="8701"/>
    <s v="East"/>
    <s v="FUR-FU-10000550"/>
    <s v="Furniture"/>
    <s v="Furnishings"/>
    <s v="Stacking Trays by OIC"/>
    <n v="9.9600000000000009"/>
    <n v="2"/>
    <n v="0"/>
    <n v="3.2867999999999999"/>
    <s v="OK"/>
    <n v="0.32999999999999996"/>
  </r>
  <r>
    <n v="2547"/>
    <s v="CA-2017-108070"/>
    <x v="1169"/>
    <x v="585"/>
    <x v="786"/>
    <d v="2018-03-05T00:00:00"/>
    <n v="319"/>
    <n v="2017"/>
    <s v="Q2"/>
    <s v="Apr"/>
    <s v="Standard Class"/>
    <s v="JE-15745"/>
    <s v="Joel Eaton"/>
    <s v="Consumer"/>
    <s v="United States"/>
    <s v="San Jose"/>
    <s v="California"/>
    <n v="95123"/>
    <s v="West"/>
    <s v="FUR-BO-10001337"/>
    <s v="Furniture"/>
    <s v="Bookcases"/>
    <s v="O'Sullivan Living Dimensions 2-Shelf Bookcases"/>
    <n v="102.833"/>
    <n v="1"/>
    <n v="0.15"/>
    <n v="-6.0490000000000004"/>
    <s v="OK"/>
    <n v="-5.8823529411764712E-2"/>
  </r>
  <r>
    <n v="4570"/>
    <s v="CA-2014-169460"/>
    <x v="1170"/>
    <x v="586"/>
    <x v="787"/>
    <d v="2018-03-17T00:00:00"/>
    <n v="1426"/>
    <n v="2014"/>
    <s v="Q2"/>
    <s v="Apr"/>
    <s v="Second Class"/>
    <s v="NF-18595"/>
    <s v="Nicole Fjeld"/>
    <s v="Home Office"/>
    <s v="United States"/>
    <s v="San Jose"/>
    <s v="California"/>
    <n v="95123"/>
    <s v="West"/>
    <s v="FUR-FU-10004017"/>
    <s v="Furniture"/>
    <s v="Furnishings"/>
    <s v="Executive Impressions 13&quot; Chairman Wall Clock"/>
    <n v="76.14"/>
    <n v="3"/>
    <n v="0"/>
    <n v="26.649000000000001"/>
    <s v="OK"/>
    <n v="0.35000000000000003"/>
  </r>
  <r>
    <n v="7583"/>
    <s v="CA-2015-142734"/>
    <x v="1171"/>
    <x v="587"/>
    <x v="788"/>
    <d v="2018-03-03T00:00:00"/>
    <n v="1047"/>
    <n v="2015"/>
    <s v="Q2"/>
    <s v="Apr"/>
    <s v="Standard Class"/>
    <s v="DM-13345"/>
    <s v="Denise Monton"/>
    <s v="Corporate"/>
    <s v="United States"/>
    <s v="New York City"/>
    <s v="New York"/>
    <n v="10024"/>
    <s v="East"/>
    <s v="FUR-CH-10003968"/>
    <s v="Furniture"/>
    <s v="Chairs"/>
    <s v="Novimex Turbo Task Chair"/>
    <n v="127.764"/>
    <n v="2"/>
    <n v="0.1"/>
    <n v="2.8391999999999999"/>
    <s v="OK"/>
    <n v="2.2222222222222223E-2"/>
  </r>
  <r>
    <n v="2645"/>
    <s v="CA-2016-149111"/>
    <x v="1172"/>
    <x v="588"/>
    <x v="789"/>
    <d v="2018-03-06T00:00:00"/>
    <n v="684"/>
    <n v="2016"/>
    <s v="Q2"/>
    <s v="Apr"/>
    <s v="Second Class"/>
    <s v="BF-11170"/>
    <s v="Ben Ferrer"/>
    <s v="Home Office"/>
    <s v="United States"/>
    <s v="Raleigh"/>
    <s v="North Carolina"/>
    <n v="27604"/>
    <s v="South"/>
    <s v="FUR-FU-10000206"/>
    <s v="Furniture"/>
    <s v="Furnishings"/>
    <s v="GE General Purpose, Extra Long Life, Showcase &amp; Floodlight Incandescent Bulbs"/>
    <n v="18.623999999999999"/>
    <n v="8"/>
    <n v="0.2"/>
    <n v="6.2855999999999996"/>
    <s v="OK"/>
    <n v="0.33750000000000002"/>
  </r>
  <r>
    <n v="5033"/>
    <s v="CA-2016-155166"/>
    <x v="1173"/>
    <x v="351"/>
    <x v="411"/>
    <d v="2017-09-06T00:00:00"/>
    <n v="217"/>
    <n v="2017"/>
    <s v="Q1"/>
    <s v="Feb"/>
    <s v="Standard Class"/>
    <s v="BB-11545"/>
    <s v="Brenda Bowman"/>
    <s v="Corporate"/>
    <s v="United States"/>
    <s v="Vineland"/>
    <s v="New Jersey"/>
    <n v="8360"/>
    <s v="East"/>
    <s v="FUR-CH-10003968"/>
    <s v="Furniture"/>
    <s v="Chairs"/>
    <s v="Novimex Turbo Task Chair"/>
    <n v="212.94"/>
    <n v="3"/>
    <n v="0"/>
    <n v="25.552800000000001"/>
    <s v="OK"/>
    <n v="0.12000000000000001"/>
  </r>
  <r>
    <n v="5156"/>
    <s v="US-2015-124219"/>
    <x v="1174"/>
    <x v="484"/>
    <x v="790"/>
    <d v="2015-08-08T00:00:00"/>
    <n v="320"/>
    <n v="2014"/>
    <s v="Q3"/>
    <s v="Sep"/>
    <s v="First Class"/>
    <s v="KW-16570"/>
    <s v="Kelly Williams"/>
    <s v="Consumer"/>
    <s v="United States"/>
    <s v="Kirkwood"/>
    <s v="Missouri"/>
    <n v="63122"/>
    <s v="Central"/>
    <s v="FUR-FU-10000305"/>
    <s v="Furniture"/>
    <s v="Furnishings"/>
    <s v="Tenex V2T-RE Standard Weight Series Chair Mat, 45&quot; x 53&quot;, Lip 25&quot; x 12&quot;"/>
    <n v="212.94"/>
    <n v="3"/>
    <n v="0"/>
    <n v="34.070399999999999"/>
    <s v="OK"/>
    <n v="0.16"/>
  </r>
  <r>
    <n v="3986"/>
    <s v="CA-2016-108735"/>
    <x v="1175"/>
    <x v="588"/>
    <x v="789"/>
    <d v="2018-03-07T00:00:00"/>
    <n v="685"/>
    <n v="2016"/>
    <s v="Q2"/>
    <s v="Apr"/>
    <s v="Standard Class"/>
    <s v="JM-15535"/>
    <s v="Jessica Myrick"/>
    <s v="Consumer"/>
    <s v="United States"/>
    <s v="Lakewood"/>
    <s v="California"/>
    <n v="90712"/>
    <s v="West"/>
    <s v="FUR-BO-10003441"/>
    <s v="Furniture"/>
    <s v="Bookcases"/>
    <s v="Bush Westfield Collection Bookcases, Fully Assembled"/>
    <n v="257.49900000000002"/>
    <n v="3"/>
    <n v="0.15"/>
    <n v="24.235199999999999"/>
    <s v="OK"/>
    <n v="9.4117647058823514E-2"/>
  </r>
  <r>
    <n v="6570"/>
    <s v="CA-2014-100678"/>
    <x v="1176"/>
    <x v="589"/>
    <x v="791"/>
    <d v="2018-03-11T00:00:00"/>
    <n v="1419"/>
    <n v="2014"/>
    <s v="Q2"/>
    <s v="Apr"/>
    <s v="Standard Class"/>
    <s v="KM-16720"/>
    <s v="Kunst Miller"/>
    <s v="Consumer"/>
    <s v="United States"/>
    <s v="Houston"/>
    <s v="Texas"/>
    <n v="77095"/>
    <s v="Central"/>
    <s v="FUR-CH-10002602"/>
    <s v="Furniture"/>
    <s v="Chairs"/>
    <s v="DMI Arturo Collection Mission-style Design Wood Chair"/>
    <n v="317.05799999999999"/>
    <n v="3"/>
    <n v="0.3"/>
    <n v="-18.117599999999999"/>
    <s v="OK"/>
    <n v="-5.7142857142857141E-2"/>
  </r>
  <r>
    <n v="67"/>
    <s v="US-2015-164175"/>
    <x v="1177"/>
    <x v="180"/>
    <x v="575"/>
    <d v="2018-05-10T00:00:00"/>
    <n v="1101"/>
    <n v="2015"/>
    <s v="Q2"/>
    <s v="May"/>
    <s v="Standard Class"/>
    <s v="PS-18970"/>
    <s v="Paul Stevenson"/>
    <s v="Home Office"/>
    <s v="United States"/>
    <s v="Chicago"/>
    <s v="Illinois"/>
    <n v="60610"/>
    <s v="Central"/>
    <s v="FUR-CH-10001146"/>
    <s v="Furniture"/>
    <s v="Chairs"/>
    <s v="Global Value Mid-Back Manager's Chair, Gray"/>
    <n v="213.11500000000001"/>
    <n v="5"/>
    <n v="0.3"/>
    <n v="-15.2225"/>
    <s v="OK"/>
    <n v="-7.1428571428571425E-2"/>
  </r>
  <r>
    <n v="5439"/>
    <s v="CA-2014-103317"/>
    <x v="1178"/>
    <x v="155"/>
    <x v="792"/>
    <d v="2014-08-07T00:00:00"/>
    <n v="167"/>
    <n v="2014"/>
    <s v="Q1"/>
    <s v="Feb"/>
    <s v="First Class"/>
    <s v="DM-13525"/>
    <s v="Don Miller"/>
    <s v="Corporate"/>
    <s v="United States"/>
    <s v="Palm Coast"/>
    <s v="Florida"/>
    <n v="32137"/>
    <s v="South"/>
    <s v="FUR-FU-10003192"/>
    <s v="Furniture"/>
    <s v="Furnishings"/>
    <s v="Luxo Adjustable Task Clamp Lamp"/>
    <n v="213.21600000000001"/>
    <n v="3"/>
    <n v="0.2"/>
    <n v="15.991199999999999"/>
    <s v="OK"/>
    <n v="7.4999999999999997E-2"/>
  </r>
  <r>
    <n v="6654"/>
    <s v="US-2017-124779"/>
    <x v="1179"/>
    <x v="157"/>
    <x v="793"/>
    <d v="2017-11-09T00:00:00"/>
    <n v="660"/>
    <n v="2016"/>
    <s v="Q1"/>
    <s v="Jan"/>
    <s v="First Class"/>
    <s v="BF-11020"/>
    <s v="Barry Franzšsisch"/>
    <s v="Corporate"/>
    <s v="United States"/>
    <s v="Arlington"/>
    <s v="Texas"/>
    <n v="76017"/>
    <s v="Central"/>
    <s v="FUR-CH-10003535"/>
    <s v="Furniture"/>
    <s v="Chairs"/>
    <s v="Global Armless Task Chair, Royal Blue"/>
    <n v="213.43"/>
    <n v="5"/>
    <n v="0.3"/>
    <n v="-39.637"/>
    <s v="OK"/>
    <n v="-0.18571428571428572"/>
  </r>
  <r>
    <n v="5078"/>
    <s v="CA-2014-134572"/>
    <x v="1180"/>
    <x v="589"/>
    <x v="791"/>
    <d v="2018-03-20T00:00:00"/>
    <n v="1428"/>
    <n v="2014"/>
    <s v="Q2"/>
    <s v="Apr"/>
    <s v="Second Class"/>
    <s v="SV-20365"/>
    <s v="Seth Vernon"/>
    <s v="Consumer"/>
    <s v="United States"/>
    <s v="Houston"/>
    <s v="Texas"/>
    <n v="77070"/>
    <s v="Central"/>
    <s v="FUR-TA-10004442"/>
    <s v="Furniture"/>
    <s v="Tables"/>
    <s v="Riverside Furniture Stanwyck Manor Table Series"/>
    <n v="401.59"/>
    <n v="2"/>
    <n v="0.3"/>
    <n v="-131.95099999999999"/>
    <s v="OK"/>
    <n v="-0.32857142857142857"/>
  </r>
  <r>
    <n v="9854"/>
    <s v="CA-2016-158155"/>
    <x v="1181"/>
    <x v="92"/>
    <x v="480"/>
    <d v="2016-06-05T00:00:00"/>
    <n v="517"/>
    <n v="2015"/>
    <s v="Q1"/>
    <s v="Jan"/>
    <s v="Standard Class"/>
    <s v="EH-13765"/>
    <s v="Edward Hooks"/>
    <s v="Corporate"/>
    <s v="United States"/>
    <s v="New York City"/>
    <s v="New York"/>
    <n v="10009"/>
    <s v="East"/>
    <s v="FUR-FU-10002253"/>
    <s v="Furniture"/>
    <s v="Furnishings"/>
    <s v="Howard Miller 13&quot; Diameter Pewter Finish Round Wall Clock"/>
    <n v="214.7"/>
    <n v="5"/>
    <n v="0"/>
    <n v="83.733000000000004"/>
    <s v="OK"/>
    <n v="0.39"/>
  </r>
  <r>
    <n v="5095"/>
    <s v="US-2014-140452"/>
    <x v="1182"/>
    <x v="77"/>
    <x v="495"/>
    <d v="2014-10-12T00:00:00"/>
    <n v="216"/>
    <n v="2014"/>
    <s v="Q1"/>
    <s v="Mar"/>
    <s v="Standard Class"/>
    <s v="BK-11260"/>
    <s v="Berenike Kampe"/>
    <s v="Consumer"/>
    <s v="United States"/>
    <s v="Chicago"/>
    <s v="Illinois"/>
    <n v="60610"/>
    <s v="Central"/>
    <s v="FUR-TA-10004086"/>
    <s v="Furniture"/>
    <s v="Tables"/>
    <s v="KI Adjustable-Height Table"/>
    <n v="214.95"/>
    <n v="5"/>
    <n v="0.5"/>
    <n v="-120.372"/>
    <s v="OK"/>
    <n v="-0.56000000000000005"/>
  </r>
  <r>
    <n v="3429"/>
    <s v="US-2017-111024"/>
    <x v="1183"/>
    <x v="179"/>
    <x v="794"/>
    <d v="2017-06-07T00:00:00"/>
    <n v="606"/>
    <n v="2015"/>
    <s v="Q4"/>
    <s v="Oct"/>
    <s v="Second Class"/>
    <s v="SZ-20035"/>
    <s v="Sam Zeldin"/>
    <s v="Home Office"/>
    <s v="United States"/>
    <s v="Lancaster"/>
    <s v="Ohio"/>
    <n v="43130"/>
    <s v="East"/>
    <s v="FUR-TA-10002041"/>
    <s v="Furniture"/>
    <s v="Tables"/>
    <s v="Bevis Round Conference Table Top, X-Base"/>
    <n v="215.148"/>
    <n v="2"/>
    <n v="0.4"/>
    <n v="-103.98820000000001"/>
    <s v="OK"/>
    <n v="-0.48333333333333339"/>
  </r>
  <r>
    <n v="5076"/>
    <s v="CA-2014-134572"/>
    <x v="1184"/>
    <x v="589"/>
    <x v="791"/>
    <d v="2018-03-19T00:00:00"/>
    <n v="1427"/>
    <n v="2014"/>
    <s v="Q2"/>
    <s v="Apr"/>
    <s v="Second Class"/>
    <s v="SV-20365"/>
    <s v="Seth Vernon"/>
    <s v="Consumer"/>
    <s v="United States"/>
    <s v="Houston"/>
    <s v="Texas"/>
    <n v="77070"/>
    <s v="Central"/>
    <s v="FUR-TA-10001705"/>
    <s v="Furniture"/>
    <s v="Tables"/>
    <s v="Bush Advantage Collection Round Conference Table"/>
    <n v="744.1"/>
    <n v="5"/>
    <n v="0.3"/>
    <n v="-95.67"/>
    <s v="OK"/>
    <n v="-0.12857142857142856"/>
  </r>
  <r>
    <n v="1799"/>
    <s v="CA-2016-100965"/>
    <x v="1185"/>
    <x v="322"/>
    <x v="795"/>
    <d v="2016-11-07T00:00:00"/>
    <n v="563"/>
    <n v="2015"/>
    <s v="Q2"/>
    <s v="Apr"/>
    <s v="Standard Class"/>
    <s v="RM-19375"/>
    <s v="Raymond Messe"/>
    <s v="Consumer"/>
    <s v="United States"/>
    <s v="San Jose"/>
    <s v="California"/>
    <n v="95123"/>
    <s v="West"/>
    <s v="FUR-FU-10003039"/>
    <s v="Furniture"/>
    <s v="Furnishings"/>
    <s v="Howard Miller 11-1/2&quot; Diameter Grantwood Wall Clock"/>
    <n v="215.65"/>
    <n v="5"/>
    <n v="0"/>
    <n v="73.320999999999998"/>
    <s v="OK"/>
    <n v="0.33999999999999997"/>
  </r>
  <r>
    <n v="9069"/>
    <s v="CA-2016-106278"/>
    <x v="1186"/>
    <x v="590"/>
    <x v="796"/>
    <d v="2016-05-09T00:00:00"/>
    <n v="484"/>
    <n v="2015"/>
    <s v="Q1"/>
    <s v="Jan"/>
    <s v="Second Class"/>
    <s v="BM-11140"/>
    <s v="Becky Martin"/>
    <s v="Consumer"/>
    <s v="United States"/>
    <s v="Des Moines"/>
    <s v="Washington"/>
    <n v="98198"/>
    <s v="West"/>
    <s v="FUR-CH-10003061"/>
    <s v="Furniture"/>
    <s v="Chairs"/>
    <s v="Global Leather Task Chair, Black"/>
    <n v="215.976"/>
    <n v="3"/>
    <n v="0.2"/>
    <n v="-2.6997"/>
    <s v="OK"/>
    <n v="-1.2500000000000001E-2"/>
  </r>
  <r>
    <n v="9262"/>
    <s v="CA-2017-111388"/>
    <x v="1187"/>
    <x v="591"/>
    <x v="797"/>
    <d v="2017-02-09T00:00:00"/>
    <n v="524"/>
    <n v="2015"/>
    <s v="Q3"/>
    <s v="Sep"/>
    <s v="Same Day"/>
    <s v="SU-20665"/>
    <s v="Stephanie Ulpright"/>
    <s v="Home Office"/>
    <s v="United States"/>
    <s v="Seattle"/>
    <s v="Washington"/>
    <n v="98103"/>
    <s v="West"/>
    <s v="FUR-CH-10003061"/>
    <s v="Furniture"/>
    <s v="Chairs"/>
    <s v="Global Leather Task Chair, Black"/>
    <n v="215.976"/>
    <n v="3"/>
    <n v="0.2"/>
    <n v="-2.6997"/>
    <s v="OK"/>
    <n v="-1.2500000000000001E-2"/>
  </r>
  <r>
    <n v="2122"/>
    <s v="CA-2017-158246"/>
    <x v="1188"/>
    <x v="54"/>
    <x v="798"/>
    <d v="2017-11-11T00:00:00"/>
    <n v="633"/>
    <n v="2016"/>
    <s v="Q1"/>
    <s v="Feb"/>
    <s v="First Class"/>
    <s v="JB-15400"/>
    <s v="Jennifer Braxton"/>
    <s v="Corporate"/>
    <s v="United States"/>
    <s v="Sunnyvale"/>
    <s v="California"/>
    <n v="94086"/>
    <s v="West"/>
    <s v="FUR-CH-10003061"/>
    <s v="Furniture"/>
    <s v="Chairs"/>
    <s v="Global Leather Task Chair, Black"/>
    <n v="215.976"/>
    <n v="3"/>
    <n v="0.2"/>
    <n v="-2.6997"/>
    <s v="OK"/>
    <n v="-1.2500000000000001E-2"/>
  </r>
  <r>
    <n v="2474"/>
    <s v="CA-2016-114972"/>
    <x v="1189"/>
    <x v="422"/>
    <x v="799"/>
    <d v="2016-06-11T00:00:00"/>
    <n v="494"/>
    <n v="2015"/>
    <s v="Q1"/>
    <s v="Feb"/>
    <s v="First Class"/>
    <s v="PF-19225"/>
    <s v="Phillip Flathmann"/>
    <s v="Consumer"/>
    <s v="United States"/>
    <s v="Los Angeles"/>
    <s v="California"/>
    <n v="90032"/>
    <s v="West"/>
    <s v="FUR-CH-10001190"/>
    <s v="Furniture"/>
    <s v="Chairs"/>
    <s v="Global Deluxe High-Back Office Chair in Storm"/>
    <n v="217.584"/>
    <n v="2"/>
    <n v="0.2"/>
    <n v="-29.9178"/>
    <s v="OK"/>
    <n v="-0.13749999999999998"/>
  </r>
  <r>
    <n v="5785"/>
    <s v="CA-2017-141117"/>
    <x v="1190"/>
    <x v="161"/>
    <x v="800"/>
    <d v="2017-08-10T00:00:00"/>
    <n v="692"/>
    <n v="2015"/>
    <s v="Q3"/>
    <s v="Sep"/>
    <s v="Standard Class"/>
    <s v="JK-16090"/>
    <s v="Juliana Krohn"/>
    <s v="Consumer"/>
    <s v="United States"/>
    <s v="Springfield"/>
    <s v="Oregon"/>
    <n v="97477"/>
    <s v="West"/>
    <s v="FUR-BO-10001972"/>
    <s v="Furniture"/>
    <s v="Bookcases"/>
    <s v="O'Sullivan 4-Shelf Bookcase in Odessa Pine"/>
    <n v="217.76400000000001"/>
    <n v="6"/>
    <n v="0.7"/>
    <n v="-384.71640000000002"/>
    <s v="OK"/>
    <n v="-1.7666666666666666"/>
  </r>
  <r>
    <n v="52"/>
    <s v="CA-2015-115742"/>
    <x v="1191"/>
    <x v="592"/>
    <x v="477"/>
    <d v="2018-03-12T00:00:00"/>
    <n v="1055"/>
    <n v="2015"/>
    <s v="Q2"/>
    <s v="Apr"/>
    <s v="Standard Class"/>
    <s v="DP-13000"/>
    <s v="Darren Powers"/>
    <s v="Consumer"/>
    <s v="United States"/>
    <s v="New Albany"/>
    <s v="Indiana"/>
    <n v="47150"/>
    <s v="Central"/>
    <s v="FUR-FU-10001706"/>
    <s v="Furniture"/>
    <s v="Furnishings"/>
    <s v="Longer-Life Soft White Bulbs"/>
    <n v="6.16"/>
    <n v="2"/>
    <n v="0"/>
    <n v="2.9567999999999999"/>
    <s v="OK"/>
    <n v="0.48"/>
  </r>
  <r>
    <n v="5491"/>
    <s v="CA-2017-134495"/>
    <x v="1192"/>
    <x v="573"/>
    <x v="801"/>
    <d v="2017-04-04T00:00:00"/>
    <n v="604"/>
    <n v="2015"/>
    <s v="Q3"/>
    <s v="Aug"/>
    <s v="Second Class"/>
    <s v="BF-11020"/>
    <s v="Barry Franzšsisch"/>
    <s v="Corporate"/>
    <s v="United States"/>
    <s v="Jacksonville"/>
    <s v="Florida"/>
    <n v="32216"/>
    <s v="South"/>
    <s v="FUR-CH-10003774"/>
    <s v="Furniture"/>
    <s v="Chairs"/>
    <s v="Global Wood Trimmed Manager's Task Chair, Khaki"/>
    <n v="218.352"/>
    <n v="3"/>
    <n v="0.2"/>
    <n v="-19.105799999999999"/>
    <s v="OK"/>
    <n v="-8.7499999999999994E-2"/>
  </r>
  <r>
    <n v="9301"/>
    <s v="US-2015-163433"/>
    <x v="1193"/>
    <x v="592"/>
    <x v="477"/>
    <d v="2018-03-14T00:00:00"/>
    <n v="1057"/>
    <n v="2015"/>
    <s v="Q2"/>
    <s v="Apr"/>
    <s v="Second Class"/>
    <s v="MP-17965"/>
    <s v="Michael Paige"/>
    <s v="Corporate"/>
    <s v="United States"/>
    <s v="Mcallen"/>
    <s v="Texas"/>
    <n v="78501"/>
    <s v="Central"/>
    <s v="FUR-CH-10000225"/>
    <s v="Furniture"/>
    <s v="Chairs"/>
    <s v="Global Geo Office Task Chair, Gray"/>
    <n v="56.686"/>
    <n v="1"/>
    <n v="0.3"/>
    <n v="-20.245000000000001"/>
    <s v="OK"/>
    <n v="-0.35714285714285715"/>
  </r>
  <r>
    <n v="53"/>
    <s v="CA-2015-115742"/>
    <x v="1194"/>
    <x v="592"/>
    <x v="477"/>
    <d v="2018-03-13T00:00:00"/>
    <n v="1056"/>
    <n v="2015"/>
    <s v="Q2"/>
    <s v="Apr"/>
    <s v="Standard Class"/>
    <s v="DP-13000"/>
    <s v="Darren Powers"/>
    <s v="Consumer"/>
    <s v="United States"/>
    <s v="New Albany"/>
    <s v="Indiana"/>
    <n v="47150"/>
    <s v="Central"/>
    <s v="FUR-CH-10003061"/>
    <s v="Furniture"/>
    <s v="Chairs"/>
    <s v="Global Leather Task Chair, Black"/>
    <n v="89.99"/>
    <n v="1"/>
    <n v="0"/>
    <n v="17.098099999999999"/>
    <s v="OK"/>
    <n v="0.19"/>
  </r>
  <r>
    <n v="3989"/>
    <s v="US-2016-159415"/>
    <x v="1195"/>
    <x v="593"/>
    <x v="802"/>
    <d v="2018-03-08T00:00:00"/>
    <n v="685"/>
    <n v="2016"/>
    <s v="Q2"/>
    <s v="Apr"/>
    <s v="Standard Class"/>
    <s v="CS-12175"/>
    <s v="Charles Sheldon"/>
    <s v="Corporate"/>
    <s v="United States"/>
    <s v="Columbia"/>
    <s v="Tennessee"/>
    <n v="38401"/>
    <s v="South"/>
    <s v="FUR-FU-10003798"/>
    <s v="Furniture"/>
    <s v="Furnishings"/>
    <s v="Ultra Door Kickplate, 8&quot;H x 34&quot;W"/>
    <n v="79.12"/>
    <n v="5"/>
    <n v="0.2"/>
    <n v="13.846"/>
    <s v="OK"/>
    <n v="0.17499999999999999"/>
  </r>
  <r>
    <n v="202"/>
    <s v="CA-2014-133690"/>
    <x v="1196"/>
    <x v="286"/>
    <x v="803"/>
    <d v="2014-05-08T00:00:00"/>
    <n v="95"/>
    <n v="2014"/>
    <s v="Q1"/>
    <s v="Feb"/>
    <s v="First Class"/>
    <s v="BS-11755"/>
    <s v="Bruce Stewart"/>
    <s v="Consumer"/>
    <s v="United States"/>
    <s v="Denver"/>
    <s v="Colorado"/>
    <n v="80219"/>
    <s v="West"/>
    <s v="FUR-TA-10004289"/>
    <s v="Furniture"/>
    <s v="Tables"/>
    <s v="BoxOffice By Design Rectangular and Half-Moon Meeting Room Tables"/>
    <n v="218.75"/>
    <n v="2"/>
    <n v="0.5"/>
    <n v="-161.875"/>
    <s v="OK"/>
    <n v="-0.74"/>
  </r>
  <r>
    <n v="6863"/>
    <s v="CA-2017-128965"/>
    <x v="1197"/>
    <x v="594"/>
    <x v="525"/>
    <d v="2018-03-10T00:00:00"/>
    <n v="322"/>
    <n v="2017"/>
    <s v="Q2"/>
    <s v="Apr"/>
    <s v="Standard Class"/>
    <s v="PS-18760"/>
    <s v="Pamela Stobb"/>
    <s v="Consumer"/>
    <s v="United States"/>
    <s v="Los Angeles"/>
    <s v="California"/>
    <n v="90008"/>
    <s v="West"/>
    <s v="FUR-CH-10003774"/>
    <s v="Furniture"/>
    <s v="Chairs"/>
    <s v="Global Wood Trimmed Manager's Task Chair, Khaki"/>
    <n v="218.352"/>
    <n v="3"/>
    <n v="0.2"/>
    <n v="-19.105799999999999"/>
    <s v="OK"/>
    <n v="-8.7499999999999994E-2"/>
  </r>
  <r>
    <n v="8455"/>
    <s v="CA-2016-125087"/>
    <x v="1198"/>
    <x v="595"/>
    <x v="804"/>
    <d v="2018-03-16T00:00:00"/>
    <n v="692"/>
    <n v="2016"/>
    <s v="Q2"/>
    <s v="Apr"/>
    <s v="Standard Class"/>
    <s v="TH-21115"/>
    <s v="Thea Hudgings"/>
    <s v="Corporate"/>
    <s v="United States"/>
    <s v="Houston"/>
    <s v="Texas"/>
    <n v="77070"/>
    <s v="Central"/>
    <s v="FUR-FU-10004748"/>
    <s v="Furniture"/>
    <s v="Furnishings"/>
    <s v="Howard Miller 16&quot; Diameter Gallery Wall Clock"/>
    <n v="127.88"/>
    <n v="5"/>
    <n v="0.6"/>
    <n v="-67.137"/>
    <s v="OK"/>
    <n v="-0.52500000000000002"/>
  </r>
  <r>
    <n v="3099"/>
    <s v="CA-2017-135692"/>
    <x v="1199"/>
    <x v="596"/>
    <x v="387"/>
    <d v="2018-04-29T00:00:00"/>
    <n v="479"/>
    <n v="2017"/>
    <s v="Q1"/>
    <s v="Jan"/>
    <s v="Standard Class"/>
    <s v="CV-12805"/>
    <s v="Cynthia Voltz"/>
    <s v="Corporate"/>
    <s v="United States"/>
    <s v="Fort Worth"/>
    <s v="Texas"/>
    <n v="76106"/>
    <s v="Central"/>
    <s v="FUR-BO-10002268"/>
    <s v="Furniture"/>
    <s v="Bookcases"/>
    <s v="Sauder Barrister Bookcases"/>
    <n v="220.26560000000001"/>
    <n v="4"/>
    <n v="0.32"/>
    <n v="-42.1096"/>
    <s v="OK"/>
    <n v="-0.19117647058823528"/>
  </r>
  <r>
    <n v="8565"/>
    <s v="US-2017-108315"/>
    <x v="1200"/>
    <x v="597"/>
    <x v="805"/>
    <d v="2018-05-13T00:00:00"/>
    <n v="403"/>
    <n v="2017"/>
    <s v="Q2"/>
    <s v="Apr"/>
    <s v="Standard Class"/>
    <s v="MH-18115"/>
    <s v="Mick Hernandez"/>
    <s v="Home Office"/>
    <s v="United States"/>
    <s v="Sanford"/>
    <s v="Florida"/>
    <n v="32771"/>
    <s v="South"/>
    <s v="FUR-FU-10000747"/>
    <s v="Furniture"/>
    <s v="Furnishings"/>
    <s v="Tenex B1-RE Series Chair Mats for Low Pile Carpets"/>
    <n v="220.70400000000001"/>
    <n v="6"/>
    <n v="0.2"/>
    <n v="-8.2764000000000006"/>
    <s v="OK"/>
    <n v="-3.7499999999999999E-2"/>
  </r>
  <r>
    <n v="8453"/>
    <s v="CA-2016-125087"/>
    <x v="1201"/>
    <x v="595"/>
    <x v="804"/>
    <d v="2018-03-15T00:00:00"/>
    <n v="691"/>
    <n v="2016"/>
    <s v="Q2"/>
    <s v="Apr"/>
    <s v="Standard Class"/>
    <s v="TH-21115"/>
    <s v="Thea Hudgings"/>
    <s v="Corporate"/>
    <s v="United States"/>
    <s v="Houston"/>
    <s v="Texas"/>
    <n v="77070"/>
    <s v="Central"/>
    <s v="FUR-CH-10002880"/>
    <s v="Furniture"/>
    <s v="Chairs"/>
    <s v="Global High-Back Leather Tilter, Burgundy"/>
    <n v="344.37200000000001"/>
    <n v="4"/>
    <n v="0.3"/>
    <n v="-93.472399999999993"/>
    <s v="OK"/>
    <n v="-0.27142857142857141"/>
  </r>
  <r>
    <n v="6157"/>
    <s v="CA-2017-151484"/>
    <x v="1202"/>
    <x v="598"/>
    <x v="524"/>
    <d v="2018-03-24T00:00:00"/>
    <n v="335"/>
    <n v="2017"/>
    <s v="Q2"/>
    <s v="Apr"/>
    <s v="First Class"/>
    <s v="CV-12805"/>
    <s v="Cynthia Voltz"/>
    <s v="Corporate"/>
    <s v="United States"/>
    <s v="Philadelphia"/>
    <s v="Pennsylvania"/>
    <n v="19120"/>
    <s v="East"/>
    <s v="FUR-FU-10004671"/>
    <s v="Furniture"/>
    <s v="Furnishings"/>
    <s v="Executive Impressions 12&quot; Wall Clock"/>
    <n v="42.408000000000001"/>
    <n v="3"/>
    <n v="0.2"/>
    <n v="9.5418000000000003"/>
    <s v="OK"/>
    <n v="0.22500000000000001"/>
  </r>
  <r>
    <n v="6340"/>
    <s v="CA-2017-143112"/>
    <x v="1203"/>
    <x v="599"/>
    <x v="330"/>
    <d v="2017-09-10T00:00:00"/>
    <n v="660"/>
    <n v="2015"/>
    <s v="Q4"/>
    <s v="Nov"/>
    <s v="Standard Class"/>
    <s v="TS-21370"/>
    <s v="Todd Sumrall"/>
    <s v="Corporate"/>
    <s v="United States"/>
    <s v="New York City"/>
    <s v="New York"/>
    <n v="10035"/>
    <s v="East"/>
    <s v="FUR-CH-10002880"/>
    <s v="Furniture"/>
    <s v="Chairs"/>
    <s v="Global High-Back Leather Tilter, Burgundy"/>
    <n v="221.38200000000001"/>
    <n v="2"/>
    <n v="0.1"/>
    <n v="2.4598"/>
    <s v="OK"/>
    <n v="1.1111111111111112E-2"/>
  </r>
  <r>
    <n v="473"/>
    <s v="CA-2014-144666"/>
    <x v="1204"/>
    <x v="600"/>
    <x v="806"/>
    <d v="2014-11-11T00:00:00"/>
    <n v="198"/>
    <n v="2014"/>
    <s v="Q2"/>
    <s v="Apr"/>
    <s v="Second Class"/>
    <s v="JP-15520"/>
    <s v="Jeremy Pistek"/>
    <s v="Consumer"/>
    <s v="United States"/>
    <s v="San Francisco"/>
    <s v="California"/>
    <n v="94110"/>
    <s v="West"/>
    <s v="FUR-BO-10001601"/>
    <s v="Furniture"/>
    <s v="Bookcases"/>
    <s v="Sauder Mission Library with Doors, Fruitwood Finish"/>
    <n v="222.666"/>
    <n v="2"/>
    <n v="0.15"/>
    <n v="10.478400000000001"/>
    <s v="OK"/>
    <n v="4.7058823529411771E-2"/>
  </r>
  <r>
    <n v="6154"/>
    <s v="CA-2017-151484"/>
    <x v="1205"/>
    <x v="598"/>
    <x v="524"/>
    <d v="2018-03-23T00:00:00"/>
    <n v="334"/>
    <n v="2017"/>
    <s v="Q2"/>
    <s v="Apr"/>
    <s v="First Class"/>
    <s v="CV-12805"/>
    <s v="Cynthia Voltz"/>
    <s v="Corporate"/>
    <s v="United States"/>
    <s v="Philadelphia"/>
    <s v="Pennsylvania"/>
    <n v="19120"/>
    <s v="East"/>
    <s v="FUR-FU-10001876"/>
    <s v="Furniture"/>
    <s v="Furnishings"/>
    <s v="Computer Room Manger, 14&quot;"/>
    <n v="51.968000000000004"/>
    <n v="2"/>
    <n v="0.2"/>
    <n v="10.393599999999999"/>
    <s v="OK"/>
    <n v="0.19999999999999998"/>
  </r>
  <r>
    <n v="7184"/>
    <s v="CA-2017-128853"/>
    <x v="1206"/>
    <x v="598"/>
    <x v="524"/>
    <d v="2018-03-30T00:00:00"/>
    <n v="341"/>
    <n v="2017"/>
    <s v="Q2"/>
    <s v="Apr"/>
    <s v="First Class"/>
    <s v="JM-15250"/>
    <s v="Janet Martin"/>
    <s v="Consumer"/>
    <s v="United States"/>
    <s v="Baltimore"/>
    <s v="Maryland"/>
    <n v="21215"/>
    <s v="East"/>
    <s v="FUR-CH-10004218"/>
    <s v="Furniture"/>
    <s v="Chairs"/>
    <s v="Global Fabric Manager's Chair, Dark Gray"/>
    <n v="908.82"/>
    <n v="9"/>
    <n v="0"/>
    <n v="227.20500000000001"/>
    <s v="OK"/>
    <n v="0.25"/>
  </r>
  <r>
    <n v="6768"/>
    <s v="CA-2017-100615"/>
    <x v="1207"/>
    <x v="601"/>
    <x v="807"/>
    <d v="2018-03-26T00:00:00"/>
    <n v="336"/>
    <n v="2017"/>
    <s v="Q2"/>
    <s v="Apr"/>
    <s v="Standard Class"/>
    <s v="SJ-20215"/>
    <s v="Sarah Jordon"/>
    <s v="Consumer"/>
    <s v="United States"/>
    <s v="Chicago"/>
    <s v="Illinois"/>
    <n v="60653"/>
    <s v="Central"/>
    <s v="FUR-FU-10002456"/>
    <s v="Furniture"/>
    <s v="Furnishings"/>
    <s v="Master Caster Door Stop, Large Neon Orange"/>
    <n v="14.56"/>
    <n v="5"/>
    <n v="0.6"/>
    <n v="-6.1879999999999997"/>
    <s v="OK"/>
    <n v="-0.42499999999999999"/>
  </r>
  <r>
    <n v="805"/>
    <s v="CA-2017-135783"/>
    <x v="1208"/>
    <x v="601"/>
    <x v="807"/>
    <d v="2018-04-05T00:00:00"/>
    <n v="346"/>
    <n v="2017"/>
    <s v="Q2"/>
    <s v="Apr"/>
    <s v="First Class"/>
    <s v="GM-14440"/>
    <s v="Gary McGarr"/>
    <s v="Consumer"/>
    <s v="United States"/>
    <s v="San Francisco"/>
    <s v="California"/>
    <n v="94122"/>
    <s v="West"/>
    <s v="FUR-FU-10000794"/>
    <s v="Furniture"/>
    <s v="Furnishings"/>
    <s v="Eldon Stackable Tray, Side-Load, Legal, Smoke"/>
    <n v="18.28"/>
    <n v="2"/>
    <n v="0"/>
    <n v="6.2152000000000003"/>
    <s v="OK"/>
    <n v="0.33999999999999997"/>
  </r>
  <r>
    <n v="2709"/>
    <s v="CA-2015-121797"/>
    <x v="1209"/>
    <x v="602"/>
    <x v="808"/>
    <d v="2016-06-06T00:00:00"/>
    <n v="370"/>
    <n v="2015"/>
    <s v="Q2"/>
    <s v="Jun"/>
    <s v="Standard Class"/>
    <s v="CC-12145"/>
    <s v="Charles Crestani"/>
    <s v="Consumer"/>
    <s v="United States"/>
    <s v="Los Angeles"/>
    <s v="California"/>
    <n v="90049"/>
    <s v="West"/>
    <s v="FUR-FU-10001876"/>
    <s v="Furniture"/>
    <s v="Furnishings"/>
    <s v="Computer Room Manger, 14&quot;"/>
    <n v="227.36"/>
    <n v="7"/>
    <n v="0"/>
    <n v="81.849599999999995"/>
    <s v="OK"/>
    <n v="0.35999999999999993"/>
  </r>
  <r>
    <n v="3714"/>
    <s v="CA-2017-166198"/>
    <x v="1210"/>
    <x v="601"/>
    <x v="807"/>
    <d v="2018-03-31T00:00:00"/>
    <n v="341"/>
    <n v="2017"/>
    <s v="Q2"/>
    <s v="Apr"/>
    <s v="First Class"/>
    <s v="JW-15955"/>
    <s v="Joni Wasserman"/>
    <s v="Consumer"/>
    <s v="United States"/>
    <s v="Seattle"/>
    <s v="Washington"/>
    <n v="98103"/>
    <s v="West"/>
    <s v="FUR-FU-10004622"/>
    <s v="Furniture"/>
    <s v="Furnishings"/>
    <s v="Eldon Advantage Foldable Chair Mats for Low Pile Carpets"/>
    <n v="162.6"/>
    <n v="3"/>
    <n v="0"/>
    <n v="34.146000000000001"/>
    <s v="OK"/>
    <n v="0.21000000000000002"/>
  </r>
  <r>
    <n v="4553"/>
    <s v="US-2014-106334"/>
    <x v="1211"/>
    <x v="55"/>
    <x v="64"/>
    <d v="2017-09-10T00:00:00"/>
    <n v="952"/>
    <n v="2015"/>
    <s v="Q1"/>
    <s v="Feb"/>
    <s v="Standard Class"/>
    <s v="JF-15490"/>
    <s v="Jeremy Farry"/>
    <s v="Consumer"/>
    <s v="United States"/>
    <s v="San Francisco"/>
    <s v="California"/>
    <n v="94122"/>
    <s v="West"/>
    <s v="FUR-CH-10004886"/>
    <s v="Furniture"/>
    <s v="Chairs"/>
    <s v="Bevis Steel Folding Chairs"/>
    <n v="230.28"/>
    <n v="3"/>
    <n v="0.2"/>
    <n v="23.027999999999999"/>
    <s v="OK"/>
    <n v="9.9999999999999992E-2"/>
  </r>
  <r>
    <n v="2615"/>
    <s v="CA-2014-147298"/>
    <x v="1212"/>
    <x v="603"/>
    <x v="344"/>
    <d v="2018-04-20T00:00:00"/>
    <n v="1507"/>
    <n v="2014"/>
    <s v="Q1"/>
    <s v="Mar"/>
    <s v="Standard Class"/>
    <s v="AG-10300"/>
    <s v="Aleksandra Gannaway"/>
    <s v="Corporate"/>
    <s v="United States"/>
    <s v="Los Angeles"/>
    <s v="California"/>
    <n v="90049"/>
    <s v="West"/>
    <s v="FUR-CH-10004886"/>
    <s v="Furniture"/>
    <s v="Chairs"/>
    <s v="Bevis Steel Folding Chairs"/>
    <n v="230.28"/>
    <n v="3"/>
    <n v="0.2"/>
    <n v="23.027999999999999"/>
    <s v="OK"/>
    <n v="9.9999999999999992E-2"/>
  </r>
  <r>
    <n v="6766"/>
    <s v="CA-2017-100615"/>
    <x v="1213"/>
    <x v="601"/>
    <x v="807"/>
    <d v="2018-03-25T00:00:00"/>
    <n v="335"/>
    <n v="2017"/>
    <s v="Q2"/>
    <s v="Apr"/>
    <s v="Standard Class"/>
    <s v="SJ-20215"/>
    <s v="Sarah Jordon"/>
    <s v="Consumer"/>
    <s v="United States"/>
    <s v="Chicago"/>
    <s v="Illinois"/>
    <n v="60653"/>
    <s v="Central"/>
    <s v="FUR-CH-10002602"/>
    <s v="Furniture"/>
    <s v="Chairs"/>
    <s v="DMI Arturo Collection Mission-style Design Wood Chair"/>
    <n v="317.05799999999999"/>
    <n v="3"/>
    <n v="0.3"/>
    <n v="-18.117599999999999"/>
    <s v="OK"/>
    <n v="-5.7142857142857141E-2"/>
  </r>
  <r>
    <n v="6850"/>
    <s v="CA-2014-101462"/>
    <x v="1214"/>
    <x v="604"/>
    <x v="809"/>
    <d v="2018-03-21T00:00:00"/>
    <n v="1426"/>
    <n v="2014"/>
    <s v="Q2"/>
    <s v="Apr"/>
    <s v="Standard Class"/>
    <s v="BP-11230"/>
    <s v="Benjamin Patterson"/>
    <s v="Consumer"/>
    <s v="United States"/>
    <s v="Los Angeles"/>
    <s v="California"/>
    <n v="90045"/>
    <s v="West"/>
    <s v="FUR-FU-10000409"/>
    <s v="Furniture"/>
    <s v="Furnishings"/>
    <s v="GE 4 Foot Flourescent Tube, 40 Watt"/>
    <n v="59.92"/>
    <n v="4"/>
    <n v="0"/>
    <n v="27.563199999999998"/>
    <s v="OK"/>
    <n v="0.45999999999999996"/>
  </r>
  <r>
    <n v="2292"/>
    <s v="CA-2015-149342"/>
    <x v="1215"/>
    <x v="605"/>
    <x v="455"/>
    <d v="2018-03-22T00:00:00"/>
    <n v="1062"/>
    <n v="2015"/>
    <s v="Q2"/>
    <s v="Apr"/>
    <s v="Standard Class"/>
    <s v="TS-21160"/>
    <s v="Theresa Swint"/>
    <s v="Corporate"/>
    <s v="United States"/>
    <s v="Columbus"/>
    <s v="Georgia"/>
    <n v="31907"/>
    <s v="South"/>
    <s v="FUR-FU-10002937"/>
    <s v="Furniture"/>
    <s v="Furnishings"/>
    <s v="GE 48&quot; Fluorescent Tube, Cool White Energy Saver, 34 Watts, 30/Box"/>
    <n v="595.38"/>
    <n v="6"/>
    <n v="0"/>
    <n v="297.69"/>
    <s v="OK"/>
    <n v="0.5"/>
  </r>
  <r>
    <n v="1403"/>
    <s v="US-2016-161396"/>
    <x v="1216"/>
    <x v="606"/>
    <x v="810"/>
    <d v="2018-03-18T00:00:00"/>
    <n v="692"/>
    <n v="2016"/>
    <s v="Q2"/>
    <s v="Apr"/>
    <s v="Standard Class"/>
    <s v="GM-14455"/>
    <s v="Gary Mitchum"/>
    <s v="Home Office"/>
    <s v="United States"/>
    <s v="Columbus"/>
    <s v="Ohio"/>
    <n v="43229"/>
    <s v="East"/>
    <s v="FUR-TA-10002622"/>
    <s v="Furniture"/>
    <s v="Tables"/>
    <s v="Bush Andora Conference Table, Maple/Graphite Gray Finish"/>
    <n v="205.17599999999999"/>
    <n v="2"/>
    <n v="0.4"/>
    <n v="-58.133200000000002"/>
    <s v="OK"/>
    <n v="-0.28333333333333338"/>
  </r>
  <r>
    <n v="7535"/>
    <s v="US-2017-134642"/>
    <x v="1217"/>
    <x v="559"/>
    <x v="366"/>
    <d v="2017-11-09T00:00:00"/>
    <n v="310"/>
    <n v="2017"/>
    <s v="Q1"/>
    <s v="Jan"/>
    <s v="Standard Class"/>
    <s v="SW-20245"/>
    <s v="Scot Wooten"/>
    <s v="Consumer"/>
    <s v="United States"/>
    <s v="Greenville"/>
    <s v="North Carolina"/>
    <n v="27834"/>
    <s v="South"/>
    <s v="FUR-BO-10004709"/>
    <s v="Furniture"/>
    <s v="Bookcases"/>
    <s v="Bush Westfield Collection Bookcases, Medium Cherry Finish"/>
    <n v="231.92"/>
    <n v="5"/>
    <n v="0.2"/>
    <n v="5.798"/>
    <s v="OK"/>
    <n v="2.5000000000000001E-2"/>
  </r>
  <r>
    <n v="7243"/>
    <s v="CA-2017-136651"/>
    <x v="1218"/>
    <x v="607"/>
    <x v="811"/>
    <d v="2018-04-11T00:00:00"/>
    <n v="351"/>
    <n v="2017"/>
    <s v="Q2"/>
    <s v="Apr"/>
    <s v="Second Class"/>
    <s v="JF-15355"/>
    <s v="Jay Fein"/>
    <s v="Consumer"/>
    <s v="United States"/>
    <s v="Pasadena"/>
    <s v="California"/>
    <n v="91104"/>
    <s v="West"/>
    <s v="FUR-FU-10004864"/>
    <s v="Furniture"/>
    <s v="Furnishings"/>
    <s v="Eldon 500 Class Desk Accessories"/>
    <n v="24.14"/>
    <n v="2"/>
    <n v="0"/>
    <n v="7.9661999999999997"/>
    <s v="OK"/>
    <n v="0.32999999999999996"/>
  </r>
  <r>
    <n v="7241"/>
    <s v="CA-2017-136651"/>
    <x v="1219"/>
    <x v="607"/>
    <x v="811"/>
    <d v="2018-04-10T00:00:00"/>
    <n v="350"/>
    <n v="2017"/>
    <s v="Q2"/>
    <s v="Apr"/>
    <s v="Second Class"/>
    <s v="JF-15355"/>
    <s v="Jay Fein"/>
    <s v="Consumer"/>
    <s v="United States"/>
    <s v="Pasadena"/>
    <s v="California"/>
    <n v="91104"/>
    <s v="West"/>
    <s v="FUR-FU-10002445"/>
    <s v="Furniture"/>
    <s v="Furnishings"/>
    <s v="DAX Two-Tone Rosewood/Black Document Frame, Desktop, 5 x 7"/>
    <n v="66.36"/>
    <n v="7"/>
    <n v="0"/>
    <n v="26.544"/>
    <s v="OK"/>
    <n v="0.4"/>
  </r>
  <r>
    <n v="1886"/>
    <s v="CA-2016-147578"/>
    <x v="1220"/>
    <x v="608"/>
    <x v="812"/>
    <d v="2018-04-02T00:00:00"/>
    <n v="706"/>
    <n v="2016"/>
    <s v="Q2"/>
    <s v="Apr"/>
    <s v="Second Class"/>
    <s v="PG-18895"/>
    <s v="Paul Gonzalez"/>
    <s v="Consumer"/>
    <s v="United States"/>
    <s v="San Francisco"/>
    <s v="California"/>
    <n v="94122"/>
    <s v="West"/>
    <s v="FUR-FU-10001889"/>
    <s v="Furniture"/>
    <s v="Furnishings"/>
    <s v="Ultra Door Pull Handle"/>
    <n v="31.56"/>
    <n v="3"/>
    <n v="0"/>
    <n v="10.4148"/>
    <s v="OK"/>
    <n v="0.33"/>
  </r>
  <r>
    <n v="1037"/>
    <s v="CA-2016-113061"/>
    <x v="1221"/>
    <x v="608"/>
    <x v="812"/>
    <d v="2018-04-01T00:00:00"/>
    <n v="705"/>
    <n v="2016"/>
    <s v="Q2"/>
    <s v="Apr"/>
    <s v="Standard Class"/>
    <s v="EL-13735"/>
    <s v="Ed Ludwig"/>
    <s v="Home Office"/>
    <s v="United States"/>
    <s v="Jefferson City"/>
    <s v="Missouri"/>
    <n v="65109"/>
    <s v="Central"/>
    <s v="FUR-FU-10003975"/>
    <s v="Furniture"/>
    <s v="Furnishings"/>
    <s v="Eldon Advantage Chair Mats for Low to Medium Pile Carpets"/>
    <n v="86.62"/>
    <n v="2"/>
    <n v="0"/>
    <n v="8.6620000000000008"/>
    <s v="OK"/>
    <n v="0.1"/>
  </r>
  <r>
    <n v="232"/>
    <s v="US-2017-100930"/>
    <x v="1222"/>
    <x v="609"/>
    <x v="500"/>
    <d v="2017-12-04T00:00:00"/>
    <n v="718"/>
    <n v="2015"/>
    <s v="Q4"/>
    <s v="Dec"/>
    <s v="Standard Class"/>
    <s v="CS-12400"/>
    <s v="Christopher Schild"/>
    <s v="Home Office"/>
    <s v="United States"/>
    <s v="Tampa"/>
    <s v="Florida"/>
    <n v="33614"/>
    <s v="South"/>
    <s v="FUR-TA-10001705"/>
    <s v="Furniture"/>
    <s v="Tables"/>
    <s v="Bush Advantage Collection Round Conference Table"/>
    <n v="233.86"/>
    <n v="2"/>
    <n v="0.45"/>
    <n v="-102.048"/>
    <s v="OK"/>
    <n v="-0.43636363636363634"/>
  </r>
  <r>
    <n v="7441"/>
    <s v="US-2017-163657"/>
    <x v="1223"/>
    <x v="81"/>
    <x v="813"/>
    <d v="2017-06-09T00:00:00"/>
    <n v="639"/>
    <n v="2015"/>
    <s v="Q3"/>
    <s v="Sep"/>
    <s v="Standard Class"/>
    <s v="JL-15235"/>
    <s v="Janet Lee"/>
    <s v="Consumer"/>
    <s v="United States"/>
    <s v="Los Angeles"/>
    <s v="California"/>
    <n v="90049"/>
    <s v="West"/>
    <s v="FUR-TA-10004607"/>
    <s v="Furniture"/>
    <s v="Tables"/>
    <s v="Hon 2111 Invitation Series Straight Table"/>
    <n v="236.52799999999999"/>
    <n v="2"/>
    <n v="0.2"/>
    <n v="-2.9565999999999999"/>
    <s v="OK"/>
    <n v="-1.2500000000000001E-2"/>
  </r>
  <r>
    <n v="6046"/>
    <s v="CA-2015-113215"/>
    <x v="1224"/>
    <x v="326"/>
    <x v="814"/>
    <d v="2015-08-09T00:00:00"/>
    <n v="380"/>
    <n v="2014"/>
    <s v="Q3"/>
    <s v="Jul"/>
    <s v="Standard Class"/>
    <s v="CP-12085"/>
    <s v="Cathy Prescott"/>
    <s v="Corporate"/>
    <s v="United States"/>
    <s v="Tucson"/>
    <s v="Arizona"/>
    <n v="85705"/>
    <s v="West"/>
    <s v="FUR-FU-10002937"/>
    <s v="Furniture"/>
    <s v="Furnishings"/>
    <s v="GE 48&quot; Fluorescent Tube, Cool White Energy Saver, 34 Watts, 30/Box"/>
    <n v="238.15199999999999"/>
    <n v="3"/>
    <n v="0.2"/>
    <n v="89.307000000000002"/>
    <s v="OK"/>
    <n v="0.37500000000000006"/>
  </r>
  <r>
    <n v="130"/>
    <s v="US-2016-125969"/>
    <x v="1225"/>
    <x v="379"/>
    <x v="779"/>
    <d v="2016-10-11T00:00:00"/>
    <n v="542"/>
    <n v="2015"/>
    <s v="Q2"/>
    <s v="Apr"/>
    <s v="Second Class"/>
    <s v="LS-16975"/>
    <s v="Lindsay Shagiari"/>
    <s v="Home Office"/>
    <s v="United States"/>
    <s v="Los Angeles"/>
    <s v="California"/>
    <n v="90004"/>
    <s v="West"/>
    <s v="FUR-FU-10003773"/>
    <s v="Furniture"/>
    <s v="Furnishings"/>
    <s v="Eldon Cleatmat Plus Chair Mats for High Pile Carpets"/>
    <n v="238.56"/>
    <n v="3"/>
    <n v="0"/>
    <n v="26.241599999999998"/>
    <s v="OK"/>
    <n v="0.10999999999999999"/>
  </r>
  <r>
    <n v="6031"/>
    <s v="US-2017-152492"/>
    <x v="1226"/>
    <x v="179"/>
    <x v="815"/>
    <d v="2017-06-07T00:00:00"/>
    <n v="549"/>
    <n v="2015"/>
    <s v="Q4"/>
    <s v="Dec"/>
    <s v="Same Day"/>
    <s v="AH-10585"/>
    <s v="Angele Hood"/>
    <s v="Consumer"/>
    <s v="United States"/>
    <s v="Miami"/>
    <s v="Florida"/>
    <n v="33142"/>
    <s v="South"/>
    <s v="FUR-CH-10000155"/>
    <s v="Furniture"/>
    <s v="Chairs"/>
    <s v="Global Comet Stacking Armless Chair"/>
    <n v="239.24"/>
    <n v="1"/>
    <n v="0.2"/>
    <n v="23.923999999999999"/>
    <s v="OK"/>
    <n v="9.9999999999999992E-2"/>
  </r>
  <r>
    <n v="8593"/>
    <s v="CA-2017-101700"/>
    <x v="1227"/>
    <x v="610"/>
    <x v="816"/>
    <d v="2018-04-12T00:00:00"/>
    <n v="351"/>
    <n v="2017"/>
    <s v="Q2"/>
    <s v="Apr"/>
    <s v="First Class"/>
    <s v="SO-20335"/>
    <s v="Sean O'Donnell"/>
    <s v="Consumer"/>
    <s v="United States"/>
    <s v="Greeley"/>
    <s v="Colorado"/>
    <n v="80634"/>
    <s v="West"/>
    <s v="FUR-FU-10001025"/>
    <s v="Furniture"/>
    <s v="Furnishings"/>
    <s v="Eldon Imˆge Series Desk Accessories, Clear"/>
    <n v="11.664"/>
    <n v="3"/>
    <n v="0.2"/>
    <n v="3.3534000000000002"/>
    <s v="OK"/>
    <n v="0.28750000000000003"/>
  </r>
  <r>
    <n v="8157"/>
    <s v="CA-2016-131296"/>
    <x v="1228"/>
    <x v="611"/>
    <x v="817"/>
    <d v="2016-09-10T00:00:00"/>
    <n v="558"/>
    <n v="2015"/>
    <s v="Q1"/>
    <s v="Mar"/>
    <s v="Standard Class"/>
    <s v="MS-17830"/>
    <s v="Melanie Seite"/>
    <s v="Consumer"/>
    <s v="United States"/>
    <s v="Baltimore"/>
    <s v="Maryland"/>
    <n v="21215"/>
    <s v="East"/>
    <s v="FUR-TA-10002622"/>
    <s v="Furniture"/>
    <s v="Tables"/>
    <s v="Bush Andora Conference Table, Maple/Graphite Gray Finish"/>
    <n v="239.37200000000001"/>
    <n v="2"/>
    <n v="0.3"/>
    <n v="-23.937200000000001"/>
    <s v="OK"/>
    <n v="-9.9999999999999992E-2"/>
  </r>
  <r>
    <n v="5859"/>
    <s v="US-2017-153255"/>
    <x v="1229"/>
    <x v="469"/>
    <x v="818"/>
    <d v="2017-07-09T00:00:00"/>
    <n v="630"/>
    <n v="2015"/>
    <s v="Q4"/>
    <s v="Oct"/>
    <s v="Second Class"/>
    <s v="JK-15730"/>
    <s v="Joe Kamberova"/>
    <s v="Consumer"/>
    <s v="United States"/>
    <s v="Concord"/>
    <s v="California"/>
    <n v="94521"/>
    <s v="West"/>
    <s v="FUR-BO-10004218"/>
    <s v="Furniture"/>
    <s v="Bookcases"/>
    <s v="Bush Heritage Pine Collection 5-Shelf Bookcase, Albany Pine Finish, *Special Order"/>
    <n v="239.666"/>
    <n v="2"/>
    <n v="0.15"/>
    <n v="14.098000000000001"/>
    <s v="OK"/>
    <n v="5.8823529411764712E-2"/>
  </r>
  <r>
    <n v="2239"/>
    <s v="CA-2017-166849"/>
    <x v="1230"/>
    <x v="610"/>
    <x v="816"/>
    <d v="2018-03-27T00:00:00"/>
    <n v="335"/>
    <n v="2017"/>
    <s v="Q2"/>
    <s v="Apr"/>
    <s v="Standard Class"/>
    <s v="SJ-20125"/>
    <s v="Sanjit Jacobs"/>
    <s v="Home Office"/>
    <s v="United States"/>
    <s v="Chicago"/>
    <s v="Illinois"/>
    <n v="60610"/>
    <s v="Central"/>
    <s v="FUR-FU-10004597"/>
    <s v="Furniture"/>
    <s v="Furnishings"/>
    <s v="Eldon Cleatmat Chair Mats for Medium Pile Carpets"/>
    <n v="44.4"/>
    <n v="2"/>
    <n v="0.6"/>
    <n v="-52.17"/>
    <s v="OK"/>
    <n v="-1.175"/>
  </r>
  <r>
    <n v="6602"/>
    <s v="CA-2014-154095"/>
    <x v="1231"/>
    <x v="325"/>
    <x v="819"/>
    <d v="2014-07-12T00:00:00"/>
    <n v="165"/>
    <n v="2014"/>
    <s v="Q1"/>
    <s v="Jan"/>
    <s v="Standard Class"/>
    <s v="ON-18715"/>
    <s v="Odella Nelson"/>
    <s v="Corporate"/>
    <s v="United States"/>
    <s v="Clinton"/>
    <s v="Maryland"/>
    <n v="20735"/>
    <s v="East"/>
    <s v="FUR-CH-10004754"/>
    <s v="Furniture"/>
    <s v="Chairs"/>
    <s v="Global Stack Chair with Arms, Black"/>
    <n v="239.84"/>
    <n v="8"/>
    <n v="0"/>
    <n v="64.756799999999998"/>
    <s v="OK"/>
    <n v="0.26999999999999996"/>
  </r>
  <r>
    <n v="5518"/>
    <s v="CA-2017-117667"/>
    <x v="1232"/>
    <x v="313"/>
    <x v="225"/>
    <d v="2017-09-12T00:00:00"/>
    <n v="669"/>
    <n v="2015"/>
    <s v="Q4"/>
    <s v="Nov"/>
    <s v="Standard Class"/>
    <s v="MS-17980"/>
    <s v="Michael Stewart"/>
    <s v="Corporate"/>
    <s v="United States"/>
    <s v="Philadelphia"/>
    <s v="Pennsylvania"/>
    <n v="19134"/>
    <s v="East"/>
    <s v="FUR-CH-10004540"/>
    <s v="Furniture"/>
    <s v="Chairs"/>
    <s v="Global Chrome Stack Chair"/>
    <n v="239.96"/>
    <n v="10"/>
    <n v="0.3"/>
    <n v="-10.284000000000001"/>
    <s v="OK"/>
    <n v="-4.2857142857142858E-2"/>
  </r>
  <r>
    <n v="1387"/>
    <s v="US-2016-108504"/>
    <x v="1233"/>
    <x v="147"/>
    <x v="820"/>
    <d v="2016-05-02T00:00:00"/>
    <n v="416"/>
    <n v="2015"/>
    <s v="Q1"/>
    <s v="Mar"/>
    <s v="Same Day"/>
    <s v="PP-18955"/>
    <s v="Paul Prost"/>
    <s v="Home Office"/>
    <s v="United States"/>
    <s v="Smyrna"/>
    <s v="Georgia"/>
    <n v="30080"/>
    <s v="South"/>
    <s v="FUR-BO-10004015"/>
    <s v="Furniture"/>
    <s v="Bookcases"/>
    <s v="Bush Andora Bookcase, Maple/Graphite Gray Finish"/>
    <n v="239.98"/>
    <n v="2"/>
    <n v="0"/>
    <n v="52.7956"/>
    <s v="OK"/>
    <n v="0.22"/>
  </r>
  <r>
    <n v="3027"/>
    <s v="CA-2017-169054"/>
    <x v="1234"/>
    <x v="610"/>
    <x v="816"/>
    <d v="2018-04-06T00:00:00"/>
    <n v="345"/>
    <n v="2017"/>
    <s v="Q2"/>
    <s v="Apr"/>
    <s v="Standard Class"/>
    <s v="MO-17800"/>
    <s v="Meg O'Connel"/>
    <s v="Home Office"/>
    <s v="United States"/>
    <s v="Philadelphia"/>
    <s v="Pennsylvania"/>
    <n v="19140"/>
    <s v="East"/>
    <s v="FUR-FU-10001488"/>
    <s v="Furniture"/>
    <s v="Furnishings"/>
    <s v="Tenex 46&quot; x 60&quot; Computer Anti-Static Chairmat, Rectangular Shaped"/>
    <n v="254.352"/>
    <n v="3"/>
    <n v="0.2"/>
    <n v="0"/>
    <s v="Zero-Profit Order"/>
    <n v="0"/>
  </r>
  <r>
    <n v="3409"/>
    <s v="US-2014-150119"/>
    <x v="1235"/>
    <x v="612"/>
    <x v="806"/>
    <d v="2018-04-09T00:00:00"/>
    <n v="1443"/>
    <n v="2014"/>
    <s v="Q2"/>
    <s v="Apr"/>
    <s v="Standard Class"/>
    <s v="LB-16795"/>
    <s v="Laurel Beltran"/>
    <s v="Home Office"/>
    <s v="United States"/>
    <s v="Columbus"/>
    <s v="Ohio"/>
    <n v="43229"/>
    <s v="East"/>
    <s v="FUR-FU-10002191"/>
    <s v="Furniture"/>
    <s v="Furnishings"/>
    <s v="G.E. Halogen Desk Lamp Bulbs"/>
    <n v="22.335999999999999"/>
    <n v="4"/>
    <n v="0.2"/>
    <n v="7.8175999999999997"/>
    <s v="OK"/>
    <n v="0.35000000000000003"/>
  </r>
  <r>
    <n v="5973"/>
    <s v="CA-2017-115105"/>
    <x v="1236"/>
    <x v="613"/>
    <x v="821"/>
    <d v="2017-11-02T00:00:00"/>
    <n v="701"/>
    <n v="2015"/>
    <s v="Q4"/>
    <s v="Dec"/>
    <s v="Standard Class"/>
    <s v="BD-11770"/>
    <s v="Bryan Davis"/>
    <s v="Consumer"/>
    <s v="United States"/>
    <s v="New York City"/>
    <s v="New York"/>
    <n v="10024"/>
    <s v="East"/>
    <s v="FUR-BO-10001811"/>
    <s v="Furniture"/>
    <s v="Bookcases"/>
    <s v="Atlantic Metals Mobile 5-Shelf Bookcases, Custom Colors"/>
    <n v="240.78399999999999"/>
    <n v="1"/>
    <n v="0.2"/>
    <n v="30.097999999999999"/>
    <s v="OK"/>
    <n v="0.125"/>
  </r>
  <r>
    <n v="3406"/>
    <s v="US-2014-150119"/>
    <x v="1237"/>
    <x v="612"/>
    <x v="806"/>
    <d v="2018-04-07T00:00:00"/>
    <n v="1441"/>
    <n v="2014"/>
    <s v="Q2"/>
    <s v="Apr"/>
    <s v="Standard Class"/>
    <s v="LB-16795"/>
    <s v="Laurel Beltran"/>
    <s v="Home Office"/>
    <s v="United States"/>
    <s v="Columbus"/>
    <s v="Ohio"/>
    <n v="43229"/>
    <s v="East"/>
    <s v="FUR-CH-10002965"/>
    <s v="Furniture"/>
    <s v="Chairs"/>
    <s v="Global Leather Highback Executive Chair with Pneumatic Height Adjustment, Black"/>
    <n v="281.37200000000001"/>
    <n v="2"/>
    <n v="0.3"/>
    <n v="-12.0588"/>
    <s v="OK"/>
    <n v="-4.2857142857142858E-2"/>
  </r>
  <r>
    <n v="3407"/>
    <s v="US-2014-150119"/>
    <x v="1238"/>
    <x v="612"/>
    <x v="806"/>
    <d v="2018-04-08T00:00:00"/>
    <n v="1442"/>
    <n v="2014"/>
    <s v="Q2"/>
    <s v="Apr"/>
    <s v="Standard Class"/>
    <s v="LB-16795"/>
    <s v="Laurel Beltran"/>
    <s v="Home Office"/>
    <s v="United States"/>
    <s v="Columbus"/>
    <s v="Ohio"/>
    <n v="43229"/>
    <s v="East"/>
    <s v="FUR-CH-10002965"/>
    <s v="Furniture"/>
    <s v="Chairs"/>
    <s v="Global Leather Highback Executive Chair with Pneumatic Height Adjustment, Black"/>
    <n v="281.37200000000001"/>
    <n v="2"/>
    <n v="0.3"/>
    <n v="-12.0588"/>
    <s v="OK"/>
    <n v="-4.2857142857142858E-2"/>
  </r>
  <r>
    <n v="1359"/>
    <s v="CA-2017-160045"/>
    <x v="1239"/>
    <x v="614"/>
    <x v="822"/>
    <d v="2018-04-27T00:00:00"/>
    <n v="365"/>
    <n v="2017"/>
    <s v="Q2"/>
    <s v="Apr"/>
    <s v="First Class"/>
    <s v="LB-16735"/>
    <s v="Larry Blacks"/>
    <s v="Consumer"/>
    <s v="United States"/>
    <s v="Fort Worth"/>
    <s v="Texas"/>
    <n v="76106"/>
    <s v="Central"/>
    <s v="FUR-FU-10000010"/>
    <s v="Furniture"/>
    <s v="Furnishings"/>
    <s v="DAX Value U-Channel Document Frames, Easel Back"/>
    <n v="1.988"/>
    <n v="1"/>
    <n v="0.6"/>
    <n v="-1.4413"/>
    <s v="OK"/>
    <n v="-0.72499999999999998"/>
  </r>
  <r>
    <n v="8472"/>
    <s v="US-2017-132031"/>
    <x v="1240"/>
    <x v="614"/>
    <x v="822"/>
    <d v="2018-04-14T00:00:00"/>
    <n v="352"/>
    <n v="2017"/>
    <s v="Q2"/>
    <s v="Apr"/>
    <s v="Standard Class"/>
    <s v="PN-18775"/>
    <s v="Parhena Norris"/>
    <s v="Home Office"/>
    <s v="United States"/>
    <s v="Clarksville"/>
    <s v="Tennessee"/>
    <n v="37042"/>
    <s v="South"/>
    <s v="FUR-FU-10000193"/>
    <s v="Furniture"/>
    <s v="Furnishings"/>
    <s v="Tenex Chairmats For Use with Hard Floors"/>
    <n v="77.951999999999998"/>
    <n v="3"/>
    <n v="0.2"/>
    <n v="-11.6928"/>
    <s v="OK"/>
    <n v="-0.15"/>
  </r>
  <r>
    <n v="6482"/>
    <s v="CA-2017-140872"/>
    <x v="1241"/>
    <x v="19"/>
    <x v="823"/>
    <d v="2017-10-06T00:00:00"/>
    <n v="729"/>
    <n v="2015"/>
    <s v="Q4"/>
    <s v="Oct"/>
    <s v="Standard Class"/>
    <s v="NR-18550"/>
    <s v="Nick Radford"/>
    <s v="Consumer"/>
    <s v="United States"/>
    <s v="Pembroke Pines"/>
    <s v="Florida"/>
    <n v="33024"/>
    <s v="South"/>
    <s v="FUR-BO-10002824"/>
    <s v="Furniture"/>
    <s v="Bookcases"/>
    <s v="Bush Mission Pointe Library"/>
    <n v="241.56800000000001"/>
    <n v="2"/>
    <n v="0.2"/>
    <n v="0"/>
    <s v="Zero-Profit Order"/>
    <n v="0"/>
  </r>
  <r>
    <n v="8974"/>
    <s v="CA-2017-159226"/>
    <x v="1242"/>
    <x v="614"/>
    <x v="822"/>
    <d v="2018-04-19T00:00:00"/>
    <n v="357"/>
    <n v="2017"/>
    <s v="Q2"/>
    <s v="Apr"/>
    <s v="Second Class"/>
    <s v="RL-19615"/>
    <s v="Rob Lucas"/>
    <s v="Consumer"/>
    <s v="United States"/>
    <s v="Los Angeles"/>
    <s v="California"/>
    <n v="90008"/>
    <s v="West"/>
    <s v="FUR-BO-10004709"/>
    <s v="Furniture"/>
    <s v="Bookcases"/>
    <s v="Bush Westfield Collection Bookcases, Medium Cherry Finish"/>
    <n v="344.98099999999999"/>
    <n v="7"/>
    <n v="0.15"/>
    <n v="28.4102"/>
    <s v="OK"/>
    <n v="8.2352941176470587E-2"/>
  </r>
  <r>
    <n v="8470"/>
    <s v="US-2017-132031"/>
    <x v="1243"/>
    <x v="614"/>
    <x v="822"/>
    <d v="2018-04-13T00:00:00"/>
    <n v="351"/>
    <n v="2017"/>
    <s v="Q2"/>
    <s v="Apr"/>
    <s v="Standard Class"/>
    <s v="PN-18775"/>
    <s v="Parhena Norris"/>
    <s v="Home Office"/>
    <s v="United States"/>
    <s v="Clarksville"/>
    <s v="Tennessee"/>
    <n v="37042"/>
    <s v="South"/>
    <s v="FUR-BO-10001972"/>
    <s v="Furniture"/>
    <s v="Bookcases"/>
    <s v="O'Sullivan 4-Shelf Bookcase in Odessa Pine"/>
    <n v="387.13600000000002"/>
    <n v="4"/>
    <n v="0.2"/>
    <n v="-14.5176"/>
    <s v="OK"/>
    <n v="-3.7499999999999999E-2"/>
  </r>
  <r>
    <n v="4684"/>
    <s v="CA-2016-159912"/>
    <x v="1244"/>
    <x v="511"/>
    <x v="713"/>
    <d v="2019-05-09T00:00:00"/>
    <n v="1156"/>
    <n v="2016"/>
    <s v="Q1"/>
    <s v="Mar"/>
    <s v="Standard Class"/>
    <s v="GB-14530"/>
    <s v="George Bell"/>
    <s v="Corporate"/>
    <s v="United States"/>
    <s v="Philadelphia"/>
    <s v="Pennsylvania"/>
    <n v="19120"/>
    <s v="East"/>
    <s v="FUR-TA-10004152"/>
    <s v="Furniture"/>
    <s v="Tables"/>
    <s v="Barricks 18&quot; x 48&quot; Non-Folding Utility Table with Bottom Storage Shelf"/>
    <n v="241.92"/>
    <n v="4"/>
    <n v="0.4"/>
    <n v="-56.448"/>
    <s v="OK"/>
    <n v="-0.23333333333333334"/>
  </r>
  <r>
    <n v="6612"/>
    <s v="CA-2015-107678"/>
    <x v="1245"/>
    <x v="615"/>
    <x v="824"/>
    <d v="2018-03-28T00:00:00"/>
    <n v="1065"/>
    <n v="2015"/>
    <s v="Q2"/>
    <s v="Apr"/>
    <s v="Standard Class"/>
    <s v="JK-16090"/>
    <s v="Juliana Krohn"/>
    <s v="Consumer"/>
    <s v="United States"/>
    <s v="Louisville"/>
    <s v="Kentucky"/>
    <n v="40214"/>
    <s v="South"/>
    <s v="FUR-CH-10001891"/>
    <s v="Furniture"/>
    <s v="Chairs"/>
    <s v="Global Deluxe Office Fabric Chairs"/>
    <n v="191.96"/>
    <n v="2"/>
    <n v="0"/>
    <n v="51.8292"/>
    <s v="OK"/>
    <n v="0.26999999999999996"/>
  </r>
  <r>
    <n v="6615"/>
    <s v="CA-2015-107678"/>
    <x v="1246"/>
    <x v="615"/>
    <x v="824"/>
    <d v="2018-03-29T00:00:00"/>
    <n v="1066"/>
    <n v="2015"/>
    <s v="Q2"/>
    <s v="Apr"/>
    <s v="Standard Class"/>
    <s v="JK-16090"/>
    <s v="Juliana Krohn"/>
    <s v="Consumer"/>
    <s v="United States"/>
    <s v="Louisville"/>
    <s v="Kentucky"/>
    <n v="40214"/>
    <s v="South"/>
    <s v="FUR-FU-10003394"/>
    <s v="Furniture"/>
    <s v="Furnishings"/>
    <s v="Tenex &quot;The Solids&quot; Textured Chair Mats"/>
    <n v="209.88"/>
    <n v="3"/>
    <n v="0"/>
    <n v="35.679600000000001"/>
    <s v="OK"/>
    <n v="0.17"/>
  </r>
  <r>
    <n v="4988"/>
    <s v="CA-2016-149279"/>
    <x v="1247"/>
    <x v="616"/>
    <x v="825"/>
    <d v="2018-04-15T00:00:00"/>
    <n v="717"/>
    <n v="2016"/>
    <s v="Q2"/>
    <s v="Apr"/>
    <s v="Standard Class"/>
    <s v="CL-12700"/>
    <s v="Craig Leslie"/>
    <s v="Home Office"/>
    <s v="United States"/>
    <s v="Colorado Springs"/>
    <s v="Colorado"/>
    <n v="80906"/>
    <s v="West"/>
    <s v="FUR-CH-10004287"/>
    <s v="Furniture"/>
    <s v="Chairs"/>
    <s v="SAFCO Arco Folding Chair"/>
    <n v="1325.76"/>
    <n v="6"/>
    <n v="0.2"/>
    <n v="149.148"/>
    <s v="OK"/>
    <n v="0.1125"/>
  </r>
  <r>
    <n v="6949"/>
    <s v="CA-2015-130365"/>
    <x v="1248"/>
    <x v="617"/>
    <x v="405"/>
    <d v="2018-04-18T00:00:00"/>
    <n v="1085"/>
    <n v="2015"/>
    <s v="Q2"/>
    <s v="Apr"/>
    <s v="Standard Class"/>
    <s v="ZC-21910"/>
    <s v="Zuschuss Carroll"/>
    <s v="Consumer"/>
    <s v="United States"/>
    <s v="Aurora"/>
    <s v="Illinois"/>
    <n v="60505"/>
    <s v="Central"/>
    <s v="FUR-CH-10003535"/>
    <s v="Furniture"/>
    <s v="Chairs"/>
    <s v="Global Armless Task Chair, Royal Blue"/>
    <n v="128.05799999999999"/>
    <n v="3"/>
    <n v="0.3"/>
    <n v="-23.7822"/>
    <s v="OK"/>
    <n v="-0.18571428571428572"/>
  </r>
  <r>
    <n v="7879"/>
    <s v="CA-2016-160241"/>
    <x v="1249"/>
    <x v="618"/>
    <x v="826"/>
    <d v="2017-04-07T00:00:00"/>
    <n v="360"/>
    <n v="2016"/>
    <s v="Q2"/>
    <s v="Apr"/>
    <s v="Second Class"/>
    <s v="DR-12940"/>
    <s v="Daniel Raglin"/>
    <s v="Home Office"/>
    <s v="United States"/>
    <s v="Aurora"/>
    <s v="Illinois"/>
    <n v="60505"/>
    <s v="Central"/>
    <s v="FUR-FU-10003806"/>
    <s v="Furniture"/>
    <s v="Furnishings"/>
    <s v="Tenex Chairmat w/ Average Lip, 45&quot; x 53&quot;"/>
    <n v="242.17599999999999"/>
    <n v="4"/>
    <n v="0.6"/>
    <n v="-302.72000000000003"/>
    <s v="OK"/>
    <n v="-1.2500000000000002"/>
  </r>
  <r>
    <n v="463"/>
    <s v="CA-2016-109869"/>
    <x v="1250"/>
    <x v="619"/>
    <x v="827"/>
    <d v="2018-04-03T00:00:00"/>
    <n v="704"/>
    <n v="2016"/>
    <s v="Q2"/>
    <s v="Apr"/>
    <s v="Standard Class"/>
    <s v="TN-21040"/>
    <s v="Tanja Norvell"/>
    <s v="Home Office"/>
    <s v="United States"/>
    <s v="Phoenix"/>
    <s v="Arizona"/>
    <n v="85023"/>
    <s v="West"/>
    <s v="FUR-FU-10000023"/>
    <s v="Furniture"/>
    <s v="Furnishings"/>
    <s v="Eldon Wave Desk Accessories"/>
    <n v="23.56"/>
    <n v="5"/>
    <n v="0.2"/>
    <n v="7.0679999999999996"/>
    <s v="OK"/>
    <n v="0.3"/>
  </r>
  <r>
    <n v="464"/>
    <s v="CA-2016-109869"/>
    <x v="1251"/>
    <x v="619"/>
    <x v="827"/>
    <d v="2018-04-04T00:00:00"/>
    <n v="705"/>
    <n v="2016"/>
    <s v="Q2"/>
    <s v="Apr"/>
    <s v="Standard Class"/>
    <s v="TN-21040"/>
    <s v="Tanja Norvell"/>
    <s v="Home Office"/>
    <s v="United States"/>
    <s v="Phoenix"/>
    <s v="Arizona"/>
    <n v="85023"/>
    <s v="West"/>
    <s v="FUR-TA-10001889"/>
    <s v="Furniture"/>
    <s v="Tables"/>
    <s v="Bush Advantage Collection Racetrack Conference Table"/>
    <n v="1272.6300000000001"/>
    <n v="6"/>
    <n v="0.5"/>
    <n v="-814.48320000000001"/>
    <s v="OK"/>
    <n v="-0.6399999999999999"/>
  </r>
  <r>
    <n v="4376"/>
    <s v="CA-2014-166954"/>
    <x v="1252"/>
    <x v="620"/>
    <x v="828"/>
    <d v="2018-04-16T00:00:00"/>
    <n v="1447"/>
    <n v="2014"/>
    <s v="Q2"/>
    <s v="Apr"/>
    <s v="Standard Class"/>
    <s v="BT-11305"/>
    <s v="Beth Thompson"/>
    <s v="Home Office"/>
    <s v="United States"/>
    <s v="San Gabriel"/>
    <s v="California"/>
    <n v="91776"/>
    <s v="West"/>
    <s v="FUR-FU-10003708"/>
    <s v="Furniture"/>
    <s v="Furnishings"/>
    <s v="Tenex Traditional Chairmats for Medium Pile Carpet, Standard Lip, 36&quot; x 48&quot;"/>
    <n v="303.25"/>
    <n v="5"/>
    <n v="0"/>
    <n v="63.682499999999997"/>
    <s v="OK"/>
    <n v="0.21"/>
  </r>
  <r>
    <n v="7541"/>
    <s v="US-2017-112347"/>
    <x v="1253"/>
    <x v="132"/>
    <x v="829"/>
    <d v="2017-06-12T00:00:00"/>
    <n v="625"/>
    <n v="2015"/>
    <s v="Q3"/>
    <s v="Sep"/>
    <s v="Standard Class"/>
    <s v="BS-11380"/>
    <s v="Bill Stewart"/>
    <s v="Corporate"/>
    <s v="United States"/>
    <s v="Denver"/>
    <s v="Colorado"/>
    <n v="80219"/>
    <s v="West"/>
    <s v="FUR-BO-10003546"/>
    <s v="Furniture"/>
    <s v="Bookcases"/>
    <s v="Hon 4-Shelf Metal Bookcases"/>
    <n v="242.352"/>
    <n v="8"/>
    <n v="0.7"/>
    <n v="-363.52800000000002"/>
    <s v="OK"/>
    <n v="-1.5"/>
  </r>
  <r>
    <n v="445"/>
    <s v="CA-2016-115756"/>
    <x v="1254"/>
    <x v="87"/>
    <x v="830"/>
    <d v="2016-07-09T00:00:00"/>
    <n v="476"/>
    <n v="2015"/>
    <s v="Q1"/>
    <s v="Mar"/>
    <s v="Second Class"/>
    <s v="PK-19075"/>
    <s v="Pete Kriz"/>
    <s v="Consumer"/>
    <s v="United States"/>
    <s v="Detroit"/>
    <s v="Michigan"/>
    <n v="48227"/>
    <s v="Central"/>
    <s v="FUR-CH-10002372"/>
    <s v="Furniture"/>
    <s v="Chairs"/>
    <s v="Office Star - Ergonomically Designed Knee Chair"/>
    <n v="242.94"/>
    <n v="3"/>
    <n v="0"/>
    <n v="29.152799999999999"/>
    <s v="OK"/>
    <n v="0.12"/>
  </r>
  <r>
    <n v="4378"/>
    <s v="CA-2014-166954"/>
    <x v="1255"/>
    <x v="620"/>
    <x v="828"/>
    <d v="2018-04-17T00:00:00"/>
    <n v="1448"/>
    <n v="2014"/>
    <s v="Q2"/>
    <s v="Apr"/>
    <s v="Standard Class"/>
    <s v="BT-11305"/>
    <s v="Beth Thompson"/>
    <s v="Home Office"/>
    <s v="United States"/>
    <s v="San Gabriel"/>
    <s v="California"/>
    <n v="91776"/>
    <s v="West"/>
    <s v="FUR-CH-10003973"/>
    <s v="Furniture"/>
    <s v="Chairs"/>
    <s v="GuestStacker Chair with Chrome Finish Legs"/>
    <n v="1487.04"/>
    <n v="5"/>
    <n v="0.2"/>
    <n v="148.70400000000001"/>
    <s v="OK"/>
    <n v="0.1"/>
  </r>
  <r>
    <n v="2975"/>
    <s v="CA-2015-137512"/>
    <x v="1256"/>
    <x v="450"/>
    <x v="831"/>
    <d v="2015-12-05T00:00:00"/>
    <n v="440"/>
    <n v="2014"/>
    <s v="Q3"/>
    <s v="Sep"/>
    <s v="Standard Class"/>
    <s v="AG-10675"/>
    <s v="Anna Gayman"/>
    <s v="Consumer"/>
    <s v="United States"/>
    <s v="Allen"/>
    <s v="Texas"/>
    <n v="75002"/>
    <s v="Central"/>
    <s v="FUR-TA-10001095"/>
    <s v="Furniture"/>
    <s v="Tables"/>
    <s v="Chromcraft Round Conference Tables"/>
    <n v="244.006"/>
    <n v="2"/>
    <n v="0.3"/>
    <n v="-31.372199999999999"/>
    <s v="OK"/>
    <n v="-0.12857142857142856"/>
  </r>
  <r>
    <n v="8207"/>
    <s v="CA-2015-122266"/>
    <x v="1257"/>
    <x v="621"/>
    <x v="832"/>
    <d v="2018-04-25T00:00:00"/>
    <n v="1091"/>
    <n v="2015"/>
    <s v="Q2"/>
    <s v="Apr"/>
    <s v="Standard Class"/>
    <s v="SA-20830"/>
    <s v="Sue Ann Reed"/>
    <s v="Consumer"/>
    <s v="United States"/>
    <s v="Daytona Beach"/>
    <s v="Florida"/>
    <n v="32114"/>
    <s v="South"/>
    <s v="FUR-TA-10000577"/>
    <s v="Furniture"/>
    <s v="Tables"/>
    <s v="Bretford CR4500 Series Slim Rectangular Table"/>
    <n v="191.5155"/>
    <n v="1"/>
    <n v="0.45"/>
    <n v="-76.606200000000001"/>
    <s v="OK"/>
    <n v="-0.4"/>
  </r>
  <r>
    <n v="3343"/>
    <s v="CA-2016-145982"/>
    <x v="1258"/>
    <x v="622"/>
    <x v="768"/>
    <d v="2019-04-28T00:00:00"/>
    <n v="1205"/>
    <n v="2016"/>
    <s v="Q1"/>
    <s v="Jan"/>
    <s v="Second Class"/>
    <s v="TB-21055"/>
    <s v="Ted Butterfield"/>
    <s v="Consumer"/>
    <s v="United States"/>
    <s v="Quincy"/>
    <s v="Massachusetts"/>
    <n v="2169"/>
    <s v="East"/>
    <s v="FUR-TA-10001307"/>
    <s v="Furniture"/>
    <s v="Tables"/>
    <s v="SAFCO PlanMaster Heigh-Adjustable Drafting Table Base, 43w x 30d x 30-37h, Black"/>
    <n v="244.61500000000001"/>
    <n v="1"/>
    <n v="0.3"/>
    <n v="20.966999999999999"/>
    <s v="OK"/>
    <n v="8.5714285714285701E-2"/>
  </r>
  <r>
    <n v="2899"/>
    <s v="US-2015-114839"/>
    <x v="1259"/>
    <x v="621"/>
    <x v="832"/>
    <d v="2018-04-24T00:00:00"/>
    <n v="1090"/>
    <n v="2015"/>
    <s v="Q2"/>
    <s v="Apr"/>
    <s v="Standard Class"/>
    <s v="PW-19240"/>
    <s v="Pierre Wener"/>
    <s v="Consumer"/>
    <s v="United States"/>
    <s v="Houston"/>
    <s v="Texas"/>
    <n v="77036"/>
    <s v="Central"/>
    <s v="FUR-CH-10004086"/>
    <s v="Furniture"/>
    <s v="Chairs"/>
    <s v="Hon 4070 Series Pagoda Armless Upholstered Stacking Chairs"/>
    <n v="408.42200000000003"/>
    <n v="2"/>
    <n v="0.3"/>
    <n v="-5.8346"/>
    <s v="OK"/>
    <n v="-1.4285714285714285E-2"/>
  </r>
  <r>
    <n v="7913"/>
    <s v="CA-2016-167605"/>
    <x v="1260"/>
    <x v="623"/>
    <x v="11"/>
    <d v="2018-05-02T00:00:00"/>
    <n v="732"/>
    <n v="2016"/>
    <s v="Q2"/>
    <s v="Apr"/>
    <s v="Second Class"/>
    <s v="RB-19570"/>
    <s v="Rob Beeghly"/>
    <s v="Consumer"/>
    <s v="United States"/>
    <s v="Saint Charles"/>
    <s v="Illinois"/>
    <n v="60174"/>
    <s v="Central"/>
    <s v="FUR-FU-10001602"/>
    <s v="Furniture"/>
    <s v="Furnishings"/>
    <s v="Eldon Delta Triangular Chair Mat, 52&quot; x 58&quot;, Clear"/>
    <n v="30.344000000000001"/>
    <n v="2"/>
    <n v="0.6"/>
    <n v="-31.8612"/>
    <s v="OK"/>
    <n v="-1.05"/>
  </r>
  <r>
    <n v="1602"/>
    <s v="CA-2016-164672"/>
    <x v="1261"/>
    <x v="624"/>
    <x v="833"/>
    <d v="2016-05-13T00:00:00"/>
    <n v="370"/>
    <n v="2015"/>
    <s v="Q2"/>
    <s v="May"/>
    <s v="Second Class"/>
    <s v="GB-14530"/>
    <s v="George Bell"/>
    <s v="Corporate"/>
    <s v="United States"/>
    <s v="Dover"/>
    <s v="Delaware"/>
    <n v="19901"/>
    <s v="East"/>
    <s v="FUR-FU-10001488"/>
    <s v="Furniture"/>
    <s v="Furnishings"/>
    <s v="Tenex 46&quot; x 60&quot; Computer Anti-Static Chairmat, Rectangular Shaped"/>
    <n v="211.96"/>
    <n v="2"/>
    <n v="0"/>
    <n v="42.392000000000003"/>
    <s v="OK"/>
    <n v="0.2"/>
  </r>
  <r>
    <n v="5012"/>
    <s v="US-2017-139647"/>
    <x v="1262"/>
    <x v="625"/>
    <x v="717"/>
    <d v="2017-05-13T00:00:00"/>
    <n v="421"/>
    <n v="2016"/>
    <s v="Q1"/>
    <s v="Mar"/>
    <s v="First Class"/>
    <s v="TS-21370"/>
    <s v="Todd Sumrall"/>
    <s v="Corporate"/>
    <s v="United States"/>
    <s v="Phoenix"/>
    <s v="Arizona"/>
    <n v="85023"/>
    <s v="West"/>
    <s v="FUR-BO-10004467"/>
    <s v="Furniture"/>
    <s v="Bookcases"/>
    <s v="Bestar Classic Bookcase"/>
    <n v="209.97900000000001"/>
    <n v="7"/>
    <n v="0.7"/>
    <n v="-356.96429999999998"/>
    <s v="OK"/>
    <n v="-1.6999999999999997"/>
  </r>
  <r>
    <n v="8112"/>
    <s v="CA-2016-130393"/>
    <x v="1263"/>
    <x v="384"/>
    <x v="551"/>
    <d v="2016-03-12T00:00:00"/>
    <n v="446"/>
    <n v="2014"/>
    <s v="Q4"/>
    <s v="Dec"/>
    <s v="Second Class"/>
    <s v="JM-15865"/>
    <s v="John Murray"/>
    <s v="Consumer"/>
    <s v="United States"/>
    <s v="San Angelo"/>
    <s v="Texas"/>
    <n v="76903"/>
    <s v="Central"/>
    <s v="FUR-CH-10002647"/>
    <s v="Furniture"/>
    <s v="Chairs"/>
    <s v="Situations Contoured Folding Chairs, 4/Set"/>
    <n v="248.43"/>
    <n v="5"/>
    <n v="0.3"/>
    <n v="-17.745000000000001"/>
    <s v="OK"/>
    <n v="-7.1428571428571425E-2"/>
  </r>
  <r>
    <n v="7555"/>
    <s v="CA-2014-114181"/>
    <x v="1264"/>
    <x v="626"/>
    <x v="828"/>
    <d v="2014-05-14T00:00:00"/>
    <n v="14"/>
    <n v="2014"/>
    <s v="Q2"/>
    <s v="Apr"/>
    <s v="Second Class"/>
    <s v="AF-10885"/>
    <s v="Art Foster"/>
    <s v="Consumer"/>
    <s v="United States"/>
    <s v="Philadelphia"/>
    <s v="Pennsylvania"/>
    <n v="19134"/>
    <s v="East"/>
    <s v="FUR-BO-10004467"/>
    <s v="Furniture"/>
    <s v="Bookcases"/>
    <s v="Bestar Classic Bookcase"/>
    <n v="349.96499999999997"/>
    <n v="7"/>
    <n v="0.5"/>
    <n v="-216.97829999999999"/>
    <s v="OK"/>
    <n v="-0.62"/>
  </r>
  <r>
    <n v="1152"/>
    <s v="CA-2015-113971"/>
    <x v="1265"/>
    <x v="627"/>
    <x v="834"/>
    <d v="2015-05-14T00:00:00"/>
    <n v="221"/>
    <n v="2014"/>
    <s v="Q4"/>
    <s v="Oct"/>
    <s v="Standard Class"/>
    <s v="CB-12535"/>
    <s v="Claudia Bergmann"/>
    <s v="Corporate"/>
    <s v="United States"/>
    <s v="Cuyahoga Falls"/>
    <s v="Ohio"/>
    <n v="44221"/>
    <s v="East"/>
    <s v="FUR-FU-10001852"/>
    <s v="Furniture"/>
    <s v="Furnishings"/>
    <s v="Eldon Regeneration Recycled Desk Accessories, Smoke"/>
    <n v="8.3520000000000003"/>
    <n v="6"/>
    <n v="0.2"/>
    <n v="1.2527999999999999"/>
    <s v="OK"/>
    <n v="0.15"/>
  </r>
  <r>
    <n v="2161"/>
    <s v="CA-2016-141019"/>
    <x v="1266"/>
    <x v="628"/>
    <x v="835"/>
    <d v="2018-05-23T00:00:00"/>
    <n v="739"/>
    <n v="2016"/>
    <s v="Q2"/>
    <s v="May"/>
    <s v="Same Day"/>
    <s v="LH-17155"/>
    <s v="Logan Haushalter"/>
    <s v="Consumer"/>
    <s v="United States"/>
    <s v="Cincinnati"/>
    <s v="Ohio"/>
    <n v="45231"/>
    <s v="East"/>
    <s v="FUR-FU-10002937"/>
    <s v="Furniture"/>
    <s v="Furnishings"/>
    <s v="GE 48&quot; Fluorescent Tube, Cool White Energy Saver, 34 Watts, 30/Box"/>
    <n v="79.384"/>
    <n v="1"/>
    <n v="0.2"/>
    <n v="29.768999999999998"/>
    <s v="OK"/>
    <n v="0.375"/>
  </r>
  <r>
    <n v="2375"/>
    <s v="CA-2016-159940"/>
    <x v="1267"/>
    <x v="322"/>
    <x v="836"/>
    <d v="2016-11-07T00:00:00"/>
    <n v="561"/>
    <n v="2015"/>
    <s v="Q2"/>
    <s v="Apr"/>
    <s v="Second Class"/>
    <s v="BF-11020"/>
    <s v="Barry Franzšsisch"/>
    <s v="Corporate"/>
    <s v="United States"/>
    <s v="Aurora"/>
    <s v="Illinois"/>
    <n v="60505"/>
    <s v="Central"/>
    <s v="FUR-CH-10000785"/>
    <s v="Furniture"/>
    <s v="Chairs"/>
    <s v="Global Ergonomic Managers Chair"/>
    <n v="253.37200000000001"/>
    <n v="2"/>
    <n v="0.3"/>
    <n v="-14.478400000000001"/>
    <s v="OK"/>
    <n v="-5.7142857142857141E-2"/>
  </r>
  <r>
    <n v="814"/>
    <s v="CA-2017-143686"/>
    <x v="1268"/>
    <x v="629"/>
    <x v="837"/>
    <d v="2018-05-25T00:00:00"/>
    <n v="376"/>
    <n v="2017"/>
    <s v="Q2"/>
    <s v="May"/>
    <s v="Same Day"/>
    <s v="PJ-19015"/>
    <s v="Pauline Johnson"/>
    <s v="Consumer"/>
    <s v="United States"/>
    <s v="Santa Ana"/>
    <s v="California"/>
    <n v="92704"/>
    <s v="West"/>
    <s v="FUR-FU-10000794"/>
    <s v="Furniture"/>
    <s v="Furnishings"/>
    <s v="Eldon Stackable Tray, Side-Load, Legal, Smoke"/>
    <n v="18.28"/>
    <n v="2"/>
    <n v="0"/>
    <n v="6.2152000000000003"/>
    <s v="OK"/>
    <n v="0.33999999999999997"/>
  </r>
  <r>
    <n v="4918"/>
    <s v="CA-2017-163125"/>
    <x v="1269"/>
    <x v="279"/>
    <x v="329"/>
    <d v="2017-11-10T00:00:00"/>
    <n v="637"/>
    <n v="2016"/>
    <s v="Q1"/>
    <s v="Feb"/>
    <s v="Second Class"/>
    <s v="MB-17305"/>
    <s v="Maria Bertelson"/>
    <s v="Consumer"/>
    <s v="United States"/>
    <s v="League City"/>
    <s v="Texas"/>
    <n v="77573"/>
    <s v="Central"/>
    <s v="FUR-CH-10001802"/>
    <s v="Furniture"/>
    <s v="Chairs"/>
    <s v="Hon Every-Day Chair Series Swivel Task Chairs"/>
    <n v="254.05799999999999"/>
    <n v="3"/>
    <n v="0.3"/>
    <n v="-32.6646"/>
    <s v="OK"/>
    <n v="-0.12857142857142859"/>
  </r>
  <r>
    <n v="6667"/>
    <s v="CA-2017-122175"/>
    <x v="1270"/>
    <x v="629"/>
    <x v="838"/>
    <d v="2017-05-14T00:00:00"/>
    <n v="405"/>
    <n v="2016"/>
    <s v="Q2"/>
    <s v="Apr"/>
    <s v="Second Class"/>
    <s v="CA-12775"/>
    <s v="Cynthia Arntzen"/>
    <s v="Consumer"/>
    <s v="United States"/>
    <s v="Vineland"/>
    <s v="New Jersey"/>
    <n v="8360"/>
    <s v="East"/>
    <s v="FUR-FU-10000719"/>
    <s v="Furniture"/>
    <s v="Furnishings"/>
    <s v="DAX Cubicle Frames, 8-1/2 x 11"/>
    <n v="42.85"/>
    <n v="5"/>
    <n v="0"/>
    <n v="15.426"/>
    <s v="OK"/>
    <n v="0.36"/>
  </r>
  <r>
    <n v="1658"/>
    <s v="CA-2014-127159"/>
    <x v="1271"/>
    <x v="630"/>
    <x v="839"/>
    <d v="2014-06-01T00:00:00"/>
    <n v="17"/>
    <n v="2014"/>
    <s v="Q2"/>
    <s v="May"/>
    <s v="First Class"/>
    <s v="HL-15040"/>
    <s v="Hunter Lopez"/>
    <s v="Consumer"/>
    <s v="United States"/>
    <s v="Milwaukee"/>
    <s v="Wisconsin"/>
    <n v="53209"/>
    <s v="Central"/>
    <s v="FUR-FU-10000010"/>
    <s v="Furniture"/>
    <s v="Furnishings"/>
    <s v="DAX Value U-Channel Document Frames, Easel Back"/>
    <n v="34.79"/>
    <n v="7"/>
    <n v="0"/>
    <n v="10.7849"/>
    <s v="OK"/>
    <n v="0.31"/>
  </r>
  <r>
    <n v="1949"/>
    <s v="CA-2017-157987"/>
    <x v="1272"/>
    <x v="81"/>
    <x v="840"/>
    <d v="2017-06-09T00:00:00"/>
    <n v="641"/>
    <n v="2015"/>
    <s v="Q3"/>
    <s v="Sep"/>
    <s v="Standard Class"/>
    <s v="AC-10615"/>
    <s v="Ann Chong"/>
    <s v="Corporate"/>
    <s v="United States"/>
    <s v="New York City"/>
    <s v="New York"/>
    <n v="10009"/>
    <s v="East"/>
    <s v="FUR-TA-10001889"/>
    <s v="Furniture"/>
    <s v="Tables"/>
    <s v="Bush Advantage Collection Racetrack Conference Table"/>
    <n v="254.52600000000001"/>
    <n v="1"/>
    <n v="0.4"/>
    <n v="-93.3262"/>
    <s v="OK"/>
    <n v="-0.36666666666666664"/>
  </r>
  <r>
    <n v="9200"/>
    <s v="CA-2014-103310"/>
    <x v="1273"/>
    <x v="630"/>
    <x v="841"/>
    <d v="2014-05-15T00:00:00"/>
    <n v="14"/>
    <n v="2014"/>
    <s v="Q2"/>
    <s v="May"/>
    <s v="Standard Class"/>
    <s v="GM-14680"/>
    <s v="Greg Matthias"/>
    <s v="Consumer"/>
    <s v="United States"/>
    <s v="San Jose"/>
    <s v="California"/>
    <n v="95123"/>
    <s v="West"/>
    <s v="FUR-CH-10002320"/>
    <s v="Furniture"/>
    <s v="Chairs"/>
    <s v="Hon Pagoda Stacking Chairs"/>
    <n v="256.78399999999999"/>
    <n v="1"/>
    <n v="0.2"/>
    <n v="32.097999999999999"/>
    <s v="OK"/>
    <n v="0.125"/>
  </r>
  <r>
    <n v="5708"/>
    <s v="US-2015-160857"/>
    <x v="1274"/>
    <x v="631"/>
    <x v="842"/>
    <d v="2015-05-15T00:00:00"/>
    <n v="221"/>
    <n v="2014"/>
    <s v="Q4"/>
    <s v="Oct"/>
    <s v="Standard Class"/>
    <s v="NW-18400"/>
    <s v="Natalie Webber"/>
    <s v="Consumer"/>
    <s v="United States"/>
    <s v="New York City"/>
    <s v="New York"/>
    <n v="10024"/>
    <s v="East"/>
    <s v="FUR-FU-10001095"/>
    <s v="Furniture"/>
    <s v="Furnishings"/>
    <s v="DAX Black Cherry Wood-Tone Poster Frame"/>
    <n v="79.44"/>
    <n v="3"/>
    <n v="0"/>
    <n v="30.187200000000001"/>
    <s v="OK"/>
    <n v="0.38"/>
  </r>
  <r>
    <n v="5710"/>
    <s v="US-2015-160857"/>
    <x v="1275"/>
    <x v="631"/>
    <x v="843"/>
    <d v="2015-05-15T00:00:00"/>
    <n v="220"/>
    <n v="2014"/>
    <s v="Q4"/>
    <s v="Oct"/>
    <s v="Standard Class"/>
    <s v="NW-18400"/>
    <s v="Natalie Webber"/>
    <s v="Consumer"/>
    <s v="United States"/>
    <s v="New York City"/>
    <s v="New York"/>
    <n v="10024"/>
    <s v="East"/>
    <s v="FUR-CH-10002647"/>
    <s v="Furniture"/>
    <s v="Chairs"/>
    <s v="Situations Contoured Folding Chairs, 4/Set"/>
    <n v="127.764"/>
    <n v="2"/>
    <n v="0.1"/>
    <n v="21.294"/>
    <s v="OK"/>
    <n v="0.16666666666666669"/>
  </r>
  <r>
    <n v="6408"/>
    <s v="CA-2017-161774"/>
    <x v="1276"/>
    <x v="632"/>
    <x v="844"/>
    <d v="2018-05-26T00:00:00"/>
    <n v="376"/>
    <n v="2017"/>
    <s v="Q2"/>
    <s v="May"/>
    <s v="First Class"/>
    <s v="GT-14710"/>
    <s v="Greg Tran"/>
    <s v="Consumer"/>
    <s v="United States"/>
    <s v="Houston"/>
    <s v="Texas"/>
    <n v="77041"/>
    <s v="Central"/>
    <s v="FUR-CH-10003981"/>
    <s v="Furniture"/>
    <s v="Chairs"/>
    <s v="Global Commerce Series Low-Back Swivel/Tilt Chairs"/>
    <n v="899.43"/>
    <n v="5"/>
    <n v="0.3"/>
    <n v="-12.849"/>
    <s v="OK"/>
    <n v="-1.4285714285714287E-2"/>
  </r>
  <r>
    <n v="546"/>
    <s v="CA-2014-103849"/>
    <x v="1277"/>
    <x v="633"/>
    <x v="839"/>
    <d v="2014-05-16T00:00:00"/>
    <n v="1"/>
    <n v="2014"/>
    <s v="Q2"/>
    <s v="May"/>
    <s v="Standard Class"/>
    <s v="PG-18895"/>
    <s v="Paul Gonzalez"/>
    <s v="Consumer"/>
    <s v="United States"/>
    <s v="Fort Worth"/>
    <s v="Texas"/>
    <n v="76106"/>
    <s v="Central"/>
    <s v="FUR-FU-10000723"/>
    <s v="Furniture"/>
    <s v="Furnishings"/>
    <s v="Deflect-o EconoMat Studded, No Bevel Mat for Low Pile Carpeting"/>
    <n v="66.111999999999995"/>
    <n v="4"/>
    <n v="0.6"/>
    <n v="-84.2928"/>
    <s v="OK"/>
    <n v="-1.2750000000000001"/>
  </r>
  <r>
    <n v="9429"/>
    <s v="CA-2014-152100"/>
    <x v="1278"/>
    <x v="633"/>
    <x v="845"/>
    <d v="2014-05-16T00:00:00"/>
    <n v="0"/>
    <n v="2014"/>
    <s v="Q2"/>
    <s v="May"/>
    <s v="Standard Class"/>
    <s v="VW-21775"/>
    <s v="Victoria Wilson"/>
    <s v="Corporate"/>
    <s v="United States"/>
    <s v="Huntsville"/>
    <s v="Texas"/>
    <n v="77340"/>
    <s v="Central"/>
    <s v="FUR-CH-10000015"/>
    <s v="Furniture"/>
    <s v="Chairs"/>
    <s v="Hon Multipurpose Stacking Arm Chairs"/>
    <n v="1212.96"/>
    <n v="8"/>
    <n v="0.3"/>
    <n v="-69.311999999999998"/>
    <s v="OK"/>
    <n v="-5.7142857142857141E-2"/>
  </r>
  <r>
    <n v="9541"/>
    <s v="CA-2015-135727"/>
    <x v="1279"/>
    <x v="634"/>
    <x v="846"/>
    <d v="2015-05-16T00:00:00"/>
    <n v="185"/>
    <n v="2014"/>
    <s v="Q4"/>
    <s v="Nov"/>
    <s v="Second Class"/>
    <s v="PS-18970"/>
    <s v="Paul Stevenson"/>
    <s v="Home Office"/>
    <s v="United States"/>
    <s v="Phoenix"/>
    <s v="Arizona"/>
    <n v="85023"/>
    <s v="West"/>
    <s v="FUR-CH-10004540"/>
    <s v="Furniture"/>
    <s v="Chairs"/>
    <s v="Global Chrome Stack Chair"/>
    <n v="191.96799999999999"/>
    <n v="7"/>
    <n v="0.2"/>
    <n v="16.7972"/>
    <s v="OK"/>
    <n v="8.7500000000000008E-2"/>
  </r>
  <r>
    <n v="2747"/>
    <s v="CA-2014-155887"/>
    <x v="1280"/>
    <x v="635"/>
    <x v="847"/>
    <d v="2014-06-02T00:00:00"/>
    <n v="16"/>
    <n v="2014"/>
    <s v="Q2"/>
    <s v="May"/>
    <s v="Standard Class"/>
    <s v="KT-16480"/>
    <s v="Kean Thornton"/>
    <s v="Consumer"/>
    <s v="United States"/>
    <s v="Franklin"/>
    <s v="Massachusetts"/>
    <n v="2038"/>
    <s v="East"/>
    <s v="FUR-TA-10002228"/>
    <s v="Furniture"/>
    <s v="Tables"/>
    <s v="Bevis Traditional Conference Table Top, Plinth Base"/>
    <n v="700.05600000000004"/>
    <n v="3"/>
    <n v="0.3"/>
    <n v="-130.0104"/>
    <s v="OK"/>
    <n v="-0.18571428571428572"/>
  </r>
  <r>
    <n v="8662"/>
    <s v="CA-2015-131856"/>
    <x v="1281"/>
    <x v="636"/>
    <x v="848"/>
    <d v="2015-05-17T00:00:00"/>
    <n v="167"/>
    <n v="2014"/>
    <s v="Q4"/>
    <s v="Dec"/>
    <s v="Standard Class"/>
    <s v="JG-15160"/>
    <s v="James Galang"/>
    <s v="Consumer"/>
    <s v="United States"/>
    <s v="Houston"/>
    <s v="Texas"/>
    <n v="77041"/>
    <s v="Central"/>
    <s v="FUR-FU-10000175"/>
    <s v="Furniture"/>
    <s v="Furnishings"/>
    <s v="DAX Wood Document Frame."/>
    <n v="21.968"/>
    <n v="4"/>
    <n v="0.6"/>
    <n v="-15.9268"/>
    <s v="OK"/>
    <n v="-0.72499999999999998"/>
  </r>
  <r>
    <n v="9272"/>
    <s v="CA-2016-100510"/>
    <x v="1282"/>
    <x v="637"/>
    <x v="849"/>
    <d v="2016-05-17T00:00:00"/>
    <n v="309"/>
    <n v="2015"/>
    <s v="Q3"/>
    <s v="Jul"/>
    <s v="Standard Class"/>
    <s v="HM-14860"/>
    <s v="Harry Marie"/>
    <s v="Corporate"/>
    <s v="United States"/>
    <s v="New York City"/>
    <s v="New York"/>
    <n v="10024"/>
    <s v="East"/>
    <s v="FUR-FU-10000320"/>
    <s v="Furniture"/>
    <s v="Furnishings"/>
    <s v="OIC Stacking Trays"/>
    <n v="10.02"/>
    <n v="3"/>
    <n v="0"/>
    <n v="4.4088000000000003"/>
    <s v="OK"/>
    <n v="0.44000000000000006"/>
  </r>
  <r>
    <n v="7132"/>
    <s v="CA-2017-141439"/>
    <x v="1283"/>
    <x v="216"/>
    <x v="304"/>
    <d v="2017-03-07T00:00:00"/>
    <n v="54"/>
    <n v="2017"/>
    <s v="Q1"/>
    <s v="Jan"/>
    <s v="Standard Class"/>
    <s v="TT-21460"/>
    <s v="Tonja Turnell"/>
    <s v="Home Office"/>
    <s v="United States"/>
    <s v="Richmond"/>
    <s v="Indiana"/>
    <n v="47374"/>
    <s v="Central"/>
    <s v="FUR-TA-10001039"/>
    <s v="Furniture"/>
    <s v="Tables"/>
    <s v="KI Adjustable-Height Table"/>
    <n v="257.94"/>
    <n v="3"/>
    <n v="0"/>
    <n v="67.064400000000006"/>
    <s v="OK"/>
    <n v="0.26"/>
  </r>
  <r>
    <n v="235"/>
    <s v="US-2017-100930"/>
    <x v="1284"/>
    <x v="609"/>
    <x v="850"/>
    <d v="2017-12-04T00:00:00"/>
    <n v="716"/>
    <n v="2015"/>
    <s v="Q4"/>
    <s v="Dec"/>
    <s v="Standard Class"/>
    <s v="CS-12400"/>
    <s v="Christopher Schild"/>
    <s v="Home Office"/>
    <s v="United States"/>
    <s v="Tampa"/>
    <s v="Florida"/>
    <n v="33614"/>
    <s v="South"/>
    <s v="FUR-FU-10004017"/>
    <s v="Furniture"/>
    <s v="Furnishings"/>
    <s v="Tenex Contemporary Contur Chairmats for Low and Medium Pile Carpet, Computer, 39&quot; x 49&quot;"/>
    <n v="258.072"/>
    <n v="3"/>
    <n v="0.2"/>
    <n v="0"/>
    <s v="Zero-Profit Order"/>
    <n v="0"/>
  </r>
  <r>
    <n v="1351"/>
    <s v="CA-2014-153976"/>
    <x v="1285"/>
    <x v="447"/>
    <x v="851"/>
    <d v="2014-08-10T00:00:00"/>
    <n v="187"/>
    <n v="2014"/>
    <s v="Q1"/>
    <s v="Feb"/>
    <s v="Second Class"/>
    <s v="BP-11290"/>
    <s v="Beth Paige"/>
    <s v="Consumer"/>
    <s v="United States"/>
    <s v="Evanston"/>
    <s v="Illinois"/>
    <n v="60201"/>
    <s v="Central"/>
    <s v="FUR-CH-10002880"/>
    <s v="Furniture"/>
    <s v="Chairs"/>
    <s v="Global High-Back Leather Tilter, Burgundy"/>
    <n v="258.279"/>
    <n v="3"/>
    <n v="0.3"/>
    <n v="-70.104299999999995"/>
    <s v="OK"/>
    <n v="-0.27142857142857141"/>
  </r>
  <r>
    <n v="7637"/>
    <s v="US-2017-158526"/>
    <x v="1286"/>
    <x v="5"/>
    <x v="852"/>
    <d v="2018-01-01T00:00:00"/>
    <n v="90"/>
    <n v="2017"/>
    <s v="Q4"/>
    <s v="Oct"/>
    <s v="Second Class"/>
    <s v="KH-16360"/>
    <s v="Katherine Hughes"/>
    <s v="Consumer"/>
    <s v="United States"/>
    <s v="Louisville"/>
    <s v="Kentucky"/>
    <n v="40214"/>
    <s v="South"/>
    <s v="FUR-CH-10001270"/>
    <s v="Furniture"/>
    <s v="Chairs"/>
    <s v="Harbour Creations Steel Folding Chair"/>
    <n v="258.75"/>
    <n v="3"/>
    <n v="0"/>
    <n v="77.625"/>
    <s v="OK"/>
    <n v="0.3"/>
  </r>
  <r>
    <n v="4703"/>
    <s v="CA-2017-140298"/>
    <x v="1287"/>
    <x v="638"/>
    <x v="723"/>
    <d v="2017-05-17T00:00:00"/>
    <n v="424"/>
    <n v="2016"/>
    <s v="Q1"/>
    <s v="Mar"/>
    <s v="Standard Class"/>
    <s v="JK-16120"/>
    <s v="Julie Kriz"/>
    <s v="Home Office"/>
    <s v="United States"/>
    <s v="Austin"/>
    <s v="Texas"/>
    <n v="78745"/>
    <s v="Central"/>
    <s v="FUR-FU-10001967"/>
    <s v="Furniture"/>
    <s v="Furnishings"/>
    <s v="Telescoping Adjustable Floor Lamp"/>
    <n v="7.9960000000000004"/>
    <n v="1"/>
    <n v="0.6"/>
    <n v="-6.9965000000000002"/>
    <s v="OK"/>
    <n v="-0.875"/>
  </r>
  <r>
    <n v="2297"/>
    <s v="CA-2015-113145"/>
    <x v="1288"/>
    <x v="572"/>
    <x v="853"/>
    <d v="2015-05-11T00:00:00"/>
    <n v="320"/>
    <n v="2014"/>
    <s v="Q2"/>
    <s v="Jun"/>
    <s v="Standard Class"/>
    <s v="VD-21670"/>
    <s v="Valerie Dominguez"/>
    <s v="Consumer"/>
    <s v="United States"/>
    <s v="New York City"/>
    <s v="New York"/>
    <n v="10011"/>
    <s v="East"/>
    <s v="FUR-FU-10000965"/>
    <s v="Furniture"/>
    <s v="Furnishings"/>
    <s v="Howard Miller 11-1/2&quot; Diameter Ridgewood Wall Clock"/>
    <n v="259.7"/>
    <n v="5"/>
    <n v="0"/>
    <n v="106.477"/>
    <s v="OK"/>
    <n v="0.41000000000000003"/>
  </r>
  <r>
    <n v="6463"/>
    <s v="US-2017-133361"/>
    <x v="1289"/>
    <x v="638"/>
    <x v="532"/>
    <d v="2018-05-27T00:00:00"/>
    <n v="375"/>
    <n v="2017"/>
    <s v="Q2"/>
    <s v="May"/>
    <s v="First Class"/>
    <s v="AJ-10780"/>
    <s v="Anthony Jacobs"/>
    <s v="Corporate"/>
    <s v="United States"/>
    <s v="Baltimore"/>
    <s v="Maryland"/>
    <n v="21215"/>
    <s v="East"/>
    <s v="FUR-CH-10003298"/>
    <s v="Furniture"/>
    <s v="Chairs"/>
    <s v="Office Star - Contemporary Task Swivel chair with Loop Arms, Charcoal"/>
    <n v="261.95999999999998"/>
    <n v="2"/>
    <n v="0"/>
    <n v="23.5764"/>
    <s v="OK"/>
    <n v="9.0000000000000011E-2"/>
  </r>
  <r>
    <n v="1"/>
    <s v="CA-2016-152156"/>
    <x v="1290"/>
    <x v="639"/>
    <x v="854"/>
    <d v="2016-11-11T00:00:00"/>
    <n v="542"/>
    <n v="2015"/>
    <s v="Q2"/>
    <s v="May"/>
    <s v="Second Class"/>
    <s v="CG-12520"/>
    <s v="Claire Gute"/>
    <s v="Consumer"/>
    <s v="United States"/>
    <s v="Henderson"/>
    <s v="Kentucky"/>
    <n v="42420"/>
    <s v="South"/>
    <s v="FUR-BO-10001798"/>
    <s v="Furniture"/>
    <s v="Bookcases"/>
    <s v="Bush Somerset Collection Bookcase"/>
    <n v="261.95999999999998"/>
    <n v="2"/>
    <n v="0"/>
    <n v="41.913600000000002"/>
    <s v="OK"/>
    <n v="0.16000000000000003"/>
  </r>
  <r>
    <n v="9000"/>
    <s v="CA-2017-137785"/>
    <x v="1291"/>
    <x v="638"/>
    <x v="532"/>
    <d v="2018-05-17T00:00:00"/>
    <n v="365"/>
    <n v="2017"/>
    <s v="Q2"/>
    <s v="May"/>
    <s v="Standard Class"/>
    <s v="MH-18115"/>
    <s v="Mick Hernandez"/>
    <s v="Home Office"/>
    <s v="United States"/>
    <s v="Philadelphia"/>
    <s v="Pennsylvania"/>
    <n v="19140"/>
    <s v="East"/>
    <s v="FUR-CH-10001482"/>
    <s v="Furniture"/>
    <s v="Chairs"/>
    <s v="Office Star - Mesh Screen back chair with Vinyl seat"/>
    <n v="458.43"/>
    <n v="5"/>
    <n v="0.3"/>
    <n v="-124.431"/>
    <s v="OK"/>
    <n v="-0.27142857142857141"/>
  </r>
  <r>
    <n v="4707"/>
    <s v="CA-2016-158435"/>
    <x v="1292"/>
    <x v="640"/>
    <x v="855"/>
    <d v="2018-06-02T00:00:00"/>
    <n v="745"/>
    <n v="2016"/>
    <s v="Q2"/>
    <s v="May"/>
    <s v="First Class"/>
    <s v="AG-10900"/>
    <s v="Arthur Gainer"/>
    <s v="Consumer"/>
    <s v="United States"/>
    <s v="Waterbury"/>
    <s v="Connecticut"/>
    <n v="6708"/>
    <s v="East"/>
    <s v="FUR-FU-10003975"/>
    <s v="Furniture"/>
    <s v="Furnishings"/>
    <s v="Eldon Advantage Chair Mats for Low to Medium Pile Carpets"/>
    <n v="173.24"/>
    <n v="4"/>
    <n v="0"/>
    <n v="17.324000000000002"/>
    <s v="OK"/>
    <n v="0.1"/>
  </r>
  <r>
    <n v="5823"/>
    <s v="CA-2017-117632"/>
    <x v="1293"/>
    <x v="641"/>
    <x v="612"/>
    <d v="2017-05-18T00:00:00"/>
    <n v="408"/>
    <n v="2016"/>
    <s v="Q2"/>
    <s v="Apr"/>
    <s v="Standard Class"/>
    <s v="CS-12175"/>
    <s v="Charles Sheldon"/>
    <s v="Corporate"/>
    <s v="United States"/>
    <s v="San Francisco"/>
    <s v="California"/>
    <n v="94122"/>
    <s v="West"/>
    <s v="FUR-TA-10001520"/>
    <s v="Furniture"/>
    <s v="Tables"/>
    <s v="Lesro Sheffield Collection Coffee Table, End Table, Center Table, Corner Table"/>
    <n v="285.48"/>
    <n v="5"/>
    <n v="0.2"/>
    <n v="-10.705500000000001"/>
    <s v="OK"/>
    <n v="-3.7499999999999999E-2"/>
  </r>
  <r>
    <n v="5355"/>
    <s v="CA-2014-113768"/>
    <x v="1294"/>
    <x v="642"/>
    <x v="856"/>
    <d v="2018-05-16T00:00:00"/>
    <n v="1458"/>
    <n v="2014"/>
    <s v="Q2"/>
    <s v="May"/>
    <s v="Standard Class"/>
    <s v="AH-10030"/>
    <s v="Aaron Hawkins"/>
    <s v="Corporate"/>
    <s v="United States"/>
    <s v="Los Angeles"/>
    <s v="California"/>
    <n v="90004"/>
    <s v="West"/>
    <s v="FUR-CH-10002439"/>
    <s v="Furniture"/>
    <s v="Chairs"/>
    <s v="Iceberg Nesting Folding Chair, 19w x 6d x 43h"/>
    <n v="279.45600000000002"/>
    <n v="6"/>
    <n v="0.2"/>
    <n v="20.959199999999999"/>
    <s v="OK"/>
    <n v="7.4999999999999997E-2"/>
  </r>
  <r>
    <n v="7406"/>
    <s v="CA-2015-100146"/>
    <x v="1295"/>
    <x v="643"/>
    <x v="854"/>
    <d v="2018-05-21T00:00:00"/>
    <n v="1098"/>
    <n v="2015"/>
    <s v="Q2"/>
    <s v="May"/>
    <s v="Standard Class"/>
    <s v="CB-12535"/>
    <s v="Claudia Bergmann"/>
    <s v="Corporate"/>
    <s v="United States"/>
    <s v="Camarillo"/>
    <s v="California"/>
    <n v="93010"/>
    <s v="West"/>
    <s v="FUR-CH-10003833"/>
    <s v="Furniture"/>
    <s v="Chairs"/>
    <s v="Novimex Fabric Task Chair"/>
    <n v="97.567999999999998"/>
    <n v="2"/>
    <n v="0.2"/>
    <n v="-6.0979999999999999"/>
    <s v="OK"/>
    <n v="-6.25E-2"/>
  </r>
  <r>
    <n v="7909"/>
    <s v="CA-2016-149762"/>
    <x v="1296"/>
    <x v="107"/>
    <x v="513"/>
    <d v="2016-07-12T00:00:00"/>
    <n v="516"/>
    <n v="2015"/>
    <s v="Q1"/>
    <s v="Feb"/>
    <s v="Standard Class"/>
    <s v="RD-19720"/>
    <s v="Roger Demir"/>
    <s v="Consumer"/>
    <s v="United States"/>
    <s v="Morgan Hill"/>
    <s v="California"/>
    <n v="95037"/>
    <s v="West"/>
    <s v="FUR-TA-10004147"/>
    <s v="Furniture"/>
    <s v="Tables"/>
    <s v="Hon 4060 Series Tables"/>
    <n v="268.70400000000001"/>
    <n v="3"/>
    <n v="0.2"/>
    <n v="6.7176"/>
    <s v="OK"/>
    <n v="2.4999999999999998E-2"/>
  </r>
  <r>
    <n v="4722"/>
    <s v="CA-2014-106229"/>
    <x v="1297"/>
    <x v="644"/>
    <x v="857"/>
    <d v="2014-11-06T00:00:00"/>
    <n v="231"/>
    <n v="2014"/>
    <s v="Q1"/>
    <s v="Mar"/>
    <s v="Second Class"/>
    <s v="NR-18550"/>
    <s v="Nick Radford"/>
    <s v="Consumer"/>
    <s v="United States"/>
    <s v="Aurora"/>
    <s v="Illinois"/>
    <n v="60505"/>
    <s v="Central"/>
    <s v="FUR-TA-10002041"/>
    <s v="Furniture"/>
    <s v="Tables"/>
    <s v="Bevis Round Conference Table Top, X-Base"/>
    <n v="268.935"/>
    <n v="3"/>
    <n v="0.5"/>
    <n v="-209.76929999999999"/>
    <s v="OK"/>
    <n v="-0.77999999999999992"/>
  </r>
  <r>
    <n v="7405"/>
    <s v="CA-2015-100146"/>
    <x v="1298"/>
    <x v="643"/>
    <x v="854"/>
    <d v="2018-05-20T00:00:00"/>
    <n v="1097"/>
    <n v="2015"/>
    <s v="Q2"/>
    <s v="May"/>
    <s v="Standard Class"/>
    <s v="CB-12535"/>
    <s v="Claudia Bergmann"/>
    <s v="Corporate"/>
    <s v="United States"/>
    <s v="Camarillo"/>
    <s v="California"/>
    <n v="93010"/>
    <s v="West"/>
    <s v="FUR-FU-10001979"/>
    <s v="Furniture"/>
    <s v="Furnishings"/>
    <s v="Dana Halogen Swing-Arm Architect Lamp"/>
    <n v="122.91"/>
    <n v="3"/>
    <n v="0"/>
    <n v="34.4148"/>
    <s v="OK"/>
    <n v="0.28000000000000003"/>
  </r>
  <r>
    <n v="7404"/>
    <s v="CA-2015-100146"/>
    <x v="1299"/>
    <x v="643"/>
    <x v="854"/>
    <d v="2018-05-19T00:00:00"/>
    <n v="1096"/>
    <n v="2015"/>
    <s v="Q2"/>
    <s v="May"/>
    <s v="Standard Class"/>
    <s v="CB-12535"/>
    <s v="Claudia Bergmann"/>
    <s v="Corporate"/>
    <s v="United States"/>
    <s v="Camarillo"/>
    <s v="California"/>
    <n v="93010"/>
    <s v="West"/>
    <s v="FUR-BO-10004015"/>
    <s v="Furniture"/>
    <s v="Bookcases"/>
    <s v="Bush Andora Bookcase, Maple/Graphite Gray Finish"/>
    <n v="509.95749999999998"/>
    <n v="5"/>
    <n v="0.15"/>
    <n v="41.996499999999997"/>
    <s v="OK"/>
    <n v="8.2352941176470587E-2"/>
  </r>
  <r>
    <n v="7407"/>
    <s v="CA-2015-100146"/>
    <x v="1300"/>
    <x v="643"/>
    <x v="854"/>
    <d v="2018-05-22T00:00:00"/>
    <n v="1099"/>
    <n v="2015"/>
    <s v="Q2"/>
    <s v="May"/>
    <s v="Standard Class"/>
    <s v="CB-12535"/>
    <s v="Claudia Bergmann"/>
    <s v="Corporate"/>
    <s v="United States"/>
    <s v="Camarillo"/>
    <s v="California"/>
    <n v="93010"/>
    <s v="West"/>
    <s v="FUR-CH-10004495"/>
    <s v="Furniture"/>
    <s v="Chairs"/>
    <s v="Global Leather and Oak Executive Chair, Black"/>
    <n v="722.35199999999998"/>
    <n v="3"/>
    <n v="0.2"/>
    <n v="81.264600000000002"/>
    <s v="OK"/>
    <n v="0.1125"/>
  </r>
  <r>
    <n v="4799"/>
    <s v="US-2016-148901"/>
    <x v="1301"/>
    <x v="645"/>
    <x v="43"/>
    <d v="2018-05-24T00:00:00"/>
    <n v="735"/>
    <n v="2016"/>
    <s v="Q2"/>
    <s v="May"/>
    <s v="Standard Class"/>
    <s v="MK-17905"/>
    <s v="Michael Kennedy"/>
    <s v="Corporate"/>
    <s v="United States"/>
    <s v="Jacksonville"/>
    <s v="Florida"/>
    <n v="32216"/>
    <s v="South"/>
    <s v="FUR-FU-10002396"/>
    <s v="Furniture"/>
    <s v="Furnishings"/>
    <s v="DAX Copper Panel Document Frame, 5 x 7 Size"/>
    <n v="30.192"/>
    <n v="3"/>
    <n v="0.2"/>
    <n v="8.3027999999999995"/>
    <s v="OK"/>
    <n v="0.27499999999999997"/>
  </r>
  <r>
    <n v="9610"/>
    <s v="CA-2016-130638"/>
    <x v="1302"/>
    <x v="645"/>
    <x v="43"/>
    <d v="2018-06-01T00:00:00"/>
    <n v="743"/>
    <n v="2016"/>
    <s v="Q2"/>
    <s v="May"/>
    <s v="Second Class"/>
    <s v="SC-20095"/>
    <s v="Sanjit Chand"/>
    <s v="Consumer"/>
    <s v="United States"/>
    <s v="Los Angeles"/>
    <s v="California"/>
    <n v="90045"/>
    <s v="West"/>
    <s v="FUR-FU-10002116"/>
    <s v="Furniture"/>
    <s v="Furnishings"/>
    <s v="Tenex Carpeted, Granite-Look or Clear Contemporary Contour Shape Chair Mats"/>
    <n v="282.83999999999997"/>
    <n v="4"/>
    <n v="0"/>
    <n v="19.7988"/>
    <s v="OK"/>
    <n v="7.0000000000000007E-2"/>
  </r>
  <r>
    <n v="4424"/>
    <s v="CA-2017-159464"/>
    <x v="1303"/>
    <x v="646"/>
    <x v="858"/>
    <d v="2018-06-05T00:00:00"/>
    <n v="382"/>
    <n v="2017"/>
    <s v="Q2"/>
    <s v="May"/>
    <s v="First Class"/>
    <s v="TB-21355"/>
    <s v="Todd Boyes"/>
    <s v="Corporate"/>
    <s v="United States"/>
    <s v="Sandy Springs"/>
    <s v="Georgia"/>
    <n v="30328"/>
    <s v="South"/>
    <s v="FUR-BO-10003546"/>
    <s v="Furniture"/>
    <s v="Bookcases"/>
    <s v="Hon 4-Shelf Metal Bookcases"/>
    <n v="302.94"/>
    <n v="3"/>
    <n v="0"/>
    <n v="75.734999999999999"/>
    <s v="OK"/>
    <n v="0.25"/>
  </r>
  <r>
    <n v="3201"/>
    <s v="CA-2014-164224"/>
    <x v="1304"/>
    <x v="647"/>
    <x v="859"/>
    <d v="2018-06-04T00:00:00"/>
    <n v="1476"/>
    <n v="2014"/>
    <s v="Q2"/>
    <s v="May"/>
    <s v="Second Class"/>
    <s v="TT-21070"/>
    <s v="Ted Trevino"/>
    <s v="Consumer"/>
    <s v="United States"/>
    <s v="Akron"/>
    <s v="Ohio"/>
    <n v="44312"/>
    <s v="East"/>
    <s v="FUR-FU-10000308"/>
    <s v="Furniture"/>
    <s v="Furnishings"/>
    <s v="Deflect-o Glass Clear Studded Chair Mats"/>
    <n v="149.232"/>
    <n v="3"/>
    <n v="0.2"/>
    <n v="3.7307999999999999"/>
    <s v="OK"/>
    <n v="2.4999999999999998E-2"/>
  </r>
  <r>
    <n v="4675"/>
    <s v="CA-2016-133550"/>
    <x v="1305"/>
    <x v="648"/>
    <x v="860"/>
    <d v="2019-02-20T00:00:00"/>
    <n v="987"/>
    <n v="2016"/>
    <s v="Q2"/>
    <s v="Jun"/>
    <s v="Standard Class"/>
    <s v="KL-16645"/>
    <s v="Ken Lonsdale"/>
    <s v="Consumer"/>
    <s v="United States"/>
    <s v="Detroit"/>
    <s v="Michigan"/>
    <n v="48205"/>
    <s v="Central"/>
    <s v="FUR-FU-10002918"/>
    <s v="Furniture"/>
    <s v="Furnishings"/>
    <s v="Eldon ClusterMat Chair Mat with Cordless Antistatic Protection"/>
    <n v="272.94"/>
    <n v="3"/>
    <n v="0"/>
    <n v="30.023399999999999"/>
    <s v="OK"/>
    <n v="0.11"/>
  </r>
  <r>
    <n v="9370"/>
    <s v="CA-2017-113460"/>
    <x v="1306"/>
    <x v="219"/>
    <x v="861"/>
    <d v="2017-09-11T00:00:00"/>
    <n v="617"/>
    <n v="2016"/>
    <s v="Q1"/>
    <s v="Jan"/>
    <s v="Second Class"/>
    <s v="KN-16390"/>
    <s v="Katherine Nockton"/>
    <s v="Corporate"/>
    <s v="United States"/>
    <s v="Clinton"/>
    <s v="Maryland"/>
    <n v="20735"/>
    <s v="East"/>
    <s v="FUR-CH-10000422"/>
    <s v="Furniture"/>
    <s v="Chairs"/>
    <s v="Global Highback Leather Tilter in Burgundy"/>
    <n v="272.97000000000003"/>
    <n v="3"/>
    <n v="0"/>
    <n v="43.675199999999997"/>
    <s v="OK"/>
    <n v="0.15999999999999998"/>
  </r>
  <r>
    <n v="769"/>
    <s v="CA-2014-106810"/>
    <x v="1307"/>
    <x v="647"/>
    <x v="859"/>
    <d v="2018-05-18T00:00:00"/>
    <n v="1459"/>
    <n v="2014"/>
    <s v="Q2"/>
    <s v="May"/>
    <s v="Standard Class"/>
    <s v="AJ-10795"/>
    <s v="Anthony Johnson"/>
    <s v="Corporate"/>
    <s v="United States"/>
    <s v="Saint Petersburg"/>
    <s v="Florida"/>
    <n v="33710"/>
    <s v="South"/>
    <s v="FUR-FU-10004306"/>
    <s v="Furniture"/>
    <s v="Furnishings"/>
    <s v="Electrix Halogen Magnifier Lamp"/>
    <n v="310.88"/>
    <n v="2"/>
    <n v="0.2"/>
    <n v="23.315999999999999"/>
    <s v="OK"/>
    <n v="7.4999999999999997E-2"/>
  </r>
  <r>
    <n v="5629"/>
    <s v="CA-2017-148810"/>
    <x v="1308"/>
    <x v="649"/>
    <x v="400"/>
    <d v="2018-10-19T00:00:00"/>
    <n v="650"/>
    <n v="2017"/>
    <s v="Q1"/>
    <s v="Jan"/>
    <s v="Standard Class"/>
    <s v="DR-12880"/>
    <s v="Dan Reichenbach"/>
    <s v="Corporate"/>
    <s v="United States"/>
    <s v="Miami"/>
    <s v="Florida"/>
    <n v="33180"/>
    <s v="South"/>
    <s v="FUR-CH-10001545"/>
    <s v="Furniture"/>
    <s v="Chairs"/>
    <s v="Hon Comfortask Task/Swivel Chairs"/>
    <n v="273.55200000000002"/>
    <n v="3"/>
    <n v="0.2"/>
    <n v="-13.6776"/>
    <s v="OK"/>
    <n v="-4.9999999999999996E-2"/>
  </r>
  <r>
    <n v="9711"/>
    <s v="CA-2014-114251"/>
    <x v="1309"/>
    <x v="162"/>
    <x v="862"/>
    <d v="2014-10-11T00:00:00"/>
    <n v="225"/>
    <n v="2014"/>
    <s v="Q1"/>
    <s v="Feb"/>
    <s v="Standard Class"/>
    <s v="MD-17350"/>
    <s v="Maribeth Dona"/>
    <s v="Consumer"/>
    <s v="United States"/>
    <s v="Philadelphia"/>
    <s v="Pennsylvania"/>
    <n v="19143"/>
    <s v="East"/>
    <s v="FUR-FU-10001468"/>
    <s v="Furniture"/>
    <s v="Furnishings"/>
    <s v="Tenex Antistatic Computer Chair Mats"/>
    <n v="273.56799999999998"/>
    <n v="2"/>
    <n v="0.2"/>
    <n v="-34.195999999999998"/>
    <s v="OK"/>
    <n v="-0.125"/>
  </r>
  <r>
    <n v="7789"/>
    <s v="US-2016-117037"/>
    <x v="1310"/>
    <x v="650"/>
    <x v="863"/>
    <d v="2018-06-03T00:00:00"/>
    <n v="744"/>
    <n v="2016"/>
    <s v="Q2"/>
    <s v="May"/>
    <s v="First Class"/>
    <s v="LW-17215"/>
    <s v="Luke Weiss"/>
    <s v="Consumer"/>
    <s v="United States"/>
    <s v="Chicago"/>
    <s v="Illinois"/>
    <n v="60653"/>
    <s v="Central"/>
    <s v="FUR-FU-10004973"/>
    <s v="Furniture"/>
    <s v="Furnishings"/>
    <s v="Flat Face Poster Frame"/>
    <n v="22.608000000000001"/>
    <n v="3"/>
    <n v="0.6"/>
    <n v="-10.1736"/>
    <s v="OK"/>
    <n v="-0.45"/>
  </r>
  <r>
    <n v="2632"/>
    <s v="US-2017-110604"/>
    <x v="1311"/>
    <x v="651"/>
    <x v="864"/>
    <d v="2018-05-28T00:00:00"/>
    <n v="373"/>
    <n v="2017"/>
    <s v="Q2"/>
    <s v="May"/>
    <s v="Standard Class"/>
    <s v="JF-15295"/>
    <s v="Jason Fortune-"/>
    <s v="Consumer"/>
    <s v="United States"/>
    <s v="Seattle"/>
    <s v="Washington"/>
    <n v="98103"/>
    <s v="West"/>
    <s v="FUR-FU-10000076"/>
    <s v="Furniture"/>
    <s v="Furnishings"/>
    <s v="24-Hour Round Wall Clock"/>
    <n v="39.96"/>
    <n v="2"/>
    <n v="0"/>
    <n v="17.1828"/>
    <s v="OK"/>
    <n v="0.43"/>
  </r>
  <r>
    <n v="8963"/>
    <s v="CA-2016-157280"/>
    <x v="1312"/>
    <x v="435"/>
    <x v="753"/>
    <d v="2016-07-11T00:00:00"/>
    <n v="469"/>
    <n v="2015"/>
    <s v="Q1"/>
    <s v="Mar"/>
    <s v="First Class"/>
    <s v="LW-17125"/>
    <s v="Liz Willingham"/>
    <s v="Consumer"/>
    <s v="United States"/>
    <s v="Virginia Beach"/>
    <s v="Virginia"/>
    <n v="23464"/>
    <s v="South"/>
    <s v="FUR-FU-10004665"/>
    <s v="Furniture"/>
    <s v="Furnishings"/>
    <s v="3M Polarizing Task Lamp with Clamp Arm, Light Gray"/>
    <n v="273.95999999999998"/>
    <n v="2"/>
    <n v="0"/>
    <n v="71.229600000000005"/>
    <s v="OK"/>
    <n v="0.26000000000000006"/>
  </r>
  <r>
    <n v="5371"/>
    <s v="US-2017-136721"/>
    <x v="1313"/>
    <x v="609"/>
    <x v="865"/>
    <d v="2017-12-04T00:00:00"/>
    <n v="697"/>
    <n v="2016"/>
    <s v="Q1"/>
    <s v="Jan"/>
    <s v="Standard Class"/>
    <s v="NH-18610"/>
    <s v="Nicole Hansen"/>
    <s v="Corporate"/>
    <s v="United States"/>
    <s v="Oak Park"/>
    <s v="Michigan"/>
    <n v="48237"/>
    <s v="Central"/>
    <s v="FUR-FU-10004665"/>
    <s v="Furniture"/>
    <s v="Furnishings"/>
    <s v="3M Polarizing Task Lamp with Clamp Arm, Light Gray"/>
    <n v="273.95999999999998"/>
    <n v="2"/>
    <n v="0"/>
    <n v="71.229600000000005"/>
    <s v="OK"/>
    <n v="0.26000000000000006"/>
  </r>
  <r>
    <n v="2633"/>
    <s v="US-2017-110604"/>
    <x v="1314"/>
    <x v="651"/>
    <x v="864"/>
    <d v="2018-05-29T00:00:00"/>
    <n v="374"/>
    <n v="2017"/>
    <s v="Q2"/>
    <s v="May"/>
    <s v="Standard Class"/>
    <s v="JF-15295"/>
    <s v="Jason Fortune-"/>
    <s v="Consumer"/>
    <s v="United States"/>
    <s v="Seattle"/>
    <s v="Washington"/>
    <n v="98103"/>
    <s v="West"/>
    <s v="FUR-CH-10002017"/>
    <s v="Furniture"/>
    <s v="Chairs"/>
    <s v="SAFCO Optional Arm Kit for Workspace Cribbage Stacking Chair"/>
    <n v="42.624000000000002"/>
    <n v="2"/>
    <n v="0.2"/>
    <n v="4.2624000000000004"/>
    <s v="OK"/>
    <n v="0.1"/>
  </r>
  <r>
    <n v="2634"/>
    <s v="US-2017-110604"/>
    <x v="1315"/>
    <x v="651"/>
    <x v="864"/>
    <d v="2018-05-30T00:00:00"/>
    <n v="375"/>
    <n v="2017"/>
    <s v="Q2"/>
    <s v="May"/>
    <s v="Standard Class"/>
    <s v="JF-15295"/>
    <s v="Jason Fortune-"/>
    <s v="Consumer"/>
    <s v="United States"/>
    <s v="Seattle"/>
    <s v="Washington"/>
    <n v="98103"/>
    <s v="West"/>
    <s v="FUR-CH-10004287"/>
    <s v="Furniture"/>
    <s v="Chairs"/>
    <s v="SAFCO Arco Folding Chair"/>
    <n v="220.96"/>
    <n v="1"/>
    <n v="0.2"/>
    <n v="24.858000000000001"/>
    <s v="OK"/>
    <n v="0.1125"/>
  </r>
  <r>
    <n v="2985"/>
    <s v="US-2014-112872"/>
    <x v="1316"/>
    <x v="652"/>
    <x v="866"/>
    <d v="2014-11-12T00:00:00"/>
    <n v="245"/>
    <n v="2014"/>
    <s v="Q1"/>
    <s v="Mar"/>
    <s v="Second Class"/>
    <s v="RC-19960"/>
    <s v="Ryan Crowe"/>
    <s v="Consumer"/>
    <s v="United States"/>
    <s v="Springfield"/>
    <s v="Oregon"/>
    <n v="97477"/>
    <s v="West"/>
    <s v="FUR-TA-10003238"/>
    <s v="Furniture"/>
    <s v="Tables"/>
    <s v="Chromcraft Bull-Nose Wood 48&quot; x 96&quot; Rectangular Conference Tables"/>
    <n v="275.49"/>
    <n v="1"/>
    <n v="0.5"/>
    <n v="-170.8038"/>
    <s v="OK"/>
    <n v="-0.62"/>
  </r>
  <r>
    <n v="3625"/>
    <s v="CA-2017-113530"/>
    <x v="1317"/>
    <x v="653"/>
    <x v="867"/>
    <d v="2018-06-12T00:00:00"/>
    <n v="387"/>
    <n v="2017"/>
    <s v="Q2"/>
    <s v="May"/>
    <s v="Second Class"/>
    <s v="BC-11125"/>
    <s v="Becky Castell"/>
    <s v="Home Office"/>
    <s v="United States"/>
    <s v="San Francisco"/>
    <s v="California"/>
    <n v="94109"/>
    <s v="West"/>
    <s v="FUR-CH-10002647"/>
    <s v="Furniture"/>
    <s v="Chairs"/>
    <s v="Situations Contoured Folding Chairs, 4/Set"/>
    <n v="681.40800000000002"/>
    <n v="12"/>
    <n v="0.2"/>
    <n v="42.588000000000001"/>
    <s v="OK"/>
    <n v="6.25E-2"/>
  </r>
  <r>
    <n v="8581"/>
    <s v="CA-2014-130673"/>
    <x v="1318"/>
    <x v="654"/>
    <x v="87"/>
    <d v="2018-06-16T00:00:00"/>
    <n v="1486"/>
    <n v="2014"/>
    <s v="Q2"/>
    <s v="May"/>
    <s v="Second Class"/>
    <s v="MC-17590"/>
    <s v="Matt Collister"/>
    <s v="Corporate"/>
    <s v="United States"/>
    <s v="San Marcos"/>
    <s v="Texas"/>
    <n v="78666"/>
    <s v="Central"/>
    <s v="FUR-FU-10003489"/>
    <s v="Furniture"/>
    <s v="Furnishings"/>
    <s v="Contemporary Borderless Frame"/>
    <n v="10.332000000000001"/>
    <n v="3"/>
    <n v="0.6"/>
    <n v="-5.9409000000000001"/>
    <s v="OK"/>
    <n v="-0.57499999999999996"/>
  </r>
  <r>
    <n v="2132"/>
    <s v="US-2014-114188"/>
    <x v="1319"/>
    <x v="654"/>
    <x v="87"/>
    <d v="2018-06-15T00:00:00"/>
    <n v="1485"/>
    <n v="2014"/>
    <s v="Q2"/>
    <s v="May"/>
    <s v="Second Class"/>
    <s v="RF-19345"/>
    <s v="Randy Ferguson"/>
    <s v="Corporate"/>
    <s v="United States"/>
    <s v="Dover"/>
    <s v="New Hampshire"/>
    <n v="3820"/>
    <s v="East"/>
    <s v="FUR-FU-10000076"/>
    <s v="Furniture"/>
    <s v="Furnishings"/>
    <s v="24-Hour Round Wall Clock"/>
    <n v="139.86000000000001"/>
    <n v="7"/>
    <n v="0"/>
    <n v="60.139800000000001"/>
    <s v="OK"/>
    <n v="0.42999999999999994"/>
  </r>
  <r>
    <n v="8184"/>
    <s v="CA-2017-155642"/>
    <x v="1320"/>
    <x v="655"/>
    <x v="868"/>
    <d v="2018-06-07T00:00:00"/>
    <n v="381"/>
    <n v="2017"/>
    <s v="Q2"/>
    <s v="May"/>
    <s v="Standard Class"/>
    <s v="BM-11575"/>
    <s v="Brendan Murry"/>
    <s v="Corporate"/>
    <s v="United States"/>
    <s v="Chicago"/>
    <s v="Illinois"/>
    <n v="60653"/>
    <s v="Central"/>
    <s v="FUR-FU-10001918"/>
    <s v="Furniture"/>
    <s v="Furnishings"/>
    <s v="C-Line Cubicle Keepers Polyproplyene Holder With Velcro Backings"/>
    <n v="1.8919999999999999"/>
    <n v="1"/>
    <n v="0.6"/>
    <n v="-0.99329999999999996"/>
    <s v="OK"/>
    <n v="-0.52500000000000002"/>
  </r>
  <r>
    <n v="8180"/>
    <s v="CA-2015-112767"/>
    <x v="1321"/>
    <x v="656"/>
    <x v="869"/>
    <d v="2015-06-08T00:00:00"/>
    <n v="335"/>
    <n v="2014"/>
    <s v="Q3"/>
    <s v="Jul"/>
    <s v="Standard Class"/>
    <s v="DK-12985"/>
    <s v="Darren Koutras"/>
    <s v="Consumer"/>
    <s v="United States"/>
    <s v="Springfield"/>
    <s v="Oregon"/>
    <n v="97477"/>
    <s v="West"/>
    <s v="FUR-TA-10003469"/>
    <s v="Furniture"/>
    <s v="Tables"/>
    <s v="Balt Split Level Computer Training Table"/>
    <n v="277.5"/>
    <n v="4"/>
    <n v="0.5"/>
    <n v="-188.7"/>
    <s v="OK"/>
    <n v="-0.67999999999999994"/>
  </r>
  <r>
    <n v="8183"/>
    <s v="CA-2017-155642"/>
    <x v="1322"/>
    <x v="655"/>
    <x v="868"/>
    <d v="2018-06-06T00:00:00"/>
    <n v="380"/>
    <n v="2017"/>
    <s v="Q2"/>
    <s v="May"/>
    <s v="Standard Class"/>
    <s v="BM-11575"/>
    <s v="Brendan Murry"/>
    <s v="Corporate"/>
    <s v="United States"/>
    <s v="Chicago"/>
    <s v="Illinois"/>
    <n v="60653"/>
    <s v="Central"/>
    <s v="FUR-FU-10004973"/>
    <s v="Furniture"/>
    <s v="Furnishings"/>
    <s v="Flat Face Poster Frame"/>
    <n v="22.608000000000001"/>
    <n v="3"/>
    <n v="0.6"/>
    <n v="-10.1736"/>
    <s v="OK"/>
    <n v="-0.45"/>
  </r>
  <r>
    <n v="2309"/>
    <s v="US-2017-120418"/>
    <x v="1323"/>
    <x v="657"/>
    <x v="870"/>
    <d v="2017-12-06T00:00:00"/>
    <n v="626"/>
    <n v="2016"/>
    <s v="Q1"/>
    <s v="Mar"/>
    <s v="First Class"/>
    <s v="BC-11125"/>
    <s v="Becky Castell"/>
    <s v="Home Office"/>
    <s v="United States"/>
    <s v="Peoria"/>
    <s v="Arizona"/>
    <n v="85345"/>
    <s v="West"/>
    <s v="FUR-CH-10001394"/>
    <s v="Furniture"/>
    <s v="Chairs"/>
    <s v="Global Leather Executive Chair"/>
    <n v="280.79199999999997"/>
    <n v="1"/>
    <n v="0.2"/>
    <n v="35.098999999999997"/>
    <s v="OK"/>
    <n v="0.125"/>
  </r>
  <r>
    <n v="9793"/>
    <s v="CA-2014-127166"/>
    <x v="1324"/>
    <x v="658"/>
    <x v="91"/>
    <d v="2018-06-21T00:00:00"/>
    <n v="1490"/>
    <n v="2014"/>
    <s v="Q2"/>
    <s v="May"/>
    <s v="Second Class"/>
    <s v="KH-16360"/>
    <s v="Katherine Hughes"/>
    <s v="Consumer"/>
    <s v="United States"/>
    <s v="Houston"/>
    <s v="Texas"/>
    <n v="77070"/>
    <s v="Central"/>
    <s v="FUR-CH-10003396"/>
    <s v="Furniture"/>
    <s v="Chairs"/>
    <s v="Global Deluxe Steno Chair"/>
    <n v="107.77200000000001"/>
    <n v="2"/>
    <n v="0.3"/>
    <n v="-29.252400000000002"/>
    <s v="OK"/>
    <n v="-0.27142857142857141"/>
  </r>
  <r>
    <n v="7825"/>
    <s v="CA-2014-125150"/>
    <x v="1325"/>
    <x v="658"/>
    <x v="91"/>
    <d v="2018-05-31T00:00:00"/>
    <n v="1469"/>
    <n v="2014"/>
    <s v="Q2"/>
    <s v="May"/>
    <s v="Standard Class"/>
    <s v="PW-19030"/>
    <s v="Pauline Webber"/>
    <s v="Corporate"/>
    <s v="United States"/>
    <s v="Los Angeles"/>
    <s v="California"/>
    <n v="90036"/>
    <s v="West"/>
    <s v="FUR-CH-10002439"/>
    <s v="Furniture"/>
    <s v="Chairs"/>
    <s v="Iceberg Nesting Folding Chair, 19w x 6d x 43h"/>
    <n v="232.88"/>
    <n v="5"/>
    <n v="0.2"/>
    <n v="17.466000000000001"/>
    <s v="OK"/>
    <n v="7.5000000000000011E-2"/>
  </r>
  <r>
    <n v="3941"/>
    <s v="CA-2017-117863"/>
    <x v="1326"/>
    <x v="659"/>
    <x v="871"/>
    <d v="2018-06-08T00:00:00"/>
    <n v="381"/>
    <n v="2017"/>
    <s v="Q2"/>
    <s v="May"/>
    <s v="Standard Class"/>
    <s v="TS-21340"/>
    <s v="Toby Swindell"/>
    <s v="Consumer"/>
    <s v="United States"/>
    <s v="New York City"/>
    <s v="New York"/>
    <n v="10024"/>
    <s v="East"/>
    <s v="FUR-FU-10002456"/>
    <s v="Furniture"/>
    <s v="Furnishings"/>
    <s v="Master Caster Door Stop, Large Neon Orange"/>
    <n v="14.56"/>
    <n v="2"/>
    <n v="0"/>
    <n v="6.2607999999999997"/>
    <s v="OK"/>
    <n v="0.42999999999999994"/>
  </r>
  <r>
    <n v="1053"/>
    <s v="US-2015-153500"/>
    <x v="1327"/>
    <x v="163"/>
    <x v="872"/>
    <d v="2015-05-07T00:00:00"/>
    <n v="289"/>
    <n v="2014"/>
    <s v="Q3"/>
    <s v="Jul"/>
    <s v="First Class"/>
    <s v="DG-13300"/>
    <s v="Deirdre Greer"/>
    <s v="Corporate"/>
    <s v="United States"/>
    <s v="Philadelphia"/>
    <s v="Pennsylvania"/>
    <n v="19134"/>
    <s v="East"/>
    <s v="FUR-FU-10004460"/>
    <s v="Furniture"/>
    <s v="Furnishings"/>
    <s v="Howard Miller 12&quot; Round Wall Clock"/>
    <n v="282.88799999999998"/>
    <n v="9"/>
    <n v="0.2"/>
    <n v="56.577599999999997"/>
    <s v="OK"/>
    <n v="0.2"/>
  </r>
  <r>
    <n v="9032"/>
    <s v="CA-2017-128041"/>
    <x v="1328"/>
    <x v="341"/>
    <x v="873"/>
    <d v="2017-01-09T00:00:00"/>
    <n v="513"/>
    <n v="2015"/>
    <s v="Q3"/>
    <s v="Aug"/>
    <s v="Same Day"/>
    <s v="RW-19540"/>
    <s v="Rick Wilson"/>
    <s v="Corporate"/>
    <s v="United States"/>
    <s v="Seattle"/>
    <s v="Washington"/>
    <n v="98103"/>
    <s v="West"/>
    <s v="FUR-TA-10002607"/>
    <s v="Furniture"/>
    <s v="Tables"/>
    <s v="KI Conference Tables"/>
    <n v="283.56"/>
    <n v="4"/>
    <n v="0"/>
    <n v="45.369599999999998"/>
    <s v="OK"/>
    <n v="0.16"/>
  </r>
  <r>
    <n v="540"/>
    <s v="CA-2015-134894"/>
    <x v="1329"/>
    <x v="575"/>
    <x v="874"/>
    <d v="2015-11-12T00:00:00"/>
    <n v="409"/>
    <n v="2014"/>
    <s v="Q3"/>
    <s v="Sep"/>
    <s v="Standard Class"/>
    <s v="DK-12985"/>
    <s v="Darren Koutras"/>
    <s v="Consumer"/>
    <s v="United States"/>
    <s v="Henderson"/>
    <s v="Kentucky"/>
    <n v="42420"/>
    <s v="South"/>
    <s v="FUR-CH-10002647"/>
    <s v="Furniture"/>
    <s v="Chairs"/>
    <s v="Situations Contoured Folding Chairs, 4/Set"/>
    <n v="283.92"/>
    <n v="4"/>
    <n v="0"/>
    <n v="70.98"/>
    <s v="OK"/>
    <n v="0.25"/>
  </r>
  <r>
    <n v="2861"/>
    <s v="CA-2017-138975"/>
    <x v="1330"/>
    <x v="659"/>
    <x v="871"/>
    <d v="2018-06-13T00:00:00"/>
    <n v="386"/>
    <n v="2017"/>
    <s v="Q2"/>
    <s v="May"/>
    <s v="Standard Class"/>
    <s v="SC-20380"/>
    <s v="Shahid Collister"/>
    <s v="Consumer"/>
    <s v="United States"/>
    <s v="Atlanta"/>
    <s v="Georgia"/>
    <n v="30318"/>
    <s v="South"/>
    <s v="FUR-BO-10004695"/>
    <s v="Furniture"/>
    <s v="Bookcases"/>
    <s v="O'Sullivan 2-Door Barrister Bookcase in Odessa Pine"/>
    <n v="1628.82"/>
    <n v="9"/>
    <n v="0"/>
    <n v="374.62860000000001"/>
    <s v="OK"/>
    <n v="0.23"/>
  </r>
  <r>
    <n v="6702"/>
    <s v="CA-2015-153535"/>
    <x v="1331"/>
    <x v="660"/>
    <x v="465"/>
    <d v="2018-06-17T00:00:00"/>
    <n v="1120"/>
    <n v="2015"/>
    <s v="Q2"/>
    <s v="May"/>
    <s v="Standard Class"/>
    <s v="SG-20470"/>
    <s v="Sheri Gordon"/>
    <s v="Consumer"/>
    <s v="United States"/>
    <s v="Wilson"/>
    <s v="North Carolina"/>
    <n v="27893"/>
    <s v="South"/>
    <s v="FUR-FU-10001986"/>
    <s v="Furniture"/>
    <s v="Furnishings"/>
    <s v="Dana Fluorescent Magnifying Lamp, White, 36&quot;"/>
    <n v="163.136"/>
    <n v="4"/>
    <n v="0.2"/>
    <n v="20.391999999999999"/>
    <s v="OK"/>
    <n v="0.125"/>
  </r>
  <r>
    <n v="800"/>
    <s v="CA-2015-101910"/>
    <x v="1332"/>
    <x v="137"/>
    <x v="180"/>
    <d v="2017-03-14T00:00:00"/>
    <n v="733"/>
    <n v="2015"/>
    <s v="Q1"/>
    <s v="Mar"/>
    <s v="Standard Class"/>
    <s v="CD-11920"/>
    <s v="Carlos Daly"/>
    <s v="Consumer"/>
    <s v="United States"/>
    <s v="Lake Elsinore"/>
    <s v="California"/>
    <n v="92530"/>
    <s v="West"/>
    <s v="FUR-CH-10002647"/>
    <s v="Furniture"/>
    <s v="Chairs"/>
    <s v="Situations Contoured Folding Chairs, 4/Set"/>
    <n v="283.92"/>
    <n v="5"/>
    <n v="0.2"/>
    <n v="17.745000000000001"/>
    <s v="OK"/>
    <n v="6.25E-2"/>
  </r>
  <r>
    <n v="1719"/>
    <s v="CA-2016-169943"/>
    <x v="1333"/>
    <x v="661"/>
    <x v="44"/>
    <d v="2018-06-10T00:00:00"/>
    <n v="747"/>
    <n v="2016"/>
    <s v="Q2"/>
    <s v="May"/>
    <s v="Standard Class"/>
    <s v="BN-11515"/>
    <s v="Bradley Nguyen"/>
    <s v="Consumer"/>
    <s v="United States"/>
    <s v="New York City"/>
    <s v="New York"/>
    <n v="10011"/>
    <s v="East"/>
    <s v="FUR-FU-10002088"/>
    <s v="Furniture"/>
    <s v="Furnishings"/>
    <s v="Nu-Dell Float Frame 11 x 14 1/2"/>
    <n v="35.92"/>
    <n v="4"/>
    <n v="0"/>
    <n v="15.086399999999999"/>
    <s v="OK"/>
    <n v="0.42"/>
  </r>
  <r>
    <n v="1720"/>
    <s v="CA-2016-169943"/>
    <x v="1334"/>
    <x v="661"/>
    <x v="44"/>
    <d v="2018-06-11T00:00:00"/>
    <n v="748"/>
    <n v="2016"/>
    <s v="Q2"/>
    <s v="May"/>
    <s v="Standard Class"/>
    <s v="BN-11515"/>
    <s v="Bradley Nguyen"/>
    <s v="Consumer"/>
    <s v="United States"/>
    <s v="New York City"/>
    <s v="New York"/>
    <n v="10011"/>
    <s v="East"/>
    <s v="FUR-FU-10000010"/>
    <s v="Furniture"/>
    <s v="Furnishings"/>
    <s v="DAX Value U-Channel Document Frames, Easel Back"/>
    <n v="39.76"/>
    <n v="8"/>
    <n v="0"/>
    <n v="12.3256"/>
    <s v="OK"/>
    <n v="0.31"/>
  </r>
  <r>
    <n v="770"/>
    <s v="CA-2016-157245"/>
    <x v="1335"/>
    <x v="661"/>
    <x v="44"/>
    <d v="2018-06-09T00:00:00"/>
    <n v="746"/>
    <n v="2016"/>
    <s v="Q2"/>
    <s v="May"/>
    <s v="Standard Class"/>
    <s v="LE-16810"/>
    <s v="Laurel Elliston"/>
    <s v="Consumer"/>
    <s v="United States"/>
    <s v="Arlington"/>
    <s v="Virginia"/>
    <n v="22204"/>
    <s v="South"/>
    <s v="FUR-CH-10003746"/>
    <s v="Furniture"/>
    <s v="Chairs"/>
    <s v="Hon 4070 Series Pagoda Round Back Stacking Chairs"/>
    <n v="641.96"/>
    <n v="2"/>
    <n v="0"/>
    <n v="179.74879999999999"/>
    <s v="OK"/>
    <n v="0.27999999999999997"/>
  </r>
  <r>
    <n v="6069"/>
    <s v="CA-2017-166695"/>
    <x v="1336"/>
    <x v="662"/>
    <x v="875"/>
    <d v="2018-06-20T00:00:00"/>
    <n v="392"/>
    <n v="2017"/>
    <s v="Q2"/>
    <s v="May"/>
    <s v="Standard Class"/>
    <s v="CC-12430"/>
    <s v="Chuck Clark"/>
    <s v="Home Office"/>
    <s v="United States"/>
    <s v="Lakewood"/>
    <s v="California"/>
    <n v="90712"/>
    <s v="West"/>
    <s v="FUR-FU-10002191"/>
    <s v="Furniture"/>
    <s v="Furnishings"/>
    <s v="G.E. Halogen Desk Lamp Bulbs"/>
    <n v="6.98"/>
    <n v="1"/>
    <n v="0"/>
    <n v="3.3504"/>
    <s v="OK"/>
    <n v="0.48"/>
  </r>
  <r>
    <n v="8419"/>
    <s v="CA-2017-118199"/>
    <x v="1337"/>
    <x v="211"/>
    <x v="876"/>
    <d v="2017-11-05T00:00:00"/>
    <n v="642"/>
    <n v="2016"/>
    <s v="Q1"/>
    <s v="Feb"/>
    <s v="First Class"/>
    <s v="LB-16795"/>
    <s v="Laurel Beltran"/>
    <s v="Home Office"/>
    <s v="United States"/>
    <s v="Seattle"/>
    <s v="Washington"/>
    <n v="98105"/>
    <s v="West"/>
    <s v="FUR-TA-10004154"/>
    <s v="Furniture"/>
    <s v="Tables"/>
    <s v="Riverside Furniture Oval Coffee Table, Oval End Table, End Table with Drawer"/>
    <n v="286.85000000000002"/>
    <n v="1"/>
    <n v="0"/>
    <n v="63.106999999999999"/>
    <s v="OK"/>
    <n v="0.21999999999999997"/>
  </r>
  <r>
    <n v="6044"/>
    <s v="CA-2017-145702"/>
    <x v="1338"/>
    <x v="662"/>
    <x v="875"/>
    <d v="2018-06-14T00:00:00"/>
    <n v="386"/>
    <n v="2017"/>
    <s v="Q2"/>
    <s v="May"/>
    <s v="Second Class"/>
    <s v="AH-10075"/>
    <s v="Adam Hart"/>
    <s v="Corporate"/>
    <s v="United States"/>
    <s v="Knoxville"/>
    <s v="Tennessee"/>
    <n v="37918"/>
    <s v="South"/>
    <s v="FUR-CH-10001482"/>
    <s v="Furniture"/>
    <s v="Chairs"/>
    <s v="Office Star - Mesh Screen back chair with Vinyl seat"/>
    <n v="314.35199999999998"/>
    <n v="3"/>
    <n v="0.2"/>
    <n v="-35.364600000000003"/>
    <s v="OK"/>
    <n v="-0.11250000000000002"/>
  </r>
  <r>
    <n v="3983"/>
    <s v="CA-2016-135265"/>
    <x v="1339"/>
    <x v="663"/>
    <x v="877"/>
    <d v="2016-09-07T00:00:00"/>
    <n v="503"/>
    <n v="2015"/>
    <s v="Q2"/>
    <s v="Apr"/>
    <s v="Second Class"/>
    <s v="CC-12370"/>
    <s v="Christopher Conant"/>
    <s v="Consumer"/>
    <s v="United States"/>
    <s v="Los Angeles"/>
    <s v="California"/>
    <n v="90045"/>
    <s v="West"/>
    <s v="FUR-CH-10003061"/>
    <s v="Furniture"/>
    <s v="Chairs"/>
    <s v="Global Leather Task Chair, Black"/>
    <n v="287.96800000000002"/>
    <n v="4"/>
    <n v="0.2"/>
    <n v="-3.5996000000000001"/>
    <s v="OK"/>
    <n v="-1.2499999999999999E-2"/>
  </r>
  <r>
    <n v="6068"/>
    <s v="CA-2017-166695"/>
    <x v="1340"/>
    <x v="662"/>
    <x v="875"/>
    <d v="2018-06-19T00:00:00"/>
    <n v="391"/>
    <n v="2017"/>
    <s v="Q2"/>
    <s v="May"/>
    <s v="Standard Class"/>
    <s v="CC-12430"/>
    <s v="Chuck Clark"/>
    <s v="Home Office"/>
    <s v="United States"/>
    <s v="Lakewood"/>
    <s v="California"/>
    <n v="90712"/>
    <s v="West"/>
    <s v="FUR-CH-10000225"/>
    <s v="Furniture"/>
    <s v="Chairs"/>
    <s v="Global Geo Office Task Chair, Gray"/>
    <n v="518.27200000000005"/>
    <n v="8"/>
    <n v="0.2"/>
    <n v="-97.176000000000002"/>
    <s v="OK"/>
    <n v="-0.1875"/>
  </r>
  <r>
    <n v="639"/>
    <s v="CA-2016-115917"/>
    <x v="1341"/>
    <x v="664"/>
    <x v="878"/>
    <d v="2018-06-18T00:00:00"/>
    <n v="754"/>
    <n v="2016"/>
    <s v="Q2"/>
    <s v="May"/>
    <s v="Standard Class"/>
    <s v="RB-19465"/>
    <s v="Rick Bensley"/>
    <s v="Home Office"/>
    <s v="United States"/>
    <s v="Vallejo"/>
    <s v="California"/>
    <n v="94591"/>
    <s v="West"/>
    <s v="FUR-FU-10000576"/>
    <s v="Furniture"/>
    <s v="Furnishings"/>
    <s v="Luxo Professional Fluorescent Magnifier Lamp with Clamp-Mount Base"/>
    <n v="1049.2"/>
    <n v="5"/>
    <n v="0"/>
    <n v="272.79199999999997"/>
    <s v="OK"/>
    <n v="0.25999999999999995"/>
  </r>
  <r>
    <n v="8016"/>
    <s v="CA-2017-120168"/>
    <x v="1342"/>
    <x v="665"/>
    <x v="879"/>
    <d v="2018-07-02T00:00:00"/>
    <n v="403"/>
    <n v="2017"/>
    <s v="Q2"/>
    <s v="May"/>
    <s v="Same Day"/>
    <s v="TB-21625"/>
    <s v="Trudy Brown"/>
    <s v="Consumer"/>
    <s v="United States"/>
    <s v="New York City"/>
    <s v="New York"/>
    <n v="10009"/>
    <s v="East"/>
    <s v="FUR-FU-10000732"/>
    <s v="Furniture"/>
    <s v="Furnishings"/>
    <s v="Eldon 200 Class Desk Accessories"/>
    <n v="18.84"/>
    <n v="3"/>
    <n v="0"/>
    <n v="6.0288000000000004"/>
    <s v="OK"/>
    <n v="0.32"/>
  </r>
  <r>
    <n v="6899"/>
    <s v="US-2015-165512"/>
    <x v="1343"/>
    <x v="666"/>
    <x v="880"/>
    <d v="2018-06-28T00:00:00"/>
    <n v="1129"/>
    <n v="2015"/>
    <s v="Q2"/>
    <s v="May"/>
    <s v="Second Class"/>
    <s v="VS-21820"/>
    <s v="Vivek Sundaresam"/>
    <s v="Consumer"/>
    <s v="United States"/>
    <s v="Naperville"/>
    <s v="Illinois"/>
    <n v="60540"/>
    <s v="Central"/>
    <s v="FUR-CH-10002880"/>
    <s v="Furniture"/>
    <s v="Chairs"/>
    <s v="Global High-Back Leather Tilter, Burgundy"/>
    <n v="602.65099999999995"/>
    <n v="7"/>
    <n v="0.3"/>
    <n v="-163.57669999999999"/>
    <s v="OK"/>
    <n v="-0.27142857142857141"/>
  </r>
  <r>
    <n v="1275"/>
    <s v="CA-2016-119186"/>
    <x v="1344"/>
    <x v="667"/>
    <x v="881"/>
    <d v="2018-07-10T00:00:00"/>
    <n v="775"/>
    <n v="2016"/>
    <s v="Q2"/>
    <s v="May"/>
    <s v="Same Day"/>
    <s v="MS-17710"/>
    <s v="Maurice Satty"/>
    <s v="Consumer"/>
    <s v="United States"/>
    <s v="Fort Worth"/>
    <s v="Texas"/>
    <n v="76106"/>
    <s v="Central"/>
    <s v="FUR-CH-10001973"/>
    <s v="Furniture"/>
    <s v="Chairs"/>
    <s v="Office Star Flex Back Scooter Chair with White Frame"/>
    <n v="388.43"/>
    <n v="5"/>
    <n v="0.3"/>
    <n v="-88.784000000000006"/>
    <s v="OK"/>
    <n v="-0.22857142857142859"/>
  </r>
  <r>
    <n v="3366"/>
    <s v="CA-2014-115161"/>
    <x v="1345"/>
    <x v="668"/>
    <x v="803"/>
    <d v="2016-06-14T00:00:00"/>
    <n v="863"/>
    <n v="2014"/>
    <s v="Q1"/>
    <s v="Feb"/>
    <s v="First Class"/>
    <s v="LC-17050"/>
    <s v="Liz Carlisle"/>
    <s v="Consumer"/>
    <s v="United States"/>
    <s v="Mission Viejo"/>
    <s v="California"/>
    <n v="92691"/>
    <s v="West"/>
    <s v="FUR-BO-10003966"/>
    <s v="Furniture"/>
    <s v="Bookcases"/>
    <s v="Sauder Facets Collection Library, Sky Alder Finish"/>
    <n v="290.666"/>
    <n v="2"/>
    <n v="0.15"/>
    <n v="3.4196"/>
    <s v="OK"/>
    <n v="1.1764705882352941E-2"/>
  </r>
  <r>
    <n v="5540"/>
    <s v="US-2017-150595"/>
    <x v="1346"/>
    <x v="669"/>
    <x v="542"/>
    <d v="2018-06-24T00:00:00"/>
    <n v="394"/>
    <n v="2017"/>
    <s v="Q2"/>
    <s v="May"/>
    <s v="Standard Class"/>
    <s v="LE-16810"/>
    <s v="Laurel Elliston"/>
    <s v="Consumer"/>
    <s v="United States"/>
    <s v="Chicago"/>
    <s v="Illinois"/>
    <n v="60653"/>
    <s v="Central"/>
    <s v="FUR-CH-10000513"/>
    <s v="Furniture"/>
    <s v="Chairs"/>
    <s v="High-Back Leather Manager's Chair"/>
    <n v="181.98599999999999"/>
    <n v="2"/>
    <n v="0.3"/>
    <n v="-54.595799999999997"/>
    <s v="OK"/>
    <n v="-0.3"/>
  </r>
  <r>
    <n v="4515"/>
    <s v="CA-2016-120873"/>
    <x v="1347"/>
    <x v="670"/>
    <x v="650"/>
    <d v="2016-09-04T00:00:00"/>
    <n v="237"/>
    <n v="2016"/>
    <s v="Q1"/>
    <s v="Jan"/>
    <s v="Second Class"/>
    <s v="BW-11200"/>
    <s v="Ben Wallace"/>
    <s v="Consumer"/>
    <s v="United States"/>
    <s v="Hampton"/>
    <s v="Virginia"/>
    <n v="23666"/>
    <s v="South"/>
    <s v="FUR-CH-10000847"/>
    <s v="Furniture"/>
    <s v="Chairs"/>
    <s v="Global Executive Mid-Back Manager's Chair"/>
    <n v="290.98"/>
    <n v="1"/>
    <n v="0"/>
    <n v="75.654799999999994"/>
    <s v="OK"/>
    <n v="0.25999999999999995"/>
  </r>
  <r>
    <n v="989"/>
    <s v="CA-2017-167899"/>
    <x v="1348"/>
    <x v="669"/>
    <x v="542"/>
    <d v="2018-06-22T00:00:00"/>
    <n v="392"/>
    <n v="2017"/>
    <s v="Q2"/>
    <s v="May"/>
    <s v="Standard Class"/>
    <s v="JG-15805"/>
    <s v="John Grady"/>
    <s v="Corporate"/>
    <s v="United States"/>
    <s v="Auburn"/>
    <s v="New York"/>
    <n v="13021"/>
    <s v="East"/>
    <s v="FUR-FU-10004071"/>
    <s v="Furniture"/>
    <s v="Furnishings"/>
    <s v="Luxo Professional Magnifying Clamp-On Fluorescent Lamps"/>
    <n v="520.04999999999995"/>
    <n v="5"/>
    <n v="0"/>
    <n v="72.807000000000002"/>
    <s v="OK"/>
    <n v="0.14000000000000001"/>
  </r>
  <r>
    <n v="747"/>
    <s v="CA-2014-124429"/>
    <x v="1349"/>
    <x v="671"/>
    <x v="251"/>
    <d v="2018-07-13T00:00:00"/>
    <n v="1508"/>
    <n v="2014"/>
    <s v="Q2"/>
    <s v="May"/>
    <s v="Same Day"/>
    <s v="MH-17785"/>
    <s v="Maya Herman"/>
    <s v="Corporate"/>
    <s v="United States"/>
    <s v="San Diego"/>
    <s v="California"/>
    <n v="92105"/>
    <s v="West"/>
    <s v="FUR-TA-10002607"/>
    <s v="Furniture"/>
    <s v="Tables"/>
    <s v="KI Conference Tables"/>
    <n v="567.12"/>
    <n v="10"/>
    <n v="0.2"/>
    <n v="-28.356000000000002"/>
    <s v="OK"/>
    <n v="-0.05"/>
  </r>
  <r>
    <n v="6227"/>
    <s v="CA-2015-133445"/>
    <x v="1350"/>
    <x v="339"/>
    <x v="882"/>
    <d v="2015-09-10T00:00:00"/>
    <n v="373"/>
    <n v="2014"/>
    <s v="Q3"/>
    <s v="Sep"/>
    <s v="Standard Class"/>
    <s v="JF-15490"/>
    <s v="Jeremy Farry"/>
    <s v="Consumer"/>
    <s v="United States"/>
    <s v="Portland"/>
    <s v="Oregon"/>
    <n v="97206"/>
    <s v="West"/>
    <s v="FUR-CH-10000422"/>
    <s v="Furniture"/>
    <s v="Chairs"/>
    <s v="Global Highback Leather Tilter in Burgundy"/>
    <n v="291.16800000000001"/>
    <n v="4"/>
    <n v="0.2"/>
    <n v="-14.558400000000001"/>
    <s v="OK"/>
    <n v="-0.05"/>
  </r>
  <r>
    <n v="1937"/>
    <s v="CA-2015-141768"/>
    <x v="1351"/>
    <x v="672"/>
    <x v="760"/>
    <d v="2018-06-30T00:00:00"/>
    <n v="1130"/>
    <n v="2015"/>
    <s v="Q2"/>
    <s v="May"/>
    <s v="Second Class"/>
    <s v="NP-18685"/>
    <s v="Nora Pelletier"/>
    <s v="Home Office"/>
    <s v="United States"/>
    <s v="San Francisco"/>
    <s v="California"/>
    <n v="94109"/>
    <s v="West"/>
    <s v="FUR-FU-10002268"/>
    <s v="Furniture"/>
    <s v="Furnishings"/>
    <s v="Ultra Door Push Plate"/>
    <n v="14.73"/>
    <n v="3"/>
    <n v="0"/>
    <n v="4.8609"/>
    <s v="OK"/>
    <n v="0.33"/>
  </r>
  <r>
    <n v="7626"/>
    <s v="CA-2015-136805"/>
    <x v="1352"/>
    <x v="672"/>
    <x v="760"/>
    <d v="2018-06-25T00:00:00"/>
    <n v="1125"/>
    <n v="2015"/>
    <s v="Q2"/>
    <s v="May"/>
    <s v="Second Class"/>
    <s v="NM-18445"/>
    <s v="Nathan Mautz"/>
    <s v="Home Office"/>
    <s v="United States"/>
    <s v="Detroit"/>
    <s v="Michigan"/>
    <n v="48234"/>
    <s v="Central"/>
    <s v="FUR-FU-10003724"/>
    <s v="Furniture"/>
    <s v="Furnishings"/>
    <s v="Westinghouse Clip-On Gooseneck Lamps"/>
    <n v="75.33"/>
    <n v="9"/>
    <n v="0"/>
    <n v="19.585799999999999"/>
    <s v="OK"/>
    <n v="0.26"/>
  </r>
  <r>
    <n v="1330"/>
    <s v="CA-2016-142762"/>
    <x v="1353"/>
    <x v="673"/>
    <x v="883"/>
    <d v="2018-06-26T00:00:00"/>
    <n v="760"/>
    <n v="2016"/>
    <s v="Q2"/>
    <s v="May"/>
    <s v="Standard Class"/>
    <s v="LD-17005"/>
    <s v="Lisa DeCherney"/>
    <s v="Consumer"/>
    <s v="United States"/>
    <s v="San Francisco"/>
    <s v="California"/>
    <n v="94109"/>
    <s v="West"/>
    <s v="FUR-FU-10003691"/>
    <s v="Furniture"/>
    <s v="Furnishings"/>
    <s v="Eldon Image Series Desk Accessories, Ebony"/>
    <n v="37.049999999999997"/>
    <n v="3"/>
    <n v="0"/>
    <n v="16.302"/>
    <s v="OK"/>
    <n v="0.44"/>
  </r>
  <r>
    <n v="1763"/>
    <s v="CA-2015-130785"/>
    <x v="1354"/>
    <x v="387"/>
    <x v="884"/>
    <d v="2015-09-09T00:00:00"/>
    <n v="376"/>
    <n v="2014"/>
    <s v="Q3"/>
    <s v="Aug"/>
    <s v="Standard Class"/>
    <s v="AG-10900"/>
    <s v="Arthur Gainer"/>
    <s v="Consumer"/>
    <s v="United States"/>
    <s v="San Diego"/>
    <s v="California"/>
    <n v="92105"/>
    <s v="West"/>
    <s v="FUR-BO-10003159"/>
    <s v="Furniture"/>
    <s v="Bookcases"/>
    <s v="Sauder Camden County Collection Libraries, Planked Cherry Finish"/>
    <n v="293.19900000000001"/>
    <n v="3"/>
    <n v="0.15"/>
    <n v="-20.696400000000001"/>
    <s v="OK"/>
    <n v="-7.0588235294117646E-2"/>
  </r>
  <r>
    <n v="2442"/>
    <s v="CA-2016-146934"/>
    <x v="1355"/>
    <x v="673"/>
    <x v="883"/>
    <d v="2018-06-23T00:00:00"/>
    <n v="757"/>
    <n v="2016"/>
    <s v="Q2"/>
    <s v="May"/>
    <s v="Standard Class"/>
    <s v="AF-10870"/>
    <s v="Art Ferguson"/>
    <s v="Consumer"/>
    <s v="United States"/>
    <s v="Passaic"/>
    <s v="New Jersey"/>
    <n v="7055"/>
    <s v="East"/>
    <s v="FUR-TA-10003748"/>
    <s v="Furniture"/>
    <s v="Tables"/>
    <s v="Bevis 36 x 72 Conference Tables"/>
    <n v="174.286"/>
    <n v="2"/>
    <n v="0.3"/>
    <n v="-19.918399999999998"/>
    <s v="OK"/>
    <n v="-0.11428571428571428"/>
  </r>
  <r>
    <n v="2821"/>
    <s v="CA-2016-160500"/>
    <x v="1356"/>
    <x v="542"/>
    <x v="885"/>
    <d v="2016-08-05T00:00:00"/>
    <n v="507"/>
    <n v="2015"/>
    <s v="Q1"/>
    <s v="Mar"/>
    <s v="First Class"/>
    <s v="DM-13015"/>
    <s v="Darrin Martin"/>
    <s v="Consumer"/>
    <s v="United States"/>
    <s v="Encinitas"/>
    <s v="California"/>
    <n v="92024"/>
    <s v="West"/>
    <s v="FUR-TA-10003748"/>
    <s v="Furniture"/>
    <s v="Tables"/>
    <s v="Bevis 36 x 72 Conference Tables"/>
    <n v="298.77600000000001"/>
    <n v="3"/>
    <n v="0.2"/>
    <n v="7.4694000000000003"/>
    <s v="OK"/>
    <n v="2.5000000000000001E-2"/>
  </r>
  <r>
    <n v="9578"/>
    <s v="CA-2015-143147"/>
    <x v="1357"/>
    <x v="674"/>
    <x v="886"/>
    <d v="2018-07-07T00:00:00"/>
    <n v="1136"/>
    <n v="2015"/>
    <s v="Q2"/>
    <s v="May"/>
    <s v="Second Class"/>
    <s v="PS-18760"/>
    <s v="Pamela Stobb"/>
    <s v="Consumer"/>
    <s v="United States"/>
    <s v="San Antonio"/>
    <s v="Texas"/>
    <n v="78207"/>
    <s v="Central"/>
    <s v="FUR-CH-10004754"/>
    <s v="Furniture"/>
    <s v="Chairs"/>
    <s v="Global Stack Chair with Arms, Black"/>
    <n v="104.93"/>
    <n v="5"/>
    <n v="0.3"/>
    <n v="-4.4969999999999999"/>
    <s v="OK"/>
    <n v="-4.2857142857142851E-2"/>
  </r>
  <r>
    <n v="6382"/>
    <s v="CA-2016-127236"/>
    <x v="1358"/>
    <x v="675"/>
    <x v="887"/>
    <d v="2018-02-04T00:00:00"/>
    <n v="731"/>
    <n v="2016"/>
    <s v="Q1"/>
    <s v="Feb"/>
    <s v="Standard Class"/>
    <s v="TB-21595"/>
    <s v="Troy Blackwell"/>
    <s v="Consumer"/>
    <s v="United States"/>
    <s v="Springfield"/>
    <s v="Ohio"/>
    <n v="45503"/>
    <s v="East"/>
    <s v="FUR-BO-10004015"/>
    <s v="Furniture"/>
    <s v="Bookcases"/>
    <s v="Bush Andora Bookcase, Maple/Graphite Gray Finish"/>
    <n v="299.97500000000002"/>
    <n v="5"/>
    <n v="0.5"/>
    <n v="-167.98599999999999"/>
    <s v="OK"/>
    <n v="-0.55999999999999994"/>
  </r>
  <r>
    <n v="9576"/>
    <s v="CA-2015-143147"/>
    <x v="1359"/>
    <x v="674"/>
    <x v="886"/>
    <d v="2018-07-06T00:00:00"/>
    <n v="1135"/>
    <n v="2015"/>
    <s v="Q2"/>
    <s v="May"/>
    <s v="Second Class"/>
    <s v="PS-18760"/>
    <s v="Pamela Stobb"/>
    <s v="Consumer"/>
    <s v="United States"/>
    <s v="San Antonio"/>
    <s v="Texas"/>
    <n v="78207"/>
    <s v="Central"/>
    <s v="FUR-CH-10000863"/>
    <s v="Furniture"/>
    <s v="Chairs"/>
    <s v="Novimex Swivel Fabric Task Chair"/>
    <n v="105.68600000000001"/>
    <n v="1"/>
    <n v="0.3"/>
    <n v="-28.686199999999999"/>
    <s v="OK"/>
    <n v="-0.27142857142857141"/>
  </r>
  <r>
    <n v="1820"/>
    <s v="US-2014-130379"/>
    <x v="1360"/>
    <x v="676"/>
    <x v="306"/>
    <d v="2018-06-29T00:00:00"/>
    <n v="1492"/>
    <n v="2014"/>
    <s v="Q2"/>
    <s v="May"/>
    <s v="Standard Class"/>
    <s v="JL-15235"/>
    <s v="Janet Lee"/>
    <s v="Consumer"/>
    <s v="United States"/>
    <s v="Chicago"/>
    <s v="Illinois"/>
    <n v="60623"/>
    <s v="Central"/>
    <s v="FUR-FU-10002553"/>
    <s v="Furniture"/>
    <s v="Furnishings"/>
    <s v="Electrix Incandescent Magnifying Lamp, Black"/>
    <n v="29.32"/>
    <n v="2"/>
    <n v="0.6"/>
    <n v="-24.189"/>
    <s v="OK"/>
    <n v="-0.82499999999999996"/>
  </r>
  <r>
    <n v="1355"/>
    <s v="CA-2017-162978"/>
    <x v="1361"/>
    <x v="677"/>
    <x v="888"/>
    <d v="2017-09-05T00:00:00"/>
    <n v="673"/>
    <n v="2015"/>
    <s v="Q4"/>
    <s v="Nov"/>
    <s v="Standard Class"/>
    <s v="LW-16990"/>
    <s v="Lindsay Williams"/>
    <s v="Corporate"/>
    <s v="United States"/>
    <s v="San Francisco"/>
    <s v="California"/>
    <n v="94109"/>
    <s v="West"/>
    <s v="FUR-TA-10003473"/>
    <s v="Furniture"/>
    <s v="Tables"/>
    <s v="Bretford Rectangular Conference Table Tops"/>
    <n v="300.904"/>
    <n v="1"/>
    <n v="0.2"/>
    <n v="11.283899999999999"/>
    <s v="OK"/>
    <n v="3.7499999999999999E-2"/>
  </r>
  <r>
    <n v="5171"/>
    <s v="CA-2016-122903"/>
    <x v="1362"/>
    <x v="678"/>
    <x v="889"/>
    <d v="2018-07-14T00:00:00"/>
    <n v="776"/>
    <n v="2016"/>
    <s v="Q2"/>
    <s v="May"/>
    <s v="Second Class"/>
    <s v="LA-16780"/>
    <s v="Laura Armstrong"/>
    <s v="Corporate"/>
    <s v="United States"/>
    <s v="Detroit"/>
    <s v="Michigan"/>
    <n v="48205"/>
    <s v="Central"/>
    <s v="FUR-CH-10002024"/>
    <s v="Furniture"/>
    <s v="Chairs"/>
    <s v="HON 5400 Series Task Chairs for Big and Tall"/>
    <n v="3504.9"/>
    <n v="5"/>
    <n v="0"/>
    <n v="700.98"/>
    <s v="OK"/>
    <n v="0.2"/>
  </r>
  <r>
    <n v="6436"/>
    <s v="US-2017-116897"/>
    <x v="1363"/>
    <x v="679"/>
    <x v="890"/>
    <d v="2018-07-18T00:00:00"/>
    <n v="415"/>
    <n v="2017"/>
    <s v="Q2"/>
    <s v="May"/>
    <s v="First Class"/>
    <s v="JG-15160"/>
    <s v="James Galang"/>
    <s v="Consumer"/>
    <s v="United States"/>
    <s v="Pocatello"/>
    <s v="Idaho"/>
    <n v="83201"/>
    <s v="West"/>
    <s v="FUR-FU-10004963"/>
    <s v="Furniture"/>
    <s v="Furnishings"/>
    <s v="Eldon 400 Class Desk Accessories, Black Carbon"/>
    <n v="35"/>
    <n v="4"/>
    <n v="0"/>
    <n v="14.7"/>
    <s v="OK"/>
    <n v="0.42"/>
  </r>
  <r>
    <n v="7636"/>
    <s v="US-2017-158526"/>
    <x v="1364"/>
    <x v="5"/>
    <x v="891"/>
    <d v="2018-01-01T00:00:00"/>
    <n v="91"/>
    <n v="2017"/>
    <s v="Q4"/>
    <s v="Oct"/>
    <s v="Second Class"/>
    <s v="KH-16360"/>
    <s v="Katherine Hughes"/>
    <s v="Consumer"/>
    <s v="United States"/>
    <s v="Louisville"/>
    <s v="Kentucky"/>
    <n v="40214"/>
    <s v="South"/>
    <s v="FUR-CH-10004495"/>
    <s v="Furniture"/>
    <s v="Chairs"/>
    <s v="Global Leather and Oak Executive Chair, Black"/>
    <n v="300.98"/>
    <n v="1"/>
    <n v="0"/>
    <n v="87.284199999999998"/>
    <s v="OK"/>
    <n v="0.28999999999999998"/>
  </r>
  <r>
    <n v="4510"/>
    <s v="CA-2017-167003"/>
    <x v="1365"/>
    <x v="679"/>
    <x v="890"/>
    <d v="2018-06-27T00:00:00"/>
    <n v="394"/>
    <n v="2017"/>
    <s v="Q2"/>
    <s v="May"/>
    <s v="Standard Class"/>
    <s v="VS-21820"/>
    <s v="Vivek Sundaresam"/>
    <s v="Consumer"/>
    <s v="United States"/>
    <s v="Los Angeles"/>
    <s v="California"/>
    <n v="90036"/>
    <s v="West"/>
    <s v="FUR-TA-10001520"/>
    <s v="Furniture"/>
    <s v="Tables"/>
    <s v="Lesro Sheffield Collection Coffee Table, End Table, Center Table, Corner Table"/>
    <n v="171.28800000000001"/>
    <n v="3"/>
    <n v="0.2"/>
    <n v="-6.4233000000000002"/>
    <s v="OK"/>
    <n v="-3.7499999999999999E-2"/>
  </r>
  <r>
    <n v="2752"/>
    <s v="CA-2014-158029"/>
    <x v="1366"/>
    <x v="680"/>
    <x v="892"/>
    <d v="2018-07-04T00:00:00"/>
    <n v="1496"/>
    <n v="2014"/>
    <s v="Q2"/>
    <s v="May"/>
    <s v="Standard Class"/>
    <s v="HF-14995"/>
    <s v="Herbert Flentye"/>
    <s v="Consumer"/>
    <s v="United States"/>
    <s v="Los Angeles"/>
    <s v="California"/>
    <n v="90008"/>
    <s v="West"/>
    <s v="FUR-CH-10000988"/>
    <s v="Furniture"/>
    <s v="Chairs"/>
    <s v="Hon Olson Stacker Stools"/>
    <n v="225.29599999999999"/>
    <n v="2"/>
    <n v="0.2"/>
    <n v="22.529599999999999"/>
    <s v="OK"/>
    <n v="9.9999999999999992E-2"/>
  </r>
  <r>
    <n v="1611"/>
    <s v="CA-2014-156349"/>
    <x v="1367"/>
    <x v="680"/>
    <x v="892"/>
    <d v="2018-07-03T00:00:00"/>
    <n v="1495"/>
    <n v="2014"/>
    <s v="Q2"/>
    <s v="May"/>
    <s v="Standard Class"/>
    <s v="ML-17395"/>
    <s v="Marina Lichtenstein"/>
    <s v="Corporate"/>
    <s v="United States"/>
    <s v="Los Angeles"/>
    <s v="California"/>
    <n v="90008"/>
    <s v="West"/>
    <s v="FUR-BO-10000362"/>
    <s v="Furniture"/>
    <s v="Bookcases"/>
    <s v="Sauder Inglewood Library Bookcases"/>
    <n v="290.666"/>
    <n v="2"/>
    <n v="0.15"/>
    <n v="27.3568"/>
    <s v="OK"/>
    <n v="9.4117647058823528E-2"/>
  </r>
  <r>
    <n v="2986"/>
    <s v="CA-2016-139269"/>
    <x v="1368"/>
    <x v="681"/>
    <x v="63"/>
    <d v="2018-07-01T00:00:00"/>
    <n v="762"/>
    <n v="2016"/>
    <s v="Q2"/>
    <s v="May"/>
    <s v="Standard Class"/>
    <s v="JB-16045"/>
    <s v="Julia Barnett"/>
    <s v="Home Office"/>
    <s v="United States"/>
    <s v="Columbus"/>
    <s v="Georgia"/>
    <n v="31907"/>
    <s v="South"/>
    <s v="FUR-FU-10000755"/>
    <s v="Furniture"/>
    <s v="Furnishings"/>
    <s v="Eldon Expressions Mahogany Wood Desk Collection"/>
    <n v="24.96"/>
    <n v="4"/>
    <n v="0"/>
    <n v="6.24"/>
    <s v="OK"/>
    <n v="0.25"/>
  </r>
  <r>
    <n v="5860"/>
    <s v="CA-2015-108119"/>
    <x v="1369"/>
    <x v="83"/>
    <x v="893"/>
    <d v="2015-08-11T00:00:00"/>
    <n v="410"/>
    <n v="2014"/>
    <s v="Q2"/>
    <s v="Jun"/>
    <s v="Standard Class"/>
    <s v="MS-17530"/>
    <s v="MaryBeth Skach"/>
    <s v="Consumer"/>
    <s v="United States"/>
    <s v="Conway"/>
    <s v="Arkansas"/>
    <n v="72032"/>
    <s v="South"/>
    <s v="FUR-TA-10002530"/>
    <s v="Furniture"/>
    <s v="Tables"/>
    <s v="Iceberg OfficeWorks 42&quot; Round Tables"/>
    <n v="301.95999999999998"/>
    <n v="2"/>
    <n v="0"/>
    <n v="45.293999999999997"/>
    <s v="OK"/>
    <n v="0.15"/>
  </r>
  <r>
    <n v="2416"/>
    <s v="CA-2015-146087"/>
    <x v="1370"/>
    <x v="17"/>
    <x v="894"/>
    <d v="2015-11-07T00:00:00"/>
    <n v="421"/>
    <n v="2014"/>
    <s v="Q3"/>
    <s v="Sep"/>
    <s v="Standard Class"/>
    <s v="PP-18955"/>
    <s v="Paul Prost"/>
    <s v="Home Office"/>
    <s v="United States"/>
    <s v="Holyoke"/>
    <s v="Massachusetts"/>
    <n v="1040"/>
    <s v="East"/>
    <s v="FUR-BO-10002824"/>
    <s v="Furniture"/>
    <s v="Bookcases"/>
    <s v="Bush Mission Pointe Library"/>
    <n v="301.95999999999998"/>
    <n v="2"/>
    <n v="0"/>
    <n v="60.392000000000003"/>
    <s v="OK"/>
    <n v="0.2"/>
  </r>
  <r>
    <n v="623"/>
    <s v="CA-2015-138009"/>
    <x v="1371"/>
    <x v="137"/>
    <x v="180"/>
    <d v="2017-04-05T00:00:00"/>
    <n v="755"/>
    <n v="2015"/>
    <s v="Q1"/>
    <s v="Mar"/>
    <s v="Standard Class"/>
    <s v="SF-20965"/>
    <s v="Sylvia Foulston"/>
    <s v="Corporate"/>
    <s v="United States"/>
    <s v="Dearborn"/>
    <s v="Michigan"/>
    <n v="48126"/>
    <s v="Central"/>
    <s v="FUR-CH-10004853"/>
    <s v="Furniture"/>
    <s v="Chairs"/>
    <s v="Global Manager's Adjustable Task Chair, Storm"/>
    <n v="301.95999999999998"/>
    <n v="2"/>
    <n v="0"/>
    <n v="87.568399999999997"/>
    <s v="OK"/>
    <n v="0.29000000000000004"/>
  </r>
  <r>
    <n v="9501"/>
    <s v="CA-2016-149237"/>
    <x v="1372"/>
    <x v="681"/>
    <x v="63"/>
    <d v="2018-07-11T00:00:00"/>
    <n v="772"/>
    <n v="2016"/>
    <s v="Q2"/>
    <s v="May"/>
    <s v="Standard Class"/>
    <s v="CM-12235"/>
    <s v="Chris McAfee"/>
    <s v="Consumer"/>
    <s v="United States"/>
    <s v="Milwaukee"/>
    <s v="Wisconsin"/>
    <n v="53209"/>
    <s v="Central"/>
    <s v="FUR-FU-10002088"/>
    <s v="Furniture"/>
    <s v="Furnishings"/>
    <s v="Nu-Dell Float Frame 11 x 14 1/2"/>
    <n v="26.94"/>
    <n v="3"/>
    <n v="0"/>
    <n v="11.3148"/>
    <s v="OK"/>
    <n v="0.42"/>
  </r>
  <r>
    <n v="7248"/>
    <s v="US-2014-127978"/>
    <x v="1373"/>
    <x v="298"/>
    <x v="895"/>
    <d v="2014-08-03T00:00:00"/>
    <n v="185"/>
    <n v="2014"/>
    <s v="Q1"/>
    <s v="Jan"/>
    <s v="Standard Class"/>
    <s v="JS-15595"/>
    <s v="Jill Stevenson"/>
    <s v="Corporate"/>
    <s v="United States"/>
    <s v="Columbus"/>
    <s v="Ohio"/>
    <n v="43229"/>
    <s v="East"/>
    <s v="FUR-BO-10001972"/>
    <s v="Furniture"/>
    <s v="Bookcases"/>
    <s v="O'Sullivan 4-Shelf Bookcase in Odessa Pine"/>
    <n v="302.45"/>
    <n v="5"/>
    <n v="0.5"/>
    <n v="-199.61699999999999"/>
    <s v="OK"/>
    <n v="-0.66"/>
  </r>
  <r>
    <n v="86"/>
    <s v="CA-2017-140088"/>
    <x v="1374"/>
    <x v="682"/>
    <x v="896"/>
    <d v="2018-07-23T00:00:00"/>
    <n v="419"/>
    <n v="2017"/>
    <s v="Q2"/>
    <s v="May"/>
    <s v="Second Class"/>
    <s v="PO-18865"/>
    <s v="Patrick O'Donnell"/>
    <s v="Consumer"/>
    <s v="United States"/>
    <s v="Columbia"/>
    <s v="South Carolina"/>
    <n v="29203"/>
    <s v="South"/>
    <s v="FUR-CH-10000863"/>
    <s v="Furniture"/>
    <s v="Chairs"/>
    <s v="Novimex Swivel Fabric Task Chair"/>
    <n v="301.95999999999998"/>
    <n v="2"/>
    <n v="0"/>
    <n v="33.215600000000002"/>
    <s v="OK"/>
    <n v="0.11000000000000001"/>
  </r>
  <r>
    <n v="5028"/>
    <s v="US-2017-130953"/>
    <x v="1375"/>
    <x v="255"/>
    <x v="363"/>
    <d v="2019-02-14T00:00:00"/>
    <n v="708"/>
    <n v="2017"/>
    <s v="Q1"/>
    <s v="Mar"/>
    <s v="Standard Class"/>
    <s v="RF-19735"/>
    <s v="Roland Fjeld"/>
    <s v="Consumer"/>
    <s v="United States"/>
    <s v="Oklahoma City"/>
    <s v="Oklahoma"/>
    <n v="73120"/>
    <s v="Central"/>
    <s v="FUR-CH-10004626"/>
    <s v="Furniture"/>
    <s v="Chairs"/>
    <s v="Office Star Flex Back Scooter Chair with Aluminum Finish Frame"/>
    <n v="302.67"/>
    <n v="3"/>
    <n v="0"/>
    <n v="72.640799999999999"/>
    <s v="OK"/>
    <n v="0.24"/>
  </r>
  <r>
    <n v="9593"/>
    <s v="US-2016-105452"/>
    <x v="1376"/>
    <x v="200"/>
    <x v="273"/>
    <d v="2019-02-11T00:00:00"/>
    <n v="1130"/>
    <n v="2016"/>
    <s v="Q1"/>
    <s v="Jan"/>
    <s v="Standard Class"/>
    <s v="BF-11005"/>
    <s v="Barry Franz"/>
    <s v="Home Office"/>
    <s v="United States"/>
    <s v="Pasadena"/>
    <s v="Texas"/>
    <n v="77506"/>
    <s v="Central"/>
    <s v="FUR-FU-10003806"/>
    <s v="Furniture"/>
    <s v="Furnishings"/>
    <s v="Tenex Chairmat w/ Average Lip, 45&quot; x 53&quot;"/>
    <n v="302.72000000000003"/>
    <n v="5"/>
    <n v="0.6"/>
    <n v="-378.4"/>
    <s v="OK"/>
    <n v="-1.2499999999999998"/>
  </r>
  <r>
    <n v="8521"/>
    <s v="CA-2017-118003"/>
    <x v="1377"/>
    <x v="94"/>
    <x v="286"/>
    <d v="2017-10-12T00:00:00"/>
    <n v="695"/>
    <n v="2015"/>
    <s v="Q4"/>
    <s v="Nov"/>
    <s v="Standard Class"/>
    <s v="DO-13645"/>
    <s v="Doug O'Connell"/>
    <s v="Consumer"/>
    <s v="United States"/>
    <s v="Paterson"/>
    <s v="New Jersey"/>
    <n v="7501"/>
    <s v="East"/>
    <s v="FUR-CH-10004860"/>
    <s v="Furniture"/>
    <s v="Chairs"/>
    <s v="Global Low Back Tilter Chair"/>
    <n v="302.94"/>
    <n v="3"/>
    <n v="0"/>
    <n v="18.176400000000001"/>
    <s v="OK"/>
    <n v="6.0000000000000005E-2"/>
  </r>
  <r>
    <n v="6741"/>
    <s v="CA-2014-144029"/>
    <x v="1378"/>
    <x v="683"/>
    <x v="897"/>
    <d v="2018-07-05T00:00:00"/>
    <n v="1496"/>
    <n v="2014"/>
    <s v="Q2"/>
    <s v="May"/>
    <s v="Standard Class"/>
    <s v="MM-18055"/>
    <s v="Michelle Moray"/>
    <s v="Consumer"/>
    <s v="United States"/>
    <s v="Chicago"/>
    <s v="Illinois"/>
    <n v="60623"/>
    <s v="Central"/>
    <s v="FUR-CH-10003981"/>
    <s v="Furniture"/>
    <s v="Chairs"/>
    <s v="Global Commerce Series Low-Back Swivel/Tilt Chairs"/>
    <n v="359.77199999999999"/>
    <n v="2"/>
    <n v="0.3"/>
    <n v="-5.1395999999999997"/>
    <s v="OK"/>
    <n v="-1.4285714285714285E-2"/>
  </r>
  <r>
    <n v="7295"/>
    <s v="CA-2015-148964"/>
    <x v="1379"/>
    <x v="684"/>
    <x v="898"/>
    <d v="2018-07-08T00:00:00"/>
    <n v="1134"/>
    <n v="2015"/>
    <s v="Q2"/>
    <s v="May"/>
    <s v="Standard Class"/>
    <s v="RD-19900"/>
    <s v="Ruben Dartt"/>
    <s v="Consumer"/>
    <s v="United States"/>
    <s v="Bellevue"/>
    <s v="Washington"/>
    <n v="98006"/>
    <s v="West"/>
    <s v="FUR-FU-10003849"/>
    <s v="Furniture"/>
    <s v="Furnishings"/>
    <s v="DAX Metal Frame, Desktop, Stepped-Edge"/>
    <n v="20.239999999999998"/>
    <n v="1"/>
    <n v="0"/>
    <n v="7.8936000000000002"/>
    <s v="OK"/>
    <n v="0.39"/>
  </r>
  <r>
    <n v="9371"/>
    <s v="CA-2015-111339"/>
    <x v="1380"/>
    <x v="684"/>
    <x v="898"/>
    <d v="2018-07-25T00:00:00"/>
    <n v="1151"/>
    <n v="2015"/>
    <s v="Q2"/>
    <s v="May"/>
    <s v="First Class"/>
    <s v="VP-21760"/>
    <s v="Victoria Pisteka"/>
    <s v="Corporate"/>
    <s v="United States"/>
    <s v="Columbus"/>
    <s v="Ohio"/>
    <n v="43229"/>
    <s v="East"/>
    <s v="FUR-FU-10002506"/>
    <s v="Furniture"/>
    <s v="Furnishings"/>
    <s v="Tensor &quot;Hersey Kiss&quot; Styled Floor Lamp"/>
    <n v="41.567999999999998"/>
    <n v="4"/>
    <n v="0.2"/>
    <n v="-4.1567999999999996"/>
    <s v="OK"/>
    <n v="-9.9999999999999992E-2"/>
  </r>
  <r>
    <n v="9372"/>
    <s v="CA-2015-111339"/>
    <x v="1381"/>
    <x v="684"/>
    <x v="898"/>
    <d v="2018-07-26T00:00:00"/>
    <n v="1152"/>
    <n v="2015"/>
    <s v="Q2"/>
    <s v="May"/>
    <s v="First Class"/>
    <s v="VP-21760"/>
    <s v="Victoria Pisteka"/>
    <s v="Corporate"/>
    <s v="United States"/>
    <s v="Columbus"/>
    <s v="Ohio"/>
    <n v="43229"/>
    <s v="East"/>
    <s v="FUR-CH-10000863"/>
    <s v="Furniture"/>
    <s v="Chairs"/>
    <s v="Novimex Swivel Fabric Task Chair"/>
    <n v="317.05799999999999"/>
    <n v="3"/>
    <n v="0.3"/>
    <n v="-86.058599999999998"/>
    <s v="OK"/>
    <n v="-0.27142857142857141"/>
  </r>
  <r>
    <n v="7606"/>
    <s v="CA-2016-101791"/>
    <x v="1382"/>
    <x v="685"/>
    <x v="899"/>
    <d v="2018-07-16T00:00:00"/>
    <n v="776"/>
    <n v="2016"/>
    <s v="Q2"/>
    <s v="May"/>
    <s v="Standard Class"/>
    <s v="BS-11665"/>
    <s v="Brian Stugart"/>
    <s v="Consumer"/>
    <s v="United States"/>
    <s v="Chicago"/>
    <s v="Illinois"/>
    <n v="60623"/>
    <s v="Central"/>
    <s v="FUR-FU-10002191"/>
    <s v="Furniture"/>
    <s v="Furnishings"/>
    <s v="G.E. Halogen Desk Lamp Bulbs"/>
    <n v="5.5839999999999996"/>
    <n v="2"/>
    <n v="0.6"/>
    <n v="-1.6752"/>
    <s v="OK"/>
    <n v="-0.30000000000000004"/>
  </r>
  <r>
    <n v="7605"/>
    <s v="CA-2016-101791"/>
    <x v="1383"/>
    <x v="685"/>
    <x v="899"/>
    <d v="2018-07-15T00:00:00"/>
    <n v="775"/>
    <n v="2016"/>
    <s v="Q2"/>
    <s v="May"/>
    <s v="Standard Class"/>
    <s v="BS-11665"/>
    <s v="Brian Stugart"/>
    <s v="Consumer"/>
    <s v="United States"/>
    <s v="Chicago"/>
    <s v="Illinois"/>
    <n v="60623"/>
    <s v="Central"/>
    <s v="FUR-FU-10003247"/>
    <s v="Furniture"/>
    <s v="Furnishings"/>
    <s v="36X48 HARDFLOOR CHAIRMAT"/>
    <n v="25.175999999999998"/>
    <n v="3"/>
    <n v="0.6"/>
    <n v="-33.358199999999997"/>
    <s v="OK"/>
    <n v="-1.325"/>
  </r>
  <r>
    <n v="6608"/>
    <s v="CA-2016-148852"/>
    <x v="1384"/>
    <x v="685"/>
    <x v="899"/>
    <d v="2018-07-12T00:00:00"/>
    <n v="772"/>
    <n v="2016"/>
    <s v="Q2"/>
    <s v="May"/>
    <s v="Standard Class"/>
    <s v="SV-20785"/>
    <s v="Stewart Visinsky"/>
    <s v="Consumer"/>
    <s v="United States"/>
    <s v="Santa Ana"/>
    <s v="California"/>
    <n v="92704"/>
    <s v="West"/>
    <s v="FUR-CH-10004860"/>
    <s v="Furniture"/>
    <s v="Chairs"/>
    <s v="Global Low Back Tilter Chair"/>
    <n v="484.70400000000001"/>
    <n v="6"/>
    <n v="0.2"/>
    <n v="-84.8232"/>
    <s v="OK"/>
    <n v="-0.17499999999999999"/>
  </r>
  <r>
    <n v="6404"/>
    <s v="CA-2017-125472"/>
    <x v="1385"/>
    <x v="686"/>
    <x v="900"/>
    <d v="2018-08-07T00:00:00"/>
    <n v="433"/>
    <n v="2017"/>
    <s v="Q2"/>
    <s v="May"/>
    <s v="First Class"/>
    <s v="BD-11725"/>
    <s v="Bruce Degenhardt"/>
    <s v="Consumer"/>
    <s v="United States"/>
    <s v="Lafayette"/>
    <s v="Louisiana"/>
    <n v="70506"/>
    <s v="South"/>
    <s v="FUR-FU-10001731"/>
    <s v="Furniture"/>
    <s v="Furnishings"/>
    <s v="Acrylic Self-Standing Desk Frames"/>
    <n v="8.01"/>
    <n v="3"/>
    <n v="0"/>
    <n v="3.0438000000000001"/>
    <s v="OK"/>
    <n v="0.38"/>
  </r>
  <r>
    <n v="5372"/>
    <s v="US-2017-136721"/>
    <x v="1386"/>
    <x v="609"/>
    <x v="273"/>
    <d v="2017-12-04T00:00:00"/>
    <n v="696"/>
    <n v="2016"/>
    <s v="Q1"/>
    <s v="Jan"/>
    <s v="Standard Class"/>
    <s v="NH-18610"/>
    <s v="Nicole Hansen"/>
    <s v="Corporate"/>
    <s v="United States"/>
    <s v="Oak Park"/>
    <s v="Michigan"/>
    <n v="48237"/>
    <s v="Central"/>
    <s v="FUR-FU-10004188"/>
    <s v="Furniture"/>
    <s v="Furnishings"/>
    <s v="Luxo Professional Combination Clamp-On Lamps"/>
    <n v="306.89999999999998"/>
    <n v="3"/>
    <n v="0"/>
    <n v="79.793999999999997"/>
    <s v="OK"/>
    <n v="0.26"/>
  </r>
  <r>
    <n v="6402"/>
    <s v="CA-2017-125472"/>
    <x v="1387"/>
    <x v="686"/>
    <x v="900"/>
    <d v="2018-08-06T00:00:00"/>
    <n v="432"/>
    <n v="2017"/>
    <s v="Q2"/>
    <s v="May"/>
    <s v="First Class"/>
    <s v="BD-11725"/>
    <s v="Bruce Degenhardt"/>
    <s v="Consumer"/>
    <s v="United States"/>
    <s v="Lafayette"/>
    <s v="Louisiana"/>
    <n v="70506"/>
    <s v="South"/>
    <s v="FUR-BO-10000330"/>
    <s v="Furniture"/>
    <s v="Bookcases"/>
    <s v="Sauder Camden County Barrister Bookcase, Planked Cherry Finish"/>
    <n v="241.96"/>
    <n v="2"/>
    <n v="0"/>
    <n v="33.874400000000001"/>
    <s v="OK"/>
    <n v="0.14000000000000001"/>
  </r>
  <r>
    <n v="416"/>
    <s v="CA-2017-142636"/>
    <x v="1388"/>
    <x v="501"/>
    <x v="157"/>
    <d v="2017-07-11T00:00:00"/>
    <n v="626"/>
    <n v="2015"/>
    <s v="Q4"/>
    <s v="Oct"/>
    <s v="Standard Class"/>
    <s v="KC-16675"/>
    <s v="Kimberly Carter"/>
    <s v="Corporate"/>
    <s v="United States"/>
    <s v="Seattle"/>
    <s v="Washington"/>
    <n v="98105"/>
    <s v="West"/>
    <s v="FUR-CH-10001891"/>
    <s v="Furniture"/>
    <s v="Chairs"/>
    <s v="Global Deluxe Office Fabric Chairs"/>
    <n v="307.13600000000002"/>
    <n v="4"/>
    <n v="0.2"/>
    <n v="26.874400000000001"/>
    <s v="OK"/>
    <n v="8.7499999999999994E-2"/>
  </r>
  <r>
    <n v="6242"/>
    <s v="CA-2017-141572"/>
    <x v="1389"/>
    <x v="686"/>
    <x v="900"/>
    <d v="2018-07-24T00:00:00"/>
    <n v="419"/>
    <n v="2017"/>
    <s v="Q2"/>
    <s v="May"/>
    <s v="Second Class"/>
    <s v="LO-17170"/>
    <s v="Lori Olson"/>
    <s v="Corporate"/>
    <s v="United States"/>
    <s v="Concord"/>
    <s v="New Hampshire"/>
    <n v="3301"/>
    <s v="East"/>
    <s v="FUR-FU-10001185"/>
    <s v="Furniture"/>
    <s v="Furnishings"/>
    <s v="Advantus Employee of the Month Certificate Frame, 11 x 13-1/2"/>
    <n v="247.44"/>
    <n v="8"/>
    <n v="0"/>
    <n v="101.4504"/>
    <s v="OK"/>
    <n v="0.41000000000000003"/>
  </r>
  <r>
    <n v="4957"/>
    <s v="CA-2014-160262"/>
    <x v="1390"/>
    <x v="687"/>
    <x v="901"/>
    <d v="2014-06-13T00:00:00"/>
    <n v="54"/>
    <n v="2014"/>
    <s v="Q2"/>
    <s v="Apr"/>
    <s v="Second Class"/>
    <s v="TS-21205"/>
    <s v="Thomas Seio"/>
    <s v="Corporate"/>
    <s v="United States"/>
    <s v="North Las Vegas"/>
    <s v="Nevada"/>
    <n v="89031"/>
    <s v="West"/>
    <s v="FUR-FU-10002685"/>
    <s v="Furniture"/>
    <s v="Furnishings"/>
    <s v="Executive Impressions 13-1/2&quot; Indoor/Outdoor Wall Clock"/>
    <n v="37.4"/>
    <n v="2"/>
    <n v="0"/>
    <n v="14.212"/>
    <s v="OK"/>
    <n v="0.38"/>
  </r>
  <r>
    <n v="8056"/>
    <s v="CA-2015-121188"/>
    <x v="1391"/>
    <x v="11"/>
    <x v="13"/>
    <d v="2019-05-04T00:00:00"/>
    <n v="1486"/>
    <n v="2015"/>
    <s v="Q2"/>
    <s v="Apr"/>
    <s v="Standard Class"/>
    <s v="CB-12025"/>
    <s v="Cassandra Brandow"/>
    <s v="Consumer"/>
    <s v="United States"/>
    <s v="Los Angeles"/>
    <s v="California"/>
    <n v="90049"/>
    <s v="West"/>
    <s v="FUR-BO-10004695"/>
    <s v="Furniture"/>
    <s v="Bookcases"/>
    <s v="O'Sullivan 2-Door Barrister Bookcase in Odessa Pine"/>
    <n v="307.666"/>
    <n v="2"/>
    <n v="0.15"/>
    <n v="28.956800000000001"/>
    <s v="OK"/>
    <n v="9.4117647058823528E-2"/>
  </r>
  <r>
    <n v="670"/>
    <s v="US-2017-106663"/>
    <x v="1392"/>
    <x v="688"/>
    <x v="171"/>
    <d v="2017-06-13T00:00:00"/>
    <n v="496"/>
    <n v="2016"/>
    <s v="Q1"/>
    <s v="Feb"/>
    <s v="Standard Class"/>
    <s v="MO-17800"/>
    <s v="Meg O'Connel"/>
    <s v="Home Office"/>
    <s v="United States"/>
    <s v="Chicago"/>
    <s v="Illinois"/>
    <n v="60653"/>
    <s v="Central"/>
    <s v="FUR-FU-10002759"/>
    <s v="Furniture"/>
    <s v="Furnishings"/>
    <s v="12-1/2 Diameter Round Wall Clock"/>
    <n v="23.975999999999999"/>
    <n v="3"/>
    <n v="0.6"/>
    <n v="-14.3856"/>
    <s v="OK"/>
    <n v="-0.6"/>
  </r>
  <r>
    <n v="671"/>
    <s v="US-2017-106663"/>
    <x v="1393"/>
    <x v="688"/>
    <x v="887"/>
    <d v="2017-06-13T00:00:00"/>
    <n v="495"/>
    <n v="2016"/>
    <s v="Q1"/>
    <s v="Feb"/>
    <s v="Standard Class"/>
    <s v="MO-17800"/>
    <s v="Meg O'Connel"/>
    <s v="Home Office"/>
    <s v="United States"/>
    <s v="Chicago"/>
    <s v="Illinois"/>
    <n v="60653"/>
    <s v="Central"/>
    <s v="FUR-TA-10000688"/>
    <s v="Furniture"/>
    <s v="Tables"/>
    <s v="Chromcraft Bull-Nose Wood Round Conference Table Top, Wood Base"/>
    <n v="108.925"/>
    <n v="1"/>
    <n v="0.5"/>
    <n v="-71.890500000000003"/>
    <s v="OK"/>
    <n v="-0.66"/>
  </r>
  <r>
    <n v="4224"/>
    <s v="CA-2017-134565"/>
    <x v="1394"/>
    <x v="688"/>
    <x v="729"/>
    <d v="2017-06-13T00:00:00"/>
    <n v="449"/>
    <n v="2016"/>
    <s v="Q1"/>
    <s v="Mar"/>
    <s v="Second Class"/>
    <s v="TB-21400"/>
    <s v="Tom Boeckenhauer"/>
    <s v="Consumer"/>
    <s v="United States"/>
    <s v="Seattle"/>
    <s v="Washington"/>
    <n v="98103"/>
    <s v="West"/>
    <s v="FUR-BO-10001519"/>
    <s v="Furniture"/>
    <s v="Bookcases"/>
    <s v="O'Sullivan 3-Shelf Heavy-Duty Bookcases"/>
    <n v="174.42"/>
    <n v="3"/>
    <n v="0"/>
    <n v="41.860799999999998"/>
    <s v="OK"/>
    <n v="0.24"/>
  </r>
  <r>
    <n v="8072"/>
    <s v="CA-2017-151750"/>
    <x v="1395"/>
    <x v="479"/>
    <x v="902"/>
    <d v="2017-05-01T00:00:00"/>
    <n v="635"/>
    <n v="2015"/>
    <s v="Q3"/>
    <s v="Aug"/>
    <s v="Standard Class"/>
    <s v="JM-15250"/>
    <s v="Janet Martin"/>
    <s v="Consumer"/>
    <s v="United States"/>
    <s v="Huntsville"/>
    <s v="Texas"/>
    <n v="77340"/>
    <s v="Central"/>
    <s v="FUR-CH-10003199"/>
    <s v="Furniture"/>
    <s v="Chairs"/>
    <s v="Office Star - Contemporary Task Swivel Chair"/>
    <n v="310.74400000000003"/>
    <n v="4"/>
    <n v="0.3"/>
    <n v="-26.635200000000001"/>
    <s v="OK"/>
    <n v="-8.5714285714285715E-2"/>
  </r>
  <r>
    <n v="1689"/>
    <s v="CA-2017-143798"/>
    <x v="1396"/>
    <x v="151"/>
    <x v="713"/>
    <d v="2017-12-12T00:00:00"/>
    <n v="643"/>
    <n v="2016"/>
    <s v="Q1"/>
    <s v="Mar"/>
    <s v="First Class"/>
    <s v="AW-10840"/>
    <s v="Anthony Witt"/>
    <s v="Consumer"/>
    <s v="United States"/>
    <s v="Philadelphia"/>
    <s v="Pennsylvania"/>
    <n v="19140"/>
    <s v="East"/>
    <s v="FUR-FU-10004306"/>
    <s v="Furniture"/>
    <s v="Furnishings"/>
    <s v="Electrix Halogen Magnifier Lamp"/>
    <n v="310.88"/>
    <n v="2"/>
    <n v="0.2"/>
    <n v="23.315999999999999"/>
    <s v="OK"/>
    <n v="7.4999999999999997E-2"/>
  </r>
  <r>
    <n v="486"/>
    <s v="CA-2017-140963"/>
    <x v="1397"/>
    <x v="688"/>
    <x v="903"/>
    <d v="2017-06-13T00:00:00"/>
    <n v="469"/>
    <n v="2016"/>
    <s v="Q1"/>
    <s v="Mar"/>
    <s v="First Class"/>
    <s v="MT-18070"/>
    <s v="Michelle Tran"/>
    <s v="Home Office"/>
    <s v="United States"/>
    <s v="Los Angeles"/>
    <s v="California"/>
    <n v="90045"/>
    <s v="West"/>
    <s v="FUR-BO-10001337"/>
    <s v="Furniture"/>
    <s v="Bookcases"/>
    <s v="O'Sullivan Living Dimensions 2-Shelf Bookcases"/>
    <n v="514.16499999999996"/>
    <n v="5"/>
    <n v="0.15"/>
    <n v="-30.245000000000001"/>
    <s v="OK"/>
    <n v="-5.8823529411764712E-2"/>
  </r>
  <r>
    <n v="6"/>
    <s v="CA-2014-115812"/>
    <x v="1398"/>
    <x v="689"/>
    <x v="787"/>
    <d v="2014-06-14T00:00:00"/>
    <n v="54"/>
    <n v="2014"/>
    <s v="Q2"/>
    <s v="Apr"/>
    <s v="Standard Class"/>
    <s v="BH-11710"/>
    <s v="Brosina Hoffman"/>
    <s v="Consumer"/>
    <s v="United States"/>
    <s v="Los Angeles"/>
    <s v="California"/>
    <n v="90032"/>
    <s v="West"/>
    <s v="FUR-FU-10001487"/>
    <s v="Furniture"/>
    <s v="Furnishings"/>
    <s v="Eldon Expressions Wood and Plastic Desk Accessories, Cherry Wood"/>
    <n v="48.86"/>
    <n v="7"/>
    <n v="0"/>
    <n v="14.1694"/>
    <s v="OK"/>
    <n v="0.28999999999999998"/>
  </r>
  <r>
    <n v="2750"/>
    <s v="US-2014-141257"/>
    <x v="1399"/>
    <x v="689"/>
    <x v="184"/>
    <d v="2014-06-14T00:00:00"/>
    <n v="70"/>
    <n v="2014"/>
    <s v="Q2"/>
    <s v="Apr"/>
    <s v="Standard Class"/>
    <s v="CS-11950"/>
    <s v="Carlos Soltero"/>
    <s v="Consumer"/>
    <s v="United States"/>
    <s v="Seattle"/>
    <s v="Washington"/>
    <n v="98115"/>
    <s v="West"/>
    <s v="FUR-CH-10002758"/>
    <s v="Furniture"/>
    <s v="Chairs"/>
    <s v="Hon Deluxe Fabric Upholstered Stacking Chairs, Squared Back"/>
    <n v="585.55200000000002"/>
    <n v="3"/>
    <n v="0.2"/>
    <n v="73.194000000000003"/>
    <s v="OK"/>
    <n v="0.125"/>
  </r>
  <r>
    <n v="11"/>
    <s v="CA-2014-115812"/>
    <x v="1400"/>
    <x v="689"/>
    <x v="791"/>
    <d v="2014-06-14T00:00:00"/>
    <n v="53"/>
    <n v="2014"/>
    <s v="Q2"/>
    <s v="Apr"/>
    <s v="Standard Class"/>
    <s v="BH-11710"/>
    <s v="Brosina Hoffman"/>
    <s v="Consumer"/>
    <s v="United States"/>
    <s v="Los Angeles"/>
    <s v="California"/>
    <n v="90032"/>
    <s v="West"/>
    <s v="FUR-TA-10001539"/>
    <s v="Furniture"/>
    <s v="Tables"/>
    <s v="Chromcraft Rectangular Conference Tables"/>
    <n v="1706.184"/>
    <n v="9"/>
    <n v="0.2"/>
    <n v="85.309200000000004"/>
    <s v="OK"/>
    <n v="0.05"/>
  </r>
  <r>
    <n v="5468"/>
    <s v="CA-2016-122448"/>
    <x v="1401"/>
    <x v="690"/>
    <x v="886"/>
    <d v="2016-06-14T00:00:00"/>
    <n v="383"/>
    <n v="2015"/>
    <s v="Q2"/>
    <s v="May"/>
    <s v="Standard Class"/>
    <s v="DB-13210"/>
    <s v="Dean Braden"/>
    <s v="Consumer"/>
    <s v="United States"/>
    <s v="San Francisco"/>
    <s v="California"/>
    <n v="94109"/>
    <s v="West"/>
    <s v="FUR-CH-10002774"/>
    <s v="Furniture"/>
    <s v="Chairs"/>
    <s v="Global Deluxe Stacking Chair, Gray"/>
    <n v="122.352"/>
    <n v="3"/>
    <n v="0.2"/>
    <n v="13.7646"/>
    <s v="OK"/>
    <n v="0.11249999999999999"/>
  </r>
  <r>
    <n v="5428"/>
    <s v="US-2016-108497"/>
    <x v="1402"/>
    <x v="690"/>
    <x v="904"/>
    <d v="2018-08-19T00:00:00"/>
    <n v="796"/>
    <n v="2016"/>
    <s v="Q2"/>
    <s v="Jun"/>
    <s v="Same Day"/>
    <s v="MH-17290"/>
    <s v="Marc Harrigan"/>
    <s v="Home Office"/>
    <s v="United States"/>
    <s v="Los Angeles"/>
    <s v="California"/>
    <n v="90036"/>
    <s v="West"/>
    <s v="FUR-BO-10004218"/>
    <s v="Furniture"/>
    <s v="Bookcases"/>
    <s v="Bush Heritage Pine Collection 5-Shelf Bookcase, Albany Pine Finish, *Special Order"/>
    <n v="599.16499999999996"/>
    <n v="5"/>
    <n v="0.15"/>
    <n v="35.244999999999997"/>
    <s v="OK"/>
    <n v="5.8823529411764705E-2"/>
  </r>
  <r>
    <n v="5871"/>
    <s v="CA-2016-128223"/>
    <x v="1403"/>
    <x v="690"/>
    <x v="904"/>
    <d v="2018-08-20T00:00:00"/>
    <n v="797"/>
    <n v="2016"/>
    <s v="Q2"/>
    <s v="Jun"/>
    <s v="Same Day"/>
    <s v="EB-13705"/>
    <s v="Ed Braxton"/>
    <s v="Corporate"/>
    <s v="United States"/>
    <s v="Anaheim"/>
    <s v="California"/>
    <n v="92804"/>
    <s v="West"/>
    <s v="FUR-TA-10001771"/>
    <s v="Furniture"/>
    <s v="Tables"/>
    <s v="Bush Cubix Conference Tables, Fully Assembled"/>
    <n v="1293.4880000000001"/>
    <n v="7"/>
    <n v="0.2"/>
    <n v="80.843000000000004"/>
    <s v="OK"/>
    <n v="6.25E-2"/>
  </r>
  <r>
    <n v="9537"/>
    <s v="CA-2017-124191"/>
    <x v="1404"/>
    <x v="691"/>
    <x v="340"/>
    <d v="2017-06-14T00:00:00"/>
    <n v="434"/>
    <n v="2016"/>
    <s v="Q2"/>
    <s v="Apr"/>
    <s v="Second Class"/>
    <s v="TS-21610"/>
    <s v="Troy Staebel"/>
    <s v="Consumer"/>
    <s v="United States"/>
    <s v="Chicago"/>
    <s v="Illinois"/>
    <n v="60610"/>
    <s v="Central"/>
    <s v="FUR-FU-10002364"/>
    <s v="Furniture"/>
    <s v="Furnishings"/>
    <s v="Eldon Expressions Wood Desk Accessories, Oak"/>
    <n v="8.8559999999999999"/>
    <n v="3"/>
    <n v="0.6"/>
    <n v="-6.8634000000000004"/>
    <s v="OK"/>
    <n v="-0.77500000000000002"/>
  </r>
  <r>
    <n v="9335"/>
    <s v="CA-2017-110198"/>
    <x v="1405"/>
    <x v="475"/>
    <x v="905"/>
    <d v="2017-02-05T00:00:00"/>
    <n v="545"/>
    <n v="2015"/>
    <s v="Q3"/>
    <s v="Aug"/>
    <s v="First Class"/>
    <s v="AG-10900"/>
    <s v="Arthur Gainer"/>
    <s v="Consumer"/>
    <s v="United States"/>
    <s v="Coral Springs"/>
    <s v="Florida"/>
    <n v="33065"/>
    <s v="South"/>
    <s v="FUR-BO-10001798"/>
    <s v="Furniture"/>
    <s v="Bookcases"/>
    <s v="Bush Somerset Collection Bookcase"/>
    <n v="314.35199999999998"/>
    <n v="3"/>
    <n v="0.2"/>
    <n v="-15.717599999999999"/>
    <s v="OK"/>
    <n v="-0.05"/>
  </r>
  <r>
    <n v="120"/>
    <s v="CA-2016-103730"/>
    <x v="1406"/>
    <x v="692"/>
    <x v="906"/>
    <d v="2016-06-15T00:00:00"/>
    <n v="337"/>
    <n v="2015"/>
    <s v="Q3"/>
    <s v="Jul"/>
    <s v="First Class"/>
    <s v="SC-20725"/>
    <s v="Steven Cartwright"/>
    <s v="Consumer"/>
    <s v="United States"/>
    <s v="Wilmington"/>
    <s v="Delaware"/>
    <n v="19805"/>
    <s v="East"/>
    <s v="FUR-FU-10002157"/>
    <s v="Furniture"/>
    <s v="Furnishings"/>
    <s v="Artistic Insta-Plaque"/>
    <n v="47.04"/>
    <n v="3"/>
    <n v="0"/>
    <n v="18.345600000000001"/>
    <s v="OK"/>
    <n v="0.39"/>
  </r>
  <r>
    <n v="558"/>
    <s v="CA-2016-113243"/>
    <x v="1407"/>
    <x v="692"/>
    <x v="907"/>
    <d v="2016-06-15T00:00:00"/>
    <n v="372"/>
    <n v="2015"/>
    <s v="Q2"/>
    <s v="Jun"/>
    <s v="Standard Class"/>
    <s v="OT-18730"/>
    <s v="Olvera Toch"/>
    <s v="Consumer"/>
    <s v="United States"/>
    <s v="Los Angeles"/>
    <s v="California"/>
    <n v="90045"/>
    <s v="West"/>
    <s v="FUR-TA-10004256"/>
    <s v="Furniture"/>
    <s v="Tables"/>
    <s v="Bretford ÒJust In TimeÓ Height-Adjustable Multi-Task Work Tables"/>
    <n v="1335.68"/>
    <n v="4"/>
    <n v="0.2"/>
    <n v="-217.048"/>
    <s v="OK"/>
    <n v="-0.16250000000000001"/>
  </r>
  <r>
    <n v="3039"/>
    <s v="US-2015-123960"/>
    <x v="1408"/>
    <x v="693"/>
    <x v="908"/>
    <d v="2015-06-16T00:00:00"/>
    <n v="213"/>
    <n v="2014"/>
    <s v="Q4"/>
    <s v="Nov"/>
    <s v="Standard Class"/>
    <s v="BD-11605"/>
    <s v="Brian Dahlen"/>
    <s v="Consumer"/>
    <s v="United States"/>
    <s v="Monroe"/>
    <s v="Louisiana"/>
    <n v="71203"/>
    <s v="South"/>
    <s v="FUR-FU-10004666"/>
    <s v="Furniture"/>
    <s v="Furnishings"/>
    <s v="DAX Clear Channel Poster Frame"/>
    <n v="29.16"/>
    <n v="2"/>
    <n v="0"/>
    <n v="10.789199999999999"/>
    <s v="OK"/>
    <n v="0.37"/>
  </r>
  <r>
    <n v="8718"/>
    <s v="CA-2016-120824"/>
    <x v="1409"/>
    <x v="694"/>
    <x v="909"/>
    <d v="2016-06-16T00:00:00"/>
    <n v="337"/>
    <n v="2015"/>
    <s v="Q3"/>
    <s v="Jul"/>
    <s v="Second Class"/>
    <s v="AW-10930"/>
    <s v="Arthur Wiediger"/>
    <s v="Home Office"/>
    <s v="United States"/>
    <s v="Houston"/>
    <s v="Texas"/>
    <n v="77070"/>
    <s v="Central"/>
    <s v="FUR-FU-10001424"/>
    <s v="Furniture"/>
    <s v="Furnishings"/>
    <s v="Dax Clear Box Frame"/>
    <n v="6.984"/>
    <n v="2"/>
    <n v="0.6"/>
    <n v="-4.5396000000000001"/>
    <s v="OK"/>
    <n v="-0.65"/>
  </r>
  <r>
    <n v="3245"/>
    <s v="CA-2017-113355"/>
    <x v="1410"/>
    <x v="79"/>
    <x v="910"/>
    <d v="2017-05-12T00:00:00"/>
    <n v="629"/>
    <n v="2015"/>
    <s v="Q3"/>
    <s v="Aug"/>
    <s v="Standard Class"/>
    <s v="SJ-20215"/>
    <s v="Sarah Jordon"/>
    <s v="Consumer"/>
    <s v="United States"/>
    <s v="Grand Prairie"/>
    <s v="Texas"/>
    <n v="75051"/>
    <s v="Central"/>
    <s v="FUR-CH-10002602"/>
    <s v="Furniture"/>
    <s v="Chairs"/>
    <s v="DMI Arturo Collection Mission-style Design Wood Chair"/>
    <n v="317.05799999999999"/>
    <n v="3"/>
    <n v="0.3"/>
    <n v="-18.117599999999999"/>
    <s v="OK"/>
    <n v="-5.7142857142857141E-2"/>
  </r>
  <r>
    <n v="8721"/>
    <s v="CA-2016-120824"/>
    <x v="1411"/>
    <x v="694"/>
    <x v="911"/>
    <d v="2016-06-16T00:00:00"/>
    <n v="336"/>
    <n v="2015"/>
    <s v="Q3"/>
    <s v="Jul"/>
    <s v="Second Class"/>
    <s v="AW-10930"/>
    <s v="Arthur Wiediger"/>
    <s v="Home Office"/>
    <s v="United States"/>
    <s v="Houston"/>
    <s v="Texas"/>
    <n v="77070"/>
    <s v="Central"/>
    <s v="FUR-CH-10000229"/>
    <s v="Furniture"/>
    <s v="Chairs"/>
    <s v="Global Enterprise Series Seating High-Back Swivel/Tilt Chairs"/>
    <n v="379.37200000000001"/>
    <n v="2"/>
    <n v="0.3"/>
    <n v="-119.2312"/>
    <s v="OK"/>
    <n v="-0.31428571428571428"/>
  </r>
  <r>
    <n v="6047"/>
    <s v="CA-2016-154662"/>
    <x v="1412"/>
    <x v="694"/>
    <x v="912"/>
    <d v="2016-06-16T00:00:00"/>
    <n v="384"/>
    <n v="2015"/>
    <s v="Q2"/>
    <s v="May"/>
    <s v="Standard Class"/>
    <s v="BF-11215"/>
    <s v="Benjamin Farhat"/>
    <s v="Home Office"/>
    <s v="United States"/>
    <s v="Minneapolis"/>
    <s v="Minnesota"/>
    <n v="55407"/>
    <s v="Central"/>
    <s v="FUR-TA-10001771"/>
    <s v="Furniture"/>
    <s v="Tables"/>
    <s v="Bush Cubix Conference Tables, Fully Assembled"/>
    <n v="692.94"/>
    <n v="3"/>
    <n v="0"/>
    <n v="173.23500000000001"/>
    <s v="OK"/>
    <n v="0.25"/>
  </r>
  <r>
    <n v="8370"/>
    <s v="CA-2016-118745"/>
    <x v="1413"/>
    <x v="694"/>
    <x v="913"/>
    <d v="2016-06-16T00:00:00"/>
    <n v="357"/>
    <n v="2015"/>
    <s v="Q2"/>
    <s v="Jun"/>
    <s v="Standard Class"/>
    <s v="SV-20365"/>
    <s v="Seth Vernon"/>
    <s v="Consumer"/>
    <s v="United States"/>
    <s v="Los Angeles"/>
    <s v="California"/>
    <n v="90049"/>
    <s v="West"/>
    <s v="FUR-TA-10003473"/>
    <s v="Furniture"/>
    <s v="Tables"/>
    <s v="Bretford Rectangular Conference Table Tops"/>
    <n v="902.71199999999999"/>
    <n v="3"/>
    <n v="0.2"/>
    <n v="33.851700000000001"/>
    <s v="OK"/>
    <n v="3.7499999999999999E-2"/>
  </r>
  <r>
    <n v="1447"/>
    <s v="CA-2017-102337"/>
    <x v="1414"/>
    <x v="695"/>
    <x v="914"/>
    <d v="2018-08-15T00:00:00"/>
    <n v="425"/>
    <n v="2017"/>
    <s v="Q2"/>
    <s v="Jun"/>
    <s v="First Class"/>
    <s v="SD-20485"/>
    <s v="Shirley Daniels"/>
    <s v="Home Office"/>
    <s v="United States"/>
    <s v="Chicago"/>
    <s v="Illinois"/>
    <n v="60653"/>
    <s v="Central"/>
    <s v="FUR-CH-10004289"/>
    <s v="Furniture"/>
    <s v="Chairs"/>
    <s v="Global Super Steno Chair"/>
    <n v="470.30200000000002"/>
    <n v="7"/>
    <n v="0.3"/>
    <n v="-87.341800000000006"/>
    <s v="OK"/>
    <n v="-0.18571428571428572"/>
  </r>
  <r>
    <n v="2981"/>
    <s v="CA-2015-139850"/>
    <x v="1415"/>
    <x v="696"/>
    <x v="915"/>
    <d v="2015-06-17T00:00:00"/>
    <n v="197"/>
    <n v="2014"/>
    <s v="Q4"/>
    <s v="Dec"/>
    <s v="Standard Class"/>
    <s v="GB-14575"/>
    <s v="Giulietta Baptist"/>
    <s v="Consumer"/>
    <s v="United States"/>
    <s v="Philadelphia"/>
    <s v="Pennsylvania"/>
    <n v="19134"/>
    <s v="East"/>
    <s v="FUR-FU-10003623"/>
    <s v="Furniture"/>
    <s v="Furnishings"/>
    <s v="DataProducts Ampli Magnifier Task Lamp, Black,"/>
    <n v="43.295999999999999"/>
    <n v="2"/>
    <n v="0.2"/>
    <n v="4.3296000000000001"/>
    <s v="OK"/>
    <n v="0.1"/>
  </r>
  <r>
    <n v="1100"/>
    <s v="CA-2016-107216"/>
    <x v="1416"/>
    <x v="697"/>
    <x v="916"/>
    <d v="2018-08-21T00:00:00"/>
    <n v="795"/>
    <n v="2016"/>
    <s v="Q2"/>
    <s v="Jun"/>
    <s v="First Class"/>
    <s v="PV-18985"/>
    <s v="Paul Van Hugh"/>
    <s v="Home Office"/>
    <s v="United States"/>
    <s v="San Francisco"/>
    <s v="California"/>
    <n v="94122"/>
    <s v="West"/>
    <s v="FUR-FU-10000206"/>
    <s v="Furniture"/>
    <s v="Furnishings"/>
    <s v="GE General Purpose, Extra Long Life, Showcase &amp; Floodlight Incandescent Bulbs"/>
    <n v="8.73"/>
    <n v="3"/>
    <n v="0"/>
    <n v="4.1031000000000004"/>
    <s v="OK"/>
    <n v="0.47000000000000003"/>
  </r>
  <r>
    <n v="4469"/>
    <s v="CA-2017-168641"/>
    <x v="1417"/>
    <x v="216"/>
    <x v="304"/>
    <d v="2017-02-14T00:00:00"/>
    <n v="33"/>
    <n v="2017"/>
    <s v="Q1"/>
    <s v="Jan"/>
    <s v="Standard Class"/>
    <s v="KA-16525"/>
    <s v="Kelly Andreada"/>
    <s v="Consumer"/>
    <s v="United States"/>
    <s v="New York City"/>
    <s v="New York"/>
    <n v="10035"/>
    <s v="East"/>
    <s v="FUR-BO-10000780"/>
    <s v="Furniture"/>
    <s v="Bookcases"/>
    <s v="O'Sullivan Plantations 2-Door Library in Landvery Oak"/>
    <n v="321.56799999999998"/>
    <n v="2"/>
    <n v="0.2"/>
    <n v="-16.078399999999998"/>
    <s v="OK"/>
    <n v="-4.9999999999999996E-2"/>
  </r>
  <r>
    <n v="2430"/>
    <s v="CA-2016-169922"/>
    <x v="1418"/>
    <x v="697"/>
    <x v="917"/>
    <d v="2016-06-17T00:00:00"/>
    <n v="357"/>
    <n v="2015"/>
    <s v="Q2"/>
    <s v="Jun"/>
    <s v="Standard Class"/>
    <s v="MZ-17515"/>
    <s v="Mary Zewe"/>
    <s v="Corporate"/>
    <s v="United States"/>
    <s v="Arlington"/>
    <s v="Texas"/>
    <n v="76017"/>
    <s v="Central"/>
    <s v="FUR-FU-10004415"/>
    <s v="Furniture"/>
    <s v="Furnishings"/>
    <s v="Stacking Tray, Side-Loading, Legal, Smoke"/>
    <n v="12.544"/>
    <n v="7"/>
    <n v="0.6"/>
    <n v="-9.0944000000000003"/>
    <s v="OK"/>
    <n v="-0.72499999999999998"/>
  </r>
  <r>
    <n v="1327"/>
    <s v="CA-2015-120439"/>
    <x v="1419"/>
    <x v="698"/>
    <x v="256"/>
    <d v="2018-08-18T00:00:00"/>
    <n v="1157"/>
    <n v="2015"/>
    <s v="Q2"/>
    <s v="Jun"/>
    <s v="Standard Class"/>
    <s v="AD-10180"/>
    <s v="Alan Dominguez"/>
    <s v="Home Office"/>
    <s v="United States"/>
    <s v="Philadelphia"/>
    <s v="Pennsylvania"/>
    <n v="19120"/>
    <s v="East"/>
    <s v="FUR-FU-10001867"/>
    <s v="Furniture"/>
    <s v="Furnishings"/>
    <s v="Eldon Expressions Punched Metal &amp; Wood Desk Accessories, Pewter &amp; Cherry"/>
    <n v="51.072000000000003"/>
    <n v="6"/>
    <n v="0.2"/>
    <n v="5.1071999999999997"/>
    <s v="OK"/>
    <n v="9.9999999999999992E-2"/>
  </r>
  <r>
    <n v="58"/>
    <s v="CA-2016-111682"/>
    <x v="1420"/>
    <x v="699"/>
    <x v="918"/>
    <d v="2018-09-06T00:00:00"/>
    <n v="810"/>
    <n v="2016"/>
    <s v="Q2"/>
    <s v="Jun"/>
    <s v="First Class"/>
    <s v="TB-21055"/>
    <s v="Ted Butterfield"/>
    <s v="Consumer"/>
    <s v="United States"/>
    <s v="Troy"/>
    <s v="New York"/>
    <n v="12180"/>
    <s v="East"/>
    <s v="FUR-CH-10003968"/>
    <s v="Furniture"/>
    <s v="Chairs"/>
    <s v="Novimex Turbo Task Chair"/>
    <n v="319.41000000000003"/>
    <n v="5"/>
    <n v="0.1"/>
    <n v="7.0979999999999999"/>
    <s v="OK"/>
    <n v="2.222222222222222E-2"/>
  </r>
  <r>
    <n v="4147"/>
    <s v="CA-2015-136196"/>
    <x v="1421"/>
    <x v="85"/>
    <x v="108"/>
    <d v="2017-03-28T00:00:00"/>
    <n v="716"/>
    <n v="2015"/>
    <s v="Q2"/>
    <s v="Apr"/>
    <s v="Standard Class"/>
    <s v="TP-21415"/>
    <s v="Tom Prescott"/>
    <s v="Consumer"/>
    <s v="United States"/>
    <s v="Freeport"/>
    <s v="New York"/>
    <n v="11520"/>
    <s v="East"/>
    <s v="FUR-FU-10004017"/>
    <s v="Furniture"/>
    <s v="Furnishings"/>
    <s v="Tenex Contemporary Contur Chairmats for Low and Medium Pile Carpet, Computer, 39&quot; x 49&quot;"/>
    <n v="322.58999999999997"/>
    <n v="3"/>
    <n v="0"/>
    <n v="64.518000000000001"/>
    <s v="OK"/>
    <n v="0.2"/>
  </r>
  <r>
    <n v="907"/>
    <s v="CA-2017-143259"/>
    <x v="1422"/>
    <x v="700"/>
    <x v="919"/>
    <d v="2018-03-01T00:00:00"/>
    <n v="143"/>
    <n v="2017"/>
    <s v="Q4"/>
    <s v="Oct"/>
    <s v="Standard Class"/>
    <s v="PO-18865"/>
    <s v="Patrick O'Donnell"/>
    <s v="Consumer"/>
    <s v="United States"/>
    <s v="New York City"/>
    <s v="New York"/>
    <n v="10009"/>
    <s v="East"/>
    <s v="FUR-BO-10003441"/>
    <s v="Furniture"/>
    <s v="Bookcases"/>
    <s v="Bush Westfield Collection Bookcases, Fully Assembled"/>
    <n v="323.13600000000002"/>
    <n v="4"/>
    <n v="0.2"/>
    <n v="12.117599999999999"/>
    <s v="OK"/>
    <n v="3.7499999999999999E-2"/>
  </r>
  <r>
    <n v="9060"/>
    <s v="CA-2016-132304"/>
    <x v="1423"/>
    <x v="699"/>
    <x v="918"/>
    <d v="2018-08-22T00:00:00"/>
    <n v="795"/>
    <n v="2016"/>
    <s v="Q2"/>
    <s v="Jun"/>
    <s v="Standard Class"/>
    <s v="AR-10825"/>
    <s v="Anthony Rawles"/>
    <s v="Corporate"/>
    <s v="United States"/>
    <s v="Seattle"/>
    <s v="Washington"/>
    <n v="98103"/>
    <s v="West"/>
    <s v="FUR-TA-10004619"/>
    <s v="Furniture"/>
    <s v="Tables"/>
    <s v="Hon Non-Folding Utility Tables"/>
    <n v="1115.17"/>
    <n v="7"/>
    <n v="0"/>
    <n v="334.55099999999999"/>
    <s v="OK"/>
    <n v="0.3"/>
  </r>
  <r>
    <n v="2641"/>
    <s v="CA-2017-108441"/>
    <x v="1424"/>
    <x v="701"/>
    <x v="920"/>
    <d v="2017-06-18T00:00:00"/>
    <n v="437"/>
    <n v="2016"/>
    <s v="Q2"/>
    <s v="Apr"/>
    <s v="Standard Class"/>
    <s v="SB-20170"/>
    <s v="Sarah Bern"/>
    <s v="Consumer"/>
    <s v="United States"/>
    <s v="New York City"/>
    <s v="New York"/>
    <n v="10035"/>
    <s v="East"/>
    <s v="FUR-CH-10000595"/>
    <s v="Furniture"/>
    <s v="Chairs"/>
    <s v="Safco Contoured Stacking Chairs"/>
    <n v="858.24"/>
    <n v="4"/>
    <n v="0.1"/>
    <n v="143.04"/>
    <s v="OK"/>
    <n v="0.16666666666666666"/>
  </r>
  <r>
    <n v="6551"/>
    <s v="CA-2015-126739"/>
    <x v="1425"/>
    <x v="196"/>
    <x v="921"/>
    <d v="2015-03-11T00:00:00"/>
    <n v="260"/>
    <n v="2014"/>
    <s v="Q2"/>
    <s v="Jun"/>
    <s v="Second Class"/>
    <s v="JH-16180"/>
    <s v="Justin Hirsh"/>
    <s v="Consumer"/>
    <s v="United States"/>
    <s v="New York City"/>
    <s v="New York"/>
    <n v="10035"/>
    <s v="East"/>
    <s v="FUR-CH-10000422"/>
    <s v="Furniture"/>
    <s v="Chairs"/>
    <s v="Global Highback Leather Tilter in Burgundy"/>
    <n v="327.56400000000002"/>
    <n v="4"/>
    <n v="0.1"/>
    <n v="21.837599999999998"/>
    <s v="OK"/>
    <n v="6.6666666666666652E-2"/>
  </r>
  <r>
    <n v="6616"/>
    <s v="CA-2016-123512"/>
    <x v="1426"/>
    <x v="702"/>
    <x v="114"/>
    <d v="2018-09-07T00:00:00"/>
    <n v="810"/>
    <n v="2016"/>
    <s v="Q2"/>
    <s v="Jun"/>
    <s v="First Class"/>
    <s v="MV-18190"/>
    <s v="Mike Vittorini"/>
    <s v="Consumer"/>
    <s v="United States"/>
    <s v="Los Angeles"/>
    <s v="California"/>
    <n v="90045"/>
    <s v="West"/>
    <s v="FUR-BO-10004218"/>
    <s v="Furniture"/>
    <s v="Bookcases"/>
    <s v="Bush Heritage Pine Collection 5-Shelf Bookcase, Albany Pine Finish, *Special Order"/>
    <n v="239.666"/>
    <n v="2"/>
    <n v="0.15"/>
    <n v="14.098000000000001"/>
    <s v="OK"/>
    <n v="5.8823529411764712E-2"/>
  </r>
  <r>
    <n v="7532"/>
    <s v="CA-2016-107146"/>
    <x v="1427"/>
    <x v="702"/>
    <x v="114"/>
    <d v="2018-09-08T00:00:00"/>
    <n v="811"/>
    <n v="2016"/>
    <s v="Q2"/>
    <s v="Jun"/>
    <s v="First Class"/>
    <s v="LC-16885"/>
    <s v="Lena Creighton"/>
    <s v="Consumer"/>
    <s v="United States"/>
    <s v="Longmont"/>
    <s v="Colorado"/>
    <n v="80501"/>
    <s v="West"/>
    <s v="FUR-FU-10002298"/>
    <s v="Furniture"/>
    <s v="Furnishings"/>
    <s v="Rubbermaid ClusterMat Chairmats, Mat Size- 66&quot; x 60&quot;, Lip 20&quot; x 11&quot; -90 Degree Angle"/>
    <n v="266.35199999999998"/>
    <n v="3"/>
    <n v="0.2"/>
    <n v="-13.317600000000001"/>
    <s v="OK"/>
    <n v="-5.000000000000001E-2"/>
  </r>
  <r>
    <n v="7533"/>
    <s v="CA-2016-107146"/>
    <x v="1428"/>
    <x v="702"/>
    <x v="114"/>
    <d v="2018-09-09T00:00:00"/>
    <n v="812"/>
    <n v="2016"/>
    <s v="Q2"/>
    <s v="Jun"/>
    <s v="First Class"/>
    <s v="LC-16885"/>
    <s v="Lena Creighton"/>
    <s v="Consumer"/>
    <s v="United States"/>
    <s v="Longmont"/>
    <s v="Colorado"/>
    <n v="80501"/>
    <s v="West"/>
    <s v="FUR-CH-10004853"/>
    <s v="Furniture"/>
    <s v="Chairs"/>
    <s v="Global Manager's Adjustable Task Chair, Storm"/>
    <n v="483.13600000000002"/>
    <n v="4"/>
    <n v="0.2"/>
    <n v="54.352800000000002"/>
    <s v="OK"/>
    <n v="0.1125"/>
  </r>
  <r>
    <n v="6128"/>
    <s v="CA-2016-124100"/>
    <x v="1429"/>
    <x v="703"/>
    <x v="61"/>
    <d v="2018-02-11T00:00:00"/>
    <n v="617"/>
    <n v="2016"/>
    <s v="Q2"/>
    <s v="Jun"/>
    <s v="Standard Class"/>
    <s v="EH-13990"/>
    <s v="Erica Hackney"/>
    <s v="Consumer"/>
    <s v="United States"/>
    <s v="New York City"/>
    <s v="New York"/>
    <n v="10009"/>
    <s v="East"/>
    <s v="FUR-CH-10003817"/>
    <s v="Furniture"/>
    <s v="Chairs"/>
    <s v="Global Value Steno Chair, Gray"/>
    <n v="327.99599999999998"/>
    <n v="6"/>
    <n v="0.1"/>
    <n v="54.665999999999997"/>
    <s v="OK"/>
    <n v="0.16666666666666666"/>
  </r>
  <r>
    <n v="2870"/>
    <s v="CA-2017-143861"/>
    <x v="1430"/>
    <x v="704"/>
    <x v="922"/>
    <d v="2017-06-19T00:00:00"/>
    <n v="436"/>
    <n v="2016"/>
    <s v="Q2"/>
    <s v="Apr"/>
    <s v="Standard Class"/>
    <s v="LC-16885"/>
    <s v="Lena Creighton"/>
    <s v="Consumer"/>
    <s v="United States"/>
    <s v="Saint Petersburg"/>
    <s v="Florida"/>
    <n v="33710"/>
    <s v="South"/>
    <s v="FUR-FU-10001546"/>
    <s v="Furniture"/>
    <s v="Furnishings"/>
    <s v="Dana Swing-Arm Lamps"/>
    <n v="17.088000000000001"/>
    <n v="2"/>
    <n v="0.2"/>
    <n v="1.0680000000000001"/>
    <s v="OK"/>
    <n v="6.25E-2"/>
  </r>
  <r>
    <n v="5998"/>
    <s v="CA-2016-162187"/>
    <x v="1431"/>
    <x v="705"/>
    <x v="923"/>
    <d v="2016-11-12T00:00:00"/>
    <n v="497"/>
    <n v="2015"/>
    <s v="Q3"/>
    <s v="Jul"/>
    <s v="Same Day"/>
    <s v="NS-18640"/>
    <s v="Noel Staavos"/>
    <s v="Corporate"/>
    <s v="United States"/>
    <s v="Columbus"/>
    <s v="Ohio"/>
    <n v="43229"/>
    <s v="East"/>
    <s v="FUR-TA-10003008"/>
    <s v="Furniture"/>
    <s v="Tables"/>
    <s v="Lesro Round Back Collection Coffee Table, End Table"/>
    <n v="328.59"/>
    <n v="3"/>
    <n v="0.4"/>
    <n v="-147.8655"/>
    <s v="OK"/>
    <n v="-0.45"/>
  </r>
  <r>
    <n v="8790"/>
    <s v="CA-2017-126914"/>
    <x v="1432"/>
    <x v="704"/>
    <x v="924"/>
    <d v="2018-08-29T00:00:00"/>
    <n v="436"/>
    <n v="2017"/>
    <s v="Q2"/>
    <s v="Jun"/>
    <s v="Standard Class"/>
    <s v="JE-15715"/>
    <s v="Joe Elijah"/>
    <s v="Consumer"/>
    <s v="United States"/>
    <s v="Monroe"/>
    <s v="North Carolina"/>
    <n v="28110"/>
    <s v="South"/>
    <s v="FUR-BO-10000468"/>
    <s v="Furniture"/>
    <s v="Bookcases"/>
    <s v="O'Sullivan 2-Shelf Heavy-Duty Bookcases"/>
    <n v="77.727999999999994"/>
    <n v="2"/>
    <n v="0.2"/>
    <n v="-3.8864000000000001"/>
    <s v="OK"/>
    <n v="-0.05"/>
  </r>
  <r>
    <n v="9900"/>
    <s v="US-2014-117380"/>
    <x v="1433"/>
    <x v="706"/>
    <x v="570"/>
    <d v="2018-01-27T00:00:00"/>
    <n v="1425"/>
    <n v="2014"/>
    <s v="Q1"/>
    <s v="Mar"/>
    <s v="Standard Class"/>
    <s v="MP-18175"/>
    <s v="Mike Pelletier"/>
    <s v="Home Office"/>
    <s v="United States"/>
    <s v="Springfield"/>
    <s v="Ohio"/>
    <n v="45503"/>
    <s v="East"/>
    <s v="FUR-TA-10000198"/>
    <s v="Furniture"/>
    <s v="Tables"/>
    <s v="Chromcraft Bull-Nose Wood Oval Conference Tables &amp; Bases"/>
    <n v="330.58800000000002"/>
    <n v="1"/>
    <n v="0.4"/>
    <n v="-143.25479999999999"/>
    <s v="OK"/>
    <n v="-0.43333333333333329"/>
  </r>
  <r>
    <n v="2229"/>
    <s v="CA-2016-139157"/>
    <x v="1434"/>
    <x v="707"/>
    <x v="528"/>
    <d v="2016-05-10T00:00:00"/>
    <n v="507"/>
    <n v="2014"/>
    <s v="Q4"/>
    <s v="Dec"/>
    <s v="Standard Class"/>
    <s v="GM-14680"/>
    <s v="Greg Matthias"/>
    <s v="Consumer"/>
    <s v="United States"/>
    <s v="New York City"/>
    <s v="New York"/>
    <n v="10024"/>
    <s v="East"/>
    <s v="FUR-TA-10003238"/>
    <s v="Furniture"/>
    <s v="Tables"/>
    <s v="Chromcraft Bull-Nose Wood 48&quot; x 96&quot; Rectangular Conference Tables"/>
    <n v="330.58800000000002"/>
    <n v="1"/>
    <n v="0.4"/>
    <n v="-115.7058"/>
    <s v="OK"/>
    <n v="-0.35"/>
  </r>
  <r>
    <n v="7202"/>
    <s v="CA-2016-104276"/>
    <x v="1435"/>
    <x v="384"/>
    <x v="470"/>
    <d v="2017-03-19T00:00:00"/>
    <n v="372"/>
    <n v="2016"/>
    <s v="Q1"/>
    <s v="Mar"/>
    <s v="Standard Class"/>
    <s v="HF-14995"/>
    <s v="Herbert Flentye"/>
    <s v="Consumer"/>
    <s v="United States"/>
    <s v="Fort Lauderdale"/>
    <s v="Florida"/>
    <n v="33311"/>
    <s v="South"/>
    <s v="FUR-TA-10001039"/>
    <s v="Furniture"/>
    <s v="Tables"/>
    <s v="KI Adjustable-Height Table"/>
    <n v="331.02300000000002"/>
    <n v="7"/>
    <n v="0.45"/>
    <n v="-114.35339999999999"/>
    <s v="OK"/>
    <n v="-0.3454545454545454"/>
  </r>
  <r>
    <n v="4230"/>
    <s v="CA-2017-100223"/>
    <x v="1436"/>
    <x v="460"/>
    <x v="314"/>
    <d v="2017-10-07T00:00:00"/>
    <n v="688"/>
    <n v="2015"/>
    <s v="Q4"/>
    <s v="Nov"/>
    <s v="Standard Class"/>
    <s v="LS-16945"/>
    <s v="Linda Southworth"/>
    <s v="Corporate"/>
    <s v="United States"/>
    <s v="Dallas"/>
    <s v="Texas"/>
    <n v="75220"/>
    <s v="Central"/>
    <s v="FUR-FU-10003601"/>
    <s v="Furniture"/>
    <s v="Furnishings"/>
    <s v="Deflect-o RollaMat Studded, Beveled Mat for Medium Pile Carpeting"/>
    <n v="332.02800000000002"/>
    <n v="9"/>
    <n v="0.6"/>
    <n v="-348.62939999999998"/>
    <s v="OK"/>
    <n v="-1.0499999999999998"/>
  </r>
  <r>
    <n v="6508"/>
    <s v="US-2016-128909"/>
    <x v="1437"/>
    <x v="708"/>
    <x v="808"/>
    <d v="2016-11-10T00:00:00"/>
    <n v="527"/>
    <n v="2015"/>
    <s v="Q2"/>
    <s v="Jun"/>
    <s v="Second Class"/>
    <s v="SP-20545"/>
    <s v="Sibella Parks"/>
    <s v="Corporate"/>
    <s v="United States"/>
    <s v="Philadelphia"/>
    <s v="Pennsylvania"/>
    <n v="19143"/>
    <s v="East"/>
    <s v="FUR-FU-10004071"/>
    <s v="Furniture"/>
    <s v="Furnishings"/>
    <s v="Luxo Professional Magnifying Clamp-On Fluorescent Lamps"/>
    <n v="332.83199999999999"/>
    <n v="4"/>
    <n v="0.2"/>
    <n v="-24.962399999999999"/>
    <s v="OK"/>
    <n v="-7.4999999999999997E-2"/>
  </r>
  <r>
    <n v="7731"/>
    <s v="CA-2017-104850"/>
    <x v="1438"/>
    <x v="704"/>
    <x v="924"/>
    <d v="2018-08-16T00:00:00"/>
    <n v="423"/>
    <n v="2017"/>
    <s v="Q2"/>
    <s v="Jun"/>
    <s v="Standard Class"/>
    <s v="TW-21025"/>
    <s v="Tamara Willingham"/>
    <s v="Home Office"/>
    <s v="United States"/>
    <s v="Seattle"/>
    <s v="Washington"/>
    <n v="98103"/>
    <s v="West"/>
    <s v="FUR-CH-10003774"/>
    <s v="Furniture"/>
    <s v="Chairs"/>
    <s v="Global Wood Trimmed Manager's Task Chair, Khaki"/>
    <n v="291.13600000000002"/>
    <n v="4"/>
    <n v="0.2"/>
    <n v="-25.474399999999999"/>
    <s v="OK"/>
    <n v="-8.7499999999999994E-2"/>
  </r>
  <r>
    <n v="1457"/>
    <s v="CA-2017-148474"/>
    <x v="1439"/>
    <x v="704"/>
    <x v="925"/>
    <d v="2017-06-19T00:00:00"/>
    <n v="437"/>
    <n v="2016"/>
    <s v="Q2"/>
    <s v="Apr"/>
    <s v="Standard Class"/>
    <s v="ME-17320"/>
    <s v="Maria Etezadi"/>
    <s v="Home Office"/>
    <s v="United States"/>
    <s v="Columbus"/>
    <s v="Georgia"/>
    <n v="31907"/>
    <s v="South"/>
    <s v="FUR-TA-10002530"/>
    <s v="Furniture"/>
    <s v="Tables"/>
    <s v="Iceberg OfficeWorks 42&quot; Round Tables"/>
    <n v="452.94"/>
    <n v="3"/>
    <n v="0"/>
    <n v="67.941000000000003"/>
    <s v="OK"/>
    <n v="0.15"/>
  </r>
  <r>
    <n v="3796"/>
    <s v="US-2014-117163"/>
    <x v="1440"/>
    <x v="668"/>
    <x v="803"/>
    <d v="2016-05-31T00:00:00"/>
    <n v="849"/>
    <n v="2014"/>
    <s v="Q1"/>
    <s v="Feb"/>
    <s v="Standard Class"/>
    <s v="EJ-13720"/>
    <s v="Ed Jacobs"/>
    <s v="Consumer"/>
    <s v="United States"/>
    <s v="San Diego"/>
    <s v="California"/>
    <n v="92037"/>
    <s v="West"/>
    <s v="FUR-TA-10003469"/>
    <s v="Furniture"/>
    <s v="Tables"/>
    <s v="Balt Split Level Computer Training Table"/>
    <n v="333"/>
    <n v="3"/>
    <n v="0.2"/>
    <n v="-16.649999999999999"/>
    <s v="OK"/>
    <n v="-4.9999999999999996E-2"/>
  </r>
  <r>
    <n v="8789"/>
    <s v="CA-2017-126914"/>
    <x v="1441"/>
    <x v="704"/>
    <x v="924"/>
    <d v="2018-08-28T00:00:00"/>
    <n v="435"/>
    <n v="2017"/>
    <s v="Q2"/>
    <s v="Jun"/>
    <s v="Standard Class"/>
    <s v="JE-15715"/>
    <s v="Joe Elijah"/>
    <s v="Consumer"/>
    <s v="United States"/>
    <s v="Monroe"/>
    <s v="North Carolina"/>
    <n v="28110"/>
    <s v="South"/>
    <s v="FUR-CH-10000847"/>
    <s v="Furniture"/>
    <s v="Chairs"/>
    <s v="Global Executive Mid-Back Manager's Chair"/>
    <n v="698.35199999999998"/>
    <n v="3"/>
    <n v="0.2"/>
    <n v="52.376399999999997"/>
    <s v="OK"/>
    <n v="7.4999999999999997E-2"/>
  </r>
  <r>
    <n v="8195"/>
    <s v="CA-2015-141327"/>
    <x v="1442"/>
    <x v="137"/>
    <x v="180"/>
    <d v="2017-04-12T00:00:00"/>
    <n v="762"/>
    <n v="2015"/>
    <s v="Q1"/>
    <s v="Mar"/>
    <s v="First Class"/>
    <s v="LR-16915"/>
    <s v="Lena Radford"/>
    <s v="Consumer"/>
    <s v="United States"/>
    <s v="Durham"/>
    <s v="North Carolina"/>
    <n v="27707"/>
    <s v="South"/>
    <s v="FUR-FU-10000576"/>
    <s v="Furniture"/>
    <s v="Furnishings"/>
    <s v="Luxo Professional Fluorescent Magnifier Lamp with Clamp-Mount Base"/>
    <n v="335.74400000000003"/>
    <n v="2"/>
    <n v="0.2"/>
    <n v="25.180800000000001"/>
    <s v="OK"/>
    <n v="7.4999999999999997E-2"/>
  </r>
  <r>
    <n v="9042"/>
    <s v="CA-2014-114335"/>
    <x v="1443"/>
    <x v="345"/>
    <x v="495"/>
    <d v="2019-10-09T00:00:00"/>
    <n v="2039"/>
    <n v="2014"/>
    <s v="Q1"/>
    <s v="Mar"/>
    <s v="Standard Class"/>
    <s v="XP-21865"/>
    <s v="Xylona Preis"/>
    <s v="Consumer"/>
    <s v="United States"/>
    <s v="Hollywood"/>
    <s v="Florida"/>
    <n v="33021"/>
    <s v="South"/>
    <s v="FUR-FU-10000277"/>
    <s v="Furniture"/>
    <s v="Furnishings"/>
    <s v="Deflect-o DuraMat Antistatic Studded Beveled Mat for Medium Pile Carpeting"/>
    <n v="337.08800000000002"/>
    <n v="4"/>
    <n v="0.2"/>
    <n v="16.854399999999998"/>
    <s v="OK"/>
    <n v="4.9999999999999989E-2"/>
  </r>
  <r>
    <n v="2258"/>
    <s v="CA-2017-105214"/>
    <x v="1444"/>
    <x v="704"/>
    <x v="924"/>
    <d v="2018-09-03T00:00:00"/>
    <n v="441"/>
    <n v="2017"/>
    <s v="Q2"/>
    <s v="Jun"/>
    <s v="First Class"/>
    <s v="TS-21610"/>
    <s v="Troy Staebel"/>
    <s v="Consumer"/>
    <s v="United States"/>
    <s v="San Francisco"/>
    <s v="California"/>
    <n v="94122"/>
    <s v="West"/>
    <s v="FUR-CH-10000015"/>
    <s v="Furniture"/>
    <s v="Chairs"/>
    <s v="Hon Multipurpose Stacking Arm Chairs"/>
    <n v="1212.96"/>
    <n v="7"/>
    <n v="0.2"/>
    <n v="90.971999999999994"/>
    <s v="OK"/>
    <n v="7.4999999999999997E-2"/>
  </r>
  <r>
    <n v="5221"/>
    <s v="CA-2014-140487"/>
    <x v="1445"/>
    <x v="709"/>
    <x v="476"/>
    <d v="2018-08-17T00:00:00"/>
    <n v="1519"/>
    <n v="2014"/>
    <s v="Q2"/>
    <s v="Jun"/>
    <s v="Standard Class"/>
    <s v="SR-20425"/>
    <s v="Sharelle Roach"/>
    <s v="Home Office"/>
    <s v="United States"/>
    <s v="Detroit"/>
    <s v="Michigan"/>
    <n v="48234"/>
    <s v="Central"/>
    <s v="FUR-BO-10000711"/>
    <s v="Furniture"/>
    <s v="Bookcases"/>
    <s v="Hon Metal Bookcases, Gray"/>
    <n v="212.94"/>
    <n v="3"/>
    <n v="0"/>
    <n v="57.4938"/>
    <s v="OK"/>
    <n v="0.27"/>
  </r>
  <r>
    <n v="3884"/>
    <s v="CA-2015-129896"/>
    <x v="1446"/>
    <x v="710"/>
    <x v="475"/>
    <d v="2018-08-27T00:00:00"/>
    <n v="1164"/>
    <n v="2015"/>
    <s v="Q2"/>
    <s v="Jun"/>
    <s v="Standard Class"/>
    <s v="PF-19120"/>
    <s v="Peter Fuller"/>
    <s v="Consumer"/>
    <s v="United States"/>
    <s v="Gilbert"/>
    <s v="Arizona"/>
    <n v="85234"/>
    <s v="West"/>
    <s v="FUR-FU-10002396"/>
    <s v="Furniture"/>
    <s v="Furnishings"/>
    <s v="DAX Copper Panel Document Frame, 5 x 7 Size"/>
    <n v="40.256"/>
    <n v="4"/>
    <n v="0.2"/>
    <n v="11.070399999999999"/>
    <s v="OK"/>
    <n v="0.27499999999999997"/>
  </r>
  <r>
    <n v="3939"/>
    <s v="CA-2015-118955"/>
    <x v="1447"/>
    <x v="710"/>
    <x v="475"/>
    <d v="2018-09-02T00:00:00"/>
    <n v="1170"/>
    <n v="2015"/>
    <s v="Q2"/>
    <s v="Jun"/>
    <s v="Standard Class"/>
    <s v="LS-17230"/>
    <s v="Lycoris Saunders"/>
    <s v="Consumer"/>
    <s v="United States"/>
    <s v="Grand Prairie"/>
    <s v="Texas"/>
    <n v="75051"/>
    <s v="Central"/>
    <s v="FUR-CH-10001708"/>
    <s v="Furniture"/>
    <s v="Chairs"/>
    <s v="Office Star - Contemporary Swivel Chair with Padded Adjustable Arms and Flex Back"/>
    <n v="197.37200000000001"/>
    <n v="2"/>
    <n v="0.3"/>
    <n v="-25.3764"/>
    <s v="OK"/>
    <n v="-0.12857142857142856"/>
  </r>
  <r>
    <n v="3883"/>
    <s v="CA-2015-129896"/>
    <x v="1448"/>
    <x v="710"/>
    <x v="475"/>
    <d v="2018-08-26T00:00:00"/>
    <n v="1163"/>
    <n v="2015"/>
    <s v="Q2"/>
    <s v="Jun"/>
    <s v="Standard Class"/>
    <s v="PF-19120"/>
    <s v="Peter Fuller"/>
    <s v="Consumer"/>
    <s v="United States"/>
    <s v="Gilbert"/>
    <s v="Arizona"/>
    <n v="85234"/>
    <s v="West"/>
    <s v="FUR-FU-10004904"/>
    <s v="Furniture"/>
    <s v="Furnishings"/>
    <s v="Eldon &quot;L&quot; Workstation Diamond Chairmat"/>
    <n v="364.70400000000001"/>
    <n v="6"/>
    <n v="0.2"/>
    <n v="-36.470399999999998"/>
    <s v="OK"/>
    <n v="-9.9999999999999992E-2"/>
  </r>
  <r>
    <n v="174"/>
    <s v="CA-2014-118962"/>
    <x v="1449"/>
    <x v="711"/>
    <x v="926"/>
    <d v="2014-09-08T00:00:00"/>
    <n v="197"/>
    <n v="2014"/>
    <s v="Q1"/>
    <s v="Feb"/>
    <s v="Standard Class"/>
    <s v="CS-12130"/>
    <s v="Chad Sievert"/>
    <s v="Consumer"/>
    <s v="United States"/>
    <s v="Los Angeles"/>
    <s v="California"/>
    <n v="90004"/>
    <s v="West"/>
    <s v="FUR-CH-10003817"/>
    <s v="Furniture"/>
    <s v="Chairs"/>
    <s v="Global Value Steno Chair, Gray"/>
    <n v="340.14400000000001"/>
    <n v="7"/>
    <n v="0.2"/>
    <n v="21.259"/>
    <s v="OK"/>
    <n v="6.25E-2"/>
  </r>
  <r>
    <n v="6731"/>
    <s v="CA-2015-156734"/>
    <x v="1450"/>
    <x v="710"/>
    <x v="475"/>
    <d v="2018-09-12T00:00:00"/>
    <n v="1180"/>
    <n v="2015"/>
    <s v="Q2"/>
    <s v="Jun"/>
    <s v="First Class"/>
    <s v="BV-11245"/>
    <s v="Benjamin Venier"/>
    <s v="Corporate"/>
    <s v="United States"/>
    <s v="Smyrna"/>
    <s v="Tennessee"/>
    <n v="37167"/>
    <s v="South"/>
    <s v="FUR-CH-10002965"/>
    <s v="Furniture"/>
    <s v="Chairs"/>
    <s v="Global Leather Highback Executive Chair with Pneumatic Height Adjustment, Black"/>
    <n v="643.13599999999997"/>
    <n v="4"/>
    <n v="0.2"/>
    <n v="56.2744"/>
    <s v="OK"/>
    <n v="8.7500000000000008E-2"/>
  </r>
  <r>
    <n v="8698"/>
    <s v="CA-2017-119284"/>
    <x v="1451"/>
    <x v="712"/>
    <x v="561"/>
    <d v="2018-08-30T00:00:00"/>
    <n v="436"/>
    <n v="2017"/>
    <s v="Q2"/>
    <s v="Jun"/>
    <s v="Standard Class"/>
    <s v="TS-21205"/>
    <s v="Thomas Seio"/>
    <s v="Corporate"/>
    <s v="United States"/>
    <s v="Nashville"/>
    <s v="Tennessee"/>
    <n v="37211"/>
    <s v="South"/>
    <s v="FUR-FU-10004351"/>
    <s v="Furniture"/>
    <s v="Furnishings"/>
    <s v="Staple-based wall hangings"/>
    <n v="31.167999999999999"/>
    <n v="4"/>
    <n v="0.2"/>
    <n v="9.3504000000000005"/>
    <s v="OK"/>
    <n v="0.30000000000000004"/>
  </r>
  <r>
    <n v="8803"/>
    <s v="CA-2016-140935"/>
    <x v="1452"/>
    <x v="117"/>
    <x v="927"/>
    <d v="2016-12-11T00:00:00"/>
    <n v="546"/>
    <n v="2015"/>
    <s v="Q2"/>
    <s v="Jun"/>
    <s v="First Class"/>
    <s v="AB-10015"/>
    <s v="Aaron Bergman"/>
    <s v="Consumer"/>
    <s v="United States"/>
    <s v="Oklahoma City"/>
    <s v="Oklahoma"/>
    <n v="73120"/>
    <s v="Central"/>
    <s v="FUR-BO-10003966"/>
    <s v="Furniture"/>
    <s v="Bookcases"/>
    <s v="Sauder Facets Collection Library, Sky Alder Finish"/>
    <n v="341.96"/>
    <n v="2"/>
    <n v="0"/>
    <n v="54.7136"/>
    <s v="OK"/>
    <n v="0.16"/>
  </r>
  <r>
    <n v="7681"/>
    <s v="CA-2014-133592"/>
    <x v="1453"/>
    <x v="713"/>
    <x v="294"/>
    <d v="2017-10-12T00:00:00"/>
    <n v="834"/>
    <n v="2015"/>
    <s v="Q3"/>
    <s v="Jul"/>
    <s v="Standard Class"/>
    <s v="KM-16375"/>
    <s v="Katherine Murray"/>
    <s v="Home Office"/>
    <s v="United States"/>
    <s v="Providence"/>
    <s v="Rhode Island"/>
    <n v="2908"/>
    <s v="East"/>
    <s v="FUR-BO-10000362"/>
    <s v="Furniture"/>
    <s v="Bookcases"/>
    <s v="Sauder Inglewood Library Bookcases"/>
    <n v="341.96"/>
    <n v="2"/>
    <n v="0"/>
    <n v="78.650800000000004"/>
    <s v="OK"/>
    <n v="0.23000000000000004"/>
  </r>
  <r>
    <n v="8699"/>
    <s v="CA-2017-119284"/>
    <x v="1454"/>
    <x v="712"/>
    <x v="561"/>
    <d v="2018-08-31T00:00:00"/>
    <n v="437"/>
    <n v="2017"/>
    <s v="Q2"/>
    <s v="Jun"/>
    <s v="Standard Class"/>
    <s v="TS-21205"/>
    <s v="Thomas Seio"/>
    <s v="Corporate"/>
    <s v="United States"/>
    <s v="Nashville"/>
    <s v="Tennessee"/>
    <n v="37211"/>
    <s v="South"/>
    <s v="FUR-TA-10004152"/>
    <s v="Furniture"/>
    <s v="Tables"/>
    <s v="Barricks 18&quot; x 48&quot; Non-Folding Utility Table with Bottom Storage Shelf"/>
    <n v="120.96"/>
    <n v="2"/>
    <n v="0.4"/>
    <n v="-28.224"/>
    <s v="OK"/>
    <n v="-0.23333333333333334"/>
  </r>
  <r>
    <n v="6816"/>
    <s v="CA-2014-144414"/>
    <x v="1455"/>
    <x v="714"/>
    <x v="928"/>
    <d v="2018-09-05T00:00:00"/>
    <n v="1537"/>
    <n v="2014"/>
    <s v="Q2"/>
    <s v="Jun"/>
    <s v="Standard Class"/>
    <s v="GH-14425"/>
    <s v="Gary Hwang"/>
    <s v="Consumer"/>
    <s v="United States"/>
    <s v="Seattle"/>
    <s v="Washington"/>
    <n v="98105"/>
    <s v="West"/>
    <s v="FUR-FU-10003981"/>
    <s v="Furniture"/>
    <s v="Furnishings"/>
    <s v="Eldon Wave Desk Accessories"/>
    <n v="6.24"/>
    <n v="3"/>
    <n v="0"/>
    <n v="2.6208"/>
    <s v="OK"/>
    <n v="0.42"/>
  </r>
  <r>
    <n v="916"/>
    <s v="US-2014-141215"/>
    <x v="1456"/>
    <x v="714"/>
    <x v="928"/>
    <d v="2018-08-24T00:00:00"/>
    <n v="1525"/>
    <n v="2014"/>
    <s v="Q2"/>
    <s v="Jun"/>
    <s v="Standard Class"/>
    <s v="KL-16555"/>
    <s v="Kelly Lampkin"/>
    <s v="Corporate"/>
    <s v="United States"/>
    <s v="San Antonio"/>
    <s v="Texas"/>
    <n v="78207"/>
    <s v="Central"/>
    <s v="FUR-TA-10001520"/>
    <s v="Furniture"/>
    <s v="Tables"/>
    <s v="Lesro Sheffield Collection Coffee Table, End Table, Center Table, Corner Table"/>
    <n v="99.918000000000006"/>
    <n v="2"/>
    <n v="0.3"/>
    <n v="-18.5562"/>
    <s v="OK"/>
    <n v="-0.18571428571428572"/>
  </r>
  <r>
    <n v="917"/>
    <s v="US-2014-141215"/>
    <x v="1457"/>
    <x v="714"/>
    <x v="928"/>
    <d v="2018-08-25T00:00:00"/>
    <n v="1526"/>
    <n v="2014"/>
    <s v="Q2"/>
    <s v="Jun"/>
    <s v="Standard Class"/>
    <s v="KL-16555"/>
    <s v="Kelly Lampkin"/>
    <s v="Corporate"/>
    <s v="United States"/>
    <s v="San Antonio"/>
    <s v="Texas"/>
    <n v="78207"/>
    <s v="Central"/>
    <s v="FUR-CH-10003379"/>
    <s v="Furniture"/>
    <s v="Chairs"/>
    <s v="Global Commerce Series High-Back Swivel/Tilt Chairs"/>
    <n v="797.94399999999996"/>
    <n v="4"/>
    <n v="0.3"/>
    <n v="-56.996000000000002"/>
    <s v="OK"/>
    <n v="-7.1428571428571438E-2"/>
  </r>
  <r>
    <n v="1311"/>
    <s v="CA-2016-141397"/>
    <x v="1458"/>
    <x v="715"/>
    <x v="123"/>
    <d v="2018-09-23T00:00:00"/>
    <n v="824"/>
    <n v="2016"/>
    <s v="Q2"/>
    <s v="Jun"/>
    <s v="First Class"/>
    <s v="RC-19825"/>
    <s v="Roy Collins"/>
    <s v="Consumer"/>
    <s v="United States"/>
    <s v="Pasadena"/>
    <s v="California"/>
    <n v="91104"/>
    <s v="West"/>
    <s v="FUR-CH-10003846"/>
    <s v="Furniture"/>
    <s v="Chairs"/>
    <s v="Hon Valutask Swivel Chairs"/>
    <n v="161.56800000000001"/>
    <n v="2"/>
    <n v="0.2"/>
    <n v="-8.0784000000000002"/>
    <s v="OK"/>
    <n v="-4.9999999999999996E-2"/>
  </r>
  <r>
    <n v="7880"/>
    <s v="CA-2016-155747"/>
    <x v="1459"/>
    <x v="715"/>
    <x v="123"/>
    <d v="2018-08-23T00:00:00"/>
    <n v="793"/>
    <n v="2016"/>
    <s v="Q2"/>
    <s v="Jun"/>
    <s v="Standard Class"/>
    <s v="JS-15685"/>
    <s v="Jim Sink"/>
    <s v="Corporate"/>
    <s v="United States"/>
    <s v="Philadelphia"/>
    <s v="Pennsylvania"/>
    <n v="19140"/>
    <s v="East"/>
    <s v="FUR-TA-10003392"/>
    <s v="Furniture"/>
    <s v="Tables"/>
    <s v="Global Adaptabilities Conference Tables"/>
    <n v="337.17599999999999"/>
    <n v="2"/>
    <n v="0.4"/>
    <n v="-118.0116"/>
    <s v="OK"/>
    <n v="-0.35000000000000003"/>
  </r>
  <r>
    <n v="7106"/>
    <s v="CA-2017-128944"/>
    <x v="1460"/>
    <x v="716"/>
    <x v="563"/>
    <d v="2018-09-18T00:00:00"/>
    <n v="454"/>
    <n v="2017"/>
    <s v="Q2"/>
    <s v="Jun"/>
    <s v="Second Class"/>
    <s v="KH-16330"/>
    <s v="Katharine Harms"/>
    <s v="Corporate"/>
    <s v="United States"/>
    <s v="Newark"/>
    <s v="Ohio"/>
    <n v="43055"/>
    <s v="East"/>
    <s v="FUR-FU-10004909"/>
    <s v="Furniture"/>
    <s v="Furnishings"/>
    <s v="Contemporary Wood/Metal Frame"/>
    <n v="38.783999999999999"/>
    <n v="3"/>
    <n v="0.2"/>
    <n v="7.2720000000000002"/>
    <s v="OK"/>
    <n v="0.1875"/>
  </r>
  <r>
    <n v="6779"/>
    <s v="US-2016-147711"/>
    <x v="1461"/>
    <x v="112"/>
    <x v="929"/>
    <d v="2016-08-09T00:00:00"/>
    <n v="559"/>
    <n v="2015"/>
    <s v="Q1"/>
    <s v="Jan"/>
    <s v="Second Class"/>
    <s v="HF-14995"/>
    <s v="Herbert Flentye"/>
    <s v="Consumer"/>
    <s v="United States"/>
    <s v="Baltimore"/>
    <s v="Maryland"/>
    <n v="21215"/>
    <s v="East"/>
    <s v="FUR-BO-10003159"/>
    <s v="Furniture"/>
    <s v="Bookcases"/>
    <s v="Sauder Camden County Collection Libraries, Planked Cherry Finish"/>
    <n v="344.94"/>
    <n v="3"/>
    <n v="0"/>
    <n v="31.044599999999999"/>
    <s v="OK"/>
    <n v="0.09"/>
  </r>
  <r>
    <n v="1012"/>
    <s v="CA-2017-118437"/>
    <x v="1462"/>
    <x v="716"/>
    <x v="563"/>
    <d v="2018-09-11T00:00:00"/>
    <n v="447"/>
    <n v="2017"/>
    <s v="Q2"/>
    <s v="Jun"/>
    <s v="Second Class"/>
    <s v="PF-19165"/>
    <s v="Philip Fox"/>
    <s v="Consumer"/>
    <s v="United States"/>
    <s v="Olympia"/>
    <s v="Washington"/>
    <n v="98502"/>
    <s v="West"/>
    <s v="FUR-FU-10004848"/>
    <s v="Furniture"/>
    <s v="Furnishings"/>
    <s v="Howard Miller 13-3/4&quot; Diameter Brushed Chrome Round Wall Clock"/>
    <n v="155.25"/>
    <n v="3"/>
    <n v="0"/>
    <n v="46.575000000000003"/>
    <s v="OK"/>
    <n v="0.30000000000000004"/>
  </r>
  <r>
    <n v="830"/>
    <s v="CA-2017-129462"/>
    <x v="1463"/>
    <x v="716"/>
    <x v="563"/>
    <d v="2018-09-04T00:00:00"/>
    <n v="440"/>
    <n v="2017"/>
    <s v="Q2"/>
    <s v="Jun"/>
    <s v="Second Class"/>
    <s v="JE-15745"/>
    <s v="Joel Eaton"/>
    <s v="Consumer"/>
    <s v="United States"/>
    <s v="Florence"/>
    <s v="Kentucky"/>
    <n v="41042"/>
    <s v="South"/>
    <s v="FUR-CH-10000665"/>
    <s v="Furniture"/>
    <s v="Chairs"/>
    <s v="Global Airflow Leather Mesh Back Chair, Black"/>
    <n v="301.95999999999998"/>
    <n v="2"/>
    <n v="0"/>
    <n v="90.587999999999994"/>
    <s v="OK"/>
    <n v="0.3"/>
  </r>
  <r>
    <n v="3145"/>
    <s v="US-2016-148110"/>
    <x v="1464"/>
    <x v="385"/>
    <x v="745"/>
    <d v="2016-11-09T00:00:00"/>
    <n v="593"/>
    <n v="2015"/>
    <s v="Q1"/>
    <s v="Mar"/>
    <s v="Standard Class"/>
    <s v="AR-10825"/>
    <s v="Anthony Rawles"/>
    <s v="Corporate"/>
    <s v="United States"/>
    <s v="Austin"/>
    <s v="Texas"/>
    <n v="78745"/>
    <s v="Central"/>
    <s v="FUR-CH-10002647"/>
    <s v="Furniture"/>
    <s v="Chairs"/>
    <s v="Situations Contoured Folding Chairs, 4/Set"/>
    <n v="347.80200000000002"/>
    <n v="7"/>
    <n v="0.3"/>
    <n v="-24.843"/>
    <s v="OK"/>
    <n v="-7.1428571428571425E-2"/>
  </r>
  <r>
    <n v="7368"/>
    <s v="CA-2016-127243"/>
    <x v="1465"/>
    <x v="618"/>
    <x v="826"/>
    <d v="2017-03-30T00:00:00"/>
    <n v="352"/>
    <n v="2016"/>
    <s v="Q2"/>
    <s v="Apr"/>
    <s v="Standard Class"/>
    <s v="DS-13180"/>
    <s v="David Smith"/>
    <s v="Corporate"/>
    <s v="United States"/>
    <s v="Philadelphia"/>
    <s v="Pennsylvania"/>
    <n v="19140"/>
    <s v="East"/>
    <s v="FUR-CH-10002647"/>
    <s v="Furniture"/>
    <s v="Chairs"/>
    <s v="Situations Contoured Folding Chairs, 4/Set"/>
    <n v="347.80200000000002"/>
    <n v="7"/>
    <n v="0.3"/>
    <n v="-24.843"/>
    <s v="OK"/>
    <n v="-7.1428571428571425E-2"/>
  </r>
  <r>
    <n v="7105"/>
    <s v="CA-2017-128944"/>
    <x v="1466"/>
    <x v="716"/>
    <x v="563"/>
    <d v="2018-09-17T00:00:00"/>
    <n v="453"/>
    <n v="2017"/>
    <s v="Q2"/>
    <s v="Jun"/>
    <s v="Second Class"/>
    <s v="KH-16330"/>
    <s v="Katharine Harms"/>
    <s v="Corporate"/>
    <s v="United States"/>
    <s v="Newark"/>
    <s v="Ohio"/>
    <n v="43055"/>
    <s v="East"/>
    <s v="FUR-CH-10000785"/>
    <s v="Furniture"/>
    <s v="Chairs"/>
    <s v="Global Ergonomic Managers Chair"/>
    <n v="760.11599999999999"/>
    <n v="6"/>
    <n v="0.3"/>
    <n v="-43.435200000000002"/>
    <s v="OK"/>
    <n v="-5.7142857142857148E-2"/>
  </r>
  <r>
    <n v="2496"/>
    <s v="CA-2014-136644"/>
    <x v="1467"/>
    <x v="717"/>
    <x v="462"/>
    <d v="2018-09-01T00:00:00"/>
    <n v="1532"/>
    <n v="2014"/>
    <s v="Q2"/>
    <s v="Jun"/>
    <s v="Standard Class"/>
    <s v="SC-20575"/>
    <s v="Sonia Cooley"/>
    <s v="Consumer"/>
    <s v="United States"/>
    <s v="Mishawaka"/>
    <s v="Indiana"/>
    <n v="46544"/>
    <s v="Central"/>
    <s v="FUR-CH-10000225"/>
    <s v="Furniture"/>
    <s v="Chairs"/>
    <s v="Global Geo Office Task Chair, Gray"/>
    <n v="647.84"/>
    <n v="8"/>
    <n v="0"/>
    <n v="32.392000000000003"/>
    <s v="OK"/>
    <n v="0.05"/>
  </r>
  <r>
    <n v="690"/>
    <s v="US-2014-117135"/>
    <x v="1468"/>
    <x v="718"/>
    <x v="639"/>
    <d v="2018-09-25T00:00:00"/>
    <n v="1555"/>
    <n v="2014"/>
    <s v="Q2"/>
    <s v="Jun"/>
    <s v="Second Class"/>
    <s v="NP-18325"/>
    <s v="Naresj Patel"/>
    <s v="Consumer"/>
    <s v="United States"/>
    <s v="Waynesboro"/>
    <s v="Virginia"/>
    <n v="22980"/>
    <s v="South"/>
    <s v="FUR-FU-10004071"/>
    <s v="Furniture"/>
    <s v="Furnishings"/>
    <s v="Luxo Professional Magnifying Clamp-On Fluorescent Lamps"/>
    <n v="104.01"/>
    <n v="1"/>
    <n v="0"/>
    <n v="14.561400000000001"/>
    <s v="OK"/>
    <n v="0.14000000000000001"/>
  </r>
  <r>
    <n v="4449"/>
    <s v="CA-2015-121965"/>
    <x v="1469"/>
    <x v="719"/>
    <x v="702"/>
    <d v="2018-09-16T00:00:00"/>
    <n v="1181"/>
    <n v="2015"/>
    <s v="Q2"/>
    <s v="Jun"/>
    <s v="Standard Class"/>
    <s v="LH-17155"/>
    <s v="Logan Haushalter"/>
    <s v="Consumer"/>
    <s v="United States"/>
    <s v="Los Angeles"/>
    <s v="California"/>
    <n v="90032"/>
    <s v="West"/>
    <s v="FUR-FU-10000732"/>
    <s v="Furniture"/>
    <s v="Furnishings"/>
    <s v="Eldon 200 Class Desk Accessories"/>
    <n v="12.56"/>
    <n v="2"/>
    <n v="0"/>
    <n v="4.0191999999999997"/>
    <s v="OK"/>
    <n v="0.31999999999999995"/>
  </r>
  <r>
    <n v="2042"/>
    <s v="CA-2015-122287"/>
    <x v="1470"/>
    <x v="719"/>
    <x v="702"/>
    <d v="2018-09-13T00:00:00"/>
    <n v="1178"/>
    <n v="2015"/>
    <s v="Q2"/>
    <s v="Jun"/>
    <s v="Standard Class"/>
    <s v="SN-20560"/>
    <s v="Skye Norling"/>
    <s v="Home Office"/>
    <s v="United States"/>
    <s v="Peoria"/>
    <s v="Arizona"/>
    <n v="85345"/>
    <s v="West"/>
    <s v="FUR-FU-10004973"/>
    <s v="Furniture"/>
    <s v="Furnishings"/>
    <s v="Flat Face Poster Frame"/>
    <n v="75.36"/>
    <n v="5"/>
    <n v="0.2"/>
    <n v="20.724"/>
    <s v="OK"/>
    <n v="0.27500000000000002"/>
  </r>
  <r>
    <n v="3911"/>
    <s v="CA-2015-167010"/>
    <x v="1471"/>
    <x v="43"/>
    <x v="930"/>
    <d v="2015-10-04T00:00:00"/>
    <n v="408"/>
    <n v="2014"/>
    <s v="Q3"/>
    <s v="Aug"/>
    <s v="Standard Class"/>
    <s v="VT-21700"/>
    <s v="Valerie Takahito"/>
    <s v="Home Office"/>
    <s v="United States"/>
    <s v="Philadelphia"/>
    <s v="Pennsylvania"/>
    <n v="19143"/>
    <s v="East"/>
    <s v="FUR-BO-10004218"/>
    <s v="Furniture"/>
    <s v="Bookcases"/>
    <s v="Bush Heritage Pine Collection 5-Shelf Bookcase, Albany Pine Finish, *Special Order"/>
    <n v="352.45"/>
    <n v="5"/>
    <n v="0.5"/>
    <n v="-211.47"/>
    <s v="OK"/>
    <n v="-0.6"/>
  </r>
  <r>
    <n v="8610"/>
    <s v="CA-2014-151946"/>
    <x v="1472"/>
    <x v="101"/>
    <x v="931"/>
    <d v="2014-09-06T00:00:00"/>
    <n v="205"/>
    <n v="2014"/>
    <s v="Q1"/>
    <s v="Feb"/>
    <s v="Standard Class"/>
    <s v="BT-11440"/>
    <s v="Bobby Trafton"/>
    <s v="Consumer"/>
    <s v="United States"/>
    <s v="New York City"/>
    <s v="New York"/>
    <n v="10035"/>
    <s v="East"/>
    <s v="FUR-BO-10003272"/>
    <s v="Furniture"/>
    <s v="Bookcases"/>
    <s v="O'Sullivan Living Dimensions 5-Shelf Bookcases"/>
    <n v="353.56799999999998"/>
    <n v="2"/>
    <n v="0.2"/>
    <n v="-44.195999999999998"/>
    <s v="OK"/>
    <n v="-0.125"/>
  </r>
  <r>
    <n v="9604"/>
    <s v="CA-2016-129861"/>
    <x v="1473"/>
    <x v="720"/>
    <x v="132"/>
    <d v="2018-09-10T00:00:00"/>
    <n v="809"/>
    <n v="2016"/>
    <s v="Q2"/>
    <s v="Jun"/>
    <s v="Standard Class"/>
    <s v="DM-13345"/>
    <s v="Denise Monton"/>
    <s v="Corporate"/>
    <s v="United States"/>
    <s v="Rochester"/>
    <s v="New York"/>
    <n v="14609"/>
    <s v="East"/>
    <s v="FUR-TA-10003715"/>
    <s v="Furniture"/>
    <s v="Tables"/>
    <s v="Hon 2111 Invitation Series Corner Table"/>
    <n v="376.86599999999999"/>
    <n v="3"/>
    <n v="0.4"/>
    <n v="-213.5574"/>
    <s v="OK"/>
    <n v="-0.56666666666666665"/>
  </r>
  <r>
    <n v="6151"/>
    <s v="US-2016-106600"/>
    <x v="1474"/>
    <x v="721"/>
    <x v="245"/>
    <d v="2016-11-04T00:00:00"/>
    <n v="550"/>
    <n v="2015"/>
    <s v="Q2"/>
    <s v="May"/>
    <s v="First Class"/>
    <s v="RM-19375"/>
    <s v="Raymond Messe"/>
    <s v="Consumer"/>
    <s v="United States"/>
    <s v="Columbus"/>
    <s v="Georgia"/>
    <n v="31907"/>
    <s v="South"/>
    <s v="FUR-BO-10001608"/>
    <s v="Furniture"/>
    <s v="Bookcases"/>
    <s v="Hon Metal Bookcases, Black"/>
    <n v="354.9"/>
    <n v="5"/>
    <n v="0"/>
    <n v="88.724999999999994"/>
    <s v="OK"/>
    <n v="0.25"/>
  </r>
  <r>
    <n v="8333"/>
    <s v="CA-2016-153269"/>
    <x v="1475"/>
    <x v="434"/>
    <x v="880"/>
    <d v="2016-12-03T00:00:00"/>
    <n v="557"/>
    <n v="2015"/>
    <s v="Q2"/>
    <s v="May"/>
    <s v="First Class"/>
    <s v="PS-18760"/>
    <s v="Pamela Stobb"/>
    <s v="Consumer"/>
    <s v="United States"/>
    <s v="Andover"/>
    <s v="Massachusetts"/>
    <n v="1810"/>
    <s v="East"/>
    <s v="FUR-CH-10002647"/>
    <s v="Furniture"/>
    <s v="Chairs"/>
    <s v="Situations Contoured Folding Chairs, 4/Set"/>
    <n v="354.9"/>
    <n v="5"/>
    <n v="0"/>
    <n v="88.724999999999994"/>
    <s v="OK"/>
    <n v="0.25"/>
  </r>
  <r>
    <n v="5671"/>
    <s v="CA-2015-141012"/>
    <x v="1476"/>
    <x v="722"/>
    <x v="145"/>
    <d v="2015-11-06T00:00:00"/>
    <n v="380"/>
    <n v="2014"/>
    <s v="Q4"/>
    <s v="Oct"/>
    <s v="Second Class"/>
    <s v="TG-21640"/>
    <s v="Trudy Glocke"/>
    <s v="Consumer"/>
    <s v="United States"/>
    <s v="Pocatello"/>
    <s v="Idaho"/>
    <n v="83201"/>
    <s v="West"/>
    <s v="FUR-FU-10003192"/>
    <s v="Furniture"/>
    <s v="Furnishings"/>
    <s v="Luxo Adjustable Task Clamp Lamp"/>
    <n v="355.36"/>
    <n v="4"/>
    <n v="0"/>
    <n v="92.393600000000006"/>
    <s v="OK"/>
    <n v="0.26"/>
  </r>
  <r>
    <n v="5751"/>
    <s v="CA-2014-145800"/>
    <x v="1477"/>
    <x v="723"/>
    <x v="264"/>
    <d v="2018-07-30T00:00:00"/>
    <n v="1546"/>
    <n v="2014"/>
    <s v="Q2"/>
    <s v="May"/>
    <s v="Standard Class"/>
    <s v="SS-20410"/>
    <s v="Shahid Shariari"/>
    <s v="Consumer"/>
    <s v="United States"/>
    <s v="Buffalo Grove"/>
    <s v="Illinois"/>
    <n v="60089"/>
    <s v="Central"/>
    <s v="FUR-TA-10001539"/>
    <s v="Furniture"/>
    <s v="Tables"/>
    <s v="Chromcraft Rectangular Conference Tables"/>
    <n v="355.45499999999998"/>
    <n v="3"/>
    <n v="0.5"/>
    <n v="-184.8366"/>
    <s v="OK"/>
    <n v="-0.52"/>
  </r>
  <r>
    <n v="6664"/>
    <s v="CA-2017-162173"/>
    <x v="1478"/>
    <x v="243"/>
    <x v="932"/>
    <d v="2017-01-11T00:00:00"/>
    <n v="130"/>
    <n v="2016"/>
    <s v="Q3"/>
    <s v="Sep"/>
    <s v="Standard Class"/>
    <s v="OT-18730"/>
    <s v="Olvera Toch"/>
    <s v="Consumer"/>
    <s v="United States"/>
    <s v="Virginia Beach"/>
    <s v="Virginia"/>
    <n v="23464"/>
    <s v="South"/>
    <s v="FUR-TA-10001520"/>
    <s v="Furniture"/>
    <s v="Tables"/>
    <s v="Lesro Sheffield Collection Coffee Table, End Table, Center Table, Corner Table"/>
    <n v="356.85"/>
    <n v="5"/>
    <n v="0"/>
    <n v="60.664499999999997"/>
    <s v="OK"/>
    <n v="0.16999999999999998"/>
  </r>
  <r>
    <n v="9855"/>
    <s v="CA-2017-138870"/>
    <x v="1479"/>
    <x v="724"/>
    <x v="933"/>
    <d v="2018-09-19T00:00:00"/>
    <n v="453"/>
    <n v="2017"/>
    <s v="Q2"/>
    <s v="Jun"/>
    <s v="Standard Class"/>
    <s v="GA-14515"/>
    <s v="George Ashbrook"/>
    <s v="Consumer"/>
    <s v="United States"/>
    <s v="San Francisco"/>
    <s v="California"/>
    <n v="94109"/>
    <s v="West"/>
    <s v="FUR-FU-10002396"/>
    <s v="Furniture"/>
    <s v="Furnishings"/>
    <s v="DAX Copper Panel Document Frame, 5 x 7 Size"/>
    <n v="50.32"/>
    <n v="4"/>
    <n v="0"/>
    <n v="21.134399999999999"/>
    <s v="OK"/>
    <n v="0.42"/>
  </r>
  <r>
    <n v="4496"/>
    <s v="CA-2017-112753"/>
    <x v="1480"/>
    <x v="724"/>
    <x v="933"/>
    <d v="2018-09-15T00:00:00"/>
    <n v="449"/>
    <n v="2017"/>
    <s v="Q2"/>
    <s v="Jun"/>
    <s v="Standard Class"/>
    <s v="CC-12670"/>
    <s v="Craig Carreira"/>
    <s v="Consumer"/>
    <s v="United States"/>
    <s v="Los Angeles"/>
    <s v="California"/>
    <n v="90032"/>
    <s v="West"/>
    <s v="FUR-BO-10004015"/>
    <s v="Furniture"/>
    <s v="Bookcases"/>
    <s v="Bush Andora Bookcase, Maple/Graphite Gray Finish"/>
    <n v="917.92349999999999"/>
    <n v="9"/>
    <n v="0.15"/>
    <n v="75.593699999999998"/>
    <s v="OK"/>
    <n v="8.2352941176470587E-2"/>
  </r>
  <r>
    <n v="3508"/>
    <s v="CA-2014-166863"/>
    <x v="1481"/>
    <x v="725"/>
    <x v="921"/>
    <d v="2018-09-21T00:00:00"/>
    <n v="1550"/>
    <n v="2014"/>
    <s v="Q2"/>
    <s v="Jun"/>
    <s v="Standard Class"/>
    <s v="SC-20020"/>
    <s v="Sam Craven"/>
    <s v="Consumer"/>
    <s v="United States"/>
    <s v="Plano"/>
    <s v="Texas"/>
    <n v="75023"/>
    <s v="Central"/>
    <s v="FUR-BO-10001608"/>
    <s v="Furniture"/>
    <s v="Bookcases"/>
    <s v="Hon Metal Bookcases, Black"/>
    <n v="193.06559999999999"/>
    <n v="4"/>
    <n v="0.32"/>
    <n v="-19.874400000000001"/>
    <s v="OK"/>
    <n v="-0.10294117647058824"/>
  </r>
  <r>
    <n v="8713"/>
    <s v="US-2015-145422"/>
    <x v="1482"/>
    <x v="4"/>
    <x v="934"/>
    <d v="2015-07-12T00:00:00"/>
    <n v="346"/>
    <n v="2014"/>
    <s v="Q3"/>
    <s v="Jul"/>
    <s v="Standard Class"/>
    <s v="PW-19240"/>
    <s v="Pierre Wener"/>
    <s v="Consumer"/>
    <s v="United States"/>
    <s v="San Francisco"/>
    <s v="California"/>
    <n v="94110"/>
    <s v="West"/>
    <s v="FUR-BO-10002213"/>
    <s v="Furniture"/>
    <s v="Bookcases"/>
    <s v="Sauder Forest Hills Library, Woodland Oak Finish"/>
    <n v="359.49900000000002"/>
    <n v="3"/>
    <n v="0.15"/>
    <n v="-29.605799999999999"/>
    <s v="OK"/>
    <n v="-8.2352941176470573E-2"/>
  </r>
  <r>
    <n v="7749"/>
    <s v="CA-2015-133242"/>
    <x v="1483"/>
    <x v="726"/>
    <x v="698"/>
    <d v="2018-09-14T00:00:00"/>
    <n v="1178"/>
    <n v="2015"/>
    <s v="Q2"/>
    <s v="Jun"/>
    <s v="Standard Class"/>
    <s v="KH-16510"/>
    <s v="Keith Herrera"/>
    <s v="Consumer"/>
    <s v="United States"/>
    <s v="Arlington"/>
    <s v="Virginia"/>
    <n v="22204"/>
    <s v="South"/>
    <s v="FUR-FU-10003464"/>
    <s v="Furniture"/>
    <s v="Furnishings"/>
    <s v="Seth Thomas 8 1/2&quot; Cubicle Clock"/>
    <n v="60.84"/>
    <n v="3"/>
    <n v="0"/>
    <n v="19.468800000000002"/>
    <s v="OK"/>
    <n v="0.32"/>
  </r>
  <r>
    <n v="2998"/>
    <s v="CA-2014-138317"/>
    <x v="1484"/>
    <x v="727"/>
    <x v="853"/>
    <d v="2018-09-26T00:00:00"/>
    <n v="1554"/>
    <n v="2014"/>
    <s v="Q2"/>
    <s v="Jun"/>
    <s v="Standard Class"/>
    <s v="NW-18400"/>
    <s v="Natalie Webber"/>
    <s v="Consumer"/>
    <s v="United States"/>
    <s v="Philadelphia"/>
    <s v="Pennsylvania"/>
    <n v="19120"/>
    <s v="East"/>
    <s v="FUR-FU-10000550"/>
    <s v="Furniture"/>
    <s v="Furnishings"/>
    <s v="Stacking Trays by OIC"/>
    <n v="3.984"/>
    <n v="1"/>
    <n v="0.2"/>
    <n v="0.64739999999999998"/>
    <s v="OK"/>
    <n v="0.16250000000000001"/>
  </r>
  <r>
    <n v="2263"/>
    <s v="CA-2017-122994"/>
    <x v="1485"/>
    <x v="728"/>
    <x v="935"/>
    <d v="2017-09-02T00:00:00"/>
    <n v="641"/>
    <n v="2015"/>
    <s v="Q4"/>
    <s v="Dec"/>
    <s v="First Class"/>
    <s v="MV-17485"/>
    <s v="Mark Van Huff"/>
    <s v="Consumer"/>
    <s v="United States"/>
    <s v="Arlington"/>
    <s v="Virginia"/>
    <n v="22204"/>
    <s v="South"/>
    <s v="FUR-BO-10004015"/>
    <s v="Furniture"/>
    <s v="Bookcases"/>
    <s v="Bush Andora Bookcase, Maple/Graphite Gray Finish"/>
    <n v="359.97"/>
    <n v="3"/>
    <n v="0"/>
    <n v="79.193399999999997"/>
    <s v="OK"/>
    <n v="0.21999999999999997"/>
  </r>
  <r>
    <n v="3377"/>
    <s v="CA-2015-161718"/>
    <x v="1486"/>
    <x v="221"/>
    <x v="936"/>
    <d v="2015-10-12T00:00:00"/>
    <n v="424"/>
    <n v="2014"/>
    <s v="Q3"/>
    <s v="Aug"/>
    <s v="Standard Class"/>
    <s v="SO-20335"/>
    <s v="Sean O'Donnell"/>
    <s v="Consumer"/>
    <s v="United States"/>
    <s v="Hempstead"/>
    <s v="New York"/>
    <n v="11550"/>
    <s v="East"/>
    <s v="FUR-CH-10002965"/>
    <s v="Furniture"/>
    <s v="Chairs"/>
    <s v="Global Leather Highback Executive Chair with Pneumatic Height Adjustment, Black"/>
    <n v="361.76400000000001"/>
    <n v="2"/>
    <n v="0.1"/>
    <n v="68.333200000000005"/>
    <s v="OK"/>
    <n v="0.18888888888888888"/>
  </r>
  <r>
    <n v="2744"/>
    <s v="CA-2015-140144"/>
    <x v="1487"/>
    <x v="729"/>
    <x v="913"/>
    <d v="2018-09-22T00:00:00"/>
    <n v="1185"/>
    <n v="2015"/>
    <s v="Q2"/>
    <s v="Jun"/>
    <s v="Second Class"/>
    <s v="SC-20770"/>
    <s v="Stewart Carmichael"/>
    <s v="Corporate"/>
    <s v="United States"/>
    <s v="San Francisco"/>
    <s v="California"/>
    <n v="94122"/>
    <s v="West"/>
    <s v="FUR-FU-10002253"/>
    <s v="Furniture"/>
    <s v="Furnishings"/>
    <s v="Howard Miller 13&quot; Diameter Pewter Finish Round Wall Clock"/>
    <n v="257.64"/>
    <n v="6"/>
    <n v="0"/>
    <n v="100.4796"/>
    <s v="OK"/>
    <n v="0.39"/>
  </r>
  <r>
    <n v="9913"/>
    <s v="CA-2015-132388"/>
    <x v="1488"/>
    <x v="488"/>
    <x v="937"/>
    <d v="2015-12-10T00:00:00"/>
    <n v="400"/>
    <n v="2014"/>
    <s v="Q4"/>
    <s v="Nov"/>
    <s v="First Class"/>
    <s v="KN-16390"/>
    <s v="Katherine Nockton"/>
    <s v="Corporate"/>
    <s v="United States"/>
    <s v="Santa Barbara"/>
    <s v="California"/>
    <n v="93101"/>
    <s v="West"/>
    <s v="FUR-CH-10001714"/>
    <s v="Furniture"/>
    <s v="Chairs"/>
    <s v="Global Leather &amp; Oak Executive Chair, Burgundy"/>
    <n v="362.13600000000002"/>
    <n v="3"/>
    <n v="0.2"/>
    <n v="-54.320399999999999"/>
    <s v="OK"/>
    <n v="-0.15"/>
  </r>
  <r>
    <n v="7949"/>
    <s v="CA-2014-131009"/>
    <x v="1489"/>
    <x v="333"/>
    <x v="643"/>
    <d v="2014-05-03T00:00:00"/>
    <n v="119"/>
    <n v="2014"/>
    <s v="Q1"/>
    <s v="Jan"/>
    <s v="Standard Class"/>
    <s v="SC-20380"/>
    <s v="Shahid Collister"/>
    <s v="Consumer"/>
    <s v="United States"/>
    <s v="El Paso"/>
    <s v="Texas"/>
    <n v="79907"/>
    <s v="Central"/>
    <s v="FUR-CH-10001270"/>
    <s v="Furniture"/>
    <s v="Chairs"/>
    <s v="Harbour Creations Steel Folding Chair"/>
    <n v="362.25"/>
    <n v="6"/>
    <n v="0.3"/>
    <n v="0"/>
    <s v="Zero-Profit Order"/>
    <n v="0"/>
  </r>
  <r>
    <n v="1848"/>
    <s v="CA-2017-128370"/>
    <x v="1490"/>
    <x v="378"/>
    <x v="938"/>
    <d v="2017-10-09T00:00:00"/>
    <n v="584"/>
    <n v="2016"/>
    <s v="Q1"/>
    <s v="Mar"/>
    <s v="Same Day"/>
    <s v="FH-14275"/>
    <s v="Frank Hawley"/>
    <s v="Corporate"/>
    <s v="United States"/>
    <s v="Los Angeles"/>
    <s v="California"/>
    <n v="90004"/>
    <s v="West"/>
    <s v="FUR-CH-10002602"/>
    <s v="Furniture"/>
    <s v="Chairs"/>
    <s v="DMI Arturo Collection Mission-style Design Wood Chair"/>
    <n v="362.35199999999998"/>
    <n v="3"/>
    <n v="0.2"/>
    <n v="27.176400000000001"/>
    <s v="OK"/>
    <n v="7.5000000000000011E-2"/>
  </r>
  <r>
    <n v="8303"/>
    <s v="US-2017-167318"/>
    <x v="1491"/>
    <x v="191"/>
    <x v="259"/>
    <d v="2019-02-04T00:00:00"/>
    <n v="757"/>
    <n v="2017"/>
    <s v="Q1"/>
    <s v="Jan"/>
    <s v="Standard Class"/>
    <s v="GZ-14545"/>
    <s v="George Zrebassa"/>
    <s v="Corporate"/>
    <s v="United States"/>
    <s v="Los Angeles"/>
    <s v="California"/>
    <n v="90036"/>
    <s v="West"/>
    <s v="FUR-CH-10000665"/>
    <s v="Furniture"/>
    <s v="Chairs"/>
    <s v="Global Airflow Leather Mesh Back Chair, Black"/>
    <n v="362.35199999999998"/>
    <n v="3"/>
    <n v="0.2"/>
    <n v="45.293999999999997"/>
    <s v="OK"/>
    <n v="0.125"/>
  </r>
  <r>
    <n v="3520"/>
    <s v="CA-2015-124975"/>
    <x v="1492"/>
    <x v="729"/>
    <x v="913"/>
    <d v="2018-10-01T00:00:00"/>
    <n v="1194"/>
    <n v="2015"/>
    <s v="Q2"/>
    <s v="Jun"/>
    <s v="First Class"/>
    <s v="MG-17875"/>
    <s v="Michael Grace"/>
    <s v="Home Office"/>
    <s v="United States"/>
    <s v="Aurora"/>
    <s v="Illinois"/>
    <n v="60505"/>
    <s v="Central"/>
    <s v="FUR-TA-10002645"/>
    <s v="Furniture"/>
    <s v="Tables"/>
    <s v="Hon Rectangular Conference Tables"/>
    <n v="796.42499999999995"/>
    <n v="7"/>
    <n v="0.5"/>
    <n v="-525.64049999999997"/>
    <s v="OK"/>
    <n v="-0.66"/>
  </r>
  <r>
    <n v="7055"/>
    <s v="CA-2016-165330"/>
    <x v="1493"/>
    <x v="705"/>
    <x v="939"/>
    <d v="2016-11-12T00:00:00"/>
    <n v="496"/>
    <n v="2015"/>
    <s v="Q3"/>
    <s v="Jul"/>
    <s v="Same Day"/>
    <s v="WB-21850"/>
    <s v="William Brown"/>
    <s v="Consumer"/>
    <s v="United States"/>
    <s v="Anaheim"/>
    <s v="California"/>
    <n v="92804"/>
    <s v="West"/>
    <s v="FUR-CH-10003774"/>
    <s v="Furniture"/>
    <s v="Chairs"/>
    <s v="Global Wood Trimmed Manager's Task Chair, Khaki"/>
    <n v="363.92"/>
    <n v="5"/>
    <n v="0.2"/>
    <n v="-31.843"/>
    <s v="OK"/>
    <n v="-8.7499999999999994E-2"/>
  </r>
  <r>
    <n v="7288"/>
    <s v="CA-2016-149965"/>
    <x v="1494"/>
    <x v="730"/>
    <x v="92"/>
    <d v="2018-09-24T00:00:00"/>
    <n v="821"/>
    <n v="2016"/>
    <s v="Q2"/>
    <s v="Jun"/>
    <s v="Standard Class"/>
    <s v="BS-11365"/>
    <s v="Bill Shonely"/>
    <s v="Corporate"/>
    <s v="United States"/>
    <s v="Oklahoma City"/>
    <s v="Oklahoma"/>
    <n v="73120"/>
    <s v="Central"/>
    <s v="FUR-FU-10004270"/>
    <s v="Furniture"/>
    <s v="Furnishings"/>
    <s v="Executive Impressions 13&quot; Clairmont Wall Clock"/>
    <n v="57.69"/>
    <n v="3"/>
    <n v="0"/>
    <n v="23.652899999999999"/>
    <s v="OK"/>
    <n v="0.41"/>
  </r>
  <r>
    <n v="1629"/>
    <s v="CA-2017-101049"/>
    <x v="1495"/>
    <x v="731"/>
    <x v="940"/>
    <d v="2018-09-28T00:00:00"/>
    <n v="460"/>
    <n v="2017"/>
    <s v="Q2"/>
    <s v="Jun"/>
    <s v="Second Class"/>
    <s v="AS-10240"/>
    <s v="Alan Shonely"/>
    <s v="Consumer"/>
    <s v="United States"/>
    <s v="Cleveland"/>
    <s v="Ohio"/>
    <n v="44105"/>
    <s v="East"/>
    <s v="FUR-FU-10004415"/>
    <s v="Furniture"/>
    <s v="Furnishings"/>
    <s v="Stacking Tray, Side-Loading, Legal, Smoke"/>
    <n v="17.920000000000002"/>
    <n v="5"/>
    <n v="0.2"/>
    <n v="2.464"/>
    <s v="OK"/>
    <n v="0.13749999999999998"/>
  </r>
  <r>
    <n v="3375"/>
    <s v="CA-2015-161718"/>
    <x v="1496"/>
    <x v="221"/>
    <x v="941"/>
    <d v="2015-10-12T00:00:00"/>
    <n v="425"/>
    <n v="2014"/>
    <s v="Q3"/>
    <s v="Aug"/>
    <s v="Standard Class"/>
    <s v="SO-20335"/>
    <s v="Sean O'Donnell"/>
    <s v="Consumer"/>
    <s v="United States"/>
    <s v="Hempstead"/>
    <s v="New York"/>
    <n v="11550"/>
    <s v="East"/>
    <s v="FUR-CH-10002372"/>
    <s v="Furniture"/>
    <s v="Chairs"/>
    <s v="Office Star - Ergonomically Designed Knee Chair"/>
    <n v="364.41"/>
    <n v="5"/>
    <n v="0.1"/>
    <n v="8.0980000000000008"/>
    <s v="OK"/>
    <n v="2.2222222222222223E-2"/>
  </r>
  <r>
    <n v="5228"/>
    <s v="CA-2016-119865"/>
    <x v="1497"/>
    <x v="732"/>
    <x v="942"/>
    <d v="2018-09-27T00:00:00"/>
    <n v="823"/>
    <n v="2016"/>
    <s v="Q2"/>
    <s v="Jun"/>
    <s v="Standard Class"/>
    <s v="AS-10090"/>
    <s v="Adam Shillingsburg"/>
    <s v="Consumer"/>
    <s v="United States"/>
    <s v="New York City"/>
    <s v="New York"/>
    <n v="10011"/>
    <s v="East"/>
    <s v="FUR-BO-10003272"/>
    <s v="Furniture"/>
    <s v="Bookcases"/>
    <s v="O'Sullivan Living Dimensions 5-Shelf Bookcases"/>
    <n v="353.56799999999998"/>
    <n v="2"/>
    <n v="0.2"/>
    <n v="-44.195999999999998"/>
    <s v="OK"/>
    <n v="-0.125"/>
  </r>
  <r>
    <n v="4051"/>
    <s v="CA-2017-136350"/>
    <x v="1498"/>
    <x v="733"/>
    <x v="943"/>
    <d v="2018-10-06T00:00:00"/>
    <n v="467"/>
    <n v="2017"/>
    <s v="Q2"/>
    <s v="Jun"/>
    <s v="Second Class"/>
    <s v="GA-14515"/>
    <s v="George Ashbrook"/>
    <s v="Consumer"/>
    <s v="United States"/>
    <s v="New York City"/>
    <s v="New York"/>
    <n v="10011"/>
    <s v="East"/>
    <s v="FUR-CH-10001891"/>
    <s v="Furniture"/>
    <s v="Chairs"/>
    <s v="Global Deluxe Office Fabric Chairs"/>
    <n v="172.76400000000001"/>
    <n v="2"/>
    <n v="0.1"/>
    <n v="32.633200000000002"/>
    <s v="OK"/>
    <n v="0.18888888888888888"/>
  </r>
  <r>
    <n v="4050"/>
    <s v="CA-2017-136350"/>
    <x v="1499"/>
    <x v="733"/>
    <x v="943"/>
    <d v="2018-10-05T00:00:00"/>
    <n v="466"/>
    <n v="2017"/>
    <s v="Q2"/>
    <s v="Jun"/>
    <s v="Second Class"/>
    <s v="GA-14515"/>
    <s v="George Ashbrook"/>
    <s v="Consumer"/>
    <s v="United States"/>
    <s v="New York City"/>
    <s v="New York"/>
    <n v="10011"/>
    <s v="East"/>
    <s v="FUR-FU-10003601"/>
    <s v="Furniture"/>
    <s v="Furnishings"/>
    <s v="Deflect-o RollaMat Studded, Beveled Mat for Medium Pile Carpeting"/>
    <n v="276.69"/>
    <n v="3"/>
    <n v="0"/>
    <n v="49.804200000000002"/>
    <s v="OK"/>
    <n v="0.18"/>
  </r>
  <r>
    <n v="8396"/>
    <s v="CA-2016-142594"/>
    <x v="1500"/>
    <x v="431"/>
    <x v="603"/>
    <d v="2016-06-12T00:00:00"/>
    <n v="532"/>
    <n v="2014"/>
    <s v="Q4"/>
    <s v="Dec"/>
    <s v="Second Class"/>
    <s v="EJ-14155"/>
    <s v="Eva Jacobs"/>
    <s v="Consumer"/>
    <s v="United States"/>
    <s v="Franklin"/>
    <s v="Massachusetts"/>
    <n v="2038"/>
    <s v="East"/>
    <s v="FUR-TA-10001095"/>
    <s v="Furniture"/>
    <s v="Tables"/>
    <s v="Chromcraft Round Conference Tables"/>
    <n v="366.00900000000001"/>
    <n v="3"/>
    <n v="0.3"/>
    <n v="-47.058300000000003"/>
    <s v="OK"/>
    <n v="-0.12857142857142859"/>
  </r>
  <r>
    <n v="8505"/>
    <s v="CA-2016-109400"/>
    <x v="1501"/>
    <x v="92"/>
    <x v="944"/>
    <d v="2016-06-05T00:00:00"/>
    <n v="519"/>
    <n v="2015"/>
    <s v="Q1"/>
    <s v="Jan"/>
    <s v="Standard Class"/>
    <s v="NR-18550"/>
    <s v="Nick Radford"/>
    <s v="Consumer"/>
    <s v="United States"/>
    <s v="Amarillo"/>
    <s v="Texas"/>
    <n v="79109"/>
    <s v="Central"/>
    <s v="FUR-CH-10003298"/>
    <s v="Furniture"/>
    <s v="Chairs"/>
    <s v="Office Star - Contemporary Task Swivel chair with Loop Arms, Charcoal"/>
    <n v="366.74400000000003"/>
    <n v="4"/>
    <n v="0.3"/>
    <n v="-110.0232"/>
    <s v="OK"/>
    <n v="-0.3"/>
  </r>
  <r>
    <n v="7002"/>
    <s v="CA-2015-104871"/>
    <x v="1502"/>
    <x v="734"/>
    <x v="598"/>
    <d v="2018-02-07T00:00:00"/>
    <n v="1071"/>
    <n v="2015"/>
    <s v="Q1"/>
    <s v="Mar"/>
    <s v="Standard Class"/>
    <s v="DR-12940"/>
    <s v="Daniel Raglin"/>
    <s v="Home Office"/>
    <s v="United States"/>
    <s v="Normal"/>
    <s v="Illinois"/>
    <n v="61761"/>
    <s v="Central"/>
    <s v="FUR-CH-10003298"/>
    <s v="Furniture"/>
    <s v="Chairs"/>
    <s v="Office Star - Contemporary Task Swivel chair with Loop Arms, Charcoal"/>
    <n v="366.74400000000003"/>
    <n v="4"/>
    <n v="0.3"/>
    <n v="-110.0232"/>
    <s v="OK"/>
    <n v="-0.3"/>
  </r>
  <r>
    <n v="2433"/>
    <s v="CA-2014-148586"/>
    <x v="1503"/>
    <x v="454"/>
    <x v="643"/>
    <d v="2018-01-12T00:00:00"/>
    <n v="1469"/>
    <n v="2014"/>
    <s v="Q1"/>
    <s v="Jan"/>
    <s v="Standard Class"/>
    <s v="AZ-10750"/>
    <s v="Annie Zypern"/>
    <s v="Consumer"/>
    <s v="United States"/>
    <s v="New York City"/>
    <s v="New York"/>
    <n v="10009"/>
    <s v="East"/>
    <s v="FUR-CH-10002439"/>
    <s v="Furniture"/>
    <s v="Chairs"/>
    <s v="Iceberg Nesting Folding Chair, 19w x 6d x 43h"/>
    <n v="366.786"/>
    <n v="7"/>
    <n v="0.1"/>
    <n v="65.206400000000002"/>
    <s v="OK"/>
    <n v="0.17777777777777778"/>
  </r>
  <r>
    <n v="9288"/>
    <s v="CA-2017-154011"/>
    <x v="1504"/>
    <x v="733"/>
    <x v="943"/>
    <d v="2018-09-20T00:00:00"/>
    <n v="451"/>
    <n v="2017"/>
    <s v="Q2"/>
    <s v="Jun"/>
    <s v="Standard Class"/>
    <s v="DB-13270"/>
    <s v="Deborah Brumfield"/>
    <s v="Home Office"/>
    <s v="United States"/>
    <s v="Dallas"/>
    <s v="Texas"/>
    <n v="75081"/>
    <s v="Central"/>
    <s v="FUR-TA-10000688"/>
    <s v="Furniture"/>
    <s v="Tables"/>
    <s v="Chromcraft Bull-Nose Wood Round Conference Table Top, Wood Base"/>
    <n v="457.48500000000001"/>
    <n v="3"/>
    <n v="0.3"/>
    <n v="-84.961500000000001"/>
    <s v="OK"/>
    <n v="-0.18571428571428572"/>
  </r>
  <r>
    <n v="6420"/>
    <s v="CA-2016-140130"/>
    <x v="1505"/>
    <x v="263"/>
    <x v="945"/>
    <d v="2016-10-07T00:00:00"/>
    <n v="149"/>
    <n v="2016"/>
    <s v="Q2"/>
    <s v="May"/>
    <s v="Standard Class"/>
    <s v="HW-14935"/>
    <s v="Helen Wasserman"/>
    <s v="Corporate"/>
    <s v="United States"/>
    <s v="Tulsa"/>
    <s v="Oklahoma"/>
    <n v="74133"/>
    <s v="Central"/>
    <s v="FUR-CH-10002084"/>
    <s v="Furniture"/>
    <s v="Chairs"/>
    <s v="Hon Mobius Operator's Chair"/>
    <n v="368.97"/>
    <n v="3"/>
    <n v="0"/>
    <n v="81.173400000000001"/>
    <s v="OK"/>
    <n v="0.21999999999999997"/>
  </r>
  <r>
    <n v="9033"/>
    <s v="CA-2017-105823"/>
    <x v="1506"/>
    <x v="733"/>
    <x v="943"/>
    <d v="2018-10-02T00:00:00"/>
    <n v="463"/>
    <n v="2017"/>
    <s v="Q2"/>
    <s v="Jun"/>
    <s v="Standard Class"/>
    <s v="RB-19465"/>
    <s v="Rick Bensley"/>
    <s v="Home Office"/>
    <s v="United States"/>
    <s v="Detroit"/>
    <s v="Michigan"/>
    <n v="48227"/>
    <s v="Central"/>
    <s v="FUR-CH-10000454"/>
    <s v="Furniture"/>
    <s v="Chairs"/>
    <s v="Hon Deluxe Fabric Upholstered Stacking Chairs, Rounded Back"/>
    <n v="487.96"/>
    <n v="2"/>
    <n v="0"/>
    <n v="146.38800000000001"/>
    <s v="OK"/>
    <n v="0.30000000000000004"/>
  </r>
  <r>
    <n v="9545"/>
    <s v="CA-2015-135251"/>
    <x v="1507"/>
    <x v="735"/>
    <x v="946"/>
    <d v="2015-10-08T00:00:00"/>
    <n v="389"/>
    <n v="2014"/>
    <s v="Q3"/>
    <s v="Sep"/>
    <s v="Standard Class"/>
    <s v="RP-19270"/>
    <s v="Rachel Payne"/>
    <s v="Corporate"/>
    <s v="United States"/>
    <s v="Houston"/>
    <s v="Texas"/>
    <n v="77095"/>
    <s v="Central"/>
    <s v="FUR-BO-10003965"/>
    <s v="Furniture"/>
    <s v="Bookcases"/>
    <s v="O'Sullivan Manor Hill 2-Door Library in Brianna Oak"/>
    <n v="369.19920000000002"/>
    <n v="3"/>
    <n v="0.32"/>
    <n v="-114.01739999999999"/>
    <s v="OK"/>
    <n v="-0.30882352941176466"/>
  </r>
  <r>
    <n v="4021"/>
    <s v="CA-2014-154963"/>
    <x v="1508"/>
    <x v="736"/>
    <x v="893"/>
    <d v="2018-09-29T00:00:00"/>
    <n v="1555"/>
    <n v="2014"/>
    <s v="Q2"/>
    <s v="Jun"/>
    <s v="Standard Class"/>
    <s v="AA-10645"/>
    <s v="Anna Andreadi"/>
    <s v="Consumer"/>
    <s v="United States"/>
    <s v="Chester"/>
    <s v="Pennsylvania"/>
    <n v="19013"/>
    <s v="East"/>
    <s v="FUR-CH-10004698"/>
    <s v="Furniture"/>
    <s v="Chairs"/>
    <s v="Padded Folding Chairs, Black, 4/Carton"/>
    <n v="170.05799999999999"/>
    <n v="3"/>
    <n v="0.3"/>
    <n v="-4.8587999999999996"/>
    <s v="OK"/>
    <n v="-2.8571428571428571E-2"/>
  </r>
  <r>
    <n v="2665"/>
    <s v="CA-2016-164784"/>
    <x v="1509"/>
    <x v="432"/>
    <x v="947"/>
    <d v="2016-04-05T00:00:00"/>
    <n v="477"/>
    <n v="2014"/>
    <s v="Q4"/>
    <s v="Dec"/>
    <s v="First Class"/>
    <s v="HF-14995"/>
    <s v="Herbert Flentye"/>
    <s v="Consumer"/>
    <s v="United States"/>
    <s v="Memphis"/>
    <s v="Tennessee"/>
    <n v="38109"/>
    <s v="South"/>
    <s v="FUR-TA-10004534"/>
    <s v="Furniture"/>
    <s v="Tables"/>
    <s v="Bevis 44 x 96 Conference Tables"/>
    <n v="370.62"/>
    <n v="3"/>
    <n v="0.4"/>
    <n v="-142.071"/>
    <s v="OK"/>
    <n v="-0.3833333333333333"/>
  </r>
  <r>
    <n v="3999"/>
    <s v="CA-2015-105627"/>
    <x v="1510"/>
    <x v="737"/>
    <x v="948"/>
    <d v="2015-12-03T00:00:00"/>
    <n v="426"/>
    <n v="2014"/>
    <s v="Q4"/>
    <s v="Oct"/>
    <s v="Standard Class"/>
    <s v="DK-12895"/>
    <s v="Dana Kaydos"/>
    <s v="Consumer"/>
    <s v="United States"/>
    <s v="Kenosha"/>
    <s v="Wisconsin"/>
    <n v="53142"/>
    <s v="Central"/>
    <s v="FUR-FU-10000308"/>
    <s v="Furniture"/>
    <s v="Furnishings"/>
    <s v="Deflect-o Glass Clear Studded Chair Mats"/>
    <n v="373.08"/>
    <n v="6"/>
    <n v="0"/>
    <n v="82.077600000000004"/>
    <s v="OK"/>
    <n v="0.22000000000000003"/>
  </r>
  <r>
    <n v="8354"/>
    <s v="CA-2017-132199"/>
    <x v="1511"/>
    <x v="238"/>
    <x v="949"/>
    <d v="2017-08-05T00:00:00"/>
    <n v="670"/>
    <n v="2015"/>
    <s v="Q4"/>
    <s v="Oct"/>
    <s v="Standard Class"/>
    <s v="BO-11350"/>
    <s v="Bill Overfelt"/>
    <s v="Corporate"/>
    <s v="United States"/>
    <s v="Philadelphia"/>
    <s v="Pennsylvania"/>
    <n v="19134"/>
    <s v="East"/>
    <s v="FUR-TA-10003748"/>
    <s v="Furniture"/>
    <s v="Tables"/>
    <s v="Bevis 36 x 72 Conference Tables"/>
    <n v="373.47"/>
    <n v="5"/>
    <n v="0.4"/>
    <n v="-112.041"/>
    <s v="OK"/>
    <n v="-0.3"/>
  </r>
  <r>
    <n v="385"/>
    <s v="US-2015-168935"/>
    <x v="1512"/>
    <x v="36"/>
    <x v="513"/>
    <d v="2017-03-13T00:00:00"/>
    <n v="760"/>
    <n v="2015"/>
    <s v="Q1"/>
    <s v="Feb"/>
    <s v="Standard Class"/>
    <s v="DO-13435"/>
    <s v="Denny Ordway"/>
    <s v="Consumer"/>
    <s v="United States"/>
    <s v="Pembroke Pines"/>
    <s v="Florida"/>
    <n v="33024"/>
    <s v="South"/>
    <s v="FUR-TA-10000617"/>
    <s v="Furniture"/>
    <s v="Tables"/>
    <s v="Hon Practical Foundations 30 x 60 Training Table, Light Gray/Charcoal"/>
    <n v="375.45749999999998"/>
    <n v="3"/>
    <n v="0.45"/>
    <n v="-157.0095"/>
    <s v="OK"/>
    <n v="-0.41818181818181821"/>
  </r>
  <r>
    <n v="8311"/>
    <s v="CA-2014-168312"/>
    <x v="1513"/>
    <x v="738"/>
    <x v="556"/>
    <d v="2014-07-03T00:00:00"/>
    <n v="177"/>
    <n v="2014"/>
    <s v="Q1"/>
    <s v="Jan"/>
    <s v="Standard Class"/>
    <s v="GW-14605"/>
    <s v="Giulietta Weimer"/>
    <s v="Consumer"/>
    <s v="United States"/>
    <s v="Houston"/>
    <s v="Texas"/>
    <n v="77036"/>
    <s v="Central"/>
    <s v="FUR-TA-10001866"/>
    <s v="Furniture"/>
    <s v="Tables"/>
    <s v="Bevis Round Conference Room Tables and Bases"/>
    <n v="376.50900000000001"/>
    <n v="3"/>
    <n v="0.3"/>
    <n v="-43.029600000000002"/>
    <s v="OK"/>
    <n v="-0.11428571428571428"/>
  </r>
  <r>
    <n v="4023"/>
    <s v="CA-2014-154963"/>
    <x v="1514"/>
    <x v="736"/>
    <x v="893"/>
    <d v="2018-09-30T00:00:00"/>
    <n v="1556"/>
    <n v="2014"/>
    <s v="Q2"/>
    <s v="Jun"/>
    <s v="Standard Class"/>
    <s v="AA-10645"/>
    <s v="Anna Andreadi"/>
    <s v="Consumer"/>
    <s v="United States"/>
    <s v="Chester"/>
    <s v="Pennsylvania"/>
    <n v="19013"/>
    <s v="East"/>
    <s v="FUR-CH-10000454"/>
    <s v="Furniture"/>
    <s v="Chairs"/>
    <s v="Hon Deluxe Fabric Upholstered Stacking Chairs, Rounded Back"/>
    <n v="853.93"/>
    <n v="5"/>
    <n v="0.3"/>
    <n v="0"/>
    <s v="Zero-Profit Order"/>
    <n v="0"/>
  </r>
  <r>
    <n v="7427"/>
    <s v="CA-2016-101693"/>
    <x v="1515"/>
    <x v="739"/>
    <x v="134"/>
    <d v="2018-10-11T00:00:00"/>
    <n v="836"/>
    <n v="2016"/>
    <s v="Q2"/>
    <s v="Jun"/>
    <s v="Second Class"/>
    <s v="LC-17140"/>
    <s v="Logan Currie"/>
    <s v="Consumer"/>
    <s v="United States"/>
    <s v="Houston"/>
    <s v="Texas"/>
    <n v="77070"/>
    <s v="Central"/>
    <s v="FUR-FU-10003919"/>
    <s v="Furniture"/>
    <s v="Furnishings"/>
    <s v="Eldon Executive Woodline II Cherry Finish Desk Accessories"/>
    <n v="32.712000000000003"/>
    <n v="2"/>
    <n v="0.6"/>
    <n v="-26.169599999999999"/>
    <s v="OK"/>
    <n v="-0.79999999999999993"/>
  </r>
  <r>
    <n v="7426"/>
    <s v="CA-2016-101693"/>
    <x v="1516"/>
    <x v="739"/>
    <x v="134"/>
    <d v="2018-10-10T00:00:00"/>
    <n v="835"/>
    <n v="2016"/>
    <s v="Q2"/>
    <s v="Jun"/>
    <s v="Second Class"/>
    <s v="LC-17140"/>
    <s v="Logan Currie"/>
    <s v="Consumer"/>
    <s v="United States"/>
    <s v="Houston"/>
    <s v="Texas"/>
    <n v="77070"/>
    <s v="Central"/>
    <s v="FUR-CH-10001146"/>
    <s v="Furniture"/>
    <s v="Chairs"/>
    <s v="Global Value Mid-Back Manager's Chair, Gray"/>
    <n v="85.245999999999995"/>
    <n v="2"/>
    <n v="0.3"/>
    <n v="-6.0890000000000004"/>
    <s v="OK"/>
    <n v="-7.1428571428571438E-2"/>
  </r>
  <r>
    <n v="9584"/>
    <s v="CA-2017-116127"/>
    <x v="1517"/>
    <x v="740"/>
    <x v="950"/>
    <d v="2018-10-13T00:00:00"/>
    <n v="473"/>
    <n v="2017"/>
    <s v="Q2"/>
    <s v="Jun"/>
    <s v="Second Class"/>
    <s v="SB-20185"/>
    <s v="Sarah Brown"/>
    <s v="Consumer"/>
    <s v="United States"/>
    <s v="New York City"/>
    <s v="New York"/>
    <n v="10024"/>
    <s v="East"/>
    <s v="FUR-BO-10002213"/>
    <s v="Furniture"/>
    <s v="Bookcases"/>
    <s v="DMI Eclipse Executive Suite Bookcases"/>
    <n v="400.78399999999999"/>
    <n v="1"/>
    <n v="0.2"/>
    <n v="-5.0098000000000003"/>
    <s v="OK"/>
    <n v="-1.2500000000000001E-2"/>
  </r>
  <r>
    <n v="9402"/>
    <s v="CA-2014-159814"/>
    <x v="1518"/>
    <x v="741"/>
    <x v="41"/>
    <d v="2018-10-04T00:00:00"/>
    <n v="1559"/>
    <n v="2014"/>
    <s v="Q2"/>
    <s v="Jun"/>
    <s v="Standard Class"/>
    <s v="LP-17080"/>
    <s v="Liz Pelletier"/>
    <s v="Consumer"/>
    <s v="United States"/>
    <s v="Tucson"/>
    <s v="Arizona"/>
    <n v="85705"/>
    <s v="West"/>
    <s v="FUR-FU-10001731"/>
    <s v="Furniture"/>
    <s v="Furnishings"/>
    <s v="Acrylic Self-Standing Desk Frames"/>
    <n v="4.2720000000000002"/>
    <n v="2"/>
    <n v="0.2"/>
    <n v="0.96120000000000005"/>
    <s v="OK"/>
    <n v="0.22500000000000001"/>
  </r>
  <r>
    <n v="3490"/>
    <s v="CA-2015-157322"/>
    <x v="1519"/>
    <x v="742"/>
    <x v="951"/>
    <d v="2015-06-07T00:00:00"/>
    <n v="336"/>
    <n v="2014"/>
    <s v="Q3"/>
    <s v="Jul"/>
    <s v="Standard Class"/>
    <s v="RH-19600"/>
    <s v="Rob Haberlin"/>
    <s v="Consumer"/>
    <s v="United States"/>
    <s v="Carol Stream"/>
    <s v="Illinois"/>
    <n v="60188"/>
    <s v="Central"/>
    <s v="FUR-CH-10003774"/>
    <s v="Furniture"/>
    <s v="Chairs"/>
    <s v="Global Wood Trimmed Manager's Task Chair, Khaki"/>
    <n v="382.11599999999999"/>
    <n v="6"/>
    <n v="0.3"/>
    <n v="-92.799599999999998"/>
    <s v="OK"/>
    <n v="-0.24285714285714285"/>
  </r>
  <r>
    <n v="1581"/>
    <s v="CA-2015-131338"/>
    <x v="1520"/>
    <x v="29"/>
    <x v="952"/>
    <d v="2015-12-08T00:00:00"/>
    <n v="410"/>
    <n v="2014"/>
    <s v="Q4"/>
    <s v="Oct"/>
    <s v="First Class"/>
    <s v="NP-18325"/>
    <s v="Naresj Patel"/>
    <s v="Consumer"/>
    <s v="United States"/>
    <s v="New York City"/>
    <s v="New York"/>
    <n v="10024"/>
    <s v="East"/>
    <s v="FUR-TA-10002607"/>
    <s v="Furniture"/>
    <s v="Tables"/>
    <s v="KI Conference Tables"/>
    <n v="382.80599999999998"/>
    <n v="9"/>
    <n v="0.4"/>
    <n v="-153.1224"/>
    <s v="OK"/>
    <n v="-0.4"/>
  </r>
  <r>
    <n v="1098"/>
    <s v="CA-2014-159338"/>
    <x v="1521"/>
    <x v="741"/>
    <x v="41"/>
    <d v="2018-10-07T00:00:00"/>
    <n v="1562"/>
    <n v="2014"/>
    <s v="Q2"/>
    <s v="Jun"/>
    <s v="First Class"/>
    <s v="NS-18640"/>
    <s v="Noel Staavos"/>
    <s v="Corporate"/>
    <s v="United States"/>
    <s v="Los Angeles"/>
    <s v="California"/>
    <n v="90049"/>
    <s v="West"/>
    <s v="FUR-TA-10004147"/>
    <s v="Furniture"/>
    <s v="Tables"/>
    <s v="Hon 4060 Series Tables"/>
    <n v="447.84"/>
    <n v="5"/>
    <n v="0.2"/>
    <n v="11.196"/>
    <s v="OK"/>
    <n v="2.5000000000000001E-2"/>
  </r>
  <r>
    <n v="8035"/>
    <s v="CA-2015-119690"/>
    <x v="1522"/>
    <x v="743"/>
    <x v="275"/>
    <d v="2018-10-08T00:00:00"/>
    <n v="1198"/>
    <n v="2015"/>
    <s v="Q2"/>
    <s v="Jun"/>
    <s v="First Class"/>
    <s v="MV-17485"/>
    <s v="Mark Van Huff"/>
    <s v="Consumer"/>
    <s v="United States"/>
    <s v="Houston"/>
    <s v="Texas"/>
    <n v="77041"/>
    <s v="Central"/>
    <s v="FUR-FU-10004587"/>
    <s v="Furniture"/>
    <s v="Furnishings"/>
    <s v="GE General Use Halogen Bulbs, 100 Watts, 1 Bulb per Pack"/>
    <n v="75.384"/>
    <n v="9"/>
    <n v="0.6"/>
    <n v="-20.730599999999999"/>
    <s v="OK"/>
    <n v="-0.27499999999999997"/>
  </r>
  <r>
    <n v="1882"/>
    <s v="CA-2015-109512"/>
    <x v="1523"/>
    <x v="744"/>
    <x v="953"/>
    <d v="2015-05-03T00:00:00"/>
    <n v="260"/>
    <n v="2014"/>
    <s v="Q3"/>
    <s v="Aug"/>
    <s v="Same Day"/>
    <s v="LF-17185"/>
    <s v="Luke Foster"/>
    <s v="Consumer"/>
    <s v="United States"/>
    <s v="New York City"/>
    <s v="New York"/>
    <n v="10011"/>
    <s v="East"/>
    <s v="FUR-CH-10001146"/>
    <s v="Furniture"/>
    <s v="Chairs"/>
    <s v="Global Value Mid-Back Manager's Chair, Gray"/>
    <n v="383.60700000000003"/>
    <n v="7"/>
    <n v="0.1"/>
    <n v="63.9345"/>
    <s v="OK"/>
    <n v="0.16666666666666666"/>
  </r>
  <r>
    <n v="8077"/>
    <s v="CA-2015-106187"/>
    <x v="1524"/>
    <x v="745"/>
    <x v="274"/>
    <d v="2018-10-03T00:00:00"/>
    <n v="1192"/>
    <n v="2015"/>
    <s v="Q2"/>
    <s v="Jun"/>
    <s v="Standard Class"/>
    <s v="RF-19345"/>
    <s v="Randy Ferguson"/>
    <s v="Corporate"/>
    <s v="United States"/>
    <s v="East Point"/>
    <s v="Georgia"/>
    <n v="30344"/>
    <s v="South"/>
    <s v="FUR-FU-10000794"/>
    <s v="Furniture"/>
    <s v="Furnishings"/>
    <s v="Eldon Stackable Tray, Side-Load, Legal, Smoke"/>
    <n v="27.42"/>
    <n v="3"/>
    <n v="0"/>
    <n v="9.3228000000000009"/>
    <s v="OK"/>
    <n v="0.34"/>
  </r>
  <r>
    <n v="2146"/>
    <s v="US-2016-152051"/>
    <x v="1525"/>
    <x v="746"/>
    <x v="954"/>
    <d v="2018-10-12T00:00:00"/>
    <n v="835"/>
    <n v="2016"/>
    <s v="Q2"/>
    <s v="Jun"/>
    <s v="Standard Class"/>
    <s v="TS-21160"/>
    <s v="Theresa Swint"/>
    <s v="Corporate"/>
    <s v="United States"/>
    <s v="York"/>
    <s v="Pennsylvania"/>
    <n v="17403"/>
    <s v="East"/>
    <s v="FUR-CH-10002965"/>
    <s v="Furniture"/>
    <s v="Chairs"/>
    <s v="Global Leather Highback Executive Chair with Pneumatic Height Adjustment, Black"/>
    <n v="422.05799999999999"/>
    <n v="3"/>
    <n v="0.3"/>
    <n v="-18.088200000000001"/>
    <s v="OK"/>
    <n v="-4.2857142857142858E-2"/>
  </r>
  <r>
    <n v="8734"/>
    <s v="CA-2017-116988"/>
    <x v="1526"/>
    <x v="747"/>
    <x v="955"/>
    <d v="2018-10-23T00:00:00"/>
    <n v="481"/>
    <n v="2017"/>
    <s v="Q2"/>
    <s v="Jun"/>
    <s v="Second Class"/>
    <s v="PW-19030"/>
    <s v="Pauline Webber"/>
    <s v="Corporate"/>
    <s v="United States"/>
    <s v="Seattle"/>
    <s v="Washington"/>
    <n v="98105"/>
    <s v="West"/>
    <s v="FUR-FU-10001290"/>
    <s v="Furniture"/>
    <s v="Furnishings"/>
    <s v="Executive Impressions Supervisor Wall Clock"/>
    <n v="126.3"/>
    <n v="3"/>
    <n v="0"/>
    <n v="40.415999999999997"/>
    <s v="OK"/>
    <n v="0.32"/>
  </r>
  <r>
    <n v="3384"/>
    <s v="CA-2015-130659"/>
    <x v="1527"/>
    <x v="202"/>
    <x v="956"/>
    <d v="2015-09-12T00:00:00"/>
    <n v="399"/>
    <n v="2014"/>
    <s v="Q3"/>
    <s v="Aug"/>
    <s v="Second Class"/>
    <s v="MS-17365"/>
    <s v="Maribeth Schnelling"/>
    <s v="Consumer"/>
    <s v="United States"/>
    <s v="New York City"/>
    <s v="New York"/>
    <n v="10035"/>
    <s v="East"/>
    <s v="FUR-CH-10003535"/>
    <s v="Furniture"/>
    <s v="Chairs"/>
    <s v="Global Armless Task Chair, Royal Blue"/>
    <n v="384.17399999999998"/>
    <n v="7"/>
    <n v="0.1"/>
    <n v="29.880199999999999"/>
    <s v="OK"/>
    <n v="7.7777777777777779E-2"/>
  </r>
  <r>
    <n v="6484"/>
    <s v="CA-2017-113908"/>
    <x v="1528"/>
    <x v="748"/>
    <x v="957"/>
    <d v="2017-09-06T00:00:00"/>
    <n v="700"/>
    <n v="2015"/>
    <s v="Q4"/>
    <s v="Oct"/>
    <s v="Standard Class"/>
    <s v="KN-16390"/>
    <s v="Katherine Nockton"/>
    <s v="Corporate"/>
    <s v="United States"/>
    <s v="New York City"/>
    <s v="New York"/>
    <n v="10011"/>
    <s v="East"/>
    <s v="FUR-TA-10001932"/>
    <s v="Furniture"/>
    <s v="Tables"/>
    <s v="Chromcraft 48&quot; x 96&quot; Racetrack Double Pedestal Table"/>
    <n v="384.76799999999997"/>
    <n v="2"/>
    <n v="0.4"/>
    <n v="-115.43040000000001"/>
    <s v="OK"/>
    <n v="-0.30000000000000004"/>
  </r>
  <r>
    <n v="4270"/>
    <s v="US-2017-124821"/>
    <x v="1529"/>
    <x v="747"/>
    <x v="955"/>
    <d v="2018-10-14T00:00:00"/>
    <n v="472"/>
    <n v="2017"/>
    <s v="Q2"/>
    <s v="Jun"/>
    <s v="Second Class"/>
    <s v="AM-10705"/>
    <s v="Anne McFarland"/>
    <s v="Consumer"/>
    <s v="United States"/>
    <s v="Seattle"/>
    <s v="Washington"/>
    <n v="98115"/>
    <s v="West"/>
    <s v="FUR-TA-10000688"/>
    <s v="Furniture"/>
    <s v="Tables"/>
    <s v="Chromcraft Bull-Nose Wood Round Conference Table Top, Wood Base"/>
    <n v="871.4"/>
    <n v="4"/>
    <n v="0"/>
    <n v="148.13800000000001"/>
    <s v="OK"/>
    <n v="0.17"/>
  </r>
  <r>
    <n v="4210"/>
    <s v="CA-2014-145387"/>
    <x v="1530"/>
    <x v="113"/>
    <x v="109"/>
    <d v="2016-10-02T00:00:00"/>
    <n v="964"/>
    <n v="2014"/>
    <s v="Q1"/>
    <s v="Feb"/>
    <s v="Second Class"/>
    <s v="AM-10705"/>
    <s v="Anne McFarland"/>
    <s v="Consumer"/>
    <s v="United States"/>
    <s v="Cranston"/>
    <s v="Rhode Island"/>
    <n v="2920"/>
    <s v="East"/>
    <s v="FUR-TA-10003238"/>
    <s v="Furniture"/>
    <s v="Tables"/>
    <s v="Chromcraft Bull-Nose Wood 48&quot; x 96&quot; Rectangular Conference Tables"/>
    <n v="385.68599999999998"/>
    <n v="1"/>
    <n v="0.3"/>
    <n v="-60.607799999999997"/>
    <s v="OK"/>
    <n v="-0.15714285714285714"/>
  </r>
  <r>
    <n v="4045"/>
    <s v="CA-2015-137750"/>
    <x v="1531"/>
    <x v="749"/>
    <x v="277"/>
    <d v="2018-10-09T00:00:00"/>
    <n v="1197"/>
    <n v="2015"/>
    <s v="Q2"/>
    <s v="Jun"/>
    <s v="Standard Class"/>
    <s v="JF-15565"/>
    <s v="Jill Fjeld"/>
    <s v="Consumer"/>
    <s v="United States"/>
    <s v="San Francisco"/>
    <s v="California"/>
    <n v="94110"/>
    <s v="West"/>
    <s v="FUR-FU-10001979"/>
    <s v="Furniture"/>
    <s v="Furnishings"/>
    <s v="Dana Halogen Swing-Arm Architect Lamp"/>
    <n v="204.85"/>
    <n v="5"/>
    <n v="0"/>
    <n v="57.357999999999997"/>
    <s v="OK"/>
    <n v="0.27999999999999997"/>
  </r>
  <r>
    <n v="792"/>
    <s v="CA-2015-115938"/>
    <x v="1532"/>
    <x v="749"/>
    <x v="277"/>
    <d v="2018-10-15T00:00:00"/>
    <n v="1203"/>
    <n v="2015"/>
    <s v="Q2"/>
    <s v="Jun"/>
    <s v="Standard Class"/>
    <s v="SA-20830"/>
    <s v="Sue Ann Reed"/>
    <s v="Consumer"/>
    <s v="United States"/>
    <s v="Richmond"/>
    <s v="Virginia"/>
    <n v="23223"/>
    <s v="South"/>
    <s v="FUR-CH-10003199"/>
    <s v="Furniture"/>
    <s v="Chairs"/>
    <s v="Office Star - Contemporary Task Swivel Chair"/>
    <n v="332.94"/>
    <n v="3"/>
    <n v="0"/>
    <n v="79.905600000000007"/>
    <s v="OK"/>
    <n v="0.24000000000000002"/>
  </r>
  <r>
    <n v="6751"/>
    <s v="CA-2016-154767"/>
    <x v="1533"/>
    <x v="750"/>
    <x v="958"/>
    <d v="2018-10-27T00:00:00"/>
    <n v="849"/>
    <n v="2016"/>
    <s v="Q2"/>
    <s v="Jun"/>
    <s v="Second Class"/>
    <s v="BP-11155"/>
    <s v="Becky Pak"/>
    <s v="Consumer"/>
    <s v="United States"/>
    <s v="Paterson"/>
    <s v="New Jersey"/>
    <n v="7501"/>
    <s v="East"/>
    <s v="FUR-CH-10003535"/>
    <s v="Furniture"/>
    <s v="Chairs"/>
    <s v="Global Armless Task Chair, Royal Blue"/>
    <n v="121.96"/>
    <n v="2"/>
    <n v="0"/>
    <n v="20.7332"/>
    <s v="OK"/>
    <n v="0.17"/>
  </r>
  <r>
    <n v="9625"/>
    <s v="CA-2017-137449"/>
    <x v="1534"/>
    <x v="751"/>
    <x v="959"/>
    <d v="2018-11-01T00:00:00"/>
    <n v="489"/>
    <n v="2017"/>
    <s v="Q2"/>
    <s v="Jun"/>
    <s v="First Class"/>
    <s v="ME-17725"/>
    <s v="Max Engle"/>
    <s v="Consumer"/>
    <s v="United States"/>
    <s v="Dallas"/>
    <s v="Texas"/>
    <n v="75220"/>
    <s v="Central"/>
    <s v="FUR-TA-10002855"/>
    <s v="Furniture"/>
    <s v="Tables"/>
    <s v="Bevis Round Conference Table Top &amp; Single Column Base"/>
    <n v="307.31400000000002"/>
    <n v="3"/>
    <n v="0.3"/>
    <n v="-39.511800000000001"/>
    <s v="OK"/>
    <n v="-0.12857142857142856"/>
  </r>
  <r>
    <n v="9626"/>
    <s v="CA-2017-137449"/>
    <x v="1535"/>
    <x v="751"/>
    <x v="959"/>
    <d v="2018-11-02T00:00:00"/>
    <n v="490"/>
    <n v="2017"/>
    <s v="Q2"/>
    <s v="Jun"/>
    <s v="First Class"/>
    <s v="ME-17725"/>
    <s v="Max Engle"/>
    <s v="Consumer"/>
    <s v="United States"/>
    <s v="Dallas"/>
    <s v="Texas"/>
    <n v="75220"/>
    <s v="Central"/>
    <s v="FUR-BO-10000780"/>
    <s v="Furniture"/>
    <s v="Bookcases"/>
    <s v="O'Sullivan Plantations 2-Door Library in Landvery Oak"/>
    <n v="409.99919999999997"/>
    <n v="3"/>
    <n v="0.32"/>
    <n v="-96.470399999999998"/>
    <s v="OK"/>
    <n v="-0.23529411764705882"/>
  </r>
  <r>
    <n v="1563"/>
    <s v="US-2017-102890"/>
    <x v="1536"/>
    <x v="751"/>
    <x v="959"/>
    <d v="2018-11-09T00:00:00"/>
    <n v="497"/>
    <n v="2017"/>
    <s v="Q2"/>
    <s v="Jun"/>
    <s v="Same Day"/>
    <s v="SG-20470"/>
    <s v="Sheri Gordon"/>
    <s v="Consumer"/>
    <s v="United States"/>
    <s v="New York City"/>
    <s v="New York"/>
    <n v="10011"/>
    <s v="East"/>
    <s v="FUR-TA-10000577"/>
    <s v="Furniture"/>
    <s v="Tables"/>
    <s v="Bretford CR4500 Series Slim Rectangular Table"/>
    <n v="1044.6300000000001"/>
    <n v="5"/>
    <n v="0.4"/>
    <n v="-295.9785"/>
    <s v="OK"/>
    <n v="-0.28333333333333333"/>
  </r>
  <r>
    <n v="2054"/>
    <s v="CA-2015-142237"/>
    <x v="1537"/>
    <x v="752"/>
    <x v="960"/>
    <d v="2015-07-13T00:00:00"/>
    <n v="236"/>
    <n v="2014"/>
    <s v="Q4"/>
    <s v="Nov"/>
    <s v="First Class"/>
    <s v="CK-12595"/>
    <s v="Clytie Kelty"/>
    <s v="Consumer"/>
    <s v="United States"/>
    <s v="Philadelphia"/>
    <s v="Pennsylvania"/>
    <n v="19134"/>
    <s v="East"/>
    <s v="FUR-FU-10003142"/>
    <s v="Furniture"/>
    <s v="Furnishings"/>
    <s v="Master Big Foot Doorstop, Beige"/>
    <n v="25.344000000000001"/>
    <n v="6"/>
    <n v="0.2"/>
    <n v="3.4847999999999999"/>
    <s v="OK"/>
    <n v="0.13749999999999998"/>
  </r>
  <r>
    <n v="230"/>
    <s v="US-2015-145436"/>
    <x v="1538"/>
    <x v="506"/>
    <x v="707"/>
    <d v="2017-11-15T00:00:00"/>
    <n v="957"/>
    <n v="2015"/>
    <s v="Q2"/>
    <s v="Apr"/>
    <s v="Standard Class"/>
    <s v="VD-21670"/>
    <s v="Valerie Dominguez"/>
    <s v="Consumer"/>
    <s v="United States"/>
    <s v="Columbia"/>
    <s v="Tennessee"/>
    <n v="38401"/>
    <s v="South"/>
    <s v="FUR-CH-10004477"/>
    <s v="Furniture"/>
    <s v="Chairs"/>
    <s v="Global Push Button Manager's Chair, Indigo"/>
    <n v="389.69600000000003"/>
    <n v="8"/>
    <n v="0.2"/>
    <n v="43.840800000000002"/>
    <s v="OK"/>
    <n v="0.1125"/>
  </r>
  <r>
    <n v="2049"/>
    <s v="CA-2015-142237"/>
    <x v="1539"/>
    <x v="752"/>
    <x v="961"/>
    <d v="2015-07-13T00:00:00"/>
    <n v="238"/>
    <n v="2014"/>
    <s v="Q4"/>
    <s v="Nov"/>
    <s v="First Class"/>
    <s v="CK-12595"/>
    <s v="Clytie Kelty"/>
    <s v="Consumer"/>
    <s v="United States"/>
    <s v="Philadelphia"/>
    <s v="Pennsylvania"/>
    <n v="19134"/>
    <s v="East"/>
    <s v="FUR-FU-10004848"/>
    <s v="Furniture"/>
    <s v="Furnishings"/>
    <s v="Howard Miller 13-3/4&quot; Diameter Brushed Chrome Round Wall Clock"/>
    <n v="289.8"/>
    <n v="7"/>
    <n v="0.2"/>
    <n v="36.225000000000001"/>
    <s v="OK"/>
    <n v="0.125"/>
  </r>
  <r>
    <n v="8534"/>
    <s v="CA-2016-156748"/>
    <x v="1540"/>
    <x v="431"/>
    <x v="629"/>
    <d v="2017-04-14T00:00:00"/>
    <n v="306"/>
    <n v="2016"/>
    <s v="Q2"/>
    <s v="Jun"/>
    <s v="Standard Class"/>
    <s v="BS-11755"/>
    <s v="Bruce Stewart"/>
    <s v="Consumer"/>
    <s v="United States"/>
    <s v="Detroit"/>
    <s v="Michigan"/>
    <n v="48227"/>
    <s v="Central"/>
    <s v="FUR-CH-10000513"/>
    <s v="Furniture"/>
    <s v="Chairs"/>
    <s v="High-Back Leather Manager's Chair"/>
    <n v="389.97"/>
    <n v="3"/>
    <n v="0"/>
    <n v="35.097299999999997"/>
    <s v="OK"/>
    <n v="8.9999999999999983E-2"/>
  </r>
  <r>
    <n v="3169"/>
    <s v="CA-2016-138695"/>
    <x v="1541"/>
    <x v="753"/>
    <x v="962"/>
    <d v="2018-07-19T00:00:00"/>
    <n v="865"/>
    <n v="2016"/>
    <s v="Q1"/>
    <s v="Mar"/>
    <s v="Standard Class"/>
    <s v="KC-16675"/>
    <s v="Kimberly Carter"/>
    <s v="Corporate"/>
    <s v="United States"/>
    <s v="Tallahassee"/>
    <s v="Florida"/>
    <n v="32303"/>
    <s v="South"/>
    <s v="FUR-CH-10003833"/>
    <s v="Furniture"/>
    <s v="Chairs"/>
    <s v="Novimex Fabric Task Chair"/>
    <n v="390.27199999999999"/>
    <n v="8"/>
    <n v="0.2"/>
    <n v="-24.391999999999999"/>
    <s v="OK"/>
    <n v="-6.25E-2"/>
  </r>
  <r>
    <n v="7390"/>
    <s v="CA-2017-108035"/>
    <x v="1542"/>
    <x v="44"/>
    <x v="291"/>
    <d v="2017-04-08T00:00:00"/>
    <n v="27"/>
    <n v="2017"/>
    <s v="Q1"/>
    <s v="Mar"/>
    <s v="Standard Class"/>
    <s v="TT-21070"/>
    <s v="Ted Trevino"/>
    <s v="Consumer"/>
    <s v="United States"/>
    <s v="Chattanooga"/>
    <s v="Tennessee"/>
    <n v="37421"/>
    <s v="South"/>
    <s v="FUR-CH-10000454"/>
    <s v="Furniture"/>
    <s v="Chairs"/>
    <s v="Hon Deluxe Fabric Upholstered Stacking Chairs, Rounded Back"/>
    <n v="390.36799999999999"/>
    <n v="2"/>
    <n v="0.2"/>
    <n v="48.795999999999999"/>
    <s v="OK"/>
    <n v="0.125"/>
  </r>
  <r>
    <n v="636"/>
    <s v="CA-2015-168004"/>
    <x v="1543"/>
    <x v="339"/>
    <x v="963"/>
    <d v="2015-09-10T00:00:00"/>
    <n v="399"/>
    <n v="2014"/>
    <s v="Q3"/>
    <s v="Aug"/>
    <s v="Second Class"/>
    <s v="DJ-13420"/>
    <s v="Denny Joy"/>
    <s v="Corporate"/>
    <s v="United States"/>
    <s v="Warner Robins"/>
    <s v="Georgia"/>
    <n v="31088"/>
    <s v="South"/>
    <s v="FUR-CH-10001482"/>
    <s v="Furniture"/>
    <s v="Chairs"/>
    <s v="Office Star - Mesh Screen back chair with Vinyl seat"/>
    <n v="392.94"/>
    <n v="3"/>
    <n v="0"/>
    <n v="43.223399999999998"/>
    <s v="OK"/>
    <n v="0.11"/>
  </r>
  <r>
    <n v="2052"/>
    <s v="CA-2015-142237"/>
    <x v="1544"/>
    <x v="752"/>
    <x v="301"/>
    <d v="2015-07-13T00:00:00"/>
    <n v="237"/>
    <n v="2014"/>
    <s v="Q4"/>
    <s v="Nov"/>
    <s v="First Class"/>
    <s v="CK-12595"/>
    <s v="Clytie Kelty"/>
    <s v="Consumer"/>
    <s v="United States"/>
    <s v="Philadelphia"/>
    <s v="Pennsylvania"/>
    <n v="19134"/>
    <s v="East"/>
    <s v="FUR-CH-10003833"/>
    <s v="Furniture"/>
    <s v="Chairs"/>
    <s v="Novimex Fabric Task Chair"/>
    <n v="341.488"/>
    <n v="8"/>
    <n v="0.3"/>
    <n v="-73.176000000000002"/>
    <s v="OK"/>
    <n v="-0.2142857142857143"/>
  </r>
  <r>
    <n v="1413"/>
    <s v="CA-2016-136329"/>
    <x v="1545"/>
    <x v="754"/>
    <x v="898"/>
    <d v="2016-07-13T00:00:00"/>
    <n v="409"/>
    <n v="2015"/>
    <s v="Q2"/>
    <s v="May"/>
    <s v="Standard Class"/>
    <s v="JD-15895"/>
    <s v="Jonathan Doherty"/>
    <s v="Corporate"/>
    <s v="United States"/>
    <s v="New York City"/>
    <s v="New York"/>
    <n v="10035"/>
    <s v="East"/>
    <s v="FUR-FU-10000723"/>
    <s v="Furniture"/>
    <s v="Furnishings"/>
    <s v="Deflect-o EconoMat Studded, No Bevel Mat for Low Pile Carpeting"/>
    <n v="165.28"/>
    <n v="4"/>
    <n v="0"/>
    <n v="14.8752"/>
    <s v="OK"/>
    <n v="0.09"/>
  </r>
  <r>
    <n v="1412"/>
    <s v="CA-2016-136329"/>
    <x v="1546"/>
    <x v="754"/>
    <x v="964"/>
    <d v="2016-07-13T00:00:00"/>
    <n v="410"/>
    <n v="2015"/>
    <s v="Q2"/>
    <s v="May"/>
    <s v="Standard Class"/>
    <s v="JD-15895"/>
    <s v="Jonathan Doherty"/>
    <s v="Corporate"/>
    <s v="United States"/>
    <s v="New York City"/>
    <s v="New York"/>
    <n v="10035"/>
    <s v="East"/>
    <s v="FUR-CH-10002335"/>
    <s v="Furniture"/>
    <s v="Chairs"/>
    <s v="Hon GuestStacker Chair"/>
    <n v="408.00599999999997"/>
    <n v="2"/>
    <n v="0.1"/>
    <n v="72.534400000000005"/>
    <s v="OK"/>
    <n v="0.17777777777777781"/>
  </r>
  <r>
    <n v="1878"/>
    <s v="CA-2017-118885"/>
    <x v="1547"/>
    <x v="42"/>
    <x v="965"/>
    <d v="2018-02-01T00:00:00"/>
    <n v="120"/>
    <n v="2017"/>
    <s v="Q4"/>
    <s v="Oct"/>
    <s v="Standard Class"/>
    <s v="JG-15160"/>
    <s v="James Galang"/>
    <s v="Consumer"/>
    <s v="United States"/>
    <s v="Los Angeles"/>
    <s v="California"/>
    <n v="90049"/>
    <s v="West"/>
    <s v="FUR-CH-10002880"/>
    <s v="Furniture"/>
    <s v="Chairs"/>
    <s v="Global High-Back Leather Tilter, Burgundy"/>
    <n v="393.56799999999998"/>
    <n v="4"/>
    <n v="0.2"/>
    <n v="-44.276400000000002"/>
    <s v="OK"/>
    <n v="-0.11250000000000002"/>
  </r>
  <r>
    <n v="9244"/>
    <s v="CA-2014-113271"/>
    <x v="1548"/>
    <x v="755"/>
    <x v="966"/>
    <d v="2014-07-14T00:00:00"/>
    <n v="82"/>
    <n v="2014"/>
    <s v="Q2"/>
    <s v="Apr"/>
    <s v="Standard Class"/>
    <s v="DS-13030"/>
    <s v="Darrin Sayre"/>
    <s v="Home Office"/>
    <s v="United States"/>
    <s v="San Francisco"/>
    <s v="California"/>
    <n v="94122"/>
    <s v="West"/>
    <s v="FUR-BO-10004218"/>
    <s v="Furniture"/>
    <s v="Bookcases"/>
    <s v="Bush Heritage Pine Collection 5-Shelf Bookcase, Albany Pine Finish, *Special Order"/>
    <n v="119.833"/>
    <n v="1"/>
    <n v="0.15"/>
    <n v="7.0490000000000004"/>
    <s v="OK"/>
    <n v="5.8823529411764712E-2"/>
  </r>
  <r>
    <n v="3680"/>
    <s v="CA-2015-132626"/>
    <x v="1549"/>
    <x v="756"/>
    <x v="153"/>
    <d v="2015-07-14T00:00:00"/>
    <n v="264"/>
    <n v="2014"/>
    <s v="Q4"/>
    <s v="Oct"/>
    <s v="Standard Class"/>
    <s v="BT-11680"/>
    <s v="Brian Thompson"/>
    <s v="Consumer"/>
    <s v="United States"/>
    <s v="Clinton"/>
    <s v="Maryland"/>
    <n v="20735"/>
    <s v="East"/>
    <s v="FUR-FU-10002918"/>
    <s v="Furniture"/>
    <s v="Furnishings"/>
    <s v="Eldon ClusterMat Chair Mat with Cordless Antistatic Protection"/>
    <n v="181.96"/>
    <n v="2"/>
    <n v="0"/>
    <n v="20.015599999999999"/>
    <s v="OK"/>
    <n v="0.10999999999999999"/>
  </r>
  <r>
    <n v="2927"/>
    <s v="CA-2017-128629"/>
    <x v="1550"/>
    <x v="757"/>
    <x v="967"/>
    <d v="2017-07-14T00:00:00"/>
    <n v="499"/>
    <n v="2016"/>
    <s v="Q1"/>
    <s v="Mar"/>
    <s v="Second Class"/>
    <s v="BP-11155"/>
    <s v="Becky Pak"/>
    <s v="Consumer"/>
    <s v="United States"/>
    <s v="Columbus"/>
    <s v="Georgia"/>
    <n v="31907"/>
    <s v="South"/>
    <s v="FUR-FU-10000771"/>
    <s v="Furniture"/>
    <s v="Furnishings"/>
    <s v="Eldon 200 Class Desk Accessories, Smoke"/>
    <n v="18.84"/>
    <n v="3"/>
    <n v="0"/>
    <n v="7.9127999999999998"/>
    <s v="OK"/>
    <n v="0.42"/>
  </r>
  <r>
    <n v="5193"/>
    <s v="CA-2014-101560"/>
    <x v="1551"/>
    <x v="153"/>
    <x v="204"/>
    <d v="2017-03-22T00:00:00"/>
    <n v="1165"/>
    <n v="2014"/>
    <s v="Q1"/>
    <s v="Jan"/>
    <s v="Second Class"/>
    <s v="CS-12250"/>
    <s v="Chris Selesnick"/>
    <s v="Corporate"/>
    <s v="United States"/>
    <s v="Columbia"/>
    <s v="South Carolina"/>
    <n v="29203"/>
    <s v="South"/>
    <s v="FUR-FU-10003773"/>
    <s v="Furniture"/>
    <s v="Furnishings"/>
    <s v="Eldon Cleatmat Plus Chair Mats for High Pile Carpets"/>
    <n v="397.6"/>
    <n v="5"/>
    <n v="0"/>
    <n v="43.735999999999997"/>
    <s v="OK"/>
    <n v="0.10999999999999999"/>
  </r>
  <r>
    <n v="9280"/>
    <s v="CA-2017-122539"/>
    <x v="1552"/>
    <x v="79"/>
    <x v="968"/>
    <d v="2017-05-12T00:00:00"/>
    <n v="628"/>
    <n v="2015"/>
    <s v="Q3"/>
    <s v="Aug"/>
    <s v="Standard Class"/>
    <s v="SC-20305"/>
    <s v="Sean Christensen"/>
    <s v="Consumer"/>
    <s v="United States"/>
    <s v="Philadelphia"/>
    <s v="Pennsylvania"/>
    <n v="19140"/>
    <s v="East"/>
    <s v="FUR-CH-10003379"/>
    <s v="Furniture"/>
    <s v="Chairs"/>
    <s v="Global Commerce Series High-Back Swivel/Tilt Chairs"/>
    <n v="398.97199999999998"/>
    <n v="2"/>
    <n v="0.3"/>
    <n v="-28.498000000000001"/>
    <s v="OK"/>
    <n v="-7.1428571428571438E-2"/>
  </r>
  <r>
    <n v="8619"/>
    <s v="CA-2017-117513"/>
    <x v="1553"/>
    <x v="516"/>
    <x v="969"/>
    <d v="2017-08-03T00:00:00"/>
    <n v="672"/>
    <n v="2015"/>
    <s v="Q4"/>
    <s v="Oct"/>
    <s v="Standard Class"/>
    <s v="BT-11395"/>
    <s v="Bill Tyler"/>
    <s v="Corporate"/>
    <s v="United States"/>
    <s v="Los Angeles"/>
    <s v="California"/>
    <n v="90004"/>
    <s v="West"/>
    <s v="FUR-TA-10001520"/>
    <s v="Furniture"/>
    <s v="Tables"/>
    <s v="Lesro Sheffield Collection Coffee Table, End Table, Center Table, Corner Table"/>
    <n v="399.67200000000003"/>
    <n v="7"/>
    <n v="0.2"/>
    <n v="-14.9877"/>
    <s v="OK"/>
    <n v="-3.7499999999999999E-2"/>
  </r>
  <r>
    <n v="2574"/>
    <s v="CA-2017-145128"/>
    <x v="1554"/>
    <x v="757"/>
    <x v="970"/>
    <d v="2017-07-14T00:00:00"/>
    <n v="525"/>
    <n v="2016"/>
    <s v="Q1"/>
    <s v="Feb"/>
    <s v="Standard Class"/>
    <s v="SM-20320"/>
    <s v="Sean Miller"/>
    <s v="Home Office"/>
    <s v="United States"/>
    <s v="Lafayette"/>
    <s v="Indiana"/>
    <n v="47905"/>
    <s v="Central"/>
    <s v="FUR-FU-10000293"/>
    <s v="Furniture"/>
    <s v="Furnishings"/>
    <s v="Eldon Antistatic Chair Mats for Low to Medium Pile Carpets"/>
    <n v="526.45000000000005"/>
    <n v="5"/>
    <n v="0"/>
    <n v="31.587"/>
    <s v="OK"/>
    <n v="0.06"/>
  </r>
  <r>
    <n v="729"/>
    <s v="US-2016-150861"/>
    <x v="1555"/>
    <x v="431"/>
    <x v="623"/>
    <d v="2016-06-12T00:00:00"/>
    <n v="491"/>
    <n v="2015"/>
    <s v="Q1"/>
    <s v="Feb"/>
    <s v="First Class"/>
    <s v="EG-13900"/>
    <s v="Emily Grady"/>
    <s v="Consumer"/>
    <s v="United States"/>
    <s v="Oceanside"/>
    <s v="New York"/>
    <n v="11572"/>
    <s v="East"/>
    <s v="FUR-TA-10002228"/>
    <s v="Furniture"/>
    <s v="Tables"/>
    <s v="Bevis Traditional Conference Table Top, Plinth Base"/>
    <n v="400.03199999999998"/>
    <n v="2"/>
    <n v="0.4"/>
    <n v="-153.34559999999999"/>
    <s v="OK"/>
    <n v="-0.3833333333333333"/>
  </r>
  <r>
    <n v="1032"/>
    <s v="CA-2014-163552"/>
    <x v="1556"/>
    <x v="758"/>
    <x v="971"/>
    <d v="2014-07-15T00:00:00"/>
    <n v="58"/>
    <n v="2014"/>
    <s v="Q2"/>
    <s v="May"/>
    <s v="Standard Class"/>
    <s v="LA-16780"/>
    <s v="Laura Armstrong"/>
    <s v="Corporate"/>
    <s v="United States"/>
    <s v="Hackensack"/>
    <s v="New Jersey"/>
    <n v="7601"/>
    <s v="East"/>
    <s v="FUR-FU-10000629"/>
    <s v="Furniture"/>
    <s v="Furnishings"/>
    <s v="9-3/4 Diameter Round Wall Clock"/>
    <n v="124.11"/>
    <n v="9"/>
    <n v="0"/>
    <n v="52.126199999999997"/>
    <s v="OK"/>
    <n v="0.42"/>
  </r>
  <r>
    <n v="1031"/>
    <s v="CA-2014-163552"/>
    <x v="1557"/>
    <x v="758"/>
    <x v="847"/>
    <d v="2014-07-15T00:00:00"/>
    <n v="59"/>
    <n v="2014"/>
    <s v="Q2"/>
    <s v="May"/>
    <s v="Standard Class"/>
    <s v="LA-16780"/>
    <s v="Laura Armstrong"/>
    <s v="Corporate"/>
    <s v="United States"/>
    <s v="Hackensack"/>
    <s v="New Jersey"/>
    <n v="7601"/>
    <s v="East"/>
    <s v="FUR-CH-10003379"/>
    <s v="Furniture"/>
    <s v="Chairs"/>
    <s v="Global Commerce Series High-Back Swivel/Tilt Chairs"/>
    <n v="854.94"/>
    <n v="3"/>
    <n v="0"/>
    <n v="213.73500000000001"/>
    <s v="OK"/>
    <n v="0.25"/>
  </r>
  <r>
    <n v="1702"/>
    <s v="CA-2015-114069"/>
    <x v="1558"/>
    <x v="759"/>
    <x v="909"/>
    <d v="2018-11-11T00:00:00"/>
    <n v="1215"/>
    <n v="2015"/>
    <s v="Q3"/>
    <s v="Jul"/>
    <s v="Second Class"/>
    <s v="ND-18370"/>
    <s v="Natalie DeCherney"/>
    <s v="Consumer"/>
    <s v="United States"/>
    <s v="New York City"/>
    <s v="New York"/>
    <n v="10035"/>
    <s v="East"/>
    <s v="FUR-CH-10000595"/>
    <s v="Furniture"/>
    <s v="Chairs"/>
    <s v="Safco Contoured Stacking Chairs"/>
    <n v="1931.04"/>
    <n v="9"/>
    <n v="0.1"/>
    <n v="321.83999999999997"/>
    <s v="OK"/>
    <n v="0.16666666666666666"/>
  </r>
  <r>
    <n v="1621"/>
    <s v="CA-2017-108560"/>
    <x v="1559"/>
    <x v="760"/>
    <x v="972"/>
    <d v="2017-07-15T00:00:00"/>
    <n v="545"/>
    <n v="2016"/>
    <s v="Q1"/>
    <s v="Jan"/>
    <s v="Standard Class"/>
    <s v="JC-15385"/>
    <s v="Jenna Caffey"/>
    <s v="Consumer"/>
    <s v="United States"/>
    <s v="Kent"/>
    <s v="Washington"/>
    <n v="98031"/>
    <s v="West"/>
    <s v="FUR-FU-10002937"/>
    <s v="Furniture"/>
    <s v="Furnishings"/>
    <s v="GE 48&quot; Fluorescent Tube, Cool White Energy Saver, 34 Watts, 30/Box"/>
    <n v="198.46"/>
    <n v="2"/>
    <n v="0"/>
    <n v="99.23"/>
    <s v="OK"/>
    <n v="0.5"/>
  </r>
  <r>
    <n v="9162"/>
    <s v="CA-2016-160108"/>
    <x v="1560"/>
    <x v="761"/>
    <x v="973"/>
    <d v="2016-12-12T00:00:00"/>
    <n v="570"/>
    <n v="2015"/>
    <s v="Q2"/>
    <s v="May"/>
    <s v="Standard Class"/>
    <s v="AG-10900"/>
    <s v="Arthur Gainer"/>
    <s v="Consumer"/>
    <s v="United States"/>
    <s v="Eau Claire"/>
    <s v="Wisconsin"/>
    <n v="54703"/>
    <s v="Central"/>
    <s v="FUR-BO-10003450"/>
    <s v="Furniture"/>
    <s v="Bookcases"/>
    <s v="Bush Westfield Collection Bookcases, Dark Cherry Finish"/>
    <n v="405.86"/>
    <n v="7"/>
    <n v="0"/>
    <n v="32.468800000000002"/>
    <s v="OK"/>
    <n v="0.08"/>
  </r>
  <r>
    <n v="8314"/>
    <s v="CA-2014-161508"/>
    <x v="1561"/>
    <x v="762"/>
    <x v="974"/>
    <d v="2014-07-16T00:00:00"/>
    <n v="43"/>
    <n v="2014"/>
    <s v="Q2"/>
    <s v="Jun"/>
    <s v="Standard Class"/>
    <s v="PV-18985"/>
    <s v="Paul Van Hugh"/>
    <s v="Home Office"/>
    <s v="United States"/>
    <s v="League City"/>
    <s v="Texas"/>
    <n v="77573"/>
    <s v="Central"/>
    <s v="FUR-CH-10002126"/>
    <s v="Furniture"/>
    <s v="Chairs"/>
    <s v="Hon Deluxe Fabric Upholstered Stacking Chairs"/>
    <n v="512.35799999999995"/>
    <n v="3"/>
    <n v="0.3"/>
    <n v="-14.6388"/>
    <s v="OK"/>
    <n v="-2.8571428571428574E-2"/>
  </r>
  <r>
    <n v="2541"/>
    <s v="CA-2015-113404"/>
    <x v="1562"/>
    <x v="763"/>
    <x v="911"/>
    <d v="2018-11-27T00:00:00"/>
    <n v="1230"/>
    <n v="2015"/>
    <s v="Q3"/>
    <s v="Jul"/>
    <s v="Same Day"/>
    <s v="EM-13810"/>
    <s v="Eleni McCrary"/>
    <s v="Corporate"/>
    <s v="United States"/>
    <s v="San Francisco"/>
    <s v="California"/>
    <n v="94122"/>
    <s v="West"/>
    <s v="FUR-CH-10004086"/>
    <s v="Furniture"/>
    <s v="Chairs"/>
    <s v="Hon 4070 Series Pagoda Armless Upholstered Stacking Chairs"/>
    <n v="700.15200000000004"/>
    <n v="3"/>
    <n v="0.2"/>
    <n v="78.767099999999999"/>
    <s v="OK"/>
    <n v="0.11249999999999999"/>
  </r>
  <r>
    <n v="3489"/>
    <s v="CA-2015-157322"/>
    <x v="1563"/>
    <x v="742"/>
    <x v="975"/>
    <d v="2015-06-07T00:00:00"/>
    <n v="337"/>
    <n v="2014"/>
    <s v="Q3"/>
    <s v="Jul"/>
    <s v="Standard Class"/>
    <s v="RH-19600"/>
    <s v="Rob Haberlin"/>
    <s v="Consumer"/>
    <s v="United States"/>
    <s v="Carol Stream"/>
    <s v="Illinois"/>
    <n v="60188"/>
    <s v="Central"/>
    <s v="FUR-CH-10004086"/>
    <s v="Furniture"/>
    <s v="Chairs"/>
    <s v="Hon 4070 Series Pagoda Armless Upholstered Stacking Chairs"/>
    <n v="408.42200000000003"/>
    <n v="2"/>
    <n v="0.3"/>
    <n v="-5.8346"/>
    <s v="OK"/>
    <n v="-1.4285714285714285E-2"/>
  </r>
  <r>
    <n v="2540"/>
    <s v="CA-2015-113404"/>
    <x v="1564"/>
    <x v="763"/>
    <x v="911"/>
    <d v="2018-11-26T00:00:00"/>
    <n v="1229"/>
    <n v="2015"/>
    <s v="Q3"/>
    <s v="Jul"/>
    <s v="Same Day"/>
    <s v="EM-13810"/>
    <s v="Eleni McCrary"/>
    <s v="Corporate"/>
    <s v="United States"/>
    <s v="San Francisco"/>
    <s v="California"/>
    <n v="94122"/>
    <s v="West"/>
    <s v="FUR-CH-10003312"/>
    <s v="Furniture"/>
    <s v="Chairs"/>
    <s v="Hon 2090 ÒPillow SoftÓ Series Mid Back Swivel/Tilt Chairs"/>
    <n v="1348.704"/>
    <n v="6"/>
    <n v="0.2"/>
    <n v="-219.1644"/>
    <s v="OK"/>
    <n v="-0.16250000000000001"/>
  </r>
  <r>
    <n v="4552"/>
    <s v="US-2014-165862"/>
    <x v="1565"/>
    <x v="764"/>
    <x v="309"/>
    <d v="2018-11-10T00:00:00"/>
    <n v="1577"/>
    <n v="2014"/>
    <s v="Q3"/>
    <s v="Jul"/>
    <s v="Standard Class"/>
    <s v="GK-14620"/>
    <s v="Grace Kelly"/>
    <s v="Corporate"/>
    <s v="United States"/>
    <s v="Los Angeles"/>
    <s v="California"/>
    <n v="90049"/>
    <s v="West"/>
    <s v="FUR-TA-10002855"/>
    <s v="Furniture"/>
    <s v="Tables"/>
    <s v="Bevis Round Conference Table Top &amp; Single Column Base"/>
    <n v="351.21600000000001"/>
    <n v="3"/>
    <n v="0.2"/>
    <n v="4.3902000000000001"/>
    <s v="OK"/>
    <n v="1.2500000000000001E-2"/>
  </r>
  <r>
    <n v="4053"/>
    <s v="CA-2014-122931"/>
    <x v="1566"/>
    <x v="345"/>
    <x v="495"/>
    <d v="2019-10-15T00:00:00"/>
    <n v="2045"/>
    <n v="2014"/>
    <s v="Q1"/>
    <s v="Mar"/>
    <s v="Standard Class"/>
    <s v="SM-20950"/>
    <s v="Suzanne McNair"/>
    <s v="Corporate"/>
    <s v="United States"/>
    <s v="Philadelphia"/>
    <s v="Pennsylvania"/>
    <n v="19134"/>
    <s v="East"/>
    <s v="FUR-TA-10004175"/>
    <s v="Furniture"/>
    <s v="Tables"/>
    <s v="Hon 30&quot; x 60&quot; Table with Locking Drawer"/>
    <n v="409.27199999999999"/>
    <n v="2"/>
    <n v="0.4"/>
    <n v="-81.854399999999998"/>
    <s v="OK"/>
    <n v="-0.2"/>
  </r>
  <r>
    <n v="339"/>
    <s v="CA-2014-129924"/>
    <x v="1567"/>
    <x v="764"/>
    <x v="976"/>
    <d v="2014-07-17T00:00:00"/>
    <n v="43"/>
    <n v="2014"/>
    <s v="Q2"/>
    <s v="Jun"/>
    <s v="Standard Class"/>
    <s v="AC-10420"/>
    <s v="Alyssa Crouse"/>
    <s v="Corporate"/>
    <s v="United States"/>
    <s v="San Francisco"/>
    <s v="California"/>
    <n v="94122"/>
    <s v="West"/>
    <s v="FUR-TA-10004575"/>
    <s v="Furniture"/>
    <s v="Tables"/>
    <s v="Hon 5100 Series Wood Tables"/>
    <n v="698.35199999999998"/>
    <n v="3"/>
    <n v="0.2"/>
    <n v="-17.4588"/>
    <s v="OK"/>
    <n v="-2.5000000000000001E-2"/>
  </r>
  <r>
    <n v="4549"/>
    <s v="CA-2015-126557"/>
    <x v="1568"/>
    <x v="765"/>
    <x v="977"/>
    <d v="2015-07-17T00:00:00"/>
    <n v="225"/>
    <n v="2014"/>
    <s v="Q4"/>
    <s v="Dec"/>
    <s v="Second Class"/>
    <s v="RL-19615"/>
    <s v="Rob Lucas"/>
    <s v="Consumer"/>
    <s v="United States"/>
    <s v="Chicago"/>
    <s v="Illinois"/>
    <n v="60610"/>
    <s v="Central"/>
    <s v="FUR-FU-10001861"/>
    <s v="Furniture"/>
    <s v="Furnishings"/>
    <s v="Floodlight Indoor Halogen Bulbs, 1 Bulb per Pack, 60 Watts"/>
    <n v="7.76"/>
    <n v="1"/>
    <n v="0.6"/>
    <n v="-2.1339999999999999"/>
    <s v="OK"/>
    <n v="-0.27499999999999997"/>
  </r>
  <r>
    <n v="6433"/>
    <s v="CA-2014-165764"/>
    <x v="1569"/>
    <x v="766"/>
    <x v="665"/>
    <d v="2014-07-11T00:00:00"/>
    <n v="153"/>
    <n v="2014"/>
    <s v="Q1"/>
    <s v="Feb"/>
    <s v="Standard Class"/>
    <s v="SH-20395"/>
    <s v="Shahid Hopkins"/>
    <s v="Consumer"/>
    <s v="United States"/>
    <s v="Jacksonville"/>
    <s v="North Carolina"/>
    <n v="28540"/>
    <s v="South"/>
    <s v="FUR-FU-10001468"/>
    <s v="Furniture"/>
    <s v="Furnishings"/>
    <s v="Tenex Antistatic Computer Chair Mats"/>
    <n v="410.35199999999998"/>
    <n v="3"/>
    <n v="0.2"/>
    <n v="-51.293999999999997"/>
    <s v="OK"/>
    <n v="-0.125"/>
  </r>
  <r>
    <n v="1761"/>
    <s v="CA-2015-130785"/>
    <x v="1570"/>
    <x v="387"/>
    <x v="978"/>
    <d v="2015-09-09T00:00:00"/>
    <n v="377"/>
    <n v="2014"/>
    <s v="Q3"/>
    <s v="Aug"/>
    <s v="Standard Class"/>
    <s v="AG-10900"/>
    <s v="Arthur Gainer"/>
    <s v="Consumer"/>
    <s v="United States"/>
    <s v="San Diego"/>
    <s v="California"/>
    <n v="92105"/>
    <s v="West"/>
    <s v="FUR-BO-10000330"/>
    <s v="Furniture"/>
    <s v="Bookcases"/>
    <s v="Sauder Camden County Barrister Bookcase, Planked Cherry Finish"/>
    <n v="411.33199999999999"/>
    <n v="4"/>
    <n v="0.15"/>
    <n v="-4.8391999999999999"/>
    <s v="OK"/>
    <n v="-1.1764705882352941E-2"/>
  </r>
  <r>
    <n v="4544"/>
    <s v="CA-2015-126557"/>
    <x v="1571"/>
    <x v="765"/>
    <x v="979"/>
    <d v="2015-07-17T00:00:00"/>
    <n v="226"/>
    <n v="2014"/>
    <s v="Q4"/>
    <s v="Dec"/>
    <s v="Second Class"/>
    <s v="RL-19615"/>
    <s v="Rob Lucas"/>
    <s v="Consumer"/>
    <s v="United States"/>
    <s v="Chicago"/>
    <s v="Illinois"/>
    <n v="60610"/>
    <s v="Central"/>
    <s v="FUR-CH-10004477"/>
    <s v="Furniture"/>
    <s v="Chairs"/>
    <s v="Global Push Button Manager's Chair, Indigo"/>
    <n v="383.60700000000003"/>
    <n v="9"/>
    <n v="0.3"/>
    <n v="-5.4801000000000002"/>
    <s v="OK"/>
    <n v="-1.4285714285714285E-2"/>
  </r>
  <r>
    <n v="3049"/>
    <s v="CA-2017-121419"/>
    <x v="1572"/>
    <x v="573"/>
    <x v="980"/>
    <d v="2017-04-04T00:00:00"/>
    <n v="581"/>
    <n v="2015"/>
    <s v="Q3"/>
    <s v="Sep"/>
    <s v="First Class"/>
    <s v="TC-21475"/>
    <s v="Tony Chapman"/>
    <s v="Home Office"/>
    <s v="United States"/>
    <s v="Columbus"/>
    <s v="Georgia"/>
    <n v="31907"/>
    <s v="South"/>
    <s v="FUR-TA-10004534"/>
    <s v="Furniture"/>
    <s v="Tables"/>
    <s v="Bevis 44 x 96 Conference Tables"/>
    <n v="411.8"/>
    <n v="2"/>
    <n v="0"/>
    <n v="70.006"/>
    <s v="OK"/>
    <n v="0.16999999999999998"/>
  </r>
  <r>
    <n v="4805"/>
    <s v="CA-2017-136364"/>
    <x v="1573"/>
    <x v="767"/>
    <x v="601"/>
    <d v="2018-11-12T00:00:00"/>
    <n v="483"/>
    <n v="2017"/>
    <s v="Q3"/>
    <s v="Jul"/>
    <s v="Second Class"/>
    <s v="MH-17455"/>
    <s v="Mark Hamilton"/>
    <s v="Consumer"/>
    <s v="United States"/>
    <s v="Philadelphia"/>
    <s v="Pennsylvania"/>
    <n v="19140"/>
    <s v="East"/>
    <s v="FUR-FU-10002501"/>
    <s v="Furniture"/>
    <s v="Furnishings"/>
    <s v="Nu-Dell Executive Frame"/>
    <n v="91.007999999999996"/>
    <n v="9"/>
    <n v="0.2"/>
    <n v="19.339200000000002"/>
    <s v="OK"/>
    <n v="0.21250000000000002"/>
  </r>
  <r>
    <n v="3975"/>
    <s v="CA-2016-167556"/>
    <x v="1574"/>
    <x v="675"/>
    <x v="887"/>
    <d v="2018-02-03T00:00:00"/>
    <n v="730"/>
    <n v="2016"/>
    <s v="Q1"/>
    <s v="Feb"/>
    <s v="Standard Class"/>
    <s v="JM-15250"/>
    <s v="Janet Martin"/>
    <s v="Consumer"/>
    <s v="United States"/>
    <s v="New York City"/>
    <s v="New York"/>
    <n v="10009"/>
    <s v="East"/>
    <s v="FUR-FU-10004848"/>
    <s v="Furniture"/>
    <s v="Furnishings"/>
    <s v="Howard Miller 13-3/4&quot; Diameter Brushed Chrome Round Wall Clock"/>
    <n v="414"/>
    <n v="8"/>
    <n v="0"/>
    <n v="124.2"/>
    <s v="OK"/>
    <n v="0.3"/>
  </r>
  <r>
    <n v="7691"/>
    <s v="US-2017-128951"/>
    <x v="1575"/>
    <x v="767"/>
    <x v="601"/>
    <d v="2018-11-23T00:00:00"/>
    <n v="494"/>
    <n v="2017"/>
    <s v="Q3"/>
    <s v="Jul"/>
    <s v="First Class"/>
    <s v="RS-19420"/>
    <s v="Ricardo Sperren"/>
    <s v="Corporate"/>
    <s v="United States"/>
    <s v="Suffolk"/>
    <s v="Virginia"/>
    <n v="23434"/>
    <s v="South"/>
    <s v="FUR-TA-10004575"/>
    <s v="Furniture"/>
    <s v="Tables"/>
    <s v="Hon 5100 Series Wood Tables"/>
    <n v="872.94"/>
    <n v="3"/>
    <n v="0"/>
    <n v="157.1292"/>
    <s v="OK"/>
    <n v="0.18"/>
  </r>
  <r>
    <n v="5485"/>
    <s v="CA-2017-148999"/>
    <x v="1576"/>
    <x v="768"/>
    <x v="981"/>
    <d v="2017-04-02T00:00:00"/>
    <n v="296"/>
    <n v="2016"/>
    <s v="Q2"/>
    <s v="Jun"/>
    <s v="Standard Class"/>
    <s v="EB-13870"/>
    <s v="Emily Burns"/>
    <s v="Consumer"/>
    <s v="United States"/>
    <s v="Miami"/>
    <s v="Florida"/>
    <n v="33142"/>
    <s v="South"/>
    <s v="FUR-CH-10002044"/>
    <s v="Furniture"/>
    <s v="Chairs"/>
    <s v="Office Star - Contemporary Task Swivel chair with 2-way adjustable arms, Plum"/>
    <n v="419.13600000000002"/>
    <n v="4"/>
    <n v="0.2"/>
    <n v="-68.1096"/>
    <s v="OK"/>
    <n v="-0.16249999999999998"/>
  </r>
  <r>
    <n v="6934"/>
    <s v="CA-2014-164182"/>
    <x v="1577"/>
    <x v="769"/>
    <x v="566"/>
    <d v="2018-11-13T00:00:00"/>
    <n v="1579"/>
    <n v="2014"/>
    <s v="Q3"/>
    <s v="Jul"/>
    <s v="Standard Class"/>
    <s v="ST-20530"/>
    <s v="Shui Tom"/>
    <s v="Consumer"/>
    <s v="United States"/>
    <s v="Philadelphia"/>
    <s v="Pennsylvania"/>
    <n v="19140"/>
    <s v="East"/>
    <s v="FUR-FU-10001057"/>
    <s v="Furniture"/>
    <s v="Furnishings"/>
    <s v="Tensor Track Tree Floor Lamp"/>
    <n v="31.984000000000002"/>
    <n v="2"/>
    <n v="0.2"/>
    <n v="1.1994"/>
    <s v="OK"/>
    <n v="3.7499999999999999E-2"/>
  </r>
  <r>
    <n v="239"/>
    <s v="CA-2016-157749"/>
    <x v="1578"/>
    <x v="10"/>
    <x v="982"/>
    <d v="2016-09-06T00:00:00"/>
    <n v="566"/>
    <n v="2015"/>
    <s v="Q1"/>
    <s v="Feb"/>
    <s v="Second Class"/>
    <s v="KL-16645"/>
    <s v="Ken Lonsdale"/>
    <s v="Consumer"/>
    <s v="United States"/>
    <s v="Chicago"/>
    <s v="Illinois"/>
    <n v="60610"/>
    <s v="Central"/>
    <s v="FUR-FU-10000576"/>
    <s v="Furniture"/>
    <s v="Furnishings"/>
    <s v="Luxo Professional Fluorescent Magnifier Lamp with Clamp-Mount Base"/>
    <n v="419.68"/>
    <n v="5"/>
    <n v="0.6"/>
    <n v="-356.72800000000001"/>
    <s v="OK"/>
    <n v="-0.85"/>
  </r>
  <r>
    <n v="2982"/>
    <s v="CA-2014-131310"/>
    <x v="1579"/>
    <x v="769"/>
    <x v="983"/>
    <d v="2014-07-18T00:00:00"/>
    <n v="43"/>
    <n v="2014"/>
    <s v="Q2"/>
    <s v="Jun"/>
    <s v="Standard Class"/>
    <s v="CL-12565"/>
    <s v="Clay Ludtke"/>
    <s v="Consumer"/>
    <s v="United States"/>
    <s v="Seattle"/>
    <s v="Washington"/>
    <n v="98115"/>
    <s v="West"/>
    <s v="FUR-CH-10001797"/>
    <s v="Furniture"/>
    <s v="Chairs"/>
    <s v="Safco Chair Connectors, 6/Carton"/>
    <n v="123.136"/>
    <n v="4"/>
    <n v="0.2"/>
    <n v="13.8528"/>
    <s v="OK"/>
    <n v="0.1125"/>
  </r>
  <r>
    <n v="2103"/>
    <s v="CA-2014-123295"/>
    <x v="1580"/>
    <x v="769"/>
    <x v="566"/>
    <d v="2018-12-09T00:00:00"/>
    <n v="1605"/>
    <n v="2014"/>
    <s v="Q3"/>
    <s v="Jul"/>
    <s v="Same Day"/>
    <s v="AH-10120"/>
    <s v="Adrian Hane"/>
    <s v="Home Office"/>
    <s v="United States"/>
    <s v="Tucson"/>
    <s v="Arizona"/>
    <n v="85705"/>
    <s v="West"/>
    <s v="FUR-CH-10002372"/>
    <s v="Furniture"/>
    <s v="Chairs"/>
    <s v="Office Star - Ergonomically Designed Knee Chair"/>
    <n v="259.13600000000002"/>
    <n v="4"/>
    <n v="0.2"/>
    <n v="-25.913599999999999"/>
    <s v="OK"/>
    <n v="-9.9999999999999992E-2"/>
  </r>
  <r>
    <n v="3365"/>
    <s v="CA-2016-130050"/>
    <x v="1581"/>
    <x v="770"/>
    <x v="166"/>
    <d v="2018-11-29T00:00:00"/>
    <n v="864"/>
    <n v="2016"/>
    <s v="Q3"/>
    <s v="Jul"/>
    <s v="Second Class"/>
    <s v="MC-17425"/>
    <s v="Mark Cousins"/>
    <s v="Corporate"/>
    <s v="United States"/>
    <s v="Houston"/>
    <s v="Texas"/>
    <n v="77036"/>
    <s v="Central"/>
    <s v="FUR-FU-10001940"/>
    <s v="Furniture"/>
    <s v="Furnishings"/>
    <s v="Staple-based wall hangings"/>
    <n v="9.5519999999999996"/>
    <n v="3"/>
    <n v="0.6"/>
    <n v="-3.8208000000000002"/>
    <s v="OK"/>
    <n v="-0.4"/>
  </r>
  <r>
    <n v="7226"/>
    <s v="CA-2016-109953"/>
    <x v="1582"/>
    <x v="770"/>
    <x v="166"/>
    <d v="2018-11-17T00:00:00"/>
    <n v="852"/>
    <n v="2016"/>
    <s v="Q3"/>
    <s v="Jul"/>
    <s v="Standard Class"/>
    <s v="RB-19360"/>
    <s v="Raymond Buch"/>
    <s v="Consumer"/>
    <s v="United States"/>
    <s v="San Francisco"/>
    <s v="California"/>
    <n v="94122"/>
    <s v="West"/>
    <s v="FUR-FU-10000073"/>
    <s v="Furniture"/>
    <s v="Furnishings"/>
    <s v="Deflect-O Glasstique Clear Desk Accessories"/>
    <n v="30.8"/>
    <n v="4"/>
    <n v="0"/>
    <n v="10.164"/>
    <s v="OK"/>
    <n v="0.32999999999999996"/>
  </r>
  <r>
    <n v="1212"/>
    <s v="CA-2016-137050"/>
    <x v="1583"/>
    <x v="770"/>
    <x v="166"/>
    <d v="2018-11-16T00:00:00"/>
    <n v="851"/>
    <n v="2016"/>
    <s v="Q3"/>
    <s v="Jul"/>
    <s v="Second Class"/>
    <s v="SW-20755"/>
    <s v="Steven Ward"/>
    <s v="Corporate"/>
    <s v="United States"/>
    <s v="New York City"/>
    <s v="New York"/>
    <n v="10009"/>
    <s v="East"/>
    <s v="FUR-BO-10004695"/>
    <s v="Furniture"/>
    <s v="Bookcases"/>
    <s v="O'Sullivan 2-Door Barrister Bookcase in Odessa Pine"/>
    <n v="579.13599999999997"/>
    <n v="4"/>
    <n v="0.2"/>
    <n v="21.717600000000001"/>
    <s v="OK"/>
    <n v="3.7500000000000006E-2"/>
  </r>
  <r>
    <n v="2651"/>
    <s v="US-2016-146794"/>
    <x v="1584"/>
    <x v="172"/>
    <x v="231"/>
    <d v="2019-10-01T00:00:00"/>
    <n v="1360"/>
    <n v="2016"/>
    <s v="Q1"/>
    <s v="Jan"/>
    <s v="Standard Class"/>
    <s v="SH-19975"/>
    <s v="Sally Hughsby"/>
    <s v="Corporate"/>
    <s v="United States"/>
    <s v="Hesperia"/>
    <s v="California"/>
    <n v="92345"/>
    <s v="West"/>
    <s v="FUR-BO-10004467"/>
    <s v="Furniture"/>
    <s v="Bookcases"/>
    <s v="Bestar Classic Bookcase"/>
    <n v="424.95749999999998"/>
    <n v="5"/>
    <n v="0.15"/>
    <n v="19.998000000000001"/>
    <s v="OK"/>
    <n v="4.7058823529411771E-2"/>
  </r>
  <r>
    <n v="7500"/>
    <s v="CA-2017-121048"/>
    <x v="1585"/>
    <x v="771"/>
    <x v="627"/>
    <d v="2018-11-20T00:00:00"/>
    <n v="490"/>
    <n v="2017"/>
    <s v="Q3"/>
    <s v="Jul"/>
    <s v="Standard Class"/>
    <s v="TC-21295"/>
    <s v="Toby Carlisle"/>
    <s v="Consumer"/>
    <s v="United States"/>
    <s v="Westminster"/>
    <s v="California"/>
    <n v="92683"/>
    <s v="West"/>
    <s v="FUR-FU-10002960"/>
    <s v="Furniture"/>
    <s v="Furnishings"/>
    <s v="Eldon 200 Class Desk Accessories, Burgundy"/>
    <n v="18.84"/>
    <n v="3"/>
    <n v="0"/>
    <n v="7.9127999999999998"/>
    <s v="OK"/>
    <n v="0.42"/>
  </r>
  <r>
    <n v="24"/>
    <s v="US-2017-156909"/>
    <x v="1586"/>
    <x v="771"/>
    <x v="627"/>
    <d v="2018-11-30T00:00:00"/>
    <n v="500"/>
    <n v="2017"/>
    <s v="Q3"/>
    <s v="Jul"/>
    <s v="Second Class"/>
    <s v="SF-20065"/>
    <s v="Sandra Flanagan"/>
    <s v="Consumer"/>
    <s v="United States"/>
    <s v="Philadelphia"/>
    <s v="Pennsylvania"/>
    <n v="19140"/>
    <s v="East"/>
    <s v="FUR-CH-10002774"/>
    <s v="Furniture"/>
    <s v="Chairs"/>
    <s v="Global Deluxe Stacking Chair, Gray"/>
    <n v="71.372"/>
    <n v="2"/>
    <n v="0.3"/>
    <n v="-1.0196000000000001"/>
    <s v="OK"/>
    <n v="-1.4285714285714287E-2"/>
  </r>
  <r>
    <n v="7497"/>
    <s v="CA-2017-121048"/>
    <x v="1587"/>
    <x v="771"/>
    <x v="627"/>
    <d v="2018-11-19T00:00:00"/>
    <n v="489"/>
    <n v="2017"/>
    <s v="Q3"/>
    <s v="Jul"/>
    <s v="Standard Class"/>
    <s v="TC-21295"/>
    <s v="Toby Carlisle"/>
    <s v="Consumer"/>
    <s v="United States"/>
    <s v="Westminster"/>
    <s v="California"/>
    <n v="92683"/>
    <s v="West"/>
    <s v="FUR-FU-10003601"/>
    <s v="Furniture"/>
    <s v="Furnishings"/>
    <s v="Deflect-o RollaMat Studded, Beveled Mat for Medium Pile Carpeting"/>
    <n v="276.69"/>
    <n v="3"/>
    <n v="0"/>
    <n v="49.804200000000002"/>
    <s v="OK"/>
    <n v="0.18"/>
  </r>
  <r>
    <n v="7512"/>
    <s v="US-2017-161935"/>
    <x v="1588"/>
    <x v="771"/>
    <x v="627"/>
    <d v="2018-11-21T00:00:00"/>
    <n v="491"/>
    <n v="2017"/>
    <s v="Q3"/>
    <s v="Jul"/>
    <s v="Standard Class"/>
    <s v="JL-15835"/>
    <s v="John Lee"/>
    <s v="Consumer"/>
    <s v="United States"/>
    <s v="Columbus"/>
    <s v="Ohio"/>
    <n v="43229"/>
    <s v="East"/>
    <s v="FUR-FU-10002937"/>
    <s v="Furniture"/>
    <s v="Furnishings"/>
    <s v="GE 48&quot; Fluorescent Tube, Cool White Energy Saver, 34 Watts, 30/Box"/>
    <n v="396.92"/>
    <n v="5"/>
    <n v="0.2"/>
    <n v="148.845"/>
    <s v="OK"/>
    <n v="0.375"/>
  </r>
  <r>
    <n v="4648"/>
    <s v="CA-2016-139556"/>
    <x v="1589"/>
    <x v="772"/>
    <x v="541"/>
    <d v="2018-04-26T00:00:00"/>
    <n v="842"/>
    <n v="2016"/>
    <s v="Q1"/>
    <s v="Jan"/>
    <s v="Standard Class"/>
    <s v="DB-13360"/>
    <s v="Dennis Bolton"/>
    <s v="Home Office"/>
    <s v="United States"/>
    <s v="New York City"/>
    <s v="New York"/>
    <n v="10009"/>
    <s v="East"/>
    <s v="FUR-CH-10004983"/>
    <s v="Furniture"/>
    <s v="Chairs"/>
    <s v="Office Star - Mid Back Dual function Ergonomic High Back Chair with 2-Way Adjustable Arms"/>
    <n v="434.64600000000002"/>
    <n v="3"/>
    <n v="0.1"/>
    <n v="62.782200000000003"/>
    <s v="OK"/>
    <n v="0.14444444444444446"/>
  </r>
  <r>
    <n v="7956"/>
    <s v="CA-2017-131807"/>
    <x v="1590"/>
    <x v="363"/>
    <x v="348"/>
    <d v="2017-10-10T00:00:00"/>
    <n v="689"/>
    <n v="2015"/>
    <s v="Q4"/>
    <s v="Nov"/>
    <s v="Standard Class"/>
    <s v="GG-14650"/>
    <s v="Greg Guthrie"/>
    <s v="Corporate"/>
    <s v="United States"/>
    <s v="Chico"/>
    <s v="California"/>
    <n v="95928"/>
    <s v="West"/>
    <s v="FUR-CH-10001190"/>
    <s v="Furniture"/>
    <s v="Chairs"/>
    <s v="Global Deluxe High-Back Office Chair in Storm"/>
    <n v="435.16800000000001"/>
    <n v="4"/>
    <n v="0.2"/>
    <n v="-59.835599999999999"/>
    <s v="OK"/>
    <n v="-0.13749999999999998"/>
  </r>
  <r>
    <n v="7565"/>
    <s v="US-2016-166660"/>
    <x v="1591"/>
    <x v="296"/>
    <x v="70"/>
    <d v="2016-06-07T00:00:00"/>
    <n v="157"/>
    <n v="2016"/>
    <s v="Q1"/>
    <s v="Jan"/>
    <s v="Second Class"/>
    <s v="TB-21250"/>
    <s v="Tim Brockman"/>
    <s v="Consumer"/>
    <s v="United States"/>
    <s v="Seattle"/>
    <s v="Washington"/>
    <n v="98103"/>
    <s v="West"/>
    <s v="FUR-CH-10001190"/>
    <s v="Furniture"/>
    <s v="Chairs"/>
    <s v="Global Deluxe High-Back Office Chair in Storm"/>
    <n v="435.16800000000001"/>
    <n v="4"/>
    <n v="0.2"/>
    <n v="-59.835599999999999"/>
    <s v="OK"/>
    <n v="-0.13749999999999998"/>
  </r>
  <r>
    <n v="2273"/>
    <s v="CA-2015-142944"/>
    <x v="1592"/>
    <x v="773"/>
    <x v="984"/>
    <d v="2015-11-03T00:00:00"/>
    <n v="420"/>
    <n v="2014"/>
    <s v="Q3"/>
    <s v="Sep"/>
    <s v="Standard Class"/>
    <s v="JL-15850"/>
    <s v="John Lucas"/>
    <s v="Consumer"/>
    <s v="United States"/>
    <s v="San Francisco"/>
    <s v="California"/>
    <n v="94122"/>
    <s v="West"/>
    <s v="FUR-FU-10000308"/>
    <s v="Furniture"/>
    <s v="Furnishings"/>
    <s v="Deflect-o Glass Clear Studded Chair Mats"/>
    <n v="435.26"/>
    <n v="7"/>
    <n v="0"/>
    <n v="95.757199999999997"/>
    <s v="OK"/>
    <n v="0.22"/>
  </r>
  <r>
    <n v="8039"/>
    <s v="CA-2017-109393"/>
    <x v="1593"/>
    <x v="204"/>
    <x v="282"/>
    <d v="2018-11-04T00:00:00"/>
    <n v="635"/>
    <n v="2017"/>
    <s v="Q1"/>
    <s v="Feb"/>
    <s v="Second Class"/>
    <s v="JC-15775"/>
    <s v="John Castell"/>
    <s v="Consumer"/>
    <s v="United States"/>
    <s v="Los Angeles"/>
    <s v="California"/>
    <n v="90032"/>
    <s v="West"/>
    <s v="FUR-BO-10003966"/>
    <s v="Furniture"/>
    <s v="Bookcases"/>
    <s v="Sauder Facets Collection Library, Sky Alder Finish"/>
    <n v="435.99900000000002"/>
    <n v="3"/>
    <n v="0.15"/>
    <n v="5.1294000000000004"/>
    <s v="OK"/>
    <n v="1.1764705882352941E-2"/>
  </r>
  <r>
    <n v="5501"/>
    <s v="CA-2017-164378"/>
    <x v="1594"/>
    <x v="771"/>
    <x v="627"/>
    <d v="2018-11-24T00:00:00"/>
    <n v="494"/>
    <n v="2017"/>
    <s v="Q3"/>
    <s v="Jul"/>
    <s v="Second Class"/>
    <s v="MM-18055"/>
    <s v="Michelle Moray"/>
    <s v="Consumer"/>
    <s v="United States"/>
    <s v="New York City"/>
    <s v="New York"/>
    <n v="10024"/>
    <s v="East"/>
    <s v="FUR-CH-10002084"/>
    <s v="Furniture"/>
    <s v="Chairs"/>
    <s v="Hon Mobius Operator's Chair"/>
    <n v="664.14599999999996"/>
    <n v="6"/>
    <n v="0.1"/>
    <n v="88.552800000000005"/>
    <s v="OK"/>
    <n v="0.13333333333333336"/>
  </r>
  <r>
    <n v="7867"/>
    <s v="CA-2015-143364"/>
    <x v="1595"/>
    <x v="774"/>
    <x v="985"/>
    <d v="2018-11-15T00:00:00"/>
    <n v="1215"/>
    <n v="2015"/>
    <s v="Q3"/>
    <s v="Jul"/>
    <s v="Second Class"/>
    <s v="TG-21310"/>
    <s v="Toby Gnade"/>
    <s v="Consumer"/>
    <s v="United States"/>
    <s v="Mesa"/>
    <s v="Arizona"/>
    <n v="85204"/>
    <s v="West"/>
    <s v="FUR-BO-10001608"/>
    <s v="Furniture"/>
    <s v="Bookcases"/>
    <s v="Hon Metal Bookcases, Black"/>
    <n v="127.764"/>
    <n v="6"/>
    <n v="0.7"/>
    <n v="-191.64599999999999"/>
    <s v="OK"/>
    <n v="-1.5"/>
  </r>
  <r>
    <n v="9643"/>
    <s v="CA-2014-104563"/>
    <x v="1596"/>
    <x v="775"/>
    <x v="986"/>
    <d v="2014-12-03T00:00:00"/>
    <n v="263"/>
    <n v="2014"/>
    <s v="Q1"/>
    <s v="Mar"/>
    <s v="Standard Class"/>
    <s v="CM-12715"/>
    <s v="Craig Molinari"/>
    <s v="Corporate"/>
    <s v="United States"/>
    <s v="Seattle"/>
    <s v="Washington"/>
    <n v="98103"/>
    <s v="West"/>
    <s v="FUR-CH-10002780"/>
    <s v="Furniture"/>
    <s v="Chairs"/>
    <s v="Office Star - Task Chair with Contemporary Loop Arms"/>
    <n v="436.70400000000001"/>
    <n v="6"/>
    <n v="0.2"/>
    <n v="21.8352"/>
    <s v="OK"/>
    <n v="0.05"/>
  </r>
  <r>
    <n v="2778"/>
    <s v="CA-2015-138534"/>
    <x v="1597"/>
    <x v="774"/>
    <x v="985"/>
    <d v="2018-12-02T00:00:00"/>
    <n v="1232"/>
    <n v="2015"/>
    <s v="Q3"/>
    <s v="Jul"/>
    <s v="Second Class"/>
    <s v="JM-15535"/>
    <s v="Jessica Myrick"/>
    <s v="Consumer"/>
    <s v="United States"/>
    <s v="Bakersfield"/>
    <s v="California"/>
    <n v="93309"/>
    <s v="West"/>
    <s v="FUR-BO-10003159"/>
    <s v="Furniture"/>
    <s v="Bookcases"/>
    <s v="Sauder Camden County Collection Libraries, Planked Cherry Finish"/>
    <n v="195.46600000000001"/>
    <n v="2"/>
    <n v="0.15"/>
    <n v="-13.797599999999999"/>
    <s v="OK"/>
    <n v="-7.0588235294117646E-2"/>
  </r>
  <r>
    <n v="7640"/>
    <s v="CA-2017-104885"/>
    <x v="1598"/>
    <x v="516"/>
    <x v="987"/>
    <d v="2017-08-03T00:00:00"/>
    <n v="703"/>
    <n v="2015"/>
    <s v="Q3"/>
    <s v="Aug"/>
    <s v="Standard Class"/>
    <s v="DB-13555"/>
    <s v="Dorothy Badders"/>
    <s v="Corporate"/>
    <s v="United States"/>
    <s v="Newark"/>
    <s v="Delaware"/>
    <n v="19711"/>
    <s v="East"/>
    <s v="FUR-BO-10003660"/>
    <s v="Furniture"/>
    <s v="Bookcases"/>
    <s v="Bush Cubix Collection Bookcases, Fully Assembled"/>
    <n v="441.96"/>
    <n v="2"/>
    <n v="0"/>
    <n v="101.6508"/>
    <s v="OK"/>
    <n v="0.23"/>
  </r>
  <r>
    <n v="2182"/>
    <s v="CA-2016-128818"/>
    <x v="1599"/>
    <x v="334"/>
    <x v="788"/>
    <d v="2016-11-05T00:00:00"/>
    <n v="564"/>
    <n v="2015"/>
    <s v="Q2"/>
    <s v="Apr"/>
    <s v="Standard Class"/>
    <s v="CJ-12010"/>
    <s v="Caroline Jumper"/>
    <s v="Consumer"/>
    <s v="United States"/>
    <s v="New York City"/>
    <s v="New York"/>
    <n v="10009"/>
    <s v="East"/>
    <s v="FUR-CH-10002084"/>
    <s v="Furniture"/>
    <s v="Chairs"/>
    <s v="Hon Mobius Operator's Chair"/>
    <n v="442.76400000000001"/>
    <n v="4"/>
    <n v="0.1"/>
    <n v="59.035200000000003"/>
    <s v="OK"/>
    <n v="0.13333333333333333"/>
  </r>
  <r>
    <n v="7866"/>
    <s v="CA-2015-143364"/>
    <x v="1600"/>
    <x v="774"/>
    <x v="985"/>
    <d v="2018-11-14T00:00:00"/>
    <n v="1214"/>
    <n v="2015"/>
    <s v="Q3"/>
    <s v="Jul"/>
    <s v="Second Class"/>
    <s v="TG-21310"/>
    <s v="Toby Gnade"/>
    <s v="Consumer"/>
    <s v="United States"/>
    <s v="Mesa"/>
    <s v="Arizona"/>
    <n v="85204"/>
    <s v="West"/>
    <s v="FUR-CH-10004287"/>
    <s v="Furniture"/>
    <s v="Chairs"/>
    <s v="SAFCO Arco Folding Chair"/>
    <n v="441.92"/>
    <n v="2"/>
    <n v="0.2"/>
    <n v="49.716000000000001"/>
    <s v="OK"/>
    <n v="0.1125"/>
  </r>
  <r>
    <n v="6958"/>
    <s v="CA-2016-157588"/>
    <x v="1601"/>
    <x v="776"/>
    <x v="165"/>
    <d v="2018-11-18T00:00:00"/>
    <n v="852"/>
    <n v="2016"/>
    <s v="Q3"/>
    <s v="Jul"/>
    <s v="Standard Class"/>
    <s v="AR-10570"/>
    <s v="Anemone Ratner"/>
    <s v="Consumer"/>
    <s v="United States"/>
    <s v="Columbus"/>
    <s v="Georgia"/>
    <n v="31907"/>
    <s v="South"/>
    <s v="FUR-FU-10004848"/>
    <s v="Furniture"/>
    <s v="Furnishings"/>
    <s v="Howard Miller 13-3/4&quot; Diameter Brushed Chrome Round Wall Clock"/>
    <n v="51.75"/>
    <n v="1"/>
    <n v="0"/>
    <n v="15.525"/>
    <s v="OK"/>
    <n v="0.3"/>
  </r>
  <r>
    <n v="7705"/>
    <s v="CA-2016-114601"/>
    <x v="1602"/>
    <x v="777"/>
    <x v="988"/>
    <d v="2019-04-21T00:00:00"/>
    <n v="1167"/>
    <n v="2016"/>
    <s v="Q1"/>
    <s v="Feb"/>
    <s v="Standard Class"/>
    <s v="AA-10480"/>
    <s v="Andrew Allen"/>
    <s v="Consumer"/>
    <s v="United States"/>
    <s v="Detroit"/>
    <s v="Michigan"/>
    <n v="48234"/>
    <s v="Central"/>
    <s v="FUR-TA-10004147"/>
    <s v="Furniture"/>
    <s v="Tables"/>
    <s v="Hon 4060 Series Tables"/>
    <n v="447.84"/>
    <n v="4"/>
    <n v="0"/>
    <n v="98.524799999999999"/>
    <s v="OK"/>
    <n v="0.22"/>
  </r>
  <r>
    <n v="2092"/>
    <s v="CA-2017-166142"/>
    <x v="1603"/>
    <x v="778"/>
    <x v="989"/>
    <d v="2018-11-25T00:00:00"/>
    <n v="494"/>
    <n v="2017"/>
    <s v="Q3"/>
    <s v="Jul"/>
    <s v="Standard Class"/>
    <s v="MM-17260"/>
    <s v="Magdelene Morse"/>
    <s v="Consumer"/>
    <s v="United States"/>
    <s v="Wilmington"/>
    <s v="Delaware"/>
    <n v="19805"/>
    <s v="East"/>
    <s v="FUR-TA-10004607"/>
    <s v="Furniture"/>
    <s v="Tables"/>
    <s v="Hon 2111 Invitation Series Straight Table"/>
    <n v="310.44299999999998"/>
    <n v="3"/>
    <n v="0.3"/>
    <n v="-48.783900000000003"/>
    <s v="OK"/>
    <n v="-0.15714285714285717"/>
  </r>
  <r>
    <n v="5652"/>
    <s v="CA-2017-142342"/>
    <x v="1604"/>
    <x v="778"/>
    <x v="989"/>
    <d v="2018-12-06T00:00:00"/>
    <n v="505"/>
    <n v="2017"/>
    <s v="Q3"/>
    <s v="Jul"/>
    <s v="Second Class"/>
    <s v="AJ-10795"/>
    <s v="Anthony Johnson"/>
    <s v="Corporate"/>
    <s v="United States"/>
    <s v="Apple Valley"/>
    <s v="California"/>
    <n v="92307"/>
    <s v="West"/>
    <s v="FUR-BO-10002613"/>
    <s v="Furniture"/>
    <s v="Bookcases"/>
    <s v="Atlantic Metals Mobile 4-Shelf Bookcases, Custom Colors"/>
    <n v="1194.165"/>
    <n v="5"/>
    <n v="0.15"/>
    <n v="210.73500000000001"/>
    <s v="OK"/>
    <n v="0.17647058823529413"/>
  </r>
  <r>
    <n v="9805"/>
    <s v="CA-2015-122973"/>
    <x v="1605"/>
    <x v="779"/>
    <x v="990"/>
    <d v="2018-12-10T00:00:00"/>
    <n v="1239"/>
    <n v="2015"/>
    <s v="Q3"/>
    <s v="Jul"/>
    <s v="Second Class"/>
    <s v="PJ-19015"/>
    <s v="Pauline Johnson"/>
    <s v="Consumer"/>
    <s v="United States"/>
    <s v="New York City"/>
    <s v="New York"/>
    <n v="10024"/>
    <s v="East"/>
    <s v="FUR-FU-10002364"/>
    <s v="Furniture"/>
    <s v="Furnishings"/>
    <s v="Eldon Expressions Wood Desk Accessories, Oak"/>
    <n v="7.38"/>
    <n v="1"/>
    <n v="0"/>
    <n v="2.1402000000000001"/>
    <s v="OK"/>
    <n v="0.29000000000000004"/>
  </r>
  <r>
    <n v="4600"/>
    <s v="CA-2015-146948"/>
    <x v="1606"/>
    <x v="779"/>
    <x v="990"/>
    <d v="2018-11-28T00:00:00"/>
    <n v="1227"/>
    <n v="2015"/>
    <s v="Q3"/>
    <s v="Jul"/>
    <s v="Standard Class"/>
    <s v="MG-17890"/>
    <s v="Michael Granlund"/>
    <s v="Home Office"/>
    <s v="United States"/>
    <s v="Baltimore"/>
    <s v="Maryland"/>
    <n v="21215"/>
    <s v="East"/>
    <s v="FUR-CH-10004853"/>
    <s v="Furniture"/>
    <s v="Chairs"/>
    <s v="Global Manager's Adjustable Task Chair, Storm"/>
    <n v="150.97999999999999"/>
    <n v="1"/>
    <n v="0"/>
    <n v="43.784199999999998"/>
    <s v="OK"/>
    <n v="0.29000000000000004"/>
  </r>
  <r>
    <n v="4000"/>
    <s v="US-2015-149629"/>
    <x v="1607"/>
    <x v="779"/>
    <x v="990"/>
    <d v="2018-12-03T00:00:00"/>
    <n v="1232"/>
    <n v="2015"/>
    <s v="Q3"/>
    <s v="Jul"/>
    <s v="Second Class"/>
    <s v="MP-17965"/>
    <s v="Michael Paige"/>
    <s v="Corporate"/>
    <s v="United States"/>
    <s v="Port Saint Lucie"/>
    <s v="Florida"/>
    <n v="34952"/>
    <s v="South"/>
    <s v="FUR-BO-10004709"/>
    <s v="Furniture"/>
    <s v="Bookcases"/>
    <s v="Bush Westfield Collection Bookcases, Medium Cherry Finish"/>
    <n v="231.92"/>
    <n v="5"/>
    <n v="0.2"/>
    <n v="5.798"/>
    <s v="OK"/>
    <n v="2.5000000000000001E-2"/>
  </r>
  <r>
    <n v="7932"/>
    <s v="US-2016-168095"/>
    <x v="1608"/>
    <x v="780"/>
    <x v="176"/>
    <d v="2018-11-22T00:00:00"/>
    <n v="855"/>
    <n v="2016"/>
    <s v="Q3"/>
    <s v="Jul"/>
    <s v="Standard Class"/>
    <s v="MC-17425"/>
    <s v="Mark Cousins"/>
    <s v="Corporate"/>
    <s v="United States"/>
    <s v="Portland"/>
    <s v="Oregon"/>
    <n v="97206"/>
    <s v="West"/>
    <s v="FUR-CH-10004886"/>
    <s v="Furniture"/>
    <s v="Chairs"/>
    <s v="Bevis Steel Folding Chairs"/>
    <n v="230.28"/>
    <n v="3"/>
    <n v="0.2"/>
    <n v="23.027999999999999"/>
    <s v="OK"/>
    <n v="9.9999999999999992E-2"/>
  </r>
  <r>
    <n v="570"/>
    <s v="CA-2017-156951"/>
    <x v="1609"/>
    <x v="161"/>
    <x v="991"/>
    <d v="2017-08-10T00:00:00"/>
    <n v="723"/>
    <n v="2015"/>
    <s v="Q3"/>
    <s v="Aug"/>
    <s v="Standard Class"/>
    <s v="EB-13840"/>
    <s v="Ellis Ballard"/>
    <s v="Corporate"/>
    <s v="United States"/>
    <s v="Seattle"/>
    <s v="Washington"/>
    <n v="98105"/>
    <s v="West"/>
    <s v="FUR-CH-10004997"/>
    <s v="Furniture"/>
    <s v="Chairs"/>
    <s v="Hon Every-Day Series Multi-Task Chairs"/>
    <n v="451.15199999999999"/>
    <n v="3"/>
    <n v="0.2"/>
    <n v="0"/>
    <s v="Zero-Profit Order"/>
    <n v="0"/>
  </r>
  <r>
    <n v="214"/>
    <s v="CA-2015-146262"/>
    <x v="1610"/>
    <x v="554"/>
    <x v="992"/>
    <d v="2015-09-01T00:00:00"/>
    <n v="426"/>
    <n v="2014"/>
    <s v="Q3"/>
    <s v="Jul"/>
    <s v="Standard Class"/>
    <s v="VW-21775"/>
    <s v="Victoria Wilson"/>
    <s v="Corporate"/>
    <s v="United States"/>
    <s v="Medina"/>
    <s v="Ohio"/>
    <n v="44256"/>
    <s v="East"/>
    <s v="FUR-BO-10004695"/>
    <s v="Furniture"/>
    <s v="Bookcases"/>
    <s v="O'Sullivan 2-Door Barrister Bookcase in Odessa Pine"/>
    <n v="452.45"/>
    <n v="5"/>
    <n v="0.5"/>
    <n v="-244.32300000000001"/>
    <s v="OK"/>
    <n v="-0.54"/>
  </r>
  <r>
    <n v="5972"/>
    <s v="CA-2014-141726"/>
    <x v="1611"/>
    <x v="781"/>
    <x v="872"/>
    <d v="2018-12-21T00:00:00"/>
    <n v="1613"/>
    <n v="2014"/>
    <s v="Q3"/>
    <s v="Jul"/>
    <s v="First Class"/>
    <s v="CC-12145"/>
    <s v="Charles Crestani"/>
    <s v="Consumer"/>
    <s v="United States"/>
    <s v="San Diego"/>
    <s v="California"/>
    <n v="92105"/>
    <s v="West"/>
    <s v="FUR-FU-10003577"/>
    <s v="Furniture"/>
    <s v="Furnishings"/>
    <s v="Nu-Dell Leatherette Frames"/>
    <n v="43.02"/>
    <n v="3"/>
    <n v="0"/>
    <n v="15.4872"/>
    <s v="OK"/>
    <n v="0.36"/>
  </r>
  <r>
    <n v="6274"/>
    <s v="US-2016-139087"/>
    <x v="1612"/>
    <x v="782"/>
    <x v="993"/>
    <d v="2018-12-04T00:00:00"/>
    <n v="865"/>
    <n v="2016"/>
    <s v="Q3"/>
    <s v="Jul"/>
    <s v="Second Class"/>
    <s v="DK-13375"/>
    <s v="Dennis Kane"/>
    <s v="Consumer"/>
    <s v="United States"/>
    <s v="Seattle"/>
    <s v="Washington"/>
    <n v="98105"/>
    <s v="West"/>
    <s v="FUR-FU-10001847"/>
    <s v="Furniture"/>
    <s v="Furnishings"/>
    <s v="Eldon Image Series Black Desk Accessories"/>
    <n v="12.42"/>
    <n v="3"/>
    <n v="0"/>
    <n v="4.4711999999999996"/>
    <s v="OK"/>
    <n v="0.36"/>
  </r>
  <r>
    <n v="6276"/>
    <s v="US-2016-139087"/>
    <x v="1613"/>
    <x v="782"/>
    <x v="993"/>
    <d v="2018-12-05T00:00:00"/>
    <n v="866"/>
    <n v="2016"/>
    <s v="Q3"/>
    <s v="Jul"/>
    <s v="Second Class"/>
    <s v="DK-13375"/>
    <s v="Dennis Kane"/>
    <s v="Consumer"/>
    <s v="United States"/>
    <s v="Seattle"/>
    <s v="Washington"/>
    <n v="98105"/>
    <s v="West"/>
    <s v="FUR-FU-10004164"/>
    <s v="Furniture"/>
    <s v="Furnishings"/>
    <s v="Eldon 300 Class Desk Accessories, Black"/>
    <n v="24.75"/>
    <n v="5"/>
    <n v="0"/>
    <n v="10.89"/>
    <s v="OK"/>
    <n v="0.44"/>
  </r>
  <r>
    <n v="2440"/>
    <s v="CA-2017-139948"/>
    <x v="1614"/>
    <x v="783"/>
    <x v="994"/>
    <d v="2018-12-07T00:00:00"/>
    <n v="503"/>
    <n v="2017"/>
    <s v="Q3"/>
    <s v="Jul"/>
    <s v="Standard Class"/>
    <s v="SW-20455"/>
    <s v="Shaun Weien"/>
    <s v="Consumer"/>
    <s v="United States"/>
    <s v="Tampa"/>
    <s v="Florida"/>
    <n v="33614"/>
    <s v="South"/>
    <s v="FUR-FU-10002597"/>
    <s v="Furniture"/>
    <s v="Furnishings"/>
    <s v="C-Line Magnetic Cubicle Keepers, Clear Polypropylene"/>
    <n v="7.9039999999999999"/>
    <n v="2"/>
    <n v="0.2"/>
    <n v="2.1736"/>
    <s v="OK"/>
    <n v="0.27500000000000002"/>
  </r>
  <r>
    <n v="1842"/>
    <s v="CA-2016-157763"/>
    <x v="1615"/>
    <x v="784"/>
    <x v="995"/>
    <d v="2018-12-11T00:00:00"/>
    <n v="871"/>
    <n v="2016"/>
    <s v="Q3"/>
    <s v="Jul"/>
    <s v="Standard Class"/>
    <s v="KH-16330"/>
    <s v="Katharine Harms"/>
    <s v="Corporate"/>
    <s v="United States"/>
    <s v="Bowling Green"/>
    <s v="Kentucky"/>
    <n v="42104"/>
    <s v="South"/>
    <s v="FUR-CH-10000988"/>
    <s v="Furniture"/>
    <s v="Chairs"/>
    <s v="Hon Olson Stacker Stools"/>
    <n v="140.81"/>
    <n v="1"/>
    <n v="0"/>
    <n v="39.4268"/>
    <s v="OK"/>
    <n v="0.27999999999999997"/>
  </r>
  <r>
    <n v="4528"/>
    <s v="US-2017-105046"/>
    <x v="1616"/>
    <x v="785"/>
    <x v="996"/>
    <d v="2018-12-08T00:00:00"/>
    <n v="503"/>
    <n v="2017"/>
    <s v="Q3"/>
    <s v="Jul"/>
    <s v="Standard Class"/>
    <s v="BE-11335"/>
    <s v="Bill Eplett"/>
    <s v="Home Office"/>
    <s v="United States"/>
    <s v="Rome"/>
    <s v="New York"/>
    <n v="13440"/>
    <s v="East"/>
    <s v="FUR-FU-10004848"/>
    <s v="Furniture"/>
    <s v="Furnishings"/>
    <s v="DAX Solid Wood Frames"/>
    <n v="39.08"/>
    <n v="4"/>
    <n v="0"/>
    <n v="14.4596"/>
    <s v="OK"/>
    <n v="0.37"/>
  </r>
  <r>
    <n v="3916"/>
    <s v="US-2017-142573"/>
    <x v="1617"/>
    <x v="785"/>
    <x v="996"/>
    <d v="2018-12-15T00:00:00"/>
    <n v="510"/>
    <n v="2017"/>
    <s v="Q3"/>
    <s v="Jul"/>
    <s v="Standard Class"/>
    <s v="ML-17410"/>
    <s v="Maris LaWare"/>
    <s v="Consumer"/>
    <s v="United States"/>
    <s v="Phoenix"/>
    <s v="Arizona"/>
    <n v="85023"/>
    <s v="West"/>
    <s v="FUR-CH-10004218"/>
    <s v="Furniture"/>
    <s v="Chairs"/>
    <s v="Global Fabric Manager's Chair, Dark Gray"/>
    <n v="161.56800000000001"/>
    <n v="2"/>
    <n v="0.2"/>
    <n v="10.098000000000001"/>
    <s v="OK"/>
    <n v="6.25E-2"/>
  </r>
  <r>
    <n v="158"/>
    <s v="CA-2014-104269"/>
    <x v="1618"/>
    <x v="786"/>
    <x v="997"/>
    <d v="2014-06-03T00:00:00"/>
    <n v="148"/>
    <n v="2014"/>
    <s v="Q1"/>
    <s v="Jan"/>
    <s v="Second Class"/>
    <s v="DB-13060"/>
    <s v="Dave Brooks"/>
    <s v="Consumer"/>
    <s v="United States"/>
    <s v="Seattle"/>
    <s v="Washington"/>
    <n v="98115"/>
    <s v="West"/>
    <s v="FUR-CH-10004063"/>
    <s v="Furniture"/>
    <s v="Chairs"/>
    <s v="Global Deluxe High-Back Manager's Chair"/>
    <n v="457.56799999999998"/>
    <n v="2"/>
    <n v="0.2"/>
    <n v="51.476399999999998"/>
    <s v="OK"/>
    <n v="0.1125"/>
  </r>
  <r>
    <n v="5996"/>
    <s v="CA-2016-162187"/>
    <x v="1619"/>
    <x v="705"/>
    <x v="998"/>
    <d v="2016-11-12T00:00:00"/>
    <n v="498"/>
    <n v="2015"/>
    <s v="Q3"/>
    <s v="Jul"/>
    <s v="Same Day"/>
    <s v="NS-18640"/>
    <s v="Noel Staavos"/>
    <s v="Corporate"/>
    <s v="United States"/>
    <s v="Columbus"/>
    <s v="Ohio"/>
    <n v="43229"/>
    <s v="East"/>
    <s v="FUR-CH-10003298"/>
    <s v="Furniture"/>
    <s v="Chairs"/>
    <s v="Office Star - Contemporary Task Swivel chair with Loop Arms, Charcoal"/>
    <n v="458.43"/>
    <n v="5"/>
    <n v="0.3"/>
    <n v="-137.529"/>
    <s v="OK"/>
    <n v="-0.3"/>
  </r>
  <r>
    <n v="7044"/>
    <s v="US-2017-165358"/>
    <x v="1620"/>
    <x v="785"/>
    <x v="996"/>
    <d v="2018-12-17T00:00:00"/>
    <n v="512"/>
    <n v="2017"/>
    <s v="Q3"/>
    <s v="Jul"/>
    <s v="Standard Class"/>
    <s v="SV-20365"/>
    <s v="Seth Vernon"/>
    <s v="Consumer"/>
    <s v="United States"/>
    <s v="Philadelphia"/>
    <s v="Pennsylvania"/>
    <n v="19134"/>
    <s v="East"/>
    <s v="FUR-CH-10002647"/>
    <s v="Furniture"/>
    <s v="Chairs"/>
    <s v="Situations Contoured Folding Chairs, 4/Set"/>
    <n v="198.744"/>
    <n v="4"/>
    <n v="0.3"/>
    <n v="-14.196"/>
    <s v="OK"/>
    <n v="-7.1428571428571425E-2"/>
  </r>
  <r>
    <n v="9830"/>
    <s v="US-2017-152842"/>
    <x v="1621"/>
    <x v="785"/>
    <x v="996"/>
    <d v="2018-12-01T00:00:00"/>
    <n v="496"/>
    <n v="2017"/>
    <s v="Q3"/>
    <s v="Jul"/>
    <s v="Standard Class"/>
    <s v="NF-18385"/>
    <s v="Natalie Fritzler"/>
    <s v="Consumer"/>
    <s v="United States"/>
    <s v="Charlotte"/>
    <s v="North Carolina"/>
    <n v="28205"/>
    <s v="South"/>
    <s v="FUR-CH-10004218"/>
    <s v="Furniture"/>
    <s v="Chairs"/>
    <s v="Global Fabric Manager's Chair, Dark Gray"/>
    <n v="242.352"/>
    <n v="3"/>
    <n v="0.2"/>
    <n v="15.147"/>
    <s v="OK"/>
    <n v="6.25E-2"/>
  </r>
  <r>
    <n v="3919"/>
    <s v="US-2017-142573"/>
    <x v="1622"/>
    <x v="785"/>
    <x v="996"/>
    <d v="2018-12-16T00:00:00"/>
    <n v="511"/>
    <n v="2017"/>
    <s v="Q3"/>
    <s v="Jul"/>
    <s v="Standard Class"/>
    <s v="ML-17410"/>
    <s v="Maris LaWare"/>
    <s v="Consumer"/>
    <s v="United States"/>
    <s v="Phoenix"/>
    <s v="Arizona"/>
    <n v="85023"/>
    <s v="West"/>
    <s v="FUR-CH-10000513"/>
    <s v="Furniture"/>
    <s v="Chairs"/>
    <s v="High-Back Leather Manager's Chair"/>
    <n v="311.976"/>
    <n v="3"/>
    <n v="0.2"/>
    <n v="-42.896700000000003"/>
    <s v="OK"/>
    <n v="-0.13750000000000001"/>
  </r>
  <r>
    <n v="3915"/>
    <s v="US-2017-142573"/>
    <x v="1623"/>
    <x v="785"/>
    <x v="996"/>
    <d v="2018-12-14T00:00:00"/>
    <n v="509"/>
    <n v="2017"/>
    <s v="Q3"/>
    <s v="Jul"/>
    <s v="Standard Class"/>
    <s v="ML-17410"/>
    <s v="Maris LaWare"/>
    <s v="Consumer"/>
    <s v="United States"/>
    <s v="Phoenix"/>
    <s v="Arizona"/>
    <n v="85023"/>
    <s v="West"/>
    <s v="FUR-TA-10001932"/>
    <s v="Furniture"/>
    <s v="Tables"/>
    <s v="Chromcraft 48&quot; x 96&quot; Racetrack Double Pedestal Table"/>
    <n v="801.6"/>
    <n v="5"/>
    <n v="0.5"/>
    <n v="-448.89600000000002"/>
    <s v="OK"/>
    <n v="-0.56000000000000005"/>
  </r>
  <r>
    <n v="3077"/>
    <s v="CA-2014-143903"/>
    <x v="1624"/>
    <x v="787"/>
    <x v="655"/>
    <d v="2018-12-22T00:00:00"/>
    <n v="1612"/>
    <n v="2014"/>
    <s v="Q3"/>
    <s v="Jul"/>
    <s v="Standard Class"/>
    <s v="KM-16375"/>
    <s v="Katherine Murray"/>
    <s v="Home Office"/>
    <s v="United States"/>
    <s v="Dallas"/>
    <s v="Texas"/>
    <n v="75217"/>
    <s v="Central"/>
    <s v="FUR-FU-10003724"/>
    <s v="Furniture"/>
    <s v="Furnishings"/>
    <s v="Westinghouse Clip-On Gooseneck Lamps"/>
    <n v="16.739999999999998"/>
    <n v="5"/>
    <n v="0.6"/>
    <n v="-14.228999999999999"/>
    <s v="OK"/>
    <n v="-0.85"/>
  </r>
  <r>
    <n v="9898"/>
    <s v="CA-2016-112830"/>
    <x v="1625"/>
    <x v="382"/>
    <x v="108"/>
    <d v="2016-10-06T00:00:00"/>
    <n v="543"/>
    <n v="2015"/>
    <s v="Q2"/>
    <s v="Apr"/>
    <s v="Standard Class"/>
    <s v="LP-17095"/>
    <s v="Liz Preis"/>
    <s v="Consumer"/>
    <s v="United States"/>
    <s v="Fairfield"/>
    <s v="Ohio"/>
    <n v="45014"/>
    <s v="East"/>
    <s v="FUR-FU-10004306"/>
    <s v="Furniture"/>
    <s v="Furnishings"/>
    <s v="Electrix Halogen Magnifier Lamp"/>
    <n v="466.32"/>
    <n v="3"/>
    <n v="0.2"/>
    <n v="34.973999999999997"/>
    <s v="OK"/>
    <n v="7.4999999999999997E-2"/>
  </r>
  <r>
    <n v="3355"/>
    <s v="US-2014-150434"/>
    <x v="1626"/>
    <x v="787"/>
    <x v="655"/>
    <d v="2018-12-18T00:00:00"/>
    <n v="1608"/>
    <n v="2014"/>
    <s v="Q3"/>
    <s v="Jul"/>
    <s v="Standard Class"/>
    <s v="CA-12310"/>
    <s v="Christine Abelman"/>
    <s v="Corporate"/>
    <s v="United States"/>
    <s v="Bristol"/>
    <s v="Connecticut"/>
    <n v="6010"/>
    <s v="East"/>
    <s v="FUR-TA-10004152"/>
    <s v="Furniture"/>
    <s v="Tables"/>
    <s v="Barricks 18&quot; x 48&quot; Non-Folding Utility Table with Bottom Storage Shelf"/>
    <n v="70.56"/>
    <n v="1"/>
    <n v="0.3"/>
    <n v="-4.032"/>
    <s v="OK"/>
    <n v="-5.7142857142857141E-2"/>
  </r>
  <r>
    <n v="7170"/>
    <s v="CA-2014-117464"/>
    <x v="1627"/>
    <x v="787"/>
    <x v="655"/>
    <d v="2019-01-08T00:00:00"/>
    <n v="1629"/>
    <n v="2014"/>
    <s v="Q3"/>
    <s v="Jul"/>
    <s v="Second Class"/>
    <s v="NP-18325"/>
    <s v="Naresj Patel"/>
    <s v="Consumer"/>
    <s v="United States"/>
    <s v="San Francisco"/>
    <s v="California"/>
    <n v="94122"/>
    <s v="West"/>
    <s v="FUR-TA-10004767"/>
    <s v="Furniture"/>
    <s v="Tables"/>
    <s v="Safco Drafting Table"/>
    <n v="170.352"/>
    <n v="3"/>
    <n v="0.2"/>
    <n v="19.1646"/>
    <s v="OK"/>
    <n v="0.1125"/>
  </r>
  <r>
    <n v="8968"/>
    <s v="CA-2016-134180"/>
    <x v="1628"/>
    <x v="435"/>
    <x v="999"/>
    <d v="2016-07-11T00:00:00"/>
    <n v="523"/>
    <n v="2015"/>
    <s v="Q1"/>
    <s v="Feb"/>
    <s v="Standard Class"/>
    <s v="JP-16135"/>
    <s v="Julie Prescott"/>
    <s v="Home Office"/>
    <s v="United States"/>
    <s v="Philadelphia"/>
    <s v="Pennsylvania"/>
    <n v="19120"/>
    <s v="East"/>
    <s v="FUR-CH-10004886"/>
    <s v="Furniture"/>
    <s v="Chairs"/>
    <s v="Bevis Steel Folding Chairs"/>
    <n v="470.15499999999997"/>
    <n v="7"/>
    <n v="0.3"/>
    <n v="-13.433"/>
    <s v="OK"/>
    <n v="-2.8571428571428574E-2"/>
  </r>
  <r>
    <n v="7168"/>
    <s v="CA-2014-117464"/>
    <x v="1629"/>
    <x v="787"/>
    <x v="655"/>
    <d v="2019-01-07T00:00:00"/>
    <n v="1628"/>
    <n v="2014"/>
    <s v="Q3"/>
    <s v="Jul"/>
    <s v="Second Class"/>
    <s v="NP-18325"/>
    <s v="Naresj Patel"/>
    <s v="Consumer"/>
    <s v="United States"/>
    <s v="San Francisco"/>
    <s v="California"/>
    <n v="94122"/>
    <s v="West"/>
    <s v="FUR-CH-10000155"/>
    <s v="Furniture"/>
    <s v="Chairs"/>
    <s v="Global Comet Stacking Armless Chair"/>
    <n v="717.72"/>
    <n v="3"/>
    <n v="0.2"/>
    <n v="71.772000000000006"/>
    <s v="OK"/>
    <n v="0.1"/>
  </r>
  <r>
    <n v="7081"/>
    <s v="CA-2016-106950"/>
    <x v="1630"/>
    <x v="269"/>
    <x v="1000"/>
    <d v="2016-06-09T00:00:00"/>
    <n v="513"/>
    <n v="2015"/>
    <s v="Q1"/>
    <s v="Jan"/>
    <s v="Standard Class"/>
    <s v="JE-15715"/>
    <s v="Joe Elijah"/>
    <s v="Consumer"/>
    <s v="United States"/>
    <s v="Charlotte"/>
    <s v="North Carolina"/>
    <n v="28205"/>
    <s v="South"/>
    <s v="FUR-TA-10001768"/>
    <s v="Furniture"/>
    <s v="Tables"/>
    <s v="Hon Racetrack Conference Tables"/>
    <n v="472.51799999999997"/>
    <n v="3"/>
    <n v="0.4"/>
    <n v="-149.63069999999999"/>
    <s v="OK"/>
    <n v="-0.31666666666666665"/>
  </r>
  <r>
    <n v="4010"/>
    <s v="CA-2017-144463"/>
    <x v="1631"/>
    <x v="479"/>
    <x v="1001"/>
    <d v="2017-05-01T00:00:00"/>
    <n v="637"/>
    <n v="2015"/>
    <s v="Q3"/>
    <s v="Aug"/>
    <s v="Standard Class"/>
    <s v="SC-20725"/>
    <s v="Steven Cartwright"/>
    <s v="Consumer"/>
    <s v="United States"/>
    <s v="Los Angeles"/>
    <s v="California"/>
    <n v="90036"/>
    <s v="West"/>
    <s v="FUR-FU-10001215"/>
    <s v="Furniture"/>
    <s v="Furnishings"/>
    <s v="Howard Miller 11-1/2&quot; Diameter Brentwood Wall Clock"/>
    <n v="474.43"/>
    <n v="11"/>
    <n v="0"/>
    <n v="199.26060000000001"/>
    <s v="OK"/>
    <n v="0.42000000000000004"/>
  </r>
  <r>
    <n v="3830"/>
    <s v="CA-2017-141733"/>
    <x v="1632"/>
    <x v="211"/>
    <x v="554"/>
    <d v="2017-11-05T00:00:00"/>
    <n v="684"/>
    <n v="2015"/>
    <s v="Q4"/>
    <s v="Dec"/>
    <s v="Standard Class"/>
    <s v="RW-19540"/>
    <s v="Rick Wilson"/>
    <s v="Corporate"/>
    <s v="United States"/>
    <s v="Detroit"/>
    <s v="Michigan"/>
    <n v="48234"/>
    <s v="Central"/>
    <s v="FUR-CH-10000595"/>
    <s v="Furniture"/>
    <s v="Chairs"/>
    <s v="Safco Contoured Stacking Chairs"/>
    <n v="476.8"/>
    <n v="2"/>
    <n v="0"/>
    <n v="119.2"/>
    <s v="OK"/>
    <n v="0.25"/>
  </r>
  <r>
    <n v="9448"/>
    <s v="CA-2017-136882"/>
    <x v="1633"/>
    <x v="99"/>
    <x v="126"/>
    <d v="2018-07-17T00:00:00"/>
    <n v="498"/>
    <n v="2017"/>
    <s v="Q1"/>
    <s v="Mar"/>
    <s v="Standard Class"/>
    <s v="DN-13690"/>
    <s v="Duane Noonan"/>
    <s v="Consumer"/>
    <s v="United States"/>
    <s v="Tulsa"/>
    <s v="Oklahoma"/>
    <n v="74133"/>
    <s v="Central"/>
    <s v="FUR-FU-10003664"/>
    <s v="Furniture"/>
    <s v="Furnishings"/>
    <s v="Electrix Architect's Clamp-On Swing Arm Lamp, Black"/>
    <n v="477.3"/>
    <n v="5"/>
    <n v="0"/>
    <n v="138.417"/>
    <s v="OK"/>
    <n v="0.28999999999999998"/>
  </r>
  <r>
    <n v="3078"/>
    <s v="CA-2014-143903"/>
    <x v="1634"/>
    <x v="787"/>
    <x v="655"/>
    <d v="2018-12-23T00:00:00"/>
    <n v="1613"/>
    <n v="2014"/>
    <s v="Q3"/>
    <s v="Jul"/>
    <s v="Standard Class"/>
    <s v="KM-16375"/>
    <s v="Katherine Murray"/>
    <s v="Home Office"/>
    <s v="United States"/>
    <s v="Dallas"/>
    <s v="Texas"/>
    <n v="75217"/>
    <s v="Central"/>
    <s v="FUR-CH-10002024"/>
    <s v="Furniture"/>
    <s v="Chairs"/>
    <s v="HON 5400 Series Task Chairs for Big and Tall"/>
    <n v="981.37199999999996"/>
    <n v="2"/>
    <n v="0.3"/>
    <n v="-140.196"/>
    <s v="OK"/>
    <n v="-0.14285714285714285"/>
  </r>
  <r>
    <n v="6846"/>
    <s v="CA-2014-147543"/>
    <x v="1635"/>
    <x v="788"/>
    <x v="1002"/>
    <d v="2014-12-07T00:00:00"/>
    <n v="275"/>
    <n v="2014"/>
    <s v="Q1"/>
    <s v="Mar"/>
    <s v="Standard Class"/>
    <s v="BC-11125"/>
    <s v="Becky Castell"/>
    <s v="Home Office"/>
    <s v="United States"/>
    <s v="El Cajon"/>
    <s v="California"/>
    <n v="92020"/>
    <s v="West"/>
    <s v="FUR-CH-10000155"/>
    <s v="Furniture"/>
    <s v="Chairs"/>
    <s v="Global Comet Stacking Armless Chair"/>
    <n v="478.48"/>
    <n v="2"/>
    <n v="0.2"/>
    <n v="47.847999999999999"/>
    <s v="OK"/>
    <n v="9.9999999999999992E-2"/>
  </r>
  <r>
    <n v="1201"/>
    <s v="CA-2016-114727"/>
    <x v="1636"/>
    <x v="789"/>
    <x v="1003"/>
    <d v="2018-12-12T00:00:00"/>
    <n v="871"/>
    <n v="2016"/>
    <s v="Q3"/>
    <s v="Jul"/>
    <s v="Standard Class"/>
    <s v="LS-16945"/>
    <s v="Linda Southworth"/>
    <s v="Corporate"/>
    <s v="United States"/>
    <s v="Denver"/>
    <s v="Colorado"/>
    <n v="80219"/>
    <s v="West"/>
    <s v="FUR-CH-10002335"/>
    <s v="Furniture"/>
    <s v="Chairs"/>
    <s v="Hon GuestStacker Chair"/>
    <n v="544.00800000000004"/>
    <n v="3"/>
    <n v="0.2"/>
    <n v="40.800600000000003"/>
    <s v="OK"/>
    <n v="7.4999999999999997E-2"/>
  </r>
  <r>
    <n v="1203"/>
    <s v="CA-2016-114727"/>
    <x v="1637"/>
    <x v="789"/>
    <x v="1003"/>
    <d v="2018-12-13T00:00:00"/>
    <n v="872"/>
    <n v="2016"/>
    <s v="Q3"/>
    <s v="Jul"/>
    <s v="Standard Class"/>
    <s v="LS-16945"/>
    <s v="Linda Southworth"/>
    <s v="Corporate"/>
    <s v="United States"/>
    <s v="Denver"/>
    <s v="Colorado"/>
    <n v="80219"/>
    <s v="West"/>
    <s v="FUR-CH-10002331"/>
    <s v="Furniture"/>
    <s v="Chairs"/>
    <s v="Hon 4700 Series Mobuis Mid-Back Task Chairs with Adjustable Arms"/>
    <n v="854.35199999999998"/>
    <n v="3"/>
    <n v="0.2"/>
    <n v="10.679399999999999"/>
    <s v="OK"/>
    <n v="1.2499999999999999E-2"/>
  </r>
  <r>
    <n v="1873"/>
    <s v="CA-2014-116932"/>
    <x v="1638"/>
    <x v="790"/>
    <x v="814"/>
    <d v="2018-12-31T00:00:00"/>
    <n v="1620"/>
    <n v="2014"/>
    <s v="Q3"/>
    <s v="Jul"/>
    <s v="Standard Class"/>
    <s v="ME-18010"/>
    <s v="Michelle Ellison"/>
    <s v="Corporate"/>
    <s v="United States"/>
    <s v="San Francisco"/>
    <s v="California"/>
    <n v="94122"/>
    <s v="West"/>
    <s v="FUR-TA-10004175"/>
    <s v="Furniture"/>
    <s v="Tables"/>
    <s v="Hon 30&quot; x 60&quot; Table with Locking Drawer"/>
    <n v="272.84800000000001"/>
    <n v="1"/>
    <n v="0.2"/>
    <n v="27.284800000000001"/>
    <s v="OK"/>
    <n v="9.9999999999999992E-2"/>
  </r>
  <r>
    <n v="8630"/>
    <s v="CA-2015-164084"/>
    <x v="1639"/>
    <x v="198"/>
    <x v="1004"/>
    <d v="2015-12-09T00:00:00"/>
    <n v="440"/>
    <n v="2014"/>
    <s v="Q3"/>
    <s v="Sep"/>
    <s v="Standard Class"/>
    <s v="AG-10525"/>
    <s v="Andy Gerbode"/>
    <s v="Corporate"/>
    <s v="United States"/>
    <s v="New York City"/>
    <s v="New York"/>
    <n v="10011"/>
    <s v="East"/>
    <s v="FUR-TA-10003569"/>
    <s v="Furniture"/>
    <s v="Tables"/>
    <s v="Bretford CR8500 Series Meeting Room Furniture"/>
    <n v="481.17599999999999"/>
    <n v="2"/>
    <n v="0.4"/>
    <n v="-120.294"/>
    <s v="OK"/>
    <n v="-0.25"/>
  </r>
  <r>
    <n v="9644"/>
    <s v="CA-2014-104563"/>
    <x v="1640"/>
    <x v="775"/>
    <x v="709"/>
    <d v="2014-12-03T00:00:00"/>
    <n v="262"/>
    <n v="2014"/>
    <s v="Q1"/>
    <s v="Mar"/>
    <s v="Standard Class"/>
    <s v="CM-12715"/>
    <s v="Craig Molinari"/>
    <s v="Corporate"/>
    <s v="United States"/>
    <s v="Seattle"/>
    <s v="Washington"/>
    <n v="98103"/>
    <s v="West"/>
    <s v="FUR-CH-10004495"/>
    <s v="Furniture"/>
    <s v="Chairs"/>
    <s v="Global Leather and Oak Executive Chair, Black"/>
    <n v="481.56799999999998"/>
    <n v="2"/>
    <n v="0.2"/>
    <n v="54.176400000000001"/>
    <s v="OK"/>
    <n v="0.1125"/>
  </r>
  <r>
    <n v="4218"/>
    <s v="CA-2017-149881"/>
    <x v="1641"/>
    <x v="458"/>
    <x v="1005"/>
    <d v="2017-03-04T00:00:00"/>
    <n v="575"/>
    <n v="2015"/>
    <s v="Q3"/>
    <s v="Aug"/>
    <s v="First Class"/>
    <s v="NC-18535"/>
    <s v="Nick Crebassa"/>
    <s v="Corporate"/>
    <s v="United States"/>
    <s v="San Francisco"/>
    <s v="California"/>
    <n v="94110"/>
    <s v="West"/>
    <s v="FUR-BO-10003894"/>
    <s v="Furniture"/>
    <s v="Bookcases"/>
    <s v="Safco Value Mate Steel Bookcase, Baked Enamel Finish on Steel, Black"/>
    <n v="482.66399999999999"/>
    <n v="8"/>
    <n v="0.15"/>
    <n v="85.176000000000002"/>
    <s v="OK"/>
    <n v="0.17647058823529413"/>
  </r>
  <r>
    <n v="9093"/>
    <s v="CA-2015-162950"/>
    <x v="1642"/>
    <x v="791"/>
    <x v="782"/>
    <d v="2018-10-26T00:00:00"/>
    <n v="1329"/>
    <n v="2015"/>
    <s v="Q1"/>
    <s v="Mar"/>
    <s v="Second Class"/>
    <s v="DW-13585"/>
    <s v="Dorothy Wardle"/>
    <s v="Corporate"/>
    <s v="United States"/>
    <s v="Troy"/>
    <s v="Ohio"/>
    <n v="45373"/>
    <s v="East"/>
    <s v="FUR-BO-10001918"/>
    <s v="Furniture"/>
    <s v="Bookcases"/>
    <s v="Sauder Forest Hills Library with Doors, Woodland Oak Finish"/>
    <n v="482.94"/>
    <n v="6"/>
    <n v="0.5"/>
    <n v="-376.69319999999999"/>
    <s v="OK"/>
    <n v="-0.78"/>
  </r>
  <r>
    <n v="8024"/>
    <s v="CA-2014-129189"/>
    <x v="1643"/>
    <x v="790"/>
    <x v="814"/>
    <d v="2019-01-01T00:00:00"/>
    <n v="1621"/>
    <n v="2014"/>
    <s v="Q3"/>
    <s v="Jul"/>
    <s v="Standard Class"/>
    <s v="HM-14860"/>
    <s v="Harry Marie"/>
    <s v="Corporate"/>
    <s v="United States"/>
    <s v="Dallas"/>
    <s v="Texas"/>
    <n v="75217"/>
    <s v="Central"/>
    <s v="FUR-CH-10004997"/>
    <s v="Furniture"/>
    <s v="Chairs"/>
    <s v="Hon Every-Day Series Multi-Task Chairs"/>
    <n v="657.93"/>
    <n v="5"/>
    <n v="0.3"/>
    <n v="-93.99"/>
    <s v="OK"/>
    <n v="-0.14285714285714285"/>
  </r>
  <r>
    <n v="9843"/>
    <s v="US-2016-125402"/>
    <x v="1644"/>
    <x v="172"/>
    <x v="231"/>
    <d v="2019-09-19T00:00:00"/>
    <n v="1348"/>
    <n v="2016"/>
    <s v="Q1"/>
    <s v="Jan"/>
    <s v="Standard Class"/>
    <s v="DL-12865"/>
    <s v="Dan Lawera"/>
    <s v="Consumer"/>
    <s v="United States"/>
    <s v="Long Beach"/>
    <s v="California"/>
    <n v="90805"/>
    <s v="West"/>
    <s v="FUR-CH-10000665"/>
    <s v="Furniture"/>
    <s v="Chairs"/>
    <s v="Global Airflow Leather Mesh Back Chair, Black"/>
    <n v="483.13600000000002"/>
    <n v="4"/>
    <n v="0.2"/>
    <n v="60.392000000000003"/>
    <s v="OK"/>
    <n v="0.125"/>
  </r>
  <r>
    <n v="1872"/>
    <s v="CA-2014-116932"/>
    <x v="1645"/>
    <x v="790"/>
    <x v="814"/>
    <d v="2018-12-30T00:00:00"/>
    <n v="1619"/>
    <n v="2014"/>
    <s v="Q3"/>
    <s v="Jul"/>
    <s v="Standard Class"/>
    <s v="ME-18010"/>
    <s v="Michelle Ellison"/>
    <s v="Corporate"/>
    <s v="United States"/>
    <s v="San Francisco"/>
    <s v="California"/>
    <n v="94122"/>
    <s v="West"/>
    <s v="FUR-CH-10001215"/>
    <s v="Furniture"/>
    <s v="Chairs"/>
    <s v="Global Troy Executive Leather Low-Back Tilter"/>
    <n v="801.56799999999998"/>
    <n v="2"/>
    <n v="0.2"/>
    <n v="50.097999999999999"/>
    <s v="OK"/>
    <n v="6.25E-2"/>
  </r>
  <r>
    <n v="8305"/>
    <s v="CA-2017-135419"/>
    <x v="1646"/>
    <x v="219"/>
    <x v="1006"/>
    <d v="2017-09-11T00:00:00"/>
    <n v="686"/>
    <n v="2015"/>
    <s v="Q4"/>
    <s v="Oct"/>
    <s v="Standard Class"/>
    <s v="BG-11740"/>
    <s v="Bruce Geld"/>
    <s v="Consumer"/>
    <s v="United States"/>
    <s v="Bakersfield"/>
    <s v="California"/>
    <n v="93309"/>
    <s v="West"/>
    <s v="FUR-TA-10001086"/>
    <s v="Furniture"/>
    <s v="Tables"/>
    <s v="SAFCO PlanMaster Boards, 60w x 37-1/2d, White Melamine"/>
    <n v="486.36799999999999"/>
    <n v="4"/>
    <n v="0.2"/>
    <n v="36.477600000000002"/>
    <s v="OK"/>
    <n v="7.5000000000000011E-2"/>
  </r>
  <r>
    <n v="5985"/>
    <s v="CA-2016-163776"/>
    <x v="1647"/>
    <x v="792"/>
    <x v="163"/>
    <d v="2018-12-19T00:00:00"/>
    <n v="877"/>
    <n v="2016"/>
    <s v="Q3"/>
    <s v="Jul"/>
    <s v="Standard Class"/>
    <s v="JS-16030"/>
    <s v="Joy Smith"/>
    <s v="Consumer"/>
    <s v="United States"/>
    <s v="Hattiesburg"/>
    <s v="Mississippi"/>
    <n v="39401"/>
    <s v="South"/>
    <s v="FUR-FU-10001185"/>
    <s v="Furniture"/>
    <s v="Furnishings"/>
    <s v="Advantus Employee of the Month Certificate Frame, 11 x 13-1/2"/>
    <n v="185.58"/>
    <n v="6"/>
    <n v="0"/>
    <n v="76.087800000000001"/>
    <s v="OK"/>
    <n v="0.41"/>
  </r>
  <r>
    <n v="363"/>
    <s v="CA-2017-144904"/>
    <x v="1648"/>
    <x v="240"/>
    <x v="343"/>
    <d v="2019-09-24T00:00:00"/>
    <n v="987"/>
    <n v="2017"/>
    <s v="Q1"/>
    <s v="Jan"/>
    <s v="Standard Class"/>
    <s v="KW-16435"/>
    <s v="Katrina Willman"/>
    <s v="Consumer"/>
    <s v="United States"/>
    <s v="New York City"/>
    <s v="New York"/>
    <n v="10009"/>
    <s v="East"/>
    <s v="FUR-CH-10000785"/>
    <s v="Furniture"/>
    <s v="Chairs"/>
    <s v="Global Ergonomic Managers Chair"/>
    <n v="488.64600000000002"/>
    <n v="3"/>
    <n v="0.1"/>
    <n v="86.870400000000004"/>
    <s v="OK"/>
    <n v="0.17777777777777778"/>
  </r>
  <r>
    <n v="8894"/>
    <s v="CA-2014-124723"/>
    <x v="1649"/>
    <x v="312"/>
    <x v="1007"/>
    <d v="2014-12-08T00:00:00"/>
    <n v="287"/>
    <n v="2014"/>
    <s v="Q1"/>
    <s v="Feb"/>
    <s v="Standard Class"/>
    <s v="GZ-14470"/>
    <s v="Gary Zandusky"/>
    <s v="Consumer"/>
    <s v="United States"/>
    <s v="Texas City"/>
    <s v="Texas"/>
    <n v="77590"/>
    <s v="Central"/>
    <s v="FUR-TA-10001307"/>
    <s v="Furniture"/>
    <s v="Tables"/>
    <s v="SAFCO PlanMaster Heigh-Adjustable Drafting Table Base, 43w x 30d x 30-37h, Black"/>
    <n v="489.23"/>
    <n v="2"/>
    <n v="0.3"/>
    <n v="41.933999999999997"/>
    <s v="OK"/>
    <n v="8.5714285714285701E-2"/>
  </r>
  <r>
    <n v="2448"/>
    <s v="CA-2016-119165"/>
    <x v="1650"/>
    <x v="422"/>
    <x v="349"/>
    <d v="2016-10-09T00:00:00"/>
    <n v="120"/>
    <n v="2016"/>
    <s v="Q2"/>
    <s v="Jun"/>
    <s v="Standard Class"/>
    <s v="BD-11320"/>
    <s v="Bill Donatelli"/>
    <s v="Consumer"/>
    <s v="United States"/>
    <s v="Philadelphia"/>
    <s v="Pennsylvania"/>
    <n v="19143"/>
    <s v="East"/>
    <s v="FUR-CH-10000988"/>
    <s v="Furniture"/>
    <s v="Chairs"/>
    <s v="Hon Olson Stacker Stools"/>
    <n v="492.83499999999998"/>
    <n v="5"/>
    <n v="0.3"/>
    <n v="-14.081"/>
    <s v="OK"/>
    <n v="-2.8571428571428571E-2"/>
  </r>
  <r>
    <n v="5990"/>
    <s v="CA-2016-163776"/>
    <x v="1651"/>
    <x v="792"/>
    <x v="163"/>
    <d v="2018-12-20T00:00:00"/>
    <n v="878"/>
    <n v="2016"/>
    <s v="Q3"/>
    <s v="Jul"/>
    <s v="Standard Class"/>
    <s v="JS-16030"/>
    <s v="Joy Smith"/>
    <s v="Consumer"/>
    <s v="United States"/>
    <s v="Hattiesburg"/>
    <s v="Mississippi"/>
    <n v="39401"/>
    <s v="South"/>
    <s v="FUR-BO-10003546"/>
    <s v="Furniture"/>
    <s v="Bookcases"/>
    <s v="Hon 4-Shelf Metal Bookcases"/>
    <n v="504.9"/>
    <n v="5"/>
    <n v="0"/>
    <n v="126.22499999999999"/>
    <s v="OK"/>
    <n v="0.25"/>
  </r>
  <r>
    <n v="4541"/>
    <s v="CA-2015-104129"/>
    <x v="1652"/>
    <x v="793"/>
    <x v="799"/>
    <d v="2017-11-12T00:00:00"/>
    <n v="1013"/>
    <n v="2015"/>
    <s v="Q1"/>
    <s v="Feb"/>
    <s v="Standard Class"/>
    <s v="ES-14080"/>
    <s v="Erin Smith"/>
    <s v="Corporate"/>
    <s v="United States"/>
    <s v="Providence"/>
    <s v="Rhode Island"/>
    <n v="2908"/>
    <s v="East"/>
    <s v="FUR-TA-10004152"/>
    <s v="Furniture"/>
    <s v="Tables"/>
    <s v="Barricks 18&quot; x 48&quot; Non-Folding Utility Table with Bottom Storage Shelf"/>
    <n v="493.92"/>
    <n v="7"/>
    <n v="0.3"/>
    <n v="-28.224"/>
    <s v="OK"/>
    <n v="-5.7142857142857141E-2"/>
  </r>
  <r>
    <n v="5220"/>
    <s v="CA-2017-145653"/>
    <x v="1653"/>
    <x v="341"/>
    <x v="1008"/>
    <d v="2017-01-09T00:00:00"/>
    <n v="514"/>
    <n v="2015"/>
    <s v="Q3"/>
    <s v="Aug"/>
    <s v="Same Day"/>
    <s v="CA-12775"/>
    <s v="Cynthia Arntzen"/>
    <s v="Consumer"/>
    <s v="United States"/>
    <s v="Detroit"/>
    <s v="Michigan"/>
    <n v="48205"/>
    <s v="Central"/>
    <s v="FUR-CH-10004875"/>
    <s v="Furniture"/>
    <s v="Chairs"/>
    <s v="Harbour Creations 67200 Series Stacking Chairs"/>
    <n v="498.26"/>
    <n v="7"/>
    <n v="0"/>
    <n v="134.53020000000001"/>
    <s v="OK"/>
    <n v="0.27"/>
  </r>
  <r>
    <n v="7845"/>
    <s v="US-2017-123834"/>
    <x v="1654"/>
    <x v="794"/>
    <x v="600"/>
    <d v="2019-01-04T00:00:00"/>
    <n v="528"/>
    <n v="2017"/>
    <s v="Q3"/>
    <s v="Jul"/>
    <s v="Standard Class"/>
    <s v="GM-14500"/>
    <s v="Gene McClure"/>
    <s v="Consumer"/>
    <s v="United States"/>
    <s v="Pharr"/>
    <s v="Texas"/>
    <n v="78577"/>
    <s v="Central"/>
    <s v="FUR-TA-10001676"/>
    <s v="Furniture"/>
    <s v="Tables"/>
    <s v="Hon 61000 Series Interactive Training Tables"/>
    <n v="124.404"/>
    <n v="4"/>
    <n v="0.3"/>
    <n v="-21.3264"/>
    <s v="OK"/>
    <n v="-0.17142857142857143"/>
  </r>
  <r>
    <n v="6288"/>
    <s v="CA-2014-100090"/>
    <x v="1655"/>
    <x v="788"/>
    <x v="1009"/>
    <d v="2014-12-07T00:00:00"/>
    <n v="244"/>
    <n v="2014"/>
    <s v="Q2"/>
    <s v="Apr"/>
    <s v="Standard Class"/>
    <s v="EB-13705"/>
    <s v="Ed Braxton"/>
    <s v="Corporate"/>
    <s v="United States"/>
    <s v="San Francisco"/>
    <s v="California"/>
    <n v="94122"/>
    <s v="West"/>
    <s v="FUR-TA-10003715"/>
    <s v="Furniture"/>
    <s v="Tables"/>
    <s v="Hon 2111 Invitation Series Corner Table"/>
    <n v="502.488"/>
    <n v="3"/>
    <n v="0.2"/>
    <n v="-87.935400000000001"/>
    <s v="OK"/>
    <n v="-0.17500000000000002"/>
  </r>
  <r>
    <n v="9320"/>
    <s v="US-2017-108343"/>
    <x v="1656"/>
    <x v="794"/>
    <x v="600"/>
    <d v="2018-12-27T00:00:00"/>
    <n v="520"/>
    <n v="2017"/>
    <s v="Q3"/>
    <s v="Jul"/>
    <s v="Standard Class"/>
    <s v="AR-10825"/>
    <s v="Anthony Rawles"/>
    <s v="Corporate"/>
    <s v="United States"/>
    <s v="New York City"/>
    <s v="New York"/>
    <n v="10009"/>
    <s v="East"/>
    <s v="FUR-CH-10002780"/>
    <s v="Furniture"/>
    <s v="Chairs"/>
    <s v="Office Star - Task Chair with Contemporary Loop Arms"/>
    <n v="163.76400000000001"/>
    <n v="2"/>
    <n v="0.1"/>
    <n v="25.474399999999999"/>
    <s v="OK"/>
    <n v="0.15555555555555553"/>
  </r>
  <r>
    <n v="2317"/>
    <s v="CA-2017-122035"/>
    <x v="1657"/>
    <x v="794"/>
    <x v="600"/>
    <d v="2018-12-26T00:00:00"/>
    <n v="519"/>
    <n v="2017"/>
    <s v="Q3"/>
    <s v="Jul"/>
    <s v="Standard Class"/>
    <s v="EM-13825"/>
    <s v="Elizabeth Moffitt"/>
    <s v="Corporate"/>
    <s v="United States"/>
    <s v="Sioux Falls"/>
    <s v="South Dakota"/>
    <n v="57103"/>
    <s v="Central"/>
    <s v="FUR-CH-10003833"/>
    <s v="Furniture"/>
    <s v="Chairs"/>
    <s v="Novimex Fabric Task Chair"/>
    <n v="182.94"/>
    <n v="3"/>
    <n v="0"/>
    <n v="27.440999999999999"/>
    <s v="OK"/>
    <n v="0.15"/>
  </r>
  <r>
    <n v="7543"/>
    <s v="US-2017-112347"/>
    <x v="1658"/>
    <x v="132"/>
    <x v="1010"/>
    <d v="2017-06-12T00:00:00"/>
    <n v="624"/>
    <n v="2015"/>
    <s v="Q3"/>
    <s v="Sep"/>
    <s v="Standard Class"/>
    <s v="BS-11380"/>
    <s v="Bill Stewart"/>
    <s v="Corporate"/>
    <s v="United States"/>
    <s v="Denver"/>
    <s v="Colorado"/>
    <n v="80219"/>
    <s v="West"/>
    <s v="FUR-FU-10001488"/>
    <s v="Furniture"/>
    <s v="Furnishings"/>
    <s v="Tenex 46&quot; x 60&quot; Computer Anti-Static Chairmat, Rectangular Shaped"/>
    <n v="508.70400000000001"/>
    <n v="6"/>
    <n v="0.2"/>
    <n v="0"/>
    <s v="Zero-Profit Order"/>
    <n v="0"/>
  </r>
  <r>
    <n v="9321"/>
    <s v="US-2017-108343"/>
    <x v="1659"/>
    <x v="794"/>
    <x v="600"/>
    <d v="2018-12-28T00:00:00"/>
    <n v="521"/>
    <n v="2017"/>
    <s v="Q3"/>
    <s v="Jul"/>
    <s v="Standard Class"/>
    <s v="AR-10825"/>
    <s v="Anthony Rawles"/>
    <s v="Corporate"/>
    <s v="United States"/>
    <s v="New York City"/>
    <s v="New York"/>
    <n v="10009"/>
    <s v="East"/>
    <s v="FUR-FU-10000747"/>
    <s v="Furniture"/>
    <s v="Furnishings"/>
    <s v="Tenex B1-RE Series Chair Mats for Low Pile Carpets"/>
    <n v="183.92"/>
    <n v="4"/>
    <n v="0"/>
    <n v="31.266400000000001"/>
    <s v="OK"/>
    <n v="0.17"/>
  </r>
  <r>
    <n v="6700"/>
    <s v="CA-2017-145429"/>
    <x v="1660"/>
    <x v="794"/>
    <x v="600"/>
    <d v="2019-01-03T00:00:00"/>
    <n v="527"/>
    <n v="2017"/>
    <s v="Q3"/>
    <s v="Jul"/>
    <s v="Standard Class"/>
    <s v="SW-20455"/>
    <s v="Shaun Weien"/>
    <s v="Consumer"/>
    <s v="United States"/>
    <s v="San Diego"/>
    <s v="California"/>
    <n v="92024"/>
    <s v="West"/>
    <s v="FUR-CH-10000988"/>
    <s v="Furniture"/>
    <s v="Chairs"/>
    <s v="Hon Olson Stacker Stools"/>
    <n v="225.29599999999999"/>
    <n v="2"/>
    <n v="0.2"/>
    <n v="22.529599999999999"/>
    <s v="OK"/>
    <n v="9.9999999999999992E-2"/>
  </r>
  <r>
    <n v="9848"/>
    <s v="CA-2017-169327"/>
    <x v="1661"/>
    <x v="493"/>
    <x v="1011"/>
    <d v="2017-04-09T00:00:00"/>
    <n v="582"/>
    <n v="2015"/>
    <s v="Q3"/>
    <s v="Sep"/>
    <s v="Second Class"/>
    <s v="MH-17290"/>
    <s v="Marc Harrigan"/>
    <s v="Home Office"/>
    <s v="United States"/>
    <s v="Los Angeles"/>
    <s v="California"/>
    <n v="90008"/>
    <s v="West"/>
    <s v="FUR-FU-10004188"/>
    <s v="Furniture"/>
    <s v="Furnishings"/>
    <s v="Luxo Professional Combination Clamp-On Lamps"/>
    <n v="511.5"/>
    <n v="5"/>
    <n v="0"/>
    <n v="132.99"/>
    <s v="OK"/>
    <n v="0.26"/>
  </r>
  <r>
    <n v="8759"/>
    <s v="CA-2016-114307"/>
    <x v="1662"/>
    <x v="795"/>
    <x v="181"/>
    <d v="2019-01-09T00:00:00"/>
    <n v="897"/>
    <n v="2016"/>
    <s v="Q3"/>
    <s v="Jul"/>
    <s v="Standard Class"/>
    <s v="MF-17665"/>
    <s v="Maureen Fritzler"/>
    <s v="Corporate"/>
    <s v="United States"/>
    <s v="Columbia"/>
    <s v="Maryland"/>
    <n v="21044"/>
    <s v="East"/>
    <s v="FUR-FU-10000794"/>
    <s v="Furniture"/>
    <s v="Furnishings"/>
    <s v="Eldon Stackable Tray, Side-Load, Legal, Smoke"/>
    <n v="27.42"/>
    <n v="3"/>
    <n v="0"/>
    <n v="9.3228000000000009"/>
    <s v="OK"/>
    <n v="0.34"/>
  </r>
  <r>
    <n v="6762"/>
    <s v="CA-2016-162943"/>
    <x v="1663"/>
    <x v="795"/>
    <x v="181"/>
    <d v="2019-01-14T00:00:00"/>
    <n v="902"/>
    <n v="2016"/>
    <s v="Q3"/>
    <s v="Jul"/>
    <s v="Second Class"/>
    <s v="DB-12970"/>
    <s v="Darren Budd"/>
    <s v="Corporate"/>
    <s v="United States"/>
    <s v="New York City"/>
    <s v="New York"/>
    <n v="10035"/>
    <s v="East"/>
    <s v="FUR-CH-10001708"/>
    <s v="Furniture"/>
    <s v="Chairs"/>
    <s v="Office Star - Contemporary Swivel Chair with Padded Adjustable Arms and Flex Back"/>
    <n v="253.76400000000001"/>
    <n v="2"/>
    <n v="0.1"/>
    <n v="31.015599999999999"/>
    <s v="OK"/>
    <n v="0.12222222222222222"/>
  </r>
  <r>
    <n v="8167"/>
    <s v="CA-2015-168207"/>
    <x v="1664"/>
    <x v="404"/>
    <x v="1012"/>
    <d v="2015-06-11T00:00:00"/>
    <n v="333"/>
    <n v="2014"/>
    <s v="Q3"/>
    <s v="Jul"/>
    <s v="Standard Class"/>
    <s v="LT-17110"/>
    <s v="Liz Thompson"/>
    <s v="Consumer"/>
    <s v="United States"/>
    <s v="San Diego"/>
    <s v="California"/>
    <n v="92105"/>
    <s v="West"/>
    <s v="FUR-BO-10004357"/>
    <s v="Furniture"/>
    <s v="Bookcases"/>
    <s v="O'Sullivan Living Dimensions 3-Shelf Bookcases"/>
    <n v="512.49900000000002"/>
    <n v="3"/>
    <n v="0.15"/>
    <n v="-30.146999999999998"/>
    <s v="OK"/>
    <n v="-5.8823529411764698E-2"/>
  </r>
  <r>
    <n v="3995"/>
    <s v="CA-2015-105627"/>
    <x v="1665"/>
    <x v="737"/>
    <x v="1013"/>
    <d v="2015-12-03T00:00:00"/>
    <n v="428"/>
    <n v="2014"/>
    <s v="Q4"/>
    <s v="Oct"/>
    <s v="Standard Class"/>
    <s v="DK-12895"/>
    <s v="Dana Kaydos"/>
    <s v="Consumer"/>
    <s v="United States"/>
    <s v="Kenosha"/>
    <s v="Wisconsin"/>
    <n v="53142"/>
    <s v="Central"/>
    <s v="FUR-BO-10002916"/>
    <s v="Furniture"/>
    <s v="Bookcases"/>
    <s v="Rush Hierlooms Collection 1&quot; Thick Stackable Bookcases"/>
    <n v="512.94000000000005"/>
    <n v="3"/>
    <n v="0"/>
    <n v="97.458600000000004"/>
    <s v="OK"/>
    <n v="0.18999999999999997"/>
  </r>
  <r>
    <n v="5834"/>
    <s v="CA-2016-142895"/>
    <x v="1666"/>
    <x v="795"/>
    <x v="181"/>
    <d v="2019-01-02T00:00:00"/>
    <n v="890"/>
    <n v="2016"/>
    <s v="Q3"/>
    <s v="Jul"/>
    <s v="Standard Class"/>
    <s v="BP-11290"/>
    <s v="Beth Paige"/>
    <s v="Consumer"/>
    <s v="United States"/>
    <s v="Concord"/>
    <s v="North Carolina"/>
    <n v="28027"/>
    <s v="South"/>
    <s v="FUR-CH-10002961"/>
    <s v="Furniture"/>
    <s v="Chairs"/>
    <s v="Leather Task Chair, Black"/>
    <n v="363.92"/>
    <n v="5"/>
    <n v="0.2"/>
    <n v="0"/>
    <s v="Zero-Profit Order"/>
    <n v="0"/>
  </r>
  <r>
    <n v="580"/>
    <s v="CA-2017-118640"/>
    <x v="1667"/>
    <x v="796"/>
    <x v="599"/>
    <d v="2018-12-29T00:00:00"/>
    <n v="521"/>
    <n v="2017"/>
    <s v="Q3"/>
    <s v="Jul"/>
    <s v="Standard Class"/>
    <s v="CS-11950"/>
    <s v="Carlos Soltero"/>
    <s v="Consumer"/>
    <s v="United States"/>
    <s v="Chicago"/>
    <s v="Illinois"/>
    <n v="60610"/>
    <s v="Central"/>
    <s v="FUR-FU-10001475"/>
    <s v="Furniture"/>
    <s v="Furnishings"/>
    <s v="Contract Clock, 14&quot;, Brown"/>
    <n v="8.7919999999999998"/>
    <n v="1"/>
    <n v="0.6"/>
    <n v="-5.7148000000000003"/>
    <s v="OK"/>
    <n v="-0.65"/>
  </r>
  <r>
    <n v="2507"/>
    <s v="CA-2014-143917"/>
    <x v="1668"/>
    <x v="797"/>
    <x v="628"/>
    <d v="2019-01-15T00:00:00"/>
    <n v="1633"/>
    <n v="2014"/>
    <s v="Q3"/>
    <s v="Jul"/>
    <s v="Second Class"/>
    <s v="KL-16645"/>
    <s v="Ken Lonsdale"/>
    <s v="Consumer"/>
    <s v="United States"/>
    <s v="San Francisco"/>
    <s v="California"/>
    <n v="94122"/>
    <s v="West"/>
    <s v="FUR-FU-10004351"/>
    <s v="Furniture"/>
    <s v="Furnishings"/>
    <s v="Staple-based wall hangings"/>
    <n v="77.92"/>
    <n v="8"/>
    <n v="0"/>
    <n v="34.284799999999997"/>
    <s v="OK"/>
    <n v="0.43999999999999995"/>
  </r>
  <r>
    <n v="1700"/>
    <s v="CA-2014-135657"/>
    <x v="1669"/>
    <x v="364"/>
    <x v="1014"/>
    <d v="2014-07-06T00:00:00"/>
    <n v="155"/>
    <n v="2014"/>
    <s v="Q1"/>
    <s v="Feb"/>
    <s v="Second Class"/>
    <s v="SC-20725"/>
    <s v="Steven Cartwright"/>
    <s v="Consumer"/>
    <s v="United States"/>
    <s v="Seattle"/>
    <s v="Washington"/>
    <n v="98115"/>
    <s v="West"/>
    <s v="FUR-TA-10004086"/>
    <s v="Furniture"/>
    <s v="Tables"/>
    <s v="KI Adjustable-Height Table"/>
    <n v="515.88"/>
    <n v="6"/>
    <n v="0"/>
    <n v="113.4936"/>
    <s v="OK"/>
    <n v="0.22"/>
  </r>
  <r>
    <n v="948"/>
    <s v="US-2017-110576"/>
    <x v="1670"/>
    <x v="145"/>
    <x v="193"/>
    <d v="2017-03-31T00:00:00"/>
    <n v="47"/>
    <n v="2017"/>
    <s v="Q1"/>
    <s v="Feb"/>
    <s v="Standard Class"/>
    <s v="RB-19795"/>
    <s v="Ross Baird"/>
    <s v="Home Office"/>
    <s v="United States"/>
    <s v="Philadelphia"/>
    <s v="Pennsylvania"/>
    <n v="19120"/>
    <s v="East"/>
    <s v="FUR-FU-10003601"/>
    <s v="Furniture"/>
    <s v="Furnishings"/>
    <s v="Deflect-o RollaMat Studded, Beveled Mat for Medium Pile Carpeting"/>
    <n v="516.48800000000006"/>
    <n v="7"/>
    <n v="0.2"/>
    <n v="-12.9122"/>
    <s v="OK"/>
    <n v="-2.4999999999999998E-2"/>
  </r>
  <r>
    <n v="3324"/>
    <s v="CA-2015-120810"/>
    <x v="1671"/>
    <x v="798"/>
    <x v="260"/>
    <d v="2019-01-12T00:00:00"/>
    <n v="1265"/>
    <n v="2015"/>
    <s v="Q3"/>
    <s v="Jul"/>
    <s v="Standard Class"/>
    <s v="TH-21550"/>
    <s v="Tracy Hopkins"/>
    <s v="Home Office"/>
    <s v="United States"/>
    <s v="New York City"/>
    <s v="New York"/>
    <n v="10009"/>
    <s v="East"/>
    <s v="FUR-FU-10002253"/>
    <s v="Furniture"/>
    <s v="Furnishings"/>
    <s v="Howard Miller 13&quot; Diameter Pewter Finish Round Wall Clock"/>
    <n v="128.82"/>
    <n v="3"/>
    <n v="0"/>
    <n v="50.239800000000002"/>
    <s v="OK"/>
    <n v="0.39"/>
  </r>
  <r>
    <n v="4384"/>
    <s v="US-2015-122784"/>
    <x v="1672"/>
    <x v="798"/>
    <x v="260"/>
    <d v="2018-12-24T00:00:00"/>
    <n v="1246"/>
    <n v="2015"/>
    <s v="Q3"/>
    <s v="Jul"/>
    <s v="Standard Class"/>
    <s v="RA-19915"/>
    <s v="Russell Applegate"/>
    <s v="Consumer"/>
    <s v="United States"/>
    <s v="Highland Park"/>
    <s v="Illinois"/>
    <n v="60035"/>
    <s v="Central"/>
    <s v="FUR-BO-10004690"/>
    <s v="Furniture"/>
    <s v="Bookcases"/>
    <s v="O'Sullivan Cherrywood Estates Traditional Barrister Bookcase"/>
    <n v="384.94400000000002"/>
    <n v="4"/>
    <n v="0.3"/>
    <n v="-126.4816"/>
    <s v="OK"/>
    <n v="-0.32857142857142857"/>
  </r>
  <r>
    <n v="2810"/>
    <s v="CA-2015-148635"/>
    <x v="1673"/>
    <x v="798"/>
    <x v="260"/>
    <d v="2019-01-17T00:00:00"/>
    <n v="1270"/>
    <n v="2015"/>
    <s v="Q3"/>
    <s v="Jul"/>
    <s v="Second Class"/>
    <s v="MH-18025"/>
    <s v="Michelle Huthwaite"/>
    <s v="Consumer"/>
    <s v="United States"/>
    <s v="Seattle"/>
    <s v="Washington"/>
    <n v="98115"/>
    <s v="West"/>
    <s v="FUR-CH-10001854"/>
    <s v="Furniture"/>
    <s v="Chairs"/>
    <s v="Office Star - Professional Matrix Back Chair with 2-to-1 Synchro Tilt and Mesh Fabric Seat"/>
    <n v="561.56799999999998"/>
    <n v="2"/>
    <n v="0.2"/>
    <n v="28.078399999999998"/>
    <s v="OK"/>
    <n v="4.9999999999999996E-2"/>
  </r>
  <r>
    <n v="2809"/>
    <s v="CA-2015-148635"/>
    <x v="1674"/>
    <x v="798"/>
    <x v="260"/>
    <d v="2019-01-16T00:00:00"/>
    <n v="1269"/>
    <n v="2015"/>
    <s v="Q3"/>
    <s v="Jul"/>
    <s v="Second Class"/>
    <s v="MH-18025"/>
    <s v="Michelle Huthwaite"/>
    <s v="Consumer"/>
    <s v="United States"/>
    <s v="Seattle"/>
    <s v="Washington"/>
    <n v="98115"/>
    <s v="West"/>
    <s v="FUR-BO-10002213"/>
    <s v="Furniture"/>
    <s v="Bookcases"/>
    <s v="Sauder Forest Hills Library, Woodland Oak Finish"/>
    <n v="704.9"/>
    <n v="5"/>
    <n v="0"/>
    <n v="56.392000000000003"/>
    <s v="OK"/>
    <n v="0.08"/>
  </r>
  <r>
    <n v="4360"/>
    <s v="CA-2017-162565"/>
    <x v="1675"/>
    <x v="68"/>
    <x v="1015"/>
    <d v="2017-11-12T00:00:00"/>
    <n v="592"/>
    <n v="2016"/>
    <s v="Q1"/>
    <s v="Mar"/>
    <s v="Same Day"/>
    <s v="RR-19315"/>
    <s v="Ralph Ritter"/>
    <s v="Consumer"/>
    <s v="United States"/>
    <s v="Aurora"/>
    <s v="Illinois"/>
    <n v="60505"/>
    <s v="Central"/>
    <s v="FUR-CH-10003973"/>
    <s v="Furniture"/>
    <s v="Chairs"/>
    <s v="GuestStacker Chair with Chrome Finish Legs"/>
    <n v="520.46400000000006"/>
    <n v="2"/>
    <n v="0.3"/>
    <n v="-14.8704"/>
    <s v="OK"/>
    <n v="-2.8571428571428567E-2"/>
  </r>
  <r>
    <n v="4386"/>
    <s v="US-2015-122784"/>
    <x v="1676"/>
    <x v="798"/>
    <x v="260"/>
    <d v="2018-12-25T00:00:00"/>
    <n v="1247"/>
    <n v="2015"/>
    <s v="Q3"/>
    <s v="Jul"/>
    <s v="Standard Class"/>
    <s v="RA-19915"/>
    <s v="Russell Applegate"/>
    <s v="Consumer"/>
    <s v="United States"/>
    <s v="Highland Park"/>
    <s v="Illinois"/>
    <n v="60035"/>
    <s v="Central"/>
    <s v="FUR-BO-10002545"/>
    <s v="Furniture"/>
    <s v="Bookcases"/>
    <s v="Atlantic Metals Mobile 3-Shelf Bookcases, Custom Colors"/>
    <n v="913.43"/>
    <n v="5"/>
    <n v="0.3"/>
    <n v="-52.195999999999998"/>
    <s v="OK"/>
    <n v="-5.7142857142857141E-2"/>
  </r>
  <r>
    <n v="4717"/>
    <s v="CA-2017-143126"/>
    <x v="1677"/>
    <x v="799"/>
    <x v="212"/>
    <d v="2017-07-12T00:00:00"/>
    <n v="621"/>
    <n v="2015"/>
    <s v="Q4"/>
    <s v="Oct"/>
    <s v="Second Class"/>
    <s v="CM-12655"/>
    <s v="Corinna Mitchell"/>
    <s v="Home Office"/>
    <s v="United States"/>
    <s v="Seattle"/>
    <s v="Washington"/>
    <n v="98115"/>
    <s v="West"/>
    <s v="FUR-TA-10002958"/>
    <s v="Furniture"/>
    <s v="Tables"/>
    <s v="Bevis Oval Conference Table, Walnut"/>
    <n v="521.96"/>
    <n v="2"/>
    <n v="0"/>
    <n v="88.733199999999997"/>
    <s v="OK"/>
    <n v="0.16999999999999998"/>
  </r>
  <r>
    <n v="1528"/>
    <s v="CA-2016-122392"/>
    <x v="1678"/>
    <x v="800"/>
    <x v="186"/>
    <d v="2019-01-10T00:00:00"/>
    <n v="897"/>
    <n v="2016"/>
    <s v="Q3"/>
    <s v="Jul"/>
    <s v="Standard Class"/>
    <s v="CJ-12010"/>
    <s v="Caroline Jumper"/>
    <s v="Consumer"/>
    <s v="United States"/>
    <s v="Allentown"/>
    <s v="Pennsylvania"/>
    <n v="18103"/>
    <s v="East"/>
    <s v="FUR-FU-10002456"/>
    <s v="Furniture"/>
    <s v="Furnishings"/>
    <s v="Master Caster Door Stop, Large Neon Orange"/>
    <n v="11.648"/>
    <n v="2"/>
    <n v="0.2"/>
    <n v="3.3488000000000002"/>
    <s v="OK"/>
    <n v="0.28750000000000003"/>
  </r>
  <r>
    <n v="6586"/>
    <s v="CA-2017-104731"/>
    <x v="1679"/>
    <x v="801"/>
    <x v="640"/>
    <d v="2019-01-05T00:00:00"/>
    <n v="527"/>
    <n v="2017"/>
    <s v="Q3"/>
    <s v="Jul"/>
    <s v="Standard Class"/>
    <s v="AM-10705"/>
    <s v="Anne McFarland"/>
    <s v="Consumer"/>
    <s v="United States"/>
    <s v="Salem"/>
    <s v="Virginia"/>
    <n v="24153"/>
    <s v="South"/>
    <s v="FUR-FU-10003274"/>
    <s v="Furniture"/>
    <s v="Furnishings"/>
    <s v="Regeneration Desk Collection"/>
    <n v="8.8000000000000007"/>
    <n v="5"/>
    <n v="0"/>
    <n v="3.8719999999999999"/>
    <s v="OK"/>
    <n v="0.43999999999999995"/>
  </r>
  <r>
    <n v="7930"/>
    <s v="CA-2017-167549"/>
    <x v="1680"/>
    <x v="801"/>
    <x v="640"/>
    <d v="2019-01-25T00:00:00"/>
    <n v="547"/>
    <n v="2017"/>
    <s v="Q3"/>
    <s v="Jul"/>
    <s v="First Class"/>
    <s v="EM-14200"/>
    <s v="Evan Minnotte"/>
    <s v="Home Office"/>
    <s v="United States"/>
    <s v="Dallas"/>
    <s v="Texas"/>
    <n v="75217"/>
    <s v="Central"/>
    <s v="FUR-TA-10004767"/>
    <s v="Furniture"/>
    <s v="Tables"/>
    <s v="Safco Drafting Table"/>
    <n v="298.11599999999999"/>
    <n v="6"/>
    <n v="0.3"/>
    <n v="-4.2587999999999999"/>
    <s v="OK"/>
    <n v="-1.4285714285714287E-2"/>
  </r>
  <r>
    <n v="3799"/>
    <s v="CA-2017-147760"/>
    <x v="1681"/>
    <x v="131"/>
    <x v="1016"/>
    <d v="2017-05-11T00:00:00"/>
    <n v="548"/>
    <n v="2015"/>
    <s v="Q4"/>
    <s v="Nov"/>
    <s v="First Class"/>
    <s v="KL-16555"/>
    <s v="Kelly Lampkin"/>
    <s v="Corporate"/>
    <s v="United States"/>
    <s v="Greensboro"/>
    <s v="North Carolina"/>
    <n v="27405"/>
    <s v="South"/>
    <s v="FUR-TA-10004575"/>
    <s v="Furniture"/>
    <s v="Tables"/>
    <s v="Hon 5100 Series Wood Tables"/>
    <n v="523.76400000000001"/>
    <n v="3"/>
    <n v="0.4"/>
    <n v="-192.04679999999999"/>
    <s v="OK"/>
    <n v="-0.36666666666666664"/>
  </r>
  <r>
    <n v="7360"/>
    <s v="US-2014-115189"/>
    <x v="1682"/>
    <x v="331"/>
    <x v="101"/>
    <d v="2017-10-07T00:00:00"/>
    <n v="951"/>
    <n v="2015"/>
    <s v="Q1"/>
    <s v="Mar"/>
    <s v="Second Class"/>
    <s v="AR-10345"/>
    <s v="Alex Russell"/>
    <s v="Corporate"/>
    <s v="United States"/>
    <s v="Philadelphia"/>
    <s v="Pennsylvania"/>
    <n v="19143"/>
    <s v="East"/>
    <s v="FUR-TA-10004575"/>
    <s v="Furniture"/>
    <s v="Tables"/>
    <s v="Hon 5100 Series Wood Tables"/>
    <n v="523.76400000000001"/>
    <n v="3"/>
    <n v="0.4"/>
    <n v="-192.04679999999999"/>
    <s v="OK"/>
    <n v="-0.36666666666666664"/>
  </r>
  <r>
    <n v="6588"/>
    <s v="CA-2017-104731"/>
    <x v="1683"/>
    <x v="801"/>
    <x v="640"/>
    <d v="2019-01-06T00:00:00"/>
    <n v="528"/>
    <n v="2017"/>
    <s v="Q3"/>
    <s v="Jul"/>
    <s v="Standard Class"/>
    <s v="AM-10705"/>
    <s v="Anne McFarland"/>
    <s v="Consumer"/>
    <s v="United States"/>
    <s v="Salem"/>
    <s v="Virginia"/>
    <n v="24153"/>
    <s v="South"/>
    <s v="FUR-BO-10003441"/>
    <s v="Furniture"/>
    <s v="Bookcases"/>
    <s v="Bush Westfield Collection Bookcases, Fully Assembled"/>
    <n v="302.94"/>
    <n v="3"/>
    <n v="0"/>
    <n v="69.676199999999994"/>
    <s v="OK"/>
    <n v="0.22999999999999998"/>
  </r>
  <r>
    <n v="6946"/>
    <s v="CA-2016-106243"/>
    <x v="1684"/>
    <x v="802"/>
    <x v="1017"/>
    <d v="2019-10-24T00:00:00"/>
    <n v="1292"/>
    <n v="2016"/>
    <s v="Q2"/>
    <s v="Apr"/>
    <s v="Standard Class"/>
    <s v="GM-14680"/>
    <s v="Greg Matthias"/>
    <s v="Consumer"/>
    <s v="United States"/>
    <s v="New York City"/>
    <s v="New York"/>
    <n v="10011"/>
    <s v="East"/>
    <s v="FUR-BO-10003034"/>
    <s v="Furniture"/>
    <s v="Bookcases"/>
    <s v="O'Sullivan Elevations Bookcase, Cherry Finish"/>
    <n v="523.91999999999996"/>
    <n v="5"/>
    <n v="0.2"/>
    <n v="-26.196000000000002"/>
    <s v="OK"/>
    <n v="-5.000000000000001E-2"/>
  </r>
  <r>
    <n v="8119"/>
    <s v="US-2017-106551"/>
    <x v="1685"/>
    <x v="801"/>
    <x v="640"/>
    <d v="2019-01-11T00:00:00"/>
    <n v="533"/>
    <n v="2017"/>
    <s v="Q3"/>
    <s v="Jul"/>
    <s v="Standard Class"/>
    <s v="EB-13930"/>
    <s v="Eric Barreto"/>
    <s v="Consumer"/>
    <s v="United States"/>
    <s v="Chicago"/>
    <s v="Illinois"/>
    <n v="60653"/>
    <s v="Central"/>
    <s v="FUR-CH-10004997"/>
    <s v="Furniture"/>
    <s v="Chairs"/>
    <s v="Hon Every-Day Series Multi-Task Chairs"/>
    <n v="526.34400000000005"/>
    <n v="4"/>
    <n v="0.3"/>
    <n v="-75.191999999999993"/>
    <s v="OK"/>
    <n v="-0.14285714285714282"/>
  </r>
  <r>
    <n v="5688"/>
    <s v="CA-2014-131541"/>
    <x v="1686"/>
    <x v="803"/>
    <x v="1018"/>
    <d v="2019-02-09T00:00:00"/>
    <n v="1657"/>
    <n v="2014"/>
    <s v="Q3"/>
    <s v="Jul"/>
    <s v="Same Day"/>
    <s v="CK-12205"/>
    <s v="Chloris Kastensmidt"/>
    <s v="Consumer"/>
    <s v="United States"/>
    <s v="Apopka"/>
    <s v="Florida"/>
    <n v="32712"/>
    <s v="South"/>
    <s v="FUR-FU-10003623"/>
    <s v="Furniture"/>
    <s v="Furnishings"/>
    <s v="DataProducts Ampli Magnifier Task Lamp, Black,"/>
    <n v="129.88800000000001"/>
    <n v="6"/>
    <n v="0.2"/>
    <n v="12.988799999999999"/>
    <s v="OK"/>
    <n v="9.9999999999999992E-2"/>
  </r>
  <r>
    <n v="2232"/>
    <s v="CA-2017-157091"/>
    <x v="1687"/>
    <x v="649"/>
    <x v="400"/>
    <d v="2018-10-18T00:00:00"/>
    <n v="649"/>
    <n v="2017"/>
    <s v="Q1"/>
    <s v="Jan"/>
    <s v="Standard Class"/>
    <s v="DB-13405"/>
    <s v="Denny Blanton"/>
    <s v="Consumer"/>
    <s v="United States"/>
    <s v="La Porte"/>
    <s v="Indiana"/>
    <n v="46350"/>
    <s v="Central"/>
    <s v="FUR-FU-10000293"/>
    <s v="Furniture"/>
    <s v="Furnishings"/>
    <s v="Eldon Antistatic Chair Mats for Low to Medium Pile Carpets"/>
    <n v="526.45000000000005"/>
    <n v="5"/>
    <n v="0"/>
    <n v="31.587"/>
    <s v="OK"/>
    <n v="0.06"/>
  </r>
  <r>
    <n v="6498"/>
    <s v="CA-2015-103135"/>
    <x v="1688"/>
    <x v="804"/>
    <x v="281"/>
    <d v="2019-01-13T00:00:00"/>
    <n v="1265"/>
    <n v="2015"/>
    <s v="Q3"/>
    <s v="Jul"/>
    <s v="Standard Class"/>
    <s v="SS-20515"/>
    <s v="Shirley Schmidt"/>
    <s v="Home Office"/>
    <s v="United States"/>
    <s v="Louisville"/>
    <s v="Kentucky"/>
    <n v="40214"/>
    <s v="South"/>
    <s v="FUR-FU-10001487"/>
    <s v="Furniture"/>
    <s v="Furnishings"/>
    <s v="Eldon Expressions Wood and Plastic Desk Accessories, Cherry Wood"/>
    <n v="20.94"/>
    <n v="3"/>
    <n v="0"/>
    <n v="6.0726000000000004"/>
    <s v="OK"/>
    <n v="0.28999999999999998"/>
  </r>
  <r>
    <n v="947"/>
    <s v="US-2015-140200"/>
    <x v="1689"/>
    <x v="804"/>
    <x v="281"/>
    <d v="2019-02-02T00:00:00"/>
    <n v="1285"/>
    <n v="2015"/>
    <s v="Q3"/>
    <s v="Jul"/>
    <s v="First Class"/>
    <s v="CA-12775"/>
    <s v="Cynthia Arntzen"/>
    <s v="Consumer"/>
    <s v="United States"/>
    <s v="Mesa"/>
    <s v="Arizona"/>
    <n v="85204"/>
    <s v="West"/>
    <s v="FUR-TA-10002356"/>
    <s v="Furniture"/>
    <s v="Tables"/>
    <s v="Bevis Boat-Shaped Conference Table"/>
    <n v="393.16500000000002"/>
    <n v="3"/>
    <n v="0.5"/>
    <n v="-204.44579999999999"/>
    <s v="OK"/>
    <n v="-0.51999999999999991"/>
  </r>
  <r>
    <n v="8777"/>
    <s v="CA-2016-102813"/>
    <x v="1690"/>
    <x v="174"/>
    <x v="1019"/>
    <d v="2016-03-07T00:00:00"/>
    <n v="425"/>
    <n v="2015"/>
    <s v="Q1"/>
    <s v="Jan"/>
    <s v="First Class"/>
    <s v="EA-14035"/>
    <s v="Erin Ashbrook"/>
    <s v="Corporate"/>
    <s v="United States"/>
    <s v="Huntsville"/>
    <s v="Texas"/>
    <n v="77340"/>
    <s v="Central"/>
    <s v="FUR-CH-10000665"/>
    <s v="Furniture"/>
    <s v="Chairs"/>
    <s v="Global Airflow Leather Mesh Back Chair, Black"/>
    <n v="528.42999999999995"/>
    <n v="5"/>
    <n v="0.3"/>
    <n v="0"/>
    <s v="Zero-Profit Order"/>
    <n v="0"/>
  </r>
  <r>
    <n v="9895"/>
    <s v="US-2016-115441"/>
    <x v="1691"/>
    <x v="805"/>
    <x v="140"/>
    <d v="2019-01-20T00:00:00"/>
    <n v="906"/>
    <n v="2016"/>
    <s v="Q3"/>
    <s v="Jul"/>
    <s v="Second Class"/>
    <s v="SH-19975"/>
    <s v="Sally Hughsby"/>
    <s v="Corporate"/>
    <s v="United States"/>
    <s v="Milwaukee"/>
    <s v="Wisconsin"/>
    <n v="53209"/>
    <s v="Central"/>
    <s v="FUR-FU-10001756"/>
    <s v="Furniture"/>
    <s v="Furnishings"/>
    <s v="Eldon Expressions Desk Accessory, Wood Photo Frame, Mahogany"/>
    <n v="95.2"/>
    <n v="5"/>
    <n v="0"/>
    <n v="27.608000000000001"/>
    <s v="OK"/>
    <n v="0.28999999999999998"/>
  </r>
  <r>
    <n v="9894"/>
    <s v="US-2016-115441"/>
    <x v="1692"/>
    <x v="805"/>
    <x v="140"/>
    <d v="2019-01-19T00:00:00"/>
    <n v="905"/>
    <n v="2016"/>
    <s v="Q3"/>
    <s v="Jul"/>
    <s v="Second Class"/>
    <s v="SH-19975"/>
    <s v="Sally Hughsby"/>
    <s v="Corporate"/>
    <s v="United States"/>
    <s v="Milwaukee"/>
    <s v="Wisconsin"/>
    <n v="53209"/>
    <s v="Central"/>
    <s v="FUR-CH-10004626"/>
    <s v="Furniture"/>
    <s v="Chairs"/>
    <s v="Office Star Flex Back Scooter Chair with Aluminum Finish Frame"/>
    <n v="403.56"/>
    <n v="4"/>
    <n v="0"/>
    <n v="96.854399999999998"/>
    <s v="OK"/>
    <n v="0.24"/>
  </r>
  <r>
    <n v="6783"/>
    <s v="CA-2017-121293"/>
    <x v="1693"/>
    <x v="806"/>
    <x v="1020"/>
    <d v="2019-01-26T00:00:00"/>
    <n v="547"/>
    <n v="2017"/>
    <s v="Q3"/>
    <s v="Jul"/>
    <s v="Second Class"/>
    <s v="JC-15775"/>
    <s v="John Castell"/>
    <s v="Consumer"/>
    <s v="United States"/>
    <s v="Philadelphia"/>
    <s v="Pennsylvania"/>
    <n v="19143"/>
    <s v="East"/>
    <s v="FUR-FU-10000732"/>
    <s v="Furniture"/>
    <s v="Furnishings"/>
    <s v="Eldon 200 Class Desk Accessories"/>
    <n v="20.096"/>
    <n v="4"/>
    <n v="0.2"/>
    <n v="3.0144000000000002"/>
    <s v="OK"/>
    <n v="0.15000000000000002"/>
  </r>
  <r>
    <n v="6785"/>
    <s v="CA-2017-121293"/>
    <x v="1694"/>
    <x v="806"/>
    <x v="1020"/>
    <d v="2019-01-27T00:00:00"/>
    <n v="548"/>
    <n v="2017"/>
    <s v="Q3"/>
    <s v="Jul"/>
    <s v="Second Class"/>
    <s v="JC-15775"/>
    <s v="John Castell"/>
    <s v="Consumer"/>
    <s v="United States"/>
    <s v="Philadelphia"/>
    <s v="Pennsylvania"/>
    <n v="19143"/>
    <s v="East"/>
    <s v="FUR-TA-10001771"/>
    <s v="Furniture"/>
    <s v="Tables"/>
    <s v="Bush Cubix Conference Tables, Fully Assembled"/>
    <n v="138.58799999999999"/>
    <n v="1"/>
    <n v="0.4"/>
    <n v="-34.646999999999998"/>
    <s v="OK"/>
    <n v="-0.25"/>
  </r>
  <r>
    <n v="6825"/>
    <s v="CA-2015-154291"/>
    <x v="1695"/>
    <x v="807"/>
    <x v="283"/>
    <d v="2019-01-18T00:00:00"/>
    <n v="1269"/>
    <n v="2015"/>
    <s v="Q3"/>
    <s v="Jul"/>
    <s v="Standard Class"/>
    <s v="YS-21880"/>
    <s v="Yana Sorensen"/>
    <s v="Corporate"/>
    <s v="United States"/>
    <s v="Montgomery"/>
    <s v="Alabama"/>
    <n v="36116"/>
    <s v="South"/>
    <s v="FUR-TA-10002041"/>
    <s v="Furniture"/>
    <s v="Tables"/>
    <s v="Bevis Round Conference Table Top, X-Base"/>
    <n v="358.58"/>
    <n v="2"/>
    <n v="0"/>
    <n v="39.443800000000003"/>
    <s v="OK"/>
    <n v="0.11000000000000001"/>
  </r>
  <r>
    <n v="2905"/>
    <s v="CA-2016-153577"/>
    <x v="1696"/>
    <x v="808"/>
    <x v="865"/>
    <d v="2018-10-21T00:00:00"/>
    <n v="1018"/>
    <n v="2016"/>
    <s v="Q1"/>
    <s v="Jan"/>
    <s v="Standard Class"/>
    <s v="KH-16330"/>
    <s v="Katharine Harms"/>
    <s v="Corporate"/>
    <s v="United States"/>
    <s v="Highland Park"/>
    <s v="Illinois"/>
    <n v="60035"/>
    <s v="Central"/>
    <s v="FUR-CH-10003981"/>
    <s v="Furniture"/>
    <s v="Chairs"/>
    <s v="Global Commerce Series Low-Back Swivel/Tilt Chairs"/>
    <n v="539.65800000000002"/>
    <n v="3"/>
    <n v="0.3"/>
    <n v="-7.7093999999999996"/>
    <s v="OK"/>
    <n v="-1.4285714285714285E-2"/>
  </r>
  <r>
    <n v="731"/>
    <s v="US-2016-150861"/>
    <x v="1697"/>
    <x v="431"/>
    <x v="1021"/>
    <d v="2016-06-12T00:00:00"/>
    <n v="490"/>
    <n v="2015"/>
    <s v="Q1"/>
    <s v="Feb"/>
    <s v="First Class"/>
    <s v="EG-13900"/>
    <s v="Emily Grady"/>
    <s v="Consumer"/>
    <s v="United States"/>
    <s v="Oceanside"/>
    <s v="New York"/>
    <n v="11572"/>
    <s v="East"/>
    <s v="FUR-CH-10002965"/>
    <s v="Furniture"/>
    <s v="Chairs"/>
    <s v="Global Leather Highback Executive Chair with Pneumatic Height Adjustment, Black"/>
    <n v="542.64599999999996"/>
    <n v="3"/>
    <n v="0.1"/>
    <n v="102.49979999999999"/>
    <s v="OK"/>
    <n v="0.18888888888888888"/>
  </r>
  <r>
    <n v="8632"/>
    <s v="CA-2016-107783"/>
    <x v="1698"/>
    <x v="809"/>
    <x v="175"/>
    <d v="2019-02-12T00:00:00"/>
    <n v="928"/>
    <n v="2016"/>
    <s v="Q3"/>
    <s v="Jul"/>
    <s v="First Class"/>
    <s v="OT-18730"/>
    <s v="Olvera Toch"/>
    <s v="Consumer"/>
    <s v="United States"/>
    <s v="Bethlehem"/>
    <s v="Pennsylvania"/>
    <n v="18018"/>
    <s v="East"/>
    <s v="FUR-BO-10004409"/>
    <s v="Furniture"/>
    <s v="Bookcases"/>
    <s v="Safco Value Mate Series Steel Bookcases, Baked Enamel Finish on Steel, Gray"/>
    <n v="177.45"/>
    <n v="5"/>
    <n v="0.5"/>
    <n v="-78.078000000000003"/>
    <s v="OK"/>
    <n v="-0.44000000000000006"/>
  </r>
  <r>
    <n v="3581"/>
    <s v="CA-2016-104157"/>
    <x v="1699"/>
    <x v="809"/>
    <x v="175"/>
    <d v="2019-01-21T00:00:00"/>
    <n v="906"/>
    <n v="2016"/>
    <s v="Q3"/>
    <s v="Jul"/>
    <s v="Standard Class"/>
    <s v="MT-17815"/>
    <s v="Meg Tillman"/>
    <s v="Consumer"/>
    <s v="United States"/>
    <s v="Jackson"/>
    <s v="Mississippi"/>
    <n v="39212"/>
    <s v="South"/>
    <s v="FUR-TA-10004915"/>
    <s v="Furniture"/>
    <s v="Tables"/>
    <s v="Office Impressions End Table, 20-1/2&quot;H x 24&quot;W x 20&quot;D"/>
    <n v="2430.08"/>
    <n v="8"/>
    <n v="0"/>
    <n v="388.81279999999998"/>
    <s v="OK"/>
    <n v="0.16"/>
  </r>
  <r>
    <n v="9776"/>
    <s v="CA-2014-169019"/>
    <x v="1700"/>
    <x v="810"/>
    <x v="6"/>
    <d v="2019-02-01T00:00:00"/>
    <n v="1647"/>
    <n v="2014"/>
    <s v="Q3"/>
    <s v="Jul"/>
    <s v="Standard Class"/>
    <s v="LF-17185"/>
    <s v="Luke Foster"/>
    <s v="Consumer"/>
    <s v="United States"/>
    <s v="San Antonio"/>
    <s v="Texas"/>
    <n v="78207"/>
    <s v="Central"/>
    <s v="FUR-FU-10004666"/>
    <s v="Furniture"/>
    <s v="Furnishings"/>
    <s v="DAX Clear Channel Poster Frame"/>
    <n v="17.495999999999999"/>
    <n v="3"/>
    <n v="0.6"/>
    <n v="-10.0602"/>
    <s v="OK"/>
    <n v="-0.57500000000000007"/>
  </r>
  <r>
    <n v="273"/>
    <s v="CA-2015-155334"/>
    <x v="1701"/>
    <x v="811"/>
    <x v="493"/>
    <d v="2019-02-17T00:00:00"/>
    <n v="1297"/>
    <n v="2015"/>
    <s v="Q3"/>
    <s v="Jul"/>
    <s v="First Class"/>
    <s v="HA-14920"/>
    <s v="Helen Andreada"/>
    <s v="Consumer"/>
    <s v="United States"/>
    <s v="San Francisco"/>
    <s v="California"/>
    <n v="94109"/>
    <s v="West"/>
    <s v="FUR-FU-10003274"/>
    <s v="Furniture"/>
    <s v="Furnishings"/>
    <s v="Regeneration Desk Collection"/>
    <n v="5.28"/>
    <n v="3"/>
    <n v="0"/>
    <n v="2.3231999999999999"/>
    <s v="OK"/>
    <n v="0.43999999999999995"/>
  </r>
  <r>
    <n v="2437"/>
    <s v="CA-2017-140053"/>
    <x v="1702"/>
    <x v="460"/>
    <x v="1022"/>
    <d v="2017-10-07T00:00:00"/>
    <n v="726"/>
    <n v="2015"/>
    <s v="Q4"/>
    <s v="Oct"/>
    <s v="Standard Class"/>
    <s v="CA-12265"/>
    <s v="Christina Anderson"/>
    <s v="Consumer"/>
    <s v="United States"/>
    <s v="Farmington"/>
    <s v="New Mexico"/>
    <n v="87401"/>
    <s v="West"/>
    <s v="FUR-FU-10003708"/>
    <s v="Furniture"/>
    <s v="Furnishings"/>
    <s v="Tenex Traditional Chairmats for Medium Pile Carpet, Standard Lip, 36&quot; x 48&quot;"/>
    <n v="545.85"/>
    <n v="9"/>
    <n v="0"/>
    <n v="114.6285"/>
    <s v="OK"/>
    <n v="0.21"/>
  </r>
  <r>
    <n v="8814"/>
    <s v="CA-2015-127754"/>
    <x v="1703"/>
    <x v="811"/>
    <x v="493"/>
    <d v="2019-02-03T00:00:00"/>
    <n v="1283"/>
    <n v="2015"/>
    <s v="Q3"/>
    <s v="Jul"/>
    <s v="Standard Class"/>
    <s v="CK-12760"/>
    <s v="Cyma Kinney"/>
    <s v="Corporate"/>
    <s v="United States"/>
    <s v="Glendale"/>
    <s v="Arizona"/>
    <n v="85301"/>
    <s v="West"/>
    <s v="FUR-CH-10003199"/>
    <s v="Furniture"/>
    <s v="Chairs"/>
    <s v="Office Star - Contemporary Task Swivel Chair"/>
    <n v="266.35199999999998"/>
    <n v="3"/>
    <n v="0.2"/>
    <n v="13.317600000000001"/>
    <s v="OK"/>
    <n v="5.000000000000001E-2"/>
  </r>
  <r>
    <n v="1003"/>
    <s v="CA-2015-124891"/>
    <x v="1704"/>
    <x v="811"/>
    <x v="493"/>
    <d v="2019-02-18T00:00:00"/>
    <n v="1298"/>
    <n v="2015"/>
    <s v="Q3"/>
    <s v="Jul"/>
    <s v="Same Day"/>
    <s v="RH-19495"/>
    <s v="Rick Hansen"/>
    <s v="Consumer"/>
    <s v="United States"/>
    <s v="New York City"/>
    <s v="New York"/>
    <n v="10024"/>
    <s v="East"/>
    <s v="FUR-TA-10002903"/>
    <s v="Furniture"/>
    <s v="Tables"/>
    <s v="Bevis Round Bullnose 29&quot; High Table Top"/>
    <n v="1090.7819999999999"/>
    <n v="7"/>
    <n v="0.4"/>
    <n v="-290.87520000000001"/>
    <s v="OK"/>
    <n v="-0.26666666666666672"/>
  </r>
  <r>
    <n v="500"/>
    <s v="CA-2016-126158"/>
    <x v="1705"/>
    <x v="812"/>
    <x v="1023"/>
    <d v="2019-01-24T00:00:00"/>
    <n v="907"/>
    <n v="2016"/>
    <s v="Q3"/>
    <s v="Jul"/>
    <s v="Standard Class"/>
    <s v="SC-20095"/>
    <s v="Sanjit Chand"/>
    <s v="Consumer"/>
    <s v="United States"/>
    <s v="Costa Mesa"/>
    <s v="California"/>
    <n v="92627"/>
    <s v="West"/>
    <s v="FUR-FU-10000073"/>
    <s v="Furniture"/>
    <s v="Furnishings"/>
    <s v="Deflect-O Glasstique Clear Desk Accessories"/>
    <n v="69.3"/>
    <n v="9"/>
    <n v="0"/>
    <n v="22.869"/>
    <s v="OK"/>
    <n v="0.33"/>
  </r>
  <r>
    <n v="3907"/>
    <s v="CA-2015-167010"/>
    <x v="1706"/>
    <x v="43"/>
    <x v="1024"/>
    <d v="2015-10-04T00:00:00"/>
    <n v="410"/>
    <n v="2014"/>
    <s v="Q3"/>
    <s v="Aug"/>
    <s v="Standard Class"/>
    <s v="VT-21700"/>
    <s v="Valerie Takahito"/>
    <s v="Home Office"/>
    <s v="United States"/>
    <s v="Philadelphia"/>
    <s v="Pennsylvania"/>
    <n v="19143"/>
    <s v="East"/>
    <s v="FUR-FU-10001468"/>
    <s v="Furniture"/>
    <s v="Furnishings"/>
    <s v="Tenex Antistatic Computer Chair Mats"/>
    <n v="547.13599999999997"/>
    <n v="4"/>
    <n v="0.2"/>
    <n v="-68.391999999999996"/>
    <s v="OK"/>
    <n v="-0.125"/>
  </r>
  <r>
    <n v="499"/>
    <s v="CA-2016-126158"/>
    <x v="1707"/>
    <x v="812"/>
    <x v="1023"/>
    <d v="2019-01-23T00:00:00"/>
    <n v="906"/>
    <n v="2016"/>
    <s v="Q3"/>
    <s v="Jul"/>
    <s v="Standard Class"/>
    <s v="SC-20095"/>
    <s v="Sanjit Chand"/>
    <s v="Consumer"/>
    <s v="United States"/>
    <s v="Costa Mesa"/>
    <s v="California"/>
    <n v="92627"/>
    <s v="West"/>
    <s v="FUR-CH-10002602"/>
    <s v="Furniture"/>
    <s v="Chairs"/>
    <s v="DMI Arturo Collection Mission-style Design Wood Chair"/>
    <n v="241.56800000000001"/>
    <n v="2"/>
    <n v="0.2"/>
    <n v="18.117599999999999"/>
    <s v="OK"/>
    <n v="7.4999999999999997E-2"/>
  </r>
  <r>
    <n v="498"/>
    <s v="CA-2016-126158"/>
    <x v="1708"/>
    <x v="812"/>
    <x v="1023"/>
    <d v="2019-01-22T00:00:00"/>
    <n v="905"/>
    <n v="2016"/>
    <s v="Q3"/>
    <s v="Jul"/>
    <s v="Standard Class"/>
    <s v="SC-20095"/>
    <s v="Sanjit Chand"/>
    <s v="Consumer"/>
    <s v="United States"/>
    <s v="Costa Mesa"/>
    <s v="California"/>
    <n v="92627"/>
    <s v="West"/>
    <s v="FUR-FU-10004864"/>
    <s v="Furniture"/>
    <s v="Furnishings"/>
    <s v="Howard Miller 14-1/2&quot; Diameter Chrome Round Wall Clock"/>
    <n v="255.76"/>
    <n v="4"/>
    <n v="0"/>
    <n v="81.843199999999996"/>
    <s v="OK"/>
    <n v="0.32"/>
  </r>
  <r>
    <n v="5297"/>
    <s v="CA-2017-108791"/>
    <x v="1709"/>
    <x v="813"/>
    <x v="1025"/>
    <d v="2019-02-08T00:00:00"/>
    <n v="557"/>
    <n v="2017"/>
    <s v="Q3"/>
    <s v="Jul"/>
    <s v="Standard Class"/>
    <s v="TM-21490"/>
    <s v="Tony Molinari"/>
    <s v="Consumer"/>
    <s v="United States"/>
    <s v="Yonkers"/>
    <s v="New York"/>
    <n v="10701"/>
    <s v="East"/>
    <s v="FUR-FU-10004018"/>
    <s v="Furniture"/>
    <s v="Furnishings"/>
    <s v="Tensor Computer Mounted Lamp"/>
    <n v="14.89"/>
    <n v="1"/>
    <n v="0"/>
    <n v="4.0202999999999998"/>
    <s v="OK"/>
    <n v="0.26999999999999996"/>
  </r>
  <r>
    <n v="4126"/>
    <s v="CA-2017-123239"/>
    <x v="1710"/>
    <x v="813"/>
    <x v="1025"/>
    <d v="2019-02-07T00:00:00"/>
    <n v="556"/>
    <n v="2017"/>
    <s v="Q3"/>
    <s v="Jul"/>
    <s v="Second Class"/>
    <s v="MG-18145"/>
    <s v="Mike Gockenbach"/>
    <s v="Consumer"/>
    <s v="United States"/>
    <s v="Jacksonville"/>
    <s v="Florida"/>
    <n v="32216"/>
    <s v="South"/>
    <s v="FUR-FU-10001602"/>
    <s v="Furniture"/>
    <s v="Furnishings"/>
    <s v="Eldon Delta Triangular Chair Mat, 52&quot; x 58&quot;, Clear"/>
    <n v="91.031999999999996"/>
    <n v="3"/>
    <n v="0.2"/>
    <n v="-2.2757999999999998"/>
    <s v="OK"/>
    <n v="-2.4999999999999998E-2"/>
  </r>
  <r>
    <n v="9575"/>
    <s v="CA-2015-148495"/>
    <x v="1711"/>
    <x v="814"/>
    <x v="1026"/>
    <d v="2019-02-22T00:00:00"/>
    <n v="1289"/>
    <n v="2015"/>
    <s v="Q3"/>
    <s v="Aug"/>
    <s v="Same Day"/>
    <s v="SF-20065"/>
    <s v="Sandra Flanagan"/>
    <s v="Consumer"/>
    <s v="United States"/>
    <s v="Pomona"/>
    <s v="California"/>
    <n v="91767"/>
    <s v="West"/>
    <s v="FUR-FU-10001889"/>
    <s v="Furniture"/>
    <s v="Furnishings"/>
    <s v="Ultra Door Pull Handle"/>
    <n v="31.56"/>
    <n v="3"/>
    <n v="0"/>
    <n v="10.4148"/>
    <s v="OK"/>
    <n v="0.33"/>
  </r>
  <r>
    <n v="5035"/>
    <s v="CA-2015-103954"/>
    <x v="1712"/>
    <x v="814"/>
    <x v="1027"/>
    <d v="2015-08-13T00:00:00"/>
    <n v="290"/>
    <n v="2014"/>
    <s v="Q4"/>
    <s v="Oct"/>
    <s v="Second Class"/>
    <s v="HR-14770"/>
    <s v="Hallie Redmond"/>
    <s v="Home Office"/>
    <s v="United States"/>
    <s v="Milwaukee"/>
    <s v="Wisconsin"/>
    <n v="53209"/>
    <s v="Central"/>
    <s v="FUR-BO-10004690"/>
    <s v="Furniture"/>
    <s v="Bookcases"/>
    <s v="O'Sullivan Cherrywood Estates Traditional Barrister Bookcase"/>
    <n v="687.4"/>
    <n v="5"/>
    <n v="0"/>
    <n v="48.118000000000002"/>
    <s v="OK"/>
    <n v="7.0000000000000007E-2"/>
  </r>
  <r>
    <n v="8144"/>
    <s v="CA-2016-100993"/>
    <x v="1713"/>
    <x v="815"/>
    <x v="1028"/>
    <d v="2016-10-02T00:00:00"/>
    <n v="568"/>
    <n v="2015"/>
    <s v="Q1"/>
    <s v="Mar"/>
    <s v="Standard Class"/>
    <s v="AZ-10750"/>
    <s v="Annie Zypern"/>
    <s v="Consumer"/>
    <s v="United States"/>
    <s v="San Diego"/>
    <s v="California"/>
    <n v="92037"/>
    <s v="West"/>
    <s v="FUR-TA-10001095"/>
    <s v="Furniture"/>
    <s v="Tables"/>
    <s v="Chromcraft Round Conference Tables"/>
    <n v="557.72799999999995"/>
    <n v="4"/>
    <n v="0.2"/>
    <n v="6.9715999999999996"/>
    <s v="OK"/>
    <n v="1.2500000000000001E-2"/>
  </r>
  <r>
    <n v="1466"/>
    <s v="CA-2014-151708"/>
    <x v="1714"/>
    <x v="816"/>
    <x v="1029"/>
    <d v="2014-08-14T00:00:00"/>
    <n v="126"/>
    <n v="2014"/>
    <s v="Q2"/>
    <s v="Apr"/>
    <s v="Standard Class"/>
    <s v="MB-17305"/>
    <s v="Maria Bertelson"/>
    <s v="Consumer"/>
    <s v="United States"/>
    <s v="Glendale"/>
    <s v="Arizona"/>
    <n v="85301"/>
    <s v="West"/>
    <s v="FUR-FU-10001602"/>
    <s v="Furniture"/>
    <s v="Furnishings"/>
    <s v="Eldon Delta Triangular Chair Mat, 52&quot; x 58&quot;, Clear"/>
    <n v="121.376"/>
    <n v="4"/>
    <n v="0.2"/>
    <n v="-3.0344000000000002"/>
    <s v="OK"/>
    <n v="-2.5000000000000001E-2"/>
  </r>
  <r>
    <n v="6375"/>
    <s v="CA-2014-107811"/>
    <x v="1715"/>
    <x v="603"/>
    <x v="344"/>
    <d v="2018-05-04T00:00:00"/>
    <n v="1521"/>
    <n v="2014"/>
    <s v="Q1"/>
    <s v="Mar"/>
    <s v="Standard Class"/>
    <s v="LA-16780"/>
    <s v="Laura Armstrong"/>
    <s v="Corporate"/>
    <s v="United States"/>
    <s v="Memphis"/>
    <s v="Tennessee"/>
    <n v="38109"/>
    <s v="South"/>
    <s v="FUR-CH-10001394"/>
    <s v="Furniture"/>
    <s v="Chairs"/>
    <s v="Global Leather Executive Chair"/>
    <n v="561.58399999999995"/>
    <n v="2"/>
    <n v="0.2"/>
    <n v="70.197999999999993"/>
    <s v="OK"/>
    <n v="0.125"/>
  </r>
  <r>
    <n v="1239"/>
    <s v="CA-2014-127012"/>
    <x v="1716"/>
    <x v="817"/>
    <x v="856"/>
    <d v="2014-08-15T00:00:00"/>
    <n v="88"/>
    <n v="2014"/>
    <s v="Q2"/>
    <s v="May"/>
    <s v="Standard Class"/>
    <s v="GM-14680"/>
    <s v="Greg Matthias"/>
    <s v="Consumer"/>
    <s v="United States"/>
    <s v="Seattle"/>
    <s v="Washington"/>
    <n v="98105"/>
    <s v="West"/>
    <s v="FUR-FU-10003691"/>
    <s v="Furniture"/>
    <s v="Furnishings"/>
    <s v="Eldon Image Series Desk Accessories, Ebony"/>
    <n v="12.35"/>
    <n v="1"/>
    <n v="0"/>
    <n v="5.4340000000000002"/>
    <s v="OK"/>
    <n v="0.44"/>
  </r>
  <r>
    <n v="598"/>
    <s v="CA-2014-131450"/>
    <x v="1717"/>
    <x v="817"/>
    <x v="687"/>
    <d v="2014-08-15T00:00:00"/>
    <n v="126"/>
    <n v="2014"/>
    <s v="Q2"/>
    <s v="Apr"/>
    <s v="Standard Class"/>
    <s v="LR-16915"/>
    <s v="Lena Radford"/>
    <s v="Consumer"/>
    <s v="United States"/>
    <s v="San Diego"/>
    <s v="California"/>
    <n v="92024"/>
    <s v="West"/>
    <s v="FUR-FU-10001979"/>
    <s v="Furniture"/>
    <s v="Furnishings"/>
    <s v="Dana Halogen Swing-Arm Architect Lamp"/>
    <n v="327.76"/>
    <n v="8"/>
    <n v="0"/>
    <n v="91.772800000000004"/>
    <s v="OK"/>
    <n v="0.28000000000000003"/>
  </r>
  <r>
    <n v="3757"/>
    <s v="CA-2016-116799"/>
    <x v="1718"/>
    <x v="818"/>
    <x v="1030"/>
    <d v="2016-06-03T00:00:00"/>
    <n v="498"/>
    <n v="2015"/>
    <s v="Q1"/>
    <s v="Jan"/>
    <s v="First Class"/>
    <s v="JG-15310"/>
    <s v="Jason Gross"/>
    <s v="Corporate"/>
    <s v="United States"/>
    <s v="Odessa"/>
    <s v="Texas"/>
    <n v="79762"/>
    <s v="Central"/>
    <s v="FUR-CH-10004983"/>
    <s v="Furniture"/>
    <s v="Chairs"/>
    <s v="Office Star - Mid Back Dual function Ergonomic High Back Chair with 2-Way Adjustable Arms"/>
    <n v="563.42999999999995"/>
    <n v="5"/>
    <n v="0.3"/>
    <n v="-56.343000000000004"/>
    <s v="OK"/>
    <n v="-0.10000000000000002"/>
  </r>
  <r>
    <n v="3497"/>
    <s v="CA-2016-107328"/>
    <x v="1719"/>
    <x v="819"/>
    <x v="1031"/>
    <d v="2016-08-15T00:00:00"/>
    <n v="462"/>
    <n v="2015"/>
    <s v="Q2"/>
    <s v="May"/>
    <s v="Standard Class"/>
    <s v="CA-12055"/>
    <s v="Cathy Armstrong"/>
    <s v="Home Office"/>
    <s v="United States"/>
    <s v="Los Angeles"/>
    <s v="California"/>
    <n v="90036"/>
    <s v="West"/>
    <s v="FUR-TA-10001932"/>
    <s v="Furniture"/>
    <s v="Tables"/>
    <s v="Chromcraft 48&quot; x 96&quot; Racetrack Double Pedestal Table"/>
    <n v="513.024"/>
    <n v="2"/>
    <n v="0.2"/>
    <n v="12.8256"/>
    <s v="OK"/>
    <n v="2.4999999999999998E-2"/>
  </r>
  <r>
    <n v="5763"/>
    <s v="CA-2017-158169"/>
    <x v="1720"/>
    <x v="820"/>
    <x v="1032"/>
    <d v="2017-08-15T00:00:00"/>
    <n v="491"/>
    <n v="2016"/>
    <s v="Q2"/>
    <s v="Apr"/>
    <s v="First Class"/>
    <s v="JM-16195"/>
    <s v="Justin MacKendrick"/>
    <s v="Consumer"/>
    <s v="United States"/>
    <s v="Lake Forest"/>
    <s v="California"/>
    <n v="92630"/>
    <s v="West"/>
    <s v="FUR-FU-10001473"/>
    <s v="Furniture"/>
    <s v="Furnishings"/>
    <s v="DAX Wood Document Frame"/>
    <n v="54.92"/>
    <n v="4"/>
    <n v="0"/>
    <n v="19.7712"/>
    <s v="OK"/>
    <n v="0.36"/>
  </r>
  <r>
    <n v="2189"/>
    <s v="CA-2017-143063"/>
    <x v="1721"/>
    <x v="820"/>
    <x v="1033"/>
    <d v="2017-08-15T00:00:00"/>
    <n v="530"/>
    <n v="2016"/>
    <s v="Q1"/>
    <s v="Mar"/>
    <s v="Standard Class"/>
    <s v="IL-15100"/>
    <s v="Ivan Liston"/>
    <s v="Consumer"/>
    <s v="United States"/>
    <s v="Columbus"/>
    <s v="Indiana"/>
    <n v="47201"/>
    <s v="Central"/>
    <s v="FUR-FU-10003708"/>
    <s v="Furniture"/>
    <s v="Furnishings"/>
    <s v="Tenex Traditional Chairmats for Medium Pile Carpet, Standard Lip, 36&quot; x 48&quot;"/>
    <n v="121.3"/>
    <n v="2"/>
    <n v="0"/>
    <n v="25.472999999999999"/>
    <s v="OK"/>
    <n v="0.21"/>
  </r>
  <r>
    <n v="8245"/>
    <s v="CA-2014-109897"/>
    <x v="1722"/>
    <x v="821"/>
    <x v="1034"/>
    <d v="2014-08-16T00:00:00"/>
    <n v="71"/>
    <n v="2014"/>
    <s v="Q2"/>
    <s v="Jun"/>
    <s v="Standard Class"/>
    <s v="BW-11200"/>
    <s v="Ben Wallace"/>
    <s v="Consumer"/>
    <s v="United States"/>
    <s v="San Francisco"/>
    <s v="California"/>
    <n v="94122"/>
    <s v="West"/>
    <s v="FUR-FU-10002878"/>
    <s v="Furniture"/>
    <s v="Furnishings"/>
    <s v="Seth Thomas 14&quot; Day/Date Wall Clock"/>
    <n v="85.44"/>
    <n v="3"/>
    <n v="0"/>
    <n v="31.6128"/>
    <s v="OK"/>
    <n v="0.37"/>
  </r>
  <r>
    <n v="7124"/>
    <s v="CA-2015-128013"/>
    <x v="1723"/>
    <x v="822"/>
    <x v="1035"/>
    <d v="2015-08-16T00:00:00"/>
    <n v="291"/>
    <n v="2014"/>
    <s v="Q4"/>
    <s v="Oct"/>
    <s v="Standard Class"/>
    <s v="MF-18250"/>
    <s v="Monica Federle"/>
    <s v="Corporate"/>
    <s v="United States"/>
    <s v="New York City"/>
    <s v="New York"/>
    <n v="10035"/>
    <s v="East"/>
    <s v="FUR-FU-10000320"/>
    <s v="Furniture"/>
    <s v="Furnishings"/>
    <s v="OIC Stacking Trays"/>
    <n v="10.02"/>
    <n v="3"/>
    <n v="0"/>
    <n v="4.4088000000000003"/>
    <s v="OK"/>
    <n v="0.44000000000000006"/>
  </r>
  <r>
    <n v="9237"/>
    <s v="CA-2016-126732"/>
    <x v="1724"/>
    <x v="269"/>
    <x v="1036"/>
    <d v="2016-06-09T00:00:00"/>
    <n v="511"/>
    <n v="2015"/>
    <s v="Q1"/>
    <s v="Jan"/>
    <s v="Standard Class"/>
    <s v="LR-16915"/>
    <s v="Lena Radford"/>
    <s v="Consumer"/>
    <s v="United States"/>
    <s v="Los Angeles"/>
    <s v="California"/>
    <n v="90036"/>
    <s v="West"/>
    <s v="FUR-TA-10001539"/>
    <s v="Furniture"/>
    <s v="Tables"/>
    <s v="Chromcraft Rectangular Conference Tables"/>
    <n v="568.72799999999995"/>
    <n v="3"/>
    <n v="0.2"/>
    <n v="28.436399999999999"/>
    <s v="OK"/>
    <n v="0.05"/>
  </r>
  <r>
    <n v="5758"/>
    <s v="CA-2015-119634"/>
    <x v="1725"/>
    <x v="822"/>
    <x v="328"/>
    <d v="2015-08-16T00:00:00"/>
    <n v="269"/>
    <n v="2014"/>
    <s v="Q4"/>
    <s v="Nov"/>
    <s v="Standard Class"/>
    <s v="BW-11065"/>
    <s v="Barry Weirich"/>
    <s v="Consumer"/>
    <s v="United States"/>
    <s v="Raleigh"/>
    <s v="North Carolina"/>
    <n v="27604"/>
    <s v="South"/>
    <s v="FUR-FU-10004270"/>
    <s v="Furniture"/>
    <s v="Furnishings"/>
    <s v="Executive Impressions 13&quot; Clairmont Wall Clock"/>
    <n v="46.152000000000001"/>
    <n v="3"/>
    <n v="0.2"/>
    <n v="12.1149"/>
    <s v="OK"/>
    <n v="0.26250000000000001"/>
  </r>
  <r>
    <n v="5158"/>
    <s v="CA-2017-163006"/>
    <x v="1726"/>
    <x v="105"/>
    <x v="133"/>
    <d v="2018-11-05T00:00:00"/>
    <n v="577"/>
    <n v="2017"/>
    <s v="Q2"/>
    <s v="Apr"/>
    <s v="Second Class"/>
    <s v="GH-14410"/>
    <s v="Gary Hansen"/>
    <s v="Home Office"/>
    <s v="United States"/>
    <s v="Chicago"/>
    <s v="Illinois"/>
    <n v="60653"/>
    <s v="Central"/>
    <s v="FUR-CH-10000229"/>
    <s v="Furniture"/>
    <s v="Chairs"/>
    <s v="Global Enterprise Series Seating High-Back Swivel/Tilt Chairs"/>
    <n v="569.05799999999999"/>
    <n v="3"/>
    <n v="0.3"/>
    <n v="-178.8468"/>
    <s v="OK"/>
    <n v="-0.31428571428571428"/>
  </r>
  <r>
    <n v="6406"/>
    <s v="CA-2017-154074"/>
    <x v="1727"/>
    <x v="591"/>
    <x v="1037"/>
    <d v="2019-05-15T00:00:00"/>
    <n v="825"/>
    <n v="2017"/>
    <s v="Q1"/>
    <s v="Feb"/>
    <s v="Second Class"/>
    <s v="BW-11110"/>
    <s v="Bart Watters"/>
    <s v="Corporate"/>
    <s v="United States"/>
    <s v="Spokane"/>
    <s v="Washington"/>
    <n v="99207"/>
    <s v="West"/>
    <s v="FUR-CH-10002331"/>
    <s v="Furniture"/>
    <s v="Chairs"/>
    <s v="Hon 4700 Series Mobuis Mid-Back Task Chairs with Adjustable Arms"/>
    <n v="569.56799999999998"/>
    <n v="2"/>
    <n v="0.2"/>
    <n v="7.1196000000000002"/>
    <s v="OK"/>
    <n v="1.2500000000000001E-2"/>
  </r>
  <r>
    <n v="227"/>
    <s v="CA-2015-163055"/>
    <x v="1728"/>
    <x v="822"/>
    <x v="197"/>
    <d v="2015-08-16T00:00:00"/>
    <n v="292"/>
    <n v="2014"/>
    <s v="Q4"/>
    <s v="Oct"/>
    <s v="Standard Class"/>
    <s v="DS-13180"/>
    <s v="David Smith"/>
    <s v="Corporate"/>
    <s v="United States"/>
    <s v="Detroit"/>
    <s v="Michigan"/>
    <n v="48227"/>
    <s v="Central"/>
    <s v="FUR-TA-10003748"/>
    <s v="Furniture"/>
    <s v="Tables"/>
    <s v="Bevis 36 x 72 Conference Tables"/>
    <n v="622.45000000000005"/>
    <n v="5"/>
    <n v="0"/>
    <n v="136.93899999999999"/>
    <s v="OK"/>
    <n v="0.21999999999999997"/>
  </r>
  <r>
    <n v="4646"/>
    <s v="CA-2016-143910"/>
    <x v="1729"/>
    <x v="823"/>
    <x v="1038"/>
    <d v="2016-08-16T00:00:00"/>
    <n v="396"/>
    <n v="2015"/>
    <s v="Q3"/>
    <s v="Jul"/>
    <s v="Standard Class"/>
    <s v="BC-11125"/>
    <s v="Becky Castell"/>
    <s v="Home Office"/>
    <s v="United States"/>
    <s v="New York City"/>
    <s v="New York"/>
    <n v="10011"/>
    <s v="East"/>
    <s v="FUR-CH-10000225"/>
    <s v="Furniture"/>
    <s v="Chairs"/>
    <s v="Global Geo Office Task Chair, Gray"/>
    <n v="145.76400000000001"/>
    <n v="2"/>
    <n v="0.1"/>
    <n v="-8.0980000000000008"/>
    <s v="OK"/>
    <n v="-5.5555555555555559E-2"/>
  </r>
  <r>
    <n v="8137"/>
    <s v="CA-2016-118073"/>
    <x v="1730"/>
    <x v="823"/>
    <x v="1039"/>
    <d v="2016-08-16T00:00:00"/>
    <n v="395"/>
    <n v="2015"/>
    <s v="Q3"/>
    <s v="Jul"/>
    <s v="Standard Class"/>
    <s v="CS-12490"/>
    <s v="Cindy Schnelling"/>
    <s v="Corporate"/>
    <s v="United States"/>
    <s v="Lakeland"/>
    <s v="Florida"/>
    <n v="33801"/>
    <s v="South"/>
    <s v="FUR-TA-10002533"/>
    <s v="Furniture"/>
    <s v="Tables"/>
    <s v="BPI Conference Tables"/>
    <n v="562.29250000000002"/>
    <n v="7"/>
    <n v="0.45"/>
    <n v="-255.58750000000001"/>
    <s v="OK"/>
    <n v="-0.45454545454545453"/>
  </r>
  <r>
    <n v="9403"/>
    <s v="CA-2016-105459"/>
    <x v="1731"/>
    <x v="824"/>
    <x v="985"/>
    <d v="2016-08-17T00:00:00"/>
    <n v="395"/>
    <n v="2015"/>
    <s v="Q3"/>
    <s v="Jul"/>
    <s v="Second Class"/>
    <s v="NP-18700"/>
    <s v="Nora Preis"/>
    <s v="Consumer"/>
    <s v="United States"/>
    <s v="New York City"/>
    <s v="New York"/>
    <n v="10024"/>
    <s v="East"/>
    <s v="FUR-TA-10001095"/>
    <s v="Furniture"/>
    <s v="Tables"/>
    <s v="Chromcraft Round Conference Tables"/>
    <n v="209.148"/>
    <n v="2"/>
    <n v="0.4"/>
    <n v="-66.230199999999996"/>
    <s v="OK"/>
    <n v="-0.31666666666666665"/>
  </r>
  <r>
    <n v="4310"/>
    <s v="CA-2014-125829"/>
    <x v="1732"/>
    <x v="600"/>
    <x v="669"/>
    <d v="2014-11-11T00:00:00"/>
    <n v="266"/>
    <n v="2014"/>
    <s v="Q1"/>
    <s v="Feb"/>
    <s v="Standard Class"/>
    <s v="WB-21850"/>
    <s v="William Brown"/>
    <s v="Consumer"/>
    <s v="United States"/>
    <s v="Los Angeles"/>
    <s v="California"/>
    <n v="90045"/>
    <s v="West"/>
    <s v="FUR-TA-10002041"/>
    <s v="Furniture"/>
    <s v="Tables"/>
    <s v="Bevis Round Conference Table Top, X-Base"/>
    <n v="573.72799999999995"/>
    <n v="4"/>
    <n v="0.2"/>
    <n v="-64.544399999999996"/>
    <s v="OK"/>
    <n v="-0.1125"/>
  </r>
  <r>
    <n v="8206"/>
    <s v="CA-2015-114811"/>
    <x v="1733"/>
    <x v="83"/>
    <x v="1040"/>
    <d v="2015-08-11T00:00:00"/>
    <n v="301"/>
    <n v="2014"/>
    <s v="Q4"/>
    <s v="Oct"/>
    <s v="Same Day"/>
    <s v="KD-16495"/>
    <s v="Keith Dawkins"/>
    <s v="Corporate"/>
    <s v="United States"/>
    <s v="New York City"/>
    <s v="New York"/>
    <n v="10024"/>
    <s v="East"/>
    <s v="FUR-CH-10003746"/>
    <s v="Furniture"/>
    <s v="Chairs"/>
    <s v="Hon 4070 Series Pagoda Round Back Stacking Chairs"/>
    <n v="577.76400000000001"/>
    <n v="2"/>
    <n v="0.1"/>
    <n v="115.5528"/>
    <s v="OK"/>
    <n v="0.2"/>
  </r>
  <r>
    <n v="2858"/>
    <s v="CA-2016-154690"/>
    <x v="1734"/>
    <x v="824"/>
    <x v="196"/>
    <d v="2019-03-01T00:00:00"/>
    <n v="926"/>
    <n v="2016"/>
    <s v="Q3"/>
    <s v="Aug"/>
    <s v="Second Class"/>
    <s v="CC-12370"/>
    <s v="Christopher Conant"/>
    <s v="Consumer"/>
    <s v="United States"/>
    <s v="Fayetteville"/>
    <s v="North Carolina"/>
    <n v="28314"/>
    <s v="South"/>
    <s v="FUR-CH-10000988"/>
    <s v="Furniture"/>
    <s v="Chairs"/>
    <s v="Hon Olson Stacker Stools"/>
    <n v="225.29599999999999"/>
    <n v="2"/>
    <n v="0.2"/>
    <n v="22.529599999999999"/>
    <s v="OK"/>
    <n v="9.9999999999999992E-2"/>
  </r>
  <r>
    <n v="3763"/>
    <s v="CA-2016-156251"/>
    <x v="1735"/>
    <x v="825"/>
    <x v="1041"/>
    <d v="2019-02-23T00:00:00"/>
    <n v="919"/>
    <n v="2016"/>
    <s v="Q3"/>
    <s v="Aug"/>
    <s v="Second Class"/>
    <s v="TS-21160"/>
    <s v="Theresa Swint"/>
    <s v="Corporate"/>
    <s v="United States"/>
    <s v="West Allis"/>
    <s v="Wisconsin"/>
    <n v="53214"/>
    <s v="Central"/>
    <s v="FUR-BO-10001337"/>
    <s v="Furniture"/>
    <s v="Bookcases"/>
    <s v="O'Sullivan Living Dimensions 2-Shelf Bookcases"/>
    <n v="241.96"/>
    <n v="2"/>
    <n v="0"/>
    <n v="24.196000000000002"/>
    <s v="OK"/>
    <n v="0.1"/>
  </r>
  <r>
    <n v="7902"/>
    <s v="CA-2017-128363"/>
    <x v="1736"/>
    <x v="826"/>
    <x v="1042"/>
    <d v="2019-02-24T00:00:00"/>
    <n v="555"/>
    <n v="2017"/>
    <s v="Q3"/>
    <s v="Aug"/>
    <s v="Standard Class"/>
    <s v="DC-12850"/>
    <s v="Dan Campbell"/>
    <s v="Consumer"/>
    <s v="United States"/>
    <s v="Memphis"/>
    <s v="Tennessee"/>
    <n v="38109"/>
    <s v="South"/>
    <s v="FUR-FU-10003268"/>
    <s v="Furniture"/>
    <s v="Furnishings"/>
    <s v="Eldon Radial Chair Mat for Low to Medium Pile Carpets"/>
    <n v="31.984000000000002"/>
    <n v="1"/>
    <n v="0.2"/>
    <n v="0"/>
    <s v="Zero-Profit Order"/>
    <n v="0"/>
  </r>
  <r>
    <n v="5830"/>
    <s v="CA-2016-122063"/>
    <x v="1737"/>
    <x v="107"/>
    <x v="1043"/>
    <d v="2016-07-12T00:00:00"/>
    <n v="518"/>
    <n v="2015"/>
    <s v="Q1"/>
    <s v="Feb"/>
    <s v="Standard Class"/>
    <s v="MM-17920"/>
    <s v="Michael Moore"/>
    <s v="Consumer"/>
    <s v="United States"/>
    <s v="Richmond"/>
    <s v="Indiana"/>
    <n v="47374"/>
    <s v="Central"/>
    <s v="FUR-TA-10004575"/>
    <s v="Furniture"/>
    <s v="Tables"/>
    <s v="Hon 5100 Series Wood Tables"/>
    <n v="581.96"/>
    <n v="2"/>
    <n v="0"/>
    <n v="104.75279999999999"/>
    <s v="OK"/>
    <n v="0.17999999999999997"/>
  </r>
  <r>
    <n v="7904"/>
    <s v="CA-2017-128363"/>
    <x v="1738"/>
    <x v="826"/>
    <x v="1042"/>
    <d v="2019-02-25T00:00:00"/>
    <n v="556"/>
    <n v="2017"/>
    <s v="Q3"/>
    <s v="Aug"/>
    <s v="Standard Class"/>
    <s v="DC-12850"/>
    <s v="Dan Campbell"/>
    <s v="Consumer"/>
    <s v="United States"/>
    <s v="Memphis"/>
    <s v="Tennessee"/>
    <n v="38109"/>
    <s v="South"/>
    <s v="FUR-CH-10002073"/>
    <s v="Furniture"/>
    <s v="Chairs"/>
    <s v="Hon Olson Stacker Chairs"/>
    <n v="423.64800000000002"/>
    <n v="2"/>
    <n v="0.2"/>
    <n v="47.660400000000003"/>
    <s v="OK"/>
    <n v="0.1125"/>
  </r>
  <r>
    <n v="9827"/>
    <s v="US-2014-164406"/>
    <x v="1739"/>
    <x v="827"/>
    <x v="18"/>
    <d v="2019-02-27T00:00:00"/>
    <n v="1653"/>
    <n v="2014"/>
    <s v="Q3"/>
    <s v="Aug"/>
    <s v="Standard Class"/>
    <s v="BD-11605"/>
    <s v="Brian Dahlen"/>
    <s v="Consumer"/>
    <s v="United States"/>
    <s v="San Francisco"/>
    <s v="California"/>
    <n v="94122"/>
    <s v="West"/>
    <s v="FUR-CH-10003833"/>
    <s v="Furniture"/>
    <s v="Chairs"/>
    <s v="Novimex Fabric Task Chair"/>
    <n v="195.136"/>
    <n v="4"/>
    <n v="0.2"/>
    <n v="-12.196"/>
    <s v="OK"/>
    <n v="-6.25E-2"/>
  </r>
  <r>
    <n v="5203"/>
    <s v="CA-2015-142454"/>
    <x v="1740"/>
    <x v="828"/>
    <x v="1044"/>
    <d v="2019-02-28T00:00:00"/>
    <n v="1289"/>
    <n v="2015"/>
    <s v="Q3"/>
    <s v="Aug"/>
    <s v="Standard Class"/>
    <s v="RE-19450"/>
    <s v="Richard Eichhorn"/>
    <s v="Consumer"/>
    <s v="United States"/>
    <s v="Oakland"/>
    <s v="California"/>
    <n v="94601"/>
    <s v="West"/>
    <s v="FUR-FU-10004018"/>
    <s v="Furniture"/>
    <s v="Furnishings"/>
    <s v="Tensor Computer Mounted Lamp"/>
    <n v="104.23"/>
    <n v="7"/>
    <n v="0"/>
    <n v="28.142099999999999"/>
    <s v="OK"/>
    <n v="0.26999999999999996"/>
  </r>
  <r>
    <n v="6134"/>
    <s v="CA-2016-148096"/>
    <x v="1741"/>
    <x v="829"/>
    <x v="1045"/>
    <d v="2019-03-06T00:00:00"/>
    <n v="929"/>
    <n v="2016"/>
    <s v="Q3"/>
    <s v="Aug"/>
    <s v="First Class"/>
    <s v="AO-10810"/>
    <s v="Anthony O'Donnell"/>
    <s v="Corporate"/>
    <s v="United States"/>
    <s v="Los Angeles"/>
    <s v="California"/>
    <n v="90045"/>
    <s v="West"/>
    <s v="FUR-TA-10004152"/>
    <s v="Furniture"/>
    <s v="Tables"/>
    <s v="Barricks 18&quot; x 48&quot; Non-Folding Utility Table with Bottom Storage Shelf"/>
    <n v="161.28"/>
    <n v="2"/>
    <n v="0.2"/>
    <n v="12.096"/>
    <s v="OK"/>
    <n v="7.4999999999999997E-2"/>
  </r>
  <r>
    <n v="6440"/>
    <s v="CA-2014-166891"/>
    <x v="1742"/>
    <x v="126"/>
    <x v="663"/>
    <d v="2014-06-10T00:00:00"/>
    <n v="115"/>
    <n v="2014"/>
    <s v="Q1"/>
    <s v="Feb"/>
    <s v="First Class"/>
    <s v="CC-12220"/>
    <s v="Chris Cortes"/>
    <s v="Consumer"/>
    <s v="United States"/>
    <s v="New York City"/>
    <s v="New York"/>
    <n v="10024"/>
    <s v="East"/>
    <s v="FUR-CH-10003298"/>
    <s v="Furniture"/>
    <s v="Chairs"/>
    <s v="Office Star - Contemporary Task Swivel chair with Loop Arms, Charcoal"/>
    <n v="589.41"/>
    <n v="5"/>
    <n v="0.1"/>
    <n v="-6.5490000000000004"/>
    <s v="OK"/>
    <n v="-1.1111111111111112E-2"/>
  </r>
  <r>
    <n v="1921"/>
    <s v="US-2017-111423"/>
    <x v="1743"/>
    <x v="830"/>
    <x v="1046"/>
    <d v="2019-03-07T00:00:00"/>
    <n v="565"/>
    <n v="2017"/>
    <s v="Q3"/>
    <s v="Aug"/>
    <s v="First Class"/>
    <s v="EH-13765"/>
    <s v="Edward Hooks"/>
    <s v="Corporate"/>
    <s v="United States"/>
    <s v="Watertown"/>
    <s v="New York"/>
    <n v="13601"/>
    <s v="East"/>
    <s v="FUR-CH-10003981"/>
    <s v="Furniture"/>
    <s v="Chairs"/>
    <s v="Global Commerce Series Low-Back Swivel/Tilt Chairs"/>
    <n v="462.56400000000002"/>
    <n v="2"/>
    <n v="0.1"/>
    <n v="97.6524"/>
    <s v="OK"/>
    <n v="0.21111111111111111"/>
  </r>
  <r>
    <n v="1690"/>
    <s v="CA-2014-142839"/>
    <x v="1744"/>
    <x v="831"/>
    <x v="1024"/>
    <d v="2019-03-03T00:00:00"/>
    <n v="1656"/>
    <n v="2014"/>
    <s v="Q3"/>
    <s v="Aug"/>
    <s v="Standard Class"/>
    <s v="TS-21610"/>
    <s v="Troy Staebel"/>
    <s v="Consumer"/>
    <s v="United States"/>
    <s v="Philadelphia"/>
    <s v="Pennsylvania"/>
    <n v="19143"/>
    <s v="East"/>
    <s v="FUR-TA-10001539"/>
    <s v="Furniture"/>
    <s v="Tables"/>
    <s v="Chromcraft Rectangular Conference Tables"/>
    <n v="853.09199999999998"/>
    <n v="6"/>
    <n v="0.4"/>
    <n v="-227.49119999999999"/>
    <s v="OK"/>
    <n v="-0.26666666666666666"/>
  </r>
  <r>
    <n v="7975"/>
    <s v="US-2015-126753"/>
    <x v="1745"/>
    <x v="832"/>
    <x v="50"/>
    <d v="2019-03-04T00:00:00"/>
    <n v="1292"/>
    <n v="2015"/>
    <s v="Q3"/>
    <s v="Aug"/>
    <s v="Standard Class"/>
    <s v="SP-20860"/>
    <s v="Sung Pak"/>
    <s v="Corporate"/>
    <s v="United States"/>
    <s v="Philadelphia"/>
    <s v="Pennsylvania"/>
    <n v="19134"/>
    <s v="East"/>
    <s v="FUR-FU-10001488"/>
    <s v="Furniture"/>
    <s v="Furnishings"/>
    <s v="Tenex 46&quot; x 60&quot; Computer Anti-Static Chairmat, Rectangular Shaped"/>
    <n v="254.352"/>
    <n v="3"/>
    <n v="0.2"/>
    <n v="0"/>
    <s v="Zero-Profit Order"/>
    <n v="0"/>
  </r>
  <r>
    <n v="9220"/>
    <s v="US-2015-164238"/>
    <x v="1746"/>
    <x v="832"/>
    <x v="50"/>
    <d v="2019-03-05T00:00:00"/>
    <n v="1293"/>
    <n v="2015"/>
    <s v="Q3"/>
    <s v="Aug"/>
    <s v="Standard Class"/>
    <s v="JW-15955"/>
    <s v="Joni Wasserman"/>
    <s v="Consumer"/>
    <s v="United States"/>
    <s v="Philadelphia"/>
    <s v="Pennsylvania"/>
    <n v="19120"/>
    <s v="East"/>
    <s v="FUR-BO-10000780"/>
    <s v="Furniture"/>
    <s v="Bookcases"/>
    <s v="O'Sullivan Plantations 2-Door Library in Landvery Oak"/>
    <n v="301.47000000000003"/>
    <n v="3"/>
    <n v="0.5"/>
    <n v="-204.99959999999999"/>
    <s v="OK"/>
    <n v="-0.67999999999999994"/>
  </r>
  <r>
    <n v="9126"/>
    <s v="CA-2016-128916"/>
    <x v="1747"/>
    <x v="833"/>
    <x v="1047"/>
    <d v="2019-03-12T00:00:00"/>
    <n v="934"/>
    <n v="2016"/>
    <s v="Q3"/>
    <s v="Aug"/>
    <s v="Second Class"/>
    <s v="MA-17560"/>
    <s v="Matt Abelman"/>
    <s v="Home Office"/>
    <s v="United States"/>
    <s v="Houston"/>
    <s v="Texas"/>
    <n v="77070"/>
    <s v="Central"/>
    <s v="FUR-FU-10000320"/>
    <s v="Furniture"/>
    <s v="Furnishings"/>
    <s v="OIC Stacking Trays"/>
    <n v="5.3440000000000003"/>
    <n v="4"/>
    <n v="0.6"/>
    <n v="-2.1375999999999999"/>
    <s v="OK"/>
    <n v="-0.39999999999999997"/>
  </r>
  <r>
    <n v="9125"/>
    <s v="CA-2016-128916"/>
    <x v="1748"/>
    <x v="833"/>
    <x v="1047"/>
    <d v="2019-03-11T00:00:00"/>
    <n v="933"/>
    <n v="2016"/>
    <s v="Q3"/>
    <s v="Aug"/>
    <s v="Second Class"/>
    <s v="MA-17560"/>
    <s v="Matt Abelman"/>
    <s v="Home Office"/>
    <s v="United States"/>
    <s v="Houston"/>
    <s v="Texas"/>
    <n v="77070"/>
    <s v="Central"/>
    <s v="FUR-FU-10001940"/>
    <s v="Furniture"/>
    <s v="Furnishings"/>
    <s v="Staple-based wall hangings"/>
    <n v="9.5519999999999996"/>
    <n v="3"/>
    <n v="0.6"/>
    <n v="-3.8208000000000002"/>
    <s v="OK"/>
    <n v="-0.4"/>
  </r>
  <r>
    <n v="7003"/>
    <s v="CA-2014-133158"/>
    <x v="1749"/>
    <x v="834"/>
    <x v="49"/>
    <d v="2019-03-17T00:00:00"/>
    <n v="1669"/>
    <n v="2014"/>
    <s v="Q3"/>
    <s v="Aug"/>
    <s v="Second Class"/>
    <s v="DW-13195"/>
    <s v="David Wiener"/>
    <s v="Corporate"/>
    <s v="United States"/>
    <s v="Los Angeles"/>
    <s v="California"/>
    <n v="90045"/>
    <s v="West"/>
    <s v="FUR-FU-10000723"/>
    <s v="Furniture"/>
    <s v="Furnishings"/>
    <s v="Deflect-o EconoMat Studded, No Bevel Mat for Low Pile Carpeting"/>
    <n v="289.24"/>
    <n v="7"/>
    <n v="0"/>
    <n v="26.031600000000001"/>
    <s v="OK"/>
    <n v="0.09"/>
  </r>
  <r>
    <n v="4491"/>
    <s v="CA-2017-105921"/>
    <x v="1750"/>
    <x v="835"/>
    <x v="1048"/>
    <d v="2019-02-26T00:00:00"/>
    <n v="554"/>
    <n v="2017"/>
    <s v="Q3"/>
    <s v="Aug"/>
    <s v="Standard Class"/>
    <s v="JM-15250"/>
    <s v="Janet Martin"/>
    <s v="Consumer"/>
    <s v="United States"/>
    <s v="Los Angeles"/>
    <s v="California"/>
    <n v="90032"/>
    <s v="West"/>
    <s v="FUR-TA-10001095"/>
    <s v="Furniture"/>
    <s v="Tables"/>
    <s v="Chromcraft Round Conference Tables"/>
    <n v="418.29599999999999"/>
    <n v="3"/>
    <n v="0.2"/>
    <n v="5.2286999999999999"/>
    <s v="OK"/>
    <n v="1.2500000000000001E-2"/>
  </r>
  <r>
    <n v="981"/>
    <s v="CA-2016-144939"/>
    <x v="1751"/>
    <x v="82"/>
    <x v="1049"/>
    <d v="2016-08-10T00:00:00"/>
    <n v="555"/>
    <n v="2015"/>
    <s v="Q1"/>
    <s v="Feb"/>
    <s v="Standard Class"/>
    <s v="EB-13870"/>
    <s v="Emily Burns"/>
    <s v="Consumer"/>
    <s v="United States"/>
    <s v="New York City"/>
    <s v="New York"/>
    <n v="10035"/>
    <s v="East"/>
    <s v="FUR-CH-10003199"/>
    <s v="Furniture"/>
    <s v="Chairs"/>
    <s v="Office Star - Contemporary Task Swivel Chair"/>
    <n v="599.29200000000003"/>
    <n v="6"/>
    <n v="0.1"/>
    <n v="93.223200000000006"/>
    <s v="OK"/>
    <n v="0.15555555555555556"/>
  </r>
  <r>
    <n v="8895"/>
    <s v="CA-2016-167241"/>
    <x v="1752"/>
    <x v="836"/>
    <x v="170"/>
    <d v="2019-03-02T00:00:00"/>
    <n v="922"/>
    <n v="2016"/>
    <s v="Q3"/>
    <s v="Aug"/>
    <s v="Standard Class"/>
    <s v="BD-11320"/>
    <s v="Bill Donatelli"/>
    <s v="Consumer"/>
    <s v="United States"/>
    <s v="Los Angeles"/>
    <s v="California"/>
    <n v="90004"/>
    <s v="West"/>
    <s v="FUR-FU-10004071"/>
    <s v="Furniture"/>
    <s v="Furnishings"/>
    <s v="Luxo Professional Magnifying Clamp-On Fluorescent Lamps"/>
    <n v="312.02999999999997"/>
    <n v="3"/>
    <n v="0"/>
    <n v="43.684199999999997"/>
    <s v="OK"/>
    <n v="0.14000000000000001"/>
  </r>
  <r>
    <n v="3337"/>
    <s v="US-2017-109253"/>
    <x v="1753"/>
    <x v="837"/>
    <x v="1050"/>
    <d v="2019-03-28T00:00:00"/>
    <n v="583"/>
    <n v="2017"/>
    <s v="Q3"/>
    <s v="Aug"/>
    <s v="First Class"/>
    <s v="PR-18880"/>
    <s v="Patrick Ryan"/>
    <s v="Consumer"/>
    <s v="United States"/>
    <s v="Oakland"/>
    <s v="California"/>
    <n v="94601"/>
    <s v="West"/>
    <s v="FUR-FU-10000193"/>
    <s v="Furniture"/>
    <s v="Furnishings"/>
    <s v="Tenex Chairmats For Use with Hard Floors"/>
    <n v="129.91999999999999"/>
    <n v="4"/>
    <n v="0"/>
    <n v="10.393599999999999"/>
    <s v="OK"/>
    <n v="0.08"/>
  </r>
  <r>
    <n v="9789"/>
    <s v="CA-2017-144491"/>
    <x v="1754"/>
    <x v="401"/>
    <x v="367"/>
    <d v="2018-01-22T00:00:00"/>
    <n v="383"/>
    <n v="2017"/>
    <s v="Q1"/>
    <s v="Jan"/>
    <s v="Standard Class"/>
    <s v="CJ-12010"/>
    <s v="Caroline Jumper"/>
    <s v="Consumer"/>
    <s v="United States"/>
    <s v="Houston"/>
    <s v="Texas"/>
    <n v="77070"/>
    <s v="Central"/>
    <s v="FUR-CH-10004063"/>
    <s v="Furniture"/>
    <s v="Chairs"/>
    <s v="Global Deluxe High-Back Manager's Chair"/>
    <n v="600.55799999999999"/>
    <n v="3"/>
    <n v="0.3"/>
    <n v="-8.5793999999999997"/>
    <s v="OK"/>
    <n v="-1.4285714285714285E-2"/>
  </r>
  <r>
    <n v="3338"/>
    <s v="US-2017-109253"/>
    <x v="1755"/>
    <x v="837"/>
    <x v="1050"/>
    <d v="2019-03-29T00:00:00"/>
    <n v="584"/>
    <n v="2017"/>
    <s v="Q3"/>
    <s v="Aug"/>
    <s v="First Class"/>
    <s v="PR-18880"/>
    <s v="Patrick Ryan"/>
    <s v="Consumer"/>
    <s v="United States"/>
    <s v="Oakland"/>
    <s v="California"/>
    <n v="94601"/>
    <s v="West"/>
    <s v="FUR-TA-10001539"/>
    <s v="Furniture"/>
    <s v="Tables"/>
    <s v="Chromcraft Rectangular Conference Tables"/>
    <n v="568.72799999999995"/>
    <n v="3"/>
    <n v="0.2"/>
    <n v="28.436399999999999"/>
    <s v="OK"/>
    <n v="0.05"/>
  </r>
  <r>
    <n v="7244"/>
    <s v="CA-2017-118892"/>
    <x v="1756"/>
    <x v="837"/>
    <x v="1050"/>
    <d v="2019-03-08T00:00:00"/>
    <n v="563"/>
    <n v="2017"/>
    <s v="Q3"/>
    <s v="Aug"/>
    <s v="Second Class"/>
    <s v="TP-21415"/>
    <s v="Tom Prescott"/>
    <s v="Consumer"/>
    <s v="United States"/>
    <s v="Philadelphia"/>
    <s v="Pennsylvania"/>
    <n v="19134"/>
    <s v="East"/>
    <s v="FUR-CH-10002024"/>
    <s v="Furniture"/>
    <s v="Chairs"/>
    <s v="HON 5400 Series Task Chairs for Big and Tall"/>
    <n v="4416.174"/>
    <n v="9"/>
    <n v="0.3"/>
    <n v="-630.88199999999995"/>
    <s v="OK"/>
    <n v="-0.14285714285714285"/>
  </r>
  <r>
    <n v="778"/>
    <s v="CA-2015-144267"/>
    <x v="1757"/>
    <x v="838"/>
    <x v="968"/>
    <d v="2019-03-21T00:00:00"/>
    <n v="1306"/>
    <n v="2015"/>
    <s v="Q3"/>
    <s v="Aug"/>
    <s v="First Class"/>
    <s v="NZ-18565"/>
    <s v="Nick Zandusky"/>
    <s v="Home Office"/>
    <s v="United States"/>
    <s v="San Francisco"/>
    <s v="California"/>
    <n v="94110"/>
    <s v="West"/>
    <s v="FUR-CH-10002335"/>
    <s v="Furniture"/>
    <s v="Chairs"/>
    <s v="Hon GuestStacker Chair"/>
    <n v="544.00800000000004"/>
    <n v="3"/>
    <n v="0.2"/>
    <n v="40.800600000000003"/>
    <s v="OK"/>
    <n v="7.4999999999999997E-2"/>
  </r>
  <r>
    <n v="9023"/>
    <s v="US-2016-141880"/>
    <x v="1758"/>
    <x v="839"/>
    <x v="167"/>
    <d v="2019-04-04T00:00:00"/>
    <n v="954"/>
    <n v="2016"/>
    <s v="Q3"/>
    <s v="Aug"/>
    <s v="First Class"/>
    <s v="TC-21475"/>
    <s v="Tony Chapman"/>
    <s v="Home Office"/>
    <s v="United States"/>
    <s v="Fort Collins"/>
    <s v="Colorado"/>
    <n v="80525"/>
    <s v="West"/>
    <s v="FUR-FU-10001979"/>
    <s v="Furniture"/>
    <s v="Furnishings"/>
    <s v="Dana Halogen Swing-Arm Architect Lamp"/>
    <n v="98.328000000000003"/>
    <n v="3"/>
    <n v="0.2"/>
    <n v="9.8328000000000007"/>
    <s v="OK"/>
    <n v="0.1"/>
  </r>
  <r>
    <n v="5630"/>
    <s v="US-2016-146066"/>
    <x v="1759"/>
    <x v="839"/>
    <x v="167"/>
    <d v="2019-03-25T00:00:00"/>
    <n v="944"/>
    <n v="2016"/>
    <s v="Q3"/>
    <s v="Aug"/>
    <s v="Second Class"/>
    <s v="RB-19465"/>
    <s v="Rick Bensley"/>
    <s v="Home Office"/>
    <s v="United States"/>
    <s v="Philadelphia"/>
    <s v="Pennsylvania"/>
    <n v="19143"/>
    <s v="East"/>
    <s v="FUR-TA-10002530"/>
    <s v="Furniture"/>
    <s v="Tables"/>
    <s v="Iceberg OfficeWorks 42&quot; Round Tables"/>
    <n v="815.29200000000003"/>
    <n v="9"/>
    <n v="0.4"/>
    <n v="-339.70499999999998"/>
    <s v="OK"/>
    <n v="-0.41666666666666663"/>
  </r>
  <r>
    <n v="3716"/>
    <s v="CA-2014-135608"/>
    <x v="1760"/>
    <x v="77"/>
    <x v="1051"/>
    <d v="2014-10-12T00:00:00"/>
    <n v="179"/>
    <n v="2014"/>
    <s v="Q2"/>
    <s v="Apr"/>
    <s v="Second Class"/>
    <s v="JK-15625"/>
    <s v="Jim Karlsson"/>
    <s v="Consumer"/>
    <s v="United States"/>
    <s v="Olympia"/>
    <s v="Washington"/>
    <n v="98502"/>
    <s v="West"/>
    <s v="FUR-CH-10002602"/>
    <s v="Furniture"/>
    <s v="Chairs"/>
    <s v="DMI Arturo Collection Mission-style Design Wood Chair"/>
    <n v="603.91999999999996"/>
    <n v="5"/>
    <n v="0.2"/>
    <n v="45.293999999999997"/>
    <s v="OK"/>
    <n v="7.4999999999999997E-2"/>
  </r>
  <r>
    <n v="3313"/>
    <s v="US-2014-133130"/>
    <x v="1761"/>
    <x v="31"/>
    <x v="35"/>
    <d v="2019-10-05T00:00:00"/>
    <n v="2094"/>
    <n v="2014"/>
    <s v="Q1"/>
    <s v="Jan"/>
    <s v="Standard Class"/>
    <s v="TH-21100"/>
    <s v="Thea Hendricks"/>
    <s v="Consumer"/>
    <s v="United States"/>
    <s v="San Diego"/>
    <s v="California"/>
    <n v="92037"/>
    <s v="West"/>
    <s v="FUR-CH-10002602"/>
    <s v="Furniture"/>
    <s v="Chairs"/>
    <s v="DMI Arturo Collection Mission-style Design Wood Chair"/>
    <n v="603.91999999999996"/>
    <n v="5"/>
    <n v="0.2"/>
    <n v="45.293999999999997"/>
    <s v="OK"/>
    <n v="7.4999999999999997E-2"/>
  </r>
  <r>
    <n v="618"/>
    <s v="CA-2017-117947"/>
    <x v="1762"/>
    <x v="840"/>
    <x v="1052"/>
    <d v="2019-03-14T00:00:00"/>
    <n v="568"/>
    <n v="2017"/>
    <s v="Q3"/>
    <s v="Aug"/>
    <s v="Second Class"/>
    <s v="NG-18355"/>
    <s v="Nat Gilpin"/>
    <s v="Corporate"/>
    <s v="United States"/>
    <s v="New York City"/>
    <s v="New York"/>
    <n v="10011"/>
    <s v="East"/>
    <s v="FUR-FU-10000010"/>
    <s v="Furniture"/>
    <s v="Furnishings"/>
    <s v="DAX Value U-Channel Document Frames, Easel Back"/>
    <n v="9.94"/>
    <n v="2"/>
    <n v="0"/>
    <n v="3.0813999999999999"/>
    <s v="OK"/>
    <n v="0.31"/>
  </r>
  <r>
    <n v="617"/>
    <s v="CA-2017-117947"/>
    <x v="1763"/>
    <x v="840"/>
    <x v="1052"/>
    <d v="2019-03-13T00:00:00"/>
    <n v="567"/>
    <n v="2017"/>
    <s v="Q3"/>
    <s v="Aug"/>
    <s v="Second Class"/>
    <s v="NG-18355"/>
    <s v="Nat Gilpin"/>
    <s v="Corporate"/>
    <s v="United States"/>
    <s v="New York City"/>
    <s v="New York"/>
    <n v="10011"/>
    <s v="East"/>
    <s v="FUR-FU-10003849"/>
    <s v="Furniture"/>
    <s v="Furnishings"/>
    <s v="DAX Metal Frame, Desktop, Stepped-Edge"/>
    <n v="40.479999999999997"/>
    <n v="2"/>
    <n v="0"/>
    <n v="15.7872"/>
    <s v="OK"/>
    <n v="0.39"/>
  </r>
  <r>
    <n v="7682"/>
    <s v="CA-2014-133592"/>
    <x v="1764"/>
    <x v="713"/>
    <x v="294"/>
    <d v="2017-10-13T00:00:00"/>
    <n v="835"/>
    <n v="2015"/>
    <s v="Q3"/>
    <s v="Jul"/>
    <s v="Standard Class"/>
    <s v="KM-16375"/>
    <s v="Katherine Murray"/>
    <s v="Home Office"/>
    <s v="United States"/>
    <s v="Providence"/>
    <s v="Rhode Island"/>
    <n v="2908"/>
    <s v="East"/>
    <s v="FUR-CH-10004218"/>
    <s v="Furniture"/>
    <s v="Chairs"/>
    <s v="Global Fabric Manager's Chair, Dark Gray"/>
    <n v="605.88"/>
    <n v="6"/>
    <n v="0"/>
    <n v="151.47"/>
    <s v="OK"/>
    <n v="0.25"/>
  </r>
  <r>
    <n v="621"/>
    <s v="CA-2017-117947"/>
    <x v="1765"/>
    <x v="840"/>
    <x v="1052"/>
    <d v="2019-03-15T00:00:00"/>
    <n v="569"/>
    <n v="2017"/>
    <s v="Q3"/>
    <s v="Aug"/>
    <s v="Second Class"/>
    <s v="NG-18355"/>
    <s v="Nat Gilpin"/>
    <s v="Corporate"/>
    <s v="United States"/>
    <s v="New York City"/>
    <s v="New York"/>
    <n v="10011"/>
    <s v="East"/>
    <s v="FUR-FU-10000521"/>
    <s v="Furniture"/>
    <s v="Furnishings"/>
    <s v="Seth Thomas 14&quot; Putty-Colored Wall Clock"/>
    <n v="88.02"/>
    <n v="3"/>
    <n v="0"/>
    <n v="27.286200000000001"/>
    <s v="OK"/>
    <n v="0.31"/>
  </r>
  <r>
    <n v="5235"/>
    <s v="CA-2017-131037"/>
    <x v="1766"/>
    <x v="840"/>
    <x v="1052"/>
    <d v="2019-04-05T00:00:00"/>
    <n v="590"/>
    <n v="2017"/>
    <s v="Q3"/>
    <s v="Aug"/>
    <s v="First Class"/>
    <s v="TM-21490"/>
    <s v="Tony Molinari"/>
    <s v="Consumer"/>
    <s v="United States"/>
    <s v="San Francisco"/>
    <s v="California"/>
    <n v="94110"/>
    <s v="West"/>
    <s v="FUR-TA-10001768"/>
    <s v="Furniture"/>
    <s v="Tables"/>
    <s v="Hon Racetrack Conference Tables"/>
    <n v="210.00800000000001"/>
    <n v="1"/>
    <n v="0.2"/>
    <n v="2.6251000000000002"/>
    <s v="OK"/>
    <n v="1.2500000000000001E-2"/>
  </r>
  <r>
    <n v="425"/>
    <s v="CA-2017-155705"/>
    <x v="1767"/>
    <x v="840"/>
    <x v="1052"/>
    <d v="2019-03-30T00:00:00"/>
    <n v="584"/>
    <n v="2017"/>
    <s v="Q3"/>
    <s v="Aug"/>
    <s v="Second Class"/>
    <s v="NF-18385"/>
    <s v="Natalie Fritzler"/>
    <s v="Consumer"/>
    <s v="United States"/>
    <s v="Jackson"/>
    <s v="Mississippi"/>
    <n v="39212"/>
    <s v="South"/>
    <s v="FUR-CH-10000015"/>
    <s v="Furniture"/>
    <s v="Chairs"/>
    <s v="Hon Multipurpose Stacking Arm Chairs"/>
    <n v="866.4"/>
    <n v="4"/>
    <n v="0"/>
    <n v="225.26400000000001"/>
    <s v="OK"/>
    <n v="0.26"/>
  </r>
  <r>
    <n v="7188"/>
    <s v="CA-2017-133102"/>
    <x v="1768"/>
    <x v="841"/>
    <x v="1053"/>
    <d v="2019-03-10T00:00:00"/>
    <n v="563"/>
    <n v="2017"/>
    <s v="Q3"/>
    <s v="Aug"/>
    <s v="Standard Class"/>
    <s v="ED-13885"/>
    <s v="Emily Ducich"/>
    <s v="Home Office"/>
    <s v="United States"/>
    <s v="Houston"/>
    <s v="Texas"/>
    <n v="77095"/>
    <s v="Central"/>
    <s v="FUR-FU-10003247"/>
    <s v="Furniture"/>
    <s v="Furnishings"/>
    <s v="36X48 HARDFLOOR CHAIRMAT"/>
    <n v="16.783999999999999"/>
    <n v="2"/>
    <n v="0.6"/>
    <n v="-22.238800000000001"/>
    <s v="OK"/>
    <n v="-1.3250000000000002"/>
  </r>
  <r>
    <n v="7187"/>
    <s v="CA-2017-133102"/>
    <x v="1769"/>
    <x v="841"/>
    <x v="1053"/>
    <d v="2019-03-09T00:00:00"/>
    <n v="562"/>
    <n v="2017"/>
    <s v="Q3"/>
    <s v="Aug"/>
    <s v="Standard Class"/>
    <s v="ED-13885"/>
    <s v="Emily Ducich"/>
    <s v="Home Office"/>
    <s v="United States"/>
    <s v="Houston"/>
    <s v="Texas"/>
    <n v="77095"/>
    <s v="Central"/>
    <s v="FUR-CH-10002017"/>
    <s v="Furniture"/>
    <s v="Chairs"/>
    <s v="SAFCO Optional Arm Kit for Workspace Cribbage Stacking Chair"/>
    <n v="74.591999999999999"/>
    <n v="4"/>
    <n v="0.3"/>
    <n v="-2.1312000000000002"/>
    <s v="OK"/>
    <n v="-2.8571428571428574E-2"/>
  </r>
  <r>
    <n v="2281"/>
    <s v="CA-2017-142622"/>
    <x v="1770"/>
    <x v="409"/>
    <x v="1054"/>
    <d v="2017-02-11T00:00:00"/>
    <n v="142"/>
    <n v="2016"/>
    <s v="Q3"/>
    <s v="Sep"/>
    <s v="First Class"/>
    <s v="JK-15625"/>
    <s v="Jim Karlsson"/>
    <s v="Consumer"/>
    <s v="United States"/>
    <s v="Seattle"/>
    <s v="Washington"/>
    <n v="98115"/>
    <s v="West"/>
    <s v="FUR-CH-10004289"/>
    <s v="Furniture"/>
    <s v="Chairs"/>
    <s v="Global Super Steno Chair"/>
    <n v="614.27200000000005"/>
    <n v="8"/>
    <n v="0.2"/>
    <n v="-23.0352"/>
    <s v="OK"/>
    <n v="-3.7499999999999999E-2"/>
  </r>
  <r>
    <n v="6105"/>
    <s v="US-2017-132381"/>
    <x v="1771"/>
    <x v="841"/>
    <x v="1053"/>
    <d v="2019-04-06T00:00:00"/>
    <n v="590"/>
    <n v="2017"/>
    <s v="Q3"/>
    <s v="Aug"/>
    <s v="First Class"/>
    <s v="Dp-13240"/>
    <s v="Dean percer"/>
    <s v="Home Office"/>
    <s v="United States"/>
    <s v="Philadelphia"/>
    <s v="Pennsylvania"/>
    <n v="19143"/>
    <s v="East"/>
    <s v="FUR-TA-10002356"/>
    <s v="Furniture"/>
    <s v="Tables"/>
    <s v="Bevis Boat-Shaped Conference Table"/>
    <n v="314.53199999999998"/>
    <n v="2"/>
    <n v="0.4"/>
    <n v="-83.875200000000007"/>
    <s v="OK"/>
    <n v="-0.26666666666666672"/>
  </r>
  <r>
    <n v="5800"/>
    <s v="CA-2014-166716"/>
    <x v="1772"/>
    <x v="842"/>
    <x v="19"/>
    <d v="2019-03-19T00:00:00"/>
    <n v="1667"/>
    <n v="2014"/>
    <s v="Q3"/>
    <s v="Aug"/>
    <s v="Second Class"/>
    <s v="CR-12730"/>
    <s v="Craig Reiter"/>
    <s v="Consumer"/>
    <s v="United States"/>
    <s v="Chicago"/>
    <s v="Illinois"/>
    <n v="60610"/>
    <s v="Central"/>
    <s v="FUR-CH-10004495"/>
    <s v="Furniture"/>
    <s v="Chairs"/>
    <s v="Global Leather and Oak Executive Chair, Black"/>
    <n v="421.37200000000001"/>
    <n v="2"/>
    <n v="0.3"/>
    <n v="-6.0195999999999996"/>
    <s v="OK"/>
    <n v="-1.4285714285714284E-2"/>
  </r>
  <r>
    <n v="233"/>
    <s v="US-2017-100930"/>
    <x v="1773"/>
    <x v="609"/>
    <x v="519"/>
    <d v="2017-12-04T00:00:00"/>
    <n v="717"/>
    <n v="2015"/>
    <s v="Q4"/>
    <s v="Dec"/>
    <s v="Standard Class"/>
    <s v="CS-12400"/>
    <s v="Christopher Schild"/>
    <s v="Home Office"/>
    <s v="United States"/>
    <s v="Tampa"/>
    <s v="Florida"/>
    <n v="33614"/>
    <s v="South"/>
    <s v="FUR-TA-10003473"/>
    <s v="Furniture"/>
    <s v="Tables"/>
    <s v="Bretford Rectangular Conference Table Tops"/>
    <n v="620.61450000000002"/>
    <n v="3"/>
    <n v="0.45"/>
    <n v="-248.2458"/>
    <s v="OK"/>
    <n v="-0.39999999999999997"/>
  </r>
  <r>
    <n v="6977"/>
    <s v="CA-2015-112144"/>
    <x v="1774"/>
    <x v="439"/>
    <x v="623"/>
    <d v="2018-10-25T00:00:00"/>
    <n v="1356"/>
    <n v="2015"/>
    <s v="Q1"/>
    <s v="Feb"/>
    <s v="Standard Class"/>
    <s v="CY-12745"/>
    <s v="Craig Yedwab"/>
    <s v="Corporate"/>
    <s v="United States"/>
    <s v="Gilbert"/>
    <s v="Arizona"/>
    <n v="85234"/>
    <s v="West"/>
    <s v="FUR-FU-10004306"/>
    <s v="Furniture"/>
    <s v="Furnishings"/>
    <s v="Electrix Halogen Magnifier Lamp"/>
    <n v="621.76"/>
    <n v="4"/>
    <n v="0.2"/>
    <n v="46.631999999999998"/>
    <s v="OK"/>
    <n v="7.4999999999999997E-2"/>
  </r>
  <r>
    <n v="9733"/>
    <s v="CA-2014-114321"/>
    <x v="1775"/>
    <x v="842"/>
    <x v="19"/>
    <d v="2019-03-20T00:00:00"/>
    <n v="1668"/>
    <n v="2014"/>
    <s v="Q3"/>
    <s v="Aug"/>
    <s v="Standard Class"/>
    <s v="NC-18535"/>
    <s v="Nick Crebassa"/>
    <s v="Corporate"/>
    <s v="United States"/>
    <s v="Hampton"/>
    <s v="Virginia"/>
    <n v="23666"/>
    <s v="South"/>
    <s v="FUR-CH-10001797"/>
    <s v="Furniture"/>
    <s v="Chairs"/>
    <s v="Safco Chair Connectors, 6/Carton"/>
    <n v="500.24"/>
    <n v="13"/>
    <n v="0"/>
    <n v="145.06960000000001"/>
    <s v="OK"/>
    <n v="0.29000000000000004"/>
  </r>
  <r>
    <n v="4670"/>
    <s v="US-2017-133200"/>
    <x v="1776"/>
    <x v="211"/>
    <x v="1055"/>
    <d v="2017-11-05T00:00:00"/>
    <n v="702"/>
    <n v="2015"/>
    <s v="Q4"/>
    <s v="Dec"/>
    <s v="Standard Class"/>
    <s v="DB-13555"/>
    <s v="Dorothy Badders"/>
    <s v="Corporate"/>
    <s v="United States"/>
    <s v="Fort Worth"/>
    <s v="Texas"/>
    <n v="76106"/>
    <s v="Central"/>
    <s v="FUR-BO-10001601"/>
    <s v="Furniture"/>
    <s v="Bookcases"/>
    <s v="Sauder Mission Library with Doors, Fruitwood Finish"/>
    <n v="623.46479999999997"/>
    <n v="7"/>
    <n v="0.32"/>
    <n v="-119.1918"/>
    <s v="OK"/>
    <n v="-0.19117647058823531"/>
  </r>
  <r>
    <n v="8927"/>
    <s v="CA-2016-168032"/>
    <x v="1777"/>
    <x v="843"/>
    <x v="967"/>
    <d v="2016-06-09T00:00:00"/>
    <n v="99"/>
    <n v="2016"/>
    <s v="Q1"/>
    <s v="Mar"/>
    <s v="Standard Class"/>
    <s v="DF-13135"/>
    <s v="David Flashing"/>
    <s v="Consumer"/>
    <s v="United States"/>
    <s v="Rockford"/>
    <s v="Illinois"/>
    <n v="61107"/>
    <s v="Central"/>
    <s v="FUR-TA-10004256"/>
    <s v="Furniture"/>
    <s v="Tables"/>
    <s v="Bretford ÒJust In TimeÓ Height-Adjustable Multi-Task Work Tables"/>
    <n v="626.1"/>
    <n v="3"/>
    <n v="0.5"/>
    <n v="-538.44600000000003"/>
    <s v="OK"/>
    <n v="-0.86"/>
  </r>
  <r>
    <n v="8712"/>
    <s v="CA-2014-105648"/>
    <x v="1778"/>
    <x v="738"/>
    <x v="53"/>
    <d v="2014-07-03T00:00:00"/>
    <n v="155"/>
    <n v="2014"/>
    <s v="Q1"/>
    <s v="Jan"/>
    <s v="Standard Class"/>
    <s v="EJ-14155"/>
    <s v="Eva Jacobs"/>
    <s v="Consumer"/>
    <s v="United States"/>
    <s v="San Diego"/>
    <s v="California"/>
    <n v="92037"/>
    <s v="West"/>
    <s v="FUR-TA-10002958"/>
    <s v="Furniture"/>
    <s v="Tables"/>
    <s v="Bevis Oval Conference Table, Walnut"/>
    <n v="626.35199999999998"/>
    <n v="3"/>
    <n v="0.2"/>
    <n v="-23.488199999999999"/>
    <s v="OK"/>
    <n v="-3.7499999999999999E-2"/>
  </r>
  <r>
    <n v="6799"/>
    <s v="CA-2015-168809"/>
    <x v="1779"/>
    <x v="844"/>
    <x v="505"/>
    <d v="2019-04-17T00:00:00"/>
    <n v="1331"/>
    <n v="2015"/>
    <s v="Q3"/>
    <s v="Aug"/>
    <s v="Same Day"/>
    <s v="MC-18100"/>
    <s v="Mick Crebagga"/>
    <s v="Consumer"/>
    <s v="United States"/>
    <s v="Houston"/>
    <s v="Texas"/>
    <n v="77041"/>
    <s v="Central"/>
    <s v="FUR-FU-10002240"/>
    <s v="Furniture"/>
    <s v="Furnishings"/>
    <s v="Nu-Dell EZ-Mount Plastic Wall Frames"/>
    <n v="7.88"/>
    <n v="5"/>
    <n v="0.6"/>
    <n v="-3.94"/>
    <s v="OK"/>
    <n v="-0.5"/>
  </r>
  <r>
    <n v="6797"/>
    <s v="CA-2015-168809"/>
    <x v="1780"/>
    <x v="844"/>
    <x v="505"/>
    <d v="2019-04-16T00:00:00"/>
    <n v="1330"/>
    <n v="2015"/>
    <s v="Q3"/>
    <s v="Aug"/>
    <s v="Same Day"/>
    <s v="MC-18100"/>
    <s v="Mick Crebagga"/>
    <s v="Consumer"/>
    <s v="United States"/>
    <s v="Houston"/>
    <s v="Texas"/>
    <n v="77041"/>
    <s v="Central"/>
    <s v="FUR-FU-10001473"/>
    <s v="Furniture"/>
    <s v="Furnishings"/>
    <s v="Eldon Executive Woodline II Desk Accessories, Mahogany"/>
    <n v="20.103999999999999"/>
    <n v="2"/>
    <n v="0.6"/>
    <n v="-16.585799999999999"/>
    <s v="OK"/>
    <n v="-0.82499999999999996"/>
  </r>
  <r>
    <n v="8889"/>
    <s v="CA-2017-103968"/>
    <x v="1781"/>
    <x v="799"/>
    <x v="1056"/>
    <d v="2017-07-12T00:00:00"/>
    <n v="686"/>
    <n v="2015"/>
    <s v="Q3"/>
    <s v="Aug"/>
    <s v="Standard Class"/>
    <s v="ML-17755"/>
    <s v="Max Ludwig"/>
    <s v="Home Office"/>
    <s v="United States"/>
    <s v="Stockton"/>
    <s v="California"/>
    <n v="95207"/>
    <s v="West"/>
    <s v="FUR-FU-10003394"/>
    <s v="Furniture"/>
    <s v="Furnishings"/>
    <s v="Tenex &quot;The Solids&quot; Textured Chair Mats"/>
    <n v="629.64"/>
    <n v="9"/>
    <n v="0"/>
    <n v="107.03879999999999"/>
    <s v="OK"/>
    <n v="0.16999999999999998"/>
  </r>
  <r>
    <n v="7010"/>
    <s v="CA-2015-154823"/>
    <x v="1782"/>
    <x v="844"/>
    <x v="505"/>
    <d v="2019-03-23T00:00:00"/>
    <n v="1306"/>
    <n v="2015"/>
    <s v="Q3"/>
    <s v="Aug"/>
    <s v="Standard Class"/>
    <s v="KN-16390"/>
    <s v="Katherine Nockton"/>
    <s v="Corporate"/>
    <s v="United States"/>
    <s v="Springfield"/>
    <s v="Ohio"/>
    <n v="45503"/>
    <s v="East"/>
    <s v="FUR-FU-10000193"/>
    <s v="Furniture"/>
    <s v="Furnishings"/>
    <s v="Tenex Chairmats For Use with Hard Floors"/>
    <n v="25.984000000000002"/>
    <n v="1"/>
    <n v="0.2"/>
    <n v="-3.8976000000000002"/>
    <s v="OK"/>
    <n v="-0.15"/>
  </r>
  <r>
    <n v="7009"/>
    <s v="CA-2015-154823"/>
    <x v="1783"/>
    <x v="844"/>
    <x v="505"/>
    <d v="2019-03-22T00:00:00"/>
    <n v="1305"/>
    <n v="2015"/>
    <s v="Q3"/>
    <s v="Aug"/>
    <s v="Standard Class"/>
    <s v="KN-16390"/>
    <s v="Katherine Nockton"/>
    <s v="Corporate"/>
    <s v="United States"/>
    <s v="Springfield"/>
    <s v="Ohio"/>
    <n v="45503"/>
    <s v="East"/>
    <s v="FUR-CH-10003379"/>
    <s v="Furniture"/>
    <s v="Chairs"/>
    <s v="Global Commerce Series High-Back Swivel/Tilt Chairs"/>
    <n v="598.45799999999997"/>
    <n v="3"/>
    <n v="0.3"/>
    <n v="-42.747"/>
    <s v="OK"/>
    <n v="-7.1428571428571438E-2"/>
  </r>
  <r>
    <n v="9880"/>
    <s v="CA-2016-122581"/>
    <x v="1784"/>
    <x v="845"/>
    <x v="178"/>
    <d v="2019-03-26T00:00:00"/>
    <n v="943"/>
    <n v="2016"/>
    <s v="Q3"/>
    <s v="Aug"/>
    <s v="Standard Class"/>
    <s v="JK-15370"/>
    <s v="Jay Kimmel"/>
    <s v="Consumer"/>
    <s v="United States"/>
    <s v="New York City"/>
    <s v="New York"/>
    <n v="10035"/>
    <s v="East"/>
    <s v="FUR-CH-10002961"/>
    <s v="Furniture"/>
    <s v="Chairs"/>
    <s v="Leather Task Chair, Black"/>
    <n v="573.17399999999998"/>
    <n v="7"/>
    <n v="0.1"/>
    <n v="63.686"/>
    <s v="OK"/>
    <n v="0.11111111111111112"/>
  </r>
  <r>
    <n v="6548"/>
    <s v="CA-2014-113880"/>
    <x v="1785"/>
    <x v="333"/>
    <x v="1057"/>
    <d v="2014-05-03T00:00:00"/>
    <n v="120"/>
    <n v="2014"/>
    <s v="Q1"/>
    <s v="Jan"/>
    <s v="Standard Class"/>
    <s v="VF-21715"/>
    <s v="Vicky Freymann"/>
    <s v="Home Office"/>
    <s v="United States"/>
    <s v="Elmhurst"/>
    <s v="Illinois"/>
    <n v="60126"/>
    <s v="Central"/>
    <s v="FUR-CH-10000863"/>
    <s v="Furniture"/>
    <s v="Chairs"/>
    <s v="Novimex Swivel Fabric Task Chair"/>
    <n v="634.11599999999999"/>
    <n v="6"/>
    <n v="0.3"/>
    <n v="-172.1172"/>
    <s v="OK"/>
    <n v="-0.27142857142857141"/>
  </r>
  <r>
    <n v="4003"/>
    <s v="CA-2016-145730"/>
    <x v="1786"/>
    <x v="846"/>
    <x v="31"/>
    <d v="2016-08-03T00:00:00"/>
    <n v="558"/>
    <n v="2015"/>
    <s v="Q1"/>
    <s v="Jan"/>
    <s v="Standard Class"/>
    <s v="CC-12220"/>
    <s v="Chris Cortes"/>
    <s v="Consumer"/>
    <s v="United States"/>
    <s v="San Antonio"/>
    <s v="Texas"/>
    <n v="78207"/>
    <s v="Central"/>
    <s v="FUR-TA-10004915"/>
    <s v="Furniture"/>
    <s v="Tables"/>
    <s v="Office Impressions End Table, 20-1/2&quot;H x 24&quot;W x 20&quot;D"/>
    <n v="637.89599999999996"/>
    <n v="3"/>
    <n v="0.3"/>
    <n v="-127.5792"/>
    <s v="OK"/>
    <n v="-0.2"/>
  </r>
  <r>
    <n v="9902"/>
    <s v="CA-2017-117646"/>
    <x v="1787"/>
    <x v="847"/>
    <x v="626"/>
    <d v="2019-04-01T00:00:00"/>
    <n v="584"/>
    <n v="2017"/>
    <s v="Q3"/>
    <s v="Aug"/>
    <s v="Standard Class"/>
    <s v="SC-20845"/>
    <s v="Sung Chung"/>
    <s v="Consumer"/>
    <s v="United States"/>
    <s v="Louisville"/>
    <s v="Colorado"/>
    <n v="80027"/>
    <s v="West"/>
    <s v="FUR-FU-10001037"/>
    <s v="Furniture"/>
    <s v="Furnishings"/>
    <s v="DAX Charcoal/Nickel-Tone Document Frame, 5 x 7"/>
    <n v="22.751999999999999"/>
    <n v="3"/>
    <n v="0.2"/>
    <n v="7.11"/>
    <s v="OK"/>
    <n v="0.31250000000000006"/>
  </r>
  <r>
    <n v="6212"/>
    <s v="CA-2017-119809"/>
    <x v="1788"/>
    <x v="847"/>
    <x v="626"/>
    <d v="2019-03-16T00:00:00"/>
    <n v="568"/>
    <n v="2017"/>
    <s v="Q3"/>
    <s v="Aug"/>
    <s v="Standard Class"/>
    <s v="YS-21880"/>
    <s v="Yana Sorensen"/>
    <s v="Corporate"/>
    <s v="United States"/>
    <s v="Seattle"/>
    <s v="Washington"/>
    <n v="98103"/>
    <s v="West"/>
    <s v="FUR-FU-10001475"/>
    <s v="Furniture"/>
    <s v="Furnishings"/>
    <s v="Contract Clock, 14&quot;, Brown"/>
    <n v="65.94"/>
    <n v="3"/>
    <n v="0"/>
    <n v="22.419599999999999"/>
    <s v="OK"/>
    <n v="0.34"/>
  </r>
  <r>
    <n v="8040"/>
    <s v="CA-2017-121489"/>
    <x v="1789"/>
    <x v="847"/>
    <x v="626"/>
    <d v="2019-03-31T00:00:00"/>
    <n v="583"/>
    <n v="2017"/>
    <s v="Q3"/>
    <s v="Aug"/>
    <s v="Second Class"/>
    <s v="CM-11815"/>
    <s v="Candace McMahon"/>
    <s v="Corporate"/>
    <s v="United States"/>
    <s v="Seattle"/>
    <s v="Washington"/>
    <n v="98115"/>
    <s v="West"/>
    <s v="FUR-CH-10004698"/>
    <s v="Furniture"/>
    <s v="Chairs"/>
    <s v="Padded Folding Chairs, Black, 4/Carton"/>
    <n v="388.70400000000001"/>
    <n v="6"/>
    <n v="0.2"/>
    <n v="38.870399999999997"/>
    <s v="OK"/>
    <n v="9.9999999999999992E-2"/>
  </r>
  <r>
    <n v="5733"/>
    <s v="CA-2017-143574"/>
    <x v="1790"/>
    <x v="204"/>
    <x v="282"/>
    <d v="2018-10-30T00:00:00"/>
    <n v="630"/>
    <n v="2017"/>
    <s v="Q1"/>
    <s v="Feb"/>
    <s v="First Class"/>
    <s v="DR-12880"/>
    <s v="Dan Reichenbach"/>
    <s v="Corporate"/>
    <s v="United States"/>
    <s v="Milford"/>
    <s v="Connecticut"/>
    <n v="6460"/>
    <s v="East"/>
    <s v="FUR-BO-10002598"/>
    <s v="Furniture"/>
    <s v="Bookcases"/>
    <s v="Hon Metal Bookcases, Putty"/>
    <n v="638.82000000000005"/>
    <n v="9"/>
    <n v="0"/>
    <n v="185.2578"/>
    <s v="OK"/>
    <n v="0.28999999999999998"/>
  </r>
  <r>
    <n v="3133"/>
    <s v="CA-2014-107916"/>
    <x v="1791"/>
    <x v="848"/>
    <x v="20"/>
    <d v="2019-04-11T00:00:00"/>
    <n v="1689"/>
    <n v="2014"/>
    <s v="Q3"/>
    <s v="Aug"/>
    <s v="First Class"/>
    <s v="JP-15460"/>
    <s v="Jennifer Patt"/>
    <s v="Corporate"/>
    <s v="United States"/>
    <s v="Oceanside"/>
    <s v="New York"/>
    <n v="11572"/>
    <s v="East"/>
    <s v="FUR-FU-10004586"/>
    <s v="Furniture"/>
    <s v="Furnishings"/>
    <s v="G.E. Longer-Life Indoor Recessed Floodlight Bulbs"/>
    <n v="13.28"/>
    <n v="2"/>
    <n v="0"/>
    <n v="6.3743999999999996"/>
    <s v="OK"/>
    <n v="0.48"/>
  </r>
  <r>
    <n v="4089"/>
    <s v="US-2014-156559"/>
    <x v="1792"/>
    <x v="848"/>
    <x v="20"/>
    <d v="2019-03-18T00:00:00"/>
    <n v="1665"/>
    <n v="2014"/>
    <s v="Q3"/>
    <s v="Aug"/>
    <s v="Standard Class"/>
    <s v="LH-16900"/>
    <s v="Lena Hernandez"/>
    <s v="Consumer"/>
    <s v="United States"/>
    <s v="Jonesboro"/>
    <s v="Arkansas"/>
    <n v="72401"/>
    <s v="South"/>
    <s v="FUR-BO-10000711"/>
    <s v="Furniture"/>
    <s v="Bookcases"/>
    <s v="Hon Metal Bookcases, Gray"/>
    <n v="638.82000000000005"/>
    <n v="9"/>
    <n v="0"/>
    <n v="172.48140000000001"/>
    <s v="OK"/>
    <n v="0.27"/>
  </r>
  <r>
    <n v="4634"/>
    <s v="CA-2015-130456"/>
    <x v="1793"/>
    <x v="849"/>
    <x v="1056"/>
    <d v="2019-03-24T00:00:00"/>
    <n v="1306"/>
    <n v="2015"/>
    <s v="Q3"/>
    <s v="Aug"/>
    <s v="Standard Class"/>
    <s v="DS-13180"/>
    <s v="David Smith"/>
    <s v="Corporate"/>
    <s v="United States"/>
    <s v="San Francisco"/>
    <s v="California"/>
    <n v="94122"/>
    <s v="West"/>
    <s v="FUR-BO-10003893"/>
    <s v="Furniture"/>
    <s v="Bookcases"/>
    <s v="Sauder Camden County Collection Library"/>
    <n v="586.39800000000002"/>
    <n v="6"/>
    <n v="0.15"/>
    <n v="34.494"/>
    <s v="OK"/>
    <n v="5.8823529411764705E-2"/>
  </r>
  <r>
    <n v="6309"/>
    <s v="CA-2016-163328"/>
    <x v="1794"/>
    <x v="422"/>
    <x v="1058"/>
    <d v="2016-06-11T00:00:00"/>
    <n v="464"/>
    <n v="2015"/>
    <s v="Q1"/>
    <s v="Mar"/>
    <s v="Second Class"/>
    <s v="TP-21565"/>
    <s v="Tracy Poddar"/>
    <s v="Corporate"/>
    <s v="United States"/>
    <s v="Eugene"/>
    <s v="Oregon"/>
    <n v="97405"/>
    <s v="West"/>
    <s v="FUR-CH-10000229"/>
    <s v="Furniture"/>
    <s v="Chairs"/>
    <s v="Global Enterprise Series Seating High-Back Swivel/Tilt Chairs"/>
    <n v="650.35199999999998"/>
    <n v="3"/>
    <n v="0.2"/>
    <n v="-97.552800000000005"/>
    <s v="OK"/>
    <n v="-0.15000000000000002"/>
  </r>
  <r>
    <n v="4301"/>
    <s v="CA-2017-129021"/>
    <x v="1795"/>
    <x v="850"/>
    <x v="619"/>
    <d v="2019-04-10T00:00:00"/>
    <n v="592"/>
    <n v="2017"/>
    <s v="Q3"/>
    <s v="Aug"/>
    <s v="Second Class"/>
    <s v="PO-18850"/>
    <s v="Patrick O'Brill"/>
    <s v="Consumer"/>
    <s v="United States"/>
    <s v="Tallahassee"/>
    <s v="Florida"/>
    <n v="32303"/>
    <s v="South"/>
    <s v="FUR-FU-10001852"/>
    <s v="Furniture"/>
    <s v="Furnishings"/>
    <s v="Eldon Regeneration Recycled Desk Accessories, Smoke"/>
    <n v="2.7839999999999998"/>
    <n v="2"/>
    <n v="0.2"/>
    <n v="0.41760000000000003"/>
    <s v="OK"/>
    <n v="0.15000000000000002"/>
  </r>
  <r>
    <n v="5036"/>
    <s v="CA-2014-169803"/>
    <x v="1796"/>
    <x v="241"/>
    <x v="1059"/>
    <d v="2014-12-04T00:00:00"/>
    <n v="276"/>
    <n v="2014"/>
    <s v="Q1"/>
    <s v="Mar"/>
    <s v="Standard Class"/>
    <s v="SC-20260"/>
    <s v="Scott Cohen"/>
    <s v="Corporate"/>
    <s v="United States"/>
    <s v="Seattle"/>
    <s v="Washington"/>
    <n v="98115"/>
    <s v="West"/>
    <s v="FUR-TA-10000688"/>
    <s v="Furniture"/>
    <s v="Tables"/>
    <s v="Chromcraft Bull-Nose Wood Round Conference Table Top, Wood Base"/>
    <n v="653.54999999999995"/>
    <n v="3"/>
    <n v="0"/>
    <n v="111.1035"/>
    <s v="OK"/>
    <n v="0.17"/>
  </r>
  <r>
    <n v="7022"/>
    <s v="CA-2014-124737"/>
    <x v="1797"/>
    <x v="851"/>
    <x v="146"/>
    <d v="2019-04-07T00:00:00"/>
    <n v="1684"/>
    <n v="2014"/>
    <s v="Q3"/>
    <s v="Aug"/>
    <s v="Standard Class"/>
    <s v="AP-10915"/>
    <s v="Arthur Prichep"/>
    <s v="Consumer"/>
    <s v="United States"/>
    <s v="Denver"/>
    <s v="Colorado"/>
    <n v="80219"/>
    <s v="West"/>
    <s v="FUR-FU-10003274"/>
    <s v="Furniture"/>
    <s v="Furnishings"/>
    <s v="Regeneration Desk Collection"/>
    <n v="4.2240000000000002"/>
    <n v="3"/>
    <n v="0.2"/>
    <n v="1.2672000000000001"/>
    <s v="OK"/>
    <n v="0.3"/>
  </r>
  <r>
    <n v="3605"/>
    <s v="CA-2017-112956"/>
    <x v="1798"/>
    <x v="852"/>
    <x v="633"/>
    <d v="2019-04-02T00:00:00"/>
    <n v="583"/>
    <n v="2017"/>
    <s v="Q3"/>
    <s v="Aug"/>
    <s v="Standard Class"/>
    <s v="TH-21550"/>
    <s v="Tracy Hopkins"/>
    <s v="Home Office"/>
    <s v="United States"/>
    <s v="Columbia"/>
    <s v="Maryland"/>
    <n v="21044"/>
    <s v="East"/>
    <s v="FUR-FU-10003976"/>
    <s v="Furniture"/>
    <s v="Furnishings"/>
    <s v="DAX Executive Solid Wood Document Frame, Desktop or Hang, Mahogany, 5 x 7"/>
    <n v="25.16"/>
    <n v="2"/>
    <n v="0"/>
    <n v="8.5543999999999993"/>
    <s v="OK"/>
    <n v="0.33999999999999997"/>
  </r>
  <r>
    <n v="3606"/>
    <s v="CA-2017-112956"/>
    <x v="1799"/>
    <x v="852"/>
    <x v="633"/>
    <d v="2019-04-03T00:00:00"/>
    <n v="584"/>
    <n v="2017"/>
    <s v="Q3"/>
    <s v="Aug"/>
    <s v="Standard Class"/>
    <s v="TH-21550"/>
    <s v="Tracy Hopkins"/>
    <s v="Home Office"/>
    <s v="United States"/>
    <s v="Columbia"/>
    <s v="Maryland"/>
    <n v="21044"/>
    <s v="East"/>
    <s v="FUR-FU-10004960"/>
    <s v="Furniture"/>
    <s v="Furnishings"/>
    <s v="Seth Thomas 12&quot; Clock w/ Goldtone Case"/>
    <n v="91.92"/>
    <n v="4"/>
    <n v="0"/>
    <n v="31.252800000000001"/>
    <s v="OK"/>
    <n v="0.34"/>
  </r>
  <r>
    <n v="4735"/>
    <s v="CA-2016-120530"/>
    <x v="1800"/>
    <x v="403"/>
    <x v="1060"/>
    <d v="2016-12-04T00:00:00"/>
    <n v="594"/>
    <n v="2015"/>
    <s v="Q2"/>
    <s v="Apr"/>
    <s v="Standard Class"/>
    <s v="Dl-13600"/>
    <s v="Dorris liebe"/>
    <s v="Corporate"/>
    <s v="United States"/>
    <s v="New York City"/>
    <s v="New York"/>
    <n v="10035"/>
    <s v="East"/>
    <s v="FUR-CH-10000454"/>
    <s v="Furniture"/>
    <s v="Chairs"/>
    <s v="Hon Deluxe Fabric Upholstered Stacking Chairs, Rounded Back"/>
    <n v="658.74599999999998"/>
    <n v="3"/>
    <n v="0.1"/>
    <n v="146.38800000000001"/>
    <s v="OK"/>
    <n v="0.22222222222222224"/>
  </r>
  <r>
    <n v="7615"/>
    <s v="CA-2015-113740"/>
    <x v="1801"/>
    <x v="853"/>
    <x v="1061"/>
    <d v="2019-04-14T00:00:00"/>
    <n v="1325"/>
    <n v="2015"/>
    <s v="Q3"/>
    <s v="Aug"/>
    <s v="Second Class"/>
    <s v="SC-20380"/>
    <s v="Shahid Collister"/>
    <s v="Consumer"/>
    <s v="United States"/>
    <s v="New York City"/>
    <s v="New York"/>
    <n v="10035"/>
    <s v="East"/>
    <s v="FUR-FU-10000010"/>
    <s v="Furniture"/>
    <s v="Furnishings"/>
    <s v="DAX Value U-Channel Document Frames, Easel Back"/>
    <n v="14.91"/>
    <n v="3"/>
    <n v="0"/>
    <n v="4.6220999999999997"/>
    <s v="OK"/>
    <n v="0.31"/>
  </r>
  <r>
    <n v="1941"/>
    <s v="CA-2016-112109"/>
    <x v="1802"/>
    <x v="854"/>
    <x v="1062"/>
    <d v="2016-12-07T00:00:00"/>
    <n v="577"/>
    <n v="2015"/>
    <s v="Q2"/>
    <s v="May"/>
    <s v="Standard Class"/>
    <s v="JE-15715"/>
    <s v="Joe Elijah"/>
    <s v="Consumer"/>
    <s v="United States"/>
    <s v="Broomfield"/>
    <s v="Colorado"/>
    <n v="80020"/>
    <s v="West"/>
    <s v="FUR-CH-10004287"/>
    <s v="Furniture"/>
    <s v="Chairs"/>
    <s v="SAFCO Arco Folding Chair"/>
    <n v="662.88"/>
    <n v="3"/>
    <n v="0.2"/>
    <n v="74.573999999999998"/>
    <s v="OK"/>
    <n v="0.1125"/>
  </r>
  <r>
    <n v="3157"/>
    <s v="CA-2015-139584"/>
    <x v="1803"/>
    <x v="853"/>
    <x v="1061"/>
    <d v="2019-04-13T00:00:00"/>
    <n v="1324"/>
    <n v="2015"/>
    <s v="Q3"/>
    <s v="Aug"/>
    <s v="Standard Class"/>
    <s v="EM-13810"/>
    <s v="Eleni McCrary"/>
    <s v="Corporate"/>
    <s v="United States"/>
    <s v="New York City"/>
    <s v="New York"/>
    <n v="10009"/>
    <s v="East"/>
    <s v="FUR-TA-10001539"/>
    <s v="Furniture"/>
    <s v="Tables"/>
    <s v="Chromcraft Rectangular Conference Tables"/>
    <n v="284.36399999999998"/>
    <n v="2"/>
    <n v="0.4"/>
    <n v="-75.830399999999997"/>
    <s v="OK"/>
    <n v="-0.26666666666666666"/>
  </r>
  <r>
    <n v="662"/>
    <s v="CA-2015-146563"/>
    <x v="1804"/>
    <x v="853"/>
    <x v="1061"/>
    <d v="2019-04-12T00:00:00"/>
    <n v="1323"/>
    <n v="2015"/>
    <s v="Q3"/>
    <s v="Aug"/>
    <s v="Standard Class"/>
    <s v="CB-12025"/>
    <s v="Cassandra Brandow"/>
    <s v="Consumer"/>
    <s v="United States"/>
    <s v="Arlington"/>
    <s v="Texas"/>
    <n v="76017"/>
    <s v="Central"/>
    <s v="FUR-TA-10001768"/>
    <s v="Furniture"/>
    <s v="Tables"/>
    <s v="Hon Racetrack Conference Tables"/>
    <n v="918.78499999999997"/>
    <n v="5"/>
    <n v="0.3"/>
    <n v="-118.12949999999999"/>
    <s v="OK"/>
    <n v="-0.12857142857142856"/>
  </r>
  <r>
    <n v="3778"/>
    <s v="CA-2015-107937"/>
    <x v="1805"/>
    <x v="855"/>
    <x v="1063"/>
    <d v="2015-08-05T00:00:00"/>
    <n v="381"/>
    <n v="2014"/>
    <s v="Q3"/>
    <s v="Jul"/>
    <s v="Standard Class"/>
    <s v="JB-16045"/>
    <s v="Julia Barnett"/>
    <s v="Home Office"/>
    <s v="United States"/>
    <s v="Chula Vista"/>
    <s v="California"/>
    <n v="91911"/>
    <s v="West"/>
    <s v="FUR-FU-10002298"/>
    <s v="Furniture"/>
    <s v="Furnishings"/>
    <s v="Rubbermaid ClusterMat Chairmats, Mat Size- 66&quot; x 60&quot;, Lip 20&quot; x 11&quot; -90 Degree Angle"/>
    <n v="665.88"/>
    <n v="6"/>
    <n v="0"/>
    <n v="106.5408"/>
    <s v="OK"/>
    <n v="0.16"/>
  </r>
  <r>
    <n v="9487"/>
    <s v="CA-2017-130505"/>
    <x v="1806"/>
    <x v="856"/>
    <x v="1064"/>
    <d v="2017-12-10T00:00:00"/>
    <n v="606"/>
    <n v="2016"/>
    <s v="Q2"/>
    <s v="Apr"/>
    <s v="Same Day"/>
    <s v="NF-18385"/>
    <s v="Natalie Fritzler"/>
    <s v="Consumer"/>
    <s v="United States"/>
    <s v="Wheeling"/>
    <s v="West Virginia"/>
    <n v="26003"/>
    <s v="East"/>
    <s v="FUR-TA-10001932"/>
    <s v="Furniture"/>
    <s v="Tables"/>
    <s v="Chromcraft 48&quot; x 96&quot; Racetrack Double Pedestal Table"/>
    <n v="673.34400000000005"/>
    <n v="3"/>
    <n v="0.3"/>
    <n v="-76.953599999999994"/>
    <s v="OK"/>
    <n v="-0.11428571428571427"/>
  </r>
  <r>
    <n v="4905"/>
    <s v="US-2014-161613"/>
    <x v="1807"/>
    <x v="47"/>
    <x v="10"/>
    <d v="2014-03-12T00:00:00"/>
    <n v="55"/>
    <n v="2014"/>
    <s v="Q1"/>
    <s v="Jan"/>
    <s v="Second Class"/>
    <s v="MC-17605"/>
    <s v="Matt Connell"/>
    <s v="Corporate"/>
    <s v="United States"/>
    <s v="Houston"/>
    <s v="Texas"/>
    <n v="77070"/>
    <s v="Central"/>
    <s v="FUR-CH-10003746"/>
    <s v="Furniture"/>
    <s v="Chairs"/>
    <s v="Hon 4070 Series Pagoda Round Back Stacking Chairs"/>
    <n v="674.05799999999999"/>
    <n v="3"/>
    <n v="0.3"/>
    <n v="-19.258800000000001"/>
    <s v="OK"/>
    <n v="-2.8571428571428574E-2"/>
  </r>
  <r>
    <n v="3839"/>
    <s v="CA-2014-126760"/>
    <x v="1808"/>
    <x v="468"/>
    <x v="665"/>
    <d v="2019-01-30T00:00:00"/>
    <n v="1817"/>
    <n v="2014"/>
    <s v="Q1"/>
    <s v="Feb"/>
    <s v="Standard Class"/>
    <s v="KM-16720"/>
    <s v="Kunst Miller"/>
    <s v="Consumer"/>
    <s v="United States"/>
    <s v="North Las Vegas"/>
    <s v="Nevada"/>
    <n v="89031"/>
    <s v="West"/>
    <s v="FUR-CH-10003312"/>
    <s v="Furniture"/>
    <s v="Chairs"/>
    <s v="Hon 2090 ÒPillow SoftÓ Series Mid Back Swivel/Tilt Chairs"/>
    <n v="674.35199999999998"/>
    <n v="3"/>
    <n v="0.2"/>
    <n v="-109.5822"/>
    <s v="OK"/>
    <n v="-0.16250000000000001"/>
  </r>
  <r>
    <n v="1464"/>
    <s v="CA-2016-152289"/>
    <x v="1809"/>
    <x v="857"/>
    <x v="1065"/>
    <d v="2019-04-22T00:00:00"/>
    <n v="967"/>
    <n v="2016"/>
    <s v="Q3"/>
    <s v="Aug"/>
    <s v="First Class"/>
    <s v="LC-16930"/>
    <s v="Linda Cazamias"/>
    <s v="Corporate"/>
    <s v="United States"/>
    <s v="Pasadena"/>
    <s v="Texas"/>
    <n v="77506"/>
    <s v="Central"/>
    <s v="FUR-CH-10002126"/>
    <s v="Furniture"/>
    <s v="Chairs"/>
    <s v="Hon Deluxe Fabric Upholstered Stacking Chairs"/>
    <n v="1024.7159999999999"/>
    <n v="6"/>
    <n v="0.3"/>
    <n v="-29.2776"/>
    <s v="OK"/>
    <n v="-2.8571428571428574E-2"/>
  </r>
  <r>
    <n v="9163"/>
    <s v="CA-2016-160108"/>
    <x v="1810"/>
    <x v="761"/>
    <x v="1066"/>
    <d v="2016-12-12T00:00:00"/>
    <n v="569"/>
    <n v="2015"/>
    <s v="Q2"/>
    <s v="May"/>
    <s v="Standard Class"/>
    <s v="AG-10900"/>
    <s v="Arthur Gainer"/>
    <s v="Consumer"/>
    <s v="United States"/>
    <s v="Eau Claire"/>
    <s v="Wisconsin"/>
    <n v="54703"/>
    <s v="Central"/>
    <s v="FUR-CH-10002335"/>
    <s v="Furniture"/>
    <s v="Chairs"/>
    <s v="Hon GuestStacker Chair"/>
    <n v="680.01"/>
    <n v="3"/>
    <n v="0"/>
    <n v="176.80260000000001"/>
    <s v="OK"/>
    <n v="0.26"/>
  </r>
  <r>
    <n v="6926"/>
    <s v="CA-2015-137925"/>
    <x v="1811"/>
    <x v="85"/>
    <x v="108"/>
    <d v="2017-04-13T00:00:00"/>
    <n v="732"/>
    <n v="2015"/>
    <s v="Q2"/>
    <s v="Apr"/>
    <s v="Standard Class"/>
    <s v="JL-15235"/>
    <s v="Janet Lee"/>
    <s v="Consumer"/>
    <s v="United States"/>
    <s v="New York City"/>
    <s v="New York"/>
    <n v="10035"/>
    <s v="East"/>
    <s v="FUR-BO-10001608"/>
    <s v="Furniture"/>
    <s v="Bookcases"/>
    <s v="Hon Metal Bookcases, Black"/>
    <n v="681.40800000000002"/>
    <n v="12"/>
    <n v="0.2"/>
    <n v="42.588000000000001"/>
    <s v="OK"/>
    <n v="6.25E-2"/>
  </r>
  <r>
    <n v="6869"/>
    <s v="US-2016-126452"/>
    <x v="1812"/>
    <x v="857"/>
    <x v="1065"/>
    <d v="2019-03-27T00:00:00"/>
    <n v="941"/>
    <n v="2016"/>
    <s v="Q3"/>
    <s v="Aug"/>
    <s v="Standard Class"/>
    <s v="SC-20230"/>
    <s v="Scot Coram"/>
    <s v="Corporate"/>
    <s v="United States"/>
    <s v="Los Angeles"/>
    <s v="California"/>
    <n v="90004"/>
    <s v="West"/>
    <s v="FUR-TA-10003569"/>
    <s v="Furniture"/>
    <s v="Tables"/>
    <s v="Bretford CR8500 Series Meeting Room Furniture"/>
    <n v="2887.056"/>
    <n v="9"/>
    <n v="0.2"/>
    <n v="180.441"/>
    <s v="OK"/>
    <n v="6.25E-2"/>
  </r>
  <r>
    <n v="4781"/>
    <s v="CA-2014-159310"/>
    <x v="1813"/>
    <x v="858"/>
    <x v="1067"/>
    <d v="2014-12-11T00:00:00"/>
    <n v="256"/>
    <n v="2014"/>
    <s v="Q1"/>
    <s v="Mar"/>
    <s v="Standard Class"/>
    <s v="SC-20725"/>
    <s v="Steven Cartwright"/>
    <s v="Consumer"/>
    <s v="United States"/>
    <s v="Houston"/>
    <s v="Texas"/>
    <n v="77070"/>
    <s v="Central"/>
    <s v="FUR-CH-10002758"/>
    <s v="Furniture"/>
    <s v="Chairs"/>
    <s v="Hon Deluxe Fabric Upholstered Stacking Chairs, Squared Back"/>
    <n v="683.14400000000001"/>
    <n v="4"/>
    <n v="0.3"/>
    <n v="0"/>
    <s v="Zero-Profit Order"/>
    <n v="0"/>
  </r>
  <r>
    <n v="5944"/>
    <s v="CA-2014-104178"/>
    <x v="1814"/>
    <x v="859"/>
    <x v="884"/>
    <d v="2019-04-15T00:00:00"/>
    <n v="1690"/>
    <n v="2014"/>
    <s v="Q3"/>
    <s v="Aug"/>
    <s v="Standard Class"/>
    <s v="JM-15265"/>
    <s v="Janet Molinari"/>
    <s v="Corporate"/>
    <s v="United States"/>
    <s v="Los Angeles"/>
    <s v="California"/>
    <n v="90036"/>
    <s v="West"/>
    <s v="FUR-FU-10000771"/>
    <s v="Furniture"/>
    <s v="Furnishings"/>
    <s v="Eldon 200 Class Desk Accessories, Smoke"/>
    <n v="6.28"/>
    <n v="1"/>
    <n v="0"/>
    <n v="2.6375999999999999"/>
    <s v="OK"/>
    <n v="0.42"/>
  </r>
  <r>
    <n v="3484"/>
    <s v="CA-2014-124688"/>
    <x v="1815"/>
    <x v="859"/>
    <x v="884"/>
    <d v="2019-04-26T00:00:00"/>
    <n v="1701"/>
    <n v="2014"/>
    <s v="Q3"/>
    <s v="Aug"/>
    <s v="First Class"/>
    <s v="CC-12610"/>
    <s v="Corey Catlett"/>
    <s v="Corporate"/>
    <s v="United States"/>
    <s v="Springfield"/>
    <s v="Virginia"/>
    <n v="22153"/>
    <s v="South"/>
    <s v="FUR-FU-10002456"/>
    <s v="Furniture"/>
    <s v="Furnishings"/>
    <s v="Master Caster Door Stop, Large Neon Orange"/>
    <n v="29.12"/>
    <n v="4"/>
    <n v="0"/>
    <n v="12.521599999999999"/>
    <s v="OK"/>
    <n v="0.42999999999999994"/>
  </r>
  <r>
    <n v="3485"/>
    <s v="CA-2014-124688"/>
    <x v="1816"/>
    <x v="859"/>
    <x v="884"/>
    <d v="2019-04-27T00:00:00"/>
    <n v="1702"/>
    <n v="2014"/>
    <s v="Q3"/>
    <s v="Aug"/>
    <s v="First Class"/>
    <s v="CC-12610"/>
    <s v="Corey Catlett"/>
    <s v="Corporate"/>
    <s v="United States"/>
    <s v="Springfield"/>
    <s v="Virginia"/>
    <n v="22153"/>
    <s v="South"/>
    <s v="FUR-TA-10003569"/>
    <s v="Furniture"/>
    <s v="Tables"/>
    <s v="Bretford CR8500 Series Meeting Room Furniture"/>
    <n v="1202.94"/>
    <n v="3"/>
    <n v="0"/>
    <n v="300.73500000000001"/>
    <s v="OK"/>
    <n v="0.25"/>
  </r>
  <r>
    <n v="2857"/>
    <s v="CA-2016-128594"/>
    <x v="1817"/>
    <x v="860"/>
    <x v="189"/>
    <d v="2019-04-23T00:00:00"/>
    <n v="967"/>
    <n v="2016"/>
    <s v="Q3"/>
    <s v="Aug"/>
    <s v="First Class"/>
    <s v="DJ-13510"/>
    <s v="Don Jones"/>
    <s v="Corporate"/>
    <s v="United States"/>
    <s v="San Diego"/>
    <s v="California"/>
    <n v="92037"/>
    <s v="West"/>
    <s v="FUR-CH-10001215"/>
    <s v="Furniture"/>
    <s v="Chairs"/>
    <s v="Global Troy Executive Leather Low-Back Tilter"/>
    <n v="1603.136"/>
    <n v="4"/>
    <n v="0.2"/>
    <n v="100.196"/>
    <s v="OK"/>
    <n v="6.25E-2"/>
  </r>
  <r>
    <n v="8635"/>
    <s v="CA-2017-159793"/>
    <x v="1818"/>
    <x v="861"/>
    <x v="642"/>
    <d v="2019-04-19T00:00:00"/>
    <n v="598"/>
    <n v="2017"/>
    <s v="Q3"/>
    <s v="Aug"/>
    <s v="Standard Class"/>
    <s v="SV-20365"/>
    <s v="Seth Vernon"/>
    <s v="Consumer"/>
    <s v="United States"/>
    <s v="Philadelphia"/>
    <s v="Pennsylvania"/>
    <n v="19140"/>
    <s v="East"/>
    <s v="FUR-BO-10001798"/>
    <s v="Furniture"/>
    <s v="Bookcases"/>
    <s v="Bush Somerset Collection Bookcase"/>
    <n v="130.97999999999999"/>
    <n v="2"/>
    <n v="0.5"/>
    <n v="-89.066400000000002"/>
    <s v="OK"/>
    <n v="-0.68"/>
  </r>
  <r>
    <n v="3748"/>
    <s v="CA-2017-161956"/>
    <x v="1819"/>
    <x v="861"/>
    <x v="642"/>
    <d v="2019-04-30T00:00:00"/>
    <n v="609"/>
    <n v="2017"/>
    <s v="Q3"/>
    <s v="Aug"/>
    <s v="Second Class"/>
    <s v="DR-12880"/>
    <s v="Dan Reichenbach"/>
    <s v="Corporate"/>
    <s v="United States"/>
    <s v="Inglewood"/>
    <s v="California"/>
    <n v="90301"/>
    <s v="West"/>
    <s v="FUR-FU-10002937"/>
    <s v="Furniture"/>
    <s v="Furnishings"/>
    <s v="GE 48&quot; Fluorescent Tube, Cool White Energy Saver, 34 Watts, 30/Box"/>
    <n v="198.46"/>
    <n v="2"/>
    <n v="0"/>
    <n v="99.23"/>
    <s v="OK"/>
    <n v="0.5"/>
  </r>
  <r>
    <n v="3752"/>
    <s v="CA-2017-161956"/>
    <x v="1820"/>
    <x v="861"/>
    <x v="642"/>
    <d v="2019-05-01T00:00:00"/>
    <n v="610"/>
    <n v="2017"/>
    <s v="Q3"/>
    <s v="Aug"/>
    <s v="Second Class"/>
    <s v="DR-12880"/>
    <s v="Dan Reichenbach"/>
    <s v="Corporate"/>
    <s v="United States"/>
    <s v="Inglewood"/>
    <s v="California"/>
    <n v="90301"/>
    <s v="West"/>
    <s v="FUR-CH-10004886"/>
    <s v="Furniture"/>
    <s v="Chairs"/>
    <s v="Bevis Steel Folding Chairs"/>
    <n v="230.28"/>
    <n v="3"/>
    <n v="0.2"/>
    <n v="23.027999999999999"/>
    <s v="OK"/>
    <n v="9.9999999999999992E-2"/>
  </r>
  <r>
    <n v="2669"/>
    <s v="US-2015-139759"/>
    <x v="1821"/>
    <x v="862"/>
    <x v="783"/>
    <d v="2019-04-18T00:00:00"/>
    <n v="1327"/>
    <n v="2015"/>
    <s v="Q3"/>
    <s v="Aug"/>
    <s v="Standard Class"/>
    <s v="NL-18310"/>
    <s v="Nancy Lomonaco"/>
    <s v="Home Office"/>
    <s v="United States"/>
    <s v="Los Angeles"/>
    <s v="California"/>
    <n v="90045"/>
    <s v="West"/>
    <s v="FUR-CH-10002774"/>
    <s v="Furniture"/>
    <s v="Chairs"/>
    <s v="Global Deluxe Stacking Chair, Gray"/>
    <n v="40.783999999999999"/>
    <n v="1"/>
    <n v="0.2"/>
    <n v="4.5881999999999996"/>
    <s v="OK"/>
    <n v="0.11249999999999999"/>
  </r>
  <r>
    <n v="3018"/>
    <s v="US-2016-160528"/>
    <x v="1822"/>
    <x v="863"/>
    <x v="1068"/>
    <d v="2019-04-08T00:00:00"/>
    <n v="951"/>
    <n v="2016"/>
    <s v="Q3"/>
    <s v="Aug"/>
    <s v="Standard Class"/>
    <s v="MH-18115"/>
    <s v="Mick Hernandez"/>
    <s v="Home Office"/>
    <s v="United States"/>
    <s v="Pharr"/>
    <s v="Texas"/>
    <n v="78577"/>
    <s v="Central"/>
    <s v="FUR-FU-10004973"/>
    <s v="Furniture"/>
    <s v="Furnishings"/>
    <s v="Flat Face Poster Frame"/>
    <n v="22.608000000000001"/>
    <n v="3"/>
    <n v="0.6"/>
    <n v="-10.1736"/>
    <s v="OK"/>
    <n v="-0.45"/>
  </r>
  <r>
    <n v="8357"/>
    <s v="CA-2016-163174"/>
    <x v="1823"/>
    <x v="863"/>
    <x v="1068"/>
    <d v="2019-04-24T00:00:00"/>
    <n v="967"/>
    <n v="2016"/>
    <s v="Q3"/>
    <s v="Aug"/>
    <s v="Standard Class"/>
    <s v="XP-21865"/>
    <s v="Xylona Preis"/>
    <s v="Consumer"/>
    <s v="United States"/>
    <s v="Athens"/>
    <s v="Georgia"/>
    <n v="30605"/>
    <s v="South"/>
    <s v="FUR-FU-10000308"/>
    <s v="Furniture"/>
    <s v="Furnishings"/>
    <s v="Deflect-o Glass Clear Studded Chair Mats"/>
    <n v="186.54"/>
    <n v="3"/>
    <n v="0"/>
    <n v="41.038800000000002"/>
    <s v="OK"/>
    <n v="0.22000000000000003"/>
  </r>
  <r>
    <n v="3116"/>
    <s v="CA-2016-150350"/>
    <x v="1824"/>
    <x v="863"/>
    <x v="1068"/>
    <d v="2019-04-09T00:00:00"/>
    <n v="952"/>
    <n v="2016"/>
    <s v="Q3"/>
    <s v="Aug"/>
    <s v="Standard Class"/>
    <s v="MS-17770"/>
    <s v="Maxwell Schwartz"/>
    <s v="Consumer"/>
    <s v="United States"/>
    <s v="Seattle"/>
    <s v="Washington"/>
    <n v="98105"/>
    <s v="West"/>
    <s v="FUR-CH-10001973"/>
    <s v="Furniture"/>
    <s v="Chairs"/>
    <s v="Office Star Flex Back Scooter Chair with White Frame"/>
    <n v="532.70399999999995"/>
    <n v="6"/>
    <n v="0.2"/>
    <n v="-39.952800000000003"/>
    <s v="OK"/>
    <n v="-7.5000000000000011E-2"/>
  </r>
  <r>
    <n v="4072"/>
    <s v="CA-2016-145303"/>
    <x v="1825"/>
    <x v="864"/>
    <x v="1069"/>
    <d v="2019-05-06T00:00:00"/>
    <n v="978"/>
    <n v="2016"/>
    <s v="Q3"/>
    <s v="Aug"/>
    <s v="First Class"/>
    <s v="TP-21415"/>
    <s v="Tom Prescott"/>
    <s v="Consumer"/>
    <s v="United States"/>
    <s v="Dallas"/>
    <s v="Texas"/>
    <n v="75081"/>
    <s v="Central"/>
    <s v="FUR-BO-10003159"/>
    <s v="Furniture"/>
    <s v="Bookcases"/>
    <s v="Sauder Camden County Collection Libraries, Planked Cherry Finish"/>
    <n v="156.37280000000001"/>
    <n v="2"/>
    <n v="0.32"/>
    <n v="-52.890799999999999"/>
    <s v="OK"/>
    <n v="-0.33823529411764702"/>
  </r>
  <r>
    <n v="9386"/>
    <s v="CA-2017-163097"/>
    <x v="1826"/>
    <x v="865"/>
    <x v="1070"/>
    <d v="2019-05-02T00:00:00"/>
    <n v="609"/>
    <n v="2017"/>
    <s v="Q3"/>
    <s v="Aug"/>
    <s v="Standard Class"/>
    <s v="SF-20200"/>
    <s v="Sarah Foster"/>
    <s v="Consumer"/>
    <s v="United States"/>
    <s v="Mesa"/>
    <s v="Arizona"/>
    <n v="85204"/>
    <s v="West"/>
    <s v="FUR-FU-10004973"/>
    <s v="Furniture"/>
    <s v="Furnishings"/>
    <s v="Flat Face Poster Frame"/>
    <n v="120.57599999999999"/>
    <n v="8"/>
    <n v="0.2"/>
    <n v="33.1584"/>
    <s v="OK"/>
    <n v="0.27500000000000002"/>
  </r>
  <r>
    <n v="8652"/>
    <s v="CA-2014-142769"/>
    <x v="1827"/>
    <x v="866"/>
    <x v="718"/>
    <d v="2019-05-16T00:00:00"/>
    <n v="1706"/>
    <n v="2014"/>
    <s v="Q3"/>
    <s v="Sep"/>
    <s v="Same Day"/>
    <s v="RP-19390"/>
    <s v="Resi Pšlking"/>
    <s v="Consumer"/>
    <s v="United States"/>
    <s v="Seattle"/>
    <s v="Washington"/>
    <n v="98103"/>
    <s v="West"/>
    <s v="FUR-FU-10001918"/>
    <s v="Furniture"/>
    <s v="Furnishings"/>
    <s v="C-Line Cubicle Keepers Polyproplyene Holder With Velcro Backings"/>
    <n v="14.19"/>
    <n v="3"/>
    <n v="0"/>
    <n v="5.5340999999999996"/>
    <s v="OK"/>
    <n v="0.38999999999999996"/>
  </r>
  <r>
    <n v="6292"/>
    <s v="CA-2017-143756"/>
    <x v="1828"/>
    <x v="79"/>
    <x v="1071"/>
    <d v="2017-05-12T00:00:00"/>
    <n v="596"/>
    <n v="2015"/>
    <s v="Q3"/>
    <s v="Sep"/>
    <s v="First Class"/>
    <s v="ME-17725"/>
    <s v="Max Engle"/>
    <s v="Consumer"/>
    <s v="United States"/>
    <s v="Salem"/>
    <s v="Virginia"/>
    <n v="24153"/>
    <s v="South"/>
    <s v="FUR-CH-10001854"/>
    <s v="Furniture"/>
    <s v="Chairs"/>
    <s v="Office Star - Professional Matrix Back Chair with 2-to-1 Synchro Tilt and Mesh Fabric Seat"/>
    <n v="701.96"/>
    <n v="2"/>
    <n v="0"/>
    <n v="168.47040000000001"/>
    <s v="OK"/>
    <n v="0.24"/>
  </r>
  <r>
    <n v="1681"/>
    <s v="CA-2014-122882"/>
    <x v="1829"/>
    <x v="866"/>
    <x v="741"/>
    <d v="2014-09-13T00:00:00"/>
    <n v="171"/>
    <n v="2014"/>
    <s v="Q1"/>
    <s v="Mar"/>
    <s v="Standard Class"/>
    <s v="SB-20290"/>
    <s v="Sean Braxton"/>
    <s v="Corporate"/>
    <s v="United States"/>
    <s v="Philadelphia"/>
    <s v="Pennsylvania"/>
    <n v="19134"/>
    <s v="East"/>
    <s v="FUR-FU-10000758"/>
    <s v="Furniture"/>
    <s v="Furnishings"/>
    <s v="DAX Natural Wood-Tone Poster Frame"/>
    <n v="42.368000000000002"/>
    <n v="2"/>
    <n v="0.2"/>
    <n v="8.4735999999999994"/>
    <s v="OK"/>
    <n v="0.19999999999999998"/>
  </r>
  <r>
    <n v="5981"/>
    <s v="CA-2014-117765"/>
    <x v="1830"/>
    <x v="866"/>
    <x v="1072"/>
    <d v="2014-09-13T00:00:00"/>
    <n v="169"/>
    <n v="2014"/>
    <s v="Q1"/>
    <s v="Mar"/>
    <s v="Standard Class"/>
    <s v="RB-19465"/>
    <s v="Rick Bensley"/>
    <s v="Home Office"/>
    <s v="United States"/>
    <s v="Tulsa"/>
    <s v="Oklahoma"/>
    <n v="74133"/>
    <s v="Central"/>
    <s v="FUR-CH-10004698"/>
    <s v="Furniture"/>
    <s v="Chairs"/>
    <s v="Padded Folding Chairs, Black, 4/Carton"/>
    <n v="161.96"/>
    <n v="2"/>
    <n v="0"/>
    <n v="45.348799999999997"/>
    <s v="OK"/>
    <n v="0.27999999999999997"/>
  </r>
  <r>
    <n v="8707"/>
    <s v="CA-2014-146815"/>
    <x v="1831"/>
    <x v="866"/>
    <x v="1073"/>
    <d v="2014-09-13T00:00:00"/>
    <n v="153"/>
    <n v="2014"/>
    <s v="Q2"/>
    <s v="Apr"/>
    <s v="Standard Class"/>
    <s v="PP-18955"/>
    <s v="Paul Prost"/>
    <s v="Home Office"/>
    <s v="United States"/>
    <s v="New York City"/>
    <s v="New York"/>
    <n v="10009"/>
    <s v="East"/>
    <s v="FUR-CH-10004289"/>
    <s v="Furniture"/>
    <s v="Chairs"/>
    <s v="Global Super Steno Chair"/>
    <n v="172.76400000000001"/>
    <n v="2"/>
    <n v="0.1"/>
    <n v="13.437200000000001"/>
    <s v="OK"/>
    <n v="7.7777777777777779E-2"/>
  </r>
  <r>
    <n v="5275"/>
    <s v="CA-2015-162887"/>
    <x v="1832"/>
    <x v="545"/>
    <x v="1074"/>
    <d v="2015-09-11T00:00:00"/>
    <n v="349"/>
    <n v="2014"/>
    <s v="Q3"/>
    <s v="Sep"/>
    <s v="Second Class"/>
    <s v="SV-20785"/>
    <s v="Stewart Visinsky"/>
    <s v="Consumer"/>
    <s v="United States"/>
    <s v="Burlington"/>
    <s v="Vermont"/>
    <n v="5408"/>
    <s v="East"/>
    <s v="FUR-CH-10000595"/>
    <s v="Furniture"/>
    <s v="Chairs"/>
    <s v="Safco Contoured Stacking Chairs"/>
    <n v="715.2"/>
    <n v="3"/>
    <n v="0"/>
    <n v="178.8"/>
    <s v="OK"/>
    <n v="0.25"/>
  </r>
  <r>
    <n v="7983"/>
    <s v="CA-2014-113383"/>
    <x v="1833"/>
    <x v="866"/>
    <x v="1075"/>
    <d v="2014-09-13T00:00:00"/>
    <n v="134"/>
    <n v="2014"/>
    <s v="Q2"/>
    <s v="May"/>
    <s v="First Class"/>
    <s v="SF-20065"/>
    <s v="Sandra Flanagan"/>
    <s v="Consumer"/>
    <s v="United States"/>
    <s v="Clifton"/>
    <s v="New Jersey"/>
    <n v="7011"/>
    <s v="East"/>
    <s v="FUR-FU-10001986"/>
    <s v="Furniture"/>
    <s v="Furnishings"/>
    <s v="Dana Fluorescent Magnifying Lamp, White, 36&quot;"/>
    <n v="254.9"/>
    <n v="5"/>
    <n v="0"/>
    <n v="76.47"/>
    <s v="OK"/>
    <n v="0.3"/>
  </r>
  <r>
    <n v="5979"/>
    <s v="CA-2014-117765"/>
    <x v="1834"/>
    <x v="866"/>
    <x v="1076"/>
    <d v="2014-09-13T00:00:00"/>
    <n v="170"/>
    <n v="2014"/>
    <s v="Q1"/>
    <s v="Mar"/>
    <s v="Standard Class"/>
    <s v="RB-19465"/>
    <s v="Rick Bensley"/>
    <s v="Home Office"/>
    <s v="United States"/>
    <s v="Tulsa"/>
    <s v="Oklahoma"/>
    <n v="74133"/>
    <s v="Central"/>
    <s v="FUR-TA-10001039"/>
    <s v="Furniture"/>
    <s v="Tables"/>
    <s v="KI Adjustable-Height Table"/>
    <n v="429.9"/>
    <n v="5"/>
    <n v="0"/>
    <n v="111.774"/>
    <s v="OK"/>
    <n v="0.26"/>
  </r>
  <r>
    <n v="3420"/>
    <s v="CA-2015-150791"/>
    <x v="1835"/>
    <x v="867"/>
    <x v="1077"/>
    <d v="2015-09-13T00:00:00"/>
    <n v="361"/>
    <n v="2014"/>
    <s v="Q3"/>
    <s v="Sep"/>
    <s v="Standard Class"/>
    <s v="CC-12430"/>
    <s v="Chuck Clark"/>
    <s v="Home Office"/>
    <s v="United States"/>
    <s v="New York City"/>
    <s v="New York"/>
    <n v="10024"/>
    <s v="East"/>
    <s v="FUR-CH-10000665"/>
    <s v="Furniture"/>
    <s v="Chairs"/>
    <s v="Global Airflow Leather Mesh Back Chair, Black"/>
    <n v="271.76400000000001"/>
    <n v="2"/>
    <n v="0.1"/>
    <n v="60.392000000000003"/>
    <s v="OK"/>
    <n v="0.22222222222222224"/>
  </r>
  <r>
    <n v="7401"/>
    <s v="CA-2016-110009"/>
    <x v="1836"/>
    <x v="868"/>
    <x v="1078"/>
    <d v="2016-09-13T00:00:00"/>
    <n v="488"/>
    <n v="2015"/>
    <s v="Q2"/>
    <s v="May"/>
    <s v="Standard Class"/>
    <s v="TR-21325"/>
    <s v="Toby Ritter"/>
    <s v="Consumer"/>
    <s v="United States"/>
    <s v="Seattle"/>
    <s v="Washington"/>
    <n v="98103"/>
    <s v="West"/>
    <s v="FUR-FU-10003039"/>
    <s v="Furniture"/>
    <s v="Furnishings"/>
    <s v="Howard Miller 11-1/2&quot; Diameter Grantwood Wall Clock"/>
    <n v="43.13"/>
    <n v="1"/>
    <n v="0"/>
    <n v="14.664199999999999"/>
    <s v="OK"/>
    <n v="0.33999999999999997"/>
  </r>
  <r>
    <n v="8771"/>
    <s v="CA-2016-151148"/>
    <x v="1837"/>
    <x v="868"/>
    <x v="990"/>
    <d v="2016-09-13T00:00:00"/>
    <n v="421"/>
    <n v="2015"/>
    <s v="Q3"/>
    <s v="Jul"/>
    <s v="Same Day"/>
    <s v="PO-19180"/>
    <s v="Philisse Overcash"/>
    <s v="Home Office"/>
    <s v="United States"/>
    <s v="Louisville"/>
    <s v="Colorado"/>
    <n v="80027"/>
    <s v="West"/>
    <s v="FUR-CH-10002304"/>
    <s v="Furniture"/>
    <s v="Chairs"/>
    <s v="Global Stack Chair without Arms, Black"/>
    <n v="83.135999999999996"/>
    <n v="4"/>
    <n v="0.2"/>
    <n v="5.1959999999999997"/>
    <s v="OK"/>
    <n v="6.25E-2"/>
  </r>
  <r>
    <n v="1043"/>
    <s v="CA-2016-102981"/>
    <x v="1838"/>
    <x v="321"/>
    <x v="1079"/>
    <d v="2016-09-09T00:00:00"/>
    <n v="514"/>
    <n v="2015"/>
    <s v="Q2"/>
    <s v="Apr"/>
    <s v="Second Class"/>
    <s v="MO-17500"/>
    <s v="Mary O'Rourke"/>
    <s v="Consumer"/>
    <s v="United States"/>
    <s v="New York City"/>
    <s v="New York"/>
    <n v="10035"/>
    <s v="East"/>
    <s v="FUR-BO-10001811"/>
    <s v="Furniture"/>
    <s v="Bookcases"/>
    <s v="Atlantic Metals Mobile 5-Shelf Bookcases, Custom Colors"/>
    <n v="722.35199999999998"/>
    <n v="3"/>
    <n v="0.2"/>
    <n v="90.293999999999997"/>
    <s v="OK"/>
    <n v="0.125"/>
  </r>
  <r>
    <n v="1218"/>
    <s v="US-2017-118087"/>
    <x v="1839"/>
    <x v="869"/>
    <x v="370"/>
    <d v="2017-09-13T00:00:00"/>
    <n v="584"/>
    <n v="2016"/>
    <s v="Q1"/>
    <s v="Feb"/>
    <s v="Standard Class"/>
    <s v="SP-20620"/>
    <s v="Stefania Perrino"/>
    <s v="Corporate"/>
    <s v="United States"/>
    <s v="Philadelphia"/>
    <s v="Pennsylvania"/>
    <n v="19134"/>
    <s v="East"/>
    <s v="FUR-FU-10001867"/>
    <s v="Furniture"/>
    <s v="Furnishings"/>
    <s v="Eldon Expressions Punched Metal &amp; Wood Desk Accessories, Pewter &amp; Cherry"/>
    <n v="17.024000000000001"/>
    <n v="2"/>
    <n v="0.2"/>
    <n v="1.7023999999999999"/>
    <s v="OK"/>
    <n v="9.9999999999999992E-2"/>
  </r>
  <r>
    <n v="7285"/>
    <s v="CA-2017-169439"/>
    <x v="1840"/>
    <x v="869"/>
    <x v="1080"/>
    <d v="2017-09-13T00:00:00"/>
    <n v="583"/>
    <n v="2016"/>
    <s v="Q1"/>
    <s v="Feb"/>
    <s v="Standard Class"/>
    <s v="LC-17140"/>
    <s v="Logan Currie"/>
    <s v="Consumer"/>
    <s v="United States"/>
    <s v="Cleveland"/>
    <s v="Ohio"/>
    <n v="44105"/>
    <s v="East"/>
    <s v="FUR-FU-10000723"/>
    <s v="Furniture"/>
    <s v="Furnishings"/>
    <s v="Deflect-o EconoMat Studded, No Bevel Mat for Low Pile Carpeting"/>
    <n v="66.111999999999995"/>
    <n v="2"/>
    <n v="0.2"/>
    <n v="-9.0904000000000007"/>
    <s v="OK"/>
    <n v="-0.13750000000000001"/>
  </r>
  <r>
    <n v="1213"/>
    <s v="US-2017-118087"/>
    <x v="1841"/>
    <x v="869"/>
    <x v="407"/>
    <d v="2017-09-13T00:00:00"/>
    <n v="585"/>
    <n v="2016"/>
    <s v="Q1"/>
    <s v="Feb"/>
    <s v="Standard Class"/>
    <s v="SP-20620"/>
    <s v="Stefania Perrino"/>
    <s v="Corporate"/>
    <s v="United States"/>
    <s v="Philadelphia"/>
    <s v="Pennsylvania"/>
    <n v="19134"/>
    <s v="East"/>
    <s v="FUR-CH-10004860"/>
    <s v="Furniture"/>
    <s v="Chairs"/>
    <s v="Global Low Back Tilter Chair"/>
    <n v="141.37200000000001"/>
    <n v="2"/>
    <n v="0.3"/>
    <n v="-48.470399999999998"/>
    <s v="OK"/>
    <n v="-0.3428571428571428"/>
  </r>
  <r>
    <n v="1714"/>
    <s v="US-2017-124968"/>
    <x v="1842"/>
    <x v="869"/>
    <x v="26"/>
    <d v="2017-09-13T00:00:00"/>
    <n v="602"/>
    <n v="2016"/>
    <s v="Q1"/>
    <s v="Jan"/>
    <s v="Second Class"/>
    <s v="MM-18055"/>
    <s v="Michelle Moray"/>
    <s v="Consumer"/>
    <s v="United States"/>
    <s v="Chicago"/>
    <s v="Illinois"/>
    <n v="60610"/>
    <s v="Central"/>
    <s v="FUR-TA-10004289"/>
    <s v="Furniture"/>
    <s v="Tables"/>
    <s v="BoxOffice By Design Rectangular and Half-Moon Meeting Room Tables"/>
    <n v="765.625"/>
    <n v="7"/>
    <n v="0.5"/>
    <n v="-566.5625"/>
    <s v="OK"/>
    <n v="-0.74"/>
  </r>
  <r>
    <n v="3599"/>
    <s v="CA-2014-102869"/>
    <x v="1843"/>
    <x v="870"/>
    <x v="1081"/>
    <d v="2014-09-14T00:00:00"/>
    <n v="141"/>
    <n v="2014"/>
    <s v="Q2"/>
    <s v="Apr"/>
    <s v="Second Class"/>
    <s v="LC-17140"/>
    <s v="Logan Currie"/>
    <s v="Consumer"/>
    <s v="United States"/>
    <s v="Philadelphia"/>
    <s v="Pennsylvania"/>
    <n v="19140"/>
    <s v="East"/>
    <s v="FUR-FU-10002456"/>
    <s v="Furniture"/>
    <s v="Furnishings"/>
    <s v="Master Caster Door Stop, Large Neon Orange"/>
    <n v="17.472000000000001"/>
    <n v="3"/>
    <n v="0.2"/>
    <n v="5.0232000000000001"/>
    <s v="OK"/>
    <n v="0.28749999999999998"/>
  </r>
  <r>
    <n v="2"/>
    <s v="CA-2016-152156"/>
    <x v="1844"/>
    <x v="639"/>
    <x v="1082"/>
    <d v="2016-11-11T00:00:00"/>
    <n v="541"/>
    <n v="2015"/>
    <s v="Q2"/>
    <s v="May"/>
    <s v="Second Class"/>
    <s v="CG-12520"/>
    <s v="Claire Gute"/>
    <s v="Consumer"/>
    <s v="United States"/>
    <s v="Henderson"/>
    <s v="Kentucky"/>
    <n v="42420"/>
    <s v="South"/>
    <s v="FUR-CH-10000454"/>
    <s v="Furniture"/>
    <s v="Chairs"/>
    <s v="Hon Deluxe Fabric Upholstered Stacking Chairs, Rounded Back"/>
    <n v="731.94"/>
    <n v="3"/>
    <n v="0"/>
    <n v="219.58199999999999"/>
    <s v="OK"/>
    <n v="0.3"/>
  </r>
  <r>
    <n v="5125"/>
    <s v="CA-2014-160766"/>
    <x v="1845"/>
    <x v="870"/>
    <x v="946"/>
    <d v="2019-05-26T00:00:00"/>
    <n v="1715"/>
    <n v="2014"/>
    <s v="Q3"/>
    <s v="Sep"/>
    <s v="Same Day"/>
    <s v="DM-13015"/>
    <s v="Darrin Martin"/>
    <s v="Consumer"/>
    <s v="United States"/>
    <s v="New York City"/>
    <s v="New York"/>
    <n v="10009"/>
    <s v="East"/>
    <s v="FUR-TA-10001039"/>
    <s v="Furniture"/>
    <s v="Tables"/>
    <s v="KI Adjustable-Height Table"/>
    <n v="464.29199999999997"/>
    <n v="9"/>
    <n v="0.4"/>
    <n v="-108.3348"/>
    <s v="OK"/>
    <n v="-0.23333333333333334"/>
  </r>
  <r>
    <n v="458"/>
    <s v="US-2016-157945"/>
    <x v="1846"/>
    <x v="172"/>
    <x v="231"/>
    <d v="2019-09-30T00:00:00"/>
    <n v="1359"/>
    <n v="2016"/>
    <s v="Q1"/>
    <s v="Jan"/>
    <s v="Standard Class"/>
    <s v="NF-18385"/>
    <s v="Natalie Fritzler"/>
    <s v="Consumer"/>
    <s v="United States"/>
    <s v="Decatur"/>
    <s v="Illinois"/>
    <n v="62521"/>
    <s v="Central"/>
    <s v="FUR-CH-10002331"/>
    <s v="Furniture"/>
    <s v="Chairs"/>
    <s v="Hon 4700 Series Mobuis Mid-Back Task Chairs with Adjustable Arms"/>
    <n v="747.55799999999999"/>
    <n v="3"/>
    <n v="0.3"/>
    <n v="-96.114599999999996"/>
    <s v="OK"/>
    <n v="-0.12857142857142856"/>
  </r>
  <r>
    <n v="4250"/>
    <s v="CA-2016-157336"/>
    <x v="1847"/>
    <x v="135"/>
    <x v="589"/>
    <d v="2016-05-12T00:00:00"/>
    <n v="503"/>
    <n v="2014"/>
    <s v="Q4"/>
    <s v="Dec"/>
    <s v="Second Class"/>
    <s v="SJ-20500"/>
    <s v="Shirley Jackson"/>
    <s v="Consumer"/>
    <s v="United States"/>
    <s v="Fairfield"/>
    <s v="Connecticut"/>
    <n v="6824"/>
    <s v="East"/>
    <s v="FUR-CH-10004997"/>
    <s v="Furniture"/>
    <s v="Chairs"/>
    <s v="Hon Every-Day Series Multi-Task Chairs"/>
    <n v="751.92"/>
    <n v="4"/>
    <n v="0"/>
    <n v="150.38399999999999"/>
    <s v="OK"/>
    <n v="0.19999999999999998"/>
  </r>
  <r>
    <n v="2415"/>
    <s v="CA-2016-156300"/>
    <x v="1848"/>
    <x v="351"/>
    <x v="411"/>
    <d v="2017-09-29T00:00:00"/>
    <n v="240"/>
    <n v="2017"/>
    <s v="Q1"/>
    <s v="Feb"/>
    <s v="Standard Class"/>
    <s v="TB-21595"/>
    <s v="Troy Blackwell"/>
    <s v="Consumer"/>
    <s v="United States"/>
    <s v="Milwaukee"/>
    <s v="Wisconsin"/>
    <n v="53209"/>
    <s v="Central"/>
    <s v="FUR-CH-10001714"/>
    <s v="Furniture"/>
    <s v="Chairs"/>
    <s v="Global Leather &amp; Oak Executive Chair, Burgundy"/>
    <n v="754.45"/>
    <n v="5"/>
    <n v="0"/>
    <n v="60.356000000000002"/>
    <s v="OK"/>
    <n v="0.08"/>
  </r>
  <r>
    <n v="8965"/>
    <s v="CA-2016-157280"/>
    <x v="1849"/>
    <x v="435"/>
    <x v="754"/>
    <d v="2016-07-11T00:00:00"/>
    <n v="468"/>
    <n v="2015"/>
    <s v="Q1"/>
    <s v="Mar"/>
    <s v="First Class"/>
    <s v="LW-17125"/>
    <s v="Liz Willingham"/>
    <s v="Consumer"/>
    <s v="United States"/>
    <s v="Virginia Beach"/>
    <s v="Virginia"/>
    <n v="23464"/>
    <s v="South"/>
    <s v="FUR-FU-10003806"/>
    <s v="Furniture"/>
    <s v="Furnishings"/>
    <s v="Tenex Chairmat w/ Average Lip, 45&quot; x 53&quot;"/>
    <n v="756.8"/>
    <n v="5"/>
    <n v="0"/>
    <n v="75.680000000000007"/>
    <s v="OK"/>
    <n v="0.10000000000000002"/>
  </r>
  <r>
    <n v="4851"/>
    <s v="CA-2014-107818"/>
    <x v="1850"/>
    <x v="870"/>
    <x v="1083"/>
    <d v="2014-09-14T00:00:00"/>
    <n v="153"/>
    <n v="2014"/>
    <s v="Q2"/>
    <s v="Apr"/>
    <s v="Standard Class"/>
    <s v="MC-17275"/>
    <s v="Marc Crier"/>
    <s v="Consumer"/>
    <s v="United States"/>
    <s v="Pasco"/>
    <s v="Washington"/>
    <n v="99301"/>
    <s v="West"/>
    <s v="FUR-CH-10000454"/>
    <s v="Furniture"/>
    <s v="Chairs"/>
    <s v="Hon Deluxe Fabric Upholstered Stacking Chairs, Rounded Back"/>
    <n v="975.92"/>
    <n v="5"/>
    <n v="0.2"/>
    <n v="121.99"/>
    <s v="OK"/>
    <n v="0.125"/>
  </r>
  <r>
    <n v="6255"/>
    <s v="CA-2015-151624"/>
    <x v="1851"/>
    <x v="871"/>
    <x v="1084"/>
    <d v="2015-09-14T00:00:00"/>
    <n v="339"/>
    <n v="2014"/>
    <s v="Q4"/>
    <s v="Oct"/>
    <s v="Standard Class"/>
    <s v="VW-21775"/>
    <s v="Victoria Wilson"/>
    <s v="Corporate"/>
    <s v="United States"/>
    <s v="Montgomery"/>
    <s v="Alabama"/>
    <n v="36116"/>
    <s v="South"/>
    <s v="FUR-FU-10001731"/>
    <s v="Furniture"/>
    <s v="Furnishings"/>
    <s v="Acrylic Self-Standing Desk Frames"/>
    <n v="21.36"/>
    <n v="8"/>
    <n v="0"/>
    <n v="8.1167999999999996"/>
    <s v="OK"/>
    <n v="0.38"/>
  </r>
  <r>
    <n v="7724"/>
    <s v="CA-2015-139374"/>
    <x v="1852"/>
    <x v="871"/>
    <x v="1085"/>
    <d v="2015-09-14T00:00:00"/>
    <n v="315"/>
    <n v="2014"/>
    <s v="Q4"/>
    <s v="Nov"/>
    <s v="Standard Class"/>
    <s v="AR-10345"/>
    <s v="Alex Russell"/>
    <s v="Corporate"/>
    <s v="United States"/>
    <s v="Austin"/>
    <s v="Texas"/>
    <n v="78745"/>
    <s v="Central"/>
    <s v="FUR-CH-10003981"/>
    <s v="Furniture"/>
    <s v="Chairs"/>
    <s v="Global Commerce Series Low-Back Swivel/Tilt Chairs"/>
    <n v="179.886"/>
    <n v="1"/>
    <n v="0.3"/>
    <n v="-2.5697999999999999"/>
    <s v="OK"/>
    <n v="-1.4285714285714285E-2"/>
  </r>
  <r>
    <n v="3467"/>
    <s v="US-2015-147242"/>
    <x v="1853"/>
    <x v="871"/>
    <x v="1086"/>
    <d v="2015-09-14T00:00:00"/>
    <n v="316"/>
    <n v="2014"/>
    <s v="Q4"/>
    <s v="Nov"/>
    <s v="Standard Class"/>
    <s v="EH-13765"/>
    <s v="Edward Hooks"/>
    <s v="Corporate"/>
    <s v="United States"/>
    <s v="Revere"/>
    <s v="Massachusetts"/>
    <n v="2151"/>
    <s v="East"/>
    <s v="FUR-BO-10004695"/>
    <s v="Furniture"/>
    <s v="Bookcases"/>
    <s v="O'Sullivan 2-Door Barrister Bookcase in Odessa Pine"/>
    <n v="361.96"/>
    <n v="2"/>
    <n v="0"/>
    <n v="83.250799999999998"/>
    <s v="OK"/>
    <n v="0.23"/>
  </r>
  <r>
    <n v="2591"/>
    <s v="US-2016-115455"/>
    <x v="1854"/>
    <x v="872"/>
    <x v="1087"/>
    <d v="2016-09-14T00:00:00"/>
    <n v="487"/>
    <n v="2015"/>
    <s v="Q2"/>
    <s v="May"/>
    <s v="Standard Class"/>
    <s v="SE-20110"/>
    <s v="Sanjit Engle"/>
    <s v="Consumer"/>
    <s v="United States"/>
    <s v="Wheeling"/>
    <s v="Illinois"/>
    <n v="60090"/>
    <s v="Central"/>
    <s v="FUR-FU-10004671"/>
    <s v="Furniture"/>
    <s v="Furnishings"/>
    <s v="Executive Impressions 12&quot; Wall Clock"/>
    <n v="14.135999999999999"/>
    <n v="2"/>
    <n v="0.6"/>
    <n v="-7.7747999999999999"/>
    <s v="OK"/>
    <n v="-0.55000000000000004"/>
  </r>
  <r>
    <n v="3568"/>
    <s v="CA-2016-137176"/>
    <x v="1855"/>
    <x v="872"/>
    <x v="1088"/>
    <d v="2016-09-14T00:00:00"/>
    <n v="471"/>
    <n v="2015"/>
    <s v="Q2"/>
    <s v="Jun"/>
    <s v="Second Class"/>
    <s v="DB-12910"/>
    <s v="Daniel Byrd"/>
    <s v="Home Office"/>
    <s v="United States"/>
    <s v="Dallas"/>
    <s v="Texas"/>
    <n v="75220"/>
    <s v="Central"/>
    <s v="FUR-FU-10003832"/>
    <s v="Furniture"/>
    <s v="Furnishings"/>
    <s v="Eldon Expressions Punched Metal &amp; Wood Desk Accessories, Black &amp; Cherry"/>
    <n v="15.007999999999999"/>
    <n v="4"/>
    <n v="0.6"/>
    <n v="-12.006399999999999"/>
    <s v="OK"/>
    <n v="-0.8"/>
  </r>
  <r>
    <n v="310"/>
    <s v="CA-2016-142902"/>
    <x v="1856"/>
    <x v="872"/>
    <x v="1089"/>
    <d v="2016-09-14T00:00:00"/>
    <n v="421"/>
    <n v="2015"/>
    <s v="Q3"/>
    <s v="Jul"/>
    <s v="Second Class"/>
    <s v="BP-11185"/>
    <s v="Ben Peterman"/>
    <s v="Corporate"/>
    <s v="United States"/>
    <s v="Arvada"/>
    <s v="Colorado"/>
    <n v="80004"/>
    <s v="West"/>
    <s v="FUR-FU-10001918"/>
    <s v="Furniture"/>
    <s v="Furnishings"/>
    <s v="C-Line Cubicle Keepers Polyproplyene Holder With Velcro Backings"/>
    <n v="15.135999999999999"/>
    <n v="4"/>
    <n v="0.2"/>
    <n v="3.5948000000000002"/>
    <s v="OK"/>
    <n v="0.23750000000000002"/>
  </r>
  <r>
    <n v="9485"/>
    <s v="CA-2016-164770"/>
    <x v="1857"/>
    <x v="618"/>
    <x v="1090"/>
    <d v="2016-04-12T00:00:00"/>
    <n v="452"/>
    <n v="2015"/>
    <s v="Q1"/>
    <s v="Jan"/>
    <s v="Second Class"/>
    <s v="MY-18295"/>
    <s v="Muhammed Yedwab"/>
    <s v="Corporate"/>
    <s v="United States"/>
    <s v="Houston"/>
    <s v="Texas"/>
    <n v="77036"/>
    <s v="Central"/>
    <s v="FUR-BO-10003893"/>
    <s v="Furniture"/>
    <s v="Bookcases"/>
    <s v="Sauder Camden County Collection Library"/>
    <n v="781.86400000000003"/>
    <n v="10"/>
    <n v="0.32"/>
    <n v="-137.976"/>
    <s v="OK"/>
    <n v="-0.1764705882352941"/>
  </r>
  <r>
    <n v="312"/>
    <s v="CA-2016-142902"/>
    <x v="1858"/>
    <x v="872"/>
    <x v="1091"/>
    <d v="2016-09-14T00:00:00"/>
    <n v="419"/>
    <n v="2015"/>
    <s v="Q3"/>
    <s v="Jul"/>
    <s v="Second Class"/>
    <s v="BP-11185"/>
    <s v="Ben Peterman"/>
    <s v="Corporate"/>
    <s v="United States"/>
    <s v="Arvada"/>
    <s v="Colorado"/>
    <n v="80004"/>
    <s v="West"/>
    <s v="FUR-FU-10001756"/>
    <s v="Furniture"/>
    <s v="Furnishings"/>
    <s v="Eldon Expressions Desk Accessory, Wood Photo Frame, Mahogany"/>
    <n v="15.231999999999999"/>
    <n v="1"/>
    <n v="0.2"/>
    <n v="1.7136"/>
    <s v="OK"/>
    <n v="0.1125"/>
  </r>
  <r>
    <n v="2672"/>
    <s v="CA-2014-126403"/>
    <x v="1859"/>
    <x v="318"/>
    <x v="809"/>
    <d v="2014-12-09T00:00:00"/>
    <n v="228"/>
    <n v="2014"/>
    <s v="Q2"/>
    <s v="Apr"/>
    <s v="Second Class"/>
    <s v="RR-19525"/>
    <s v="Rick Reed"/>
    <s v="Corporate"/>
    <s v="United States"/>
    <s v="Lowell"/>
    <s v="Massachusetts"/>
    <n v="1852"/>
    <s v="East"/>
    <s v="FUR-CH-10003761"/>
    <s v="Furniture"/>
    <s v="Chairs"/>
    <s v="Global Italian Leather Office Chair"/>
    <n v="785.88"/>
    <n v="6"/>
    <n v="0"/>
    <n v="212.1876"/>
    <s v="OK"/>
    <n v="0.27"/>
  </r>
  <r>
    <n v="329"/>
    <s v="US-2016-141544"/>
    <x v="1860"/>
    <x v="622"/>
    <x v="768"/>
    <d v="2019-05-12T00:00:00"/>
    <n v="1219"/>
    <n v="2016"/>
    <s v="Q1"/>
    <s v="Jan"/>
    <s v="First Class"/>
    <s v="PO-18850"/>
    <s v="Patrick O'Brill"/>
    <s v="Consumer"/>
    <s v="United States"/>
    <s v="Philadelphia"/>
    <s v="Pennsylvania"/>
    <n v="19143"/>
    <s v="East"/>
    <s v="FUR-CH-10003312"/>
    <s v="Furniture"/>
    <s v="Chairs"/>
    <s v="Hon 2090 ÒPillow SoftÓ Series Mid Back Swivel/Tilt Chairs"/>
    <n v="786.74400000000003"/>
    <n v="4"/>
    <n v="0.3"/>
    <n v="-258.5016"/>
    <s v="OK"/>
    <n v="-0.32857142857142857"/>
  </r>
  <r>
    <n v="118"/>
    <s v="CA-2015-110457"/>
    <x v="1861"/>
    <x v="873"/>
    <x v="1092"/>
    <d v="2015-06-03T00:00:00"/>
    <n v="335"/>
    <n v="2014"/>
    <s v="Q3"/>
    <s v="Jul"/>
    <s v="Standard Class"/>
    <s v="DK-13090"/>
    <s v="Dave Kipp"/>
    <s v="Consumer"/>
    <s v="United States"/>
    <s v="Seattle"/>
    <s v="Washington"/>
    <n v="98103"/>
    <s v="West"/>
    <s v="FUR-TA-10001768"/>
    <s v="Furniture"/>
    <s v="Tables"/>
    <s v="Hon Racetrack Conference Tables"/>
    <n v="787.53"/>
    <n v="3"/>
    <n v="0"/>
    <n v="165.38130000000001"/>
    <s v="OK"/>
    <n v="0.21000000000000002"/>
  </r>
  <r>
    <n v="2544"/>
    <s v="US-2016-114174"/>
    <x v="1862"/>
    <x v="872"/>
    <x v="1093"/>
    <d v="2016-09-14T00:00:00"/>
    <n v="488"/>
    <n v="2015"/>
    <s v="Q2"/>
    <s v="May"/>
    <s v="Standard Class"/>
    <s v="AP-10720"/>
    <s v="Anne Pryor"/>
    <s v="Home Office"/>
    <s v="United States"/>
    <s v="Malden"/>
    <s v="Massachusetts"/>
    <n v="2148"/>
    <s v="East"/>
    <s v="FUR-BO-10003450"/>
    <s v="Furniture"/>
    <s v="Bookcases"/>
    <s v="Bush Westfield Collection Bookcases, Dark Cherry Finish"/>
    <n v="173.94"/>
    <n v="3"/>
    <n v="0"/>
    <n v="13.9152"/>
    <s v="OK"/>
    <n v="0.08"/>
  </r>
  <r>
    <n v="2494"/>
    <s v="CA-2016-146206"/>
    <x v="1863"/>
    <x v="872"/>
    <x v="1094"/>
    <d v="2016-09-14T00:00:00"/>
    <n v="462"/>
    <n v="2015"/>
    <s v="Q2"/>
    <s v="Jun"/>
    <s v="Second Class"/>
    <s v="KT-16480"/>
    <s v="Kean Thornton"/>
    <s v="Consumer"/>
    <s v="United States"/>
    <s v="Houston"/>
    <s v="Texas"/>
    <n v="77095"/>
    <s v="Central"/>
    <s v="FUR-TA-10004086"/>
    <s v="Furniture"/>
    <s v="Tables"/>
    <s v="KI Adjustable-Height Table"/>
    <n v="300.93"/>
    <n v="5"/>
    <n v="0.3"/>
    <n v="-34.392000000000003"/>
    <s v="OK"/>
    <n v="-0.1142857142857143"/>
  </r>
  <r>
    <n v="311"/>
    <s v="CA-2016-142902"/>
    <x v="1864"/>
    <x v="872"/>
    <x v="1095"/>
    <d v="2016-09-14T00:00:00"/>
    <n v="420"/>
    <n v="2015"/>
    <s v="Q3"/>
    <s v="Jul"/>
    <s v="Second Class"/>
    <s v="BP-11185"/>
    <s v="Ben Peterman"/>
    <s v="Corporate"/>
    <s v="United States"/>
    <s v="Arvada"/>
    <s v="Colorado"/>
    <n v="80004"/>
    <s v="West"/>
    <s v="FUR-CH-10004086"/>
    <s v="Furniture"/>
    <s v="Chairs"/>
    <s v="Hon 4070 Series Pagoda Armless Upholstered Stacking Chairs"/>
    <n v="466.76799999999997"/>
    <n v="2"/>
    <n v="0.2"/>
    <n v="52.511400000000002"/>
    <s v="OK"/>
    <n v="0.11250000000000002"/>
  </r>
  <r>
    <n v="2592"/>
    <s v="US-2016-115455"/>
    <x v="1865"/>
    <x v="872"/>
    <x v="1096"/>
    <d v="2016-09-14T00:00:00"/>
    <n v="486"/>
    <n v="2015"/>
    <s v="Q2"/>
    <s v="May"/>
    <s v="Standard Class"/>
    <s v="SE-20110"/>
    <s v="Sanjit Engle"/>
    <s v="Consumer"/>
    <s v="United States"/>
    <s v="Wheeling"/>
    <s v="Illinois"/>
    <n v="60090"/>
    <s v="Central"/>
    <s v="FUR-TA-10003569"/>
    <s v="Furniture"/>
    <s v="Tables"/>
    <s v="Bretford CR8500 Series Meeting Room Furniture"/>
    <n v="601.47"/>
    <n v="3"/>
    <n v="0.5"/>
    <n v="-300.73500000000001"/>
    <s v="OK"/>
    <n v="-0.5"/>
  </r>
  <r>
    <n v="4626"/>
    <s v="CA-2017-147228"/>
    <x v="1866"/>
    <x v="874"/>
    <x v="988"/>
    <d v="2017-09-14T00:00:00"/>
    <n v="583"/>
    <n v="2016"/>
    <s v="Q1"/>
    <s v="Feb"/>
    <s v="Standard Class"/>
    <s v="SO-20335"/>
    <s v="Sean O'Donnell"/>
    <s v="Consumer"/>
    <s v="United States"/>
    <s v="Columbia"/>
    <s v="Tennessee"/>
    <n v="38401"/>
    <s v="South"/>
    <s v="FUR-FU-10000023"/>
    <s v="Furniture"/>
    <s v="Furnishings"/>
    <s v="Eldon Wave Desk Accessories"/>
    <n v="14.135999999999999"/>
    <n v="3"/>
    <n v="0.2"/>
    <n v="4.2408000000000001"/>
    <s v="OK"/>
    <n v="0.30000000000000004"/>
  </r>
  <r>
    <n v="503"/>
    <s v="US-2016-105578"/>
    <x v="1867"/>
    <x v="237"/>
    <x v="340"/>
    <d v="2018-08-01T00:00:00"/>
    <n v="847"/>
    <n v="2016"/>
    <s v="Q2"/>
    <s v="Apr"/>
    <s v="Standard Class"/>
    <s v="MY-17380"/>
    <s v="Maribeth Yedwab"/>
    <s v="Corporate"/>
    <s v="United States"/>
    <s v="Parker"/>
    <s v="Colorado"/>
    <n v="80134"/>
    <s v="West"/>
    <s v="FUR-CH-10001215"/>
    <s v="Furniture"/>
    <s v="Chairs"/>
    <s v="Global Troy Executive Leather Low-Back Tilter"/>
    <n v="801.56799999999998"/>
    <n v="2"/>
    <n v="0.2"/>
    <n v="50.097999999999999"/>
    <s v="OK"/>
    <n v="6.25E-2"/>
  </r>
  <r>
    <n v="5580"/>
    <s v="CA-2017-137498"/>
    <x v="1868"/>
    <x v="874"/>
    <x v="1097"/>
    <d v="2017-09-14T00:00:00"/>
    <n v="582"/>
    <n v="2016"/>
    <s v="Q1"/>
    <s v="Feb"/>
    <s v="Second Class"/>
    <s v="LC-17050"/>
    <s v="Liz Carlisle"/>
    <s v="Consumer"/>
    <s v="United States"/>
    <s v="Los Angeles"/>
    <s v="California"/>
    <n v="90004"/>
    <s v="West"/>
    <s v="FUR-CH-10003833"/>
    <s v="Furniture"/>
    <s v="Chairs"/>
    <s v="Novimex Fabric Task Chair"/>
    <n v="243.92"/>
    <n v="5"/>
    <n v="0.2"/>
    <n v="-15.244999999999999"/>
    <s v="OK"/>
    <n v="-6.25E-2"/>
  </r>
  <r>
    <n v="5291"/>
    <s v="CA-2014-146283"/>
    <x v="1869"/>
    <x v="875"/>
    <x v="764"/>
    <d v="2014-09-15T00:00:00"/>
    <n v="153"/>
    <n v="2014"/>
    <s v="Q2"/>
    <s v="Apr"/>
    <s v="Standard Class"/>
    <s v="KT-16465"/>
    <s v="Kean Takahito"/>
    <s v="Consumer"/>
    <s v="United States"/>
    <s v="Houston"/>
    <s v="Texas"/>
    <n v="77036"/>
    <s v="Central"/>
    <s v="FUR-CH-10004287"/>
    <s v="Furniture"/>
    <s v="Chairs"/>
    <s v="SAFCO Arco Folding Chair"/>
    <n v="966.7"/>
    <n v="5"/>
    <n v="0.3"/>
    <n v="-13.81"/>
    <s v="OK"/>
    <n v="-1.4285714285714285E-2"/>
  </r>
  <r>
    <n v="1195"/>
    <s v="US-2015-130519"/>
    <x v="1870"/>
    <x v="876"/>
    <x v="703"/>
    <d v="2019-06-06T00:00:00"/>
    <n v="1360"/>
    <n v="2015"/>
    <s v="Q3"/>
    <s v="Sep"/>
    <s v="Same Day"/>
    <s v="NG-18355"/>
    <s v="Nat Gilpin"/>
    <s v="Corporate"/>
    <s v="United States"/>
    <s v="Coral Springs"/>
    <s v="Florida"/>
    <n v="33065"/>
    <s v="South"/>
    <s v="FUR-FU-10002268"/>
    <s v="Furniture"/>
    <s v="Furnishings"/>
    <s v="Ultra Door Push Plate"/>
    <n v="15.712"/>
    <n v="4"/>
    <n v="0.2"/>
    <n v="2.5531999999999999"/>
    <s v="OK"/>
    <n v="0.16250000000000001"/>
  </r>
  <r>
    <n v="9910"/>
    <s v="US-2015-129007"/>
    <x v="1871"/>
    <x v="876"/>
    <x v="703"/>
    <d v="2019-05-21T00:00:00"/>
    <n v="1344"/>
    <n v="2015"/>
    <s v="Q3"/>
    <s v="Sep"/>
    <s v="First Class"/>
    <s v="KD-16615"/>
    <s v="Ken Dana"/>
    <s v="Corporate"/>
    <s v="United States"/>
    <s v="Anaheim"/>
    <s v="California"/>
    <n v="92804"/>
    <s v="West"/>
    <s v="FUR-FU-10004018"/>
    <s v="Furniture"/>
    <s v="Furnishings"/>
    <s v="Tensor Computer Mounted Lamp"/>
    <n v="44.67"/>
    <n v="3"/>
    <n v="0"/>
    <n v="12.0609"/>
    <s v="OK"/>
    <n v="0.27"/>
  </r>
  <r>
    <n v="1197"/>
    <s v="US-2015-130519"/>
    <x v="1872"/>
    <x v="876"/>
    <x v="703"/>
    <d v="2019-06-07T00:00:00"/>
    <n v="1361"/>
    <n v="2015"/>
    <s v="Q3"/>
    <s v="Sep"/>
    <s v="Same Day"/>
    <s v="NG-18355"/>
    <s v="Nat Gilpin"/>
    <s v="Corporate"/>
    <s v="United States"/>
    <s v="Coral Springs"/>
    <s v="Florida"/>
    <n v="33065"/>
    <s v="South"/>
    <s v="FUR-FU-10003394"/>
    <s v="Furniture"/>
    <s v="Furnishings"/>
    <s v="Tenex &quot;The Solids&quot; Textured Chair Mats"/>
    <n v="55.968000000000004"/>
    <n v="1"/>
    <n v="0.2"/>
    <n v="-2.0988000000000002"/>
    <s v="OK"/>
    <n v="-3.7499999999999999E-2"/>
  </r>
  <r>
    <n v="9906"/>
    <s v="US-2015-129007"/>
    <x v="1873"/>
    <x v="876"/>
    <x v="703"/>
    <d v="2019-05-18T00:00:00"/>
    <n v="1341"/>
    <n v="2015"/>
    <s v="Q3"/>
    <s v="Sep"/>
    <s v="First Class"/>
    <s v="KD-16615"/>
    <s v="Ken Dana"/>
    <s v="Corporate"/>
    <s v="United States"/>
    <s v="Anaheim"/>
    <s v="California"/>
    <n v="92804"/>
    <s v="West"/>
    <s v="FUR-FU-10004973"/>
    <s v="Furniture"/>
    <s v="Furnishings"/>
    <s v="Flat Face Poster Frame"/>
    <n v="131.88"/>
    <n v="7"/>
    <n v="0"/>
    <n v="55.389600000000002"/>
    <s v="OK"/>
    <n v="0.42000000000000004"/>
  </r>
  <r>
    <n v="2649"/>
    <s v="CA-2014-131002"/>
    <x v="1874"/>
    <x v="318"/>
    <x v="737"/>
    <d v="2014-12-09T00:00:00"/>
    <n v="259"/>
    <n v="2014"/>
    <s v="Q1"/>
    <s v="Mar"/>
    <s v="Second Class"/>
    <s v="TB-21400"/>
    <s v="Tom Boeckenhauer"/>
    <s v="Consumer"/>
    <s v="United States"/>
    <s v="Tulsa"/>
    <s v="Oklahoma"/>
    <n v="74133"/>
    <s v="Central"/>
    <s v="FUR-FU-10004665"/>
    <s v="Furniture"/>
    <s v="Furnishings"/>
    <s v="3M Polarizing Task Lamp with Clamp Arm, Light Gray"/>
    <n v="821.88"/>
    <n v="6"/>
    <n v="0"/>
    <n v="213.68879999999999"/>
    <s v="OK"/>
    <n v="0.26"/>
  </r>
  <r>
    <n v="9909"/>
    <s v="US-2015-129007"/>
    <x v="1875"/>
    <x v="876"/>
    <x v="703"/>
    <d v="2019-05-20T00:00:00"/>
    <n v="1343"/>
    <n v="2015"/>
    <s v="Q3"/>
    <s v="Sep"/>
    <s v="First Class"/>
    <s v="KD-16615"/>
    <s v="Ken Dana"/>
    <s v="Corporate"/>
    <s v="United States"/>
    <s v="Anaheim"/>
    <s v="California"/>
    <n v="92804"/>
    <s v="West"/>
    <s v="FUR-FU-10002379"/>
    <s v="Furniture"/>
    <s v="Furnishings"/>
    <s v="Eldon Econocleat Chair Mats for Low Pile Carpets"/>
    <n v="207.35"/>
    <n v="5"/>
    <n v="0"/>
    <n v="24.882000000000001"/>
    <s v="OK"/>
    <n v="0.12000000000000001"/>
  </r>
  <r>
    <n v="3513"/>
    <s v="CA-2017-140326"/>
    <x v="1876"/>
    <x v="81"/>
    <x v="1098"/>
    <d v="2017-06-09T00:00:00"/>
    <n v="582"/>
    <n v="2015"/>
    <s v="Q4"/>
    <s v="Nov"/>
    <s v="First Class"/>
    <s v="HW-14935"/>
    <s v="Helen Wasserman"/>
    <s v="Corporate"/>
    <s v="United States"/>
    <s v="Chicago"/>
    <s v="Illinois"/>
    <n v="60653"/>
    <s v="Central"/>
    <s v="FUR-BO-10000112"/>
    <s v="Furniture"/>
    <s v="Bookcases"/>
    <s v="Bush Birmingham Collection Bookcase, Dark Cherry"/>
    <n v="825.17399999999998"/>
    <n v="9"/>
    <n v="0.3"/>
    <n v="-117.88200000000001"/>
    <s v="OK"/>
    <n v="-0.14285714285714288"/>
  </r>
  <r>
    <n v="7136"/>
    <s v="CA-2017-141439"/>
    <x v="1877"/>
    <x v="216"/>
    <x v="304"/>
    <d v="2017-03-09T00:00:00"/>
    <n v="56"/>
    <n v="2017"/>
    <s v="Q1"/>
    <s v="Jan"/>
    <s v="Standard Class"/>
    <s v="TT-21460"/>
    <s v="Tonja Turnell"/>
    <s v="Home Office"/>
    <s v="United States"/>
    <s v="Richmond"/>
    <s v="Indiana"/>
    <n v="47374"/>
    <s v="Central"/>
    <s v="FUR-CH-10004287"/>
    <s v="Furniture"/>
    <s v="Chairs"/>
    <s v="SAFCO Arco Folding Chair"/>
    <n v="828.6"/>
    <n v="3"/>
    <n v="0"/>
    <n v="240.29400000000001"/>
    <s v="OK"/>
    <n v="0.28999999999999998"/>
  </r>
  <r>
    <n v="73"/>
    <s v="US-2015-134026"/>
    <x v="1878"/>
    <x v="405"/>
    <x v="265"/>
    <d v="2018-04-22T00:00:00"/>
    <n v="1172"/>
    <n v="2015"/>
    <s v="Q1"/>
    <s v="Feb"/>
    <s v="Standard Class"/>
    <s v="JE-15745"/>
    <s v="Joel Eaton"/>
    <s v="Consumer"/>
    <s v="United States"/>
    <s v="Memphis"/>
    <s v="Tennessee"/>
    <n v="38109"/>
    <s v="South"/>
    <s v="FUR-CH-10000513"/>
    <s v="Furniture"/>
    <s v="Chairs"/>
    <s v="High-Back Leather Manager's Chair"/>
    <n v="831.93600000000004"/>
    <n v="8"/>
    <n v="0.2"/>
    <n v="-114.3912"/>
    <s v="OK"/>
    <n v="-0.13749999999999998"/>
  </r>
  <r>
    <n v="1083"/>
    <s v="US-2016-143819"/>
    <x v="1879"/>
    <x v="877"/>
    <x v="1099"/>
    <d v="2016-05-03T00:00:00"/>
    <n v="508"/>
    <n v="2014"/>
    <s v="Q4"/>
    <s v="Dec"/>
    <s v="Standard Class"/>
    <s v="KD-16270"/>
    <s v="Karen Daniels"/>
    <s v="Consumer"/>
    <s v="United States"/>
    <s v="Yonkers"/>
    <s v="New York"/>
    <n v="10701"/>
    <s v="East"/>
    <s v="FUR-TA-10001095"/>
    <s v="Furniture"/>
    <s v="Tables"/>
    <s v="Chromcraft Round Conference Tables"/>
    <n v="836.59199999999998"/>
    <n v="8"/>
    <n v="0.4"/>
    <n v="-264.92079999999999"/>
    <s v="OK"/>
    <n v="-0.31666666666666665"/>
  </r>
  <r>
    <n v="8026"/>
    <s v="CA-2015-132465"/>
    <x v="1880"/>
    <x v="876"/>
    <x v="361"/>
    <d v="2015-09-15T00:00:00"/>
    <n v="297"/>
    <n v="2014"/>
    <s v="Q4"/>
    <s v="Nov"/>
    <s v="Second Class"/>
    <s v="DM-13525"/>
    <s v="Don Miller"/>
    <s v="Corporate"/>
    <s v="United States"/>
    <s v="New York City"/>
    <s v="New York"/>
    <n v="10035"/>
    <s v="East"/>
    <s v="FUR-FU-10000277"/>
    <s v="Furniture"/>
    <s v="Furnishings"/>
    <s v="Deflect-o DuraMat Antistatic Studded Beveled Mat for Medium Pile Carpeting"/>
    <n v="210.68"/>
    <n v="2"/>
    <n v="0"/>
    <n v="50.563200000000002"/>
    <s v="OK"/>
    <n v="0.24"/>
  </r>
  <r>
    <n v="9908"/>
    <s v="US-2015-129007"/>
    <x v="1881"/>
    <x v="876"/>
    <x v="703"/>
    <d v="2019-05-19T00:00:00"/>
    <n v="1342"/>
    <n v="2015"/>
    <s v="Q3"/>
    <s v="Sep"/>
    <s v="First Class"/>
    <s v="KD-16615"/>
    <s v="Ken Dana"/>
    <s v="Corporate"/>
    <s v="United States"/>
    <s v="Anaheim"/>
    <s v="California"/>
    <n v="92804"/>
    <s v="West"/>
    <s v="FUR-CH-10000155"/>
    <s v="Furniture"/>
    <s v="Chairs"/>
    <s v="Global Comet Stacking Armless Chair"/>
    <n v="717.72"/>
    <n v="3"/>
    <n v="0.2"/>
    <n v="71.772000000000006"/>
    <s v="OK"/>
    <n v="0.1"/>
  </r>
  <r>
    <n v="1510"/>
    <s v="CA-2017-103611"/>
    <x v="1882"/>
    <x v="878"/>
    <x v="826"/>
    <d v="2017-09-15T00:00:00"/>
    <n v="521"/>
    <n v="2016"/>
    <s v="Q2"/>
    <s v="Apr"/>
    <s v="First Class"/>
    <s v="JM-15535"/>
    <s v="Jessica Myrick"/>
    <s v="Consumer"/>
    <s v="United States"/>
    <s v="Los Angeles"/>
    <s v="California"/>
    <n v="90036"/>
    <s v="West"/>
    <s v="FUR-FU-10004270"/>
    <s v="Furniture"/>
    <s v="Furnishings"/>
    <s v="Eldon Image Series Desk Accessories, Burgundy"/>
    <n v="8.36"/>
    <n v="2"/>
    <n v="0"/>
    <n v="3.0095999999999998"/>
    <s v="OK"/>
    <n v="0.36"/>
  </r>
  <r>
    <n v="4435"/>
    <s v="CA-2016-168893"/>
    <x v="1883"/>
    <x v="80"/>
    <x v="55"/>
    <d v="2016-08-11T00:00:00"/>
    <n v="552"/>
    <n v="2015"/>
    <s v="Q1"/>
    <s v="Feb"/>
    <s v="Second Class"/>
    <s v="AP-10915"/>
    <s v="Arthur Prichep"/>
    <s v="Consumer"/>
    <s v="United States"/>
    <s v="Henderson"/>
    <s v="Kentucky"/>
    <n v="42420"/>
    <s v="South"/>
    <s v="FUR-TA-10003392"/>
    <s v="Furniture"/>
    <s v="Tables"/>
    <s v="Global Adaptabilities Conference Tables"/>
    <n v="842.94"/>
    <n v="3"/>
    <n v="0"/>
    <n v="160.15860000000001"/>
    <s v="OK"/>
    <n v="0.19"/>
  </r>
  <r>
    <n v="4662"/>
    <s v="CA-2015-112130"/>
    <x v="1884"/>
    <x v="879"/>
    <x v="1100"/>
    <d v="2015-07-05T00:00:00"/>
    <n v="351"/>
    <n v="2014"/>
    <s v="Q3"/>
    <s v="Jul"/>
    <s v="Standard Class"/>
    <s v="SV-20785"/>
    <s v="Stewart Visinsky"/>
    <s v="Consumer"/>
    <s v="United States"/>
    <s v="Philadelphia"/>
    <s v="Pennsylvania"/>
    <n v="19140"/>
    <s v="East"/>
    <s v="FUR-CH-10002965"/>
    <s v="Furniture"/>
    <s v="Chairs"/>
    <s v="Global Leather Highback Executive Chair with Pneumatic Height Adjustment, Black"/>
    <n v="844.11599999999999"/>
    <n v="6"/>
    <n v="0.3"/>
    <n v="-36.176400000000001"/>
    <s v="OK"/>
    <n v="-4.2857142857142858E-2"/>
  </r>
  <r>
    <n v="3552"/>
    <s v="CA-2016-152555"/>
    <x v="1885"/>
    <x v="675"/>
    <x v="887"/>
    <d v="2018-02-02T00:00:00"/>
    <n v="729"/>
    <n v="2016"/>
    <s v="Q1"/>
    <s v="Feb"/>
    <s v="Second Class"/>
    <s v="ME-17320"/>
    <s v="Maria Etezadi"/>
    <s v="Home Office"/>
    <s v="United States"/>
    <s v="Chicago"/>
    <s v="Illinois"/>
    <n v="60653"/>
    <s v="Central"/>
    <s v="FUR-CH-10002965"/>
    <s v="Furniture"/>
    <s v="Chairs"/>
    <s v="Global Leather Highback Executive Chair with Pneumatic Height Adjustment, Black"/>
    <n v="844.11599999999999"/>
    <n v="6"/>
    <n v="0.3"/>
    <n v="-36.176400000000001"/>
    <s v="OK"/>
    <n v="-4.2857142857142858E-2"/>
  </r>
  <r>
    <n v="6812"/>
    <s v="CA-2017-156237"/>
    <x v="1886"/>
    <x v="878"/>
    <x v="1101"/>
    <d v="2019-06-01T00:00:00"/>
    <n v="624"/>
    <n v="2017"/>
    <s v="Q3"/>
    <s v="Sep"/>
    <s v="First Class"/>
    <s v="PS-18760"/>
    <s v="Pamela Stobb"/>
    <s v="Consumer"/>
    <s v="United States"/>
    <s v="Philadelphia"/>
    <s v="Pennsylvania"/>
    <n v="19140"/>
    <s v="East"/>
    <s v="FUR-CH-10002372"/>
    <s v="Furniture"/>
    <s v="Chairs"/>
    <s v="Office Star - Ergonomically Designed Knee Chair"/>
    <n v="113.372"/>
    <n v="2"/>
    <n v="0.3"/>
    <n v="-29.152799999999999"/>
    <s v="OK"/>
    <n v="-0.25714285714285712"/>
  </r>
  <r>
    <n v="6814"/>
    <s v="CA-2017-156237"/>
    <x v="1887"/>
    <x v="878"/>
    <x v="1101"/>
    <d v="2019-06-02T00:00:00"/>
    <n v="625"/>
    <n v="2017"/>
    <s v="Q3"/>
    <s v="Sep"/>
    <s v="First Class"/>
    <s v="PS-18760"/>
    <s v="Pamela Stobb"/>
    <s v="Consumer"/>
    <s v="United States"/>
    <s v="Philadelphia"/>
    <s v="Pennsylvania"/>
    <n v="19140"/>
    <s v="East"/>
    <s v="FUR-FU-10001057"/>
    <s v="Furniture"/>
    <s v="Furnishings"/>
    <s v="Tensor Track Tree Floor Lamp"/>
    <n v="127.93600000000001"/>
    <n v="8"/>
    <n v="0.2"/>
    <n v="4.7976000000000001"/>
    <s v="OK"/>
    <n v="3.7499999999999999E-2"/>
  </r>
  <r>
    <n v="6312"/>
    <s v="CA-2014-112837"/>
    <x v="1888"/>
    <x v="880"/>
    <x v="859"/>
    <d v="2014-09-16T00:00:00"/>
    <n v="119"/>
    <n v="2014"/>
    <s v="Q2"/>
    <s v="May"/>
    <s v="Standard Class"/>
    <s v="LW-17125"/>
    <s v="Liz Willingham"/>
    <s v="Consumer"/>
    <s v="United States"/>
    <s v="Oxnard"/>
    <s v="California"/>
    <n v="93030"/>
    <s v="West"/>
    <s v="FUR-FU-10004006"/>
    <s v="Furniture"/>
    <s v="Furnishings"/>
    <s v="Deflect-o DuraMat Lighweight, Studded, Beveled Mat for Low Pile Carpeting"/>
    <n v="127.95"/>
    <n v="3"/>
    <n v="0"/>
    <n v="21.7515"/>
    <s v="OK"/>
    <n v="0.16999999999999998"/>
  </r>
  <r>
    <n v="7526"/>
    <s v="CA-2014-125731"/>
    <x v="1889"/>
    <x v="880"/>
    <x v="1102"/>
    <d v="2014-09-16T00:00:00"/>
    <n v="136"/>
    <n v="2014"/>
    <s v="Q2"/>
    <s v="May"/>
    <s v="Standard Class"/>
    <s v="CL-12565"/>
    <s v="Clay Ludtke"/>
    <s v="Consumer"/>
    <s v="United States"/>
    <s v="Gresham"/>
    <s v="Oregon"/>
    <n v="97030"/>
    <s v="West"/>
    <s v="FUR-CH-10003973"/>
    <s v="Furniture"/>
    <s v="Chairs"/>
    <s v="GuestStacker Chair with Chrome Finish Legs"/>
    <n v="1487.04"/>
    <n v="5"/>
    <n v="0.2"/>
    <n v="148.70400000000001"/>
    <s v="OK"/>
    <n v="0.1"/>
  </r>
  <r>
    <n v="7491"/>
    <s v="CA-2015-108672"/>
    <x v="1890"/>
    <x v="881"/>
    <x v="1103"/>
    <d v="2015-09-16T00:00:00"/>
    <n v="316"/>
    <n v="2014"/>
    <s v="Q4"/>
    <s v="Nov"/>
    <s v="Standard Class"/>
    <s v="FA-14230"/>
    <s v="Frank Atkinson"/>
    <s v="Corporate"/>
    <s v="United States"/>
    <s v="Los Angeles"/>
    <s v="California"/>
    <n v="90032"/>
    <s v="West"/>
    <s v="FUR-FU-10003799"/>
    <s v="Furniture"/>
    <s v="Furnishings"/>
    <s v="Seth Thomas 13 1/2&quot; Wall Clock"/>
    <n v="106.68"/>
    <n v="6"/>
    <n v="0"/>
    <n v="33.070799999999998"/>
    <s v="OK"/>
    <n v="0.30999999999999994"/>
  </r>
  <r>
    <n v="8807"/>
    <s v="CA-2016-113082"/>
    <x v="1891"/>
    <x v="882"/>
    <x v="1104"/>
    <d v="2016-09-16T00:00:00"/>
    <n v="420"/>
    <n v="2015"/>
    <s v="Q3"/>
    <s v="Jul"/>
    <s v="Standard Class"/>
    <s v="MC-17590"/>
    <s v="Matt Collister"/>
    <s v="Corporate"/>
    <s v="United States"/>
    <s v="Utica"/>
    <s v="New York"/>
    <n v="13501"/>
    <s v="East"/>
    <s v="FUR-FU-10002813"/>
    <s v="Furniture"/>
    <s v="Furnishings"/>
    <s v="DAX Contemporary Wood Frame with Silver Metal Mat, Desktop, 11 x 14 Size"/>
    <n v="40.479999999999997"/>
    <n v="2"/>
    <n v="0"/>
    <n v="14.572800000000001"/>
    <s v="OK"/>
    <n v="0.36000000000000004"/>
  </r>
  <r>
    <n v="7494"/>
    <s v="US-2017-160836"/>
    <x v="1892"/>
    <x v="883"/>
    <x v="743"/>
    <d v="2017-09-16T00:00:00"/>
    <n v="539"/>
    <n v="2016"/>
    <s v="Q1"/>
    <s v="Mar"/>
    <s v="Standard Class"/>
    <s v="CC-12475"/>
    <s v="Cindy Chapman"/>
    <s v="Consumer"/>
    <s v="United States"/>
    <s v="Houston"/>
    <s v="Texas"/>
    <n v="77070"/>
    <s v="Central"/>
    <s v="FUR-TA-10002855"/>
    <s v="Furniture"/>
    <s v="Tables"/>
    <s v="Bevis Round Conference Table Top &amp; Single Column Base"/>
    <n v="512.19000000000005"/>
    <n v="5"/>
    <n v="0.3"/>
    <n v="-65.852999999999994"/>
    <s v="OK"/>
    <n v="-0.12857142857142856"/>
  </r>
  <r>
    <n v="3996"/>
    <s v="CA-2015-105627"/>
    <x v="1893"/>
    <x v="737"/>
    <x v="1105"/>
    <d v="2015-12-03T00:00:00"/>
    <n v="427"/>
    <n v="2014"/>
    <s v="Q4"/>
    <s v="Oct"/>
    <s v="Standard Class"/>
    <s v="DK-12895"/>
    <s v="Dana Kaydos"/>
    <s v="Consumer"/>
    <s v="United States"/>
    <s v="Kenosha"/>
    <s v="Wisconsin"/>
    <n v="53142"/>
    <s v="Central"/>
    <s v="FUR-CH-10002084"/>
    <s v="Furniture"/>
    <s v="Chairs"/>
    <s v="Hon Mobius Operator's Chair"/>
    <n v="860.93"/>
    <n v="7"/>
    <n v="0"/>
    <n v="189.40459999999999"/>
    <s v="OK"/>
    <n v="0.22"/>
  </r>
  <r>
    <n v="8168"/>
    <s v="CA-2016-144148"/>
    <x v="1894"/>
    <x v="884"/>
    <x v="39"/>
    <d v="2019-02-19T00:00:00"/>
    <n v="1017"/>
    <n v="2016"/>
    <s v="Q2"/>
    <s v="May"/>
    <s v="Standard Class"/>
    <s v="AH-10690"/>
    <s v="Anna HŠberlin"/>
    <s v="Corporate"/>
    <s v="United States"/>
    <s v="San Francisco"/>
    <s v="California"/>
    <n v="94122"/>
    <s v="West"/>
    <s v="FUR-TA-10002774"/>
    <s v="Furniture"/>
    <s v="Tables"/>
    <s v="Laminate Occasional Tables"/>
    <n v="863.12800000000004"/>
    <n v="7"/>
    <n v="0.2"/>
    <n v="-32.3673"/>
    <s v="OK"/>
    <n v="-3.7499999999999999E-2"/>
  </r>
  <r>
    <n v="4265"/>
    <s v="US-2016-131611"/>
    <x v="1895"/>
    <x v="253"/>
    <x v="1106"/>
    <d v="2016-09-11T00:00:00"/>
    <n v="529"/>
    <n v="2015"/>
    <s v="Q2"/>
    <s v="Apr"/>
    <s v="Standard Class"/>
    <s v="EP-13915"/>
    <s v="Emily Phan"/>
    <s v="Consumer"/>
    <s v="United States"/>
    <s v="Houston"/>
    <s v="Texas"/>
    <n v="77036"/>
    <s v="Central"/>
    <s v="FUR-TA-10002774"/>
    <s v="Furniture"/>
    <s v="Tables"/>
    <s v="Laminate Occasional Tables"/>
    <n v="863.12800000000004"/>
    <n v="8"/>
    <n v="0.3"/>
    <n v="-160.29519999999999"/>
    <s v="OK"/>
    <n v="-0.18571428571428569"/>
  </r>
  <r>
    <n v="5754"/>
    <s v="CA-2016-118514"/>
    <x v="1896"/>
    <x v="815"/>
    <x v="1107"/>
    <d v="2016-10-02T00:00:00"/>
    <n v="621"/>
    <n v="2015"/>
    <s v="Q1"/>
    <s v="Jan"/>
    <s v="Standard Class"/>
    <s v="LC-17050"/>
    <s v="Liz Carlisle"/>
    <s v="Consumer"/>
    <s v="United States"/>
    <s v="Richmond"/>
    <s v="Kentucky"/>
    <n v="40475"/>
    <s v="South"/>
    <s v="FUR-CH-10000015"/>
    <s v="Furniture"/>
    <s v="Chairs"/>
    <s v="Hon Multipurpose Stacking Arm Chairs"/>
    <n v="866.4"/>
    <n v="4"/>
    <n v="0"/>
    <n v="225.26400000000001"/>
    <s v="OK"/>
    <n v="0.26"/>
  </r>
  <r>
    <n v="9582"/>
    <s v="CA-2017-152975"/>
    <x v="1897"/>
    <x v="883"/>
    <x v="1108"/>
    <d v="2019-06-03T00:00:00"/>
    <n v="625"/>
    <n v="2017"/>
    <s v="Q3"/>
    <s v="Sep"/>
    <s v="First Class"/>
    <s v="RB-19705"/>
    <s v="Roger Barcio"/>
    <s v="Home Office"/>
    <s v="United States"/>
    <s v="New York City"/>
    <s v="New York"/>
    <n v="10035"/>
    <s v="East"/>
    <s v="FUR-CH-10003298"/>
    <s v="Furniture"/>
    <s v="Chairs"/>
    <s v="Office Star - Contemporary Task Swivel chair with Loop Arms, Charcoal"/>
    <n v="589.41"/>
    <n v="5"/>
    <n v="0.1"/>
    <n v="-6.5490000000000004"/>
    <s v="OK"/>
    <n v="-1.1111111111111112E-2"/>
  </r>
  <r>
    <n v="5278"/>
    <s v="CA-2014-113859"/>
    <x v="1898"/>
    <x v="885"/>
    <x v="1077"/>
    <d v="2019-05-17T00:00:00"/>
    <n v="1703"/>
    <n v="2014"/>
    <s v="Q3"/>
    <s v="Sep"/>
    <s v="Standard Class"/>
    <s v="BC-11125"/>
    <s v="Becky Castell"/>
    <s v="Home Office"/>
    <s v="United States"/>
    <s v="Odessa"/>
    <s v="Texas"/>
    <n v="79762"/>
    <s v="Central"/>
    <s v="FUR-CH-10004698"/>
    <s v="Furniture"/>
    <s v="Chairs"/>
    <s v="Padded Folding Chairs, Black, 4/Carton"/>
    <n v="340.11599999999999"/>
    <n v="6"/>
    <n v="0.3"/>
    <n v="-9.7175999999999991"/>
    <s v="OK"/>
    <n v="-2.8571428571428571E-2"/>
  </r>
  <r>
    <n v="9426"/>
    <s v="CA-2014-116246"/>
    <x v="1899"/>
    <x v="885"/>
    <x v="1109"/>
    <d v="2014-09-17T00:00:00"/>
    <n v="102"/>
    <n v="2014"/>
    <s v="Q2"/>
    <s v="Jun"/>
    <s v="Second Class"/>
    <s v="LW-17215"/>
    <s v="Luke Weiss"/>
    <s v="Consumer"/>
    <s v="United States"/>
    <s v="New York City"/>
    <s v="New York"/>
    <n v="10035"/>
    <s v="East"/>
    <s v="FUR-CH-10002024"/>
    <s v="Furniture"/>
    <s v="Chairs"/>
    <s v="HON 5400 Series Task Chairs for Big and Tall"/>
    <n v="3785.2919999999999"/>
    <n v="6"/>
    <n v="0.1"/>
    <n v="420.58800000000002"/>
    <s v="OK"/>
    <n v="0.11111111111111112"/>
  </r>
  <r>
    <n v="6566"/>
    <s v="CA-2014-166086"/>
    <x v="1900"/>
    <x v="555"/>
    <x v="721"/>
    <d v="2014-12-05T00:00:00"/>
    <n v="261"/>
    <n v="2014"/>
    <s v="Q1"/>
    <s v="Mar"/>
    <s v="Standard Class"/>
    <s v="CT-11995"/>
    <s v="Carol Triggs"/>
    <s v="Consumer"/>
    <s v="United States"/>
    <s v="Lawrence"/>
    <s v="Massachusetts"/>
    <n v="1841"/>
    <s v="East"/>
    <s v="FUR-CH-10004675"/>
    <s v="Furniture"/>
    <s v="Chairs"/>
    <s v="Lifetime Advantage Folding Chairs, 4/Carton"/>
    <n v="872.32"/>
    <n v="4"/>
    <n v="0"/>
    <n v="244.24959999999999"/>
    <s v="OK"/>
    <n v="0.27999999999999997"/>
  </r>
  <r>
    <n v="8187"/>
    <s v="CA-2015-136728"/>
    <x v="1901"/>
    <x v="886"/>
    <x v="183"/>
    <d v="2019-05-22T00:00:00"/>
    <n v="1343"/>
    <n v="2015"/>
    <s v="Q3"/>
    <s v="Sep"/>
    <s v="Second Class"/>
    <s v="AG-10900"/>
    <s v="Arthur Gainer"/>
    <s v="Consumer"/>
    <s v="United States"/>
    <s v="Chicago"/>
    <s v="Illinois"/>
    <n v="60623"/>
    <s v="Central"/>
    <s v="FUR-CH-10003817"/>
    <s v="Furniture"/>
    <s v="Chairs"/>
    <s v="Global Value Steno Chair, Gray"/>
    <n v="170.072"/>
    <n v="4"/>
    <n v="0.3"/>
    <n v="-12.148"/>
    <s v="OK"/>
    <n v="-7.1428571428571425E-2"/>
  </r>
  <r>
    <n v="6845"/>
    <s v="CA-2016-123946"/>
    <x v="1902"/>
    <x v="887"/>
    <x v="1110"/>
    <d v="2016-09-17T00:00:00"/>
    <n v="420"/>
    <n v="2015"/>
    <s v="Q3"/>
    <s v="Jul"/>
    <s v="Standard Class"/>
    <s v="AJ-10795"/>
    <s v="Anthony Johnson"/>
    <s v="Corporate"/>
    <s v="United States"/>
    <s v="Springfield"/>
    <s v="Virginia"/>
    <n v="22153"/>
    <s v="South"/>
    <s v="FUR-CH-10002073"/>
    <s v="Furniture"/>
    <s v="Chairs"/>
    <s v="Hon Olson Stacker Chairs"/>
    <n v="1059.1199999999999"/>
    <n v="4"/>
    <n v="0"/>
    <n v="307.14479999999998"/>
    <s v="OK"/>
    <n v="0.28999999999999998"/>
  </r>
  <r>
    <n v="8696"/>
    <s v="CA-2017-127096"/>
    <x v="1903"/>
    <x v="888"/>
    <x v="1111"/>
    <d v="2019-06-13T00:00:00"/>
    <n v="634"/>
    <n v="2017"/>
    <s v="Q3"/>
    <s v="Sep"/>
    <s v="Second Class"/>
    <s v="CS-12400"/>
    <s v="Christopher Schild"/>
    <s v="Home Office"/>
    <s v="United States"/>
    <s v="San Francisco"/>
    <s v="California"/>
    <n v="94109"/>
    <s v="West"/>
    <s v="FUR-TA-10003473"/>
    <s v="Furniture"/>
    <s v="Tables"/>
    <s v="Bretford Rectangular Conference Table Tops"/>
    <n v="300.904"/>
    <n v="1"/>
    <n v="0.2"/>
    <n v="11.283899999999999"/>
    <s v="OK"/>
    <n v="3.7499999999999999E-2"/>
  </r>
  <r>
    <n v="7784"/>
    <s v="CA-2016-162236"/>
    <x v="1904"/>
    <x v="422"/>
    <x v="1112"/>
    <d v="2016-06-11T00:00:00"/>
    <n v="463"/>
    <n v="2015"/>
    <s v="Q1"/>
    <s v="Mar"/>
    <s v="Second Class"/>
    <s v="ER-13855"/>
    <s v="Elpida Rittenbach"/>
    <s v="Corporate"/>
    <s v="United States"/>
    <s v="Charlotte"/>
    <s v="North Carolina"/>
    <n v="28205"/>
    <s v="South"/>
    <s v="FUR-TA-10002533"/>
    <s v="Furniture"/>
    <s v="Tables"/>
    <s v="BPI Conference Tables"/>
    <n v="876.3"/>
    <n v="10"/>
    <n v="0.4"/>
    <n v="-292.10000000000002"/>
    <s v="OK"/>
    <n v="-0.33333333333333337"/>
  </r>
  <r>
    <n v="1540"/>
    <s v="CA-2017-121888"/>
    <x v="1905"/>
    <x v="888"/>
    <x v="1111"/>
    <d v="2019-06-12T00:00:00"/>
    <n v="633"/>
    <n v="2017"/>
    <s v="Q3"/>
    <s v="Sep"/>
    <s v="Second Class"/>
    <s v="CL-11890"/>
    <s v="Carl Ludwig"/>
    <s v="Consumer"/>
    <s v="United States"/>
    <s v="Everett"/>
    <s v="Massachusetts"/>
    <n v="2149"/>
    <s v="East"/>
    <s v="FUR-BO-10002545"/>
    <s v="Furniture"/>
    <s v="Bookcases"/>
    <s v="Atlantic Metals Mobile 3-Shelf Bookcases, Custom Colors"/>
    <n v="782.94"/>
    <n v="3"/>
    <n v="0"/>
    <n v="203.56440000000001"/>
    <s v="OK"/>
    <n v="0.26"/>
  </r>
  <r>
    <n v="8435"/>
    <s v="US-2014-127635"/>
    <x v="1906"/>
    <x v="889"/>
    <x v="506"/>
    <d v="2019-05-28T00:00:00"/>
    <n v="1713"/>
    <n v="2014"/>
    <s v="Q3"/>
    <s v="Sep"/>
    <s v="Second Class"/>
    <s v="SC-20260"/>
    <s v="Scott Cohen"/>
    <s v="Corporate"/>
    <s v="United States"/>
    <s v="Corpus Christi"/>
    <s v="Texas"/>
    <n v="78415"/>
    <s v="Central"/>
    <s v="FUR-FU-10000550"/>
    <s v="Furniture"/>
    <s v="Furnishings"/>
    <s v="Stacking Trays by OIC"/>
    <n v="9.9600000000000009"/>
    <n v="5"/>
    <n v="0.6"/>
    <n v="-6.7229999999999999"/>
    <s v="OK"/>
    <n v="-0.67499999999999993"/>
  </r>
  <r>
    <n v="709"/>
    <s v="CA-2014-112158"/>
    <x v="1907"/>
    <x v="890"/>
    <x v="1113"/>
    <d v="2014-04-12T00:00:00"/>
    <n v="78"/>
    <n v="2014"/>
    <s v="Q1"/>
    <s v="Jan"/>
    <s v="First Class"/>
    <s v="DP-13165"/>
    <s v="David Philippe"/>
    <s v="Consumer"/>
    <s v="United States"/>
    <s v="New York City"/>
    <s v="New York"/>
    <n v="10035"/>
    <s v="East"/>
    <s v="FUR-BO-10003272"/>
    <s v="Furniture"/>
    <s v="Bookcases"/>
    <s v="O'Sullivan Living Dimensions 5-Shelf Bookcases"/>
    <n v="883.92"/>
    <n v="5"/>
    <n v="0.2"/>
    <n v="-110.49"/>
    <s v="OK"/>
    <n v="-0.125"/>
  </r>
  <r>
    <n v="563"/>
    <s v="CA-2014-145576"/>
    <x v="1908"/>
    <x v="889"/>
    <x v="506"/>
    <d v="2019-05-27T00:00:00"/>
    <n v="1712"/>
    <n v="2014"/>
    <s v="Q3"/>
    <s v="Sep"/>
    <s v="Second Class"/>
    <s v="CA-12775"/>
    <s v="Cynthia Arntzen"/>
    <s v="Consumer"/>
    <s v="United States"/>
    <s v="Tampa"/>
    <s v="Florida"/>
    <n v="33614"/>
    <s v="South"/>
    <s v="FUR-FU-10004020"/>
    <s v="Furniture"/>
    <s v="Furnishings"/>
    <s v="Advantus Panel Wall Acrylic Frame"/>
    <n v="13.128"/>
    <n v="3"/>
    <n v="0.2"/>
    <n v="3.7743000000000002"/>
    <s v="OK"/>
    <n v="0.28750000000000003"/>
  </r>
  <r>
    <n v="8862"/>
    <s v="CA-2015-125934"/>
    <x v="1909"/>
    <x v="891"/>
    <x v="368"/>
    <d v="2015-09-18T00:00:00"/>
    <n v="299"/>
    <n v="2014"/>
    <s v="Q4"/>
    <s v="Nov"/>
    <s v="Standard Class"/>
    <s v="SN-20560"/>
    <s v="Skye Norling"/>
    <s v="Home Office"/>
    <s v="United States"/>
    <s v="Paterson"/>
    <s v="New Jersey"/>
    <n v="7501"/>
    <s v="East"/>
    <s v="FUR-FU-10002107"/>
    <s v="Furniture"/>
    <s v="Furnishings"/>
    <s v="Eldon Pizzaz Desk Accessories"/>
    <n v="8.92"/>
    <n v="4"/>
    <n v="0"/>
    <n v="3.9247999999999998"/>
    <s v="OK"/>
    <n v="0.44"/>
  </r>
  <r>
    <n v="7594"/>
    <s v="CA-2016-158778"/>
    <x v="1910"/>
    <x v="321"/>
    <x v="1114"/>
    <d v="2016-09-09T00:00:00"/>
    <n v="534"/>
    <n v="2015"/>
    <s v="Q1"/>
    <s v="Mar"/>
    <s v="Standard Class"/>
    <s v="DB-13210"/>
    <s v="Dean Braden"/>
    <s v="Consumer"/>
    <s v="United States"/>
    <s v="Philadelphia"/>
    <s v="Pennsylvania"/>
    <n v="19134"/>
    <s v="East"/>
    <s v="FUR-CH-10000309"/>
    <s v="Furniture"/>
    <s v="Chairs"/>
    <s v="Global Comet Stacking Arm Chair"/>
    <n v="887.27099999999996"/>
    <n v="3"/>
    <n v="0.3"/>
    <n v="-63.3765"/>
    <s v="OK"/>
    <n v="-7.1428571428571438E-2"/>
  </r>
  <r>
    <n v="1815"/>
    <s v="CA-2015-131597"/>
    <x v="1911"/>
    <x v="891"/>
    <x v="800"/>
    <d v="2019-05-30T00:00:00"/>
    <n v="1350"/>
    <n v="2015"/>
    <s v="Q3"/>
    <s v="Sep"/>
    <s v="Standard Class"/>
    <s v="SP-20620"/>
    <s v="Stefania Perrino"/>
    <s v="Corporate"/>
    <s v="United States"/>
    <s v="Los Angeles"/>
    <s v="California"/>
    <n v="90045"/>
    <s v="West"/>
    <s v="FUR-TA-10002607"/>
    <s v="Furniture"/>
    <s v="Tables"/>
    <s v="KI Conference Tables"/>
    <n v="170.136"/>
    <n v="3"/>
    <n v="0.2"/>
    <n v="-8.5068000000000001"/>
    <s v="OK"/>
    <n v="-0.05"/>
  </r>
  <r>
    <n v="7306"/>
    <s v="CA-2014-137274"/>
    <x v="1912"/>
    <x v="892"/>
    <x v="851"/>
    <d v="2018-01-30T00:00:00"/>
    <n v="1456"/>
    <n v="2014"/>
    <s v="Q1"/>
    <s v="Feb"/>
    <s v="Standard Class"/>
    <s v="MG-18145"/>
    <s v="Mike Gockenbach"/>
    <s v="Consumer"/>
    <s v="United States"/>
    <s v="Plano"/>
    <s v="Texas"/>
    <n v="75023"/>
    <s v="Central"/>
    <s v="FUR-TA-10001889"/>
    <s v="Furniture"/>
    <s v="Tables"/>
    <s v="Bush Advantage Collection Racetrack Conference Table"/>
    <n v="890.84100000000001"/>
    <n v="3"/>
    <n v="0.3"/>
    <n v="-152.71559999999999"/>
    <s v="OK"/>
    <n v="-0.17142857142857143"/>
  </r>
  <r>
    <n v="7058"/>
    <s v="CA-2016-165330"/>
    <x v="1913"/>
    <x v="705"/>
    <x v="239"/>
    <d v="2016-11-12T00:00:00"/>
    <n v="495"/>
    <n v="2015"/>
    <s v="Q3"/>
    <s v="Jul"/>
    <s v="Same Day"/>
    <s v="WB-21850"/>
    <s v="William Brown"/>
    <s v="Consumer"/>
    <s v="United States"/>
    <s v="Anaheim"/>
    <s v="California"/>
    <n v="92804"/>
    <s v="West"/>
    <s v="FUR-TA-10004619"/>
    <s v="Furniture"/>
    <s v="Tables"/>
    <s v="Hon Non-Folding Utility Tables"/>
    <n v="892.13599999999997"/>
    <n v="7"/>
    <n v="0.2"/>
    <n v="111.517"/>
    <s v="OK"/>
    <n v="0.125"/>
  </r>
  <r>
    <n v="7646"/>
    <s v="CA-2015-161452"/>
    <x v="1914"/>
    <x v="893"/>
    <x v="1115"/>
    <d v="2015-11-04T00:00:00"/>
    <n v="438"/>
    <n v="2014"/>
    <s v="Q3"/>
    <s v="Aug"/>
    <s v="Standard Class"/>
    <s v="CA-11965"/>
    <s v="Carol Adams"/>
    <s v="Corporate"/>
    <s v="United States"/>
    <s v="Los Angeles"/>
    <s v="California"/>
    <n v="90036"/>
    <s v="West"/>
    <s v="FUR-CH-10003973"/>
    <s v="Furniture"/>
    <s v="Chairs"/>
    <s v="GuestStacker Chair with Chrome Finish Legs"/>
    <n v="892.22400000000005"/>
    <n v="3"/>
    <n v="0.2"/>
    <n v="89.222399999999993"/>
    <s v="OK"/>
    <n v="9.9999999999999992E-2"/>
  </r>
  <r>
    <n v="5189"/>
    <s v="CA-2015-115567"/>
    <x v="1915"/>
    <x v="891"/>
    <x v="800"/>
    <d v="2019-05-23T00:00:00"/>
    <n v="1343"/>
    <n v="2015"/>
    <s v="Q3"/>
    <s v="Sep"/>
    <s v="Standard Class"/>
    <s v="ZC-21910"/>
    <s v="Zuschuss Carroll"/>
    <s v="Consumer"/>
    <s v="United States"/>
    <s v="Columbus"/>
    <s v="Indiana"/>
    <n v="47201"/>
    <s v="Central"/>
    <s v="FUR-CH-10000015"/>
    <s v="Furniture"/>
    <s v="Chairs"/>
    <s v="Hon Multipurpose Stacking Arm Chairs"/>
    <n v="1516.2"/>
    <n v="7"/>
    <n v="0"/>
    <n v="394.21199999999999"/>
    <s v="OK"/>
    <n v="0.26"/>
  </r>
  <r>
    <n v="2290"/>
    <s v="CA-2017-115154"/>
    <x v="1916"/>
    <x v="894"/>
    <x v="385"/>
    <d v="2017-11-01T00:00:00"/>
    <n v="665"/>
    <n v="2016"/>
    <s v="Q1"/>
    <s v="Jan"/>
    <s v="First Class"/>
    <s v="RS-19420"/>
    <s v="Ricardo Sperren"/>
    <s v="Corporate"/>
    <s v="United States"/>
    <s v="Seattle"/>
    <s v="Washington"/>
    <n v="98115"/>
    <s v="West"/>
    <s v="FUR-TA-10001950"/>
    <s v="Furniture"/>
    <s v="Tables"/>
    <s v="Balt Solid Wood Round Tables"/>
    <n v="892.98"/>
    <n v="2"/>
    <n v="0"/>
    <n v="80.368200000000002"/>
    <s v="OK"/>
    <n v="0.09"/>
  </r>
  <r>
    <n v="8892"/>
    <s v="CA-2016-162159"/>
    <x v="1917"/>
    <x v="895"/>
    <x v="220"/>
    <d v="2019-06-20T00:00:00"/>
    <n v="1005"/>
    <n v="2016"/>
    <s v="Q3"/>
    <s v="Sep"/>
    <s v="First Class"/>
    <s v="CR-12625"/>
    <s v="Corey Roper"/>
    <s v="Home Office"/>
    <s v="United States"/>
    <s v="Columbus"/>
    <s v="Georgia"/>
    <n v="31907"/>
    <s v="South"/>
    <s v="FUR-CH-10001146"/>
    <s v="Furniture"/>
    <s v="Chairs"/>
    <s v="Global Value Mid-Back Manager's Chair, Gray"/>
    <n v="121.78"/>
    <n v="2"/>
    <n v="0"/>
    <n v="30.445"/>
    <s v="OK"/>
    <n v="0.25"/>
  </r>
  <r>
    <n v="4929"/>
    <s v="CA-2017-143245"/>
    <x v="1918"/>
    <x v="132"/>
    <x v="1116"/>
    <d v="2017-06-12T00:00:00"/>
    <n v="658"/>
    <n v="2015"/>
    <s v="Q3"/>
    <s v="Aug"/>
    <s v="Standard Class"/>
    <s v="AD-10180"/>
    <s v="Alan Dominguez"/>
    <s v="Home Office"/>
    <s v="United States"/>
    <s v="Fairfield"/>
    <s v="Connecticut"/>
    <n v="6824"/>
    <s v="East"/>
    <s v="FUR-CH-10000155"/>
    <s v="Furniture"/>
    <s v="Chairs"/>
    <s v="Global Comet Stacking Armless Chair"/>
    <n v="897.15"/>
    <n v="3"/>
    <n v="0"/>
    <n v="251.202"/>
    <s v="OK"/>
    <n v="0.28000000000000003"/>
  </r>
  <r>
    <n v="1368"/>
    <s v="US-2017-155425"/>
    <x v="1919"/>
    <x v="54"/>
    <x v="962"/>
    <d v="2017-11-11T00:00:00"/>
    <n v="615"/>
    <n v="2016"/>
    <s v="Q1"/>
    <s v="Mar"/>
    <s v="First Class"/>
    <s v="AB-10600"/>
    <s v="Ann Blume"/>
    <s v="Corporate"/>
    <s v="United States"/>
    <s v="Tucson"/>
    <s v="Arizona"/>
    <n v="85705"/>
    <s v="West"/>
    <s v="FUR-CH-10003312"/>
    <s v="Furniture"/>
    <s v="Chairs"/>
    <s v="Hon 2090 ÒPillow SoftÓ Series Mid Back Swivel/Tilt Chairs"/>
    <n v="899.13599999999997"/>
    <n v="4"/>
    <n v="0.2"/>
    <n v="-146.1096"/>
    <s v="OK"/>
    <n v="-0.16250000000000001"/>
  </r>
  <r>
    <n v="7388"/>
    <s v="CA-2016-105732"/>
    <x v="1920"/>
    <x v="895"/>
    <x v="220"/>
    <d v="2019-05-25T00:00:00"/>
    <n v="979"/>
    <n v="2016"/>
    <s v="Q3"/>
    <s v="Sep"/>
    <s v="Standard Class"/>
    <s v="AG-10270"/>
    <s v="Alejandro Grove"/>
    <s v="Consumer"/>
    <s v="United States"/>
    <s v="Omaha"/>
    <s v="Nebraska"/>
    <n v="68104"/>
    <s v="Central"/>
    <s v="FUR-FU-10003664"/>
    <s v="Furniture"/>
    <s v="Furnishings"/>
    <s v="Electrix Architect's Clamp-On Swing Arm Lamp, Black"/>
    <n v="1336.44"/>
    <n v="14"/>
    <n v="0"/>
    <n v="387.56760000000003"/>
    <s v="OK"/>
    <n v="0.29000000000000004"/>
  </r>
  <r>
    <n v="3458"/>
    <s v="CA-2017-136448"/>
    <x v="1921"/>
    <x v="896"/>
    <x v="1117"/>
    <d v="2019-06-22T00:00:00"/>
    <n v="642"/>
    <n v="2017"/>
    <s v="Q3"/>
    <s v="Sep"/>
    <s v="First Class"/>
    <s v="AS-10090"/>
    <s v="Adam Shillingsburg"/>
    <s v="Consumer"/>
    <s v="United States"/>
    <s v="Philadelphia"/>
    <s v="Pennsylvania"/>
    <n v="19143"/>
    <s v="East"/>
    <s v="FUR-FU-10003832"/>
    <s v="Furniture"/>
    <s v="Furnishings"/>
    <s v="Eldon Expressions Punched Metal &amp; Wood Desk Accessories, Black &amp; Cherry"/>
    <n v="22.512"/>
    <n v="3"/>
    <n v="0.2"/>
    <n v="2.2511999999999999"/>
    <s v="OK"/>
    <n v="9.9999999999999992E-2"/>
  </r>
  <r>
    <n v="5452"/>
    <s v="US-2014-119081"/>
    <x v="1922"/>
    <x v="897"/>
    <x v="1118"/>
    <d v="2014-09-19T00:00:00"/>
    <n v="103"/>
    <n v="2014"/>
    <s v="Q2"/>
    <s v="Jun"/>
    <s v="Standard Class"/>
    <s v="TA-21385"/>
    <s v="Tom Ashbrook"/>
    <s v="Home Office"/>
    <s v="United States"/>
    <s v="Olathe"/>
    <s v="Kansas"/>
    <n v="66062"/>
    <s v="Central"/>
    <s v="FUR-FU-10003464"/>
    <s v="Furniture"/>
    <s v="Furnishings"/>
    <s v="Seth Thomas 8 1/2&quot; Cubicle Clock"/>
    <n v="40.56"/>
    <n v="2"/>
    <n v="0"/>
    <n v="12.979200000000001"/>
    <s v="OK"/>
    <n v="0.32"/>
  </r>
  <r>
    <n v="6491"/>
    <s v="CA-2014-149594"/>
    <x v="1923"/>
    <x v="897"/>
    <x v="620"/>
    <d v="2019-06-04T00:00:00"/>
    <n v="1719"/>
    <n v="2014"/>
    <s v="Q3"/>
    <s v="Sep"/>
    <s v="Standard Class"/>
    <s v="MF-18250"/>
    <s v="Monica Federle"/>
    <s v="Corporate"/>
    <s v="United States"/>
    <s v="Philadelphia"/>
    <s v="Pennsylvania"/>
    <n v="19120"/>
    <s v="East"/>
    <s v="FUR-FU-10000222"/>
    <s v="Furniture"/>
    <s v="Furnishings"/>
    <s v="Seth Thomas 16&quot; Steel Case Clock"/>
    <n v="103.93600000000001"/>
    <n v="4"/>
    <n v="0.2"/>
    <n v="16.889600000000002"/>
    <s v="OK"/>
    <n v="0.16250000000000001"/>
  </r>
  <r>
    <n v="3623"/>
    <s v="CA-2014-159184"/>
    <x v="1924"/>
    <x v="897"/>
    <x v="620"/>
    <d v="2019-05-29T00:00:00"/>
    <n v="1713"/>
    <n v="2014"/>
    <s v="Q3"/>
    <s v="Sep"/>
    <s v="Standard Class"/>
    <s v="JC-15775"/>
    <s v="John Castell"/>
    <s v="Consumer"/>
    <s v="United States"/>
    <s v="Macon"/>
    <s v="Georgia"/>
    <n v="31204"/>
    <s v="South"/>
    <s v="FUR-FU-10002878"/>
    <s v="Furniture"/>
    <s v="Furnishings"/>
    <s v="Seth Thomas 14&quot; Day/Date Wall Clock"/>
    <n v="142.4"/>
    <n v="5"/>
    <n v="0"/>
    <n v="52.688000000000002"/>
    <s v="OK"/>
    <n v="0.37"/>
  </r>
  <r>
    <n v="7545"/>
    <s v="US-2017-112347"/>
    <x v="1925"/>
    <x v="132"/>
    <x v="1119"/>
    <d v="2017-06-12T00:00:00"/>
    <n v="623"/>
    <n v="2015"/>
    <s v="Q3"/>
    <s v="Sep"/>
    <s v="Standard Class"/>
    <s v="BS-11380"/>
    <s v="Bill Stewart"/>
    <s v="Corporate"/>
    <s v="United States"/>
    <s v="Denver"/>
    <s v="Colorado"/>
    <n v="80219"/>
    <s v="West"/>
    <s v="FUR-CH-10002335"/>
    <s v="Furniture"/>
    <s v="Chairs"/>
    <s v="Hon GuestStacker Chair"/>
    <n v="906.68"/>
    <n v="5"/>
    <n v="0.2"/>
    <n v="68.001000000000005"/>
    <s v="OK"/>
    <n v="7.5000000000000011E-2"/>
  </r>
  <r>
    <n v="4251"/>
    <s v="CA-2014-168130"/>
    <x v="1926"/>
    <x v="897"/>
    <x v="620"/>
    <d v="2019-07-19T00:00:00"/>
    <n v="1764"/>
    <n v="2014"/>
    <s v="Q3"/>
    <s v="Sep"/>
    <s v="Same Day"/>
    <s v="BS-11365"/>
    <s v="Bill Shonely"/>
    <s v="Corporate"/>
    <s v="United States"/>
    <s v="New York City"/>
    <s v="New York"/>
    <n v="10011"/>
    <s v="East"/>
    <s v="FUR-CH-10000988"/>
    <s v="Furniture"/>
    <s v="Chairs"/>
    <s v="Hon Olson Stacker Stools"/>
    <n v="887.10299999999995"/>
    <n v="7"/>
    <n v="0.1"/>
    <n v="177.42060000000001"/>
    <s v="OK"/>
    <n v="0.2"/>
  </r>
  <r>
    <n v="4495"/>
    <s v="CA-2014-150798"/>
    <x v="1927"/>
    <x v="47"/>
    <x v="2"/>
    <d v="2014-03-12T00:00:00"/>
    <n v="56"/>
    <n v="2014"/>
    <s v="Q1"/>
    <s v="Jan"/>
    <s v="Second Class"/>
    <s v="JK-15730"/>
    <s v="Joe Kamberova"/>
    <s v="Consumer"/>
    <s v="United States"/>
    <s v="Columbus"/>
    <s v="Ohio"/>
    <n v="43229"/>
    <s v="East"/>
    <s v="FUR-CH-10000015"/>
    <s v="Furniture"/>
    <s v="Chairs"/>
    <s v="Hon Multipurpose Stacking Arm Chairs"/>
    <n v="909.72"/>
    <n v="6"/>
    <n v="0.3"/>
    <n v="-51.984000000000002"/>
    <s v="OK"/>
    <n v="-5.7142857142857141E-2"/>
  </r>
  <r>
    <n v="2327"/>
    <s v="CA-2015-105102"/>
    <x v="1928"/>
    <x v="898"/>
    <x v="278"/>
    <d v="2019-06-08T00:00:00"/>
    <n v="1358"/>
    <n v="2015"/>
    <s v="Q3"/>
    <s v="Sep"/>
    <s v="Second Class"/>
    <s v="BM-11575"/>
    <s v="Brendan Murry"/>
    <s v="Corporate"/>
    <s v="United States"/>
    <s v="New York City"/>
    <s v="New York"/>
    <n v="10035"/>
    <s v="East"/>
    <s v="FUR-BO-10004709"/>
    <s v="Furniture"/>
    <s v="Bookcases"/>
    <s v="Bush Westfield Collection Bookcases, Medium Cherry Finish"/>
    <n v="46.384"/>
    <n v="1"/>
    <n v="0.2"/>
    <n v="1.1596"/>
    <s v="OK"/>
    <n v="2.4999999999999998E-2"/>
  </r>
  <r>
    <n v="8363"/>
    <s v="CA-2017-147207"/>
    <x v="1929"/>
    <x v="899"/>
    <x v="1061"/>
    <d v="2017-04-01T00:00:00"/>
    <n v="582"/>
    <n v="2015"/>
    <s v="Q3"/>
    <s v="Aug"/>
    <s v="Second Class"/>
    <s v="TS-21655"/>
    <s v="Trudy Schmidt"/>
    <s v="Consumer"/>
    <s v="United States"/>
    <s v="El Paso"/>
    <s v="Texas"/>
    <n v="79907"/>
    <s v="Central"/>
    <s v="FUR-TA-10002958"/>
    <s v="Furniture"/>
    <s v="Tables"/>
    <s v="Bevis Oval Conference Table, Walnut"/>
    <n v="913.43"/>
    <n v="5"/>
    <n v="0.3"/>
    <n v="-169.637"/>
    <s v="OK"/>
    <n v="-0.18571428571428572"/>
  </r>
  <r>
    <n v="3817"/>
    <s v="CA-2015-102582"/>
    <x v="1930"/>
    <x v="898"/>
    <x v="278"/>
    <d v="2019-06-09T00:00:00"/>
    <n v="1359"/>
    <n v="2015"/>
    <s v="Q3"/>
    <s v="Sep"/>
    <s v="Standard Class"/>
    <s v="NW-18400"/>
    <s v="Natalie Webber"/>
    <s v="Consumer"/>
    <s v="United States"/>
    <s v="Mobile"/>
    <s v="Alabama"/>
    <n v="36608"/>
    <s v="South"/>
    <s v="FUR-TA-10003569"/>
    <s v="Furniture"/>
    <s v="Tables"/>
    <s v="Bretford CR8500 Series Meeting Room Furniture"/>
    <n v="801.96"/>
    <n v="2"/>
    <n v="0"/>
    <n v="200.49"/>
    <s v="OK"/>
    <n v="0.25"/>
  </r>
  <r>
    <n v="7873"/>
    <s v="CA-2016-101672"/>
    <x v="1931"/>
    <x v="262"/>
    <x v="64"/>
    <d v="2016-07-10T00:00:00"/>
    <n v="525"/>
    <n v="2015"/>
    <s v="Q1"/>
    <s v="Feb"/>
    <s v="Standard Class"/>
    <s v="DB-12910"/>
    <s v="Daniel Byrd"/>
    <s v="Home Office"/>
    <s v="United States"/>
    <s v="Lake Forest"/>
    <s v="California"/>
    <n v="92630"/>
    <s v="West"/>
    <s v="FUR-CH-10004063"/>
    <s v="Furniture"/>
    <s v="Chairs"/>
    <s v="Global Deluxe High-Back Manager's Chair"/>
    <n v="915.13599999999997"/>
    <n v="4"/>
    <n v="0.2"/>
    <n v="102.9528"/>
    <s v="OK"/>
    <n v="0.1125"/>
  </r>
  <r>
    <n v="1375"/>
    <s v="CA-2015-120362"/>
    <x v="1932"/>
    <x v="898"/>
    <x v="278"/>
    <d v="2019-05-31T00:00:00"/>
    <n v="1350"/>
    <n v="2015"/>
    <s v="Q3"/>
    <s v="Sep"/>
    <s v="Standard Class"/>
    <s v="CA-12265"/>
    <s v="Christina Anderson"/>
    <s v="Consumer"/>
    <s v="United States"/>
    <s v="Provo"/>
    <s v="Utah"/>
    <n v="84604"/>
    <s v="West"/>
    <s v="FUR-TA-10003008"/>
    <s v="Furniture"/>
    <s v="Tables"/>
    <s v="Lesro Round Back Collection Coffee Table, End Table"/>
    <n v="912.75"/>
    <n v="5"/>
    <n v="0"/>
    <n v="118.6575"/>
    <s v="OK"/>
    <n v="0.13"/>
  </r>
  <r>
    <n v="3819"/>
    <s v="CA-2015-102582"/>
    <x v="1933"/>
    <x v="898"/>
    <x v="278"/>
    <d v="2019-06-10T00:00:00"/>
    <n v="1360"/>
    <n v="2015"/>
    <s v="Q3"/>
    <s v="Sep"/>
    <s v="Standard Class"/>
    <s v="NW-18400"/>
    <s v="Natalie Webber"/>
    <s v="Consumer"/>
    <s v="United States"/>
    <s v="Mobile"/>
    <s v="Alabama"/>
    <n v="36608"/>
    <s v="South"/>
    <s v="FUR-CH-10004853"/>
    <s v="Furniture"/>
    <s v="Chairs"/>
    <s v="Global Manager's Adjustable Task Chair, Storm"/>
    <n v="1056.8599999999999"/>
    <n v="7"/>
    <n v="0"/>
    <n v="306.48939999999999"/>
    <s v="OK"/>
    <n v="0.29000000000000004"/>
  </r>
  <r>
    <n v="658"/>
    <s v="US-2016-156097"/>
    <x v="1934"/>
    <x v="900"/>
    <x v="1120"/>
    <d v="2019-07-23T00:00:00"/>
    <n v="1037"/>
    <n v="2016"/>
    <s v="Q3"/>
    <s v="Sep"/>
    <s v="Same Day"/>
    <s v="EH-14125"/>
    <s v="Eugene Hildebrand"/>
    <s v="Home Office"/>
    <s v="United States"/>
    <s v="Aurora"/>
    <s v="Illinois"/>
    <n v="60505"/>
    <s v="Central"/>
    <s v="FUR-CH-10001215"/>
    <s v="Furniture"/>
    <s v="Chairs"/>
    <s v="Global Troy Executive Leather Low-Back Tilter"/>
    <n v="701.37199999999996"/>
    <n v="2"/>
    <n v="0.3"/>
    <n v="-50.097999999999999"/>
    <s v="OK"/>
    <n v="-7.1428571428571425E-2"/>
  </r>
  <r>
    <n v="8236"/>
    <s v="CA-2017-102204"/>
    <x v="1935"/>
    <x v="396"/>
    <x v="1121"/>
    <d v="2017-06-05T00:00:00"/>
    <n v="664"/>
    <n v="2015"/>
    <s v="Q3"/>
    <s v="Aug"/>
    <s v="Standard Class"/>
    <s v="CJ-12010"/>
    <s v="Caroline Jumper"/>
    <s v="Consumer"/>
    <s v="United States"/>
    <s v="Jacksonville"/>
    <s v="Florida"/>
    <n v="32216"/>
    <s v="South"/>
    <s v="FUR-TA-10001889"/>
    <s v="Furniture"/>
    <s v="Tables"/>
    <s v="Bush Advantage Collection Racetrack Conference Table"/>
    <n v="933.26199999999994"/>
    <n v="4"/>
    <n v="0.45"/>
    <n v="-458.14679999999998"/>
    <s v="OK"/>
    <n v="-0.49090909090909091"/>
  </r>
  <r>
    <n v="627"/>
    <s v="CA-2017-163020"/>
    <x v="1936"/>
    <x v="901"/>
    <x v="533"/>
    <d v="2019-06-14T00:00:00"/>
    <n v="633"/>
    <n v="2017"/>
    <s v="Q3"/>
    <s v="Sep"/>
    <s v="Standard Class"/>
    <s v="MO-17800"/>
    <s v="Meg O'Connel"/>
    <s v="Home Office"/>
    <s v="United States"/>
    <s v="New York City"/>
    <s v="New York"/>
    <n v="10009"/>
    <s v="East"/>
    <s v="FUR-FU-10000221"/>
    <s v="Furniture"/>
    <s v="Furnishings"/>
    <s v="Master Caster Door Stop, Brown"/>
    <n v="35.56"/>
    <n v="7"/>
    <n v="0"/>
    <n v="12.090400000000001"/>
    <s v="OK"/>
    <n v="0.34"/>
  </r>
  <r>
    <n v="6756"/>
    <s v="CA-2017-124205"/>
    <x v="1937"/>
    <x v="901"/>
    <x v="533"/>
    <d v="2019-06-17T00:00:00"/>
    <n v="636"/>
    <n v="2017"/>
    <s v="Q3"/>
    <s v="Sep"/>
    <s v="Standard Class"/>
    <s v="TC-21145"/>
    <s v="Theresa Coyne"/>
    <s v="Corporate"/>
    <s v="United States"/>
    <s v="Lakewood"/>
    <s v="New Jersey"/>
    <n v="8701"/>
    <s v="East"/>
    <s v="FUR-FU-10002445"/>
    <s v="Furniture"/>
    <s v="Furnishings"/>
    <s v="DAX Two-Tone Rosewood/Black Document Frame, Desktop, 5 x 7"/>
    <n v="47.4"/>
    <n v="5"/>
    <n v="0"/>
    <n v="18.96"/>
    <s v="OK"/>
    <n v="0.4"/>
  </r>
  <r>
    <n v="6516"/>
    <s v="US-2017-116652"/>
    <x v="1938"/>
    <x v="901"/>
    <x v="533"/>
    <d v="2019-06-15T00:00:00"/>
    <n v="634"/>
    <n v="2017"/>
    <s v="Q3"/>
    <s v="Sep"/>
    <s v="Standard Class"/>
    <s v="RD-19480"/>
    <s v="Rick Duston"/>
    <s v="Consumer"/>
    <s v="United States"/>
    <s v="San Francisco"/>
    <s v="California"/>
    <n v="94122"/>
    <s v="West"/>
    <s v="FUR-CH-10002961"/>
    <s v="Furniture"/>
    <s v="Chairs"/>
    <s v="Leather Task Chair, Black"/>
    <n v="218.352"/>
    <n v="3"/>
    <n v="0.2"/>
    <n v="0"/>
    <s v="Zero-Profit Order"/>
    <n v="0"/>
  </r>
  <r>
    <n v="6431"/>
    <s v="CA-2014-165764"/>
    <x v="1939"/>
    <x v="766"/>
    <x v="1122"/>
    <d v="2014-07-11T00:00:00"/>
    <n v="154"/>
    <n v="2014"/>
    <s v="Q1"/>
    <s v="Feb"/>
    <s v="Standard Class"/>
    <s v="SH-20395"/>
    <s v="Shahid Hopkins"/>
    <s v="Consumer"/>
    <s v="United States"/>
    <s v="Jacksonville"/>
    <s v="North Carolina"/>
    <n v="28540"/>
    <s v="South"/>
    <s v="FUR-TA-10001768"/>
    <s v="Furniture"/>
    <s v="Tables"/>
    <s v="Hon Racetrack Conference Tables"/>
    <n v="945.03599999999994"/>
    <n v="6"/>
    <n v="0.4"/>
    <n v="-299.26139999999998"/>
    <s v="OK"/>
    <n v="-0.31666666666666665"/>
  </r>
  <r>
    <n v="4267"/>
    <s v="US-2016-131611"/>
    <x v="1940"/>
    <x v="253"/>
    <x v="1123"/>
    <d v="2016-09-11T00:00:00"/>
    <n v="528"/>
    <n v="2015"/>
    <s v="Q2"/>
    <s v="Apr"/>
    <s v="Standard Class"/>
    <s v="EP-13915"/>
    <s v="Emily Phan"/>
    <s v="Consumer"/>
    <s v="United States"/>
    <s v="Houston"/>
    <s v="Texas"/>
    <n v="77036"/>
    <s v="Central"/>
    <s v="FUR-BO-10000780"/>
    <s v="Furniture"/>
    <s v="Bookcases"/>
    <s v="O'Sullivan Plantations 2-Door Library in Landvery Oak"/>
    <n v="956.66480000000001"/>
    <n v="7"/>
    <n v="0.32"/>
    <n v="-225.0976"/>
    <s v="OK"/>
    <n v="-0.23529411764705882"/>
  </r>
  <r>
    <n v="2404"/>
    <s v="US-2016-110170"/>
    <x v="1941"/>
    <x v="902"/>
    <x v="202"/>
    <d v="2019-10-08T00:00:00"/>
    <n v="1307"/>
    <n v="2016"/>
    <s v="Q1"/>
    <s v="Mar"/>
    <s v="Standard Class"/>
    <s v="HM-14860"/>
    <s v="Harry Marie"/>
    <s v="Corporate"/>
    <s v="United States"/>
    <s v="Huntsville"/>
    <s v="Texas"/>
    <n v="77340"/>
    <s v="Central"/>
    <s v="FUR-BO-10000780"/>
    <s v="Furniture"/>
    <s v="Bookcases"/>
    <s v="O'Sullivan Plantations 2-Door Library in Landvery Oak"/>
    <n v="956.66480000000001"/>
    <n v="7"/>
    <n v="0.32"/>
    <n v="-225.0976"/>
    <s v="OK"/>
    <n v="-0.23529411764705882"/>
  </r>
  <r>
    <n v="6757"/>
    <s v="CA-2017-124205"/>
    <x v="1942"/>
    <x v="901"/>
    <x v="533"/>
    <d v="2019-06-18T00:00:00"/>
    <n v="637"/>
    <n v="2017"/>
    <s v="Q3"/>
    <s v="Sep"/>
    <s v="Standard Class"/>
    <s v="TC-21145"/>
    <s v="Theresa Coyne"/>
    <s v="Corporate"/>
    <s v="United States"/>
    <s v="Lakewood"/>
    <s v="New Jersey"/>
    <n v="8701"/>
    <s v="East"/>
    <s v="FUR-CH-10003606"/>
    <s v="Furniture"/>
    <s v="Chairs"/>
    <s v="SAFCO Folding Chair Trolley"/>
    <n v="512.96"/>
    <n v="4"/>
    <n v="0"/>
    <n v="143.62880000000001"/>
    <s v="OK"/>
    <n v="0.28000000000000003"/>
  </r>
  <r>
    <n v="6517"/>
    <s v="US-2017-116652"/>
    <x v="1943"/>
    <x v="901"/>
    <x v="533"/>
    <d v="2019-06-16T00:00:00"/>
    <n v="635"/>
    <n v="2017"/>
    <s v="Q3"/>
    <s v="Sep"/>
    <s v="Standard Class"/>
    <s v="RD-19480"/>
    <s v="Rick Duston"/>
    <s v="Consumer"/>
    <s v="United States"/>
    <s v="San Francisco"/>
    <s v="California"/>
    <n v="94122"/>
    <s v="West"/>
    <s v="FUR-FU-10001488"/>
    <s v="Furniture"/>
    <s v="Furnishings"/>
    <s v="Tenex 46&quot; x 60&quot; Computer Anti-Static Chairmat, Rectangular Shaped"/>
    <n v="529.9"/>
    <n v="5"/>
    <n v="0"/>
    <n v="105.98"/>
    <s v="OK"/>
    <n v="0.2"/>
  </r>
  <r>
    <n v="7470"/>
    <s v="CA-2014-138100"/>
    <x v="1944"/>
    <x v="903"/>
    <x v="775"/>
    <d v="2019-06-05T00:00:00"/>
    <n v="1719"/>
    <n v="2014"/>
    <s v="Q3"/>
    <s v="Sep"/>
    <s v="Standard Class"/>
    <s v="AA-10315"/>
    <s v="Alex Avila"/>
    <s v="Consumer"/>
    <s v="United States"/>
    <s v="New York City"/>
    <s v="New York"/>
    <n v="10011"/>
    <s v="East"/>
    <s v="FUR-FU-10002456"/>
    <s v="Furniture"/>
    <s v="Furnishings"/>
    <s v="Master Caster Door Stop, Large Neon Orange"/>
    <n v="14.56"/>
    <n v="2"/>
    <n v="0"/>
    <n v="6.2607999999999997"/>
    <s v="OK"/>
    <n v="0.42999999999999994"/>
  </r>
  <r>
    <n v="6788"/>
    <s v="CA-2015-118843"/>
    <x v="1945"/>
    <x v="904"/>
    <x v="1124"/>
    <d v="2019-05-24T00:00:00"/>
    <n v="1342"/>
    <n v="2015"/>
    <s v="Q3"/>
    <s v="Sep"/>
    <s v="Standard Class"/>
    <s v="JH-15910"/>
    <s v="Jonathan Howell"/>
    <s v="Consumer"/>
    <s v="United States"/>
    <s v="Atlanta"/>
    <s v="Georgia"/>
    <n v="30318"/>
    <s v="South"/>
    <s v="FUR-FU-10003975"/>
    <s v="Furniture"/>
    <s v="Furnishings"/>
    <s v="Eldon Advantage Chair Mats for Low to Medium Pile Carpets"/>
    <n v="129.93"/>
    <n v="3"/>
    <n v="0"/>
    <n v="12.993"/>
    <s v="OK"/>
    <n v="9.9999999999999992E-2"/>
  </r>
  <r>
    <n v="3542"/>
    <s v="CA-2016-157511"/>
    <x v="1946"/>
    <x v="905"/>
    <x v="346"/>
    <d v="2019-07-09T00:00:00"/>
    <n v="1022"/>
    <n v="2016"/>
    <s v="Q3"/>
    <s v="Sep"/>
    <s v="First Class"/>
    <s v="SV-20365"/>
    <s v="Seth Vernon"/>
    <s v="Consumer"/>
    <s v="United States"/>
    <s v="Columbus"/>
    <s v="Ohio"/>
    <n v="43229"/>
    <s v="East"/>
    <s v="FUR-FU-10002107"/>
    <s v="Furniture"/>
    <s v="Furnishings"/>
    <s v="Eldon Pizzaz Desk Accessories"/>
    <n v="5.3520000000000003"/>
    <n v="3"/>
    <n v="0.2"/>
    <n v="1.6055999999999999"/>
    <s v="OK"/>
    <n v="0.3"/>
  </r>
  <r>
    <n v="4881"/>
    <s v="CA-2017-143567"/>
    <x v="1947"/>
    <x v="131"/>
    <x v="1124"/>
    <d v="2017-05-11T00:00:00"/>
    <n v="599"/>
    <n v="2015"/>
    <s v="Q3"/>
    <s v="Sep"/>
    <s v="Second Class"/>
    <s v="TB-21175"/>
    <s v="Thomas Boland"/>
    <s v="Corporate"/>
    <s v="United States"/>
    <s v="Henderson"/>
    <s v="Kentucky"/>
    <n v="42420"/>
    <s v="South"/>
    <s v="FUR-CH-10000454"/>
    <s v="Furniture"/>
    <s v="Chairs"/>
    <s v="Hon Deluxe Fabric Upholstered Stacking Chairs, Rounded Back"/>
    <n v="975.92"/>
    <n v="4"/>
    <n v="0"/>
    <n v="292.77600000000001"/>
    <s v="OK"/>
    <n v="0.30000000000000004"/>
  </r>
  <r>
    <n v="3543"/>
    <s v="CA-2016-157511"/>
    <x v="1948"/>
    <x v="905"/>
    <x v="346"/>
    <d v="2019-07-10T00:00:00"/>
    <n v="1023"/>
    <n v="2016"/>
    <s v="Q3"/>
    <s v="Sep"/>
    <s v="First Class"/>
    <s v="SV-20365"/>
    <s v="Seth Vernon"/>
    <s v="Consumer"/>
    <s v="United States"/>
    <s v="Columbus"/>
    <s v="Ohio"/>
    <n v="43229"/>
    <s v="East"/>
    <s v="FUR-CH-10002647"/>
    <s v="Furniture"/>
    <s v="Chairs"/>
    <s v="Situations Contoured Folding Chairs, 4/Set"/>
    <n v="99.372"/>
    <n v="2"/>
    <n v="0.3"/>
    <n v="-7.0979999999999999"/>
    <s v="OK"/>
    <n v="-7.1428571428571425E-2"/>
  </r>
  <r>
    <n v="8784"/>
    <s v="CA-2016-116911"/>
    <x v="1949"/>
    <x v="905"/>
    <x v="346"/>
    <d v="2019-06-11T00:00:00"/>
    <n v="994"/>
    <n v="2016"/>
    <s v="Q3"/>
    <s v="Sep"/>
    <s v="Standard Class"/>
    <s v="JD-16150"/>
    <s v="Justin Deggeller"/>
    <s v="Corporate"/>
    <s v="United States"/>
    <s v="Twin Falls"/>
    <s v="Idaho"/>
    <n v="83301"/>
    <s v="West"/>
    <s v="FUR-TA-10003473"/>
    <s v="Furniture"/>
    <s v="Tables"/>
    <s v="Bretford Rectangular Conference Table Tops"/>
    <n v="1128.3900000000001"/>
    <n v="3"/>
    <n v="0"/>
    <n v="259.52969999999999"/>
    <s v="OK"/>
    <n v="0.22999999999999998"/>
  </r>
  <r>
    <n v="3927"/>
    <s v="CA-2014-103940"/>
    <x v="1950"/>
    <x v="906"/>
    <x v="831"/>
    <d v="2019-06-23T00:00:00"/>
    <n v="1736"/>
    <n v="2014"/>
    <s v="Q3"/>
    <s v="Sep"/>
    <s v="Standard Class"/>
    <s v="BN-11515"/>
    <s v="Bradley Nguyen"/>
    <s v="Consumer"/>
    <s v="United States"/>
    <s v="Seattle"/>
    <s v="Washington"/>
    <n v="98103"/>
    <s v="West"/>
    <s v="FUR-FU-10004671"/>
    <s v="Furniture"/>
    <s v="Furnishings"/>
    <s v="Executive Impressions 12&quot; Wall Clock"/>
    <n v="35.340000000000003"/>
    <n v="2"/>
    <n v="0"/>
    <n v="13.4292"/>
    <s v="OK"/>
    <n v="0.37999999999999995"/>
  </r>
  <r>
    <n v="2142"/>
    <s v="CA-2014-159520"/>
    <x v="1951"/>
    <x v="644"/>
    <x v="1125"/>
    <d v="2014-11-06T00:00:00"/>
    <n v="245"/>
    <n v="2014"/>
    <s v="Q1"/>
    <s v="Mar"/>
    <s v="Standard Class"/>
    <s v="GT-14635"/>
    <s v="Grant Thornton"/>
    <s v="Corporate"/>
    <s v="United States"/>
    <s v="Long Beach"/>
    <s v="New York"/>
    <n v="11561"/>
    <s v="East"/>
    <s v="FUR-TA-10003238"/>
    <s v="Furniture"/>
    <s v="Tables"/>
    <s v="Chromcraft Bull-Nose Wood 48&quot; x 96&quot; Rectangular Conference Tables"/>
    <n v="991.76400000000001"/>
    <n v="3"/>
    <n v="0.4"/>
    <n v="-347.11739999999998"/>
    <s v="OK"/>
    <n v="-0.35"/>
  </r>
  <r>
    <n v="409"/>
    <s v="CA-2017-117457"/>
    <x v="1952"/>
    <x v="151"/>
    <x v="1126"/>
    <d v="2017-12-12T00:00:00"/>
    <n v="687"/>
    <n v="2016"/>
    <s v="Q1"/>
    <s v="Jan"/>
    <s v="Standard Class"/>
    <s v="KH-16510"/>
    <s v="Keith Herrera"/>
    <s v="Consumer"/>
    <s v="United States"/>
    <s v="San Francisco"/>
    <s v="California"/>
    <n v="94110"/>
    <s v="West"/>
    <s v="FUR-TA-10002041"/>
    <s v="Furniture"/>
    <s v="Tables"/>
    <s v="Bevis Round Conference Table Top, X-Base"/>
    <n v="1004.024"/>
    <n v="7"/>
    <n v="0.2"/>
    <n v="-112.95269999999999"/>
    <s v="OK"/>
    <n v="-0.11249999999999999"/>
  </r>
  <r>
    <n v="1506"/>
    <s v="CA-2015-153388"/>
    <x v="1953"/>
    <x v="907"/>
    <x v="928"/>
    <d v="2015-07-08T00:00:00"/>
    <n v="382"/>
    <n v="2014"/>
    <s v="Q2"/>
    <s v="Jun"/>
    <s v="Standard Class"/>
    <s v="PC-19000"/>
    <s v="Pauline Chand"/>
    <s v="Home Office"/>
    <s v="United States"/>
    <s v="Los Angeles"/>
    <s v="California"/>
    <n v="90004"/>
    <s v="West"/>
    <s v="FUR-TA-10003715"/>
    <s v="Furniture"/>
    <s v="Tables"/>
    <s v="Hon 2111 Invitation Series Corner Table"/>
    <n v="1004.976"/>
    <n v="6"/>
    <n v="0.2"/>
    <n v="-175.8708"/>
    <s v="OK"/>
    <n v="-0.17500000000000002"/>
  </r>
  <r>
    <n v="949"/>
    <s v="US-2017-110576"/>
    <x v="1954"/>
    <x v="145"/>
    <x v="193"/>
    <d v="2017-04-01T00:00:00"/>
    <n v="48"/>
    <n v="2017"/>
    <s v="Q1"/>
    <s v="Feb"/>
    <s v="Standard Class"/>
    <s v="RB-19795"/>
    <s v="Ross Baird"/>
    <s v="Home Office"/>
    <s v="United States"/>
    <s v="Philadelphia"/>
    <s v="Pennsylvania"/>
    <n v="19120"/>
    <s v="East"/>
    <s v="FUR-FU-10000576"/>
    <s v="Furniture"/>
    <s v="Furnishings"/>
    <s v="Luxo Professional Fluorescent Magnifier Lamp with Clamp-Mount Base"/>
    <n v="1007.232"/>
    <n v="6"/>
    <n v="0.2"/>
    <n v="75.542400000000001"/>
    <s v="OK"/>
    <n v="7.4999999999999997E-2"/>
  </r>
  <r>
    <n v="1675"/>
    <s v="CA-2015-143077"/>
    <x v="1955"/>
    <x v="908"/>
    <x v="8"/>
    <d v="2019-06-26T00:00:00"/>
    <n v="1374"/>
    <n v="2015"/>
    <s v="Q3"/>
    <s v="Sep"/>
    <s v="Standard Class"/>
    <s v="SF-20965"/>
    <s v="Sylvia Foulston"/>
    <s v="Corporate"/>
    <s v="United States"/>
    <s v="Houston"/>
    <s v="Texas"/>
    <n v="77041"/>
    <s v="Central"/>
    <s v="FUR-FU-10003535"/>
    <s v="Furniture"/>
    <s v="Furnishings"/>
    <s v="Howard Miller Distant Time Traveler Alarm Clock"/>
    <n v="21.936"/>
    <n v="2"/>
    <n v="0.6"/>
    <n v="-10.419600000000001"/>
    <s v="OK"/>
    <n v="-0.47500000000000003"/>
  </r>
  <r>
    <n v="3852"/>
    <s v="CA-2015-127593"/>
    <x v="1956"/>
    <x v="908"/>
    <x v="8"/>
    <d v="2019-08-11T00:00:00"/>
    <n v="1420"/>
    <n v="2015"/>
    <s v="Q3"/>
    <s v="Sep"/>
    <s v="Same Day"/>
    <s v="DH-13675"/>
    <s v="Duane Huffman"/>
    <s v="Home Office"/>
    <s v="United States"/>
    <s v="Quincy"/>
    <s v="Massachusetts"/>
    <n v="2169"/>
    <s v="East"/>
    <s v="FUR-FU-10004006"/>
    <s v="Furniture"/>
    <s v="Furnishings"/>
    <s v="Deflect-o DuraMat Lighweight, Studded, Beveled Mat for Low Pile Carpeting"/>
    <n v="85.3"/>
    <n v="2"/>
    <n v="0"/>
    <n v="14.500999999999999"/>
    <s v="OK"/>
    <n v="0.17"/>
  </r>
  <r>
    <n v="30"/>
    <s v="US-2015-150630"/>
    <x v="1957"/>
    <x v="908"/>
    <x v="8"/>
    <d v="2019-06-25T00:00:00"/>
    <n v="1373"/>
    <n v="2015"/>
    <s v="Q3"/>
    <s v="Sep"/>
    <s v="Standard Class"/>
    <s v="TB-21520"/>
    <s v="Tracy Blumstein"/>
    <s v="Consumer"/>
    <s v="United States"/>
    <s v="Philadelphia"/>
    <s v="Pennsylvania"/>
    <n v="19140"/>
    <s v="East"/>
    <s v="FUR-FU-10004848"/>
    <s v="Furniture"/>
    <s v="Furnishings"/>
    <s v="Howard Miller 13-3/4&quot; Diameter Brushed Chrome Round Wall Clock"/>
    <n v="124.2"/>
    <n v="3"/>
    <n v="0.2"/>
    <n v="15.525"/>
    <s v="OK"/>
    <n v="0.125"/>
  </r>
  <r>
    <n v="9788"/>
    <s v="CA-2017-144491"/>
    <x v="1958"/>
    <x v="401"/>
    <x v="367"/>
    <d v="2018-01-21T00:00:00"/>
    <n v="382"/>
    <n v="2017"/>
    <s v="Q1"/>
    <s v="Jan"/>
    <s v="Standard Class"/>
    <s v="CJ-12010"/>
    <s v="Caroline Jumper"/>
    <s v="Consumer"/>
    <s v="United States"/>
    <s v="Houston"/>
    <s v="Texas"/>
    <n v="77070"/>
    <s v="Central"/>
    <s v="FUR-BO-10001811"/>
    <s v="Furniture"/>
    <s v="Bookcases"/>
    <s v="Atlantic Metals Mobile 5-Shelf Bookcases, Custom Colors"/>
    <n v="1023.332"/>
    <n v="5"/>
    <n v="0.32"/>
    <n v="-30.097999999999999"/>
    <s v="OK"/>
    <n v="-2.9411764705882353E-2"/>
  </r>
  <r>
    <n v="3016"/>
    <s v="US-2015-138919"/>
    <x v="1959"/>
    <x v="908"/>
    <x v="8"/>
    <d v="2019-06-27T00:00:00"/>
    <n v="1375"/>
    <n v="2015"/>
    <s v="Q3"/>
    <s v="Sep"/>
    <s v="Standard Class"/>
    <s v="LS-16975"/>
    <s v="Lindsay Shagiari"/>
    <s v="Home Office"/>
    <s v="United States"/>
    <s v="New York City"/>
    <s v="New York"/>
    <n v="10035"/>
    <s v="East"/>
    <s v="FUR-TA-10004154"/>
    <s v="Furniture"/>
    <s v="Tables"/>
    <s v="Riverside Furniture Oval Coffee Table, Oval End Table, End Table with Drawer"/>
    <n v="344.22"/>
    <n v="2"/>
    <n v="0.4"/>
    <n v="-103.26600000000001"/>
    <s v="OK"/>
    <n v="-0.3"/>
  </r>
  <r>
    <n v="28"/>
    <s v="US-2015-150630"/>
    <x v="1960"/>
    <x v="908"/>
    <x v="8"/>
    <d v="2019-06-24T00:00:00"/>
    <n v="1372"/>
    <n v="2015"/>
    <s v="Q3"/>
    <s v="Sep"/>
    <s v="Standard Class"/>
    <s v="TB-21520"/>
    <s v="Tracy Blumstein"/>
    <s v="Consumer"/>
    <s v="United States"/>
    <s v="Philadelphia"/>
    <s v="Pennsylvania"/>
    <n v="19140"/>
    <s v="East"/>
    <s v="FUR-BO-10004834"/>
    <s v="Furniture"/>
    <s v="Bookcases"/>
    <s v="Riverside Palais Royal Lawyers Bookcase, Royale Cherry Finish"/>
    <n v="3083.43"/>
    <n v="7"/>
    <n v="0.5"/>
    <n v="-1665.0522000000001"/>
    <s v="OK"/>
    <n v="-0.54"/>
  </r>
  <r>
    <n v="3249"/>
    <s v="CA-2016-159730"/>
    <x v="1961"/>
    <x v="909"/>
    <x v="581"/>
    <d v="2019-07-01T00:00:00"/>
    <n v="1013"/>
    <n v="2016"/>
    <s v="Q3"/>
    <s v="Sep"/>
    <s v="Standard Class"/>
    <s v="SJ-20125"/>
    <s v="Sanjit Jacobs"/>
    <s v="Home Office"/>
    <s v="United States"/>
    <s v="Seattle"/>
    <s v="Washington"/>
    <n v="98103"/>
    <s v="West"/>
    <s v="FUR-CH-10004875"/>
    <s v="Furniture"/>
    <s v="Chairs"/>
    <s v="Harbour Creations 67200 Series Stacking Chairs"/>
    <n v="113.88800000000001"/>
    <n v="2"/>
    <n v="0.2"/>
    <n v="9.9651999999999994"/>
    <s v="OK"/>
    <n v="8.7499999999999994E-2"/>
  </r>
  <r>
    <n v="283"/>
    <s v="CA-2015-130890"/>
    <x v="1962"/>
    <x v="404"/>
    <x v="1127"/>
    <d v="2015-06-11T00:00:00"/>
    <n v="335"/>
    <n v="2014"/>
    <s v="Q3"/>
    <s v="Jul"/>
    <s v="Standard Class"/>
    <s v="JO-15280"/>
    <s v="Jas O'Carroll"/>
    <s v="Consumer"/>
    <s v="United States"/>
    <s v="Los Angeles"/>
    <s v="California"/>
    <n v="90004"/>
    <s v="West"/>
    <s v="FUR-TA-10002903"/>
    <s v="Furniture"/>
    <s v="Tables"/>
    <s v="Bevis Round Bullnose 29&quot; High Table Top"/>
    <n v="1038.8399999999999"/>
    <n v="5"/>
    <n v="0.2"/>
    <n v="51.942"/>
    <s v="OK"/>
    <n v="0.05"/>
  </r>
  <r>
    <n v="2024"/>
    <s v="CA-2016-168354"/>
    <x v="1963"/>
    <x v="909"/>
    <x v="581"/>
    <d v="2019-07-24T00:00:00"/>
    <n v="1036"/>
    <n v="2016"/>
    <s v="Q3"/>
    <s v="Sep"/>
    <s v="First Class"/>
    <s v="RH-19510"/>
    <s v="Rick Huthwaite"/>
    <s v="Home Office"/>
    <s v="United States"/>
    <s v="Providence"/>
    <s v="Rhode Island"/>
    <n v="2908"/>
    <s v="East"/>
    <s v="FUR-CH-10004675"/>
    <s v="Furniture"/>
    <s v="Chairs"/>
    <s v="Lifetime Advantage Folding Chairs, 4/Carton"/>
    <n v="872.32"/>
    <n v="4"/>
    <n v="0"/>
    <n v="244.24959999999999"/>
    <s v="OK"/>
    <n v="0.27999999999999997"/>
  </r>
  <r>
    <n v="5993"/>
    <s v="US-2017-163300"/>
    <x v="1964"/>
    <x v="910"/>
    <x v="614"/>
    <d v="2019-06-19T00:00:00"/>
    <n v="636"/>
    <n v="2017"/>
    <s v="Q3"/>
    <s v="Sep"/>
    <s v="Standard Class"/>
    <s v="ES-14020"/>
    <s v="Erica Smith"/>
    <s v="Consumer"/>
    <s v="United States"/>
    <s v="Los Angeles"/>
    <s v="California"/>
    <n v="90049"/>
    <s v="West"/>
    <s v="FUR-CH-10003396"/>
    <s v="Furniture"/>
    <s v="Chairs"/>
    <s v="Global Deluxe Steno Chair"/>
    <n v="184.75200000000001"/>
    <n v="3"/>
    <n v="0.2"/>
    <n v="-20.784600000000001"/>
    <s v="OK"/>
    <n v="-0.1125"/>
  </r>
  <r>
    <n v="2655"/>
    <s v="CA-2017-112515"/>
    <x v="1965"/>
    <x v="910"/>
    <x v="614"/>
    <d v="2019-07-05T00:00:00"/>
    <n v="652"/>
    <n v="2017"/>
    <s v="Q3"/>
    <s v="Sep"/>
    <s v="Second Class"/>
    <s v="AS-10225"/>
    <s v="Alan Schoenberger"/>
    <s v="Corporate"/>
    <s v="United States"/>
    <s v="Provo"/>
    <s v="Utah"/>
    <n v="84604"/>
    <s v="West"/>
    <s v="FUR-BO-10003404"/>
    <s v="Furniture"/>
    <s v="Bookcases"/>
    <s v="Global Adaptabilites Bookcase, Cherry/Storm Gray Finish"/>
    <n v="1292.94"/>
    <n v="3"/>
    <n v="0"/>
    <n v="77.576400000000007"/>
    <s v="OK"/>
    <n v="6.0000000000000005E-2"/>
  </r>
  <r>
    <n v="1728"/>
    <s v="US-2017-164056"/>
    <x v="1966"/>
    <x v="597"/>
    <x v="805"/>
    <d v="2018-05-06T00:00:00"/>
    <n v="396"/>
    <n v="2017"/>
    <s v="Q2"/>
    <s v="Apr"/>
    <s v="Second Class"/>
    <s v="FM-14215"/>
    <s v="Filia McAdams"/>
    <s v="Corporate"/>
    <s v="United States"/>
    <s v="Dublin"/>
    <s v="Ohio"/>
    <n v="43017"/>
    <s v="East"/>
    <s v="FUR-TA-10001307"/>
    <s v="Furniture"/>
    <s v="Tables"/>
    <s v="SAFCO PlanMaster Heigh-Adjustable Drafting Table Base, 43w x 30d x 30-37h, Black"/>
    <n v="1048.3499999999999"/>
    <n v="5"/>
    <n v="0.4"/>
    <n v="-69.89"/>
    <s v="OK"/>
    <n v="-6.666666666666668E-2"/>
  </r>
  <r>
    <n v="4247"/>
    <s v="CA-2017-117702"/>
    <x v="1967"/>
    <x v="56"/>
    <x v="1128"/>
    <d v="2017-04-12T00:00:00"/>
    <n v="9"/>
    <n v="2017"/>
    <s v="Q2"/>
    <s v="Apr"/>
    <s v="Standard Class"/>
    <s v="LS-16975"/>
    <s v="Lindsay Shagiari"/>
    <s v="Home Office"/>
    <s v="United States"/>
    <s v="Baltimore"/>
    <s v="Maryland"/>
    <n v="21215"/>
    <s v="East"/>
    <s v="FUR-FU-10000576"/>
    <s v="Furniture"/>
    <s v="Furnishings"/>
    <s v="Luxo Professional Fluorescent Magnifier Lamp with Clamp-Mount Base"/>
    <n v="1049.2"/>
    <n v="5"/>
    <n v="0"/>
    <n v="272.79199999999997"/>
    <s v="OK"/>
    <n v="0.25999999999999995"/>
  </r>
  <r>
    <n v="960"/>
    <s v="CA-2015-112571"/>
    <x v="1968"/>
    <x v="911"/>
    <x v="697"/>
    <d v="2019-08-19T00:00:00"/>
    <n v="1427"/>
    <n v="2015"/>
    <s v="Q3"/>
    <s v="Sep"/>
    <s v="Same Day"/>
    <s v="DL-12925"/>
    <s v="Daniel Lacy"/>
    <s v="Consumer"/>
    <s v="United States"/>
    <s v="Oceanside"/>
    <s v="California"/>
    <n v="92054"/>
    <s v="West"/>
    <s v="FUR-FU-10004188"/>
    <s v="Furniture"/>
    <s v="Furnishings"/>
    <s v="Luxo Professional Combination Clamp-On Lamps"/>
    <n v="204.6"/>
    <n v="2"/>
    <n v="0"/>
    <n v="53.195999999999998"/>
    <s v="OK"/>
    <n v="0.26"/>
  </r>
  <r>
    <n v="9028"/>
    <s v="US-2016-152415"/>
    <x v="1969"/>
    <x v="912"/>
    <x v="1054"/>
    <d v="2019-07-03T00:00:00"/>
    <n v="1014"/>
    <n v="2016"/>
    <s v="Q3"/>
    <s v="Sep"/>
    <s v="Standard Class"/>
    <s v="PO-18865"/>
    <s v="Patrick O'Donnell"/>
    <s v="Consumer"/>
    <s v="United States"/>
    <s v="Marlborough"/>
    <s v="Massachusetts"/>
    <n v="1752"/>
    <s v="East"/>
    <s v="FUR-FU-10002597"/>
    <s v="Furniture"/>
    <s v="Furnishings"/>
    <s v="C-Line Magnetic Cubicle Keepers, Clear Polypropylene"/>
    <n v="14.82"/>
    <n v="3"/>
    <n v="0"/>
    <n v="6.2244000000000002"/>
    <s v="OK"/>
    <n v="0.42"/>
  </r>
  <r>
    <n v="8555"/>
    <s v="CA-2016-102092"/>
    <x v="1970"/>
    <x v="705"/>
    <x v="1129"/>
    <d v="2016-11-12T00:00:00"/>
    <n v="527"/>
    <n v="2015"/>
    <s v="Q2"/>
    <s v="Jun"/>
    <s v="First Class"/>
    <s v="PM-18940"/>
    <s v="Paul MacIntyre"/>
    <s v="Consumer"/>
    <s v="United States"/>
    <s v="Springfield"/>
    <s v="Virginia"/>
    <n v="22153"/>
    <s v="South"/>
    <s v="FUR-TA-10002530"/>
    <s v="Furniture"/>
    <s v="Tables"/>
    <s v="Iceberg OfficeWorks 42&quot; Round Tables"/>
    <n v="1056.8599999999999"/>
    <n v="7"/>
    <n v="0"/>
    <n v="158.529"/>
    <s v="OK"/>
    <n v="0.15000000000000002"/>
  </r>
  <r>
    <n v="4582"/>
    <s v="CA-2016-120250"/>
    <x v="1971"/>
    <x v="912"/>
    <x v="1054"/>
    <d v="2019-07-25T00:00:00"/>
    <n v="1036"/>
    <n v="2016"/>
    <s v="Q3"/>
    <s v="Sep"/>
    <s v="First Class"/>
    <s v="AP-10720"/>
    <s v="Anne Pryor"/>
    <s v="Home Office"/>
    <s v="United States"/>
    <s v="Philadelphia"/>
    <s v="Pennsylvania"/>
    <n v="19140"/>
    <s v="East"/>
    <s v="FUR-FU-10003424"/>
    <s v="Furniture"/>
    <s v="Furnishings"/>
    <s v="Nu-Dell Oak Frame"/>
    <n v="25.632000000000001"/>
    <n v="3"/>
    <n v="0.2"/>
    <n v="3.8448000000000002"/>
    <s v="OK"/>
    <n v="0.15"/>
  </r>
  <r>
    <n v="2257"/>
    <s v="CA-2016-164091"/>
    <x v="1972"/>
    <x v="912"/>
    <x v="1054"/>
    <d v="2019-07-02T00:00:00"/>
    <n v="1013"/>
    <n v="2016"/>
    <s v="Q3"/>
    <s v="Sep"/>
    <s v="Standard Class"/>
    <s v="LA-16780"/>
    <s v="Laura Armstrong"/>
    <s v="Corporate"/>
    <s v="United States"/>
    <s v="Bangor"/>
    <s v="Maine"/>
    <n v="4401"/>
    <s v="East"/>
    <s v="FUR-FU-10004952"/>
    <s v="Furniture"/>
    <s v="Furnishings"/>
    <s v="C-Line Cubicle Keepers Polyproplyene Holder w/Velcro Back, 8-1/2x11, 25/Bx"/>
    <n v="109.48"/>
    <n v="2"/>
    <n v="0"/>
    <n v="33.938800000000001"/>
    <s v="OK"/>
    <n v="0.31"/>
  </r>
  <r>
    <n v="9029"/>
    <s v="US-2016-152415"/>
    <x v="1973"/>
    <x v="912"/>
    <x v="1054"/>
    <d v="2019-07-04T00:00:00"/>
    <n v="1015"/>
    <n v="2016"/>
    <s v="Q3"/>
    <s v="Sep"/>
    <s v="Standard Class"/>
    <s v="PO-18865"/>
    <s v="Patrick O'Donnell"/>
    <s v="Consumer"/>
    <s v="United States"/>
    <s v="Marlborough"/>
    <s v="Massachusetts"/>
    <n v="1752"/>
    <s v="East"/>
    <s v="FUR-FU-10004864"/>
    <s v="Furniture"/>
    <s v="Furnishings"/>
    <s v="Howard Miller 14-1/2&quot; Diameter Chrome Round Wall Clock"/>
    <n v="191.82"/>
    <n v="3"/>
    <n v="0"/>
    <n v="61.382399999999997"/>
    <s v="OK"/>
    <n v="0.32"/>
  </r>
  <r>
    <n v="7271"/>
    <s v="CA-2016-123337"/>
    <x v="1974"/>
    <x v="912"/>
    <x v="1054"/>
    <d v="2019-06-21T00:00:00"/>
    <n v="1002"/>
    <n v="2016"/>
    <s v="Q3"/>
    <s v="Sep"/>
    <s v="Standard Class"/>
    <s v="KD-16495"/>
    <s v="Keith Dawkins"/>
    <s v="Corporate"/>
    <s v="United States"/>
    <s v="San Jose"/>
    <s v="California"/>
    <n v="95123"/>
    <s v="West"/>
    <s v="FUR-BO-10001918"/>
    <s v="Furniture"/>
    <s v="Bookcases"/>
    <s v="Sauder Forest Hills Library with Doors, Woodland Oak Finish"/>
    <n v="273.666"/>
    <n v="2"/>
    <n v="0.15"/>
    <n v="-12.878399999999999"/>
    <s v="OK"/>
    <n v="-4.7058823529411764E-2"/>
  </r>
  <r>
    <n v="9289"/>
    <s v="US-2017-165456"/>
    <x v="1975"/>
    <x v="44"/>
    <x v="291"/>
    <d v="2017-04-17T00:00:00"/>
    <n v="36"/>
    <n v="2017"/>
    <s v="Q1"/>
    <s v="Mar"/>
    <s v="First Class"/>
    <s v="TB-21625"/>
    <s v="Trudy Brown"/>
    <s v="Consumer"/>
    <s v="United States"/>
    <s v="Philadelphia"/>
    <s v="Pennsylvania"/>
    <n v="19134"/>
    <s v="East"/>
    <s v="FUR-CH-10003981"/>
    <s v="Furniture"/>
    <s v="Chairs"/>
    <s v="Global Commerce Series Low-Back Swivel/Tilt Chairs"/>
    <n v="1079.316"/>
    <n v="6"/>
    <n v="0.3"/>
    <n v="-15.418799999999999"/>
    <s v="OK"/>
    <n v="-1.4285714285714285E-2"/>
  </r>
  <r>
    <n v="756"/>
    <s v="CA-2016-140928"/>
    <x v="1976"/>
    <x v="912"/>
    <x v="1054"/>
    <d v="2019-07-11T00:00:00"/>
    <n v="1022"/>
    <n v="2016"/>
    <s v="Q3"/>
    <s v="Sep"/>
    <s v="Standard Class"/>
    <s v="NB-18655"/>
    <s v="Nona Balk"/>
    <s v="Corporate"/>
    <s v="United States"/>
    <s v="Jacksonville"/>
    <s v="Florida"/>
    <n v="32216"/>
    <s v="South"/>
    <s v="FUR-TA-10001095"/>
    <s v="Furniture"/>
    <s v="Tables"/>
    <s v="Chromcraft Round Conference Tables"/>
    <n v="383.43799999999999"/>
    <n v="4"/>
    <n v="0.45"/>
    <n v="-167.3184"/>
    <s v="OK"/>
    <n v="-0.43636363636363634"/>
  </r>
  <r>
    <n v="1082"/>
    <s v="CA-2015-110016"/>
    <x v="1977"/>
    <x v="85"/>
    <x v="108"/>
    <d v="2017-04-06T00:00:00"/>
    <n v="725"/>
    <n v="2015"/>
    <s v="Q2"/>
    <s v="Apr"/>
    <s v="Standard Class"/>
    <s v="BT-11395"/>
    <s v="Bill Tyler"/>
    <s v="Corporate"/>
    <s v="United States"/>
    <s v="Detroit"/>
    <s v="Michigan"/>
    <n v="48227"/>
    <s v="Central"/>
    <s v="FUR-CH-10002880"/>
    <s v="Furniture"/>
    <s v="Chairs"/>
    <s v="Global High-Back Leather Tilter, Burgundy"/>
    <n v="1106.9100000000001"/>
    <n v="9"/>
    <n v="0"/>
    <n v="121.76009999999999"/>
    <s v="OK"/>
    <n v="0.10999999999999999"/>
  </r>
  <r>
    <n v="5881"/>
    <s v="CA-2016-133935"/>
    <x v="1978"/>
    <x v="912"/>
    <x v="1054"/>
    <d v="2019-07-12T00:00:00"/>
    <n v="1023"/>
    <n v="2016"/>
    <s v="Q3"/>
    <s v="Sep"/>
    <s v="Standard Class"/>
    <s v="JW-15220"/>
    <s v="Jane Waco"/>
    <s v="Corporate"/>
    <s v="United States"/>
    <s v="San Diego"/>
    <s v="California"/>
    <n v="92105"/>
    <s v="West"/>
    <s v="FUR-CH-10001215"/>
    <s v="Furniture"/>
    <s v="Chairs"/>
    <s v="Global Troy Executive Leather Low-Back Tilter"/>
    <n v="801.56799999999998"/>
    <n v="2"/>
    <n v="0.2"/>
    <n v="50.097999999999999"/>
    <s v="OK"/>
    <n v="6.25E-2"/>
  </r>
  <r>
    <n v="5883"/>
    <s v="CA-2016-133935"/>
    <x v="1979"/>
    <x v="912"/>
    <x v="1054"/>
    <d v="2019-07-13T00:00:00"/>
    <n v="1024"/>
    <n v="2016"/>
    <s v="Q3"/>
    <s v="Sep"/>
    <s v="Standard Class"/>
    <s v="JW-15220"/>
    <s v="Jane Waco"/>
    <s v="Corporate"/>
    <s v="United States"/>
    <s v="San Diego"/>
    <s v="California"/>
    <n v="92105"/>
    <s v="West"/>
    <s v="FUR-CH-10002880"/>
    <s v="Furniture"/>
    <s v="Chairs"/>
    <s v="Global High-Back Leather Tilter, Burgundy"/>
    <n v="885.52800000000002"/>
    <n v="9"/>
    <n v="0.2"/>
    <n v="-99.621899999999997"/>
    <s v="OK"/>
    <n v="-0.11249999999999999"/>
  </r>
  <r>
    <n v="6894"/>
    <s v="CA-2017-164756"/>
    <x v="1980"/>
    <x v="913"/>
    <x v="7"/>
    <d v="2019-07-17T00:00:00"/>
    <n v="663"/>
    <n v="2017"/>
    <s v="Q3"/>
    <s v="Sep"/>
    <s v="Standard Class"/>
    <s v="SS-20140"/>
    <s v="Saphhira Shifley"/>
    <s v="Corporate"/>
    <s v="United States"/>
    <s v="Columbus"/>
    <s v="Georgia"/>
    <n v="31907"/>
    <s v="South"/>
    <s v="FUR-FU-10002963"/>
    <s v="Furniture"/>
    <s v="Furnishings"/>
    <s v="Master Caster Door Stop, Gray"/>
    <n v="20.32"/>
    <n v="4"/>
    <n v="0"/>
    <n v="6.9088000000000003"/>
    <s v="OK"/>
    <n v="0.34"/>
  </r>
  <r>
    <n v="3119"/>
    <s v="CA-2015-121720"/>
    <x v="1981"/>
    <x v="297"/>
    <x v="1130"/>
    <d v="2015-12-06T00:00:00"/>
    <n v="388"/>
    <n v="2014"/>
    <s v="Q4"/>
    <s v="Nov"/>
    <s v="First Class"/>
    <s v="JE-15610"/>
    <s v="Jim Epp"/>
    <s v="Corporate"/>
    <s v="United States"/>
    <s v="Lakeland"/>
    <s v="Florida"/>
    <n v="33801"/>
    <s v="South"/>
    <s v="FUR-CH-10003312"/>
    <s v="Furniture"/>
    <s v="Chairs"/>
    <s v="Hon 2090 ÒPillow SoftÓ Series Mid Back Swivel/Tilt Chairs"/>
    <n v="1123.92"/>
    <n v="5"/>
    <n v="0.2"/>
    <n v="-182.637"/>
    <s v="OK"/>
    <n v="-0.16249999999999998"/>
  </r>
  <r>
    <n v="7451"/>
    <s v="CA-2017-105669"/>
    <x v="1982"/>
    <x v="913"/>
    <x v="7"/>
    <d v="2019-07-07T00:00:00"/>
    <n v="653"/>
    <n v="2017"/>
    <s v="Q3"/>
    <s v="Sep"/>
    <s v="Second Class"/>
    <s v="SJ-20125"/>
    <s v="Sanjit Jacobs"/>
    <s v="Home Office"/>
    <s v="United States"/>
    <s v="Houston"/>
    <s v="Texas"/>
    <n v="77036"/>
    <s v="Central"/>
    <s v="FUR-CH-10003774"/>
    <s v="Furniture"/>
    <s v="Chairs"/>
    <s v="Global Wood Trimmed Manager's Task Chair, Khaki"/>
    <n v="318.43"/>
    <n v="5"/>
    <n v="0.3"/>
    <n v="-77.332999999999998"/>
    <s v="OK"/>
    <n v="-0.24285714285714285"/>
  </r>
  <r>
    <n v="2304"/>
    <s v="CA-2017-157931"/>
    <x v="1983"/>
    <x v="913"/>
    <x v="7"/>
    <d v="2019-07-06T00:00:00"/>
    <n v="652"/>
    <n v="2017"/>
    <s v="Q3"/>
    <s v="Sep"/>
    <s v="Second Class"/>
    <s v="MO-17800"/>
    <s v="Meg O'Connel"/>
    <s v="Home Office"/>
    <s v="United States"/>
    <s v="Roswell"/>
    <s v="Georgia"/>
    <n v="30076"/>
    <s v="South"/>
    <s v="FUR-CH-10000785"/>
    <s v="Furniture"/>
    <s v="Chairs"/>
    <s v="Global Ergonomic Managers Chair"/>
    <n v="723.92"/>
    <n v="4"/>
    <n v="0"/>
    <n v="188.2192"/>
    <s v="OK"/>
    <n v="0.26"/>
  </r>
  <r>
    <n v="5867"/>
    <s v="US-2014-117968"/>
    <x v="1984"/>
    <x v="914"/>
    <x v="1131"/>
    <d v="2014-07-08T00:00:00"/>
    <n v="136"/>
    <n v="2014"/>
    <s v="Q1"/>
    <s v="Feb"/>
    <s v="Second Class"/>
    <s v="RS-19420"/>
    <s v="Ricardo Sperren"/>
    <s v="Corporate"/>
    <s v="United States"/>
    <s v="Meriden"/>
    <s v="Connecticut"/>
    <n v="6450"/>
    <s v="East"/>
    <s v="FUR-CH-10002335"/>
    <s v="Furniture"/>
    <s v="Chairs"/>
    <s v="Hon GuestStacker Chair"/>
    <n v="1133.3499999999999"/>
    <n v="5"/>
    <n v="0"/>
    <n v="294.67099999999999"/>
    <s v="OK"/>
    <n v="0.26"/>
  </r>
  <r>
    <n v="2484"/>
    <s v="CA-2017-126067"/>
    <x v="1985"/>
    <x v="915"/>
    <x v="1132"/>
    <d v="2019-05-07T00:00:00"/>
    <n v="789"/>
    <n v="2017"/>
    <s v="Q1"/>
    <s v="Mar"/>
    <s v="Standard Class"/>
    <s v="KN-16705"/>
    <s v="Kristina Nunn"/>
    <s v="Home Office"/>
    <s v="United States"/>
    <s v="Seattle"/>
    <s v="Washington"/>
    <n v="98105"/>
    <s v="West"/>
    <s v="FUR-TA-10000617"/>
    <s v="Furniture"/>
    <s v="Tables"/>
    <s v="Hon Practical Foundations 30 x 60 Training Table, Light Gray/Charcoal"/>
    <n v="1137.75"/>
    <n v="5"/>
    <n v="0"/>
    <n v="250.30500000000001"/>
    <s v="OK"/>
    <n v="0.22"/>
  </r>
  <r>
    <n v="5305"/>
    <s v="US-2014-166310"/>
    <x v="1986"/>
    <x v="916"/>
    <x v="299"/>
    <d v="2019-08-10T00:00:00"/>
    <n v="1782"/>
    <n v="2014"/>
    <s v="Q3"/>
    <s v="Sep"/>
    <s v="First Class"/>
    <s v="JS-15940"/>
    <s v="Joni Sundaresam"/>
    <s v="Home Office"/>
    <s v="United States"/>
    <s v="Garland"/>
    <s v="Texas"/>
    <n v="75043"/>
    <s v="Central"/>
    <s v="FUR-FU-10001546"/>
    <s v="Furniture"/>
    <s v="Furnishings"/>
    <s v="Dana Swing-Arm Lamps"/>
    <n v="8.5440000000000005"/>
    <n v="2"/>
    <n v="0.6"/>
    <n v="-7.476"/>
    <s v="OK"/>
    <n v="-0.875"/>
  </r>
  <r>
    <n v="8867"/>
    <s v="CA-2014-120411"/>
    <x v="1987"/>
    <x v="916"/>
    <x v="299"/>
    <d v="2019-07-28T00:00:00"/>
    <n v="1769"/>
    <n v="2014"/>
    <s v="Q3"/>
    <s v="Sep"/>
    <s v="First Class"/>
    <s v="SB-20185"/>
    <s v="Sarah Brown"/>
    <s v="Consumer"/>
    <s v="United States"/>
    <s v="Chicago"/>
    <s v="Illinois"/>
    <n v="60653"/>
    <s v="Central"/>
    <s v="FUR-BO-10004218"/>
    <s v="Furniture"/>
    <s v="Bookcases"/>
    <s v="Bush Heritage Pine Collection 5-Shelf Bookcase, Albany Pine Finish, *Special Order"/>
    <n v="493.43"/>
    <n v="5"/>
    <n v="0.3"/>
    <n v="-70.489999999999995"/>
    <s v="OK"/>
    <n v="-0.14285714285714285"/>
  </r>
  <r>
    <n v="6271"/>
    <s v="CA-2017-102379"/>
    <x v="1988"/>
    <x v="132"/>
    <x v="1133"/>
    <d v="2017-06-12T00:00:00"/>
    <n v="626"/>
    <n v="2015"/>
    <s v="Q3"/>
    <s v="Sep"/>
    <s v="Standard Class"/>
    <s v="BB-11545"/>
    <s v="Brenda Bowman"/>
    <s v="Corporate"/>
    <s v="United States"/>
    <s v="Oakland"/>
    <s v="California"/>
    <n v="94601"/>
    <s v="West"/>
    <s v="FUR-CH-10004983"/>
    <s v="Furniture"/>
    <s v="Chairs"/>
    <s v="Office Star - Mid Back Dual function Ergonomic High Back Chair with 2-Way Adjustable Arms"/>
    <n v="1159.056"/>
    <n v="9"/>
    <n v="0.2"/>
    <n v="43.464599999999997"/>
    <s v="OK"/>
    <n v="3.7499999999999999E-2"/>
  </r>
  <r>
    <n v="9395"/>
    <s v="CA-2014-125997"/>
    <x v="1989"/>
    <x v="916"/>
    <x v="299"/>
    <d v="2019-07-29T00:00:00"/>
    <n v="1770"/>
    <n v="2014"/>
    <s v="Q3"/>
    <s v="Sep"/>
    <s v="First Class"/>
    <s v="MW-18220"/>
    <s v="Mitch Webber"/>
    <s v="Consumer"/>
    <s v="United States"/>
    <s v="New York City"/>
    <s v="New York"/>
    <n v="10011"/>
    <s v="East"/>
    <s v="FUR-CH-10001394"/>
    <s v="Furniture"/>
    <s v="Chairs"/>
    <s v="Global Leather Executive Chair"/>
    <n v="631.78200000000004"/>
    <n v="2"/>
    <n v="0.1"/>
    <n v="140.39599999999999"/>
    <s v="OK"/>
    <n v="0.22222222222222218"/>
  </r>
  <r>
    <n v="7841"/>
    <s v="US-2014-137869"/>
    <x v="1990"/>
    <x v="892"/>
    <x v="851"/>
    <d v="2018-01-26T00:00:00"/>
    <n v="1452"/>
    <n v="2014"/>
    <s v="Q1"/>
    <s v="Feb"/>
    <s v="Standard Class"/>
    <s v="CV-12295"/>
    <s v="Christina VanderZanden"/>
    <s v="Consumer"/>
    <s v="United States"/>
    <s v="Des Moines"/>
    <s v="Iowa"/>
    <n v="50315"/>
    <s v="Central"/>
    <s v="FUR-TA-10003954"/>
    <s v="Furniture"/>
    <s v="Tables"/>
    <s v="Hon 94000 Series Round Tables"/>
    <n v="1184.72"/>
    <n v="4"/>
    <n v="0"/>
    <n v="106.62479999999999"/>
    <s v="OK"/>
    <n v="0.09"/>
  </r>
  <r>
    <n v="9396"/>
    <s v="CA-2014-125997"/>
    <x v="1991"/>
    <x v="916"/>
    <x v="299"/>
    <d v="2019-07-30T00:00:00"/>
    <n v="1771"/>
    <n v="2014"/>
    <s v="Q3"/>
    <s v="Sep"/>
    <s v="First Class"/>
    <s v="MW-18220"/>
    <s v="Mitch Webber"/>
    <s v="Consumer"/>
    <s v="United States"/>
    <s v="New York City"/>
    <s v="New York"/>
    <n v="10011"/>
    <s v="East"/>
    <s v="FUR-BO-10002213"/>
    <s v="Furniture"/>
    <s v="Bookcases"/>
    <s v="DMI Eclipse Executive Suite Bookcases"/>
    <n v="801.56799999999998"/>
    <n v="2"/>
    <n v="0.2"/>
    <n v="-10.019600000000001"/>
    <s v="OK"/>
    <n v="-1.2500000000000001E-2"/>
  </r>
  <r>
    <n v="3761"/>
    <s v="CA-2015-167745"/>
    <x v="1992"/>
    <x v="917"/>
    <x v="65"/>
    <d v="2019-07-08T00:00:00"/>
    <n v="1384"/>
    <n v="2015"/>
    <s v="Q3"/>
    <s v="Sep"/>
    <s v="Standard Class"/>
    <s v="GB-14530"/>
    <s v="George Bell"/>
    <s v="Corporate"/>
    <s v="United States"/>
    <s v="Los Angeles"/>
    <s v="California"/>
    <n v="90049"/>
    <s v="West"/>
    <s v="FUR-FU-10001591"/>
    <s v="Furniture"/>
    <s v="Furnishings"/>
    <s v="Advantus Panel Wall Certificate Holder - 8.5x11"/>
    <n v="24.4"/>
    <n v="2"/>
    <n v="0"/>
    <n v="10.247999999999999"/>
    <s v="OK"/>
    <n v="0.42"/>
  </r>
  <r>
    <n v="9599"/>
    <s v="CA-2015-149517"/>
    <x v="1993"/>
    <x v="917"/>
    <x v="65"/>
    <d v="2019-07-21T00:00:00"/>
    <n v="1397"/>
    <n v="2015"/>
    <s v="Q3"/>
    <s v="Sep"/>
    <s v="Standard Class"/>
    <s v="FC-14245"/>
    <s v="Frank Carlisle"/>
    <s v="Home Office"/>
    <s v="United States"/>
    <s v="Sacramento"/>
    <s v="California"/>
    <n v="95823"/>
    <s v="West"/>
    <s v="FUR-FU-10003464"/>
    <s v="Furniture"/>
    <s v="Furnishings"/>
    <s v="Seth Thomas 8 1/2&quot; Cubicle Clock"/>
    <n v="60.84"/>
    <n v="3"/>
    <n v="0"/>
    <n v="19.468800000000002"/>
    <s v="OK"/>
    <n v="0.32"/>
  </r>
  <r>
    <n v="5916"/>
    <s v="US-2015-126977"/>
    <x v="1994"/>
    <x v="917"/>
    <x v="65"/>
    <d v="2019-06-28T00:00:00"/>
    <n v="1374"/>
    <n v="2015"/>
    <s v="Q3"/>
    <s v="Sep"/>
    <s v="Standard Class"/>
    <s v="PF-19120"/>
    <s v="Peter Fuller"/>
    <s v="Consumer"/>
    <s v="United States"/>
    <s v="New York City"/>
    <s v="New York"/>
    <n v="10035"/>
    <s v="East"/>
    <s v="FUR-CH-10001973"/>
    <s v="Furniture"/>
    <s v="Chairs"/>
    <s v="Office Star Flex Back Scooter Chair with White Frame"/>
    <n v="199.76400000000001"/>
    <n v="2"/>
    <n v="0.1"/>
    <n v="8.8783999999999992"/>
    <s v="OK"/>
    <n v="4.4444444444444439E-2"/>
  </r>
  <r>
    <n v="7633"/>
    <s v="US-2017-158526"/>
    <x v="1995"/>
    <x v="5"/>
    <x v="1134"/>
    <d v="2018-01-01T00:00:00"/>
    <n v="92"/>
    <n v="2017"/>
    <s v="Q4"/>
    <s v="Oct"/>
    <s v="Second Class"/>
    <s v="KH-16360"/>
    <s v="Katherine Hughes"/>
    <s v="Consumer"/>
    <s v="United States"/>
    <s v="Louisville"/>
    <s v="Kentucky"/>
    <n v="40214"/>
    <s v="South"/>
    <s v="FUR-CH-10002602"/>
    <s v="Furniture"/>
    <s v="Chairs"/>
    <s v="DMI Arturo Collection Mission-style Design Wood Chair"/>
    <n v="1207.8399999999999"/>
    <n v="8"/>
    <n v="0"/>
    <n v="314.03840000000002"/>
    <s v="OK"/>
    <n v="0.26000000000000006"/>
  </r>
  <r>
    <n v="2786"/>
    <s v="CA-2015-149972"/>
    <x v="1996"/>
    <x v="917"/>
    <x v="65"/>
    <d v="2019-08-12T00:00:00"/>
    <n v="1419"/>
    <n v="2015"/>
    <s v="Q3"/>
    <s v="Sep"/>
    <s v="First Class"/>
    <s v="CD-12790"/>
    <s v="Cynthia Delaney"/>
    <s v="Home Office"/>
    <s v="United States"/>
    <s v="Los Angeles"/>
    <s v="California"/>
    <n v="90036"/>
    <s v="West"/>
    <s v="FUR-CH-10004997"/>
    <s v="Furniture"/>
    <s v="Chairs"/>
    <s v="Hon Every-Day Series Multi-Task Chairs"/>
    <n v="601.53599999999994"/>
    <n v="4"/>
    <n v="0.2"/>
    <n v="0"/>
    <s v="Zero-Profit Order"/>
    <n v="0"/>
  </r>
  <r>
    <n v="5919"/>
    <s v="US-2015-126977"/>
    <x v="1997"/>
    <x v="917"/>
    <x v="65"/>
    <d v="2019-06-30T00:00:00"/>
    <n v="1376"/>
    <n v="2015"/>
    <s v="Q3"/>
    <s v="Sep"/>
    <s v="Standard Class"/>
    <s v="PF-19120"/>
    <s v="Peter Fuller"/>
    <s v="Consumer"/>
    <s v="United States"/>
    <s v="New York City"/>
    <s v="New York"/>
    <n v="10035"/>
    <s v="East"/>
    <s v="FUR-BO-10002213"/>
    <s v="Furniture"/>
    <s v="Bookcases"/>
    <s v="DMI Eclipse Executive Suite Bookcases"/>
    <n v="2003.92"/>
    <n v="5"/>
    <n v="0.2"/>
    <n v="-25.048999999999999"/>
    <s v="OK"/>
    <n v="-1.2499999999999999E-2"/>
  </r>
  <r>
    <n v="5927"/>
    <s v="US-2014-118997"/>
    <x v="1998"/>
    <x v="241"/>
    <x v="1135"/>
    <d v="2014-12-04T00:00:00"/>
    <n v="247"/>
    <n v="2014"/>
    <s v="Q2"/>
    <s v="Apr"/>
    <s v="Standard Class"/>
    <s v="RA-19885"/>
    <s v="Ruben Ausman"/>
    <s v="Corporate"/>
    <s v="United States"/>
    <s v="Decatur"/>
    <s v="Alabama"/>
    <n v="35601"/>
    <s v="South"/>
    <s v="FUR-TA-10001086"/>
    <s v="Furniture"/>
    <s v="Tables"/>
    <s v="SAFCO PlanMaster Boards, 60w x 37-1/2d, White Melamine"/>
    <n v="1215.92"/>
    <n v="8"/>
    <n v="0"/>
    <n v="316.13920000000002"/>
    <s v="OK"/>
    <n v="0.26"/>
  </r>
  <r>
    <n v="5918"/>
    <s v="US-2015-126977"/>
    <x v="1999"/>
    <x v="917"/>
    <x v="65"/>
    <d v="2019-06-29T00:00:00"/>
    <n v="1375"/>
    <n v="2015"/>
    <s v="Q3"/>
    <s v="Sep"/>
    <s v="Standard Class"/>
    <s v="PF-19120"/>
    <s v="Peter Fuller"/>
    <s v="Consumer"/>
    <s v="United States"/>
    <s v="New York City"/>
    <s v="New York"/>
    <n v="10035"/>
    <s v="East"/>
    <s v="FUR-BO-10004834"/>
    <s v="Furniture"/>
    <s v="Bookcases"/>
    <s v="Riverside Palais Royal Lawyers Bookcase, Royale Cherry Finish"/>
    <n v="4228.7039999999997"/>
    <n v="6"/>
    <n v="0.2"/>
    <n v="158.57640000000001"/>
    <s v="OK"/>
    <n v="3.7500000000000006E-2"/>
  </r>
  <r>
    <n v="8782"/>
    <s v="CA-2015-133585"/>
    <x v="2000"/>
    <x v="506"/>
    <x v="1136"/>
    <d v="2015-04-03T00:00:00"/>
    <n v="288"/>
    <n v="2014"/>
    <s v="Q2"/>
    <s v="Jun"/>
    <s v="First Class"/>
    <s v="CM-12715"/>
    <s v="Craig Molinari"/>
    <s v="Corporate"/>
    <s v="United States"/>
    <s v="Houston"/>
    <s v="Texas"/>
    <n v="77070"/>
    <s v="Central"/>
    <s v="FUR-BO-10001811"/>
    <s v="Furniture"/>
    <s v="Bookcases"/>
    <s v="Atlantic Metals Mobile 5-Shelf Bookcases, Custom Colors"/>
    <n v="1227.9983999999999"/>
    <n v="6"/>
    <n v="0.32"/>
    <n v="-36.117600000000003"/>
    <s v="OK"/>
    <n v="-2.9411764705882356E-2"/>
  </r>
  <r>
    <n v="820"/>
    <s v="CA-2014-140858"/>
    <x v="2001"/>
    <x v="918"/>
    <x v="1122"/>
    <d v="2018-10-24T00:00:00"/>
    <n v="1720"/>
    <n v="2014"/>
    <s v="Q1"/>
    <s v="Feb"/>
    <s v="Standard Class"/>
    <s v="CA-12775"/>
    <s v="Cynthia Arntzen"/>
    <s v="Consumer"/>
    <s v="United States"/>
    <s v="Philadelphia"/>
    <s v="Pennsylvania"/>
    <n v="19140"/>
    <s v="East"/>
    <s v="FUR-CH-10001394"/>
    <s v="Furniture"/>
    <s v="Chairs"/>
    <s v="Global Leather Executive Chair"/>
    <n v="1228.4649999999999"/>
    <n v="5"/>
    <n v="0.3"/>
    <n v="0"/>
    <s v="Zero-Profit Order"/>
    <n v="0"/>
  </r>
  <r>
    <n v="881"/>
    <s v="CA-2017-111689"/>
    <x v="2002"/>
    <x v="145"/>
    <x v="193"/>
    <d v="2017-04-15T00:00:00"/>
    <n v="62"/>
    <n v="2017"/>
    <s v="Q1"/>
    <s v="Feb"/>
    <s v="Second Class"/>
    <s v="HP-14815"/>
    <s v="Harold Pawlan"/>
    <s v="Home Office"/>
    <s v="United States"/>
    <s v="New York City"/>
    <s v="New York"/>
    <n v="10024"/>
    <s v="East"/>
    <s v="FUR-CH-10004287"/>
    <s v="Furniture"/>
    <s v="Chairs"/>
    <s v="SAFCO Arco Folding Chair"/>
    <n v="1242.9000000000001"/>
    <n v="5"/>
    <n v="0.1"/>
    <n v="262.39"/>
    <s v="OK"/>
    <n v="0.21111111111111108"/>
  </r>
  <r>
    <n v="2014"/>
    <s v="CA-2016-145905"/>
    <x v="2003"/>
    <x v="919"/>
    <x v="766"/>
    <d v="2019-07-14T00:00:00"/>
    <n v="1024"/>
    <n v="2016"/>
    <s v="Q3"/>
    <s v="Sep"/>
    <s v="Standard Class"/>
    <s v="AM-10705"/>
    <s v="Anne McFarland"/>
    <s v="Consumer"/>
    <s v="United States"/>
    <s v="Auburn"/>
    <s v="Alabama"/>
    <n v="36830"/>
    <s v="South"/>
    <s v="FUR-CH-10001854"/>
    <s v="Furniture"/>
    <s v="Chairs"/>
    <s v="Office Star - Professional Matrix Back Chair with 2-to-1 Synchro Tilt and Mesh Fabric Seat"/>
    <n v="350.98"/>
    <n v="1"/>
    <n v="0"/>
    <n v="84.235200000000006"/>
    <s v="OK"/>
    <n v="0.24"/>
  </r>
  <r>
    <n v="9041"/>
    <s v="CA-2014-138177"/>
    <x v="2004"/>
    <x v="920"/>
    <x v="417"/>
    <d v="2019-07-20T00:00:00"/>
    <n v="1760"/>
    <n v="2014"/>
    <s v="Q3"/>
    <s v="Sep"/>
    <s v="Standard Class"/>
    <s v="ND-18460"/>
    <s v="Neil Ducich"/>
    <s v="Corporate"/>
    <s v="United States"/>
    <s v="Chandler"/>
    <s v="Arizona"/>
    <n v="85224"/>
    <s v="West"/>
    <s v="FUR-TA-10004607"/>
    <s v="Furniture"/>
    <s v="Tables"/>
    <s v="Hon 2111 Invitation Series Straight Table"/>
    <n v="73.915000000000006"/>
    <n v="1"/>
    <n v="0.5"/>
    <n v="-45.827300000000001"/>
    <s v="OK"/>
    <n v="-0.62"/>
  </r>
  <r>
    <n v="8232"/>
    <s v="CA-2016-162355"/>
    <x v="2005"/>
    <x v="260"/>
    <x v="370"/>
    <d v="2018-11-03T00:00:00"/>
    <n v="1000"/>
    <n v="2016"/>
    <s v="Q1"/>
    <s v="Feb"/>
    <s v="Second Class"/>
    <s v="PF-19165"/>
    <s v="Philip Fox"/>
    <s v="Consumer"/>
    <s v="United States"/>
    <s v="Sandy Springs"/>
    <s v="Georgia"/>
    <n v="30328"/>
    <s v="South"/>
    <s v="FUR-BO-10004695"/>
    <s v="Furniture"/>
    <s v="Bookcases"/>
    <s v="O'Sullivan 2-Door Barrister Bookcase in Odessa Pine"/>
    <n v="1266.8599999999999"/>
    <n v="7"/>
    <n v="0"/>
    <n v="291.37779999999998"/>
    <s v="OK"/>
    <n v="0.23"/>
  </r>
  <r>
    <n v="1022"/>
    <s v="CA-2015-124450"/>
    <x v="2006"/>
    <x v="921"/>
    <x v="1058"/>
    <d v="2018-04-28T00:00:00"/>
    <n v="1150"/>
    <n v="2015"/>
    <s v="Q1"/>
    <s v="Mar"/>
    <s v="Standard Class"/>
    <s v="GT-14710"/>
    <s v="Greg Tran"/>
    <s v="Consumer"/>
    <s v="United States"/>
    <s v="Washington"/>
    <s v="District of Columbia"/>
    <n v="20016"/>
    <s v="East"/>
    <s v="FUR-CH-10000309"/>
    <s v="Furniture"/>
    <s v="Chairs"/>
    <s v="Global Comet Stacking Arm Chair"/>
    <n v="1267.53"/>
    <n v="3"/>
    <n v="0"/>
    <n v="316.88249999999999"/>
    <s v="OK"/>
    <n v="0.25"/>
  </r>
  <r>
    <n v="5237"/>
    <s v="CA-2014-166744"/>
    <x v="2007"/>
    <x v="920"/>
    <x v="417"/>
    <d v="2019-07-31T00:00:00"/>
    <n v="1771"/>
    <n v="2014"/>
    <s v="Q3"/>
    <s v="Sep"/>
    <s v="Standard Class"/>
    <s v="DN-13690"/>
    <s v="Duane Noonan"/>
    <s v="Consumer"/>
    <s v="United States"/>
    <s v="Columbia"/>
    <s v="Maryland"/>
    <n v="21044"/>
    <s v="East"/>
    <s v="FUR-FU-10004952"/>
    <s v="Furniture"/>
    <s v="Furnishings"/>
    <s v="C-Line Cubicle Keepers Polyproplyene Holder w/Velcro Back, 8-1/2x11, 25/Bx"/>
    <n v="164.22"/>
    <n v="3"/>
    <n v="0"/>
    <n v="50.908200000000001"/>
    <s v="OK"/>
    <n v="0.31"/>
  </r>
  <r>
    <n v="5238"/>
    <s v="CA-2014-166744"/>
    <x v="2008"/>
    <x v="920"/>
    <x v="417"/>
    <d v="2019-08-01T00:00:00"/>
    <n v="1772"/>
    <n v="2014"/>
    <s v="Q3"/>
    <s v="Sep"/>
    <s v="Standard Class"/>
    <s v="DN-13690"/>
    <s v="Duane Noonan"/>
    <s v="Consumer"/>
    <s v="United States"/>
    <s v="Columbia"/>
    <s v="Maryland"/>
    <n v="21044"/>
    <s v="East"/>
    <s v="FUR-BO-10001337"/>
    <s v="Furniture"/>
    <s v="Bookcases"/>
    <s v="O'Sullivan Living Dimensions 2-Shelf Bookcases"/>
    <n v="362.94"/>
    <n v="3"/>
    <n v="0"/>
    <n v="36.293999999999997"/>
    <s v="OK"/>
    <n v="9.9999999999999992E-2"/>
  </r>
  <r>
    <n v="4454"/>
    <s v="CA-2016-147137"/>
    <x v="2009"/>
    <x v="208"/>
    <x v="681"/>
    <d v="2016-06-07T00:00:00"/>
    <n v="469"/>
    <n v="2015"/>
    <s v="Q1"/>
    <s v="Feb"/>
    <s v="First Class"/>
    <s v="AA-10645"/>
    <s v="Anna Andreadi"/>
    <s v="Consumer"/>
    <s v="United States"/>
    <s v="San Francisco"/>
    <s v="California"/>
    <n v="94109"/>
    <s v="West"/>
    <s v="FUR-BO-10001811"/>
    <s v="Furniture"/>
    <s v="Bookcases"/>
    <s v="Atlantic Metals Mobile 5-Shelf Bookcases, Custom Colors"/>
    <n v="1279.165"/>
    <n v="5"/>
    <n v="0.15"/>
    <n v="225.73500000000001"/>
    <s v="OK"/>
    <n v="0.17647058823529413"/>
  </r>
  <r>
    <n v="1954"/>
    <s v="CA-2017-157987"/>
    <x v="2010"/>
    <x v="81"/>
    <x v="1137"/>
    <d v="2017-06-09T00:00:00"/>
    <n v="640"/>
    <n v="2015"/>
    <s v="Q3"/>
    <s v="Sep"/>
    <s v="Standard Class"/>
    <s v="AC-10615"/>
    <s v="Ann Chong"/>
    <s v="Corporate"/>
    <s v="United States"/>
    <s v="New York City"/>
    <s v="New York"/>
    <n v="10009"/>
    <s v="East"/>
    <s v="FUR-CH-10003379"/>
    <s v="Furniture"/>
    <s v="Chairs"/>
    <s v="Global Commerce Series High-Back Swivel/Tilt Chairs"/>
    <n v="1282.4100000000001"/>
    <n v="5"/>
    <n v="0.1"/>
    <n v="213.73500000000001"/>
    <s v="OK"/>
    <n v="0.16666666666666666"/>
  </r>
  <r>
    <n v="1419"/>
    <s v="CA-2015-126697"/>
    <x v="2011"/>
    <x v="922"/>
    <x v="1071"/>
    <d v="2019-08-13T00:00:00"/>
    <n v="1419"/>
    <n v="2015"/>
    <s v="Q3"/>
    <s v="Sep"/>
    <s v="First Class"/>
    <s v="SV-20815"/>
    <s v="Stuart Van"/>
    <s v="Corporate"/>
    <s v="United States"/>
    <s v="Houston"/>
    <s v="Texas"/>
    <n v="77041"/>
    <s v="Central"/>
    <s v="FUR-FU-10001706"/>
    <s v="Furniture"/>
    <s v="Furnishings"/>
    <s v="Longer-Life Soft White Bulbs"/>
    <n v="4.9279999999999999"/>
    <n v="4"/>
    <n v="0.6"/>
    <n v="-1.4783999999999999"/>
    <s v="OK"/>
    <n v="-0.3"/>
  </r>
  <r>
    <n v="1303"/>
    <s v="CA-2015-115847"/>
    <x v="2012"/>
    <x v="922"/>
    <x v="1071"/>
    <d v="2019-07-22T00:00:00"/>
    <n v="1397"/>
    <n v="2015"/>
    <s v="Q3"/>
    <s v="Sep"/>
    <s v="Second Class"/>
    <s v="TC-21535"/>
    <s v="Tracy Collins"/>
    <s v="Home Office"/>
    <s v="United States"/>
    <s v="Arlington"/>
    <s v="Virginia"/>
    <n v="22204"/>
    <s v="South"/>
    <s v="FUR-BO-10003433"/>
    <s v="Furniture"/>
    <s v="Bookcases"/>
    <s v="Sauder Cornerstone Collection Library"/>
    <n v="61.96"/>
    <n v="2"/>
    <n v="0"/>
    <n v="4.3372000000000002"/>
    <s v="OK"/>
    <n v="7.0000000000000007E-2"/>
  </r>
  <r>
    <n v="5397"/>
    <s v="US-2016-147340"/>
    <x v="2013"/>
    <x v="923"/>
    <x v="79"/>
    <d v="2019-09-08T00:00:00"/>
    <n v="1079"/>
    <n v="2016"/>
    <s v="Q3"/>
    <s v="Sep"/>
    <s v="Same Day"/>
    <s v="EB-13750"/>
    <s v="Edward Becker"/>
    <s v="Corporate"/>
    <s v="United States"/>
    <s v="San Francisco"/>
    <s v="California"/>
    <n v="94110"/>
    <s v="West"/>
    <s v="FUR-FU-10002501"/>
    <s v="Furniture"/>
    <s v="Furnishings"/>
    <s v="Nu-Dell Executive Frame"/>
    <n v="63.2"/>
    <n v="5"/>
    <n v="0"/>
    <n v="23.384"/>
    <s v="OK"/>
    <n v="0.37"/>
  </r>
  <r>
    <n v="5142"/>
    <s v="CA-2016-111213"/>
    <x v="2014"/>
    <x v="40"/>
    <x v="1138"/>
    <d v="2016-05-04T00:00:00"/>
    <n v="508"/>
    <n v="2014"/>
    <s v="Q4"/>
    <s v="Dec"/>
    <s v="Standard Class"/>
    <s v="FP-14320"/>
    <s v="Frank Preis"/>
    <s v="Consumer"/>
    <s v="United States"/>
    <s v="New York City"/>
    <s v="New York"/>
    <n v="10009"/>
    <s v="East"/>
    <s v="FUR-CH-10000454"/>
    <s v="Furniture"/>
    <s v="Chairs"/>
    <s v="Hon Deluxe Fabric Upholstered Stacking Chairs, Rounded Back"/>
    <n v="1317.492"/>
    <n v="6"/>
    <n v="0.1"/>
    <n v="292.77600000000001"/>
    <s v="OK"/>
    <n v="0.22222222222222224"/>
  </r>
  <r>
    <n v="2478"/>
    <s v="CA-2017-102750"/>
    <x v="2015"/>
    <x v="123"/>
    <x v="1139"/>
    <d v="2017-08-09T00:00:00"/>
    <n v="641"/>
    <n v="2015"/>
    <s v="Q4"/>
    <s v="Nov"/>
    <s v="Second Class"/>
    <s v="GM-14695"/>
    <s v="Greg Maxwell"/>
    <s v="Corporate"/>
    <s v="United States"/>
    <s v="Los Angeles"/>
    <s v="California"/>
    <n v="90036"/>
    <s v="West"/>
    <s v="FUR-TA-10000198"/>
    <s v="Furniture"/>
    <s v="Tables"/>
    <s v="Chromcraft Bull-Nose Wood Oval Conference Tables &amp; Bases"/>
    <n v="1322.3520000000001"/>
    <n v="3"/>
    <n v="0.2"/>
    <n v="-99.176400000000001"/>
    <s v="OK"/>
    <n v="-7.4999999999999997E-2"/>
  </r>
  <r>
    <n v="9281"/>
    <s v="CA-2016-166772"/>
    <x v="2016"/>
    <x v="923"/>
    <x v="79"/>
    <d v="2019-08-03T00:00:00"/>
    <n v="1043"/>
    <n v="2016"/>
    <s v="Q3"/>
    <s v="Sep"/>
    <s v="Standard Class"/>
    <s v="HJ-14875"/>
    <s v="Heather Jas"/>
    <s v="Home Office"/>
    <s v="United States"/>
    <s v="Seattle"/>
    <s v="Washington"/>
    <n v="98105"/>
    <s v="West"/>
    <s v="FUR-BO-10002853"/>
    <s v="Furniture"/>
    <s v="Bookcases"/>
    <s v="O'Sullivan 5-Shelf Heavy-Duty Bookcases"/>
    <n v="163.88"/>
    <n v="2"/>
    <n v="0"/>
    <n v="40.97"/>
    <s v="OK"/>
    <n v="0.25"/>
  </r>
  <r>
    <n v="9409"/>
    <s v="CA-2017-162789"/>
    <x v="2017"/>
    <x v="924"/>
    <x v="651"/>
    <d v="2019-08-25T00:00:00"/>
    <n v="700"/>
    <n v="2017"/>
    <s v="Q3"/>
    <s v="Sep"/>
    <s v="Second Class"/>
    <s v="LC-17140"/>
    <s v="Logan Currie"/>
    <s v="Consumer"/>
    <s v="United States"/>
    <s v="New York City"/>
    <s v="New York"/>
    <n v="10035"/>
    <s v="East"/>
    <s v="FUR-FU-10004864"/>
    <s v="Furniture"/>
    <s v="Furnishings"/>
    <s v="Eldon 500 Class Desk Accessories"/>
    <n v="12.07"/>
    <n v="1"/>
    <n v="0"/>
    <n v="3.9830999999999999"/>
    <s v="OK"/>
    <n v="0.32999999999999996"/>
  </r>
  <r>
    <n v="8485"/>
    <s v="CA-2017-142391"/>
    <x v="2018"/>
    <x v="924"/>
    <x v="651"/>
    <d v="2019-09-11T00:00:00"/>
    <n v="717"/>
    <n v="2017"/>
    <s v="Q3"/>
    <s v="Sep"/>
    <s v="Same Day"/>
    <s v="PB-19150"/>
    <s v="Philip Brown"/>
    <s v="Consumer"/>
    <s v="United States"/>
    <s v="Seattle"/>
    <s v="Washington"/>
    <n v="98115"/>
    <s v="West"/>
    <s v="FUR-FU-10002759"/>
    <s v="Furniture"/>
    <s v="Furnishings"/>
    <s v="12-1/2 Diameter Round Wall Clock"/>
    <n v="199.8"/>
    <n v="10"/>
    <n v="0"/>
    <n v="71.927999999999997"/>
    <s v="OK"/>
    <n v="0.36"/>
  </r>
  <r>
    <n v="2123"/>
    <s v="CA-2017-167381"/>
    <x v="2019"/>
    <x v="924"/>
    <x v="651"/>
    <d v="2019-08-24T00:00:00"/>
    <n v="699"/>
    <n v="2017"/>
    <s v="Q3"/>
    <s v="Sep"/>
    <s v="Second Class"/>
    <s v="EH-14005"/>
    <s v="Erica Hernandez"/>
    <s v="Home Office"/>
    <s v="United States"/>
    <s v="Lansing"/>
    <s v="Michigan"/>
    <n v="48911"/>
    <s v="Central"/>
    <s v="FUR-BO-10001972"/>
    <s v="Furniture"/>
    <s v="Bookcases"/>
    <s v="O'Sullivan 4-Shelf Bookcase in Odessa Pine"/>
    <n v="241.96"/>
    <n v="2"/>
    <n v="0"/>
    <n v="41.133200000000002"/>
    <s v="OK"/>
    <n v="0.17"/>
  </r>
  <r>
    <n v="126"/>
    <s v="US-2014-134614"/>
    <x v="2020"/>
    <x v="925"/>
    <x v="1004"/>
    <d v="2019-08-02T00:00:00"/>
    <n v="1772"/>
    <n v="2014"/>
    <s v="Q3"/>
    <s v="Sep"/>
    <s v="Standard Class"/>
    <s v="PF-19165"/>
    <s v="Philip Fox"/>
    <s v="Consumer"/>
    <s v="United States"/>
    <s v="Bloomington"/>
    <s v="Illinois"/>
    <n v="61701"/>
    <s v="Central"/>
    <s v="FUR-TA-10004534"/>
    <s v="Furniture"/>
    <s v="Tables"/>
    <s v="Bevis 44 x 96 Conference Tables"/>
    <n v="617.70000000000005"/>
    <n v="6"/>
    <n v="0.5"/>
    <n v="-407.68200000000002"/>
    <s v="OK"/>
    <n v="-0.66"/>
  </r>
  <r>
    <n v="413"/>
    <s v="CA-2017-117457"/>
    <x v="2021"/>
    <x v="151"/>
    <x v="1140"/>
    <d v="2017-12-12T00:00:00"/>
    <n v="686"/>
    <n v="2016"/>
    <s v="Q1"/>
    <s v="Jan"/>
    <s v="Standard Class"/>
    <s v="KH-16510"/>
    <s v="Keith Herrera"/>
    <s v="Consumer"/>
    <s v="United States"/>
    <s v="San Francisco"/>
    <s v="California"/>
    <n v="94110"/>
    <s v="West"/>
    <s v="FUR-BO-10001972"/>
    <s v="Furniture"/>
    <s v="Bookcases"/>
    <s v="O'Sullivan 4-Shelf Bookcase in Odessa Pine"/>
    <n v="1336.829"/>
    <n v="13"/>
    <n v="0.15"/>
    <n v="31.454799999999999"/>
    <s v="OK"/>
    <n v="2.3529411764705882E-2"/>
  </r>
  <r>
    <n v="9268"/>
    <s v="CA-2015-151869"/>
    <x v="2022"/>
    <x v="926"/>
    <x v="1133"/>
    <d v="2019-09-16T00:00:00"/>
    <n v="1452"/>
    <n v="2015"/>
    <s v="Q3"/>
    <s v="Sep"/>
    <s v="Same Day"/>
    <s v="CS-11950"/>
    <s v="Carlos Soltero"/>
    <s v="Consumer"/>
    <s v="United States"/>
    <s v="Freeport"/>
    <s v="New York"/>
    <n v="11520"/>
    <s v="East"/>
    <s v="FUR-CH-10001545"/>
    <s v="Furniture"/>
    <s v="Chairs"/>
    <s v="Hon Comfortask Task/Swivel Chairs"/>
    <n v="102.58199999999999"/>
    <n v="1"/>
    <n v="0.1"/>
    <n v="6.8388"/>
    <s v="OK"/>
    <n v="6.6666666666666666E-2"/>
  </r>
  <r>
    <n v="5606"/>
    <s v="CA-2016-134516"/>
    <x v="2023"/>
    <x v="927"/>
    <x v="47"/>
    <d v="2019-08-04T00:00:00"/>
    <n v="1043"/>
    <n v="2016"/>
    <s v="Q3"/>
    <s v="Sep"/>
    <s v="Standard Class"/>
    <s v="FM-14215"/>
    <s v="Filia McAdams"/>
    <s v="Corporate"/>
    <s v="United States"/>
    <s v="Greensboro"/>
    <s v="North Carolina"/>
    <n v="27405"/>
    <s v="South"/>
    <s v="FUR-FU-10001546"/>
    <s v="Furniture"/>
    <s v="Furnishings"/>
    <s v="Dana Swing-Arm Lamps"/>
    <n v="17.088000000000001"/>
    <n v="2"/>
    <n v="0.2"/>
    <n v="1.0680000000000001"/>
    <s v="OK"/>
    <n v="6.25E-2"/>
  </r>
  <r>
    <n v="5056"/>
    <s v="CA-2015-141243"/>
    <x v="2024"/>
    <x v="928"/>
    <x v="1141"/>
    <d v="2015-08-01T00:00:00"/>
    <n v="382"/>
    <n v="2014"/>
    <s v="Q3"/>
    <s v="Jul"/>
    <s v="Second Class"/>
    <s v="AH-10465"/>
    <s v="Amy Hunt"/>
    <s v="Consumer"/>
    <s v="United States"/>
    <s v="Dallas"/>
    <s v="Texas"/>
    <n v="75217"/>
    <s v="Central"/>
    <s v="FUR-BO-10003272"/>
    <s v="Furniture"/>
    <s v="Bookcases"/>
    <s v="O'Sullivan Living Dimensions 5-Shelf Bookcases"/>
    <n v="1352.3976"/>
    <n v="9"/>
    <n v="0.32"/>
    <n v="-437.54039999999998"/>
    <s v="OK"/>
    <n v="-0.32352941176470584"/>
  </r>
  <r>
    <n v="5162"/>
    <s v="CA-2014-111192"/>
    <x v="2025"/>
    <x v="286"/>
    <x v="269"/>
    <d v="2019-02-15T00:00:00"/>
    <n v="1744"/>
    <n v="2014"/>
    <s v="Q2"/>
    <s v="May"/>
    <s v="Standard Class"/>
    <s v="TS-21430"/>
    <s v="Tom Stivers"/>
    <s v="Corporate"/>
    <s v="United States"/>
    <s v="Seattle"/>
    <s v="Washington"/>
    <n v="98103"/>
    <s v="West"/>
    <s v="FUR-BO-10002916"/>
    <s v="Furniture"/>
    <s v="Bookcases"/>
    <s v="Rush Hierlooms Collection 1&quot; Thick Stackable Bookcases"/>
    <n v="1367.84"/>
    <n v="8"/>
    <n v="0"/>
    <n v="259.88959999999997"/>
    <s v="OK"/>
    <n v="0.19"/>
  </r>
  <r>
    <n v="9760"/>
    <s v="CA-2016-146913"/>
    <x v="2026"/>
    <x v="263"/>
    <x v="945"/>
    <d v="2016-10-08T00:00:00"/>
    <n v="150"/>
    <n v="2016"/>
    <s v="Q2"/>
    <s v="May"/>
    <s v="Standard Class"/>
    <s v="SF-20965"/>
    <s v="Sylvia Foulston"/>
    <s v="Corporate"/>
    <s v="United States"/>
    <s v="San Francisco"/>
    <s v="California"/>
    <n v="94109"/>
    <s v="West"/>
    <s v="FUR-CH-10001854"/>
    <s v="Furniture"/>
    <s v="Chairs"/>
    <s v="Office Star - Professional Matrix Back Chair with 2-to-1 Synchro Tilt and Mesh Fabric Seat"/>
    <n v="1403.92"/>
    <n v="5"/>
    <n v="0.2"/>
    <n v="70.195999999999998"/>
    <s v="OK"/>
    <n v="4.9999999999999996E-2"/>
  </r>
  <r>
    <n v="4348"/>
    <s v="CA-2016-120355"/>
    <x v="2027"/>
    <x v="927"/>
    <x v="47"/>
    <d v="2019-07-16T00:00:00"/>
    <n v="1024"/>
    <n v="2016"/>
    <s v="Q3"/>
    <s v="Sep"/>
    <s v="Standard Class"/>
    <s v="MM-17260"/>
    <s v="Magdelene Morse"/>
    <s v="Consumer"/>
    <s v="United States"/>
    <s v="New Rochelle"/>
    <s v="New York"/>
    <n v="10801"/>
    <s v="East"/>
    <s v="FUR-FU-10004053"/>
    <s v="Furniture"/>
    <s v="Furnishings"/>
    <s v="DAX Two-Tone Silver Metal Document Frame"/>
    <n v="60.72"/>
    <n v="3"/>
    <n v="0"/>
    <n v="26.1096"/>
    <s v="OK"/>
    <n v="0.43"/>
  </r>
  <r>
    <n v="2559"/>
    <s v="CA-2015-147788"/>
    <x v="2028"/>
    <x v="929"/>
    <x v="125"/>
    <d v="2018-08-09T00:00:00"/>
    <n v="1221"/>
    <n v="2015"/>
    <s v="Q2"/>
    <s v="Apr"/>
    <s v="Standard Class"/>
    <s v="TM-21010"/>
    <s v="Tamara Manning"/>
    <s v="Consumer"/>
    <s v="United States"/>
    <s v="Orem"/>
    <s v="Utah"/>
    <n v="84057"/>
    <s v="West"/>
    <s v="FUR-BO-10004357"/>
    <s v="Furniture"/>
    <s v="Bookcases"/>
    <s v="O'Sullivan Living Dimensions 3-Shelf Bookcases"/>
    <n v="1406.86"/>
    <n v="7"/>
    <n v="0"/>
    <n v="140.68600000000001"/>
    <s v="OK"/>
    <n v="0.1"/>
  </r>
  <r>
    <n v="5607"/>
    <s v="CA-2016-134516"/>
    <x v="2029"/>
    <x v="927"/>
    <x v="47"/>
    <d v="2019-08-05T00:00:00"/>
    <n v="1044"/>
    <n v="2016"/>
    <s v="Q3"/>
    <s v="Sep"/>
    <s v="Standard Class"/>
    <s v="FM-14215"/>
    <s v="Filia McAdams"/>
    <s v="Corporate"/>
    <s v="United States"/>
    <s v="Greensboro"/>
    <s v="North Carolina"/>
    <n v="27405"/>
    <s v="South"/>
    <s v="FUR-CH-10002880"/>
    <s v="Furniture"/>
    <s v="Chairs"/>
    <s v="Global High-Back Leather Tilter, Burgundy"/>
    <n v="98.391999999999996"/>
    <n v="1"/>
    <n v="0.2"/>
    <n v="-11.069100000000001"/>
    <s v="OK"/>
    <n v="-0.11250000000000002"/>
  </r>
  <r>
    <n v="4347"/>
    <s v="CA-2016-120355"/>
    <x v="2030"/>
    <x v="927"/>
    <x v="47"/>
    <d v="2019-07-15T00:00:00"/>
    <n v="1023"/>
    <n v="2016"/>
    <s v="Q3"/>
    <s v="Sep"/>
    <s v="Standard Class"/>
    <s v="MM-17260"/>
    <s v="Magdelene Morse"/>
    <s v="Consumer"/>
    <s v="United States"/>
    <s v="New Rochelle"/>
    <s v="New York"/>
    <n v="10801"/>
    <s v="East"/>
    <s v="FUR-CH-10001394"/>
    <s v="Furniture"/>
    <s v="Chairs"/>
    <s v="Global Leather Executive Chair"/>
    <n v="631.78200000000004"/>
    <n v="2"/>
    <n v="0.1"/>
    <n v="140.39599999999999"/>
    <s v="OK"/>
    <n v="0.22222222222222218"/>
  </r>
  <r>
    <n v="6640"/>
    <s v="CA-2014-108609"/>
    <x v="2031"/>
    <x v="113"/>
    <x v="109"/>
    <d v="2016-10-03T00:00:00"/>
    <n v="965"/>
    <n v="2014"/>
    <s v="Q1"/>
    <s v="Feb"/>
    <s v="Second Class"/>
    <s v="AJ-10780"/>
    <s v="Anthony Jacobs"/>
    <s v="Corporate"/>
    <s v="United States"/>
    <s v="Lorain"/>
    <s v="Ohio"/>
    <n v="44052"/>
    <s v="East"/>
    <s v="FUR-TA-10003954"/>
    <s v="Furniture"/>
    <s v="Tables"/>
    <s v="Hon 94000 Series Round Tables"/>
    <n v="1421.664"/>
    <n v="8"/>
    <n v="0.4"/>
    <n v="-734.52639999999997"/>
    <s v="OK"/>
    <n v="-0.51666666666666661"/>
  </r>
  <r>
    <n v="3940"/>
    <s v="US-2016-143448"/>
    <x v="2032"/>
    <x v="98"/>
    <x v="1142"/>
    <d v="2016-10-12T00:00:00"/>
    <n v="481"/>
    <n v="2015"/>
    <s v="Q2"/>
    <s v="Jun"/>
    <s v="Same Day"/>
    <s v="MH-17455"/>
    <s v="Mark Hamilton"/>
    <s v="Consumer"/>
    <s v="United States"/>
    <s v="Greenwood"/>
    <s v="Indiana"/>
    <n v="46142"/>
    <s v="Central"/>
    <s v="FUR-CH-10003379"/>
    <s v="Furniture"/>
    <s v="Chairs"/>
    <s v="Global Commerce Series High-Back Swivel/Tilt Chairs"/>
    <n v="1424.9"/>
    <n v="5"/>
    <n v="0"/>
    <n v="356.22500000000002"/>
    <s v="OK"/>
    <n v="0.25"/>
  </r>
  <r>
    <n v="1812"/>
    <s v="CA-2014-132612"/>
    <x v="2033"/>
    <x v="644"/>
    <x v="1143"/>
    <d v="2014-11-06T00:00:00"/>
    <n v="201"/>
    <n v="2014"/>
    <s v="Q2"/>
    <s v="Apr"/>
    <s v="Second Class"/>
    <s v="FO-14305"/>
    <s v="Frank Olsen"/>
    <s v="Consumer"/>
    <s v="United States"/>
    <s v="Harrisonburg"/>
    <s v="Virginia"/>
    <n v="22801"/>
    <s v="South"/>
    <s v="FUR-TA-10004534"/>
    <s v="Furniture"/>
    <s v="Tables"/>
    <s v="Bevis 44 x 96 Conference Tables"/>
    <n v="1441.3"/>
    <n v="7"/>
    <n v="0"/>
    <n v="245.02099999999999"/>
    <s v="OK"/>
    <n v="0.16999999999999998"/>
  </r>
  <r>
    <n v="5764"/>
    <s v="CA-2015-162047"/>
    <x v="2034"/>
    <x v="572"/>
    <x v="1018"/>
    <d v="2015-05-11T00:00:00"/>
    <n v="287"/>
    <n v="2014"/>
    <s v="Q3"/>
    <s v="Jul"/>
    <s v="First Class"/>
    <s v="FH-14365"/>
    <s v="Fred Hopkins"/>
    <s v="Corporate"/>
    <s v="United States"/>
    <s v="Long Beach"/>
    <s v="New York"/>
    <n v="11561"/>
    <s v="East"/>
    <s v="FUR-CH-10004983"/>
    <s v="Furniture"/>
    <s v="Chairs"/>
    <s v="Office Star - Mid Back Dual function Ergonomic High Back Chair with 2-Way Adjustable Arms"/>
    <n v="1448.82"/>
    <n v="10"/>
    <n v="0.1"/>
    <n v="209.274"/>
    <s v="OK"/>
    <n v="0.14444444444444446"/>
  </r>
  <r>
    <n v="8563"/>
    <s v="CA-2016-123540"/>
    <x v="2035"/>
    <x v="703"/>
    <x v="1144"/>
    <d v="2016-06-04T00:00:00"/>
    <n v="519"/>
    <n v="2015"/>
    <s v="Q1"/>
    <s v="Jan"/>
    <s v="Second Class"/>
    <s v="DJ-13420"/>
    <s v="Denny Joy"/>
    <s v="Corporate"/>
    <s v="United States"/>
    <s v="Milwaukee"/>
    <s v="Wisconsin"/>
    <n v="53209"/>
    <s v="Central"/>
    <s v="FUR-CH-10000847"/>
    <s v="Furniture"/>
    <s v="Chairs"/>
    <s v="Global Executive Mid-Back Manager's Chair"/>
    <n v="1454.9"/>
    <n v="5"/>
    <n v="0"/>
    <n v="378.274"/>
    <s v="OK"/>
    <n v="0.26"/>
  </r>
  <r>
    <n v="3828"/>
    <s v="CA-2017-141733"/>
    <x v="2036"/>
    <x v="211"/>
    <x v="1145"/>
    <d v="2017-11-05T00:00:00"/>
    <n v="686"/>
    <n v="2015"/>
    <s v="Q4"/>
    <s v="Dec"/>
    <s v="Standard Class"/>
    <s v="RW-19540"/>
    <s v="Rick Wilson"/>
    <s v="Corporate"/>
    <s v="United States"/>
    <s v="Detroit"/>
    <s v="Michigan"/>
    <n v="48234"/>
    <s v="Central"/>
    <s v="FUR-CH-10004086"/>
    <s v="Furniture"/>
    <s v="Chairs"/>
    <s v="Hon 4070 Series Pagoda Armless Upholstered Stacking Chairs"/>
    <n v="1458.65"/>
    <n v="5"/>
    <n v="0"/>
    <n v="423.00850000000003"/>
    <s v="OK"/>
    <n v="0.28999999999999998"/>
  </r>
  <r>
    <n v="3914"/>
    <s v="CA-2017-148068"/>
    <x v="2037"/>
    <x v="930"/>
    <x v="1146"/>
    <d v="2019-07-18T00:00:00"/>
    <n v="661"/>
    <n v="2017"/>
    <s v="Q3"/>
    <s v="Sep"/>
    <s v="Standard Class"/>
    <s v="MM-18280"/>
    <s v="Muhammed MacIntyre"/>
    <s v="Corporate"/>
    <s v="United States"/>
    <s v="New York City"/>
    <s v="New York"/>
    <n v="10035"/>
    <s v="East"/>
    <s v="FUR-FU-10002268"/>
    <s v="Furniture"/>
    <s v="Furnishings"/>
    <s v="Ultra Door Push Plate"/>
    <n v="9.82"/>
    <n v="2"/>
    <n v="0"/>
    <n v="3.2406000000000001"/>
    <s v="OK"/>
    <n v="0.33"/>
  </r>
  <r>
    <n v="5460"/>
    <s v="CA-2017-116680"/>
    <x v="2038"/>
    <x v="81"/>
    <x v="1147"/>
    <d v="2017-06-09T00:00:00"/>
    <n v="581"/>
    <n v="2015"/>
    <s v="Q4"/>
    <s v="Nov"/>
    <s v="Second Class"/>
    <s v="PK-19075"/>
    <s v="Pete Kriz"/>
    <s v="Consumer"/>
    <s v="United States"/>
    <s v="San Francisco"/>
    <s v="California"/>
    <n v="94122"/>
    <s v="West"/>
    <s v="FUR-TA-10001771"/>
    <s v="Furniture"/>
    <s v="Tables"/>
    <s v="Bush Cubix Conference Tables, Fully Assembled"/>
    <n v="1478.2719999999999"/>
    <n v="8"/>
    <n v="0.2"/>
    <n v="92.391999999999996"/>
    <s v="OK"/>
    <n v="6.25E-2"/>
  </r>
  <r>
    <n v="6122"/>
    <s v="CA-2017-143378"/>
    <x v="2039"/>
    <x v="930"/>
    <x v="1146"/>
    <d v="2019-07-27T00:00:00"/>
    <n v="670"/>
    <n v="2017"/>
    <s v="Q3"/>
    <s v="Sep"/>
    <s v="Standard Class"/>
    <s v="JR-16210"/>
    <s v="Justin Ritter"/>
    <s v="Corporate"/>
    <s v="United States"/>
    <s v="Springfield"/>
    <s v="Oregon"/>
    <n v="97477"/>
    <s v="West"/>
    <s v="FUR-BO-10001972"/>
    <s v="Furniture"/>
    <s v="Bookcases"/>
    <s v="O'Sullivan 4-Shelf Bookcase in Odessa Pine"/>
    <n v="72.587999999999994"/>
    <n v="2"/>
    <n v="0.7"/>
    <n v="-128.2388"/>
    <s v="OK"/>
    <n v="-1.7666666666666668"/>
  </r>
  <r>
    <n v="6121"/>
    <s v="CA-2017-143378"/>
    <x v="2040"/>
    <x v="930"/>
    <x v="1146"/>
    <d v="2019-07-26T00:00:00"/>
    <n v="669"/>
    <n v="2017"/>
    <s v="Q3"/>
    <s v="Sep"/>
    <s v="Standard Class"/>
    <s v="JR-16210"/>
    <s v="Justin Ritter"/>
    <s v="Corporate"/>
    <s v="United States"/>
    <s v="Springfield"/>
    <s v="Oregon"/>
    <n v="97477"/>
    <s v="West"/>
    <s v="FUR-FU-10004864"/>
    <s v="Furniture"/>
    <s v="Furnishings"/>
    <s v="Howard Miller 14-1/2&quot; Diameter Chrome Round Wall Clock"/>
    <n v="409.21600000000001"/>
    <n v="8"/>
    <n v="0.2"/>
    <n v="61.382399999999997"/>
    <s v="OK"/>
    <n v="0.15"/>
  </r>
  <r>
    <n v="378"/>
    <s v="US-2017-134481"/>
    <x v="2041"/>
    <x v="341"/>
    <x v="410"/>
    <d v="2019-04-29T00:00:00"/>
    <n v="840"/>
    <n v="2017"/>
    <s v="Q1"/>
    <s v="Jan"/>
    <s v="Standard Class"/>
    <s v="AR-10405"/>
    <s v="Allen Rosenblatt"/>
    <s v="Corporate"/>
    <s v="United States"/>
    <s v="Franklin"/>
    <s v="Massachusetts"/>
    <n v="2038"/>
    <s v="East"/>
    <s v="FUR-TA-10004915"/>
    <s v="Furniture"/>
    <s v="Tables"/>
    <s v="Office Impressions End Table, 20-1/2&quot;H x 24&quot;W x 20&quot;D"/>
    <n v="1488.424"/>
    <n v="7"/>
    <n v="0.3"/>
    <n v="-297.6848"/>
    <s v="OK"/>
    <n v="-0.2"/>
  </r>
  <r>
    <n v="7815"/>
    <s v="US-2017-109316"/>
    <x v="2042"/>
    <x v="19"/>
    <x v="83"/>
    <d v="2017-10-06T00:00:00"/>
    <n v="633"/>
    <n v="2016"/>
    <s v="Q1"/>
    <s v="Jan"/>
    <s v="First Class"/>
    <s v="MG-17680"/>
    <s v="Maureen Gastineau"/>
    <s v="Home Office"/>
    <s v="United States"/>
    <s v="Los Angeles"/>
    <s v="California"/>
    <n v="90049"/>
    <s v="West"/>
    <s v="FUR-BO-10004834"/>
    <s v="Furniture"/>
    <s v="Bookcases"/>
    <s v="Riverside Palais Royal Lawyers Bookcase, Royale Cherry Finish"/>
    <n v="1497.6659999999999"/>
    <n v="2"/>
    <n v="0.15"/>
    <n v="140.95679999999999"/>
    <s v="OK"/>
    <n v="9.4117647058823528E-2"/>
  </r>
  <r>
    <n v="5841"/>
    <s v="CA-2015-134992"/>
    <x v="2043"/>
    <x v="931"/>
    <x v="829"/>
    <d v="2019-08-20T00:00:00"/>
    <n v="1424"/>
    <n v="2015"/>
    <s v="Q3"/>
    <s v="Sep"/>
    <s v="Second Class"/>
    <s v="MG-17875"/>
    <s v="Michael Grace"/>
    <s v="Home Office"/>
    <s v="United States"/>
    <s v="Arlington"/>
    <s v="Virginia"/>
    <n v="22204"/>
    <s v="South"/>
    <s v="FUR-FU-10002554"/>
    <s v="Furniture"/>
    <s v="Furnishings"/>
    <s v="Westinghouse Floor Lamp with Metal Mesh Shade, Black"/>
    <n v="47.98"/>
    <n v="2"/>
    <n v="0"/>
    <n v="11.035399999999999"/>
    <s v="OK"/>
    <n v="0.23"/>
  </r>
  <r>
    <n v="4619"/>
    <s v="CA-2015-117800"/>
    <x v="2044"/>
    <x v="931"/>
    <x v="829"/>
    <d v="2019-08-14T00:00:00"/>
    <n v="1418"/>
    <n v="2015"/>
    <s v="Q3"/>
    <s v="Sep"/>
    <s v="Standard Class"/>
    <s v="TH-21550"/>
    <s v="Tracy Hopkins"/>
    <s v="Home Office"/>
    <s v="United States"/>
    <s v="Everett"/>
    <s v="Massachusetts"/>
    <n v="2149"/>
    <s v="East"/>
    <s v="FUR-CH-10000785"/>
    <s v="Furniture"/>
    <s v="Chairs"/>
    <s v="Global Ergonomic Managers Chair"/>
    <n v="542.94000000000005"/>
    <n v="3"/>
    <n v="0"/>
    <n v="141.1644"/>
    <s v="OK"/>
    <n v="0.25999999999999995"/>
  </r>
  <r>
    <n v="6559"/>
    <s v="CA-2015-166947"/>
    <x v="2045"/>
    <x v="932"/>
    <x v="1148"/>
    <d v="2015-10-06T00:00:00"/>
    <n v="408"/>
    <n v="2014"/>
    <s v="Q3"/>
    <s v="Aug"/>
    <s v="Standard Class"/>
    <s v="EB-13750"/>
    <s v="Edward Becker"/>
    <s v="Corporate"/>
    <s v="United States"/>
    <s v="Buffalo"/>
    <s v="New York"/>
    <n v="14215"/>
    <s v="East"/>
    <s v="FUR-CH-10004997"/>
    <s v="Furniture"/>
    <s v="Chairs"/>
    <s v="Hon Every-Day Series Multi-Task Chairs"/>
    <n v="1522.6379999999999"/>
    <n v="9"/>
    <n v="0.1"/>
    <n v="169.18199999999999"/>
    <s v="OK"/>
    <n v="0.1111111111111111"/>
  </r>
  <r>
    <n v="6176"/>
    <s v="CA-2015-158421"/>
    <x v="2046"/>
    <x v="931"/>
    <x v="829"/>
    <d v="2019-08-15T00:00:00"/>
    <n v="1419"/>
    <n v="2015"/>
    <s v="Q3"/>
    <s v="Sep"/>
    <s v="Standard Class"/>
    <s v="GB-14575"/>
    <s v="Giulietta Baptist"/>
    <s v="Consumer"/>
    <s v="United States"/>
    <s v="Columbia"/>
    <s v="South Carolina"/>
    <n v="29203"/>
    <s v="South"/>
    <s v="FUR-CH-10000309"/>
    <s v="Furniture"/>
    <s v="Chairs"/>
    <s v="Global Comet Stacking Arm Chair"/>
    <n v="1690.04"/>
    <n v="4"/>
    <n v="0"/>
    <n v="422.51"/>
    <s v="OK"/>
    <n v="0.25"/>
  </r>
  <r>
    <n v="9721"/>
    <s v="CA-2016-119641"/>
    <x v="2047"/>
    <x v="933"/>
    <x v="517"/>
    <d v="2019-08-21T00:00:00"/>
    <n v="1059"/>
    <n v="2016"/>
    <s v="Q3"/>
    <s v="Sep"/>
    <s v="Standard Class"/>
    <s v="CS-12250"/>
    <s v="Chris Selesnick"/>
    <s v="Corporate"/>
    <s v="United States"/>
    <s v="Green Bay"/>
    <s v="Wisconsin"/>
    <n v="54302"/>
    <s v="Central"/>
    <s v="FUR-FU-10002445"/>
    <s v="Furniture"/>
    <s v="Furnishings"/>
    <s v="DAX Two-Tone Rosewood/Black Document Frame, Desktop, 5 x 7"/>
    <n v="18.96"/>
    <n v="2"/>
    <n v="0"/>
    <n v="7.5839999999999996"/>
    <s v="OK"/>
    <n v="0.39999999999999997"/>
  </r>
  <r>
    <n v="6054"/>
    <s v="CA-2016-124016"/>
    <x v="2048"/>
    <x v="933"/>
    <x v="517"/>
    <d v="2019-08-27T00:00:00"/>
    <n v="1065"/>
    <n v="2016"/>
    <s v="Q3"/>
    <s v="Sep"/>
    <s v="Second Class"/>
    <s v="JS-15940"/>
    <s v="Joni Sundaresam"/>
    <s v="Home Office"/>
    <s v="United States"/>
    <s v="Lancaster"/>
    <s v="Ohio"/>
    <n v="43130"/>
    <s v="East"/>
    <s v="FUR-FU-10004963"/>
    <s v="Furniture"/>
    <s v="Furnishings"/>
    <s v="Eldon 400 Class Desk Accessories, Black Carbon"/>
    <n v="28"/>
    <n v="4"/>
    <n v="0.2"/>
    <n v="7.7"/>
    <s v="OK"/>
    <n v="0.27500000000000002"/>
  </r>
  <r>
    <n v="2354"/>
    <s v="CA-2015-111514"/>
    <x v="2049"/>
    <x v="934"/>
    <x v="613"/>
    <d v="2019-05-14T00:00:00"/>
    <n v="1555"/>
    <n v="2015"/>
    <s v="Q1"/>
    <s v="Feb"/>
    <s v="First Class"/>
    <s v="SC-20260"/>
    <s v="Scott Cohen"/>
    <s v="Corporate"/>
    <s v="United States"/>
    <s v="San Francisco"/>
    <s v="California"/>
    <n v="94122"/>
    <s v="West"/>
    <s v="FUR-BO-10002545"/>
    <s v="Furniture"/>
    <s v="Bookcases"/>
    <s v="Atlantic Metals Mobile 3-Shelf Bookcases, Custom Colors"/>
    <n v="1552.8309999999999"/>
    <n v="7"/>
    <n v="0.15"/>
    <n v="200.9546"/>
    <s v="OK"/>
    <n v="0.12941176470588237"/>
  </r>
  <r>
    <n v="6851"/>
    <s v="US-2016-100461"/>
    <x v="2050"/>
    <x v="935"/>
    <x v="832"/>
    <d v="2016-12-01T00:00:00"/>
    <n v="581"/>
    <n v="2015"/>
    <s v="Q2"/>
    <s v="Apr"/>
    <s v="Standard Class"/>
    <s v="JO-15145"/>
    <s v="Jack O'Briant"/>
    <s v="Corporate"/>
    <s v="United States"/>
    <s v="Franklin"/>
    <s v="Wisconsin"/>
    <n v="53132"/>
    <s v="Central"/>
    <s v="FUR-BO-10002545"/>
    <s v="Furniture"/>
    <s v="Bookcases"/>
    <s v="Atlantic Metals Mobile 3-Shelf Bookcases, Custom Colors"/>
    <n v="1565.88"/>
    <n v="6"/>
    <n v="0"/>
    <n v="407.12880000000001"/>
    <s v="OK"/>
    <n v="0.26"/>
  </r>
  <r>
    <n v="7528"/>
    <s v="US-2017-106145"/>
    <x v="2051"/>
    <x v="936"/>
    <x v="1149"/>
    <d v="2019-10-03T00:00:00"/>
    <n v="737"/>
    <n v="2017"/>
    <s v="Q3"/>
    <s v="Sep"/>
    <s v="Same Day"/>
    <s v="RA-19885"/>
    <s v="Ruben Ausman"/>
    <s v="Corporate"/>
    <s v="United States"/>
    <s v="San Francisco"/>
    <s v="California"/>
    <n v="94109"/>
    <s v="West"/>
    <s v="FUR-FU-10003829"/>
    <s v="Furniture"/>
    <s v="Furnishings"/>
    <s v="Stackable Trays"/>
    <n v="9.24"/>
    <n v="3"/>
    <n v="0"/>
    <n v="2.9567999999999999"/>
    <s v="OK"/>
    <n v="0.31999999999999995"/>
  </r>
  <r>
    <n v="1546"/>
    <s v="CA-2014-150245"/>
    <x v="2052"/>
    <x v="937"/>
    <x v="1106"/>
    <d v="2017-10-11T00:00:00"/>
    <n v="924"/>
    <n v="2015"/>
    <s v="Q2"/>
    <s v="Apr"/>
    <s v="Second Class"/>
    <s v="PC-18745"/>
    <s v="Pamela Coakley"/>
    <s v="Corporate"/>
    <s v="United States"/>
    <s v="Watertown"/>
    <s v="New York"/>
    <n v="13601"/>
    <s v="East"/>
    <s v="FUR-BO-10002613"/>
    <s v="Furniture"/>
    <s v="Bookcases"/>
    <s v="Atlantic Metals Mobile 4-Shelf Bookcases, Custom Colors"/>
    <n v="1573.4880000000001"/>
    <n v="7"/>
    <n v="0.2"/>
    <n v="196.68600000000001"/>
    <s v="OK"/>
    <n v="0.125"/>
  </r>
  <r>
    <n v="6097"/>
    <s v="CA-2017-100111"/>
    <x v="2053"/>
    <x v="936"/>
    <x v="1149"/>
    <d v="2019-08-07T00:00:00"/>
    <n v="680"/>
    <n v="2017"/>
    <s v="Q3"/>
    <s v="Sep"/>
    <s v="Standard Class"/>
    <s v="SV-20365"/>
    <s v="Seth Vernon"/>
    <s v="Consumer"/>
    <s v="United States"/>
    <s v="New York City"/>
    <s v="New York"/>
    <n v="10035"/>
    <s v="East"/>
    <s v="FUR-CH-10003061"/>
    <s v="Furniture"/>
    <s v="Chairs"/>
    <s v="Global Leather Task Chair, Black"/>
    <n v="80.991"/>
    <n v="1"/>
    <n v="0.1"/>
    <n v="8.0991"/>
    <s v="OK"/>
    <n v="0.1"/>
  </r>
  <r>
    <n v="6091"/>
    <s v="CA-2017-100111"/>
    <x v="2054"/>
    <x v="936"/>
    <x v="1149"/>
    <d v="2019-08-06T00:00:00"/>
    <n v="679"/>
    <n v="2017"/>
    <s v="Q3"/>
    <s v="Sep"/>
    <s v="Standard Class"/>
    <s v="SV-20365"/>
    <s v="Seth Vernon"/>
    <s v="Consumer"/>
    <s v="United States"/>
    <s v="New York City"/>
    <s v="New York"/>
    <n v="10035"/>
    <s v="East"/>
    <s v="FUR-CH-10003846"/>
    <s v="Furniture"/>
    <s v="Chairs"/>
    <s v="Hon Valutask Swivel Chairs"/>
    <n v="272.64600000000002"/>
    <n v="3"/>
    <n v="0.1"/>
    <n v="18.176400000000001"/>
    <s v="OK"/>
    <n v="6.6666666666666666E-2"/>
  </r>
  <r>
    <n v="9494"/>
    <s v="CA-2016-105207"/>
    <x v="2055"/>
    <x v="938"/>
    <x v="1150"/>
    <d v="2016-08-01T00:00:00"/>
    <n v="560"/>
    <n v="2015"/>
    <s v="Q1"/>
    <s v="Jan"/>
    <s v="Standard Class"/>
    <s v="BO-11350"/>
    <s v="Bill Overfelt"/>
    <s v="Corporate"/>
    <s v="United States"/>
    <s v="Broken Arrow"/>
    <s v="Oklahoma"/>
    <n v="74012"/>
    <s v="Central"/>
    <s v="FUR-TA-10000617"/>
    <s v="Furniture"/>
    <s v="Tables"/>
    <s v="Hon Practical Foundations 30 x 60 Training Table, Light Gray/Charcoal"/>
    <n v="1592.85"/>
    <n v="7"/>
    <n v="0"/>
    <n v="350.42700000000002"/>
    <s v="OK"/>
    <n v="0.22000000000000003"/>
  </r>
  <r>
    <n v="5870"/>
    <s v="CA-2016-152247"/>
    <x v="2056"/>
    <x v="117"/>
    <x v="824"/>
    <d v="2016-12-11T00:00:00"/>
    <n v="593"/>
    <n v="2015"/>
    <s v="Q2"/>
    <s v="Apr"/>
    <s v="Standard Class"/>
    <s v="MA-17995"/>
    <s v="Michelle Arnett"/>
    <s v="Home Office"/>
    <s v="United States"/>
    <s v="Cheyenne"/>
    <s v="Wyoming"/>
    <n v="82001"/>
    <s v="West"/>
    <s v="FUR-CH-10001215"/>
    <s v="Furniture"/>
    <s v="Chairs"/>
    <s v="Global Troy Executive Leather Low-Back Tilter"/>
    <n v="1603.136"/>
    <n v="4"/>
    <n v="0.2"/>
    <n v="100.196"/>
    <s v="OK"/>
    <n v="6.25E-2"/>
  </r>
  <r>
    <n v="9353"/>
    <s v="CA-2017-148411"/>
    <x v="2057"/>
    <x v="936"/>
    <x v="1149"/>
    <d v="2019-09-12T00:00:00"/>
    <n v="716"/>
    <n v="2017"/>
    <s v="Q3"/>
    <s v="Sep"/>
    <s v="First Class"/>
    <s v="RO-19780"/>
    <s v="Rose O'Brian"/>
    <s v="Consumer"/>
    <s v="United States"/>
    <s v="Chicago"/>
    <s v="Illinois"/>
    <n v="60623"/>
    <s v="Central"/>
    <s v="FUR-CH-10003973"/>
    <s v="Furniture"/>
    <s v="Chairs"/>
    <s v="GuestStacker Chair with Chrome Finish Legs"/>
    <n v="520.46400000000006"/>
    <n v="2"/>
    <n v="0.3"/>
    <n v="-14.8704"/>
    <s v="OK"/>
    <n v="-2.8571428571428567E-2"/>
  </r>
  <r>
    <n v="4209"/>
    <s v="CA-2014-145387"/>
    <x v="2058"/>
    <x v="113"/>
    <x v="109"/>
    <d v="2016-10-01T00:00:00"/>
    <n v="963"/>
    <n v="2014"/>
    <s v="Q1"/>
    <s v="Feb"/>
    <s v="Second Class"/>
    <s v="AM-10705"/>
    <s v="Anne McFarland"/>
    <s v="Consumer"/>
    <s v="United States"/>
    <s v="Cranston"/>
    <s v="Rhode Island"/>
    <n v="2920"/>
    <s v="East"/>
    <s v="FUR-CH-10002320"/>
    <s v="Furniture"/>
    <s v="Chairs"/>
    <s v="Hon Pagoda Stacking Chairs"/>
    <n v="1604.9"/>
    <n v="5"/>
    <n v="0"/>
    <n v="481.47"/>
    <s v="OK"/>
    <n v="0.3"/>
  </r>
  <r>
    <n v="6102"/>
    <s v="CA-2017-100111"/>
    <x v="2059"/>
    <x v="936"/>
    <x v="1149"/>
    <d v="2019-08-09T00:00:00"/>
    <n v="682"/>
    <n v="2017"/>
    <s v="Q3"/>
    <s v="Sep"/>
    <s v="Standard Class"/>
    <s v="SV-20365"/>
    <s v="Seth Vernon"/>
    <s v="Consumer"/>
    <s v="United States"/>
    <s v="New York City"/>
    <s v="New York"/>
    <n v="10035"/>
    <s v="East"/>
    <s v="FUR-CH-10001215"/>
    <s v="Furniture"/>
    <s v="Chairs"/>
    <s v="Global Troy Executive Leather Low-Back Tilter"/>
    <n v="2254.41"/>
    <n v="5"/>
    <n v="0.1"/>
    <n v="375.73500000000001"/>
    <s v="OK"/>
    <n v="0.16666666666666669"/>
  </r>
  <r>
    <n v="6100"/>
    <s v="CA-2017-100111"/>
    <x v="2060"/>
    <x v="936"/>
    <x v="1149"/>
    <d v="2019-08-08T00:00:00"/>
    <n v="681"/>
    <n v="2017"/>
    <s v="Q3"/>
    <s v="Sep"/>
    <s v="Standard Class"/>
    <s v="SV-20365"/>
    <s v="Seth Vernon"/>
    <s v="Consumer"/>
    <s v="United States"/>
    <s v="New York City"/>
    <s v="New York"/>
    <n v="10035"/>
    <s v="East"/>
    <s v="FUR-CH-10004086"/>
    <s v="Furniture"/>
    <s v="Chairs"/>
    <s v="Hon 4070 Series Pagoda Armless Upholstered Stacking Chairs"/>
    <n v="2888.127"/>
    <n v="11"/>
    <n v="0.1"/>
    <n v="609.71569999999997"/>
    <s v="OK"/>
    <n v="0.21111111111111111"/>
  </r>
  <r>
    <n v="5469"/>
    <s v="CA-2014-132451"/>
    <x v="2061"/>
    <x v="939"/>
    <x v="1074"/>
    <d v="2019-09-28T00:00:00"/>
    <n v="1827"/>
    <n v="2014"/>
    <s v="Q3"/>
    <s v="Sep"/>
    <s v="First Class"/>
    <s v="KF-16285"/>
    <s v="Karen Ferguson"/>
    <s v="Home Office"/>
    <s v="United States"/>
    <s v="San Diego"/>
    <s v="California"/>
    <n v="92105"/>
    <s v="West"/>
    <s v="FUR-CH-10000454"/>
    <s v="Furniture"/>
    <s v="Chairs"/>
    <s v="Hon Deluxe Fabric Upholstered Stacking Chairs, Rounded Back"/>
    <n v="585.55200000000002"/>
    <n v="3"/>
    <n v="0.2"/>
    <n v="73.194000000000003"/>
    <s v="OK"/>
    <n v="0.125"/>
  </r>
  <r>
    <n v="3031"/>
    <s v="CA-2015-168480"/>
    <x v="2062"/>
    <x v="940"/>
    <x v="1010"/>
    <d v="2019-08-16T00:00:00"/>
    <n v="1419"/>
    <n v="2015"/>
    <s v="Q3"/>
    <s v="Sep"/>
    <s v="Standard Class"/>
    <s v="DM-12955"/>
    <s v="Dario Medina"/>
    <s v="Corporate"/>
    <s v="United States"/>
    <s v="Lincoln Park"/>
    <s v="Michigan"/>
    <n v="48146"/>
    <s v="Central"/>
    <s v="FUR-BO-10000468"/>
    <s v="Furniture"/>
    <s v="Bookcases"/>
    <s v="O'Sullivan 2-Shelf Heavy-Duty Bookcases"/>
    <n v="194.32"/>
    <n v="4"/>
    <n v="0"/>
    <n v="31.091200000000001"/>
    <s v="OK"/>
    <n v="0.16"/>
  </r>
  <r>
    <n v="6877"/>
    <s v="US-2016-121013"/>
    <x v="2063"/>
    <x v="941"/>
    <x v="742"/>
    <d v="2016-10-09T00:00:00"/>
    <n v="563"/>
    <n v="2015"/>
    <s v="Q1"/>
    <s v="Mar"/>
    <s v="Standard Class"/>
    <s v="MM-17920"/>
    <s v="Michael Moore"/>
    <s v="Consumer"/>
    <s v="United States"/>
    <s v="Chesapeake"/>
    <s v="Virginia"/>
    <n v="23320"/>
    <s v="South"/>
    <s v="FUR-TA-10003238"/>
    <s v="Furniture"/>
    <s v="Tables"/>
    <s v="Chromcraft Bull-Nose Wood 48&quot; x 96&quot; Rectangular Conference Tables"/>
    <n v="1652.94"/>
    <n v="3"/>
    <n v="0"/>
    <n v="314.05860000000001"/>
    <s v="OK"/>
    <n v="0.19"/>
  </r>
  <r>
    <n v="9554"/>
    <s v="CA-2016-125724"/>
    <x v="2064"/>
    <x v="942"/>
    <x v="216"/>
    <d v="2019-08-22T00:00:00"/>
    <n v="1059"/>
    <n v="2016"/>
    <s v="Q3"/>
    <s v="Sep"/>
    <s v="Standard Class"/>
    <s v="SM-20950"/>
    <s v="Suzanne McNair"/>
    <s v="Corporate"/>
    <s v="United States"/>
    <s v="Broomfield"/>
    <s v="Colorado"/>
    <n v="80020"/>
    <s v="West"/>
    <s v="FUR-FU-10000246"/>
    <s v="Furniture"/>
    <s v="Furnishings"/>
    <s v="Aluminum Document Frame"/>
    <n v="68.432000000000002"/>
    <n v="7"/>
    <n v="0.2"/>
    <n v="8.5540000000000003"/>
    <s v="OK"/>
    <n v="0.125"/>
  </r>
  <r>
    <n v="7998"/>
    <s v="US-2017-105998"/>
    <x v="2065"/>
    <x v="131"/>
    <x v="1151"/>
    <d v="2017-05-11T00:00:00"/>
    <n v="566"/>
    <n v="2015"/>
    <s v="Q4"/>
    <s v="Oct"/>
    <s v="First Class"/>
    <s v="CR-12580"/>
    <s v="Clay Rozendal"/>
    <s v="Home Office"/>
    <s v="United States"/>
    <s v="San Diego"/>
    <s v="California"/>
    <n v="92037"/>
    <s v="West"/>
    <s v="FUR-TA-10001095"/>
    <s v="Furniture"/>
    <s v="Tables"/>
    <s v="Chromcraft Round Conference Tables"/>
    <n v="1673.184"/>
    <n v="12"/>
    <n v="0.2"/>
    <n v="20.9148"/>
    <s v="OK"/>
    <n v="1.2500000000000001E-2"/>
  </r>
  <r>
    <n v="9352"/>
    <s v="CA-2016-159009"/>
    <x v="2066"/>
    <x v="942"/>
    <x v="216"/>
    <d v="2019-08-29T00:00:00"/>
    <n v="1066"/>
    <n v="2016"/>
    <s v="Q3"/>
    <s v="Sep"/>
    <s v="Standard Class"/>
    <s v="DP-13105"/>
    <s v="Dave Poirier"/>
    <s v="Corporate"/>
    <s v="United States"/>
    <s v="Seattle"/>
    <s v="Washington"/>
    <n v="98115"/>
    <s v="West"/>
    <s v="FUR-CH-10003396"/>
    <s v="Furniture"/>
    <s v="Chairs"/>
    <s v="Global Deluxe Steno Chair"/>
    <n v="184.75200000000001"/>
    <n v="3"/>
    <n v="0.2"/>
    <n v="-20.784600000000001"/>
    <s v="OK"/>
    <n v="-0.1125"/>
  </r>
  <r>
    <n v="7115"/>
    <s v="US-2016-102239"/>
    <x v="2067"/>
    <x v="92"/>
    <x v="696"/>
    <d v="2016-06-05T00:00:00"/>
    <n v="448"/>
    <n v="2015"/>
    <s v="Q1"/>
    <s v="Mar"/>
    <s v="First Class"/>
    <s v="LW-16990"/>
    <s v="Lindsay Williams"/>
    <s v="Corporate"/>
    <s v="United States"/>
    <s v="Henderson"/>
    <s v="Nevada"/>
    <n v="89015"/>
    <s v="West"/>
    <s v="FUR-TA-10003392"/>
    <s v="Furniture"/>
    <s v="Tables"/>
    <s v="Global Adaptabilities Conference Tables"/>
    <n v="1685.88"/>
    <n v="6"/>
    <n v="0"/>
    <n v="320.31720000000001"/>
    <s v="OK"/>
    <n v="0.19"/>
  </r>
  <r>
    <n v="9538"/>
    <s v="CA-2016-148747"/>
    <x v="2068"/>
    <x v="942"/>
    <x v="216"/>
    <d v="2019-09-20T00:00:00"/>
    <n v="1088"/>
    <n v="2016"/>
    <s v="Q3"/>
    <s v="Sep"/>
    <s v="First Class"/>
    <s v="AS-10045"/>
    <s v="Aaron Smayling"/>
    <s v="Corporate"/>
    <s v="United States"/>
    <s v="San Francisco"/>
    <s v="California"/>
    <n v="94110"/>
    <s v="West"/>
    <s v="FUR-BO-10002613"/>
    <s v="Furniture"/>
    <s v="Bookcases"/>
    <s v="Atlantic Metals Mobile 4-Shelf Bookcases, Custom Colors"/>
    <n v="477.666"/>
    <n v="2"/>
    <n v="0.15"/>
    <n v="84.293999999999997"/>
    <s v="OK"/>
    <n v="0.1764705882352941"/>
  </r>
  <r>
    <n v="2369"/>
    <s v="US-2016-129469"/>
    <x v="2069"/>
    <x v="942"/>
    <x v="216"/>
    <d v="2019-08-28T00:00:00"/>
    <n v="1065"/>
    <n v="2016"/>
    <s v="Q3"/>
    <s v="Sep"/>
    <s v="Standard Class"/>
    <s v="KL-16555"/>
    <s v="Kelly Lampkin"/>
    <s v="Corporate"/>
    <s v="United States"/>
    <s v="Fairfield"/>
    <s v="Ohio"/>
    <n v="45014"/>
    <s v="East"/>
    <s v="FUR-FU-10002298"/>
    <s v="Furniture"/>
    <s v="Furnishings"/>
    <s v="Rubbermaid ClusterMat Chairmats, Mat Size- 66&quot; x 60&quot;, Lip 20&quot; x 11&quot; -90 Degree Angle"/>
    <n v="532.70399999999995"/>
    <n v="6"/>
    <n v="0.2"/>
    <n v="-26.635200000000001"/>
    <s v="OK"/>
    <n v="-5.000000000000001E-2"/>
  </r>
  <r>
    <n v="168"/>
    <s v="CA-2014-139892"/>
    <x v="2070"/>
    <x v="318"/>
    <x v="1152"/>
    <d v="2014-12-09T00:00:00"/>
    <n v="241"/>
    <n v="2014"/>
    <s v="Q2"/>
    <s v="Apr"/>
    <s v="Standard Class"/>
    <s v="BM-11140"/>
    <s v="Becky Martin"/>
    <s v="Consumer"/>
    <s v="United States"/>
    <s v="San Antonio"/>
    <s v="Texas"/>
    <n v="78207"/>
    <s v="Central"/>
    <s v="FUR-CH-10004287"/>
    <s v="Furniture"/>
    <s v="Chairs"/>
    <s v="SAFCO Arco Folding Chair"/>
    <n v="1740.06"/>
    <n v="9"/>
    <n v="0.3"/>
    <n v="-24.858000000000001"/>
    <s v="OK"/>
    <n v="-1.4285714285714287E-2"/>
  </r>
  <r>
    <n v="1269"/>
    <s v="CA-2017-121412"/>
    <x v="2071"/>
    <x v="943"/>
    <x v="1153"/>
    <d v="2019-08-31T00:00:00"/>
    <n v="703"/>
    <n v="2017"/>
    <s v="Q3"/>
    <s v="Sep"/>
    <s v="Standard Class"/>
    <s v="BG-11695"/>
    <s v="Brooke Gillingham"/>
    <s v="Corporate"/>
    <s v="United States"/>
    <s v="Louisville"/>
    <s v="Colorado"/>
    <n v="80027"/>
    <s v="West"/>
    <s v="FUR-FU-10000246"/>
    <s v="Furniture"/>
    <s v="Furnishings"/>
    <s v="Aluminum Document Frame"/>
    <n v="29.327999999999999"/>
    <n v="3"/>
    <n v="0.2"/>
    <n v="3.6659999999999999"/>
    <s v="OK"/>
    <n v="0.125"/>
  </r>
  <r>
    <n v="7766"/>
    <s v="US-2017-118941"/>
    <x v="2072"/>
    <x v="944"/>
    <x v="1017"/>
    <d v="2017-12-08T00:00:00"/>
    <n v="607"/>
    <n v="2016"/>
    <s v="Q2"/>
    <s v="Apr"/>
    <s v="Same Day"/>
    <s v="BB-11545"/>
    <s v="Brenda Bowman"/>
    <s v="Corporate"/>
    <s v="United States"/>
    <s v="Columbia"/>
    <s v="Maryland"/>
    <n v="21044"/>
    <s v="East"/>
    <s v="FUR-CH-10002331"/>
    <s v="Furniture"/>
    <s v="Chairs"/>
    <s v="Hon 4700 Series Mobuis Mid-Back Task Chairs with Adjustable Arms"/>
    <n v="1779.9"/>
    <n v="5"/>
    <n v="0"/>
    <n v="373.779"/>
    <s v="OK"/>
    <n v="0.21"/>
  </r>
  <r>
    <n v="5067"/>
    <s v="CA-2017-142090"/>
    <x v="2073"/>
    <x v="799"/>
    <x v="781"/>
    <d v="2017-07-12T00:00:00"/>
    <n v="85"/>
    <n v="2017"/>
    <s v="Q2"/>
    <s v="Apr"/>
    <s v="Standard Class"/>
    <s v="SC-20380"/>
    <s v="Shahid Collister"/>
    <s v="Consumer"/>
    <s v="United States"/>
    <s v="Burlington"/>
    <s v="North Carolina"/>
    <n v="27217"/>
    <s v="South"/>
    <s v="FUR-TA-10001889"/>
    <s v="Furniture"/>
    <s v="Tables"/>
    <s v="Bush Advantage Collection Racetrack Conference Table"/>
    <n v="1781.682"/>
    <n v="7"/>
    <n v="0.4"/>
    <n v="-653.28340000000003"/>
    <s v="OK"/>
    <n v="-0.3666666666666667"/>
  </r>
  <r>
    <n v="3352"/>
    <s v="US-2014-134733"/>
    <x v="2074"/>
    <x v="945"/>
    <x v="485"/>
    <d v="2019-08-26T00:00:00"/>
    <n v="1793"/>
    <n v="2014"/>
    <s v="Q3"/>
    <s v="Sep"/>
    <s v="Standard Class"/>
    <s v="BM-11650"/>
    <s v="Brian Moss"/>
    <s v="Corporate"/>
    <s v="United States"/>
    <s v="San Diego"/>
    <s v="California"/>
    <n v="92037"/>
    <s v="West"/>
    <s v="FUR-BO-10002916"/>
    <s v="Furniture"/>
    <s v="Bookcases"/>
    <s v="Rush Hierlooms Collection 1&quot; Thick Stackable Bookcases"/>
    <n v="435.99900000000002"/>
    <n v="3"/>
    <n v="0.15"/>
    <n v="20.517600000000002"/>
    <s v="OK"/>
    <n v="4.7058823529411764E-2"/>
  </r>
  <r>
    <n v="5771"/>
    <s v="CA-2015-103835"/>
    <x v="2075"/>
    <x v="946"/>
    <x v="1119"/>
    <d v="2019-09-04T00:00:00"/>
    <n v="1437"/>
    <n v="2015"/>
    <s v="Q3"/>
    <s v="Sep"/>
    <s v="Standard Class"/>
    <s v="SC-20440"/>
    <s v="Shaun Chance"/>
    <s v="Corporate"/>
    <s v="United States"/>
    <s v="Los Angeles"/>
    <s v="California"/>
    <n v="90032"/>
    <s v="West"/>
    <s v="FUR-FU-10000010"/>
    <s v="Furniture"/>
    <s v="Furnishings"/>
    <s v="DAX Value U-Channel Document Frames, Easel Back"/>
    <n v="14.91"/>
    <n v="3"/>
    <n v="0"/>
    <n v="4.6220999999999997"/>
    <s v="OK"/>
    <n v="0.31"/>
  </r>
  <r>
    <n v="3427"/>
    <s v="CA-2015-153381"/>
    <x v="2076"/>
    <x v="946"/>
    <x v="1119"/>
    <d v="2019-09-03T00:00:00"/>
    <n v="1436"/>
    <n v="2015"/>
    <s v="Q3"/>
    <s v="Sep"/>
    <s v="Standard Class"/>
    <s v="DE-13255"/>
    <s v="Deanra Eno"/>
    <s v="Home Office"/>
    <s v="United States"/>
    <s v="Dubuque"/>
    <s v="Iowa"/>
    <n v="52001"/>
    <s v="Central"/>
    <s v="FUR-CH-10000988"/>
    <s v="Furniture"/>
    <s v="Chairs"/>
    <s v="Hon Olson Stacker Stools"/>
    <n v="1408.1"/>
    <n v="10"/>
    <n v="0"/>
    <n v="394.26799999999997"/>
    <s v="OK"/>
    <n v="0.27999999999999997"/>
  </r>
  <r>
    <n v="6882"/>
    <s v="CA-2015-137113"/>
    <x v="2077"/>
    <x v="947"/>
    <x v="1154"/>
    <d v="2015-05-12T00:00:00"/>
    <n v="316"/>
    <n v="2014"/>
    <s v="Q2"/>
    <s v="Jun"/>
    <s v="Second Class"/>
    <s v="TW-21025"/>
    <s v="Tamara Willingham"/>
    <s v="Home Office"/>
    <s v="United States"/>
    <s v="Seattle"/>
    <s v="Washington"/>
    <n v="98105"/>
    <s v="West"/>
    <s v="FUR-TA-10001705"/>
    <s v="Furniture"/>
    <s v="Tables"/>
    <s v="Bush Advantage Collection Round Conference Table"/>
    <n v="1913.4"/>
    <n v="9"/>
    <n v="0"/>
    <n v="401.81400000000002"/>
    <s v="OK"/>
    <n v="0.21"/>
  </r>
  <r>
    <n v="9948"/>
    <s v="CA-2017-121559"/>
    <x v="2078"/>
    <x v="99"/>
    <x v="1026"/>
    <d v="2017-03-06T00:00:00"/>
    <n v="571"/>
    <n v="2015"/>
    <s v="Q3"/>
    <s v="Aug"/>
    <s v="Second Class"/>
    <s v="HW-14935"/>
    <s v="Helen Wasserman"/>
    <s v="Corporate"/>
    <s v="United States"/>
    <s v="Indianapolis"/>
    <s v="Indiana"/>
    <n v="46203"/>
    <s v="Central"/>
    <s v="FUR-CH-10003746"/>
    <s v="Furniture"/>
    <s v="Chairs"/>
    <s v="Hon 4070 Series Pagoda Round Back Stacking Chairs"/>
    <n v="1925.88"/>
    <n v="6"/>
    <n v="0"/>
    <n v="539.24639999999999"/>
    <s v="OK"/>
    <n v="0.27999999999999997"/>
  </r>
  <r>
    <n v="6465"/>
    <s v="US-2016-155404"/>
    <x v="2079"/>
    <x v="948"/>
    <x v="218"/>
    <d v="2019-08-23T00:00:00"/>
    <n v="1059"/>
    <n v="2016"/>
    <s v="Q3"/>
    <s v="Sep"/>
    <s v="Standard Class"/>
    <s v="AS-10630"/>
    <s v="Ann Steele"/>
    <s v="Home Office"/>
    <s v="United States"/>
    <s v="Louisville"/>
    <s v="Kentucky"/>
    <n v="40214"/>
    <s v="South"/>
    <s v="FUR-FU-10004586"/>
    <s v="Furniture"/>
    <s v="Furnishings"/>
    <s v="G.E. Longer-Life Indoor Recessed Floodlight Bulbs"/>
    <n v="13.28"/>
    <n v="2"/>
    <n v="0"/>
    <n v="6.3743999999999996"/>
    <s v="OK"/>
    <n v="0.48"/>
  </r>
  <r>
    <n v="150"/>
    <s v="CA-2016-114489"/>
    <x v="2080"/>
    <x v="949"/>
    <x v="76"/>
    <d v="2016-09-12T00:00:00"/>
    <n v="526"/>
    <n v="2015"/>
    <s v="Q2"/>
    <s v="Apr"/>
    <s v="Standard Class"/>
    <s v="JE-16165"/>
    <s v="Justin Ellison"/>
    <s v="Corporate"/>
    <s v="United States"/>
    <s v="Franklin"/>
    <s v="Wisconsin"/>
    <n v="53132"/>
    <s v="Central"/>
    <s v="FUR-CH-10000454"/>
    <s v="Furniture"/>
    <s v="Chairs"/>
    <s v="Hon Deluxe Fabric Upholstered Stacking Chairs, Rounded Back"/>
    <n v="1951.84"/>
    <n v="8"/>
    <n v="0"/>
    <n v="585.55200000000002"/>
    <s v="OK"/>
    <n v="0.30000000000000004"/>
  </r>
  <r>
    <n v="245"/>
    <s v="CA-2014-131926"/>
    <x v="2081"/>
    <x v="175"/>
    <x v="290"/>
    <d v="2014-06-06T00:00:00"/>
    <n v="149"/>
    <n v="2014"/>
    <s v="Q1"/>
    <s v="Jan"/>
    <s v="Second Class"/>
    <s v="DW-13480"/>
    <s v="Dianna Wilson"/>
    <s v="Home Office"/>
    <s v="United States"/>
    <s v="Lakeville"/>
    <s v="Minnesota"/>
    <n v="55044"/>
    <s v="Central"/>
    <s v="FUR-CH-10004063"/>
    <s v="Furniture"/>
    <s v="Chairs"/>
    <s v="Global Deluxe High-Back Manager's Chair"/>
    <n v="2001.86"/>
    <n v="7"/>
    <n v="0"/>
    <n v="580.5394"/>
    <s v="OK"/>
    <n v="0.29000000000000004"/>
  </r>
  <r>
    <n v="5872"/>
    <s v="CA-2016-154235"/>
    <x v="2082"/>
    <x v="948"/>
    <x v="218"/>
    <d v="2019-09-09T00:00:00"/>
    <n v="1076"/>
    <n v="2016"/>
    <s v="Q3"/>
    <s v="Sep"/>
    <s v="Standard Class"/>
    <s v="RD-19900"/>
    <s v="Ruben Dartt"/>
    <s v="Consumer"/>
    <s v="United States"/>
    <s v="Bloomington"/>
    <s v="Indiana"/>
    <n v="47401"/>
    <s v="Central"/>
    <s v="FUR-FU-10004006"/>
    <s v="Furniture"/>
    <s v="Furnishings"/>
    <s v="Deflect-o DuraMat Lighweight, Studded, Beveled Mat for Low Pile Carpeting"/>
    <n v="127.95"/>
    <n v="3"/>
    <n v="0"/>
    <n v="21.7515"/>
    <s v="OK"/>
    <n v="0.16999999999999998"/>
  </r>
  <r>
    <n v="3747"/>
    <s v="CA-2016-149979"/>
    <x v="2083"/>
    <x v="948"/>
    <x v="218"/>
    <d v="2019-08-30T00:00:00"/>
    <n v="1066"/>
    <n v="2016"/>
    <s v="Q3"/>
    <s v="Sep"/>
    <s v="Second Class"/>
    <s v="RA-19915"/>
    <s v="Russell Applegate"/>
    <s v="Consumer"/>
    <s v="United States"/>
    <s v="Columbus"/>
    <s v="Georgia"/>
    <n v="31907"/>
    <s v="South"/>
    <s v="FUR-CH-10002084"/>
    <s v="Furniture"/>
    <s v="Chairs"/>
    <s v="Hon Mobius Operator's Chair"/>
    <n v="368.97"/>
    <n v="3"/>
    <n v="0"/>
    <n v="81.173400000000001"/>
    <s v="OK"/>
    <n v="0.21999999999999997"/>
  </r>
  <r>
    <n v="6880"/>
    <s v="CA-2015-137113"/>
    <x v="2084"/>
    <x v="947"/>
    <x v="1155"/>
    <d v="2015-05-12T00:00:00"/>
    <n v="317"/>
    <n v="2014"/>
    <s v="Q2"/>
    <s v="Jun"/>
    <s v="Second Class"/>
    <s v="TW-21025"/>
    <s v="Tamara Willingham"/>
    <s v="Home Office"/>
    <s v="United States"/>
    <s v="Seattle"/>
    <s v="Washington"/>
    <n v="98105"/>
    <s v="West"/>
    <s v="FUR-CH-10001215"/>
    <s v="Furniture"/>
    <s v="Chairs"/>
    <s v="Global Troy Executive Leather Low-Back Tilter"/>
    <n v="2003.92"/>
    <n v="5"/>
    <n v="0.2"/>
    <n v="125.245"/>
    <s v="OK"/>
    <n v="6.25E-2"/>
  </r>
  <r>
    <n v="6285"/>
    <s v="CA-2016-100944"/>
    <x v="2085"/>
    <x v="948"/>
    <x v="218"/>
    <d v="2019-09-10T00:00:00"/>
    <n v="1077"/>
    <n v="2016"/>
    <s v="Q3"/>
    <s v="Sep"/>
    <s v="Standard Class"/>
    <s v="EH-13765"/>
    <s v="Edward Hooks"/>
    <s v="Corporate"/>
    <s v="United States"/>
    <s v="Los Angeles"/>
    <s v="California"/>
    <n v="90049"/>
    <s v="West"/>
    <s v="FUR-CH-10000988"/>
    <s v="Furniture"/>
    <s v="Chairs"/>
    <s v="Hon Olson Stacker Stools"/>
    <n v="563.24"/>
    <n v="5"/>
    <n v="0.2"/>
    <n v="56.323999999999998"/>
    <s v="OK"/>
    <n v="9.9999999999999992E-2"/>
  </r>
  <r>
    <n v="3044"/>
    <s v="CA-2017-149559"/>
    <x v="2086"/>
    <x v="244"/>
    <x v="739"/>
    <d v="2017-12-09T00:00:00"/>
    <n v="624"/>
    <n v="2016"/>
    <s v="Q1"/>
    <s v="Mar"/>
    <s v="Same Day"/>
    <s v="KF-16285"/>
    <s v="Karen Ferguson"/>
    <s v="Home Office"/>
    <s v="United States"/>
    <s v="Long Beach"/>
    <s v="California"/>
    <n v="90805"/>
    <s v="West"/>
    <s v="FUR-CH-10002320"/>
    <s v="Furniture"/>
    <s v="Chairs"/>
    <s v="Hon Pagoda Stacking Chairs"/>
    <n v="2054.2719999999999"/>
    <n v="8"/>
    <n v="0.2"/>
    <n v="256.78399999999999"/>
    <s v="OK"/>
    <n v="0.125"/>
  </r>
  <r>
    <n v="950"/>
    <s v="US-2017-110576"/>
    <x v="2087"/>
    <x v="145"/>
    <x v="193"/>
    <d v="2017-04-02T00:00:00"/>
    <n v="49"/>
    <n v="2017"/>
    <s v="Q1"/>
    <s v="Feb"/>
    <s v="Standard Class"/>
    <s v="RB-19795"/>
    <s v="Ross Baird"/>
    <s v="Home Office"/>
    <s v="United States"/>
    <s v="Philadelphia"/>
    <s v="Pennsylvania"/>
    <n v="19120"/>
    <s v="East"/>
    <s v="FUR-TA-10004154"/>
    <s v="Furniture"/>
    <s v="Tables"/>
    <s v="Riverside Furniture Oval Coffee Table, Oval End Table, End Table with Drawer"/>
    <n v="2065.3200000000002"/>
    <n v="12"/>
    <n v="0.4"/>
    <n v="-619.596"/>
    <s v="OK"/>
    <n v="-0.3"/>
  </r>
  <r>
    <n v="3496"/>
    <s v="CA-2017-142034"/>
    <x v="2088"/>
    <x v="950"/>
    <x v="1156"/>
    <d v="2019-09-13T00:00:00"/>
    <n v="715"/>
    <n v="2017"/>
    <s v="Q3"/>
    <s v="Sep"/>
    <s v="Standard Class"/>
    <s v="KB-16240"/>
    <s v="Karen Bern"/>
    <s v="Corporate"/>
    <s v="United States"/>
    <s v="Saint Cloud"/>
    <s v="Minnesota"/>
    <n v="56301"/>
    <s v="Central"/>
    <s v="FUR-CH-10000665"/>
    <s v="Furniture"/>
    <s v="Chairs"/>
    <s v="Global Airflow Leather Mesh Back Chair, Black"/>
    <n v="603.91999999999996"/>
    <n v="4"/>
    <n v="0"/>
    <n v="181.17599999999999"/>
    <s v="OK"/>
    <n v="0.3"/>
  </r>
  <r>
    <n v="9656"/>
    <s v="CA-2014-156160"/>
    <x v="2089"/>
    <x v="951"/>
    <x v="874"/>
    <d v="2019-08-17T00:00:00"/>
    <n v="1783"/>
    <n v="2014"/>
    <s v="Q3"/>
    <s v="Sep"/>
    <s v="Standard Class"/>
    <s v="AS-10090"/>
    <s v="Adam Shillingsburg"/>
    <s v="Consumer"/>
    <s v="United States"/>
    <s v="New York City"/>
    <s v="New York"/>
    <n v="10035"/>
    <s v="East"/>
    <s v="FUR-FU-10001876"/>
    <s v="Furniture"/>
    <s v="Furnishings"/>
    <s v="Computer Room Manger, 14&quot;"/>
    <n v="97.44"/>
    <n v="3"/>
    <n v="0"/>
    <n v="35.078400000000002"/>
    <s v="OK"/>
    <n v="0.36000000000000004"/>
  </r>
  <r>
    <n v="9659"/>
    <s v="CA-2014-156160"/>
    <x v="2090"/>
    <x v="951"/>
    <x v="874"/>
    <d v="2019-08-18T00:00:00"/>
    <n v="1784"/>
    <n v="2014"/>
    <s v="Q3"/>
    <s v="Sep"/>
    <s v="Standard Class"/>
    <s v="AS-10090"/>
    <s v="Adam Shillingsburg"/>
    <s v="Consumer"/>
    <s v="United States"/>
    <s v="New York City"/>
    <s v="New York"/>
    <n v="10035"/>
    <s v="East"/>
    <s v="FUR-CH-10004983"/>
    <s v="Furniture"/>
    <s v="Chairs"/>
    <s v="Office Star - Mid Back Dual function Ergonomic High Back Chair with 2-Way Adjustable Arms"/>
    <n v="579.52800000000002"/>
    <n v="4"/>
    <n v="0.1"/>
    <n v="83.709599999999995"/>
    <s v="OK"/>
    <n v="0.14444444444444443"/>
  </r>
  <r>
    <n v="5301"/>
    <s v="CA-2016-113831"/>
    <x v="2091"/>
    <x v="753"/>
    <x v="962"/>
    <d v="2018-07-31T00:00:00"/>
    <n v="877"/>
    <n v="2016"/>
    <s v="Q1"/>
    <s v="Mar"/>
    <s v="Standard Class"/>
    <s v="AH-10690"/>
    <s v="Anna HŠberlin"/>
    <s v="Corporate"/>
    <s v="United States"/>
    <s v="Springfield"/>
    <s v="Virginia"/>
    <n v="22153"/>
    <s v="South"/>
    <s v="FUR-TA-10002645"/>
    <s v="Furniture"/>
    <s v="Tables"/>
    <s v="Hon Rectangular Conference Tables"/>
    <n v="2275.5"/>
    <n v="10"/>
    <n v="0"/>
    <n v="386.83499999999998"/>
    <s v="OK"/>
    <n v="0.16999999999999998"/>
  </r>
  <r>
    <n v="5321"/>
    <s v="US-2017-162558"/>
    <x v="2092"/>
    <x v="66"/>
    <x v="1157"/>
    <d v="2017-05-10T00:00:00"/>
    <n v="605"/>
    <n v="2015"/>
    <s v="Q3"/>
    <s v="Sep"/>
    <s v="First Class"/>
    <s v="Dp-13240"/>
    <s v="Dean percer"/>
    <s v="Home Office"/>
    <s v="United States"/>
    <s v="Knoxville"/>
    <s v="Tennessee"/>
    <n v="37918"/>
    <s v="South"/>
    <s v="FUR-TA-10000198"/>
    <s v="Furniture"/>
    <s v="Tables"/>
    <s v="Chromcraft Bull-Nose Wood Oval Conference Tables &amp; Bases"/>
    <n v="2314.116"/>
    <n v="7"/>
    <n v="0.4"/>
    <n v="-1002.7836"/>
    <s v="OK"/>
    <n v="-0.43333333333333335"/>
  </r>
  <r>
    <n v="5627"/>
    <s v="CA-2014-126683"/>
    <x v="2093"/>
    <x v="31"/>
    <x v="35"/>
    <d v="2019-10-13T00:00:00"/>
    <n v="2102"/>
    <n v="2014"/>
    <s v="Q1"/>
    <s v="Jan"/>
    <s v="Second Class"/>
    <s v="PP-18955"/>
    <s v="Paul Prost"/>
    <s v="Home Office"/>
    <s v="United States"/>
    <s v="Seattle"/>
    <s v="Washington"/>
    <n v="98115"/>
    <s v="West"/>
    <s v="FUR-TA-10002958"/>
    <s v="Furniture"/>
    <s v="Tables"/>
    <s v="Bevis Oval Conference Table, Walnut"/>
    <n v="2348.8200000000002"/>
    <n v="9"/>
    <n v="0"/>
    <n v="399.29939999999999"/>
    <s v="OK"/>
    <n v="0.16999999999999998"/>
  </r>
  <r>
    <n v="400"/>
    <s v="CA-2016-108987"/>
    <x v="2094"/>
    <x v="941"/>
    <x v="1158"/>
    <d v="2016-10-09T00:00:00"/>
    <n v="515"/>
    <n v="2015"/>
    <s v="Q2"/>
    <s v="May"/>
    <s v="Second Class"/>
    <s v="AG-10675"/>
    <s v="Anna Gayman"/>
    <s v="Consumer"/>
    <s v="United States"/>
    <s v="Houston"/>
    <s v="Texas"/>
    <n v="77036"/>
    <s v="Central"/>
    <s v="FUR-BO-10004834"/>
    <s v="Furniture"/>
    <s v="Bookcases"/>
    <s v="Riverside Palais Royal Lawyers Bookcase, Royale Cherry Finish"/>
    <n v="2396.2656000000002"/>
    <n v="4"/>
    <n v="0.32"/>
    <n v="-317.15280000000001"/>
    <s v="OK"/>
    <n v="-0.13235294117647059"/>
  </r>
  <r>
    <n v="3437"/>
    <s v="US-2015-100531"/>
    <x v="2095"/>
    <x v="952"/>
    <x v="240"/>
    <d v="2019-10-07T00:00:00"/>
    <n v="1469"/>
    <n v="2015"/>
    <s v="Q3"/>
    <s v="Sep"/>
    <s v="First Class"/>
    <s v="NM-18520"/>
    <s v="Neoma Murray"/>
    <s v="Consumer"/>
    <s v="United States"/>
    <s v="Chicago"/>
    <s v="Illinois"/>
    <n v="60610"/>
    <s v="Central"/>
    <s v="FUR-FU-10003849"/>
    <s v="Furniture"/>
    <s v="Furnishings"/>
    <s v="DAX Metal Frame, Desktop, Stepped-Edge"/>
    <n v="24.288"/>
    <n v="3"/>
    <n v="0.6"/>
    <n v="-12.751200000000001"/>
    <s v="OK"/>
    <n v="-0.52500000000000002"/>
  </r>
  <r>
    <n v="4476"/>
    <s v="CA-2017-121300"/>
    <x v="2096"/>
    <x v="953"/>
    <x v="1159"/>
    <d v="2019-10-22T00:00:00"/>
    <n v="753"/>
    <n v="2017"/>
    <s v="Q3"/>
    <s v="Sep"/>
    <s v="Same Day"/>
    <s v="MG-17680"/>
    <s v="Maureen Gastineau"/>
    <s v="Home Office"/>
    <s v="United States"/>
    <s v="Mentor"/>
    <s v="Ohio"/>
    <n v="44060"/>
    <s v="East"/>
    <s v="FUR-FU-10004586"/>
    <s v="Furniture"/>
    <s v="Furnishings"/>
    <s v="G.E. Longer-Life Indoor Recessed Floodlight Bulbs"/>
    <n v="21.248000000000001"/>
    <n v="4"/>
    <n v="0.2"/>
    <n v="7.4367999999999999"/>
    <s v="OK"/>
    <n v="0.35"/>
  </r>
  <r>
    <n v="4472"/>
    <s v="CA-2017-121300"/>
    <x v="2097"/>
    <x v="953"/>
    <x v="1159"/>
    <d v="2019-10-20T00:00:00"/>
    <n v="751"/>
    <n v="2017"/>
    <s v="Q3"/>
    <s v="Sep"/>
    <s v="Same Day"/>
    <s v="MG-17680"/>
    <s v="Maureen Gastineau"/>
    <s v="Home Office"/>
    <s v="United States"/>
    <s v="Mentor"/>
    <s v="Ohio"/>
    <n v="44060"/>
    <s v="East"/>
    <s v="FUR-CH-10003774"/>
    <s v="Furniture"/>
    <s v="Chairs"/>
    <s v="Global Wood Trimmed Manager's Task Chair, Khaki"/>
    <n v="63.686"/>
    <n v="1"/>
    <n v="0.3"/>
    <n v="-15.4666"/>
    <s v="OK"/>
    <n v="-0.24285714285714285"/>
  </r>
  <r>
    <n v="718"/>
    <s v="CA-2017-108910"/>
    <x v="2098"/>
    <x v="953"/>
    <x v="1159"/>
    <d v="2019-09-14T00:00:00"/>
    <n v="715"/>
    <n v="2017"/>
    <s v="Q3"/>
    <s v="Sep"/>
    <s v="Standard Class"/>
    <s v="KC-16540"/>
    <s v="Kelly Collister"/>
    <s v="Consumer"/>
    <s v="United States"/>
    <s v="Newark"/>
    <s v="Ohio"/>
    <n v="43055"/>
    <s v="East"/>
    <s v="FUR-FU-10002253"/>
    <s v="Furniture"/>
    <s v="Furnishings"/>
    <s v="Howard Miller 13&quot; Diameter Pewter Finish Round Wall Clock"/>
    <n v="103.056"/>
    <n v="3"/>
    <n v="0.2"/>
    <n v="24.4758"/>
    <s v="OK"/>
    <n v="0.23749999999999999"/>
  </r>
  <r>
    <n v="6885"/>
    <s v="CA-2015-120677"/>
    <x v="2099"/>
    <x v="929"/>
    <x v="125"/>
    <d v="2018-08-10T00:00:00"/>
    <n v="1222"/>
    <n v="2015"/>
    <s v="Q2"/>
    <s v="Apr"/>
    <s v="Standard Class"/>
    <s v="BD-11320"/>
    <s v="Bill Donatelli"/>
    <s v="Consumer"/>
    <s v="United States"/>
    <s v="Minneapolis"/>
    <s v="Minnesota"/>
    <n v="55407"/>
    <s v="Central"/>
    <s v="FUR-CH-10002320"/>
    <s v="Furniture"/>
    <s v="Chairs"/>
    <s v="Hon Pagoda Stacking Chairs"/>
    <n v="2567.84"/>
    <n v="8"/>
    <n v="0"/>
    <n v="770.35199999999998"/>
    <s v="OK"/>
    <n v="0.3"/>
  </r>
  <r>
    <n v="7475"/>
    <s v="CA-2014-167199"/>
    <x v="2100"/>
    <x v="954"/>
    <x v="1160"/>
    <d v="2014-10-01T00:00:00"/>
    <n v="214"/>
    <n v="2014"/>
    <s v="Q1"/>
    <s v="Mar"/>
    <s v="Standard Class"/>
    <s v="ME-17320"/>
    <s v="Maria Etezadi"/>
    <s v="Home Office"/>
    <s v="United States"/>
    <s v="Henderson"/>
    <s v="Kentucky"/>
    <n v="42420"/>
    <s v="South"/>
    <s v="FUR-CH-10004063"/>
    <s v="Furniture"/>
    <s v="Chairs"/>
    <s v="Global Deluxe High-Back Manager's Chair"/>
    <n v="2573.8200000000002"/>
    <n v="9"/>
    <n v="0"/>
    <n v="746.40779999999995"/>
    <s v="OK"/>
    <n v="0.28999999999999998"/>
  </r>
  <r>
    <n v="9057"/>
    <s v="CA-2015-160227"/>
    <x v="2101"/>
    <x v="955"/>
    <x v="1161"/>
    <d v="2015-04-11T00:00:00"/>
    <n v="275"/>
    <n v="2014"/>
    <s v="Q3"/>
    <s v="Jul"/>
    <s v="First Class"/>
    <s v="ED-13885"/>
    <s v="Emily Ducich"/>
    <s v="Home Office"/>
    <s v="United States"/>
    <s v="New York City"/>
    <s v="New York"/>
    <n v="10011"/>
    <s v="East"/>
    <s v="FUR-CH-10002073"/>
    <s v="Furniture"/>
    <s v="Chairs"/>
    <s v="Hon Olson Stacker Chairs"/>
    <n v="2621.3220000000001"/>
    <n v="11"/>
    <n v="0.1"/>
    <n v="553.39020000000005"/>
    <s v="OK"/>
    <n v="0.21111111111111111"/>
  </r>
  <r>
    <n v="2568"/>
    <s v="CA-2017-123967"/>
    <x v="2102"/>
    <x v="41"/>
    <x v="1044"/>
    <d v="2017-03-11T00:00:00"/>
    <n v="570"/>
    <n v="2015"/>
    <s v="Q3"/>
    <s v="Aug"/>
    <s v="Second Class"/>
    <s v="SF-20200"/>
    <s v="Sarah Foster"/>
    <s v="Consumer"/>
    <s v="United States"/>
    <s v="Bellingham"/>
    <s v="Washington"/>
    <n v="98226"/>
    <s v="West"/>
    <s v="FUR-TA-10003954"/>
    <s v="Furniture"/>
    <s v="Tables"/>
    <s v="Hon 94000 Series Round Tables"/>
    <n v="2665.62"/>
    <n v="9"/>
    <n v="0"/>
    <n v="239.9058"/>
    <s v="OK"/>
    <n v="0.09"/>
  </r>
  <r>
    <n v="8893"/>
    <s v="CA-2015-111038"/>
    <x v="2103"/>
    <x v="353"/>
    <x v="1162"/>
    <d v="2015-06-12T00:00:00"/>
    <n v="346"/>
    <n v="2014"/>
    <s v="Q3"/>
    <s v="Jul"/>
    <s v="Standard Class"/>
    <s v="LC-16960"/>
    <s v="Lindsay Castell"/>
    <s v="Home Office"/>
    <s v="United States"/>
    <s v="San Diego"/>
    <s v="California"/>
    <n v="92037"/>
    <s v="West"/>
    <s v="FUR-CH-10003973"/>
    <s v="Furniture"/>
    <s v="Chairs"/>
    <s v="GuestStacker Chair with Chrome Finish Legs"/>
    <n v="2676.672"/>
    <n v="9"/>
    <n v="0.2"/>
    <n v="267.66719999999998"/>
    <s v="OK"/>
    <n v="9.9999999999999992E-2"/>
  </r>
  <r>
    <n v="3176"/>
    <s v="US-2017-132059"/>
    <x v="2104"/>
    <x v="953"/>
    <x v="1159"/>
    <d v="2019-09-01T00:00:00"/>
    <n v="702"/>
    <n v="2017"/>
    <s v="Q3"/>
    <s v="Sep"/>
    <s v="Standard Class"/>
    <s v="AP-10915"/>
    <s v="Arthur Prichep"/>
    <s v="Consumer"/>
    <s v="United States"/>
    <s v="Fort Collins"/>
    <s v="Colorado"/>
    <n v="80525"/>
    <s v="West"/>
    <s v="FUR-BO-10001811"/>
    <s v="Furniture"/>
    <s v="Bookcases"/>
    <s v="Atlantic Metals Mobile 5-Shelf Bookcases, Custom Colors"/>
    <n v="180.58799999999999"/>
    <n v="2"/>
    <n v="0.7"/>
    <n v="-240.78399999999999"/>
    <s v="OK"/>
    <n v="-1.3333333333333333"/>
  </r>
  <r>
    <n v="8237"/>
    <s v="CA-2017-102204"/>
    <x v="2105"/>
    <x v="396"/>
    <x v="1163"/>
    <d v="2017-06-05T00:00:00"/>
    <n v="663"/>
    <n v="2015"/>
    <s v="Q3"/>
    <s v="Aug"/>
    <s v="Standard Class"/>
    <s v="CJ-12010"/>
    <s v="Caroline Jumper"/>
    <s v="Consumer"/>
    <s v="United States"/>
    <s v="Jacksonville"/>
    <s v="Florida"/>
    <n v="32216"/>
    <s v="South"/>
    <s v="FUR-CH-10002024"/>
    <s v="Furniture"/>
    <s v="Chairs"/>
    <s v="HON 5400 Series Task Chairs for Big and Tall"/>
    <n v="2803.92"/>
    <n v="5"/>
    <n v="0.2"/>
    <n v="0"/>
    <s v="Zero-Profit Order"/>
    <n v="0"/>
  </r>
  <r>
    <n v="2036"/>
    <s v="CA-2017-162481"/>
    <x v="2106"/>
    <x v="953"/>
    <x v="1159"/>
    <d v="2019-09-26T00:00:00"/>
    <n v="727"/>
    <n v="2017"/>
    <s v="Q3"/>
    <s v="Sep"/>
    <s v="Standard Class"/>
    <s v="CT-11995"/>
    <s v="Carol Triggs"/>
    <s v="Consumer"/>
    <s v="United States"/>
    <s v="Rochester"/>
    <s v="Minnesota"/>
    <n v="55901"/>
    <s v="Central"/>
    <s v="FUR-CH-10003061"/>
    <s v="Furniture"/>
    <s v="Chairs"/>
    <s v="Global Leather Task Chair, Black"/>
    <n v="269.97000000000003"/>
    <n v="3"/>
    <n v="0"/>
    <n v="51.2943"/>
    <s v="OK"/>
    <n v="0.18999999999999997"/>
  </r>
  <r>
    <n v="1792"/>
    <s v="CA-2014-120474"/>
    <x v="2107"/>
    <x v="47"/>
    <x v="1164"/>
    <d v="2014-03-12T00:00:00"/>
    <n v="58"/>
    <n v="2014"/>
    <s v="Q1"/>
    <s v="Jan"/>
    <s v="First Class"/>
    <s v="RP-19390"/>
    <s v="Resi Pšlking"/>
    <s v="Consumer"/>
    <s v="United States"/>
    <s v="Madison"/>
    <s v="Wisconsin"/>
    <n v="53711"/>
    <s v="Central"/>
    <s v="FUR-CH-10001854"/>
    <s v="Furniture"/>
    <s v="Chairs"/>
    <s v="Office Star - Professional Matrix Back Chair with 2-to-1 Synchro Tilt and Mesh Fabric Seat"/>
    <n v="2807.84"/>
    <n v="8"/>
    <n v="0"/>
    <n v="673.88160000000005"/>
    <s v="OK"/>
    <n v="0.24"/>
  </r>
  <r>
    <n v="4474"/>
    <s v="CA-2017-121300"/>
    <x v="2108"/>
    <x v="953"/>
    <x v="1159"/>
    <d v="2019-10-21T00:00:00"/>
    <n v="752"/>
    <n v="2017"/>
    <s v="Q3"/>
    <s v="Sep"/>
    <s v="Same Day"/>
    <s v="MG-17680"/>
    <s v="Maureen Gastineau"/>
    <s v="Home Office"/>
    <s v="United States"/>
    <s v="Mentor"/>
    <s v="Ohio"/>
    <n v="44060"/>
    <s v="East"/>
    <s v="FUR-TA-10004442"/>
    <s v="Furniture"/>
    <s v="Tables"/>
    <s v="Riverside Furniture Stanwyck Manor Table Series"/>
    <n v="344.22"/>
    <n v="2"/>
    <n v="0.4"/>
    <n v="-189.321"/>
    <s v="OK"/>
    <n v="-0.54999999999999993"/>
  </r>
  <r>
    <n v="9325"/>
    <s v="CA-2017-121853"/>
    <x v="2109"/>
    <x v="953"/>
    <x v="1159"/>
    <d v="2019-09-02T00:00:00"/>
    <n v="703"/>
    <n v="2017"/>
    <s v="Q3"/>
    <s v="Sep"/>
    <s v="Standard Class"/>
    <s v="DB-13660"/>
    <s v="Duane Benoit"/>
    <s v="Consumer"/>
    <s v="United States"/>
    <s v="Los Angeles"/>
    <s v="California"/>
    <n v="90036"/>
    <s v="West"/>
    <s v="FUR-CH-10003973"/>
    <s v="Furniture"/>
    <s v="Chairs"/>
    <s v="GuestStacker Chair with Chrome Finish Legs"/>
    <n v="594.81600000000003"/>
    <n v="2"/>
    <n v="0.2"/>
    <n v="59.4816"/>
    <s v="OK"/>
    <n v="9.9999999999999992E-2"/>
  </r>
  <r>
    <n v="8051"/>
    <s v="CA-2014-144974"/>
    <x v="2110"/>
    <x v="956"/>
    <x v="535"/>
    <d v="2019-09-29T00:00:00"/>
    <n v="1825"/>
    <n v="2014"/>
    <s v="Q3"/>
    <s v="Sep"/>
    <s v="Standard Class"/>
    <s v="CM-12715"/>
    <s v="Craig Molinari"/>
    <s v="Corporate"/>
    <s v="United States"/>
    <s v="Philadelphia"/>
    <s v="Pennsylvania"/>
    <n v="19140"/>
    <s v="East"/>
    <s v="FUR-FU-10001095"/>
    <s v="Furniture"/>
    <s v="Furnishings"/>
    <s v="DAX Black Cherry Wood-Tone Poster Frame"/>
    <n v="21.184000000000001"/>
    <n v="1"/>
    <n v="0.2"/>
    <n v="4.7664"/>
    <s v="OK"/>
    <n v="0.22499999999999998"/>
  </r>
  <r>
    <n v="2826"/>
    <s v="US-2014-112914"/>
    <x v="2111"/>
    <x v="956"/>
    <x v="535"/>
    <d v="2019-09-15T00:00:00"/>
    <n v="1811"/>
    <n v="2014"/>
    <s v="Q3"/>
    <s v="Sep"/>
    <s v="Standard Class"/>
    <s v="MT-18070"/>
    <s v="Michelle Tran"/>
    <s v="Home Office"/>
    <s v="United States"/>
    <s v="Houston"/>
    <s v="Texas"/>
    <n v="77041"/>
    <s v="Central"/>
    <s v="FUR-BO-10003272"/>
    <s v="Furniture"/>
    <s v="Bookcases"/>
    <s v="O'Sullivan Living Dimensions 5-Shelf Bookcases"/>
    <n v="300.53280000000001"/>
    <n v="2"/>
    <n v="0.32"/>
    <n v="-97.231200000000001"/>
    <s v="OK"/>
    <n v="-0.3235294117647059"/>
  </r>
  <r>
    <n v="7837"/>
    <s v="CA-2015-149083"/>
    <x v="2112"/>
    <x v="957"/>
    <x v="719"/>
    <d v="2019-09-18T00:00:00"/>
    <n v="1449"/>
    <n v="2015"/>
    <s v="Q3"/>
    <s v="Sep"/>
    <s v="Standard Class"/>
    <s v="SH-19975"/>
    <s v="Sally Hughsby"/>
    <s v="Corporate"/>
    <s v="United States"/>
    <s v="Seattle"/>
    <s v="Washington"/>
    <n v="98103"/>
    <s v="West"/>
    <s v="FUR-CH-10004289"/>
    <s v="Furniture"/>
    <s v="Chairs"/>
    <s v="Global Super Steno Chair"/>
    <n v="307.13600000000002"/>
    <n v="4"/>
    <n v="0.2"/>
    <n v="-11.5176"/>
    <s v="OK"/>
    <n v="-3.7499999999999999E-2"/>
  </r>
  <r>
    <n v="1628"/>
    <s v="CA-2015-143119"/>
    <x v="2113"/>
    <x v="957"/>
    <x v="719"/>
    <d v="2019-09-05T00:00:00"/>
    <n v="1436"/>
    <n v="2015"/>
    <s v="Q3"/>
    <s v="Sep"/>
    <s v="Standard Class"/>
    <s v="MC-17275"/>
    <s v="Marc Crier"/>
    <s v="Consumer"/>
    <s v="United States"/>
    <s v="Lafayette"/>
    <s v="Louisiana"/>
    <n v="70506"/>
    <s v="South"/>
    <s v="FUR-CH-10001270"/>
    <s v="Furniture"/>
    <s v="Chairs"/>
    <s v="Harbour Creations Steel Folding Chair"/>
    <n v="517.5"/>
    <n v="6"/>
    <n v="0"/>
    <n v="155.25"/>
    <s v="OK"/>
    <n v="0.3"/>
  </r>
  <r>
    <n v="25"/>
    <s v="CA-2015-106320"/>
    <x v="2114"/>
    <x v="957"/>
    <x v="719"/>
    <d v="2019-09-17T00:00:00"/>
    <n v="1448"/>
    <n v="2015"/>
    <s v="Q3"/>
    <s v="Sep"/>
    <s v="Standard Class"/>
    <s v="EB-13870"/>
    <s v="Emily Burns"/>
    <s v="Consumer"/>
    <s v="United States"/>
    <s v="Orem"/>
    <s v="Utah"/>
    <n v="84057"/>
    <s v="West"/>
    <s v="FUR-TA-10000577"/>
    <s v="Furniture"/>
    <s v="Tables"/>
    <s v="Bretford CR4500 Series Slim Rectangular Table"/>
    <n v="1044.6300000000001"/>
    <n v="3"/>
    <n v="0"/>
    <n v="240.26490000000001"/>
    <s v="OK"/>
    <n v="0.22999999999999998"/>
  </r>
  <r>
    <n v="5623"/>
    <s v="US-2016-124163"/>
    <x v="2115"/>
    <x v="958"/>
    <x v="1165"/>
    <d v="2019-09-23T00:00:00"/>
    <n v="1088"/>
    <n v="2016"/>
    <s v="Q3"/>
    <s v="Sep"/>
    <s v="Standard Class"/>
    <s v="SC-20695"/>
    <s v="Steve Chapman"/>
    <s v="Corporate"/>
    <s v="United States"/>
    <s v="La Crosse"/>
    <s v="Wisconsin"/>
    <n v="54601"/>
    <s v="Central"/>
    <s v="FUR-FU-10000755"/>
    <s v="Furniture"/>
    <s v="Furnishings"/>
    <s v="Eldon Expressions Mahogany Wood Desk Collection"/>
    <n v="68.64"/>
    <n v="11"/>
    <n v="0"/>
    <n v="17.16"/>
    <s v="OK"/>
    <n v="0.25"/>
  </r>
  <r>
    <n v="5622"/>
    <s v="US-2016-124163"/>
    <x v="2116"/>
    <x v="958"/>
    <x v="1165"/>
    <d v="2019-09-22T00:00:00"/>
    <n v="1087"/>
    <n v="2016"/>
    <s v="Q3"/>
    <s v="Sep"/>
    <s v="Standard Class"/>
    <s v="SC-20695"/>
    <s v="Steve Chapman"/>
    <s v="Corporate"/>
    <s v="United States"/>
    <s v="La Crosse"/>
    <s v="Wisconsin"/>
    <n v="54601"/>
    <s v="Central"/>
    <s v="FUR-CH-10004218"/>
    <s v="Furniture"/>
    <s v="Chairs"/>
    <s v="Global Fabric Manager's Chair, Dark Gray"/>
    <n v="201.96"/>
    <n v="2"/>
    <n v="0"/>
    <n v="50.49"/>
    <s v="OK"/>
    <n v="0.25"/>
  </r>
  <r>
    <n v="1410"/>
    <s v="US-2016-122245"/>
    <x v="2117"/>
    <x v="958"/>
    <x v="1165"/>
    <d v="2019-09-21T00:00:00"/>
    <n v="1086"/>
    <n v="2016"/>
    <s v="Q3"/>
    <s v="Sep"/>
    <s v="Standard Class"/>
    <s v="AB-10105"/>
    <s v="Adrian Barton"/>
    <s v="Consumer"/>
    <s v="United States"/>
    <s v="Phoenix"/>
    <s v="Arizona"/>
    <n v="85023"/>
    <s v="West"/>
    <s v="FUR-TA-10002356"/>
    <s v="Furniture"/>
    <s v="Tables"/>
    <s v="Bevis Boat-Shaped Conference Table"/>
    <n v="393.16500000000002"/>
    <n v="3"/>
    <n v="0.5"/>
    <n v="-204.44579999999999"/>
    <s v="OK"/>
    <n v="-0.51999999999999991"/>
  </r>
  <r>
    <n v="9088"/>
    <s v="CA-2016-143406"/>
    <x v="2118"/>
    <x v="958"/>
    <x v="1165"/>
    <d v="2019-10-02T00:00:00"/>
    <n v="1097"/>
    <n v="2016"/>
    <s v="Q3"/>
    <s v="Sep"/>
    <s v="Standard Class"/>
    <s v="LR-17035"/>
    <s v="Lisa Ryan"/>
    <s v="Corporate"/>
    <s v="United States"/>
    <s v="Houston"/>
    <s v="Texas"/>
    <n v="77041"/>
    <s v="Central"/>
    <s v="FUR-CH-10000513"/>
    <s v="Furniture"/>
    <s v="Chairs"/>
    <s v="High-Back Leather Manager's Chair"/>
    <n v="454.96499999999997"/>
    <n v="5"/>
    <n v="0.3"/>
    <n v="-136.48949999999999"/>
    <s v="OK"/>
    <n v="-0.3"/>
  </r>
  <r>
    <n v="9742"/>
    <s v="CA-2015-117086"/>
    <x v="2119"/>
    <x v="340"/>
    <x v="88"/>
    <d v="2015-12-11T00:00:00"/>
    <n v="422"/>
    <n v="2014"/>
    <s v="Q4"/>
    <s v="Oct"/>
    <s v="Standard Class"/>
    <s v="QJ-19255"/>
    <s v="Quincy Jones"/>
    <s v="Corporate"/>
    <s v="United States"/>
    <s v="Burlington"/>
    <s v="Vermont"/>
    <n v="5408"/>
    <s v="East"/>
    <s v="FUR-BO-10004834"/>
    <s v="Furniture"/>
    <s v="Bookcases"/>
    <s v="Riverside Palais Royal Lawyers Bookcase, Royale Cherry Finish"/>
    <n v="4404.8999999999996"/>
    <n v="5"/>
    <n v="0"/>
    <n v="1013.127"/>
    <s v="OK"/>
    <n v="0.23"/>
  </r>
  <r>
    <n v="4564"/>
    <s v="CA-2017-129490"/>
    <x v="2120"/>
    <x v="959"/>
    <x v="1166"/>
    <d v="2019-10-04T00:00:00"/>
    <n v="734"/>
    <n v="2017"/>
    <s v="Q3"/>
    <s v="Sep"/>
    <s v="Standard Class"/>
    <s v="SJ-20125"/>
    <s v="Sanjit Jacobs"/>
    <s v="Home Office"/>
    <s v="United States"/>
    <s v="Miramar"/>
    <s v="Florida"/>
    <n v="33023"/>
    <s v="South"/>
    <s v="FUR-CH-10003298"/>
    <s v="Furniture"/>
    <s v="Chairs"/>
    <s v="Office Star - Contemporary Task Swivel chair with Loop Arms, Charcoal"/>
    <n v="419.13600000000002"/>
    <n v="4"/>
    <n v="0.2"/>
    <n v="-57.6312"/>
    <s v="OK"/>
    <n v="-0.13749999999999998"/>
  </r>
  <r>
    <m/>
    <m/>
    <x v="2121"/>
    <x v="960"/>
    <x v="1167"/>
    <m/>
    <m/>
    <m/>
    <m/>
    <m/>
    <m/>
    <m/>
    <m/>
    <m/>
    <m/>
    <m/>
    <m/>
    <m/>
    <m/>
    <m/>
    <m/>
    <m/>
    <m/>
    <n v="741999.79530000186"/>
    <n v="8028"/>
    <n v="368.88999999999726"/>
    <n v="18451.272800000006"/>
    <m/>
    <m/>
  </r>
  <r>
    <m/>
    <m/>
    <x v="2121"/>
    <x v="960"/>
    <x v="1167"/>
    <m/>
    <m/>
    <m/>
    <m/>
    <m/>
    <m/>
    <m/>
    <m/>
    <m/>
    <m/>
    <m/>
    <m/>
    <m/>
    <m/>
    <m/>
    <m/>
    <m/>
    <m/>
    <m/>
    <m/>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C87E587-856E-4479-9F9F-CDDF6709828A}" name="PivotTable2" cacheId="13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23">
  <location ref="A3:C7" firstHeaderRow="0" firstDataRow="1" firstDataCol="1"/>
  <pivotFields count="38">
    <pivotField showAll="0"/>
    <pivotField showAll="0"/>
    <pivotField showAll="0">
      <items count="2123">
        <item x="1785"/>
        <item x="1489"/>
        <item x="621"/>
        <item x="1618"/>
        <item x="1513"/>
        <item x="2081"/>
        <item x="282"/>
        <item x="508"/>
        <item x="657"/>
        <item x="397"/>
        <item x="2107"/>
        <item x="66"/>
        <item x="1927"/>
        <item x="1807"/>
        <item x="520"/>
        <item x="97"/>
        <item x="589"/>
        <item x="1049"/>
        <item x="692"/>
        <item x="672"/>
        <item x="765"/>
        <item x="1907"/>
        <item x="591"/>
        <item x="467"/>
        <item x="600"/>
        <item x="1231"/>
        <item x="1778"/>
        <item x="1373"/>
        <item x="610"/>
        <item x="1669"/>
        <item x="1196"/>
        <item x="398"/>
        <item x="1285"/>
        <item x="957"/>
        <item x="877"/>
        <item x="1939"/>
        <item x="1569"/>
        <item x="30"/>
        <item x="357"/>
        <item x="129"/>
        <item x="586"/>
        <item x="1472"/>
        <item x="148"/>
        <item x="1742"/>
        <item x="430"/>
        <item x="933"/>
        <item x="1732"/>
        <item x="902"/>
        <item x="242"/>
        <item x="1178"/>
        <item x="1984"/>
        <item x="1449"/>
        <item x="1649"/>
        <item x="404"/>
        <item x="977"/>
        <item x="253"/>
        <item x="1309"/>
        <item x="2100"/>
        <item x="983"/>
        <item x="1796"/>
        <item x="777"/>
        <item x="414"/>
        <item x="1951"/>
        <item x="1635"/>
        <item x="486"/>
        <item x="308"/>
        <item x="1182"/>
        <item x="114"/>
        <item x="1316"/>
        <item x="703"/>
        <item x="545"/>
        <item x="1596"/>
        <item x="1640"/>
        <item x="85"/>
        <item x="1104"/>
        <item x="1900"/>
        <item x="1297"/>
        <item x="1033"/>
        <item x="660"/>
        <item x="1130"/>
        <item x="587"/>
        <item x="1874"/>
        <item x="1829"/>
        <item x="1834"/>
        <item x="1830"/>
        <item x="80"/>
        <item x="1813"/>
        <item x="160"/>
        <item x="1998"/>
        <item x="800"/>
        <item x="1032"/>
        <item x="1025"/>
        <item x="1399"/>
        <item x="626"/>
        <item x="1655"/>
        <item x="990"/>
        <item x="571"/>
        <item x="1714"/>
        <item x="1717"/>
        <item x="2070"/>
        <item x="1831"/>
        <item x="1850"/>
        <item x="1869"/>
        <item x="1760"/>
        <item x="616"/>
        <item x="618"/>
        <item x="2033"/>
        <item x="1390"/>
        <item x="1398"/>
        <item x="1400"/>
        <item x="1548"/>
        <item x="599"/>
        <item x="1859"/>
        <item x="1843"/>
        <item x="1204"/>
        <item x="266"/>
        <item x="2"/>
        <item x="1264"/>
        <item x="1273"/>
        <item x="1833"/>
        <item x="1889"/>
        <item x="878"/>
        <item x="86"/>
        <item x="312"/>
        <item x="315"/>
        <item x="319"/>
        <item x="598"/>
        <item x="99"/>
        <item x="926"/>
        <item x="924"/>
        <item x="925"/>
        <item x="1003"/>
        <item x="1277"/>
        <item x="1278"/>
        <item x="1557"/>
        <item x="1556"/>
        <item x="1716"/>
        <item x="1888"/>
        <item x="81"/>
        <item x="104"/>
        <item x="110"/>
        <item x="285"/>
        <item x="297"/>
        <item x="298"/>
        <item x="296"/>
        <item x="299"/>
        <item x="361"/>
        <item x="939"/>
        <item x="1135"/>
        <item x="1271"/>
        <item x="1280"/>
        <item x="1561"/>
        <item x="1567"/>
        <item x="1579"/>
        <item x="1722"/>
        <item x="1899"/>
        <item x="1922"/>
        <item x="320"/>
        <item x="317"/>
        <item x="356"/>
        <item x="601"/>
        <item x="603"/>
        <item x="597"/>
        <item x="615"/>
        <item x="614"/>
        <item x="647"/>
        <item x="1070"/>
        <item x="2000"/>
        <item x="620"/>
        <item x="1953"/>
        <item x="602"/>
        <item x="887"/>
        <item x="1425"/>
        <item x="1288"/>
        <item x="1139"/>
        <item x="1369"/>
        <item x="46"/>
        <item x="2084"/>
        <item x="2077"/>
        <item x="2103"/>
        <item x="1610"/>
        <item x="1861"/>
        <item x="996"/>
        <item x="1563"/>
        <item x="1519"/>
        <item x="838"/>
        <item x="1321"/>
        <item x="116"/>
        <item x="2101"/>
        <item x="1962"/>
        <item x="787"/>
        <item x="1664"/>
        <item x="835"/>
        <item x="2024"/>
        <item x="937"/>
        <item x="366"/>
        <item x="770"/>
        <item x="1884"/>
        <item x="1805"/>
        <item x="1018"/>
        <item x="1327"/>
        <item x="673"/>
        <item x="916"/>
        <item x="1224"/>
        <item x="433"/>
        <item x="865"/>
        <item x="2034"/>
        <item x="494"/>
        <item x="7"/>
        <item x="1482"/>
        <item x="712"/>
        <item x="1102"/>
        <item x="829"/>
        <item x="287"/>
        <item x="351"/>
        <item x="428"/>
        <item x="1543"/>
        <item x="634"/>
        <item x="1527"/>
        <item x="438"/>
        <item x="330"/>
        <item x="368"/>
        <item x="1496"/>
        <item x="1486"/>
        <item x="611"/>
        <item x="1523"/>
        <item x="797"/>
        <item x="417"/>
        <item x="20"/>
        <item x="1706"/>
        <item x="56"/>
        <item x="1471"/>
        <item x="1914"/>
        <item x="2045"/>
        <item x="21"/>
        <item x="22"/>
        <item x="170"/>
        <item x="1570"/>
        <item x="1354"/>
        <item x="36"/>
        <item x="651"/>
        <item x="643"/>
        <item x="1350"/>
        <item x="1148"/>
        <item x="791"/>
        <item x="510"/>
        <item x="1011"/>
        <item x="917"/>
        <item x="915"/>
        <item x="1592"/>
        <item x="149"/>
        <item x="991"/>
        <item x="1370"/>
        <item x="1023"/>
        <item x="1507"/>
        <item x="752"/>
        <item x="1094"/>
        <item x="1835"/>
        <item x="671"/>
        <item x="855"/>
        <item x="1145"/>
        <item x="1256"/>
        <item x="1174"/>
        <item x="353"/>
        <item x="535"/>
        <item x="1639"/>
        <item x="1085"/>
        <item x="1832"/>
        <item x="636"/>
        <item x="1329"/>
        <item x="722"/>
        <item x="1665"/>
        <item x="1893"/>
        <item x="1510"/>
        <item x="883"/>
        <item x="1265"/>
        <item x="1274"/>
        <item x="1275"/>
        <item x="1037"/>
        <item x="958"/>
        <item x="1851"/>
        <item x="964"/>
        <item x="82"/>
        <item x="125"/>
        <item x="1733"/>
        <item x="2119"/>
        <item x="269"/>
        <item x="290"/>
        <item x="300"/>
        <item x="478"/>
        <item x="935"/>
        <item x="1117"/>
        <item x="1476"/>
        <item x="1549"/>
        <item x="1520"/>
        <item x="529"/>
        <item x="37"/>
        <item x="1712"/>
        <item x="1728"/>
        <item x="1723"/>
        <item x="83"/>
        <item x="272"/>
        <item x="4"/>
        <item x="1853"/>
        <item x="1852"/>
        <item x="1890"/>
        <item x="1488"/>
        <item x="288"/>
        <item x="644"/>
        <item x="632"/>
        <item x="641"/>
        <item x="1140"/>
        <item x="1138"/>
        <item x="1279"/>
        <item x="1981"/>
        <item x="544"/>
        <item x="1408"/>
        <item x="1126"/>
        <item x="1539"/>
        <item x="1544"/>
        <item x="1537"/>
        <item x="1725"/>
        <item x="321"/>
        <item x="1880"/>
        <item x="1909"/>
        <item x="139"/>
        <item x="630"/>
        <item x="625"/>
        <item x="627"/>
        <item x="640"/>
        <item x="1012"/>
        <item x="1010"/>
        <item x="1281"/>
        <item x="1415"/>
        <item x="1571"/>
        <item x="1568"/>
        <item x="89"/>
        <item x="87"/>
        <item x="131"/>
        <item x="379"/>
        <item x="374"/>
        <item x="639"/>
        <item x="631"/>
        <item x="1879"/>
        <item x="2014"/>
        <item x="51"/>
        <item x="1509"/>
        <item x="241"/>
        <item x="1092"/>
        <item x="1108"/>
        <item x="485"/>
        <item x="1434"/>
        <item x="399"/>
        <item x="1263"/>
        <item x="748"/>
        <item x="1034"/>
        <item x="203"/>
        <item x="1847"/>
        <item x="840"/>
        <item x="1500"/>
        <item x="212"/>
        <item x="1040"/>
        <item x="225"/>
        <item x="693"/>
        <item x="2035"/>
        <item x="1501"/>
        <item x="138"/>
        <item x="1181"/>
        <item x="1079"/>
        <item x="1690"/>
        <item x="1112"/>
        <item x="934"/>
        <item x="745"/>
        <item x="1186"/>
        <item x="469"/>
        <item x="1630"/>
        <item x="783"/>
        <item x="1724"/>
        <item x="1857"/>
        <item x="159"/>
        <item x="685"/>
        <item x="2055"/>
        <item x="1896"/>
        <item x="429"/>
        <item x="1718"/>
        <item x="1786"/>
        <item x="678"/>
        <item x="562"/>
        <item x="675"/>
        <item x="1122"/>
        <item x="1461"/>
        <item x="166"/>
        <item x="744"/>
        <item x="451"/>
        <item x="1931"/>
        <item x="1751"/>
        <item x="1189"/>
        <item x="1628"/>
        <item x="313"/>
        <item x="1883"/>
        <item x="1555"/>
        <item x="1697"/>
        <item x="843"/>
        <item x="1737"/>
        <item x="377"/>
        <item x="1296"/>
        <item x="1142"/>
        <item x="156"/>
        <item x="738"/>
        <item x="936"/>
        <item x="609"/>
        <item x="1578"/>
        <item x="123"/>
        <item x="1045"/>
        <item x="13"/>
        <item x="340"/>
        <item x="341"/>
        <item x="2009"/>
        <item x="836"/>
        <item x="316"/>
        <item x="629"/>
        <item x="495"/>
        <item x="120"/>
        <item x="1228"/>
        <item x="452"/>
        <item x="821"/>
        <item x="1794"/>
        <item x="1904"/>
        <item x="1159"/>
        <item x="118"/>
        <item x="642"/>
        <item x="549"/>
        <item x="851"/>
        <item x="230"/>
        <item x="1233"/>
        <item x="1713"/>
        <item x="2067"/>
        <item x="676"/>
        <item x="1356"/>
        <item x="201"/>
        <item x="740"/>
        <item x="130"/>
        <item x="1254"/>
        <item x="271"/>
        <item x="590"/>
        <item x="680"/>
        <item x="1910"/>
        <item x="2063"/>
        <item x="1464"/>
        <item x="749"/>
        <item x="852"/>
        <item x="1312"/>
        <item x="1849"/>
        <item x="1895"/>
        <item x="1940"/>
        <item x="1095"/>
        <item x="733"/>
        <item x="2080"/>
        <item x="145"/>
        <item x="927"/>
        <item x="995"/>
        <item x="966"/>
        <item x="573"/>
        <item x="484"/>
        <item x="1625"/>
        <item x="739"/>
        <item x="1838"/>
        <item x="1155"/>
        <item x="436"/>
        <item x="730"/>
        <item x="1225"/>
        <item x="301"/>
        <item x="1800"/>
        <item x="1599"/>
        <item x="622"/>
        <item x="1339"/>
        <item x="1185"/>
        <item x="595"/>
        <item x="1267"/>
        <item x="173"/>
        <item x="2056"/>
        <item x="513"/>
        <item x="2050"/>
        <item x="931"/>
        <item x="850"/>
        <item x="976"/>
        <item x="1474"/>
        <item x="785"/>
        <item x="1116"/>
        <item x="1118"/>
        <item x="1131"/>
        <item x="1261"/>
        <item x="1802"/>
        <item x="1719"/>
        <item x="968"/>
        <item x="2094"/>
        <item x="1836"/>
        <item x="1862"/>
        <item x="1854"/>
        <item x="1865"/>
        <item x="91"/>
        <item x="1290"/>
        <item x="1844"/>
        <item x="1087"/>
        <item x="1560"/>
        <item x="1810"/>
        <item x="606"/>
        <item x="0"/>
        <item x="1475"/>
        <item x="1120"/>
        <item x="1401"/>
        <item x="1412"/>
        <item x="1546"/>
        <item x="1545"/>
        <item x="1855"/>
        <item x="1437"/>
        <item x="92"/>
        <item x="1970"/>
        <item x="604"/>
        <item x="1"/>
        <item x="18"/>
        <item x="1004"/>
        <item x="1407"/>
        <item x="1863"/>
        <item x="771"/>
        <item x="869"/>
        <item x="150"/>
        <item x="1452"/>
        <item x="275"/>
        <item x="293"/>
        <item x="292"/>
        <item x="303"/>
        <item x="2032"/>
        <item x="619"/>
        <item x="5"/>
        <item x="380"/>
        <item x="993"/>
        <item x="988"/>
        <item x="1413"/>
        <item x="1418"/>
        <item x="322"/>
        <item x="325"/>
        <item x="324"/>
        <item x="328"/>
        <item x="348"/>
        <item x="352"/>
        <item x="1619"/>
        <item x="1431"/>
        <item x="1493"/>
        <item x="1913"/>
        <item x="585"/>
        <item x="645"/>
        <item x="999"/>
        <item x="1119"/>
        <item x="1133"/>
        <item x="1134"/>
        <item x="1282"/>
        <item x="1406"/>
        <item x="1409"/>
        <item x="1411"/>
        <item x="1729"/>
        <item x="1730"/>
        <item x="1731"/>
        <item x="1837"/>
        <item x="1856"/>
        <item x="1864"/>
        <item x="1858"/>
        <item x="1891"/>
        <item x="1902"/>
        <item x="273"/>
        <item x="307"/>
        <item x="332"/>
        <item x="334"/>
        <item x="327"/>
        <item x="646"/>
        <item x="665"/>
        <item x="695"/>
        <item x="1631"/>
        <item x="947"/>
        <item x="1395"/>
        <item x="547"/>
        <item x="1641"/>
        <item x="907"/>
        <item x="1192"/>
        <item x="1405"/>
        <item x="1935"/>
        <item x="2105"/>
        <item x="2078"/>
        <item x="1653"/>
        <item x="1328"/>
        <item x="856"/>
        <item x="831"/>
        <item x="1609"/>
        <item x="2102"/>
        <item x="58"/>
        <item x="716"/>
        <item x="1410"/>
        <item x="1552"/>
        <item x="1918"/>
        <item x="670"/>
        <item x="1781"/>
        <item x="952"/>
        <item x="1929"/>
        <item x="754"/>
        <item x="1163"/>
        <item x="1598"/>
        <item x="1572"/>
        <item x="331"/>
        <item x="921"/>
        <item x="1187"/>
        <item x="1661"/>
        <item x="119"/>
        <item x="1272"/>
        <item x="2010"/>
        <item x="1223"/>
        <item x="182"/>
        <item x="124"/>
        <item x="94"/>
        <item x="2092"/>
        <item x="247"/>
        <item x="994"/>
        <item x="109"/>
        <item x="214"/>
        <item x="1190"/>
        <item x="329"/>
        <item x="1947"/>
        <item x="9"/>
        <item x="987"/>
        <item x="79"/>
        <item x="1828"/>
        <item x="1988"/>
        <item x="1253"/>
        <item x="1658"/>
        <item x="1925"/>
        <item x="284"/>
        <item x="1024"/>
        <item x="1553"/>
        <item x="1052"/>
        <item x="342"/>
        <item x="409"/>
        <item x="1511"/>
        <item x="426"/>
        <item x="1528"/>
        <item x="1241"/>
        <item x="808"/>
        <item x="1183"/>
        <item x="310"/>
        <item x="1702"/>
        <item x="914"/>
        <item x="1065"/>
        <item x="884"/>
        <item x="769"/>
        <item x="1054"/>
        <item x="1229"/>
        <item x="830"/>
        <item x="743"/>
        <item x="1029"/>
        <item x="194"/>
        <item x="2065"/>
        <item x="1388"/>
        <item x="479"/>
        <item x="1646"/>
        <item x="302"/>
        <item x="202"/>
        <item x="198"/>
        <item x="1677"/>
        <item x="147"/>
        <item x="817"/>
        <item x="1361"/>
        <item x="381"/>
        <item x="405"/>
        <item x="1876"/>
        <item x="2038"/>
        <item x="2015"/>
        <item x="789"/>
        <item x="251"/>
        <item x="1681"/>
        <item x="1082"/>
        <item x="117"/>
        <item x="1232"/>
        <item x="574"/>
        <item x="140"/>
        <item x="1060"/>
        <item x="1377"/>
        <item x="768"/>
        <item x="1436"/>
        <item x="1203"/>
        <item x="1590"/>
        <item x="691"/>
        <item x="1146"/>
        <item x="1015"/>
        <item x="911"/>
        <item x="804"/>
        <item x="1127"/>
        <item x="489"/>
        <item x="264"/>
        <item x="592"/>
        <item x="1485"/>
        <item x="1236"/>
        <item x="682"/>
        <item x="1776"/>
        <item x="24"/>
        <item x="1226"/>
        <item x="876"/>
        <item x="960"/>
        <item x="189"/>
        <item x="487"/>
        <item x="364"/>
        <item x="386"/>
        <item x="76"/>
        <item x="895"/>
        <item x="280"/>
        <item x="278"/>
        <item x="1222"/>
        <item x="1773"/>
        <item x="1284"/>
        <item x="2036"/>
        <item x="349"/>
        <item x="1632"/>
        <item x="758"/>
        <item x="556"/>
        <item x="1150"/>
        <item x="930"/>
        <item x="335"/>
        <item x="728"/>
        <item x="536"/>
        <item x="245"/>
        <item x="1000"/>
        <item x="984"/>
        <item x="84"/>
        <item x="1306"/>
        <item x="277"/>
        <item x="736"/>
        <item x="1916"/>
        <item x="1313"/>
        <item x="1386"/>
        <item x="1132"/>
        <item x="541"/>
        <item x="909"/>
        <item x="2042"/>
        <item x="965"/>
        <item x="192"/>
        <item x="742"/>
        <item x="468"/>
        <item x="1559"/>
        <item x="270"/>
        <item x="1179"/>
        <item x="1842"/>
        <item x="98"/>
        <item x="276"/>
        <item x="913"/>
        <item x="833"/>
        <item x="1952"/>
        <item x="2021"/>
        <item x="847"/>
        <item x="593"/>
        <item x="624"/>
        <item x="919"/>
        <item x="920"/>
        <item x="1149"/>
        <item x="1337"/>
        <item x="1392"/>
        <item x="1393"/>
        <item x="1554"/>
        <item x="1841"/>
        <item x="1839"/>
        <item x="1840"/>
        <item x="1866"/>
        <item x="1868"/>
        <item x="521"/>
        <item x="1269"/>
        <item x="102"/>
        <item x="95"/>
        <item x="101"/>
        <item x="786"/>
        <item x="1188"/>
        <item x="279"/>
        <item x="294"/>
        <item x="96"/>
        <item x="974"/>
        <item x="594"/>
        <item x="596"/>
        <item x="923"/>
        <item x="979"/>
        <item x="981"/>
        <item x="982"/>
        <item x="1123"/>
        <item x="1124"/>
        <item x="1397"/>
        <item x="1550"/>
        <item x="1721"/>
        <item x="1490"/>
        <item x="115"/>
        <item x="1919"/>
        <item x="311"/>
        <item x="354"/>
        <item x="1396"/>
        <item x="238"/>
        <item x="588"/>
        <item x="613"/>
        <item x="623"/>
        <item x="918"/>
        <item x="922"/>
        <item x="1002"/>
        <item x="1008"/>
        <item x="1262"/>
        <item x="1287"/>
        <item x="1323"/>
        <item x="1394"/>
        <item x="408"/>
        <item x="1048"/>
        <item x="419"/>
        <item x="2086"/>
        <item x="1892"/>
        <item x="295"/>
        <item x="309"/>
        <item x="708"/>
        <item x="1675"/>
        <item x="669"/>
        <item x="677"/>
        <item x="674"/>
        <item x="19"/>
        <item x="1270"/>
        <item x="1293"/>
        <item x="1404"/>
        <item x="1424"/>
        <item x="1439"/>
        <item x="1430"/>
        <item x="2072"/>
        <item x="1720"/>
        <item x="1882"/>
        <item x="1806"/>
        <item x="121"/>
        <item x="112"/>
        <item x="122"/>
        <item x="853"/>
        <item x="848"/>
        <item x="370"/>
        <item x="11"/>
        <item x="25"/>
        <item x="16"/>
        <item x="17"/>
        <item x="26"/>
        <item x="3"/>
        <item x="29"/>
        <item x="31"/>
        <item x="6"/>
        <item x="23"/>
        <item x="12"/>
        <item x="15"/>
        <item x="27"/>
        <item x="43"/>
        <item x="32"/>
        <item x="28"/>
        <item x="34"/>
        <item x="35"/>
        <item x="44"/>
        <item x="45"/>
        <item x="47"/>
        <item x="52"/>
        <item x="57"/>
        <item x="54"/>
        <item x="50"/>
        <item x="42"/>
        <item x="33"/>
        <item x="38"/>
        <item x="41"/>
        <item x="48"/>
        <item x="59"/>
        <item x="64"/>
        <item x="61"/>
        <item x="70"/>
        <item x="49"/>
        <item x="62"/>
        <item x="60"/>
        <item x="65"/>
        <item x="72"/>
        <item x="71"/>
        <item x="77"/>
        <item x="1440"/>
        <item x="68"/>
        <item x="69"/>
        <item x="73"/>
        <item x="75"/>
        <item x="74"/>
        <item x="1209"/>
        <item x="1591"/>
        <item x="543"/>
        <item x="1777"/>
        <item x="1576"/>
        <item x="421"/>
        <item x="868"/>
        <item x="664"/>
        <item x="1345"/>
        <item x="569"/>
        <item x="105"/>
        <item x="137"/>
        <item x="132"/>
        <item x="134"/>
        <item x="133"/>
        <item x="143"/>
        <item x="144"/>
        <item x="153"/>
        <item x="103"/>
        <item x="111"/>
        <item x="127"/>
        <item x="155"/>
        <item x="135"/>
        <item x="126"/>
        <item x="151"/>
        <item x="108"/>
        <item x="106"/>
        <item x="107"/>
        <item x="136"/>
        <item x="161"/>
        <item x="158"/>
        <item x="141"/>
        <item x="167"/>
        <item x="142"/>
        <item x="157"/>
        <item x="163"/>
        <item x="152"/>
        <item x="172"/>
        <item x="174"/>
        <item x="176"/>
        <item x="180"/>
        <item x="181"/>
        <item x="195"/>
        <item x="193"/>
        <item x="205"/>
        <item x="179"/>
        <item x="183"/>
        <item x="184"/>
        <item x="185"/>
        <item x="191"/>
        <item x="210"/>
        <item x="217"/>
        <item x="162"/>
        <item x="204"/>
        <item x="169"/>
        <item x="213"/>
        <item x="164"/>
        <item x="218"/>
        <item x="216"/>
        <item x="231"/>
        <item x="229"/>
        <item x="165"/>
        <item x="178"/>
        <item x="222"/>
        <item x="220"/>
        <item x="211"/>
        <item x="233"/>
        <item x="175"/>
        <item x="186"/>
        <item x="188"/>
        <item x="177"/>
        <item x="206"/>
        <item x="232"/>
        <item x="224"/>
        <item x="223"/>
        <item x="228"/>
        <item x="244"/>
        <item x="199"/>
        <item x="196"/>
        <item x="197"/>
        <item x="207"/>
        <item x="246"/>
        <item x="226"/>
        <item x="254"/>
        <item x="221"/>
        <item x="208"/>
        <item x="250"/>
        <item x="252"/>
        <item x="249"/>
        <item x="1478"/>
        <item x="1347"/>
        <item x="470"/>
        <item x="265"/>
        <item x="239"/>
        <item x="248"/>
        <item x="259"/>
        <item x="314"/>
        <item x="415"/>
        <item x="706"/>
        <item x="234"/>
        <item x="235"/>
        <item x="236"/>
        <item x="237"/>
        <item x="257"/>
        <item x="262"/>
        <item x="190"/>
        <item x="418"/>
        <item x="793"/>
        <item x="1770"/>
        <item x="1129"/>
        <item x="93"/>
        <item x="53"/>
        <item x="683"/>
        <item x="256"/>
        <item x="258"/>
        <item x="168"/>
        <item x="219"/>
        <item x="2058"/>
        <item x="1530"/>
        <item x="2031"/>
        <item x="970"/>
        <item x="260"/>
        <item x="261"/>
        <item x="1505"/>
        <item x="2026"/>
        <item x="1650"/>
        <item x="267"/>
        <item x="338"/>
        <item x="337"/>
        <item x="339"/>
        <item x="343"/>
        <item x="378"/>
        <item x="347"/>
        <item x="346"/>
        <item x="383"/>
        <item x="336"/>
        <item x="371"/>
        <item x="389"/>
        <item x="359"/>
        <item x="373"/>
        <item x="382"/>
        <item x="375"/>
        <item x="350"/>
        <item x="385"/>
        <item x="384"/>
        <item x="400"/>
        <item x="390"/>
        <item x="355"/>
        <item x="372"/>
        <item x="305"/>
        <item x="403"/>
        <item x="406"/>
        <item x="362"/>
        <item x="391"/>
        <item x="363"/>
        <item x="365"/>
        <item x="367"/>
        <item x="396"/>
        <item x="395"/>
        <item x="388"/>
        <item x="402"/>
        <item x="401"/>
        <item x="443"/>
        <item x="416"/>
        <item x="439"/>
        <item x="440"/>
        <item x="462"/>
        <item x="422"/>
        <item x="424"/>
        <item x="420"/>
        <item x="471"/>
        <item x="431"/>
        <item x="459"/>
        <item x="392"/>
        <item x="412"/>
        <item x="410"/>
        <item x="413"/>
        <item x="437"/>
        <item x="446"/>
        <item x="490"/>
        <item x="493"/>
        <item x="442"/>
        <item x="455"/>
        <item x="369"/>
        <item x="457"/>
        <item x="475"/>
        <item x="496"/>
        <item x="423"/>
        <item x="453"/>
        <item x="472"/>
        <item x="387"/>
        <item x="427"/>
        <item x="435"/>
        <item x="434"/>
        <item x="458"/>
        <item x="460"/>
        <item x="474"/>
        <item x="506"/>
        <item x="526"/>
        <item x="447"/>
        <item x="466"/>
        <item x="465"/>
        <item x="464"/>
        <item x="499"/>
        <item x="497"/>
        <item x="512"/>
        <item x="537"/>
        <item x="473"/>
        <item x="501"/>
        <item x="542"/>
        <item x="539"/>
        <item x="444"/>
        <item x="445"/>
        <item x="482"/>
        <item x="477"/>
        <item x="505"/>
        <item x="503"/>
        <item x="524"/>
        <item x="522"/>
        <item x="448"/>
        <item x="463"/>
        <item x="498"/>
        <item x="500"/>
        <item x="514"/>
        <item x="425"/>
        <item x="519"/>
        <item x="518"/>
        <item x="517"/>
        <item x="504"/>
        <item x="502"/>
        <item x="533"/>
        <item x="515"/>
        <item x="492"/>
        <item x="491"/>
        <item x="511"/>
        <item x="527"/>
        <item x="450"/>
        <item x="454"/>
        <item x="476"/>
        <item x="523"/>
        <item x="525"/>
        <item x="546"/>
        <item x="461"/>
        <item x="509"/>
        <item x="507"/>
        <item x="552"/>
        <item x="554"/>
        <item x="575"/>
        <item x="100"/>
        <item x="735"/>
        <item x="540"/>
        <item x="580"/>
        <item x="578"/>
        <item x="1417"/>
        <item x="488"/>
        <item x="481"/>
        <item x="551"/>
        <item x="530"/>
        <item x="531"/>
        <item x="555"/>
        <item x="557"/>
        <item x="572"/>
        <item x="570"/>
        <item x="565"/>
        <item x="564"/>
        <item x="568"/>
        <item x="583"/>
        <item x="584"/>
        <item x="582"/>
        <item x="240"/>
        <item x="576"/>
        <item x="577"/>
        <item x="581"/>
        <item x="579"/>
        <item x="1283"/>
        <item x="358"/>
        <item x="1877"/>
        <item x="548"/>
        <item x="567"/>
        <item x="1128"/>
        <item x="1512"/>
        <item x="1332"/>
        <item x="560"/>
        <item x="559"/>
        <item x="563"/>
        <item x="394"/>
        <item x="1435"/>
        <item x="227"/>
        <item x="566"/>
        <item x="1551"/>
        <item x="550"/>
        <item x="679"/>
        <item x="980"/>
        <item x="653"/>
        <item x="128"/>
        <item x="1421"/>
        <item x="1063"/>
        <item x="1465"/>
        <item x="1670"/>
        <item x="1954"/>
        <item x="2087"/>
        <item x="1967"/>
        <item x="263"/>
        <item x="1371"/>
        <item x="1977"/>
        <item x="1249"/>
        <item x="1542"/>
        <item x="805"/>
        <item x="727"/>
        <item x="209"/>
        <item x="1442"/>
        <item x="1811"/>
        <item x="1540"/>
        <item x="2002"/>
        <item x="345"/>
        <item x="1975"/>
        <item x="2073"/>
        <item x="654"/>
        <item x="652"/>
        <item x="710"/>
        <item x="698"/>
        <item x="697"/>
        <item x="707"/>
        <item x="718"/>
        <item x="633"/>
        <item x="687"/>
        <item x="688"/>
        <item x="689"/>
        <item x="666"/>
        <item x="701"/>
        <item x="702"/>
        <item x="612"/>
        <item x="608"/>
        <item x="696"/>
        <item x="699"/>
        <item x="705"/>
        <item x="711"/>
        <item x="658"/>
        <item x="686"/>
        <item x="700"/>
        <item x="714"/>
        <item x="694"/>
        <item x="704"/>
        <item x="729"/>
        <item x="755"/>
        <item x="713"/>
        <item x="649"/>
        <item x="656"/>
        <item x="684"/>
        <item x="681"/>
        <item x="709"/>
        <item x="717"/>
        <item x="720"/>
        <item x="762"/>
        <item x="737"/>
        <item x="741"/>
        <item x="734"/>
        <item x="662"/>
        <item x="659"/>
        <item x="663"/>
        <item x="661"/>
        <item x="751"/>
        <item x="731"/>
        <item x="746"/>
        <item x="772"/>
        <item x="792"/>
        <item x="725"/>
        <item x="726"/>
        <item x="756"/>
        <item x="761"/>
        <item x="779"/>
        <item x="767"/>
        <item x="764"/>
        <item x="784"/>
        <item x="782"/>
        <item x="721"/>
        <item x="774"/>
        <item x="724"/>
        <item x="796"/>
        <item x="763"/>
        <item x="766"/>
        <item x="723"/>
        <item x="719"/>
        <item x="747"/>
        <item x="750"/>
        <item x="757"/>
        <item x="790"/>
        <item x="814"/>
        <item x="773"/>
        <item x="794"/>
        <item x="776"/>
        <item x="818"/>
        <item x="815"/>
        <item x="775"/>
        <item x="807"/>
        <item x="732"/>
        <item x="760"/>
        <item x="839"/>
        <item x="841"/>
        <item x="849"/>
        <item x="844"/>
        <item x="802"/>
        <item x="801"/>
        <item x="799"/>
        <item x="810"/>
        <item x="811"/>
        <item x="824"/>
        <item x="864"/>
        <item x="812"/>
        <item x="813"/>
        <item x="780"/>
        <item x="798"/>
        <item x="795"/>
        <item x="809"/>
        <item x="823"/>
        <item x="822"/>
        <item x="889"/>
        <item x="806"/>
        <item x="867"/>
        <item x="866"/>
        <item x="819"/>
        <item x="834"/>
        <item x="837"/>
        <item x="870"/>
        <item x="875"/>
        <item x="845"/>
        <item x="881"/>
        <item x="862"/>
        <item x="861"/>
        <item x="873"/>
        <item x="908"/>
        <item x="912"/>
        <item x="998"/>
        <item x="820"/>
        <item x="871"/>
        <item x="880"/>
        <item x="268"/>
        <item x="432"/>
        <item x="538"/>
        <item x="872"/>
        <item x="885"/>
        <item x="888"/>
        <item x="882"/>
        <item x="886"/>
        <item x="906"/>
        <item x="863"/>
        <item x="854"/>
        <item x="874"/>
        <item x="890"/>
        <item x="891"/>
        <item x="832"/>
        <item x="828"/>
        <item x="827"/>
        <item x="826"/>
        <item x="10"/>
        <item x="879"/>
        <item x="899"/>
        <item x="1173"/>
        <item x="903"/>
        <item x="905"/>
        <item x="1061"/>
        <item x="1211"/>
        <item x="892"/>
        <item x="893"/>
        <item x="900"/>
        <item x="898"/>
        <item x="901"/>
        <item x="896"/>
        <item x="897"/>
        <item x="904"/>
        <item x="715"/>
        <item x="63"/>
        <item x="846"/>
        <item x="8"/>
        <item x="55"/>
        <item x="910"/>
        <item x="326"/>
        <item x="667"/>
        <item x="78"/>
        <item x="456"/>
        <item x="1848"/>
        <item x="668"/>
        <item x="1995"/>
        <item x="1364"/>
        <item x="1286"/>
        <item x="1547"/>
        <item x="655"/>
        <item x="803"/>
        <item x="1682"/>
        <item x="1027"/>
        <item x="1422"/>
        <item x="617"/>
        <item x="2052"/>
        <item x="1453"/>
        <item x="1764"/>
        <item x="171"/>
        <item x="942"/>
        <item x="932"/>
        <item x="928"/>
        <item x="943"/>
        <item x="944"/>
        <item x="945"/>
        <item x="956"/>
        <item x="953"/>
        <item x="951"/>
        <item x="941"/>
        <item x="949"/>
        <item x="946"/>
        <item x="950"/>
        <item x="955"/>
        <item x="938"/>
        <item x="962"/>
        <item x="963"/>
        <item x="948"/>
        <item x="967"/>
        <item x="961"/>
        <item x="971"/>
        <item x="972"/>
        <item x="954"/>
        <item x="969"/>
        <item x="1115"/>
        <item x="1217"/>
        <item x="778"/>
        <item x="975"/>
        <item x="1652"/>
        <item x="200"/>
        <item x="1001"/>
        <item x="1538"/>
        <item x="985"/>
        <item x="1020"/>
        <item x="1019"/>
        <item x="986"/>
        <item x="997"/>
        <item x="1022"/>
        <item x="1021"/>
        <item x="978"/>
        <item x="1028"/>
        <item x="1005"/>
        <item x="1013"/>
        <item x="1031"/>
        <item x="1030"/>
        <item x="1026"/>
        <item x="1006"/>
        <item x="1035"/>
        <item x="1017"/>
        <item x="1062"/>
        <item x="1007"/>
        <item x="1044"/>
        <item x="1042"/>
        <item x="1039"/>
        <item x="1014"/>
        <item x="1043"/>
        <item x="1058"/>
        <item x="1059"/>
        <item x="1066"/>
        <item x="1051"/>
        <item x="1064"/>
        <item x="1036"/>
        <item x="1038"/>
        <item x="1053"/>
        <item x="1050"/>
        <item x="1046"/>
        <item x="1047"/>
        <item x="1057"/>
        <item x="1056"/>
        <item x="1067"/>
        <item x="1071"/>
        <item x="1073"/>
        <item x="1068"/>
        <item x="1069"/>
        <item x="1072"/>
        <item x="1088"/>
        <item x="1074"/>
        <item x="1086"/>
        <item x="1076"/>
        <item x="1077"/>
        <item x="1055"/>
        <item x="1096"/>
        <item x="1075"/>
        <item x="1093"/>
        <item x="1081"/>
        <item x="1080"/>
        <item x="1078"/>
        <item x="1083"/>
        <item x="1090"/>
        <item x="1503"/>
        <item x="1111"/>
        <item x="1114"/>
        <item x="1113"/>
        <item x="1099"/>
        <item x="605"/>
        <item x="1084"/>
        <item x="1105"/>
        <item x="1106"/>
        <item x="1958"/>
        <item x="1754"/>
        <item x="1167"/>
        <item x="1097"/>
        <item x="1098"/>
        <item x="1990"/>
        <item x="1433"/>
        <item x="1110"/>
        <item x="1107"/>
        <item x="1912"/>
        <item x="1103"/>
        <item x="1101"/>
        <item x="1885"/>
        <item x="1574"/>
        <item x="1358"/>
        <item x="894"/>
        <item x="1143"/>
        <item x="1502"/>
        <item x="781"/>
        <item x="1100"/>
        <item x="289"/>
        <item x="1429"/>
        <item x="376"/>
        <item x="607"/>
        <item x="1141"/>
        <item x="1147"/>
        <item x="1151"/>
        <item x="1144"/>
        <item x="1162"/>
        <item x="1161"/>
        <item x="1153"/>
        <item x="1121"/>
        <item x="1157"/>
        <item x="1160"/>
        <item x="1166"/>
        <item x="1165"/>
        <item x="1125"/>
        <item x="1152"/>
        <item x="1158"/>
        <item x="1156"/>
        <item x="1154"/>
        <item x="1171"/>
        <item x="1168"/>
        <item x="1169"/>
        <item x="1172"/>
        <item x="1175"/>
        <item x="1195"/>
        <item x="1164"/>
        <item x="1197"/>
        <item x="1176"/>
        <item x="1191"/>
        <item x="1194"/>
        <item x="1193"/>
        <item x="1201"/>
        <item x="1198"/>
        <item x="1170"/>
        <item x="1216"/>
        <item x="1184"/>
        <item x="1180"/>
        <item x="1214"/>
        <item x="1215"/>
        <item x="1205"/>
        <item x="1202"/>
        <item x="1213"/>
        <item x="1207"/>
        <item x="1230"/>
        <item x="1245"/>
        <item x="1246"/>
        <item x="1206"/>
        <item x="1210"/>
        <item x="1221"/>
        <item x="1220"/>
        <item x="1250"/>
        <item x="1251"/>
        <item x="1208"/>
        <item x="1234"/>
        <item x="1237"/>
        <item x="1238"/>
        <item x="1235"/>
        <item x="1219"/>
        <item x="1218"/>
        <item x="1227"/>
        <item x="1243"/>
        <item x="1240"/>
        <item x="1247"/>
        <item x="1252"/>
        <item x="1255"/>
        <item x="1248"/>
        <item x="1242"/>
        <item x="1212"/>
        <item x="628"/>
        <item x="1878"/>
        <item x="788"/>
        <item x="1259"/>
        <item x="1257"/>
        <item x="1589"/>
        <item x="1239"/>
        <item x="2006"/>
        <item x="1199"/>
        <item x="940"/>
        <item x="483"/>
        <item x="1260"/>
        <item x="561"/>
        <item x="1715"/>
        <item x="215"/>
        <item x="1966"/>
        <item x="393"/>
        <item x="90"/>
        <item x="318"/>
        <item x="1177"/>
        <item x="842"/>
        <item x="291"/>
        <item x="1200"/>
        <item x="304"/>
        <item x="635"/>
        <item x="1294"/>
        <item x="1291"/>
        <item x="1307"/>
        <item x="1299"/>
        <item x="1298"/>
        <item x="1295"/>
        <item x="1300"/>
        <item x="1266"/>
        <item x="1301"/>
        <item x="1268"/>
        <item x="1276"/>
        <item x="1289"/>
        <item x="1311"/>
        <item x="1314"/>
        <item x="1315"/>
        <item x="1325"/>
        <item x="1302"/>
        <item x="1292"/>
        <item x="1310"/>
        <item x="1304"/>
        <item x="1303"/>
        <item x="1322"/>
        <item x="1320"/>
        <item x="1326"/>
        <item x="1335"/>
        <item x="1333"/>
        <item x="1334"/>
        <item x="1317"/>
        <item x="1330"/>
        <item x="1338"/>
        <item x="1319"/>
        <item x="1318"/>
        <item x="1331"/>
        <item x="1341"/>
        <item x="1340"/>
        <item x="1336"/>
        <item x="1324"/>
        <item x="1348"/>
        <item x="1355"/>
        <item x="1346"/>
        <item x="1352"/>
        <item x="1353"/>
        <item x="1365"/>
        <item x="1343"/>
        <item x="1360"/>
        <item x="1351"/>
        <item x="1368"/>
        <item x="1342"/>
        <item x="1367"/>
        <item x="1366"/>
        <item x="1378"/>
        <item x="1359"/>
        <item x="1357"/>
        <item x="1379"/>
        <item x="480"/>
        <item x="1344"/>
        <item x="1372"/>
        <item x="1384"/>
        <item x="1349"/>
        <item x="1362"/>
        <item x="1383"/>
        <item x="1382"/>
        <item x="1633"/>
        <item x="1363"/>
        <item x="1541"/>
        <item x="360"/>
        <item x="858"/>
        <item x="825"/>
        <item x="1374"/>
        <item x="1389"/>
        <item x="1380"/>
        <item x="1381"/>
        <item x="516"/>
        <item x="40"/>
        <item x="638"/>
        <item x="1477"/>
        <item x="2091"/>
        <item x="1867"/>
        <item x="534"/>
        <item x="1016"/>
        <item x="146"/>
        <item x="1137"/>
        <item x="1387"/>
        <item x="1385"/>
        <item x="67"/>
        <item x="2028"/>
        <item x="2099"/>
        <item x="553"/>
        <item x="283"/>
        <item x="407"/>
        <item x="1089"/>
        <item x="1414"/>
        <item x="1438"/>
        <item x="1445"/>
        <item x="1419"/>
        <item x="1402"/>
        <item x="1403"/>
        <item x="1416"/>
        <item x="1423"/>
        <item x="1459"/>
        <item x="1456"/>
        <item x="1457"/>
        <item x="1448"/>
        <item x="1446"/>
        <item x="1441"/>
        <item x="1432"/>
        <item x="1451"/>
        <item x="1454"/>
        <item x="1467"/>
        <item x="1447"/>
        <item x="1444"/>
        <item x="1463"/>
        <item x="1455"/>
        <item x="1420"/>
        <item x="1426"/>
        <item x="1427"/>
        <item x="1428"/>
        <item x="1473"/>
        <item x="1462"/>
        <item x="1450"/>
        <item x="1470"/>
        <item x="1483"/>
        <item x="1480"/>
        <item x="1469"/>
        <item x="1466"/>
        <item x="1460"/>
        <item x="1479"/>
        <item x="1504"/>
        <item x="1481"/>
        <item x="1487"/>
        <item x="1458"/>
        <item x="1494"/>
        <item x="1468"/>
        <item x="1484"/>
        <item x="1497"/>
        <item x="1495"/>
        <item x="1508"/>
        <item x="1514"/>
        <item x="1492"/>
        <item x="1506"/>
        <item x="1524"/>
        <item x="1518"/>
        <item x="1499"/>
        <item x="1498"/>
        <item x="1521"/>
        <item x="1522"/>
        <item x="1531"/>
        <item x="1516"/>
        <item x="1515"/>
        <item x="1525"/>
        <item x="1517"/>
        <item x="1529"/>
        <item x="1532"/>
        <item x="449"/>
        <item x="281"/>
        <item x="1687"/>
        <item x="1308"/>
        <item x="753"/>
        <item x="1696"/>
        <item x="1091"/>
        <item x="1526"/>
        <item x="2001"/>
        <item x="1774"/>
        <item x="1642"/>
        <item x="1533"/>
        <item x="860"/>
        <item x="255"/>
        <item x="1790"/>
        <item x="333"/>
        <item x="1534"/>
        <item x="1535"/>
        <item x="2005"/>
        <item x="1593"/>
        <item x="1726"/>
        <item x="154"/>
        <item x="243"/>
        <item x="286"/>
        <item x="1536"/>
        <item x="1565"/>
        <item x="1558"/>
        <item x="1573"/>
        <item x="1577"/>
        <item x="1600"/>
        <item x="1595"/>
        <item x="1583"/>
        <item x="1582"/>
        <item x="1601"/>
        <item x="1587"/>
        <item x="1585"/>
        <item x="1588"/>
        <item x="1608"/>
        <item x="1575"/>
        <item x="1594"/>
        <item x="1603"/>
        <item x="1564"/>
        <item x="1562"/>
        <item x="1606"/>
        <item x="1581"/>
        <item x="1586"/>
        <item x="1621"/>
        <item x="1597"/>
        <item x="1607"/>
        <item x="1612"/>
        <item x="1613"/>
        <item x="1604"/>
        <item x="1614"/>
        <item x="1616"/>
        <item x="1580"/>
        <item x="1605"/>
        <item x="1615"/>
        <item x="1636"/>
        <item x="1637"/>
        <item x="1623"/>
        <item x="1617"/>
        <item x="1622"/>
        <item x="1620"/>
        <item x="1626"/>
        <item x="1647"/>
        <item x="1651"/>
        <item x="1611"/>
        <item x="1624"/>
        <item x="1634"/>
        <item x="1672"/>
        <item x="1676"/>
        <item x="1657"/>
        <item x="1656"/>
        <item x="1659"/>
        <item x="1667"/>
        <item x="1645"/>
        <item x="1638"/>
        <item x="1643"/>
        <item x="1666"/>
        <item x="1660"/>
        <item x="1654"/>
        <item x="1679"/>
        <item x="1683"/>
        <item x="1629"/>
        <item x="1627"/>
        <item x="1662"/>
        <item x="1678"/>
        <item x="1685"/>
        <item x="1671"/>
        <item x="1688"/>
        <item x="1663"/>
        <item x="1668"/>
        <item x="1674"/>
        <item x="1673"/>
        <item x="1695"/>
        <item x="1692"/>
        <item x="1691"/>
        <item x="1699"/>
        <item x="1708"/>
        <item x="1707"/>
        <item x="1705"/>
        <item x="1680"/>
        <item x="1693"/>
        <item x="1694"/>
        <item x="650"/>
        <item x="344"/>
        <item x="1808"/>
        <item x="929"/>
        <item x="1700"/>
        <item x="1689"/>
        <item x="1703"/>
        <item x="1491"/>
        <item x="306"/>
        <item x="1109"/>
        <item x="1710"/>
        <item x="1709"/>
        <item x="1686"/>
        <item x="323"/>
        <item x="1376"/>
        <item x="1698"/>
        <item x="857"/>
        <item x="1375"/>
        <item x="2025"/>
        <item x="992"/>
        <item x="1701"/>
        <item x="1704"/>
        <item x="1894"/>
        <item x="1305"/>
        <item x="441"/>
        <item x="1711"/>
        <item x="1735"/>
        <item x="1736"/>
        <item x="1738"/>
        <item x="1750"/>
        <item x="1739"/>
        <item x="1740"/>
        <item x="1734"/>
        <item x="1752"/>
        <item x="1744"/>
        <item x="1745"/>
        <item x="1746"/>
        <item x="1741"/>
        <item x="1743"/>
        <item x="1756"/>
        <item x="1769"/>
        <item x="1768"/>
        <item x="1748"/>
        <item x="1747"/>
        <item x="1763"/>
        <item x="1762"/>
        <item x="1765"/>
        <item x="1788"/>
        <item x="1749"/>
        <item x="1792"/>
        <item x="1772"/>
        <item x="1775"/>
        <item x="1757"/>
        <item x="1783"/>
        <item x="1782"/>
        <item x="1793"/>
        <item x="1759"/>
        <item x="1784"/>
        <item x="1812"/>
        <item x="1753"/>
        <item x="1755"/>
        <item x="1767"/>
        <item x="1789"/>
        <item x="1787"/>
        <item x="1798"/>
        <item x="1799"/>
        <item x="1758"/>
        <item x="1766"/>
        <item x="1771"/>
        <item x="1797"/>
        <item x="1822"/>
        <item x="1824"/>
        <item x="1795"/>
        <item x="1791"/>
        <item x="1804"/>
        <item x="1803"/>
        <item x="1801"/>
        <item x="1814"/>
        <item x="1780"/>
        <item x="1779"/>
        <item x="1821"/>
        <item x="1818"/>
        <item x="113"/>
        <item x="1602"/>
        <item x="1809"/>
        <item x="1817"/>
        <item x="1823"/>
        <item x="637"/>
        <item x="1815"/>
        <item x="1816"/>
        <item x="1258"/>
        <item x="2041"/>
        <item x="1819"/>
        <item x="1820"/>
        <item x="1826"/>
        <item x="816"/>
        <item x="1391"/>
        <item x="14"/>
        <item x="1825"/>
        <item x="1985"/>
        <item x="1041"/>
        <item x="1244"/>
        <item x="1009"/>
        <item x="973"/>
        <item x="1860"/>
        <item x="528"/>
        <item x="2049"/>
        <item x="1727"/>
        <item x="1827"/>
        <item x="1898"/>
        <item x="1873"/>
        <item x="1881"/>
        <item x="1875"/>
        <item x="1871"/>
        <item x="1901"/>
        <item x="1915"/>
        <item x="1945"/>
        <item x="1920"/>
        <item x="1845"/>
        <item x="1908"/>
        <item x="1906"/>
        <item x="1924"/>
        <item x="1911"/>
        <item x="1932"/>
        <item x="1886"/>
        <item x="1887"/>
        <item x="1897"/>
        <item x="1923"/>
        <item x="1944"/>
        <item x="1870"/>
        <item x="1872"/>
        <item x="1928"/>
        <item x="1930"/>
        <item x="1933"/>
        <item x="1949"/>
        <item x="1905"/>
        <item x="1903"/>
        <item x="1936"/>
        <item x="1938"/>
        <item x="1943"/>
        <item x="1937"/>
        <item x="1942"/>
        <item x="1964"/>
        <item x="1917"/>
        <item x="1974"/>
        <item x="1921"/>
        <item x="1950"/>
        <item x="1960"/>
        <item x="1957"/>
        <item x="1955"/>
        <item x="1959"/>
        <item x="1994"/>
        <item x="1999"/>
        <item x="1997"/>
        <item x="1961"/>
        <item x="1972"/>
        <item x="1969"/>
        <item x="1973"/>
        <item x="1965"/>
        <item x="1983"/>
        <item x="1982"/>
        <item x="1992"/>
        <item x="1946"/>
        <item x="1948"/>
        <item x="1976"/>
        <item x="1978"/>
        <item x="1979"/>
        <item x="2003"/>
        <item x="2030"/>
        <item x="2027"/>
        <item x="1980"/>
        <item x="2037"/>
        <item x="1926"/>
        <item x="2004"/>
        <item x="1993"/>
        <item x="2012"/>
        <item x="1934"/>
        <item x="1963"/>
        <item x="1971"/>
        <item x="2040"/>
        <item x="2039"/>
        <item x="1987"/>
        <item x="1989"/>
        <item x="1991"/>
        <item x="2007"/>
        <item x="2008"/>
        <item x="2020"/>
        <item x="2016"/>
        <item x="2023"/>
        <item x="2029"/>
        <item x="2054"/>
        <item x="2053"/>
        <item x="2060"/>
        <item x="2059"/>
        <item x="1986"/>
        <item x="1956"/>
        <item x="1996"/>
        <item x="2011"/>
        <item x="2044"/>
        <item x="2046"/>
        <item x="2062"/>
        <item x="2089"/>
        <item x="2090"/>
        <item x="1968"/>
        <item x="2043"/>
        <item x="2047"/>
        <item x="2064"/>
        <item x="2079"/>
        <item x="2019"/>
        <item x="2017"/>
        <item x="2074"/>
        <item x="2048"/>
        <item x="2069"/>
        <item x="2066"/>
        <item x="2083"/>
        <item x="2071"/>
        <item x="2104"/>
        <item x="2109"/>
        <item x="2076"/>
        <item x="2075"/>
        <item x="2113"/>
        <item x="989"/>
        <item x="274"/>
        <item x="2013"/>
        <item x="2082"/>
        <item x="2085"/>
        <item x="2018"/>
        <item x="2057"/>
        <item x="2088"/>
        <item x="2098"/>
        <item x="2111"/>
        <item x="2022"/>
        <item x="2114"/>
        <item x="2112"/>
        <item x="1644"/>
        <item x="2068"/>
        <item x="2117"/>
        <item x="2116"/>
        <item x="2115"/>
        <item x="1648"/>
        <item x="532"/>
        <item x="2106"/>
        <item x="959"/>
        <item x="2061"/>
        <item x="2110"/>
        <item x="1846"/>
        <item x="1584"/>
        <item x="2118"/>
        <item x="2051"/>
        <item x="2120"/>
        <item x="1761"/>
        <item x="759"/>
        <item x="2095"/>
        <item x="1941"/>
        <item x="1443"/>
        <item x="411"/>
        <item x="88"/>
        <item x="39"/>
        <item x="2093"/>
        <item x="1136"/>
        <item x="1566"/>
        <item x="648"/>
        <item x="859"/>
        <item x="690"/>
        <item x="558"/>
        <item x="2097"/>
        <item x="2108"/>
        <item x="2096"/>
        <item x="187"/>
        <item x="1684"/>
        <item x="2121"/>
        <item t="default"/>
      </items>
    </pivotField>
    <pivotField showAll="0" sortType="ascending">
      <items count="962">
        <item sd="0" x="454"/>
        <item x="308"/>
        <item x="388"/>
        <item x="209"/>
        <item x="76"/>
        <item x="31"/>
        <item x="153"/>
        <item x="69"/>
        <item x="1"/>
        <item x="8"/>
        <item x="18"/>
        <item x="21"/>
        <item x="26"/>
        <item x="37"/>
        <item x="39"/>
        <item x="46"/>
        <item x="51"/>
        <item x="668"/>
        <item x="892"/>
        <item x="918"/>
        <item x="468"/>
        <item x="522"/>
        <item x="113"/>
        <item x="465"/>
        <item x="474"/>
        <item x="489"/>
        <item x="706"/>
        <item x="603"/>
        <item x="345"/>
        <item x="346"/>
        <item x="47"/>
        <item x="508"/>
        <item x="518"/>
        <item x="520"/>
        <item x="528"/>
        <item x="533"/>
        <item x="535"/>
        <item x="539"/>
        <item x="548"/>
        <item x="552"/>
        <item x="574"/>
        <item x="140"/>
        <item x="491"/>
        <item x="890"/>
        <item x="564"/>
        <item x="570"/>
        <item x="586"/>
        <item x="589"/>
        <item x="604"/>
        <item x="612"/>
        <item x="620"/>
        <item x="333"/>
        <item x="723"/>
        <item x="286"/>
        <item x="354"/>
        <item x="232"/>
        <item x="320"/>
        <item x="626"/>
        <item x="630"/>
        <item x="633"/>
        <item x="635"/>
        <item x="642"/>
        <item x="647"/>
        <item x="654"/>
        <item x="658"/>
        <item x="671"/>
        <item x="676"/>
        <item x="680"/>
        <item x="683"/>
        <item x="786"/>
        <item x="175"/>
        <item x="126"/>
        <item x="395"/>
        <item x="268"/>
        <item x="687"/>
        <item x="689"/>
        <item x="709"/>
        <item x="714"/>
        <item x="717"/>
        <item x="718"/>
        <item x="725"/>
        <item x="727"/>
        <item x="736"/>
        <item x="741"/>
        <item x="738"/>
        <item x="86"/>
        <item x="364"/>
        <item x="914"/>
        <item x="236"/>
        <item x="233"/>
        <item x="766"/>
        <item x="325"/>
        <item x="755"/>
        <item x="758"/>
        <item x="762"/>
        <item x="764"/>
        <item x="769"/>
        <item x="781"/>
        <item x="787"/>
        <item x="790"/>
        <item x="797"/>
        <item x="803"/>
        <item x="810"/>
        <item x="298"/>
        <item x="498"/>
        <item x="456"/>
        <item x="155"/>
        <item x="447"/>
        <item x="251"/>
        <item x="192"/>
        <item x="816"/>
        <item x="817"/>
        <item x="821"/>
        <item x="827"/>
        <item x="831"/>
        <item x="834"/>
        <item x="842"/>
        <item x="848"/>
        <item x="851"/>
        <item x="859"/>
        <item x="108"/>
        <item x="23"/>
        <item x="101"/>
        <item x="711"/>
        <item x="278"/>
        <item x="470"/>
        <item x="866"/>
        <item x="870"/>
        <item x="875"/>
        <item x="880"/>
        <item x="885"/>
        <item x="889"/>
        <item x="897"/>
        <item x="903"/>
        <item x="906"/>
        <item x="916"/>
        <item x="920"/>
        <item x="925"/>
        <item x="939"/>
        <item x="945"/>
        <item x="951"/>
        <item x="956"/>
        <item x="954"/>
        <item x="60"/>
        <item x="337"/>
        <item x="502"/>
        <item x="566"/>
        <item x="448"/>
        <item x="162"/>
        <item x="77"/>
        <item x="57"/>
        <item x="61"/>
        <item x="71"/>
        <item x="74"/>
        <item x="84"/>
        <item x="91"/>
        <item x="96"/>
        <item x="103"/>
        <item x="114"/>
        <item x="121"/>
        <item x="139"/>
        <item x="149"/>
        <item x="159"/>
        <item x="165"/>
        <item x="644"/>
        <item x="348"/>
        <item x="324"/>
        <item x="600"/>
        <item x="652"/>
        <item x="168"/>
        <item x="178"/>
        <item x="186"/>
        <item x="195"/>
        <item x="215"/>
        <item x="229"/>
        <item x="239"/>
        <item x="254"/>
        <item x="258"/>
        <item x="266"/>
        <item x="280"/>
        <item x="285"/>
        <item x="291"/>
        <item x="301"/>
        <item x="303"/>
        <item x="311"/>
        <item x="369"/>
        <item x="775"/>
        <item x="241"/>
        <item x="555"/>
        <item x="517"/>
        <item x="788"/>
        <item x="312"/>
        <item x="318"/>
        <item x="858"/>
        <item x="323"/>
        <item x="330"/>
        <item x="344"/>
        <item x="359"/>
        <item x="367"/>
        <item x="372"/>
        <item x="375"/>
        <item x="383"/>
        <item x="390"/>
        <item x="406"/>
        <item x="414"/>
        <item x="418"/>
        <item x="425"/>
        <item x="441"/>
        <item x="7"/>
        <item x="453"/>
        <item x="529"/>
        <item x="338"/>
        <item x="503"/>
        <item x="419"/>
        <item x="2"/>
        <item x="12"/>
        <item x="27"/>
        <item x="34"/>
        <item x="49"/>
        <item x="52"/>
        <item x="55"/>
        <item x="793"/>
        <item x="405"/>
        <item x="48"/>
        <item x="439"/>
        <item x="934"/>
        <item x="128"/>
        <item x="36"/>
        <item x="461"/>
        <item x="472"/>
        <item x="486"/>
        <item x="331"/>
        <item x="536"/>
        <item x="734"/>
        <item x="921"/>
        <item x="791"/>
        <item x="196"/>
        <item x="137"/>
        <item x="499"/>
        <item x="512"/>
        <item x="514"/>
        <item x="525"/>
        <item x="530"/>
        <item x="540"/>
        <item x="543"/>
        <item x="549"/>
        <item x="551"/>
        <item x="553"/>
        <item x="937"/>
        <item x="473"/>
        <item x="506"/>
        <item x="64"/>
        <item x="929"/>
        <item x="504"/>
        <item x="11"/>
        <item x="78"/>
        <item x="955"/>
        <item x="85"/>
        <item x="561"/>
        <item x="571"/>
        <item x="579"/>
        <item x="582"/>
        <item x="587"/>
        <item x="592"/>
        <item x="605"/>
        <item x="615"/>
        <item x="617"/>
        <item x="621"/>
        <item x="264"/>
        <item x="220"/>
        <item x="744"/>
        <item x="182"/>
        <item x="180"/>
        <item x="304"/>
        <item x="163"/>
        <item x="429"/>
        <item x="572"/>
        <item x="947"/>
        <item x="627"/>
        <item x="631"/>
        <item x="634"/>
        <item x="636"/>
        <item x="643"/>
        <item x="660"/>
        <item x="666"/>
        <item x="672"/>
        <item x="674"/>
        <item x="684"/>
        <item x="602"/>
        <item x="873"/>
        <item x="742"/>
        <item x="656"/>
        <item x="252"/>
        <item x="404"/>
        <item x="353"/>
        <item x="693"/>
        <item x="696"/>
        <item x="698"/>
        <item x="710"/>
        <item x="719"/>
        <item x="726"/>
        <item x="729"/>
        <item x="743"/>
        <item x="745"/>
        <item x="749"/>
        <item x="713"/>
        <item x="397"/>
        <item x="242"/>
        <item x="879"/>
        <item x="176"/>
        <item x="907"/>
        <item x="213"/>
        <item x="281"/>
        <item x="4"/>
        <item x="752"/>
        <item x="756"/>
        <item x="759"/>
        <item x="763"/>
        <item x="765"/>
        <item x="774"/>
        <item x="779"/>
        <item x="798"/>
        <item x="804"/>
        <item x="807"/>
        <item x="811"/>
        <item x="928"/>
        <item x="426"/>
        <item x="855"/>
        <item x="249"/>
        <item x="484"/>
        <item x="326"/>
        <item x="440"/>
        <item x="83"/>
        <item x="407"/>
        <item x="814"/>
        <item x="822"/>
        <item x="828"/>
        <item x="832"/>
        <item x="838"/>
        <item x="844"/>
        <item x="849"/>
        <item x="853"/>
        <item x="862"/>
        <item x="554"/>
        <item x="15"/>
        <item x="212"/>
        <item x="355"/>
        <item x="387"/>
        <item x="339"/>
        <item x="545"/>
        <item x="202"/>
        <item x="867"/>
        <item x="871"/>
        <item x="876"/>
        <item x="881"/>
        <item x="886"/>
        <item x="891"/>
        <item x="898"/>
        <item x="904"/>
        <item x="908"/>
        <item x="911"/>
        <item x="917"/>
        <item x="922"/>
        <item x="926"/>
        <item x="931"/>
        <item x="940"/>
        <item x="946"/>
        <item x="952"/>
        <item x="957"/>
        <item x="329"/>
        <item x="43"/>
        <item x="932"/>
        <item x="16"/>
        <item x="735"/>
        <item x="28"/>
        <item x="221"/>
        <item x="58"/>
        <item x="62"/>
        <item x="72"/>
        <item x="88"/>
        <item x="93"/>
        <item x="118"/>
        <item x="124"/>
        <item x="136"/>
        <item x="143"/>
        <item x="160"/>
        <item x="166"/>
        <item x="273"/>
        <item x="773"/>
        <item x="893"/>
        <item x="722"/>
        <item x="17"/>
        <item x="115"/>
        <item x="293"/>
        <item x="575"/>
        <item x="169"/>
        <item x="181"/>
        <item x="187"/>
        <item x="206"/>
        <item x="218"/>
        <item x="223"/>
        <item x="231"/>
        <item x="245"/>
        <item x="259"/>
        <item x="267"/>
        <item x="282"/>
        <item x="287"/>
        <item x="292"/>
        <item x="307"/>
        <item x="314"/>
        <item x="737"/>
        <item x="450"/>
        <item x="297"/>
        <item x="565"/>
        <item x="29"/>
        <item x="198"/>
        <item x="488"/>
        <item x="340"/>
        <item x="376"/>
        <item x="336"/>
        <item x="347"/>
        <item x="362"/>
        <item x="386"/>
        <item x="392"/>
        <item x="398"/>
        <item x="408"/>
        <item x="415"/>
        <item x="421"/>
        <item x="427"/>
        <item x="442"/>
        <item x="445"/>
        <item x="455"/>
        <item x="505"/>
        <item x="296"/>
        <item x="772"/>
        <item x="275"/>
        <item x="808"/>
        <item x="200"/>
        <item x="622"/>
        <item x="172"/>
        <item x="670"/>
        <item x="70"/>
        <item x="0"/>
        <item x="3"/>
        <item x="13"/>
        <item x="22"/>
        <item x="25"/>
        <item x="30"/>
        <item x="45"/>
        <item x="50"/>
        <item x="133"/>
        <item x="675"/>
        <item x="289"/>
        <item x="260"/>
        <item x="777"/>
        <item x="277"/>
        <item x="270"/>
        <item x="230"/>
        <item x="467"/>
        <item x="477"/>
        <item x="481"/>
        <item x="483"/>
        <item x="487"/>
        <item x="490"/>
        <item x="843"/>
        <item x="250"/>
        <item x="753"/>
        <item x="174"/>
        <item x="154"/>
        <item x="511"/>
        <item x="902"/>
        <item x="371"/>
        <item x="384"/>
        <item x="495"/>
        <item x="500"/>
        <item x="509"/>
        <item x="513"/>
        <item x="515"/>
        <item x="519"/>
        <item x="523"/>
        <item x="526"/>
        <item x="534"/>
        <item x="537"/>
        <item x="541"/>
        <item x="546"/>
        <item x="556"/>
        <item x="144"/>
        <item x="432"/>
        <item x="237"/>
        <item x="207"/>
        <item x="471"/>
        <item x="197"/>
        <item x="802"/>
        <item x="618"/>
        <item x="560"/>
        <item x="562"/>
        <item x="567"/>
        <item x="569"/>
        <item x="577"/>
        <item x="580"/>
        <item x="584"/>
        <item x="588"/>
        <item x="593"/>
        <item x="595"/>
        <item x="606"/>
        <item x="608"/>
        <item x="616"/>
        <item x="619"/>
        <item x="623"/>
        <item x="116"/>
        <item x="147"/>
        <item x="877"/>
        <item x="40"/>
        <item x="183"/>
        <item x="884"/>
        <item x="590"/>
        <item x="707"/>
        <item x="263"/>
        <item x="135"/>
        <item x="624"/>
        <item x="628"/>
        <item x="637"/>
        <item x="640"/>
        <item x="645"/>
        <item x="650"/>
        <item x="661"/>
        <item x="664"/>
        <item x="667"/>
        <item x="673"/>
        <item x="678"/>
        <item x="681"/>
        <item x="685"/>
        <item x="818"/>
        <item x="703"/>
        <item x="92"/>
        <item x="356"/>
        <item x="208"/>
        <item x="648"/>
        <item x="269"/>
        <item x="422"/>
        <item x="431"/>
        <item x="690"/>
        <item x="692"/>
        <item x="694"/>
        <item x="697"/>
        <item x="699"/>
        <item x="702"/>
        <item x="715"/>
        <item x="720"/>
        <item x="730"/>
        <item x="732"/>
        <item x="739"/>
        <item x="746"/>
        <item x="750"/>
        <item x="521"/>
        <item x="357"/>
        <item x="558"/>
        <item x="87"/>
        <item x="262"/>
        <item x="435"/>
        <item x="107"/>
        <item x="754"/>
        <item x="770"/>
        <item x="776"/>
        <item x="780"/>
        <item x="782"/>
        <item x="784"/>
        <item x="789"/>
        <item x="792"/>
        <item x="795"/>
        <item x="800"/>
        <item x="805"/>
        <item x="809"/>
        <item x="812"/>
        <item x="938"/>
        <item x="106"/>
        <item x="846"/>
        <item x="381"/>
        <item x="542"/>
        <item x="428"/>
        <item x="112"/>
        <item x="82"/>
        <item x="80"/>
        <item x="361"/>
        <item x="819"/>
        <item x="823"/>
        <item x="824"/>
        <item x="825"/>
        <item x="829"/>
        <item x="833"/>
        <item x="836"/>
        <item x="839"/>
        <item x="845"/>
        <item x="857"/>
        <item x="860"/>
        <item x="863"/>
        <item x="864"/>
        <item x="358"/>
        <item x="134"/>
        <item x="10"/>
        <item x="663"/>
        <item x="321"/>
        <item x="611"/>
        <item x="253"/>
        <item x="949"/>
        <item x="868"/>
        <item x="872"/>
        <item x="882"/>
        <item x="887"/>
        <item x="895"/>
        <item x="900"/>
        <item x="905"/>
        <item x="909"/>
        <item x="912"/>
        <item x="919"/>
        <item x="923"/>
        <item x="927"/>
        <item x="933"/>
        <item x="942"/>
        <item x="948"/>
        <item x="958"/>
        <item x="815"/>
        <item x="276"/>
        <item x="382"/>
        <item x="941"/>
        <item x="379"/>
        <item x="98"/>
        <item x="65"/>
        <item x="89"/>
        <item x="97"/>
        <item x="104"/>
        <item x="110"/>
        <item x="119"/>
        <item x="125"/>
        <item x="138"/>
        <item x="141"/>
        <item x="146"/>
        <item x="150"/>
        <item x="156"/>
        <item x="167"/>
        <item x="188"/>
        <item x="466"/>
        <item x="225"/>
        <item x="721"/>
        <item x="334"/>
        <item x="322"/>
        <item x="385"/>
        <item x="708"/>
        <item x="639"/>
        <item x="705"/>
        <item x="171"/>
        <item x="184"/>
        <item x="189"/>
        <item x="199"/>
        <item x="210"/>
        <item x="227"/>
        <item x="234"/>
        <item x="247"/>
        <item x="256"/>
        <item x="261"/>
        <item x="271"/>
        <item x="283"/>
        <item x="288"/>
        <item x="294"/>
        <item x="309"/>
        <item x="315"/>
        <item x="935"/>
        <item x="434"/>
        <item x="403"/>
        <item x="854"/>
        <item x="102"/>
        <item x="117"/>
        <item x="761"/>
        <item x="317"/>
        <item x="327"/>
        <item x="332"/>
        <item x="343"/>
        <item x="350"/>
        <item x="365"/>
        <item x="368"/>
        <item x="373"/>
        <item x="377"/>
        <item x="389"/>
        <item x="393"/>
        <item x="399"/>
        <item x="410"/>
        <item x="416"/>
        <item x="430"/>
        <item x="443"/>
        <item x="449"/>
        <item x="457"/>
        <item x="170"/>
        <item x="559"/>
        <item x="401"/>
        <item x="596"/>
        <item x="217"/>
        <item x="649"/>
        <item x="191"/>
        <item x="341"/>
        <item x="240"/>
        <item x="243"/>
        <item x="216"/>
        <item x="9"/>
        <item x="14"/>
        <item x="20"/>
        <item x="24"/>
        <item x="33"/>
        <item x="35"/>
        <item x="38"/>
        <item x="53"/>
        <item x="351"/>
        <item x="224"/>
        <item x="475"/>
        <item x="424"/>
        <item x="204"/>
        <item x="438"/>
        <item x="591"/>
        <item x="306"/>
        <item x="409"/>
        <item x="145"/>
        <item x="462"/>
        <item x="463"/>
        <item x="476"/>
        <item x="478"/>
        <item x="480"/>
        <item x="482"/>
        <item x="485"/>
        <item x="492"/>
        <item x="494"/>
        <item x="400"/>
        <item x="458"/>
        <item x="99"/>
        <item x="255"/>
        <item x="915"/>
        <item x="41"/>
        <item x="44"/>
        <item x="496"/>
        <item x="497"/>
        <item x="507"/>
        <item x="510"/>
        <item x="527"/>
        <item x="531"/>
        <item x="538"/>
        <item x="544"/>
        <item x="547"/>
        <item x="550"/>
        <item x="557"/>
        <item x="899"/>
        <item x="768"/>
        <item x="573"/>
        <item x="597"/>
        <item x="32"/>
        <item x="105"/>
        <item x="532"/>
        <item x="493"/>
        <item x="63"/>
        <item x="201"/>
        <item x="56"/>
        <item x="563"/>
        <item x="568"/>
        <item x="578"/>
        <item x="581"/>
        <item x="583"/>
        <item x="585"/>
        <item x="594"/>
        <item x="598"/>
        <item x="601"/>
        <item x="607"/>
        <item x="610"/>
        <item x="614"/>
        <item x="479"/>
        <item x="246"/>
        <item x="190"/>
        <item x="342"/>
        <item x="437"/>
        <item x="66"/>
        <item x="131"/>
        <item x="79"/>
        <item x="625"/>
        <item x="629"/>
        <item x="632"/>
        <item x="638"/>
        <item x="641"/>
        <item x="646"/>
        <item x="651"/>
        <item x="653"/>
        <item x="655"/>
        <item x="659"/>
        <item x="662"/>
        <item x="665"/>
        <item x="669"/>
        <item x="679"/>
        <item x="682"/>
        <item x="686"/>
        <item x="300"/>
        <item x="349"/>
        <item x="420"/>
        <item x="396"/>
        <item x="179"/>
        <item x="81"/>
        <item x="73"/>
        <item x="6"/>
        <item x="132"/>
        <item x="688"/>
        <item x="691"/>
        <item x="695"/>
        <item x="701"/>
        <item x="704"/>
        <item x="712"/>
        <item x="716"/>
        <item x="724"/>
        <item x="731"/>
        <item x="733"/>
        <item x="740"/>
        <item x="747"/>
        <item x="751"/>
        <item x="177"/>
        <item x="203"/>
        <item x="464"/>
        <item x="226"/>
        <item x="194"/>
        <item x="469"/>
        <item x="501"/>
        <item x="799"/>
        <item x="757"/>
        <item x="760"/>
        <item x="767"/>
        <item x="771"/>
        <item x="778"/>
        <item x="783"/>
        <item x="785"/>
        <item x="794"/>
        <item x="796"/>
        <item x="801"/>
        <item x="806"/>
        <item x="813"/>
        <item x="516"/>
        <item x="238"/>
        <item x="451"/>
        <item x="123"/>
        <item x="161"/>
        <item x="274"/>
        <item x="100"/>
        <item x="820"/>
        <item x="826"/>
        <item x="830"/>
        <item x="835"/>
        <item x="837"/>
        <item x="840"/>
        <item x="841"/>
        <item x="847"/>
        <item x="850"/>
        <item x="852"/>
        <item x="861"/>
        <item x="865"/>
        <item x="728"/>
        <item x="677"/>
        <item x="748"/>
        <item x="391"/>
        <item x="599"/>
        <item x="219"/>
        <item x="313"/>
        <item x="869"/>
        <item x="874"/>
        <item x="878"/>
        <item x="883"/>
        <item x="888"/>
        <item x="896"/>
        <item x="901"/>
        <item x="910"/>
        <item x="913"/>
        <item x="924"/>
        <item x="930"/>
        <item x="936"/>
        <item x="943"/>
        <item x="950"/>
        <item x="953"/>
        <item x="959"/>
        <item x="524"/>
        <item x="576"/>
        <item x="19"/>
        <item x="460"/>
        <item x="127"/>
        <item x="378"/>
        <item x="363"/>
        <item x="413"/>
        <item x="94"/>
        <item x="59"/>
        <item x="67"/>
        <item x="75"/>
        <item x="90"/>
        <item x="95"/>
        <item x="109"/>
        <item x="111"/>
        <item x="120"/>
        <item x="122"/>
        <item x="130"/>
        <item x="142"/>
        <item x="148"/>
        <item x="152"/>
        <item x="158"/>
        <item x="164"/>
        <item x="894"/>
        <item x="613"/>
        <item x="360"/>
        <item x="211"/>
        <item x="446"/>
        <item x="305"/>
        <item x="157"/>
        <item x="279"/>
        <item x="54"/>
        <item x="68"/>
        <item x="173"/>
        <item x="185"/>
        <item x="193"/>
        <item x="205"/>
        <item x="214"/>
        <item x="222"/>
        <item x="228"/>
        <item x="235"/>
        <item x="248"/>
        <item x="257"/>
        <item x="265"/>
        <item x="272"/>
        <item x="284"/>
        <item x="290"/>
        <item x="299"/>
        <item x="302"/>
        <item x="310"/>
        <item x="316"/>
        <item x="609"/>
        <item x="295"/>
        <item x="657"/>
        <item x="129"/>
        <item x="944"/>
        <item x="244"/>
        <item x="856"/>
        <item x="433"/>
        <item x="151"/>
        <item x="319"/>
        <item x="328"/>
        <item x="335"/>
        <item x="352"/>
        <item x="366"/>
        <item x="370"/>
        <item x="374"/>
        <item x="380"/>
        <item x="394"/>
        <item x="402"/>
        <item x="411"/>
        <item x="417"/>
        <item x="423"/>
        <item x="436"/>
        <item x="444"/>
        <item x="452"/>
        <item x="459"/>
        <item x="5"/>
        <item x="42"/>
        <item x="700"/>
        <item x="412"/>
        <item x="960"/>
        <item t="default"/>
      </items>
    </pivotField>
    <pivotField axis="axisRow" showAll="0">
      <items count="1169">
        <item x="1057"/>
        <item x="643"/>
        <item x="432"/>
        <item x="997"/>
        <item x="556"/>
        <item x="290"/>
        <item x="94"/>
        <item x="35"/>
        <item x="499"/>
        <item x="204"/>
        <item x="1164"/>
        <item x="54"/>
        <item x="2"/>
        <item x="10"/>
        <item x="408"/>
        <item x="21"/>
        <item x="452"/>
        <item x="25"/>
        <item x="521"/>
        <item x="507"/>
        <item x="30"/>
        <item x="1113"/>
        <item x="42"/>
        <item x="45"/>
        <item x="460"/>
        <item x="819"/>
        <item x="53"/>
        <item x="895"/>
        <item x="58"/>
        <item x="1014"/>
        <item x="803"/>
        <item x="331"/>
        <item x="851"/>
        <item x="677"/>
        <item x="635"/>
        <item x="1122"/>
        <item x="665"/>
        <item x="27"/>
        <item x="303"/>
        <item x="109"/>
        <item x="449"/>
        <item x="931"/>
        <item x="128"/>
        <item x="663"/>
        <item x="355"/>
        <item x="666"/>
        <item x="669"/>
        <item x="646"/>
        <item x="206"/>
        <item x="792"/>
        <item x="1131"/>
        <item x="926"/>
        <item x="1007"/>
        <item x="337"/>
        <item x="684"/>
        <item x="214"/>
        <item x="862"/>
        <item x="1160"/>
        <item x="694"/>
        <item x="1059"/>
        <item x="570"/>
        <item x="344"/>
        <item x="1125"/>
        <item x="1002"/>
        <item x="390"/>
        <item x="261"/>
        <item x="495"/>
        <item x="95"/>
        <item x="866"/>
        <item x="526"/>
        <item x="421"/>
        <item x="986"/>
        <item x="709"/>
        <item x="71"/>
        <item x="756"/>
        <item x="721"/>
        <item x="857"/>
        <item x="725"/>
        <item x="501"/>
        <item x="733"/>
        <item x="450"/>
        <item x="737"/>
        <item x="741"/>
        <item x="1076"/>
        <item x="1072"/>
        <item x="66"/>
        <item x="1067"/>
        <item x="138"/>
        <item x="1135"/>
        <item x="585"/>
        <item x="724"/>
        <item x="720"/>
        <item x="184"/>
        <item x="479"/>
        <item x="1009"/>
        <item x="699"/>
        <item x="440"/>
        <item x="1029"/>
        <item x="687"/>
        <item x="1152"/>
        <item x="1073"/>
        <item x="1083"/>
        <item x="764"/>
        <item x="1051"/>
        <item x="473"/>
        <item x="474"/>
        <item x="1143"/>
        <item x="901"/>
        <item x="787"/>
        <item x="791"/>
        <item x="966"/>
        <item x="459"/>
        <item x="809"/>
        <item x="1081"/>
        <item x="806"/>
        <item x="224"/>
        <item x="828"/>
        <item x="841"/>
        <item x="1075"/>
        <item x="1102"/>
        <item x="636"/>
        <item x="72"/>
        <item x="264"/>
        <item x="267"/>
        <item x="269"/>
        <item x="458"/>
        <item x="839"/>
        <item x="845"/>
        <item x="847"/>
        <item x="971"/>
        <item x="856"/>
        <item x="859"/>
        <item x="67"/>
        <item x="87"/>
        <item x="91"/>
        <item x="241"/>
        <item x="252"/>
        <item x="253"/>
        <item x="251"/>
        <item x="254"/>
        <item x="306"/>
        <item x="892"/>
        <item x="897"/>
        <item x="974"/>
        <item x="976"/>
        <item x="983"/>
        <item x="1034"/>
        <item x="1109"/>
        <item x="1118"/>
        <item x="270"/>
        <item x="159"/>
        <item x="302"/>
        <item x="461"/>
        <item x="463"/>
        <item x="457"/>
        <item x="472"/>
        <item x="471"/>
        <item x="494"/>
        <item x="738"/>
        <item x="1136"/>
        <item x="476"/>
        <item x="928"/>
        <item x="462"/>
        <item x="639"/>
        <item x="921"/>
        <item x="853"/>
        <item x="772"/>
        <item x="893"/>
        <item x="41"/>
        <item x="1155"/>
        <item x="1154"/>
        <item x="1162"/>
        <item x="992"/>
        <item x="1092"/>
        <item x="705"/>
        <item x="975"/>
        <item x="951"/>
        <item x="610"/>
        <item x="869"/>
        <item x="97"/>
        <item x="1161"/>
        <item x="1127"/>
        <item x="577"/>
        <item x="1012"/>
        <item x="608"/>
        <item x="1141"/>
        <item x="668"/>
        <item x="309"/>
        <item x="566"/>
        <item x="1100"/>
        <item x="1063"/>
        <item x="716"/>
        <item x="872"/>
        <item x="508"/>
        <item x="655"/>
        <item x="814"/>
        <item x="357"/>
        <item x="628"/>
        <item x="1018"/>
        <item x="395"/>
        <item x="6"/>
        <item x="934"/>
        <item x="531"/>
        <item x="755"/>
        <item x="604"/>
        <item x="243"/>
        <item x="297"/>
        <item x="353"/>
        <item x="963"/>
        <item x="484"/>
        <item x="956"/>
        <item x="362"/>
        <item x="279"/>
        <item x="310"/>
        <item x="941"/>
        <item x="936"/>
        <item x="468"/>
        <item x="953"/>
        <item x="583"/>
        <item x="345"/>
        <item x="18"/>
        <item x="1024"/>
        <item x="49"/>
        <item x="930"/>
        <item x="1115"/>
        <item x="1148"/>
        <item x="19"/>
        <item x="20"/>
        <item x="146"/>
        <item x="978"/>
        <item x="884"/>
        <item x="32"/>
        <item x="497"/>
        <item x="490"/>
        <item x="882"/>
        <item x="776"/>
        <item x="579"/>
        <item x="403"/>
        <item x="714"/>
        <item x="656"/>
        <item x="654"/>
        <item x="984"/>
        <item x="129"/>
        <item x="700"/>
        <item x="894"/>
        <item x="718"/>
        <item x="946"/>
        <item x="555"/>
        <item x="751"/>
        <item x="1077"/>
        <item x="506"/>
        <item x="620"/>
        <item x="775"/>
        <item x="831"/>
        <item x="790"/>
        <item x="299"/>
        <item x="417"/>
        <item x="1004"/>
        <item x="748"/>
        <item x="1074"/>
        <item x="485"/>
        <item x="874"/>
        <item x="535"/>
        <item x="1013"/>
        <item x="1105"/>
        <item x="948"/>
        <item x="638"/>
        <item x="834"/>
        <item x="842"/>
        <item x="843"/>
        <item x="727"/>
        <item x="678"/>
        <item x="1084"/>
        <item x="682"/>
        <item x="68"/>
        <item x="106"/>
        <item x="1040"/>
        <item x="88"/>
        <item x="227"/>
        <item x="107"/>
        <item x="117"/>
        <item x="122"/>
        <item x="131"/>
        <item x="758"/>
        <item x="145"/>
        <item x="153"/>
        <item x="952"/>
        <item x="415"/>
        <item x="33"/>
        <item x="1027"/>
        <item x="197"/>
        <item x="1035"/>
        <item x="69"/>
        <item x="219"/>
        <item x="3"/>
        <item x="1086"/>
        <item x="1085"/>
        <item x="1103"/>
        <item x="937"/>
        <item x="244"/>
        <item x="491"/>
        <item x="483"/>
        <item x="488"/>
        <item x="773"/>
        <item x="771"/>
        <item x="846"/>
        <item x="1130"/>
        <item x="420"/>
        <item x="908"/>
        <item x="765"/>
        <item x="961"/>
        <item x="301"/>
        <item x="960"/>
        <item x="328"/>
        <item x="271"/>
        <item x="361"/>
        <item x="368"/>
        <item x="119"/>
        <item x="394"/>
        <item x="402"/>
        <item x="413"/>
        <item x="426"/>
        <item x="428"/>
        <item x="439"/>
        <item x="848"/>
        <item x="915"/>
        <item x="979"/>
        <item x="977"/>
        <item x="75"/>
        <item x="73"/>
        <item x="111"/>
        <item x="317"/>
        <item x="315"/>
        <item x="487"/>
        <item x="482"/>
        <item x="1099"/>
        <item x="1138"/>
        <item x="46"/>
        <item x="947"/>
        <item x="205"/>
        <item x="496"/>
        <item x="515"/>
        <item x="389"/>
        <item x="528"/>
        <item x="332"/>
        <item x="551"/>
        <item x="552"/>
        <item x="726"/>
        <item x="174"/>
        <item x="589"/>
        <item x="595"/>
        <item x="603"/>
        <item x="182"/>
        <item x="9"/>
        <item x="192"/>
        <item x="522"/>
        <item x="1144"/>
        <item x="944"/>
        <item x="118"/>
        <item x="480"/>
        <item x="744"/>
        <item x="1019"/>
        <item x="701"/>
        <item x="596"/>
        <item x="549"/>
        <item x="796"/>
        <item x="380"/>
        <item x="1000"/>
        <item x="573"/>
        <item x="1036"/>
        <item x="1090"/>
        <item x="15"/>
        <item x="518"/>
        <item x="1150"/>
        <item x="1107"/>
        <item x="354"/>
        <item x="1030"/>
        <item x="31"/>
        <item x="38"/>
        <item x="433"/>
        <item x="510"/>
        <item x="761"/>
        <item x="929"/>
        <item x="56"/>
        <item x="548"/>
        <item x="59"/>
        <item x="64"/>
        <item x="1049"/>
        <item x="799"/>
        <item x="999"/>
        <item x="265"/>
        <item x="55"/>
        <item x="623"/>
        <item x="1021"/>
        <item x="613"/>
        <item x="1043"/>
        <item x="162"/>
        <item x="513"/>
        <item x="774"/>
        <item x="135"/>
        <item x="543"/>
        <item x="667"/>
        <item x="467"/>
        <item x="982"/>
        <item x="104"/>
        <item x="728"/>
        <item x="12"/>
        <item x="287"/>
        <item x="288"/>
        <item x="681"/>
        <item x="609"/>
        <item x="268"/>
        <item x="481"/>
        <item x="396"/>
        <item x="101"/>
        <item x="817"/>
        <item x="372"/>
        <item x="598"/>
        <item x="1058"/>
        <item x="1112"/>
        <item x="782"/>
        <item x="99"/>
        <item x="489"/>
        <item x="425"/>
        <item x="266"/>
        <item x="180"/>
        <item x="820"/>
        <item x="1028"/>
        <item x="696"/>
        <item x="511"/>
        <item x="885"/>
        <item x="172"/>
        <item x="545"/>
        <item x="110"/>
        <item x="830"/>
        <item x="229"/>
        <item x="453"/>
        <item x="514"/>
        <item x="1114"/>
        <item x="742"/>
        <item x="745"/>
        <item x="553"/>
        <item x="617"/>
        <item x="753"/>
        <item x="754"/>
        <item x="1106"/>
        <item x="1123"/>
        <item x="707"/>
        <item x="539"/>
        <item x="76"/>
        <item x="125"/>
        <item x="664"/>
        <item x="704"/>
        <item x="13"/>
        <item x="441"/>
        <item x="388"/>
        <item x="108"/>
        <item x="544"/>
        <item x="1079"/>
        <item x="780"/>
        <item x="360"/>
        <item x="537"/>
        <item x="779"/>
        <item x="255"/>
        <item x="1060"/>
        <item x="788"/>
        <item x="477"/>
        <item x="877"/>
        <item x="795"/>
        <item x="455"/>
        <item x="836"/>
        <item x="147"/>
        <item x="824"/>
        <item x="405"/>
        <item x="832"/>
        <item x="373"/>
        <item x="438"/>
        <item x="690"/>
        <item x="245"/>
        <item x="575"/>
        <item x="429"/>
        <item x="215"/>
        <item x="767"/>
        <item x="833"/>
        <item x="1062"/>
        <item x="1031"/>
        <item x="685"/>
        <item x="1158"/>
        <item x="1078"/>
        <item x="1093"/>
        <item x="1087"/>
        <item x="1096"/>
        <item x="77"/>
        <item x="854"/>
        <item x="1082"/>
        <item x="749"/>
        <item x="973"/>
        <item x="1066"/>
        <item x="465"/>
        <item x="0"/>
        <item x="880"/>
        <item x="760"/>
        <item x="886"/>
        <item x="912"/>
        <item x="964"/>
        <item x="898"/>
        <item x="1088"/>
        <item x="808"/>
        <item x="78"/>
        <item x="1129"/>
        <item x="464"/>
        <item x="1"/>
        <item x="16"/>
        <item x="710"/>
        <item x="907"/>
        <item x="1094"/>
        <item x="567"/>
        <item x="630"/>
        <item x="130"/>
        <item x="927"/>
        <item x="232"/>
        <item x="248"/>
        <item x="247"/>
        <item x="256"/>
        <item x="1142"/>
        <item x="475"/>
        <item x="4"/>
        <item x="318"/>
        <item x="702"/>
        <item x="698"/>
        <item x="913"/>
        <item x="917"/>
        <item x="272"/>
        <item x="275"/>
        <item x="274"/>
        <item x="277"/>
        <item x="294"/>
        <item x="298"/>
        <item x="998"/>
        <item x="923"/>
        <item x="939"/>
        <item x="239"/>
        <item x="448"/>
        <item x="492"/>
        <item x="706"/>
        <item x="759"/>
        <item x="769"/>
        <item x="770"/>
        <item x="849"/>
        <item x="906"/>
        <item x="909"/>
        <item x="911"/>
        <item x="1038"/>
        <item x="1039"/>
        <item x="985"/>
        <item x="990"/>
        <item x="1089"/>
        <item x="1095"/>
        <item x="1091"/>
        <item x="1104"/>
        <item x="1110"/>
        <item x="230"/>
        <item x="260"/>
        <item x="281"/>
        <item x="283"/>
        <item x="276"/>
        <item x="493"/>
        <item x="503"/>
        <item x="523"/>
        <item x="1001"/>
        <item x="673"/>
        <item x="902"/>
        <item x="423"/>
        <item x="1005"/>
        <item x="648"/>
        <item x="801"/>
        <item x="905"/>
        <item x="1121"/>
        <item x="1163"/>
        <item x="1026"/>
        <item x="1008"/>
        <item x="873"/>
        <item x="621"/>
        <item x="606"/>
        <item x="991"/>
        <item x="1044"/>
        <item x="50"/>
        <item x="534"/>
        <item x="910"/>
        <item x="968"/>
        <item x="1116"/>
        <item x="505"/>
        <item x="1056"/>
        <item x="675"/>
        <item x="1061"/>
        <item x="557"/>
        <item x="783"/>
        <item x="987"/>
        <item x="980"/>
        <item x="280"/>
        <item x="660"/>
        <item x="797"/>
        <item x="1011"/>
        <item x="100"/>
        <item x="840"/>
        <item x="1137"/>
        <item x="813"/>
        <item x="156"/>
        <item x="105"/>
        <item x="80"/>
        <item x="1157"/>
        <item x="210"/>
        <item x="703"/>
        <item x="90"/>
        <item x="183"/>
        <item x="800"/>
        <item x="278"/>
        <item x="1124"/>
        <item x="8"/>
        <item x="697"/>
        <item x="65"/>
        <item x="1071"/>
        <item x="1133"/>
        <item x="829"/>
        <item x="1010"/>
        <item x="1119"/>
        <item x="240"/>
        <item x="719"/>
        <item x="969"/>
        <item x="731"/>
        <item x="289"/>
        <item x="342"/>
        <item x="949"/>
        <item x="351"/>
        <item x="957"/>
        <item x="823"/>
        <item x="591"/>
        <item x="794"/>
        <item x="263"/>
        <item x="1022"/>
        <item x="653"/>
        <item x="736"/>
        <item x="89"/>
        <item x="565"/>
        <item x="112"/>
        <item x="818"/>
        <item x="605"/>
        <item x="547"/>
        <item x="722"/>
        <item x="148"/>
        <item x="1151"/>
        <item x="157"/>
        <item x="179"/>
        <item x="1006"/>
        <item x="191"/>
        <item x="173"/>
        <item x="169"/>
        <item x="212"/>
        <item x="127"/>
        <item x="597"/>
        <item x="888"/>
        <item x="319"/>
        <item x="338"/>
        <item x="1098"/>
        <item x="1147"/>
        <item x="1139"/>
        <item x="578"/>
        <item x="213"/>
        <item x="1016"/>
        <item x="746"/>
        <item x="98"/>
        <item x="225"/>
        <item x="442"/>
        <item x="120"/>
        <item x="734"/>
        <item x="286"/>
        <item x="307"/>
        <item x="314"/>
        <item x="330"/>
        <item x="348"/>
        <item x="520"/>
        <item x="369"/>
        <item x="378"/>
        <item x="397"/>
        <item x="404"/>
        <item x="416"/>
        <item x="393"/>
        <item x="222"/>
        <item x="443"/>
        <item x="935"/>
        <item x="821"/>
        <item x="516"/>
        <item x="1055"/>
        <item x="22"/>
        <item x="815"/>
        <item x="634"/>
        <item x="679"/>
        <item x="161"/>
        <item x="391"/>
        <item x="308"/>
        <item x="323"/>
        <item x="62"/>
        <item x="644"/>
        <item x="237"/>
        <item x="235"/>
        <item x="500"/>
        <item x="519"/>
        <item x="850"/>
        <item x="1145"/>
        <item x="295"/>
        <item x="554"/>
        <item x="559"/>
        <item x="430"/>
        <item x="580"/>
        <item x="590"/>
        <item x="284"/>
        <item x="536"/>
        <item x="418"/>
        <item x="208"/>
        <item x="645"/>
        <item x="695"/>
        <item x="70"/>
        <item x="861"/>
        <item x="234"/>
        <item x="541"/>
        <item x="385"/>
        <item x="865"/>
        <item x="273"/>
        <item x="768"/>
        <item x="231"/>
        <item x="650"/>
        <item x="83"/>
        <item x="683"/>
        <item x="164"/>
        <item x="5"/>
        <item x="379"/>
        <item x="972"/>
        <item x="228"/>
        <item x="793"/>
        <item x="26"/>
        <item x="29"/>
        <item x="233"/>
        <item x="34"/>
        <item x="607"/>
        <item x="1126"/>
        <item x="1140"/>
        <item x="615"/>
        <item x="51"/>
        <item x="57"/>
        <item x="658"/>
        <item x="659"/>
        <item x="777"/>
        <item x="876"/>
        <item x="171"/>
        <item x="887"/>
        <item x="970"/>
        <item x="407"/>
        <item x="370"/>
        <item x="1080"/>
        <item x="988"/>
        <item x="1097"/>
        <item x="381"/>
        <item x="329"/>
        <item x="85"/>
        <item x="81"/>
        <item x="84"/>
        <item x="576"/>
        <item x="798"/>
        <item x="236"/>
        <item x="249"/>
        <item x="82"/>
        <item x="689"/>
        <item x="454"/>
        <item x="456"/>
        <item x="662"/>
        <item x="692"/>
        <item x="686"/>
        <item x="693"/>
        <item x="762"/>
        <item x="763"/>
        <item x="903"/>
        <item x="967"/>
        <item x="1033"/>
        <item x="938"/>
        <item x="96"/>
        <item x="962"/>
        <item x="238"/>
        <item x="300"/>
        <item x="713"/>
        <item x="202"/>
        <item x="451"/>
        <item x="470"/>
        <item x="478"/>
        <item x="657"/>
        <item x="661"/>
        <item x="708"/>
        <item x="712"/>
        <item x="717"/>
        <item x="723"/>
        <item x="870"/>
        <item x="729"/>
        <item x="341"/>
        <item x="730"/>
        <item x="347"/>
        <item x="739"/>
        <item x="743"/>
        <item x="250"/>
        <item x="262"/>
        <item x="529"/>
        <item x="1015"/>
        <item x="504"/>
        <item x="512"/>
        <item x="509"/>
        <item x="17"/>
        <item x="838"/>
        <item x="612"/>
        <item x="340"/>
        <item x="920"/>
        <item x="925"/>
        <item x="922"/>
        <item x="1017"/>
        <item x="1032"/>
        <item x="826"/>
        <item x="1064"/>
        <item x="102"/>
        <item x="93"/>
        <item x="103"/>
        <item x="618"/>
        <item x="616"/>
        <item x="312"/>
        <item x="785"/>
        <item x="789"/>
        <item x="802"/>
        <item x="804"/>
        <item x="23"/>
        <item x="810"/>
        <item x="812"/>
        <item x="28"/>
        <item x="825"/>
        <item x="827"/>
        <item x="11"/>
        <item x="14"/>
        <item x="24"/>
        <item x="246"/>
        <item x="39"/>
        <item x="40"/>
        <item x="945"/>
        <item x="835"/>
        <item x="37"/>
        <item x="855"/>
        <item x="43"/>
        <item x="863"/>
        <item x="44"/>
        <item x="878"/>
        <item x="881"/>
        <item x="883"/>
        <item x="889"/>
        <item x="63"/>
        <item x="899"/>
        <item x="61"/>
        <item x="60"/>
        <item x="715"/>
        <item x="860"/>
        <item x="414"/>
        <item x="981"/>
        <item x="349"/>
        <item x="629"/>
        <item x="502"/>
        <item x="904"/>
        <item x="916"/>
        <item x="918"/>
        <item x="114"/>
        <item x="113"/>
        <item x="123"/>
        <item x="124"/>
        <item x="132"/>
        <item x="86"/>
        <item x="92"/>
        <item x="942"/>
        <item x="134"/>
        <item x="115"/>
        <item x="954"/>
        <item x="958"/>
        <item x="116"/>
        <item x="139"/>
        <item x="137"/>
        <item x="121"/>
        <item x="144"/>
        <item x="136"/>
        <item x="141"/>
        <item x="150"/>
        <item x="154"/>
        <item x="155"/>
        <item x="166"/>
        <item x="165"/>
        <item x="176"/>
        <item x="993"/>
        <item x="995"/>
        <item x="1003"/>
        <item x="163"/>
        <item x="181"/>
        <item x="186"/>
        <item x="140"/>
        <item x="175"/>
        <item x="1023"/>
        <item x="142"/>
        <item x="187"/>
        <item x="185"/>
        <item x="195"/>
        <item x="194"/>
        <item x="143"/>
        <item x="152"/>
        <item x="190"/>
        <item x="188"/>
        <item x="149"/>
        <item x="158"/>
        <item x="160"/>
        <item x="151"/>
        <item x="177"/>
        <item x="196"/>
        <item x="1041"/>
        <item x="1045"/>
        <item x="1047"/>
        <item x="207"/>
        <item x="170"/>
        <item x="167"/>
        <item x="168"/>
        <item x="178"/>
        <item x="209"/>
        <item x="1065"/>
        <item x="189"/>
        <item x="1068"/>
        <item x="1069"/>
        <item x="932"/>
        <item x="223"/>
        <item x="203"/>
        <item x="211"/>
        <item x="198"/>
        <item x="199"/>
        <item x="200"/>
        <item x="201"/>
        <item x="217"/>
        <item x="220"/>
        <item x="1120"/>
        <item x="346"/>
        <item x="581"/>
        <item x="1054"/>
        <item x="766"/>
        <item x="79"/>
        <item x="47"/>
        <item x="517"/>
        <item x="216"/>
        <item x="218"/>
        <item x="1165"/>
        <item x="293"/>
        <item x="292"/>
        <item x="320"/>
        <item x="285"/>
        <item x="313"/>
        <item x="326"/>
        <item x="296"/>
        <item x="322"/>
        <item x="321"/>
        <item x="333"/>
        <item x="327"/>
        <item x="258"/>
        <item x="336"/>
        <item x="339"/>
        <item x="325"/>
        <item x="335"/>
        <item x="334"/>
        <item x="365"/>
        <item x="350"/>
        <item x="364"/>
        <item x="371"/>
        <item x="356"/>
        <item x="376"/>
        <item x="406"/>
        <item x="419"/>
        <item x="434"/>
        <item x="444"/>
        <item x="311"/>
        <item x="374"/>
        <item x="383"/>
        <item x="324"/>
        <item x="352"/>
        <item x="359"/>
        <item x="358"/>
        <item x="375"/>
        <item x="377"/>
        <item x="382"/>
        <item x="401"/>
        <item x="412"/>
        <item x="558"/>
        <item x="560"/>
        <item x="569"/>
        <item x="582"/>
        <item x="592"/>
        <item x="611"/>
        <item x="631"/>
        <item x="637"/>
        <item x="647"/>
        <item x="226"/>
        <item x="366"/>
        <item x="367"/>
        <item x="387"/>
        <item x="305"/>
        <item x="400"/>
        <item x="259"/>
        <item x="410"/>
        <item x="343"/>
        <item x="304"/>
        <item x="399"/>
        <item x="398"/>
        <item x="384"/>
        <item x="409"/>
        <item x="411"/>
        <item x="422"/>
        <item x="316"/>
        <item x="670"/>
        <item x="602"/>
        <item x="282"/>
        <item x="622"/>
        <item x="1037"/>
        <item x="431"/>
        <item x="193"/>
        <item x="392"/>
        <item x="386"/>
        <item x="427"/>
        <item x="671"/>
        <item x="672"/>
        <item x="674"/>
        <item x="676"/>
        <item x="680"/>
        <item x="437"/>
        <item x="446"/>
        <item x="447"/>
        <item x="445"/>
        <item x="571"/>
        <item x="126"/>
        <item x="363"/>
        <item x="1132"/>
        <item x="424"/>
        <item x="436"/>
        <item x="291"/>
        <item x="691"/>
        <item x="711"/>
        <item x="435"/>
        <item x="732"/>
        <item x="735"/>
        <item x="740"/>
        <item x="747"/>
        <item x="750"/>
        <item x="752"/>
        <item x="757"/>
        <item x="1128"/>
        <item x="221"/>
        <item x="805"/>
        <item x="36"/>
        <item x="133"/>
        <item x="688"/>
        <item x="74"/>
        <item x="778"/>
        <item x="781"/>
        <item x="784"/>
        <item x="786"/>
        <item x="525"/>
        <item x="524"/>
        <item x="807"/>
        <item x="811"/>
        <item x="816"/>
        <item x="822"/>
        <item x="469"/>
        <item x="466"/>
        <item x="257"/>
        <item x="486"/>
        <item x="527"/>
        <item x="530"/>
        <item x="837"/>
        <item x="844"/>
        <item x="532"/>
        <item x="858"/>
        <item x="864"/>
        <item x="867"/>
        <item x="868"/>
        <item x="871"/>
        <item x="875"/>
        <item x="879"/>
        <item x="542"/>
        <item x="546"/>
        <item x="540"/>
        <item x="890"/>
        <item x="896"/>
        <item x="900"/>
        <item x="550"/>
        <item x="568"/>
        <item x="242"/>
        <item x="564"/>
        <item x="562"/>
        <item x="574"/>
        <item x="572"/>
        <item x="914"/>
        <item x="924"/>
        <item x="561"/>
        <item x="563"/>
        <item x="933"/>
        <item x="940"/>
        <item x="943"/>
        <item x="950"/>
        <item x="955"/>
        <item x="959"/>
        <item x="538"/>
        <item x="587"/>
        <item x="586"/>
        <item x="584"/>
        <item x="593"/>
        <item x="594"/>
        <item x="601"/>
        <item x="627"/>
        <item x="989"/>
        <item x="994"/>
        <item x="996"/>
        <item x="600"/>
        <item x="599"/>
        <item x="640"/>
        <item x="1020"/>
        <item x="1025"/>
        <item x="625"/>
        <item x="624"/>
        <item x="632"/>
        <item x="649"/>
        <item x="652"/>
        <item x="1042"/>
        <item x="1046"/>
        <item x="1048"/>
        <item x="1050"/>
        <item x="1052"/>
        <item x="1053"/>
        <item x="626"/>
        <item x="619"/>
        <item x="633"/>
        <item x="641"/>
        <item x="642"/>
        <item x="1070"/>
        <item x="1101"/>
        <item x="1108"/>
        <item x="1111"/>
        <item x="1117"/>
        <item x="533"/>
        <item x="52"/>
        <item x="614"/>
        <item x="7"/>
        <item x="48"/>
        <item x="651"/>
        <item x="1146"/>
        <item x="1149"/>
        <item x="1153"/>
        <item x="1156"/>
        <item x="1159"/>
        <item x="1166"/>
        <item x="1134"/>
        <item x="891"/>
        <item x="852"/>
        <item x="965"/>
        <item x="498"/>
        <item x="588"/>
        <item x="919"/>
        <item x="1167"/>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dataField="1" showAll="0"/>
    <pivotField showAll="0"/>
    <pivotField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1"/>
        <item sd="0" x="2"/>
        <item sd="0" x="3"/>
        <item sd="0" x="4"/>
        <item x="0"/>
        <item x="5"/>
        <item t="default"/>
      </items>
    </pivotField>
    <pivotField showAll="0">
      <items count="9">
        <item x="1"/>
        <item sd="0" x="2"/>
        <item sd="0" x="3"/>
        <item sd="0" x="4"/>
        <item sd="0" x="5"/>
        <item sd="0" x="6"/>
        <item x="0"/>
        <item x="7"/>
        <item t="default"/>
      </items>
    </pivotField>
    <pivotField showAll="0">
      <items count="15">
        <item sd="0" x="0"/>
        <item sd="0" x="1"/>
        <item sd="0" x="2"/>
        <item sd="0" x="3"/>
        <item sd="0" x="4"/>
        <item x="5"/>
        <item sd="0" x="6"/>
        <item sd="0" x="7"/>
        <item sd="0" x="8"/>
        <item sd="0" x="9"/>
        <item sd="0" x="10"/>
        <item sd="0" x="11"/>
        <item sd="0" x="12"/>
        <item sd="0" x="13"/>
        <item t="default"/>
      </items>
    </pivotField>
    <pivotField showAll="0">
      <items count="7">
        <item sd="0" x="1"/>
        <item sd="0" x="2"/>
        <item sd="0" x="3"/>
        <item sd="0" x="4"/>
        <item x="0"/>
        <item x="5"/>
        <item t="default"/>
      </items>
    </pivotField>
    <pivotField showAll="0">
      <items count="8">
        <item sd="0" x="1"/>
        <item sd="0" x="2"/>
        <item sd="0" x="3"/>
        <item sd="0" x="4"/>
        <item sd="0" x="5"/>
        <item h="1" sd="0" x="0"/>
        <item h="1" x="6"/>
        <item t="default"/>
      </items>
    </pivotField>
    <pivotField axis="axisRow" showAll="0">
      <items count="15">
        <item sd="0" x="0"/>
        <item sd="0" x="1"/>
        <item sd="0" x="2"/>
        <item sd="0" x="3"/>
        <item sd="0" x="4"/>
        <item sd="0" x="5"/>
        <item sd="0" x="6"/>
        <item sd="0" x="7"/>
        <item sd="0" x="8"/>
        <item sd="0" x="9"/>
        <item sd="0" x="10"/>
        <item sd="0" x="11"/>
        <item sd="0" x="12"/>
        <item sd="0" x="13"/>
        <item t="default"/>
      </items>
    </pivotField>
    <pivotField axis="axisRow" showAll="0">
      <items count="7">
        <item sd="0" x="0"/>
        <item sd="0" x="1"/>
        <item sd="0" x="2"/>
        <item sd="0" x="3"/>
        <item sd="0" x="4"/>
        <item sd="0" x="5"/>
        <item t="default"/>
      </items>
    </pivotField>
    <pivotField axis="axisRow" showAll="0">
      <items count="7">
        <item h="1" sd="0" x="0"/>
        <item sd="0" x="1"/>
        <item sd="0" x="2"/>
        <item sd="0" x="3"/>
        <item sd="0" x="4"/>
        <item h="1" sd="0" x="5"/>
        <item t="default"/>
      </items>
    </pivotField>
  </pivotFields>
  <rowFields count="4">
    <field x="37"/>
    <field x="36"/>
    <field x="35"/>
    <field x="4"/>
  </rowFields>
  <rowItems count="4">
    <i>
      <x v="1"/>
    </i>
    <i>
      <x v="2"/>
    </i>
    <i>
      <x v="3"/>
    </i>
    <i>
      <x v="4"/>
    </i>
  </rowItems>
  <colFields count="1">
    <field x="-2"/>
  </colFields>
  <colItems count="2">
    <i>
      <x/>
    </i>
    <i i="1">
      <x v="1"/>
    </i>
  </colItems>
  <dataFields count="2">
    <dataField name="Sum of Sales" fld="23" baseField="0" baseItem="0" numFmtId="1"/>
    <dataField name="Sum of Profit" fld="26" baseField="0" baseItem="0"/>
  </dataFields>
  <formats count="2">
    <format dxfId="101">
      <pivotArea outline="0" collapsedLevelsAreSubtotals="1" fieldPosition="0"/>
    </format>
    <format dxfId="100">
      <pivotArea dataOnly="0" labelOnly="1" outline="0" axis="axisValues" fieldPosition="0"/>
    </format>
  </formats>
  <chartFormats count="4">
    <chartFormat chart="18" format="0" series="1">
      <pivotArea type="data" outline="0" fieldPosition="0">
        <references count="1">
          <reference field="4294967294" count="1" selected="0">
            <x v="0"/>
          </reference>
        </references>
      </pivotArea>
    </chartFormat>
    <chartFormat chart="18" format="1" series="1">
      <pivotArea type="data" outline="0" fieldPosition="0">
        <references count="1">
          <reference field="4294967294" count="1" selected="0">
            <x v="1"/>
          </reference>
        </references>
      </pivotArea>
    </chartFormat>
    <chartFormat chart="22" format="4" series="1">
      <pivotArea type="data" outline="0" fieldPosition="0">
        <references count="1">
          <reference field="4294967294" count="1" selected="0">
            <x v="0"/>
          </reference>
        </references>
      </pivotArea>
    </chartFormat>
    <chartFormat chart="22"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21CA2590-B3C7-4347-AF6F-D02CED74923D}" name="PivotTable1" cacheId="124"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33">
  <location ref="A3:B7" firstHeaderRow="1" firstDataRow="1" firstDataCol="1"/>
  <pivotFields count="29">
    <pivotField showAll="0"/>
    <pivotField showAll="0"/>
    <pivotField numFmtId="165" showAll="0"/>
    <pivotField showAll="0"/>
    <pivotField numFmtId="166" showAll="0"/>
    <pivotField showAll="0"/>
    <pivotField numFmtId="1" showAll="0"/>
    <pivotField numFmtId="1" showAll="0">
      <items count="5">
        <item x="1"/>
        <item x="0"/>
        <item x="2"/>
        <item x="3"/>
        <item t="default"/>
      </items>
    </pivotField>
    <pivotField showAll="0"/>
    <pivotField showAll="0"/>
    <pivotField showAll="0">
      <items count="5">
        <item x="2"/>
        <item x="3"/>
        <item x="0"/>
        <item x="1"/>
        <item t="default"/>
      </items>
    </pivotField>
    <pivotField showAll="0"/>
    <pivotField showAll="0"/>
    <pivotField showAll="0"/>
    <pivotField showAll="0"/>
    <pivotField showAll="0"/>
    <pivotField showAll="0">
      <items count="49">
        <item x="24"/>
        <item x="13"/>
        <item x="20"/>
        <item x="7"/>
        <item x="31"/>
        <item x="5"/>
        <item x="27"/>
        <item x="9"/>
        <item x="16"/>
        <item x="19"/>
        <item x="41"/>
        <item x="6"/>
        <item x="14"/>
        <item x="23"/>
        <item x="42"/>
        <item x="30"/>
        <item x="28"/>
        <item x="46"/>
        <item x="34"/>
        <item x="25"/>
        <item x="12"/>
        <item x="18"/>
        <item x="43"/>
        <item x="11"/>
        <item x="37"/>
        <item x="39"/>
        <item x="32"/>
        <item x="15"/>
        <item x="22"/>
        <item x="40"/>
        <item x="4"/>
        <item x="10"/>
        <item x="0"/>
        <item x="33"/>
        <item x="29"/>
        <item x="3"/>
        <item x="35"/>
        <item x="8"/>
        <item x="21"/>
        <item x="26"/>
        <item x="17"/>
        <item x="36"/>
        <item x="45"/>
        <item x="2"/>
        <item x="1"/>
        <item x="44"/>
        <item x="38"/>
        <item x="47"/>
        <item t="default"/>
      </items>
    </pivotField>
    <pivotField showAll="0"/>
    <pivotField showAll="0">
      <items count="5">
        <item x="3"/>
        <item x="0"/>
        <item x="2"/>
        <item x="1"/>
        <item t="default"/>
      </items>
    </pivotField>
    <pivotField showAll="0"/>
    <pivotField showAll="0"/>
    <pivotField axis="axisRow" showAll="0">
      <items count="5">
        <item x="1"/>
        <item x="3"/>
        <item x="0"/>
        <item x="2"/>
        <item t="default"/>
      </items>
    </pivotField>
    <pivotField showAll="0"/>
    <pivotField dataField="1" showAll="0"/>
    <pivotField showAll="0"/>
    <pivotField showAll="0"/>
    <pivotField showAll="0"/>
    <pivotField showAll="0"/>
    <pivotField numFmtId="2" showAll="0"/>
  </pivotFields>
  <rowFields count="1">
    <field x="21"/>
  </rowFields>
  <rowItems count="4">
    <i>
      <x/>
    </i>
    <i>
      <x v="1"/>
    </i>
    <i>
      <x v="2"/>
    </i>
    <i>
      <x v="3"/>
    </i>
  </rowItems>
  <colItems count="1">
    <i/>
  </colItems>
  <dataFields count="1">
    <dataField name="Sum of Sales" fld="23" baseField="0" baseItem="0"/>
  </dataFields>
  <formats count="2">
    <format dxfId="96">
      <pivotArea outline="0" collapsedLevelsAreSubtotals="1" fieldPosition="0"/>
    </format>
    <format dxfId="97">
      <pivotArea dataOnly="0" labelOnly="1" outline="0" axis="axisValues" fieldPosition="0"/>
    </format>
  </formats>
  <chartFormats count="2">
    <chartFormat chart="31" format="15" series="1">
      <pivotArea type="data" outline="0" fieldPosition="0">
        <references count="1">
          <reference field="4294967294" count="1" selected="0">
            <x v="0"/>
          </reference>
        </references>
      </pivotArea>
    </chartFormat>
    <chartFormat chart="29"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BF81E89F-DD66-4778-9945-1E5C11CA0A1C}" name="PivotTable2" cacheId="124"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3">
  <location ref="A3:B7" firstHeaderRow="1" firstDataRow="1" firstDataCol="1"/>
  <pivotFields count="29">
    <pivotField showAll="0"/>
    <pivotField showAll="0"/>
    <pivotField numFmtId="165" showAll="0"/>
    <pivotField numFmtId="168" showAll="0"/>
    <pivotField numFmtId="166" showAll="0"/>
    <pivotField showAll="0"/>
    <pivotField numFmtId="1" showAll="0"/>
    <pivotField numFmtId="1" showAll="0">
      <items count="5">
        <item x="1"/>
        <item x="0"/>
        <item x="2"/>
        <item x="3"/>
        <item t="default"/>
      </items>
    </pivotField>
    <pivotField showAll="0"/>
    <pivotField showAll="0"/>
    <pivotField showAll="0">
      <items count="5">
        <item x="2"/>
        <item x="3"/>
        <item x="0"/>
        <item x="1"/>
        <item t="default"/>
      </items>
    </pivotField>
    <pivotField showAll="0"/>
    <pivotField showAll="0"/>
    <pivotField showAll="0"/>
    <pivotField showAll="0"/>
    <pivotField showAll="0"/>
    <pivotField showAll="0">
      <items count="49">
        <item x="24"/>
        <item x="13"/>
        <item x="20"/>
        <item x="7"/>
        <item x="31"/>
        <item x="5"/>
        <item x="27"/>
        <item x="9"/>
        <item x="16"/>
        <item x="19"/>
        <item x="41"/>
        <item x="6"/>
        <item x="14"/>
        <item x="23"/>
        <item x="42"/>
        <item x="30"/>
        <item x="28"/>
        <item x="46"/>
        <item x="34"/>
        <item x="25"/>
        <item x="12"/>
        <item x="18"/>
        <item x="43"/>
        <item x="11"/>
        <item x="37"/>
        <item x="39"/>
        <item x="32"/>
        <item x="15"/>
        <item x="22"/>
        <item x="40"/>
        <item x="4"/>
        <item x="10"/>
        <item x="0"/>
        <item x="33"/>
        <item x="29"/>
        <item x="3"/>
        <item x="35"/>
        <item x="8"/>
        <item x="21"/>
        <item x="26"/>
        <item x="17"/>
        <item x="36"/>
        <item x="45"/>
        <item x="2"/>
        <item x="1"/>
        <item x="44"/>
        <item x="38"/>
        <item x="47"/>
        <item t="default"/>
      </items>
    </pivotField>
    <pivotField numFmtId="1" showAll="0"/>
    <pivotField axis="axisRow" showAll="0">
      <items count="5">
        <item x="3"/>
        <item x="0"/>
        <item x="2"/>
        <item x="1"/>
        <item t="default"/>
      </items>
    </pivotField>
    <pivotField showAll="0"/>
    <pivotField showAll="0"/>
    <pivotField showAll="0">
      <items count="5">
        <item x="1"/>
        <item x="3"/>
        <item x="0"/>
        <item x="2"/>
        <item t="default"/>
      </items>
    </pivotField>
    <pivotField showAll="0"/>
    <pivotField dataField="1" numFmtId="2" showAll="0"/>
    <pivotField showAll="0"/>
    <pivotField numFmtId="167" showAll="0"/>
    <pivotField numFmtId="2" showAll="0"/>
    <pivotField showAll="0"/>
    <pivotField numFmtId="2" showAll="0"/>
  </pivotFields>
  <rowFields count="1">
    <field x="18"/>
  </rowFields>
  <rowItems count="4">
    <i>
      <x/>
    </i>
    <i>
      <x v="1"/>
    </i>
    <i>
      <x v="2"/>
    </i>
    <i>
      <x v="3"/>
    </i>
  </rowItems>
  <colItems count="1">
    <i/>
  </colItems>
  <dataFields count="1">
    <dataField name="Sum of Sales" fld="23" baseField="0" baseItem="0" numFmtId="1"/>
  </dataFields>
  <chartFormats count="10">
    <chartFormat chart="0" format="0" series="1">
      <pivotArea type="data" outline="0" fieldPosition="0">
        <references count="1">
          <reference field="4294967294" count="1" selected="0">
            <x v="0"/>
          </reference>
        </references>
      </pivotArea>
    </chartFormat>
    <chartFormat chart="2" format="6" series="1">
      <pivotArea type="data" outline="0" fieldPosition="0">
        <references count="1">
          <reference field="4294967294" count="1" selected="0">
            <x v="0"/>
          </reference>
        </references>
      </pivotArea>
    </chartFormat>
    <chartFormat chart="2" format="7">
      <pivotArea type="data" outline="0" fieldPosition="0">
        <references count="2">
          <reference field="4294967294" count="1" selected="0">
            <x v="0"/>
          </reference>
          <reference field="18" count="1" selected="0">
            <x v="0"/>
          </reference>
        </references>
      </pivotArea>
    </chartFormat>
    <chartFormat chart="2" format="8">
      <pivotArea type="data" outline="0" fieldPosition="0">
        <references count="2">
          <reference field="4294967294" count="1" selected="0">
            <x v="0"/>
          </reference>
          <reference field="18" count="1" selected="0">
            <x v="1"/>
          </reference>
        </references>
      </pivotArea>
    </chartFormat>
    <chartFormat chart="2" format="9">
      <pivotArea type="data" outline="0" fieldPosition="0">
        <references count="2">
          <reference field="4294967294" count="1" selected="0">
            <x v="0"/>
          </reference>
          <reference field="18" count="1" selected="0">
            <x v="2"/>
          </reference>
        </references>
      </pivotArea>
    </chartFormat>
    <chartFormat chart="2" format="10">
      <pivotArea type="data" outline="0" fieldPosition="0">
        <references count="2">
          <reference field="4294967294" count="1" selected="0">
            <x v="0"/>
          </reference>
          <reference field="18" count="1" selected="0">
            <x v="3"/>
          </reference>
        </references>
      </pivotArea>
    </chartFormat>
    <chartFormat chart="0" format="1">
      <pivotArea type="data" outline="0" fieldPosition="0">
        <references count="2">
          <reference field="4294967294" count="1" selected="0">
            <x v="0"/>
          </reference>
          <reference field="18" count="1" selected="0">
            <x v="0"/>
          </reference>
        </references>
      </pivotArea>
    </chartFormat>
    <chartFormat chart="0" format="2">
      <pivotArea type="data" outline="0" fieldPosition="0">
        <references count="2">
          <reference field="4294967294" count="1" selected="0">
            <x v="0"/>
          </reference>
          <reference field="18" count="1" selected="0">
            <x v="1"/>
          </reference>
        </references>
      </pivotArea>
    </chartFormat>
    <chartFormat chart="0" format="3">
      <pivotArea type="data" outline="0" fieldPosition="0">
        <references count="2">
          <reference field="4294967294" count="1" selected="0">
            <x v="0"/>
          </reference>
          <reference field="18" count="1" selected="0">
            <x v="2"/>
          </reference>
        </references>
      </pivotArea>
    </chartFormat>
    <chartFormat chart="0" format="4">
      <pivotArea type="data" outline="0" fieldPosition="0">
        <references count="2">
          <reference field="4294967294" count="1" selected="0">
            <x v="0"/>
          </reference>
          <reference field="18"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1599DCD9-2BE4-400F-85DA-B13FAECF0BB2}" name="PivotTable1" cacheId="124"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6">
  <location ref="A3:B8" firstHeaderRow="1" firstDataRow="1" firstDataCol="1"/>
  <pivotFields count="29">
    <pivotField showAll="0"/>
    <pivotField showAll="0"/>
    <pivotField numFmtId="165" showAll="0"/>
    <pivotField numFmtId="168" showAll="0"/>
    <pivotField numFmtId="166" showAll="0"/>
    <pivotField showAll="0"/>
    <pivotField numFmtId="1" showAll="0"/>
    <pivotField numFmtId="1" showAll="0">
      <items count="5">
        <item x="1"/>
        <item x="0"/>
        <item x="2"/>
        <item x="3"/>
        <item t="default"/>
      </items>
    </pivotField>
    <pivotField showAll="0"/>
    <pivotField showAll="0"/>
    <pivotField showAll="0">
      <items count="5">
        <item x="2"/>
        <item x="3"/>
        <item x="0"/>
        <item x="1"/>
        <item t="default"/>
      </items>
    </pivotField>
    <pivotField showAll="0"/>
    <pivotField axis="axisRow" showAll="0" measureFilter="1" sortType="ascending">
      <items count="709">
        <item x="365"/>
        <item x="562"/>
        <item x="553"/>
        <item x="219"/>
        <item x="159"/>
        <item x="214"/>
        <item x="324"/>
        <item x="438"/>
        <item x="282"/>
        <item x="304"/>
        <item x="287"/>
        <item x="487"/>
        <item x="298"/>
        <item x="124"/>
        <item x="552"/>
        <item x="462"/>
        <item x="571"/>
        <item x="263"/>
        <item x="443"/>
        <item x="683"/>
        <item x="472"/>
        <item x="655"/>
        <item x="499"/>
        <item x="275"/>
        <item x="194"/>
        <item x="506"/>
        <item x="637"/>
        <item x="84"/>
        <item x="420"/>
        <item x="268"/>
        <item x="200"/>
        <item x="650"/>
        <item x="25"/>
        <item x="297"/>
        <item x="647"/>
        <item x="197"/>
        <item x="168"/>
        <item x="99"/>
        <item x="518"/>
        <item x="82"/>
        <item x="103"/>
        <item x="27"/>
        <item x="100"/>
        <item x="136"/>
        <item x="175"/>
        <item x="460"/>
        <item x="627"/>
        <item x="2"/>
        <item x="54"/>
        <item x="665"/>
        <item x="407"/>
        <item x="611"/>
        <item x="217"/>
        <item x="356"/>
        <item x="109"/>
        <item x="486"/>
        <item x="241"/>
        <item x="255"/>
        <item x="321"/>
        <item x="19"/>
        <item x="248"/>
        <item x="213"/>
        <item x="541"/>
        <item x="663"/>
        <item x="426"/>
        <item x="77"/>
        <item x="445"/>
        <item x="495"/>
        <item x="631"/>
        <item x="230"/>
        <item x="463"/>
        <item x="209"/>
        <item x="210"/>
        <item x="344"/>
        <item x="301"/>
        <item x="94"/>
        <item x="565"/>
        <item x="295"/>
        <item x="64"/>
        <item x="183"/>
        <item x="564"/>
        <item x="296"/>
        <item x="106"/>
        <item x="595"/>
        <item x="582"/>
        <item x="120"/>
        <item x="377"/>
        <item x="280"/>
        <item x="66"/>
        <item x="498"/>
        <item x="540"/>
        <item x="260"/>
        <item x="555"/>
        <item x="3"/>
        <item x="23"/>
        <item x="143"/>
        <item x="551"/>
        <item x="342"/>
        <item x="300"/>
        <item x="189"/>
        <item x="515"/>
        <item x="231"/>
        <item x="75"/>
        <item x="357"/>
        <item x="414"/>
        <item x="593"/>
        <item x="309"/>
        <item x="671"/>
        <item x="519"/>
        <item x="163"/>
        <item x="316"/>
        <item x="52"/>
        <item x="184"/>
        <item x="55"/>
        <item x="560"/>
        <item x="447"/>
        <item x="401"/>
        <item x="14"/>
        <item x="662"/>
        <item x="24"/>
        <item x="409"/>
        <item x="173"/>
        <item x="619"/>
        <item x="360"/>
        <item x="442"/>
        <item x="586"/>
        <item x="478"/>
        <item x="96"/>
        <item x="285"/>
        <item x="607"/>
        <item x="633"/>
        <item x="165"/>
        <item x="474"/>
        <item x="405"/>
        <item x="648"/>
        <item x="424"/>
        <item x="419"/>
        <item x="501"/>
        <item x="307"/>
        <item x="366"/>
        <item x="590"/>
        <item x="60"/>
        <item x="30"/>
        <item x="155"/>
        <item x="238"/>
        <item x="678"/>
        <item x="664"/>
        <item x="89"/>
        <item x="139"/>
        <item x="437"/>
        <item x="701"/>
        <item x="10"/>
        <item x="459"/>
        <item x="681"/>
        <item x="511"/>
        <item x="338"/>
        <item x="480"/>
        <item x="216"/>
        <item x="646"/>
        <item x="667"/>
        <item x="668"/>
        <item x="80"/>
        <item x="597"/>
        <item x="691"/>
        <item x="38"/>
        <item x="530"/>
        <item x="144"/>
        <item x="566"/>
        <item x="123"/>
        <item x="105"/>
        <item x="293"/>
        <item x="46"/>
        <item x="290"/>
        <item x="390"/>
        <item x="563"/>
        <item x="244"/>
        <item x="483"/>
        <item x="267"/>
        <item x="605"/>
        <item x="43"/>
        <item x="192"/>
        <item x="392"/>
        <item x="561"/>
        <item x="524"/>
        <item x="702"/>
        <item x="399"/>
        <item x="669"/>
        <item x="680"/>
        <item x="418"/>
        <item x="185"/>
        <item x="385"/>
        <item x="7"/>
        <item x="79"/>
        <item x="199"/>
        <item x="383"/>
        <item x="73"/>
        <item x="167"/>
        <item x="21"/>
        <item x="334"/>
        <item x="577"/>
        <item x="643"/>
        <item x="234"/>
        <item x="567"/>
        <item x="656"/>
        <item x="397"/>
        <item x="629"/>
        <item x="17"/>
        <item x="235"/>
        <item x="130"/>
        <item x="158"/>
        <item x="191"/>
        <item x="161"/>
        <item x="87"/>
        <item x="521"/>
        <item x="148"/>
        <item x="465"/>
        <item x="115"/>
        <item x="455"/>
        <item x="277"/>
        <item x="221"/>
        <item x="164"/>
        <item x="434"/>
        <item x="589"/>
        <item x="239"/>
        <item x="113"/>
        <item x="393"/>
        <item x="556"/>
        <item x="635"/>
        <item x="57"/>
        <item x="413"/>
        <item x="679"/>
        <item x="513"/>
        <item x="533"/>
        <item x="403"/>
        <item x="142"/>
        <item x="153"/>
        <item x="331"/>
        <item x="347"/>
        <item x="697"/>
        <item x="336"/>
        <item x="415"/>
        <item x="314"/>
        <item x="281"/>
        <item x="471"/>
        <item x="283"/>
        <item x="504"/>
        <item x="359"/>
        <item x="491"/>
        <item x="117"/>
        <item x="654"/>
        <item x="484"/>
        <item x="154"/>
        <item x="690"/>
        <item x="172"/>
        <item x="698"/>
        <item x="579"/>
        <item x="549"/>
        <item x="531"/>
        <item x="145"/>
        <item x="72"/>
        <item x="22"/>
        <item x="580"/>
        <item x="83"/>
        <item x="398"/>
        <item x="279"/>
        <item x="71"/>
        <item x="337"/>
        <item x="624"/>
        <item x="247"/>
        <item x="625"/>
        <item x="339"/>
        <item x="494"/>
        <item x="534"/>
        <item x="636"/>
        <item x="685"/>
        <item x="423"/>
        <item x="433"/>
        <item x="598"/>
        <item x="695"/>
        <item x="313"/>
        <item x="88"/>
        <item x="538"/>
        <item x="29"/>
        <item x="119"/>
        <item x="369"/>
        <item x="452"/>
        <item x="85"/>
        <item x="49"/>
        <item x="696"/>
        <item x="193"/>
        <item x="166"/>
        <item x="70"/>
        <item x="537"/>
        <item x="381"/>
        <item x="453"/>
        <item x="529"/>
        <item x="134"/>
        <item x="157"/>
        <item x="502"/>
        <item x="47"/>
        <item x="243"/>
        <item x="404"/>
        <item x="517"/>
        <item x="431"/>
        <item x="503"/>
        <item x="12"/>
        <item x="569"/>
        <item x="516"/>
        <item x="252"/>
        <item x="350"/>
        <item x="76"/>
        <item x="591"/>
        <item x="203"/>
        <item x="320"/>
        <item x="427"/>
        <item x="573"/>
        <item x="485"/>
        <item x="361"/>
        <item x="180"/>
        <item x="572"/>
        <item x="634"/>
        <item x="584"/>
        <item x="557"/>
        <item x="496"/>
        <item x="355"/>
        <item x="330"/>
        <item x="406"/>
        <item x="370"/>
        <item x="386"/>
        <item x="493"/>
        <item x="274"/>
        <item x="608"/>
        <item x="220"/>
        <item x="468"/>
        <item x="196"/>
        <item x="488"/>
        <item x="620"/>
        <item x="508"/>
        <item x="56"/>
        <item x="90"/>
        <item x="140"/>
        <item x="532"/>
        <item x="603"/>
        <item x="326"/>
        <item x="416"/>
        <item x="644"/>
        <item x="440"/>
        <item x="461"/>
        <item x="53"/>
        <item x="322"/>
        <item x="481"/>
        <item x="39"/>
        <item x="111"/>
        <item x="246"/>
        <item x="62"/>
        <item x="1"/>
        <item x="323"/>
        <item x="68"/>
        <item x="509"/>
        <item x="570"/>
        <item x="585"/>
        <item x="195"/>
        <item x="303"/>
        <item x="544"/>
        <item x="272"/>
        <item x="402"/>
        <item x="354"/>
        <item x="253"/>
        <item x="699"/>
        <item x="121"/>
        <item x="523"/>
        <item x="329"/>
        <item x="700"/>
        <item x="93"/>
        <item x="333"/>
        <item x="469"/>
        <item x="257"/>
        <item x="539"/>
        <item x="599"/>
        <item x="340"/>
        <item x="97"/>
        <item x="206"/>
        <item x="218"/>
        <item x="536"/>
        <item x="578"/>
        <item x="102"/>
        <item x="258"/>
        <item x="345"/>
        <item x="704"/>
        <item x="311"/>
        <item x="327"/>
        <item x="16"/>
        <item x="81"/>
        <item x="492"/>
        <item x="13"/>
        <item x="190"/>
        <item x="610"/>
        <item x="688"/>
        <item x="379"/>
        <item x="594"/>
        <item x="227"/>
        <item x="292"/>
        <item x="422"/>
        <item x="308"/>
        <item x="174"/>
        <item x="160"/>
        <item x="118"/>
        <item x="482"/>
        <item x="464"/>
        <item x="346"/>
        <item x="617"/>
        <item x="176"/>
        <item x="207"/>
        <item x="286"/>
        <item x="500"/>
        <item x="319"/>
        <item x="706"/>
        <item x="284"/>
        <item x="449"/>
        <item x="249"/>
        <item x="417"/>
        <item x="222"/>
        <item x="601"/>
        <item x="470"/>
        <item x="396"/>
        <item x="8"/>
        <item x="236"/>
        <item x="138"/>
        <item x="600"/>
        <item x="278"/>
        <item x="367"/>
        <item x="522"/>
        <item x="264"/>
        <item x="550"/>
        <item x="262"/>
        <item x="265"/>
        <item x="78"/>
        <item x="363"/>
        <item x="18"/>
        <item x="116"/>
        <item x="112"/>
        <item x="37"/>
        <item x="412"/>
        <item x="526"/>
        <item x="374"/>
        <item x="5"/>
        <item x="42"/>
        <item x="147"/>
        <item x="614"/>
        <item x="141"/>
        <item x="69"/>
        <item x="372"/>
        <item x="376"/>
        <item x="44"/>
        <item x="349"/>
        <item x="51"/>
        <item x="0"/>
        <item x="186"/>
        <item x="28"/>
        <item x="632"/>
        <item x="489"/>
        <item x="674"/>
        <item x="152"/>
        <item x="358"/>
        <item x="658"/>
        <item x="436"/>
        <item x="351"/>
        <item x="271"/>
        <item x="626"/>
        <item x="67"/>
        <item x="132"/>
        <item x="4"/>
        <item x="375"/>
        <item x="146"/>
        <item x="378"/>
        <item x="568"/>
        <item x="649"/>
        <item x="86"/>
        <item x="391"/>
        <item x="317"/>
        <item x="612"/>
        <item x="315"/>
        <item x="48"/>
        <item x="543"/>
        <item x="514"/>
        <item x="661"/>
        <item x="273"/>
        <item x="616"/>
        <item x="575"/>
        <item x="689"/>
        <item x="559"/>
        <item x="548"/>
        <item x="169"/>
        <item x="251"/>
        <item x="34"/>
        <item x="666"/>
        <item x="11"/>
        <item x="425"/>
        <item x="341"/>
        <item x="125"/>
        <item x="129"/>
        <item x="693"/>
        <item x="40"/>
        <item x="41"/>
        <item x="651"/>
        <item x="127"/>
        <item x="332"/>
        <item x="170"/>
        <item x="389"/>
        <item x="602"/>
        <item x="110"/>
        <item x="149"/>
        <item x="128"/>
        <item x="92"/>
        <item x="604"/>
        <item x="387"/>
        <item x="233"/>
        <item x="613"/>
        <item x="289"/>
        <item x="587"/>
        <item x="439"/>
        <item x="178"/>
        <item x="576"/>
        <item x="187"/>
        <item x="179"/>
        <item x="609"/>
        <item x="294"/>
        <item x="588"/>
        <item x="432"/>
        <item x="32"/>
        <item x="36"/>
        <item x="198"/>
        <item x="547"/>
        <item x="686"/>
        <item x="74"/>
        <item x="458"/>
        <item x="435"/>
        <item x="107"/>
        <item x="131"/>
        <item x="618"/>
        <item x="151"/>
        <item x="15"/>
        <item x="621"/>
        <item x="228"/>
        <item x="328"/>
        <item x="441"/>
        <item x="288"/>
        <item x="707"/>
        <item x="628"/>
        <item x="226"/>
        <item x="108"/>
        <item x="429"/>
        <item x="325"/>
        <item x="411"/>
        <item x="353"/>
        <item x="583"/>
        <item x="475"/>
        <item x="639"/>
        <item x="371"/>
        <item x="394"/>
        <item x="256"/>
        <item x="171"/>
        <item x="659"/>
        <item x="687"/>
        <item x="466"/>
        <item x="261"/>
        <item x="574"/>
        <item x="242"/>
        <item x="212"/>
        <item x="450"/>
        <item x="430"/>
        <item x="467"/>
        <item x="182"/>
        <item x="270"/>
        <item x="512"/>
        <item x="456"/>
        <item x="545"/>
        <item x="421"/>
        <item x="20"/>
        <item x="382"/>
        <item x="652"/>
        <item x="224"/>
        <item x="6"/>
        <item x="408"/>
        <item x="692"/>
        <item x="240"/>
        <item x="457"/>
        <item x="291"/>
        <item x="202"/>
        <item x="299"/>
        <item x="388"/>
        <item x="98"/>
        <item x="245"/>
        <item x="476"/>
        <item x="223"/>
        <item x="642"/>
        <item x="205"/>
        <item x="229"/>
        <item x="181"/>
        <item x="592"/>
        <item x="211"/>
        <item x="133"/>
        <item x="615"/>
        <item x="630"/>
        <item x="675"/>
        <item x="527"/>
        <item x="673"/>
        <item x="95"/>
        <item x="672"/>
        <item x="343"/>
        <item x="676"/>
        <item x="59"/>
        <item x="558"/>
        <item x="114"/>
        <item x="58"/>
        <item x="400"/>
        <item x="638"/>
        <item x="266"/>
        <item x="477"/>
        <item x="703"/>
        <item x="448"/>
        <item x="259"/>
        <item x="61"/>
        <item x="677"/>
        <item x="657"/>
        <item x="640"/>
        <item x="554"/>
        <item x="623"/>
        <item x="622"/>
        <item x="497"/>
        <item x="254"/>
        <item x="380"/>
        <item x="215"/>
        <item x="542"/>
        <item x="444"/>
        <item x="705"/>
        <item x="101"/>
        <item x="201"/>
        <item x="395"/>
        <item x="641"/>
        <item x="310"/>
        <item x="150"/>
        <item x="694"/>
        <item x="490"/>
        <item x="670"/>
        <item x="33"/>
        <item x="362"/>
        <item x="373"/>
        <item x="250"/>
        <item x="510"/>
        <item x="208"/>
        <item x="606"/>
        <item x="35"/>
        <item x="63"/>
        <item x="410"/>
        <item x="507"/>
        <item x="596"/>
        <item x="276"/>
        <item x="368"/>
        <item x="9"/>
        <item x="473"/>
        <item x="682"/>
        <item x="306"/>
        <item x="684"/>
        <item x="237"/>
        <item x="451"/>
        <item x="535"/>
        <item x="479"/>
        <item x="364"/>
        <item x="335"/>
        <item x="104"/>
        <item x="645"/>
        <item x="384"/>
        <item x="26"/>
        <item x="352"/>
        <item x="204"/>
        <item x="446"/>
        <item x="31"/>
        <item x="520"/>
        <item x="232"/>
        <item x="269"/>
        <item x="302"/>
        <item x="660"/>
        <item x="454"/>
        <item x="126"/>
        <item x="305"/>
        <item x="653"/>
        <item x="318"/>
        <item x="225"/>
        <item x="528"/>
        <item x="91"/>
        <item x="137"/>
        <item x="525"/>
        <item x="505"/>
        <item x="546"/>
        <item x="50"/>
        <item x="156"/>
        <item x="188"/>
        <item x="135"/>
        <item x="177"/>
        <item x="348"/>
        <item x="428"/>
        <item x="122"/>
        <item x="45"/>
        <item x="581"/>
        <item x="312"/>
        <item x="65"/>
        <item x="16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items count="49">
        <item x="24"/>
        <item x="13"/>
        <item x="20"/>
        <item x="7"/>
        <item x="31"/>
        <item x="5"/>
        <item x="27"/>
        <item x="9"/>
        <item x="16"/>
        <item x="19"/>
        <item x="41"/>
        <item x="6"/>
        <item x="14"/>
        <item x="23"/>
        <item x="42"/>
        <item x="30"/>
        <item x="28"/>
        <item x="46"/>
        <item x="34"/>
        <item x="25"/>
        <item x="12"/>
        <item x="18"/>
        <item x="43"/>
        <item x="11"/>
        <item x="37"/>
        <item x="39"/>
        <item x="32"/>
        <item x="15"/>
        <item x="22"/>
        <item x="40"/>
        <item x="4"/>
        <item x="10"/>
        <item x="0"/>
        <item x="33"/>
        <item x="29"/>
        <item x="3"/>
        <item x="35"/>
        <item x="8"/>
        <item x="21"/>
        <item x="26"/>
        <item x="17"/>
        <item x="36"/>
        <item x="45"/>
        <item x="2"/>
        <item x="1"/>
        <item x="44"/>
        <item x="38"/>
        <item x="47"/>
        <item t="default"/>
      </items>
    </pivotField>
    <pivotField numFmtId="1" showAll="0"/>
    <pivotField showAll="0">
      <items count="5">
        <item x="3"/>
        <item x="0"/>
        <item x="2"/>
        <item x="1"/>
        <item t="default"/>
      </items>
    </pivotField>
    <pivotField showAll="0"/>
    <pivotField showAll="0"/>
    <pivotField showAll="0">
      <items count="5">
        <item x="1"/>
        <item x="3"/>
        <item x="0"/>
        <item x="2"/>
        <item t="default"/>
      </items>
    </pivotField>
    <pivotField showAll="0"/>
    <pivotField dataField="1" numFmtId="2" showAll="0"/>
    <pivotField showAll="0"/>
    <pivotField numFmtId="167" showAll="0"/>
    <pivotField numFmtId="2" showAll="0"/>
    <pivotField showAll="0"/>
    <pivotField numFmtId="2" showAll="0"/>
  </pivotFields>
  <rowFields count="1">
    <field x="12"/>
  </rowFields>
  <rowItems count="5">
    <i>
      <x v="279"/>
    </i>
    <i>
      <x v="116"/>
    </i>
    <i>
      <x v="539"/>
    </i>
    <i>
      <x v="337"/>
    </i>
    <i>
      <x v="614"/>
    </i>
  </rowItems>
  <colItems count="1">
    <i/>
  </colItems>
  <dataFields count="1">
    <dataField name="Sum of Sales" fld="23" baseField="0" baseItem="0" numFmtId="1"/>
  </dataFields>
  <formats count="2">
    <format dxfId="94">
      <pivotArea outline="0" collapsedLevelsAreSubtotals="1" fieldPosition="0"/>
    </format>
    <format dxfId="95">
      <pivotArea dataOnly="0" labelOnly="1" outline="0" axis="axisValues" fieldPosition="0"/>
    </format>
  </formats>
  <chartFormats count="2">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2"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DBEE46F7-EF03-4018-BBEE-69D0659D34F6}" name="PivotTable1" cacheId="124"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6">
  <location ref="A3:B8" firstHeaderRow="1" firstDataRow="1" firstDataCol="1"/>
  <pivotFields count="29">
    <pivotField showAll="0"/>
    <pivotField showAll="0"/>
    <pivotField numFmtId="165" showAll="0"/>
    <pivotField numFmtId="168" showAll="0"/>
    <pivotField numFmtId="166" showAll="0"/>
    <pivotField showAll="0"/>
    <pivotField numFmtId="1" showAll="0"/>
    <pivotField numFmtId="1" showAll="0">
      <items count="5">
        <item x="1"/>
        <item x="0"/>
        <item x="2"/>
        <item x="3"/>
        <item t="default"/>
      </items>
    </pivotField>
    <pivotField showAll="0"/>
    <pivotField showAll="0"/>
    <pivotField showAll="0">
      <items count="5">
        <item x="2"/>
        <item x="3"/>
        <item x="0"/>
        <item x="1"/>
        <item t="default"/>
      </items>
    </pivotField>
    <pivotField showAll="0"/>
    <pivotField showAll="0"/>
    <pivotField showAll="0"/>
    <pivotField showAll="0"/>
    <pivotField showAll="0"/>
    <pivotField showAll="0">
      <items count="49">
        <item x="24"/>
        <item x="13"/>
        <item x="20"/>
        <item x="7"/>
        <item x="31"/>
        <item x="5"/>
        <item x="27"/>
        <item x="9"/>
        <item x="16"/>
        <item x="19"/>
        <item x="41"/>
        <item x="6"/>
        <item x="14"/>
        <item x="23"/>
        <item x="42"/>
        <item x="30"/>
        <item x="28"/>
        <item x="46"/>
        <item x="34"/>
        <item x="25"/>
        <item x="12"/>
        <item x="18"/>
        <item x="43"/>
        <item x="11"/>
        <item x="37"/>
        <item x="39"/>
        <item x="32"/>
        <item x="15"/>
        <item x="22"/>
        <item x="40"/>
        <item x="4"/>
        <item x="10"/>
        <item x="0"/>
        <item x="33"/>
        <item x="29"/>
        <item x="3"/>
        <item x="35"/>
        <item x="8"/>
        <item x="21"/>
        <item x="26"/>
        <item x="17"/>
        <item x="36"/>
        <item x="45"/>
        <item x="2"/>
        <item x="1"/>
        <item x="44"/>
        <item x="38"/>
        <item x="47"/>
        <item t="default"/>
      </items>
    </pivotField>
    <pivotField numFmtId="1" showAll="0"/>
    <pivotField showAll="0">
      <items count="5">
        <item x="3"/>
        <item x="0"/>
        <item x="2"/>
        <item x="1"/>
        <item t="default"/>
      </items>
    </pivotField>
    <pivotField showAll="0"/>
    <pivotField showAll="0"/>
    <pivotField showAll="0">
      <items count="5">
        <item x="1"/>
        <item x="3"/>
        <item x="0"/>
        <item x="2"/>
        <item t="default"/>
      </items>
    </pivotField>
    <pivotField axis="axisRow" showAll="0" measureFilter="1" sortType="ascending">
      <items count="381">
        <item x="38"/>
        <item x="17"/>
        <item x="238"/>
        <item x="7"/>
        <item x="184"/>
        <item x="254"/>
        <item x="76"/>
        <item x="87"/>
        <item x="84"/>
        <item x="217"/>
        <item x="27"/>
        <item x="162"/>
        <item x="96"/>
        <item x="137"/>
        <item x="63"/>
        <item x="253"/>
        <item x="70"/>
        <item x="71"/>
        <item x="205"/>
        <item x="43"/>
        <item x="124"/>
        <item x="305"/>
        <item x="363"/>
        <item x="341"/>
        <item x="194"/>
        <item x="128"/>
        <item x="328"/>
        <item x="123"/>
        <item x="78"/>
        <item x="178"/>
        <item x="6"/>
        <item x="344"/>
        <item x="31"/>
        <item x="171"/>
        <item x="360"/>
        <item x="346"/>
        <item x="310"/>
        <item x="236"/>
        <item x="104"/>
        <item x="296"/>
        <item x="288"/>
        <item x="79"/>
        <item x="4"/>
        <item x="101"/>
        <item x="216"/>
        <item x="245"/>
        <item x="378"/>
        <item x="295"/>
        <item x="370"/>
        <item x="352"/>
        <item x="358"/>
        <item x="324"/>
        <item x="357"/>
        <item x="292"/>
        <item x="325"/>
        <item x="230"/>
        <item x="259"/>
        <item x="234"/>
        <item x="317"/>
        <item x="149"/>
        <item x="60"/>
        <item x="219"/>
        <item x="118"/>
        <item x="51"/>
        <item x="80"/>
        <item x="88"/>
        <item x="126"/>
        <item x="218"/>
        <item x="170"/>
        <item x="207"/>
        <item x="72"/>
        <item x="50"/>
        <item x="261"/>
        <item x="235"/>
        <item x="144"/>
        <item x="279"/>
        <item x="20"/>
        <item x="28"/>
        <item x="62"/>
        <item x="312"/>
        <item x="229"/>
        <item x="202"/>
        <item x="82"/>
        <item x="58"/>
        <item x="61"/>
        <item x="169"/>
        <item x="186"/>
        <item x="208"/>
        <item x="0"/>
        <item x="83"/>
        <item x="1"/>
        <item x="213"/>
        <item x="121"/>
        <item x="140"/>
        <item x="204"/>
        <item x="16"/>
        <item x="294"/>
        <item x="176"/>
        <item x="196"/>
        <item x="313"/>
        <item x="285"/>
        <item x="301"/>
        <item x="173"/>
        <item x="200"/>
        <item x="318"/>
        <item x="12"/>
        <item x="103"/>
        <item x="156"/>
        <item x="132"/>
        <item x="163"/>
        <item x="21"/>
        <item x="111"/>
        <item x="74"/>
        <item x="298"/>
        <item x="331"/>
        <item x="349"/>
        <item x="181"/>
        <item x="330"/>
        <item x="37"/>
        <item x="266"/>
        <item x="246"/>
        <item x="293"/>
        <item x="168"/>
        <item x="41"/>
        <item x="150"/>
        <item x="368"/>
        <item x="353"/>
        <item x="193"/>
        <item x="11"/>
        <item x="135"/>
        <item x="92"/>
        <item x="175"/>
        <item x="8"/>
        <item x="40"/>
        <item x="164"/>
        <item x="48"/>
        <item x="159"/>
        <item x="119"/>
        <item x="9"/>
        <item x="203"/>
        <item x="13"/>
        <item x="108"/>
        <item x="327"/>
        <item x="26"/>
        <item x="314"/>
        <item x="300"/>
        <item x="243"/>
        <item x="177"/>
        <item x="222"/>
        <item x="112"/>
        <item x="260"/>
        <item x="183"/>
        <item x="185"/>
        <item x="269"/>
        <item x="120"/>
        <item x="233"/>
        <item x="99"/>
        <item x="106"/>
        <item x="18"/>
        <item x="15"/>
        <item x="110"/>
        <item x="52"/>
        <item x="187"/>
        <item x="282"/>
        <item x="220"/>
        <item x="59"/>
        <item x="90"/>
        <item x="189"/>
        <item x="182"/>
        <item x="333"/>
        <item x="152"/>
        <item x="39"/>
        <item x="129"/>
        <item x="151"/>
        <item x="343"/>
        <item x="332"/>
        <item x="362"/>
        <item x="98"/>
        <item x="321"/>
        <item x="36"/>
        <item x="66"/>
        <item x="359"/>
        <item x="35"/>
        <item x="255"/>
        <item x="172"/>
        <item x="309"/>
        <item x="10"/>
        <item x="102"/>
        <item x="94"/>
        <item x="212"/>
        <item x="153"/>
        <item x="283"/>
        <item x="231"/>
        <item x="311"/>
        <item x="308"/>
        <item x="336"/>
        <item x="223"/>
        <item x="225"/>
        <item x="89"/>
        <item x="34"/>
        <item x="306"/>
        <item x="221"/>
        <item x="335"/>
        <item x="247"/>
        <item x="113"/>
        <item x="345"/>
        <item x="280"/>
        <item x="32"/>
        <item x="322"/>
        <item x="56"/>
        <item x="179"/>
        <item x="340"/>
        <item x="147"/>
        <item x="351"/>
        <item x="299"/>
        <item x="355"/>
        <item x="199"/>
        <item x="46"/>
        <item x="237"/>
        <item x="100"/>
        <item x="57"/>
        <item x="75"/>
        <item x="286"/>
        <item x="86"/>
        <item x="284"/>
        <item x="201"/>
        <item x="369"/>
        <item x="145"/>
        <item x="195"/>
        <item x="211"/>
        <item x="23"/>
        <item x="372"/>
        <item x="242"/>
        <item x="373"/>
        <item x="365"/>
        <item x="278"/>
        <item x="258"/>
        <item x="215"/>
        <item x="364"/>
        <item x="125"/>
        <item x="188"/>
        <item x="316"/>
        <item x="304"/>
        <item x="232"/>
        <item x="239"/>
        <item x="2"/>
        <item x="361"/>
        <item x="281"/>
        <item x="244"/>
        <item x="302"/>
        <item x="160"/>
        <item x="276"/>
        <item x="297"/>
        <item x="291"/>
        <item x="114"/>
        <item x="166"/>
        <item x="319"/>
        <item x="141"/>
        <item x="157"/>
        <item x="356"/>
        <item x="307"/>
        <item x="130"/>
        <item x="14"/>
        <item x="180"/>
        <item x="139"/>
        <item x="127"/>
        <item x="33"/>
        <item x="334"/>
        <item x="192"/>
        <item x="329"/>
        <item x="366"/>
        <item x="367"/>
        <item x="47"/>
        <item x="197"/>
        <item x="136"/>
        <item x="55"/>
        <item x="81"/>
        <item x="64"/>
        <item x="289"/>
        <item x="209"/>
        <item x="174"/>
        <item x="270"/>
        <item x="154"/>
        <item x="252"/>
        <item x="339"/>
        <item x="227"/>
        <item x="93"/>
        <item x="85"/>
        <item x="271"/>
        <item x="133"/>
        <item x="143"/>
        <item x="241"/>
        <item x="347"/>
        <item x="337"/>
        <item x="226"/>
        <item x="95"/>
        <item x="77"/>
        <item x="249"/>
        <item x="374"/>
        <item x="155"/>
        <item x="375"/>
        <item x="24"/>
        <item x="267"/>
        <item x="167"/>
        <item x="264"/>
        <item x="272"/>
        <item x="263"/>
        <item x="25"/>
        <item x="320"/>
        <item x="376"/>
        <item x="42"/>
        <item x="22"/>
        <item x="117"/>
        <item x="206"/>
        <item x="348"/>
        <item x="68"/>
        <item x="371"/>
        <item x="251"/>
        <item x="44"/>
        <item x="338"/>
        <item x="350"/>
        <item x="379"/>
        <item x="287"/>
        <item x="277"/>
        <item x="142"/>
        <item x="228"/>
        <item x="214"/>
        <item x="256"/>
        <item x="265"/>
        <item x="116"/>
        <item x="210"/>
        <item x="134"/>
        <item x="97"/>
        <item x="54"/>
        <item x="122"/>
        <item x="250"/>
        <item x="274"/>
        <item x="248"/>
        <item x="377"/>
        <item x="3"/>
        <item x="326"/>
        <item x="354"/>
        <item x="53"/>
        <item x="262"/>
        <item x="342"/>
        <item x="323"/>
        <item x="115"/>
        <item x="148"/>
        <item x="158"/>
        <item x="65"/>
        <item x="273"/>
        <item x="290"/>
        <item x="19"/>
        <item x="45"/>
        <item x="198"/>
        <item x="91"/>
        <item x="138"/>
        <item x="107"/>
        <item x="73"/>
        <item x="191"/>
        <item x="49"/>
        <item x="303"/>
        <item x="161"/>
        <item x="165"/>
        <item x="146"/>
        <item x="29"/>
        <item x="275"/>
        <item x="67"/>
        <item x="240"/>
        <item x="105"/>
        <item x="109"/>
        <item x="224"/>
        <item x="257"/>
        <item x="268"/>
        <item x="315"/>
        <item x="30"/>
        <item x="5"/>
        <item x="69"/>
        <item x="190"/>
        <item x="131"/>
        <item t="default"/>
      </items>
      <autoSortScope>
        <pivotArea dataOnly="0" outline="0" fieldPosition="0">
          <references count="1">
            <reference field="4294967294" count="1" selected="0">
              <x v="0"/>
            </reference>
          </references>
        </pivotArea>
      </autoSortScope>
    </pivotField>
    <pivotField numFmtId="2" showAll="0"/>
    <pivotField showAll="0"/>
    <pivotField numFmtId="167" showAll="0"/>
    <pivotField dataField="1" numFmtId="2" showAll="0"/>
    <pivotField showAll="0"/>
    <pivotField numFmtId="2" showAll="0"/>
  </pivotFields>
  <rowFields count="1">
    <field x="22"/>
  </rowFields>
  <rowItems count="5">
    <i>
      <x v="299"/>
    </i>
    <i>
      <x v="215"/>
    </i>
    <i>
      <x v="238"/>
    </i>
    <i>
      <x v="175"/>
    </i>
    <i>
      <x v="225"/>
    </i>
  </rowItems>
  <colItems count="1">
    <i/>
  </colItems>
  <dataFields count="1">
    <dataField name="Sum of Profit" fld="26" baseField="0" baseItem="0" numFmtId="2"/>
  </dataFields>
  <formats count="1">
    <format dxfId="89">
      <pivotArea outline="0" collapsedLevelsAreSubtotals="1" fieldPosition="0"/>
    </format>
  </formats>
  <chartFormats count="4">
    <chartFormat chart="2" format="3"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0"/>
          </reference>
        </references>
      </pivotArea>
    </chartFormat>
    <chartFormat chart="3"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22" type="count" evalOrder="-1" id="3"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3D354A0-DF1C-4111-A8B0-616E2FD88E60}" name="PivotTable2" cacheId="124"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4">
  <location ref="A3:B8" firstHeaderRow="1" firstDataRow="1" firstDataCol="1"/>
  <pivotFields count="29">
    <pivotField showAll="0"/>
    <pivotField showAll="0"/>
    <pivotField numFmtId="165" showAll="0"/>
    <pivotField numFmtId="168" showAll="0"/>
    <pivotField numFmtId="166" showAll="0"/>
    <pivotField showAll="0"/>
    <pivotField numFmtId="1" showAll="0"/>
    <pivotField numFmtId="1" showAll="0">
      <items count="5">
        <item x="1"/>
        <item x="0"/>
        <item x="2"/>
        <item x="3"/>
        <item t="default"/>
      </items>
    </pivotField>
    <pivotField showAll="0"/>
    <pivotField showAll="0"/>
    <pivotField showAll="0">
      <items count="5">
        <item x="2"/>
        <item x="3"/>
        <item x="0"/>
        <item x="1"/>
        <item t="default"/>
      </items>
    </pivotField>
    <pivotField showAll="0"/>
    <pivotField showAll="0"/>
    <pivotField showAll="0"/>
    <pivotField showAll="0"/>
    <pivotField showAll="0"/>
    <pivotField axis="axisRow" showAll="0" measureFilter="1" sortType="ascending">
      <items count="49">
        <item x="24"/>
        <item x="13"/>
        <item x="20"/>
        <item x="7"/>
        <item x="31"/>
        <item x="5"/>
        <item x="27"/>
        <item x="9"/>
        <item x="16"/>
        <item x="19"/>
        <item x="41"/>
        <item x="6"/>
        <item x="14"/>
        <item x="23"/>
        <item x="42"/>
        <item x="30"/>
        <item x="28"/>
        <item x="46"/>
        <item x="34"/>
        <item x="25"/>
        <item x="12"/>
        <item x="18"/>
        <item x="43"/>
        <item x="11"/>
        <item x="37"/>
        <item x="39"/>
        <item x="32"/>
        <item x="15"/>
        <item x="22"/>
        <item x="40"/>
        <item x="4"/>
        <item x="10"/>
        <item x="0"/>
        <item x="33"/>
        <item x="29"/>
        <item x="3"/>
        <item x="35"/>
        <item x="8"/>
        <item x="21"/>
        <item x="26"/>
        <item x="17"/>
        <item x="36"/>
        <item x="45"/>
        <item x="2"/>
        <item x="1"/>
        <item x="44"/>
        <item x="38"/>
        <item x="47"/>
        <item t="default"/>
      </items>
      <autoSortScope>
        <pivotArea dataOnly="0" outline="0" fieldPosition="0">
          <references count="1">
            <reference field="4294967294" count="1" selected="0">
              <x v="0"/>
            </reference>
          </references>
        </pivotArea>
      </autoSortScope>
    </pivotField>
    <pivotField numFmtId="1" showAll="0"/>
    <pivotField showAll="0">
      <items count="5">
        <item x="3"/>
        <item x="0"/>
        <item x="2"/>
        <item x="1"/>
        <item t="default"/>
      </items>
    </pivotField>
    <pivotField showAll="0"/>
    <pivotField showAll="0"/>
    <pivotField showAll="0">
      <items count="5">
        <item x="1"/>
        <item x="3"/>
        <item x="0"/>
        <item x="2"/>
        <item t="default"/>
      </items>
    </pivotField>
    <pivotField showAll="0"/>
    <pivotField dataField="1" numFmtId="2" showAll="0"/>
    <pivotField showAll="0"/>
    <pivotField numFmtId="167" showAll="0"/>
    <pivotField numFmtId="2" showAll="0"/>
    <pivotField showAll="0"/>
    <pivotField numFmtId="2" showAll="0"/>
  </pivotFields>
  <rowFields count="1">
    <field x="16"/>
  </rowFields>
  <rowItems count="5">
    <i>
      <x v="35"/>
    </i>
    <i>
      <x v="44"/>
    </i>
    <i>
      <x v="40"/>
    </i>
    <i>
      <x v="30"/>
    </i>
    <i>
      <x v="3"/>
    </i>
  </rowItems>
  <colItems count="1">
    <i/>
  </colItems>
  <dataFields count="1">
    <dataField name="Sum of Sales" fld="23" baseField="0" baseItem="0" numFmtId="1"/>
  </dataFields>
  <formats count="2">
    <format dxfId="92">
      <pivotArea collapsedLevelsAreSubtotals="1" fieldPosition="0">
        <references count="1">
          <reference field="16" count="1">
            <x v="0"/>
          </reference>
        </references>
      </pivotArea>
    </format>
    <format dxfId="93">
      <pivotArea outline="0" fieldPosition="0">
        <references count="1">
          <reference field="4294967294" count="1">
            <x v="0"/>
          </reference>
        </references>
      </pivotArea>
    </format>
  </formats>
  <chartFormats count="3">
    <chartFormat chart="0"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6" type="count" evalOrder="-1" id="2"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9D95ADA2-6E99-4624-99EC-733AF2C582ED}" name="PivotTable3" cacheId="124"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3">
  <location ref="A3:B8" firstHeaderRow="1" firstDataRow="1" firstDataCol="1"/>
  <pivotFields count="29">
    <pivotField showAll="0"/>
    <pivotField showAll="0"/>
    <pivotField numFmtId="165" showAll="0"/>
    <pivotField numFmtId="168" showAll="0"/>
    <pivotField numFmtId="166" showAll="0"/>
    <pivotField showAll="0"/>
    <pivotField numFmtId="1" showAll="0"/>
    <pivotField numFmtId="1" showAll="0">
      <items count="5">
        <item x="1"/>
        <item x="0"/>
        <item x="2"/>
        <item x="3"/>
        <item t="default"/>
      </items>
    </pivotField>
    <pivotField showAll="0"/>
    <pivotField showAll="0"/>
    <pivotField showAll="0">
      <items count="5">
        <item x="2"/>
        <item x="3"/>
        <item x="0"/>
        <item x="1"/>
        <item t="default"/>
      </items>
    </pivotField>
    <pivotField showAll="0"/>
    <pivotField showAll="0"/>
    <pivotField showAll="0"/>
    <pivotField showAll="0"/>
    <pivotField axis="axisRow" showAll="0" measureFilter="1" sortType="ascending">
      <items count="372">
        <item x="86"/>
        <item x="33"/>
        <item x="286"/>
        <item x="333"/>
        <item x="48"/>
        <item x="220"/>
        <item x="315"/>
        <item x="334"/>
        <item x="214"/>
        <item x="92"/>
        <item x="349"/>
        <item x="345"/>
        <item x="124"/>
        <item x="137"/>
        <item x="43"/>
        <item x="293"/>
        <item x="158"/>
        <item x="75"/>
        <item x="357"/>
        <item x="197"/>
        <item x="203"/>
        <item x="308"/>
        <item x="369"/>
        <item x="148"/>
        <item x="211"/>
        <item x="140"/>
        <item x="90"/>
        <item x="328"/>
        <item x="97"/>
        <item x="173"/>
        <item x="251"/>
        <item x="362"/>
        <item x="342"/>
        <item x="153"/>
        <item x="254"/>
        <item x="121"/>
        <item x="316"/>
        <item x="218"/>
        <item x="260"/>
        <item x="114"/>
        <item x="187"/>
        <item x="295"/>
        <item x="248"/>
        <item x="170"/>
        <item x="320"/>
        <item x="127"/>
        <item x="243"/>
        <item x="234"/>
        <item x="15"/>
        <item x="193"/>
        <item x="85"/>
        <item x="209"/>
        <item x="242"/>
        <item x="363"/>
        <item x="11"/>
        <item x="199"/>
        <item x="343"/>
        <item x="290"/>
        <item x="236"/>
        <item x="283"/>
        <item x="32"/>
        <item x="346"/>
        <item x="100"/>
        <item x="171"/>
        <item x="192"/>
        <item x="76"/>
        <item x="5"/>
        <item x="19"/>
        <item x="306"/>
        <item x="54"/>
        <item x="309"/>
        <item x="154"/>
        <item x="34"/>
        <item x="264"/>
        <item x="77"/>
        <item x="289"/>
        <item x="37"/>
        <item x="232"/>
        <item x="118"/>
        <item x="287"/>
        <item x="188"/>
        <item x="257"/>
        <item x="138"/>
        <item x="204"/>
        <item x="82"/>
        <item x="149"/>
        <item x="146"/>
        <item x="20"/>
        <item x="45"/>
        <item x="120"/>
        <item x="223"/>
        <item x="365"/>
        <item x="311"/>
        <item x="321"/>
        <item x="326"/>
        <item x="47"/>
        <item x="89"/>
        <item x="176"/>
        <item x="341"/>
        <item x="216"/>
        <item x="224"/>
        <item x="292"/>
        <item x="57"/>
        <item x="6"/>
        <item x="335"/>
        <item x="14"/>
        <item x="206"/>
        <item x="88"/>
        <item x="60"/>
        <item x="279"/>
        <item x="150"/>
        <item x="50"/>
        <item x="208"/>
        <item x="72"/>
        <item x="136"/>
        <item x="255"/>
        <item x="359"/>
        <item x="160"/>
        <item x="227"/>
        <item x="178"/>
        <item x="229"/>
        <item x="78"/>
        <item x="282"/>
        <item x="252"/>
        <item x="263"/>
        <item x="267"/>
        <item x="361"/>
        <item x="169"/>
        <item x="262"/>
        <item x="213"/>
        <item x="222"/>
        <item x="105"/>
        <item x="249"/>
        <item x="133"/>
        <item x="329"/>
        <item x="122"/>
        <item x="132"/>
        <item x="116"/>
        <item x="225"/>
        <item x="272"/>
        <item x="65"/>
        <item x="332"/>
        <item x="53"/>
        <item x="312"/>
        <item x="307"/>
        <item x="268"/>
        <item x="26"/>
        <item x="201"/>
        <item x="366"/>
        <item x="235"/>
        <item x="17"/>
        <item x="66"/>
        <item x="281"/>
        <item x="28"/>
        <item x="319"/>
        <item x="325"/>
        <item x="275"/>
        <item x="42"/>
        <item x="370"/>
        <item x="64"/>
        <item x="46"/>
        <item x="237"/>
        <item x="181"/>
        <item x="300"/>
        <item x="338"/>
        <item x="93"/>
        <item x="244"/>
        <item x="51"/>
        <item x="101"/>
        <item x="103"/>
        <item x="62"/>
        <item x="157"/>
        <item x="162"/>
        <item x="129"/>
        <item x="40"/>
        <item x="81"/>
        <item x="291"/>
        <item x="364"/>
        <item x="106"/>
        <item x="256"/>
        <item x="141"/>
        <item x="310"/>
        <item x="1"/>
        <item x="177"/>
        <item x="10"/>
        <item x="58"/>
        <item x="44"/>
        <item x="238"/>
        <item x="353"/>
        <item x="186"/>
        <item x="350"/>
        <item x="73"/>
        <item x="94"/>
        <item x="230"/>
        <item x="258"/>
        <item x="29"/>
        <item x="356"/>
        <item x="194"/>
        <item x="278"/>
        <item x="231"/>
        <item x="99"/>
        <item x="368"/>
        <item x="358"/>
        <item x="159"/>
        <item x="219"/>
        <item x="172"/>
        <item x="22"/>
        <item x="128"/>
        <item x="117"/>
        <item x="119"/>
        <item x="130"/>
        <item x="182"/>
        <item x="143"/>
        <item x="314"/>
        <item x="303"/>
        <item x="38"/>
        <item x="247"/>
        <item x="145"/>
        <item x="49"/>
        <item x="147"/>
        <item x="228"/>
        <item x="271"/>
        <item x="274"/>
        <item x="9"/>
        <item x="83"/>
        <item x="266"/>
        <item x="74"/>
        <item x="302"/>
        <item x="104"/>
        <item x="168"/>
        <item x="277"/>
        <item x="360"/>
        <item x="4"/>
        <item x="52"/>
        <item x="91"/>
        <item x="126"/>
        <item x="318"/>
        <item x="191"/>
        <item x="70"/>
        <item x="107"/>
        <item x="297"/>
        <item x="59"/>
        <item x="110"/>
        <item x="337"/>
        <item x="125"/>
        <item x="352"/>
        <item x="313"/>
        <item x="131"/>
        <item x="165"/>
        <item x="200"/>
        <item x="163"/>
        <item x="142"/>
        <item x="98"/>
        <item x="25"/>
        <item x="215"/>
        <item x="56"/>
        <item x="36"/>
        <item x="347"/>
        <item x="304"/>
        <item x="31"/>
        <item x="284"/>
        <item x="7"/>
        <item x="68"/>
        <item x="330"/>
        <item x="3"/>
        <item x="39"/>
        <item x="239"/>
        <item x="202"/>
        <item x="134"/>
        <item x="305"/>
        <item x="273"/>
        <item x="113"/>
        <item x="167"/>
        <item x="327"/>
        <item x="184"/>
        <item x="198"/>
        <item x="354"/>
        <item x="288"/>
        <item x="246"/>
        <item x="30"/>
        <item x="111"/>
        <item x="102"/>
        <item x="96"/>
        <item x="270"/>
        <item x="348"/>
        <item x="265"/>
        <item x="21"/>
        <item x="135"/>
        <item x="24"/>
        <item x="55"/>
        <item x="253"/>
        <item x="217"/>
        <item x="61"/>
        <item x="269"/>
        <item x="115"/>
        <item x="112"/>
        <item x="156"/>
        <item x="35"/>
        <item x="367"/>
        <item x="261"/>
        <item x="144"/>
        <item x="207"/>
        <item x="241"/>
        <item x="166"/>
        <item x="151"/>
        <item x="123"/>
        <item x="8"/>
        <item x="16"/>
        <item x="285"/>
        <item x="69"/>
        <item x="298"/>
        <item x="296"/>
        <item x="280"/>
        <item x="240"/>
        <item x="317"/>
        <item x="18"/>
        <item x="12"/>
        <item x="67"/>
        <item x="331"/>
        <item x="189"/>
        <item x="95"/>
        <item x="212"/>
        <item x="164"/>
        <item x="2"/>
        <item x="340"/>
        <item x="226"/>
        <item x="276"/>
        <item x="175"/>
        <item x="323"/>
        <item x="190"/>
        <item x="152"/>
        <item x="80"/>
        <item x="79"/>
        <item x="23"/>
        <item x="84"/>
        <item x="71"/>
        <item x="63"/>
        <item x="108"/>
        <item x="0"/>
        <item x="205"/>
        <item x="183"/>
        <item x="155"/>
        <item x="210"/>
        <item x="185"/>
        <item x="221"/>
        <item x="355"/>
        <item x="259"/>
        <item x="351"/>
        <item x="301"/>
        <item x="41"/>
        <item x="245"/>
        <item x="179"/>
        <item x="87"/>
        <item x="324"/>
        <item x="13"/>
        <item x="294"/>
        <item x="196"/>
        <item x="250"/>
        <item x="339"/>
        <item x="109"/>
        <item x="139"/>
        <item x="27"/>
        <item x="180"/>
        <item x="344"/>
        <item x="195"/>
        <item x="161"/>
        <item x="299"/>
        <item x="233"/>
        <item x="174"/>
        <item x="336"/>
        <item x="322"/>
        <item t="default"/>
      </items>
      <autoSortScope>
        <pivotArea dataOnly="0" outline="0" fieldPosition="0">
          <references count="1">
            <reference field="4294967294" count="1" selected="0">
              <x v="0"/>
            </reference>
          </references>
        </pivotArea>
      </autoSortScope>
    </pivotField>
    <pivotField showAll="0">
      <items count="49">
        <item x="24"/>
        <item x="13"/>
        <item x="20"/>
        <item x="7"/>
        <item x="31"/>
        <item x="5"/>
        <item x="27"/>
        <item x="9"/>
        <item x="16"/>
        <item x="19"/>
        <item x="41"/>
        <item x="6"/>
        <item x="14"/>
        <item x="23"/>
        <item x="42"/>
        <item x="30"/>
        <item x="28"/>
        <item x="46"/>
        <item x="34"/>
        <item x="25"/>
        <item x="12"/>
        <item x="18"/>
        <item x="43"/>
        <item x="11"/>
        <item x="37"/>
        <item x="39"/>
        <item x="32"/>
        <item x="15"/>
        <item x="22"/>
        <item x="40"/>
        <item x="4"/>
        <item x="10"/>
        <item x="0"/>
        <item x="33"/>
        <item x="29"/>
        <item x="3"/>
        <item x="35"/>
        <item x="8"/>
        <item x="21"/>
        <item x="26"/>
        <item x="17"/>
        <item x="36"/>
        <item x="45"/>
        <item x="2"/>
        <item x="1"/>
        <item x="44"/>
        <item x="38"/>
        <item x="47"/>
        <item t="default"/>
      </items>
    </pivotField>
    <pivotField numFmtId="1" showAll="0"/>
    <pivotField showAll="0">
      <items count="5">
        <item x="3"/>
        <item x="0"/>
        <item x="2"/>
        <item x="1"/>
        <item t="default"/>
      </items>
    </pivotField>
    <pivotField showAll="0"/>
    <pivotField showAll="0"/>
    <pivotField showAll="0">
      <items count="5">
        <item x="1"/>
        <item x="3"/>
        <item x="0"/>
        <item x="2"/>
        <item t="default"/>
      </items>
    </pivotField>
    <pivotField showAll="0"/>
    <pivotField dataField="1" numFmtId="2" showAll="0"/>
    <pivotField showAll="0"/>
    <pivotField numFmtId="167" showAll="0"/>
    <pivotField numFmtId="2" showAll="0"/>
    <pivotField showAll="0"/>
    <pivotField numFmtId="2" showAll="0"/>
  </pivotFields>
  <rowFields count="1">
    <field x="15"/>
  </rowFields>
  <rowItems count="5">
    <i>
      <x v="307"/>
    </i>
    <i>
      <x v="264"/>
    </i>
    <i>
      <x v="316"/>
    </i>
    <i>
      <x v="184"/>
    </i>
    <i>
      <x v="232"/>
    </i>
  </rowItems>
  <colItems count="1">
    <i/>
  </colItems>
  <dataFields count="1">
    <dataField name="Sum of Sales" fld="23" baseField="0" baseItem="0" numFmtId="1"/>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5"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0B2077CE-4F9D-4947-9E84-F8D1743DC11F}" name="PivotTable4" cacheId="124"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5">
  <location ref="A3:C6" firstHeaderRow="0" firstDataRow="1" firstDataCol="1"/>
  <pivotFields count="29">
    <pivotField showAll="0"/>
    <pivotField showAll="0"/>
    <pivotField numFmtId="165" showAll="0"/>
    <pivotField numFmtId="168" showAll="0"/>
    <pivotField numFmtId="166" showAll="0"/>
    <pivotField showAll="0"/>
    <pivotField numFmtId="1" showAll="0"/>
    <pivotField numFmtId="1" showAll="0">
      <items count="5">
        <item x="1"/>
        <item x="0"/>
        <item x="2"/>
        <item x="3"/>
        <item t="default"/>
      </items>
    </pivotField>
    <pivotField showAll="0"/>
    <pivotField showAll="0"/>
    <pivotField showAll="0">
      <items count="5">
        <item x="2"/>
        <item x="3"/>
        <item x="0"/>
        <item x="1"/>
        <item t="default"/>
      </items>
    </pivotField>
    <pivotField showAll="0"/>
    <pivotField showAll="0"/>
    <pivotField axis="axisRow" showAll="0">
      <items count="4">
        <item x="1"/>
        <item x="0"/>
        <item x="2"/>
        <item t="default"/>
      </items>
    </pivotField>
    <pivotField showAll="0"/>
    <pivotField showAll="0"/>
    <pivotField showAll="0">
      <items count="49">
        <item x="24"/>
        <item x="13"/>
        <item x="20"/>
        <item x="7"/>
        <item x="31"/>
        <item x="5"/>
        <item x="27"/>
        <item x="9"/>
        <item x="16"/>
        <item x="19"/>
        <item x="41"/>
        <item x="6"/>
        <item x="14"/>
        <item x="23"/>
        <item x="42"/>
        <item x="30"/>
        <item x="28"/>
        <item x="46"/>
        <item x="34"/>
        <item x="25"/>
        <item x="12"/>
        <item x="18"/>
        <item x="43"/>
        <item x="11"/>
        <item x="37"/>
        <item x="39"/>
        <item x="32"/>
        <item x="15"/>
        <item x="22"/>
        <item x="40"/>
        <item x="4"/>
        <item x="10"/>
        <item x="0"/>
        <item x="33"/>
        <item x="29"/>
        <item x="3"/>
        <item x="35"/>
        <item x="8"/>
        <item x="21"/>
        <item x="26"/>
        <item x="17"/>
        <item x="36"/>
        <item x="45"/>
        <item x="2"/>
        <item x="1"/>
        <item x="44"/>
        <item x="38"/>
        <item x="47"/>
        <item t="default"/>
      </items>
    </pivotField>
    <pivotField numFmtId="1" showAll="0"/>
    <pivotField showAll="0">
      <items count="5">
        <item x="3"/>
        <item x="0"/>
        <item x="2"/>
        <item x="1"/>
        <item t="default"/>
      </items>
    </pivotField>
    <pivotField showAll="0"/>
    <pivotField showAll="0"/>
    <pivotField showAll="0">
      <items count="5">
        <item x="1"/>
        <item x="3"/>
        <item x="0"/>
        <item x="2"/>
        <item t="default"/>
      </items>
    </pivotField>
    <pivotField showAll="0"/>
    <pivotField dataField="1" numFmtId="2" showAll="0"/>
    <pivotField showAll="0"/>
    <pivotField dataField="1" numFmtId="167" showAll="0"/>
    <pivotField numFmtId="2" showAll="0"/>
    <pivotField showAll="0"/>
    <pivotField numFmtId="2" showAll="0"/>
  </pivotFields>
  <rowFields count="1">
    <field x="13"/>
  </rowFields>
  <rowItems count="3">
    <i>
      <x/>
    </i>
    <i>
      <x v="1"/>
    </i>
    <i>
      <x v="2"/>
    </i>
  </rowItems>
  <colFields count="1">
    <field x="-2"/>
  </colFields>
  <colItems count="2">
    <i>
      <x/>
    </i>
    <i i="1">
      <x v="1"/>
    </i>
  </colItems>
  <dataFields count="2">
    <dataField name="Sum of Sales" fld="23" baseField="0" baseItem="0" numFmtId="1"/>
    <dataField name="Sum of Discount" fld="25" baseField="0" baseItem="0" numFmtId="1"/>
  </dataFields>
  <chartFormats count="6">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3" format="4"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1"/>
          </reference>
        </references>
      </pivotArea>
    </chartFormat>
    <chartFormat chart="4" format="6" series="1">
      <pivotArea type="data" outline="0" fieldPosition="0">
        <references count="1">
          <reference field="4294967294" count="1" selected="0">
            <x v="0"/>
          </reference>
        </references>
      </pivotArea>
    </chartFormat>
    <chartFormat chart="4" format="7"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3A3347C6-6309-4EB8-942F-CF3C574D8D52}" name="PivotTable1" cacheId="124"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5">
  <location ref="A3:C6" firstHeaderRow="0" firstDataRow="1" firstDataCol="1"/>
  <pivotFields count="29">
    <pivotField showAll="0"/>
    <pivotField showAll="0"/>
    <pivotField numFmtId="165" showAll="0"/>
    <pivotField numFmtId="168" showAll="0"/>
    <pivotField numFmtId="166" showAll="0"/>
    <pivotField showAll="0"/>
    <pivotField numFmtId="1" showAll="0"/>
    <pivotField numFmtId="1" showAll="0">
      <items count="5">
        <item x="1"/>
        <item x="0"/>
        <item x="2"/>
        <item x="3"/>
        <item t="default"/>
      </items>
    </pivotField>
    <pivotField showAll="0"/>
    <pivotField showAll="0"/>
    <pivotField showAll="0">
      <items count="5">
        <item x="2"/>
        <item x="3"/>
        <item x="0"/>
        <item x="1"/>
        <item t="default"/>
      </items>
    </pivotField>
    <pivotField showAll="0"/>
    <pivotField showAll="0"/>
    <pivotField axis="axisRow" showAll="0">
      <items count="4">
        <item x="1"/>
        <item x="0"/>
        <item x="2"/>
        <item t="default"/>
      </items>
    </pivotField>
    <pivotField showAll="0"/>
    <pivotField showAll="0"/>
    <pivotField showAll="0">
      <items count="49">
        <item x="24"/>
        <item x="13"/>
        <item x="20"/>
        <item x="7"/>
        <item x="31"/>
        <item x="5"/>
        <item x="27"/>
        <item x="9"/>
        <item x="16"/>
        <item x="19"/>
        <item x="41"/>
        <item x="6"/>
        <item x="14"/>
        <item x="23"/>
        <item x="42"/>
        <item x="30"/>
        <item x="28"/>
        <item x="46"/>
        <item x="34"/>
        <item x="25"/>
        <item x="12"/>
        <item x="18"/>
        <item x="43"/>
        <item x="11"/>
        <item x="37"/>
        <item x="39"/>
        <item x="32"/>
        <item x="15"/>
        <item x="22"/>
        <item x="40"/>
        <item x="4"/>
        <item x="10"/>
        <item x="0"/>
        <item x="33"/>
        <item x="29"/>
        <item x="3"/>
        <item x="35"/>
        <item x="8"/>
        <item x="21"/>
        <item x="26"/>
        <item x="17"/>
        <item x="36"/>
        <item x="45"/>
        <item x="2"/>
        <item x="1"/>
        <item x="44"/>
        <item x="38"/>
        <item x="47"/>
        <item t="default"/>
      </items>
    </pivotField>
    <pivotField numFmtId="1" showAll="0"/>
    <pivotField showAll="0">
      <items count="5">
        <item x="3"/>
        <item x="0"/>
        <item x="2"/>
        <item x="1"/>
        <item t="default"/>
      </items>
    </pivotField>
    <pivotField showAll="0"/>
    <pivotField showAll="0"/>
    <pivotField showAll="0">
      <items count="5">
        <item x="1"/>
        <item x="3"/>
        <item x="0"/>
        <item x="2"/>
        <item t="default"/>
      </items>
    </pivotField>
    <pivotField showAll="0"/>
    <pivotField dataField="1" numFmtId="2" showAll="0"/>
    <pivotField showAll="0"/>
    <pivotField numFmtId="167" showAll="0"/>
    <pivotField dataField="1" numFmtId="2" showAll="0"/>
    <pivotField showAll="0"/>
    <pivotField numFmtId="2" showAll="0"/>
  </pivotFields>
  <rowFields count="1">
    <field x="13"/>
  </rowFields>
  <rowItems count="3">
    <i>
      <x/>
    </i>
    <i>
      <x v="1"/>
    </i>
    <i>
      <x v="2"/>
    </i>
  </rowItems>
  <colFields count="1">
    <field x="-2"/>
  </colFields>
  <colItems count="2">
    <i>
      <x/>
    </i>
    <i i="1">
      <x v="1"/>
    </i>
  </colItems>
  <dataFields count="2">
    <dataField name="Sum of Sales" fld="23" baseField="0" baseItem="0" numFmtId="1"/>
    <dataField name="Sum of Profit" fld="26" baseField="0" baseItem="0" numFmtId="1"/>
  </dataField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4" format="4" series="1">
      <pivotArea type="data" outline="0" fieldPosition="0">
        <references count="1">
          <reference field="4294967294" count="1" selected="0">
            <x v="0"/>
          </reference>
        </references>
      </pivotArea>
    </chartFormat>
    <chartFormat chart="4"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8A386718-4087-4C89-8238-349E6974F295}" name="PivotTable3" cacheId="124"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4">
  <location ref="A3:F7" firstHeaderRow="1" firstDataRow="2" firstDataCol="1"/>
  <pivotFields count="29">
    <pivotField showAll="0"/>
    <pivotField dataField="1" showAll="0"/>
    <pivotField numFmtId="165" showAll="0"/>
    <pivotField numFmtId="168" showAll="0"/>
    <pivotField numFmtId="166" showAll="0"/>
    <pivotField showAll="0"/>
    <pivotField numFmtId="1" showAll="0"/>
    <pivotField numFmtId="1" showAll="0">
      <items count="5">
        <item x="1"/>
        <item x="0"/>
        <item x="2"/>
        <item x="3"/>
        <item t="default"/>
      </items>
    </pivotField>
    <pivotField showAll="0"/>
    <pivotField showAll="0"/>
    <pivotField axis="axisCol" showAll="0">
      <items count="5">
        <item x="2"/>
        <item x="3"/>
        <item x="0"/>
        <item x="1"/>
        <item t="default"/>
      </items>
    </pivotField>
    <pivotField showAll="0"/>
    <pivotField showAll="0"/>
    <pivotField axis="axisRow" showAll="0">
      <items count="4">
        <item x="1"/>
        <item x="0"/>
        <item x="2"/>
        <item t="default"/>
      </items>
    </pivotField>
    <pivotField showAll="0"/>
    <pivotField showAll="0"/>
    <pivotField showAll="0">
      <items count="49">
        <item x="24"/>
        <item x="13"/>
        <item x="20"/>
        <item x="7"/>
        <item x="31"/>
        <item x="5"/>
        <item x="27"/>
        <item x="9"/>
        <item x="16"/>
        <item x="19"/>
        <item x="41"/>
        <item x="6"/>
        <item x="14"/>
        <item x="23"/>
        <item x="42"/>
        <item x="30"/>
        <item x="28"/>
        <item x="46"/>
        <item x="34"/>
        <item x="25"/>
        <item x="12"/>
        <item x="18"/>
        <item x="43"/>
        <item x="11"/>
        <item x="37"/>
        <item x="39"/>
        <item x="32"/>
        <item x="15"/>
        <item x="22"/>
        <item x="40"/>
        <item x="4"/>
        <item x="10"/>
        <item x="0"/>
        <item x="33"/>
        <item x="29"/>
        <item x="3"/>
        <item x="35"/>
        <item x="8"/>
        <item x="21"/>
        <item x="26"/>
        <item x="17"/>
        <item x="36"/>
        <item x="45"/>
        <item x="2"/>
        <item x="1"/>
        <item x="44"/>
        <item x="38"/>
        <item x="47"/>
        <item t="default"/>
      </items>
    </pivotField>
    <pivotField numFmtId="1" showAll="0"/>
    <pivotField showAll="0">
      <items count="5">
        <item x="3"/>
        <item x="0"/>
        <item x="2"/>
        <item x="1"/>
        <item t="default"/>
      </items>
    </pivotField>
    <pivotField showAll="0"/>
    <pivotField showAll="0"/>
    <pivotField showAll="0">
      <items count="5">
        <item x="1"/>
        <item x="3"/>
        <item x="0"/>
        <item x="2"/>
        <item t="default"/>
      </items>
    </pivotField>
    <pivotField showAll="0"/>
    <pivotField numFmtId="2" showAll="0"/>
    <pivotField showAll="0"/>
    <pivotField numFmtId="167" showAll="0"/>
    <pivotField numFmtId="2" showAll="0"/>
    <pivotField showAll="0"/>
    <pivotField numFmtId="2" showAll="0"/>
  </pivotFields>
  <rowFields count="1">
    <field x="13"/>
  </rowFields>
  <rowItems count="3">
    <i>
      <x/>
    </i>
    <i>
      <x v="1"/>
    </i>
    <i>
      <x v="2"/>
    </i>
  </rowItems>
  <colFields count="1">
    <field x="10"/>
  </colFields>
  <colItems count="5">
    <i>
      <x/>
    </i>
    <i>
      <x v="1"/>
    </i>
    <i>
      <x v="2"/>
    </i>
    <i>
      <x v="3"/>
    </i>
    <i t="grand">
      <x/>
    </i>
  </colItems>
  <dataFields count="1">
    <dataField name="Count of Order ID" fld="1" subtotal="count" baseField="0" baseItem="0"/>
  </dataFields>
  <chartFormats count="12">
    <chartFormat chart="3" format="16" series="1">
      <pivotArea type="data" outline="0" fieldPosition="0">
        <references count="1">
          <reference field="10" count="1" selected="0">
            <x v="0"/>
          </reference>
        </references>
      </pivotArea>
    </chartFormat>
    <chartFormat chart="3" format="17" series="1">
      <pivotArea type="data" outline="0" fieldPosition="0">
        <references count="1">
          <reference field="10" count="1" selected="0">
            <x v="1"/>
          </reference>
        </references>
      </pivotArea>
    </chartFormat>
    <chartFormat chart="3" format="18" series="1">
      <pivotArea type="data" outline="0" fieldPosition="0">
        <references count="1">
          <reference field="10" count="1" selected="0">
            <x v="2"/>
          </reference>
        </references>
      </pivotArea>
    </chartFormat>
    <chartFormat chart="3" format="19" series="1">
      <pivotArea type="data" outline="0" fieldPosition="0">
        <references count="1">
          <reference field="10" count="1" selected="0">
            <x v="3"/>
          </reference>
        </references>
      </pivotArea>
    </chartFormat>
    <chartFormat chart="0" format="8" series="1">
      <pivotArea type="data" outline="0" fieldPosition="0">
        <references count="1">
          <reference field="10" count="1" selected="0">
            <x v="0"/>
          </reference>
        </references>
      </pivotArea>
    </chartFormat>
    <chartFormat chart="0" format="9" series="1">
      <pivotArea type="data" outline="0" fieldPosition="0">
        <references count="1">
          <reference field="10" count="1" selected="0">
            <x v="1"/>
          </reference>
        </references>
      </pivotArea>
    </chartFormat>
    <chartFormat chart="0" format="10" series="1">
      <pivotArea type="data" outline="0" fieldPosition="0">
        <references count="1">
          <reference field="10" count="1" selected="0">
            <x v="2"/>
          </reference>
        </references>
      </pivotArea>
    </chartFormat>
    <chartFormat chart="0" format="11" series="1">
      <pivotArea type="data" outline="0" fieldPosition="0">
        <references count="1">
          <reference field="10" count="1" selected="0">
            <x v="3"/>
          </reference>
        </references>
      </pivotArea>
    </chartFormat>
    <chartFormat chart="3" format="20" series="1">
      <pivotArea type="data" outline="0" fieldPosition="0">
        <references count="2">
          <reference field="4294967294" count="1" selected="0">
            <x v="0"/>
          </reference>
          <reference field="10" count="1" selected="0">
            <x v="0"/>
          </reference>
        </references>
      </pivotArea>
    </chartFormat>
    <chartFormat chart="3" format="21" series="1">
      <pivotArea type="data" outline="0" fieldPosition="0">
        <references count="2">
          <reference field="4294967294" count="1" selected="0">
            <x v="0"/>
          </reference>
          <reference field="10" count="1" selected="0">
            <x v="1"/>
          </reference>
        </references>
      </pivotArea>
    </chartFormat>
    <chartFormat chart="3" format="22" series="1">
      <pivotArea type="data" outline="0" fieldPosition="0">
        <references count="2">
          <reference field="4294967294" count="1" selected="0">
            <x v="0"/>
          </reference>
          <reference field="10" count="1" selected="0">
            <x v="2"/>
          </reference>
        </references>
      </pivotArea>
    </chartFormat>
    <chartFormat chart="3" format="23" series="1">
      <pivotArea type="data" outline="0" fieldPosition="0">
        <references count="2">
          <reference field="4294967294" count="1" selected="0">
            <x v="0"/>
          </reference>
          <reference field="10"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35DDA93F-E26B-45CA-8538-7810BE257C15}" name="PivotTable2" cacheId="124"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3:B51" firstHeaderRow="1" firstDataRow="1" firstDataCol="1"/>
  <pivotFields count="29">
    <pivotField showAll="0"/>
    <pivotField showAll="0"/>
    <pivotField numFmtId="165" showAll="0"/>
    <pivotField numFmtId="168" showAll="0"/>
    <pivotField numFmtId="166" showAll="0"/>
    <pivotField showAll="0"/>
    <pivotField numFmtId="1" showAll="0"/>
    <pivotField numFmtId="1" showAll="0">
      <items count="5">
        <item x="1"/>
        <item x="0"/>
        <item x="2"/>
        <item x="3"/>
        <item t="default"/>
      </items>
    </pivotField>
    <pivotField showAll="0"/>
    <pivotField showAll="0"/>
    <pivotField showAll="0">
      <items count="5">
        <item x="2"/>
        <item x="3"/>
        <item x="0"/>
        <item x="1"/>
        <item t="default"/>
      </items>
    </pivotField>
    <pivotField showAll="0"/>
    <pivotField showAll="0"/>
    <pivotField showAll="0"/>
    <pivotField showAll="0"/>
    <pivotField showAll="0"/>
    <pivotField axis="axisRow" showAll="0">
      <items count="49">
        <item x="24"/>
        <item x="13"/>
        <item x="20"/>
        <item x="7"/>
        <item x="31"/>
        <item x="5"/>
        <item x="27"/>
        <item x="9"/>
        <item x="16"/>
        <item x="19"/>
        <item x="41"/>
        <item x="6"/>
        <item x="14"/>
        <item x="23"/>
        <item x="42"/>
        <item x="30"/>
        <item x="28"/>
        <item x="46"/>
        <item x="34"/>
        <item x="25"/>
        <item x="12"/>
        <item x="18"/>
        <item x="43"/>
        <item x="11"/>
        <item x="37"/>
        <item x="39"/>
        <item x="32"/>
        <item x="15"/>
        <item x="22"/>
        <item x="40"/>
        <item x="4"/>
        <item x="10"/>
        <item x="0"/>
        <item x="33"/>
        <item x="29"/>
        <item x="3"/>
        <item x="35"/>
        <item x="8"/>
        <item x="21"/>
        <item x="26"/>
        <item x="17"/>
        <item x="36"/>
        <item x="45"/>
        <item x="2"/>
        <item x="1"/>
        <item x="44"/>
        <item x="38"/>
        <item x="47"/>
        <item t="default"/>
      </items>
    </pivotField>
    <pivotField numFmtId="1" showAll="0"/>
    <pivotField showAll="0">
      <items count="5">
        <item x="3"/>
        <item x="0"/>
        <item x="2"/>
        <item x="1"/>
        <item t="default"/>
      </items>
    </pivotField>
    <pivotField showAll="0"/>
    <pivotField showAll="0"/>
    <pivotField showAll="0">
      <items count="5">
        <item x="1"/>
        <item x="3"/>
        <item x="0"/>
        <item x="2"/>
        <item t="default"/>
      </items>
    </pivotField>
    <pivotField showAll="0"/>
    <pivotField dataField="1" numFmtId="2" showAll="0"/>
    <pivotField showAll="0"/>
    <pivotField numFmtId="167" showAll="0"/>
    <pivotField numFmtId="2" showAll="0"/>
    <pivotField showAll="0"/>
    <pivotField numFmtId="2" showAll="0"/>
  </pivotFields>
  <rowFields count="1">
    <field x="16"/>
  </rowFields>
  <rowItems count="48">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rowItems>
  <colItems count="1">
    <i/>
  </colItems>
  <dataFields count="1">
    <dataField name="Sum of Sales" fld="23" baseField="0" baseItem="0" numFmtId="1"/>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C91CE8BC-3584-402E-AE72-81FE5D195732}" name="PivotTable4" cacheId="12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E4" firstHeaderRow="0" firstDataRow="1" firstDataCol="0"/>
  <pivotFields count="29">
    <pivotField showAll="0"/>
    <pivotField dataField="1" showAll="0"/>
    <pivotField numFmtId="165" showAll="0"/>
    <pivotField numFmtId="168" showAll="0"/>
    <pivotField numFmtId="166" showAll="0"/>
    <pivotField showAll="0"/>
    <pivotField numFmtId="1" showAll="0"/>
    <pivotField numFmtId="1" showAll="0">
      <items count="5">
        <item x="1"/>
        <item x="0"/>
        <item x="2"/>
        <item x="3"/>
        <item t="default"/>
      </items>
    </pivotField>
    <pivotField showAll="0"/>
    <pivotField showAll="0"/>
    <pivotField showAll="0">
      <items count="5">
        <item x="2"/>
        <item x="3"/>
        <item x="0"/>
        <item x="1"/>
        <item t="default"/>
      </items>
    </pivotField>
    <pivotField showAll="0"/>
    <pivotField showAll="0"/>
    <pivotField showAll="0"/>
    <pivotField showAll="0"/>
    <pivotField showAll="0"/>
    <pivotField showAll="0"/>
    <pivotField numFmtId="1" showAll="0"/>
    <pivotField showAll="0">
      <items count="5">
        <item x="3"/>
        <item x="0"/>
        <item x="2"/>
        <item x="1"/>
        <item t="default"/>
      </items>
    </pivotField>
    <pivotField showAll="0"/>
    <pivotField showAll="0"/>
    <pivotField showAll="0">
      <items count="5">
        <item x="1"/>
        <item x="3"/>
        <item x="0"/>
        <item x="2"/>
        <item t="default"/>
      </items>
    </pivotField>
    <pivotField showAll="0"/>
    <pivotField dataField="1" numFmtId="2" showAll="0"/>
    <pivotField showAll="0"/>
    <pivotField dataField="1" numFmtId="167" showAll="0"/>
    <pivotField dataField="1" numFmtId="2" showAll="0"/>
    <pivotField dataField="1" showAll="0"/>
    <pivotField numFmtId="2" showAll="0"/>
  </pivotFields>
  <rowItems count="1">
    <i/>
  </rowItems>
  <colFields count="1">
    <field x="-2"/>
  </colFields>
  <colItems count="5">
    <i>
      <x/>
    </i>
    <i i="1">
      <x v="1"/>
    </i>
    <i i="2">
      <x v="2"/>
    </i>
    <i i="3">
      <x v="3"/>
    </i>
    <i i="4">
      <x v="4"/>
    </i>
  </colItems>
  <dataFields count="5">
    <dataField name="Sum of Sales" fld="23" baseField="0" baseItem="4" numFmtId="1"/>
    <dataField name="Count of Order ID" fld="1" subtotal="count" baseField="0" baseItem="0"/>
    <dataField name="Sum of Profit" fld="26" baseField="0" baseItem="0" numFmtId="1"/>
    <dataField name="Average of Discount" fld="25" subtotal="average" baseField="0" baseItem="2" numFmtId="9"/>
    <dataField name="Count of Zero-Profit Order" fld="27" subtotal="count" baseField="0" baseItem="0"/>
  </dataFields>
  <formats count="2">
    <format dxfId="90">
      <pivotArea outline="0" collapsedLevelsAreSubtotals="1" fieldPosition="0">
        <references count="1">
          <reference field="4294967294" count="1" selected="0">
            <x v="3"/>
          </reference>
        </references>
      </pivotArea>
    </format>
    <format dxfId="91">
      <pivotArea outline="0" collapsedLevelsAreSubtotals="1" fieldPosition="0">
        <references count="1">
          <reference field="4294967294" count="1" selected="0">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5AC8CB1C-AD9B-4BF0-A593-70E2570C79DE}" name="PivotTable1" cacheId="12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6" firstHeaderRow="1" firstDataRow="1" firstDataCol="1"/>
  <pivotFields count="29">
    <pivotField showAll="0"/>
    <pivotField dataField="1" showAll="0"/>
    <pivotField numFmtId="165" showAll="0"/>
    <pivotField numFmtId="168" showAll="0"/>
    <pivotField numFmtId="166" showAll="0"/>
    <pivotField showAll="0"/>
    <pivotField numFmtId="1" showAll="0"/>
    <pivotField numFmtId="1" showAll="0">
      <items count="5">
        <item x="1"/>
        <item x="0"/>
        <item x="2"/>
        <item x="3"/>
        <item t="default"/>
      </items>
    </pivotField>
    <pivotField showAll="0"/>
    <pivotField showAll="0"/>
    <pivotField showAll="0">
      <items count="5">
        <item x="2"/>
        <item x="3"/>
        <item x="0"/>
        <item x="1"/>
        <item t="default"/>
      </items>
    </pivotField>
    <pivotField showAll="0"/>
    <pivotField showAll="0"/>
    <pivotField showAll="0"/>
    <pivotField showAll="0"/>
    <pivotField showAll="0"/>
    <pivotField showAll="0"/>
    <pivotField numFmtId="1" showAll="0"/>
    <pivotField showAll="0">
      <items count="5">
        <item x="3"/>
        <item x="0"/>
        <item x="2"/>
        <item x="1"/>
        <item t="default"/>
      </items>
    </pivotField>
    <pivotField showAll="0"/>
    <pivotField showAll="0"/>
    <pivotField showAll="0">
      <items count="5">
        <item x="1"/>
        <item x="3"/>
        <item x="0"/>
        <item x="2"/>
        <item t="default"/>
      </items>
    </pivotField>
    <pivotField showAll="0"/>
    <pivotField numFmtId="2" showAll="0"/>
    <pivotField showAll="0"/>
    <pivotField numFmtId="167" showAll="0"/>
    <pivotField numFmtId="2" showAll="0"/>
    <pivotField axis="axisRow" showAll="0">
      <items count="3">
        <item x="0"/>
        <item x="1"/>
        <item t="default"/>
      </items>
    </pivotField>
    <pivotField numFmtId="2" showAll="0"/>
  </pivotFields>
  <rowFields count="1">
    <field x="27"/>
  </rowFields>
  <rowItems count="3">
    <i>
      <x/>
    </i>
    <i>
      <x v="1"/>
    </i>
    <i t="grand">
      <x/>
    </i>
  </rowItems>
  <colItems count="1">
    <i/>
  </colItems>
  <dataFields count="1">
    <dataField name="Count of Order ID" fld="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ub_Category" xr10:uid="{9FCEBFED-9A4F-44CE-82B0-F00E7B0B6C59}" sourceName="Sub-Category">
  <pivotTables>
    <pivotTable tabId="32" name="PivotTable2"/>
    <pivotTable tabId="2" name="PivotTable1"/>
    <pivotTable tabId="34" name="PivotTable4"/>
    <pivotTable tabId="35" name="PivotTable1"/>
    <pivotTable tabId="30" name="PivotTable1"/>
    <pivotTable tabId="33" name="PivotTable3"/>
    <pivotTable tabId="31" name="PivotTable1"/>
    <pivotTable tabId="36" name="PivotTable2"/>
    <pivotTable tabId="37" name="PivotTable3"/>
    <pivotTable tabId="39" name="PivotTable2"/>
    <pivotTable tabId="40" name="PivotTable4"/>
    <pivotTable tabId="41" name="PivotTable1"/>
  </pivotTables>
  <data>
    <tabular pivotCacheId="243762684">
      <items count="4">
        <i x="1" s="1"/>
        <i x="3" s="1"/>
        <i x="0"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7053D073-011F-4C68-914A-EEF2B9DAB75B}" sourceName="Region">
  <pivotTables>
    <pivotTable tabId="35" name="PivotTable1"/>
    <pivotTable tabId="2" name="PivotTable1"/>
    <pivotTable tabId="34" name="PivotTable4"/>
    <pivotTable tabId="30" name="PivotTable1"/>
    <pivotTable tabId="33" name="PivotTable3"/>
    <pivotTable tabId="31" name="PivotTable1"/>
    <pivotTable tabId="32" name="PivotTable2"/>
    <pivotTable tabId="37" name="PivotTable3"/>
    <pivotTable tabId="36" name="PivotTable2"/>
    <pivotTable tabId="39" name="PivotTable2"/>
    <pivotTable tabId="40" name="PivotTable4"/>
    <pivotTable tabId="41" name="PivotTable1"/>
  </pivotTables>
  <data>
    <tabular pivotCacheId="243762684">
      <items count="4">
        <i x="3" s="1"/>
        <i x="0" s="1"/>
        <i x="2"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hip_Mode" xr10:uid="{3B4743F5-E839-47E6-A293-ACC210DD8265}" sourceName="Ship Mode">
  <pivotTables>
    <pivotTable tabId="35" name="PivotTable1"/>
    <pivotTable tabId="2" name="PivotTable1"/>
    <pivotTable tabId="37" name="PivotTable3"/>
    <pivotTable tabId="36" name="PivotTable2"/>
    <pivotTable tabId="34" name="PivotTable4"/>
    <pivotTable tabId="39" name="PivotTable2"/>
    <pivotTable tabId="30" name="PivotTable1"/>
    <pivotTable tabId="33" name="PivotTable3"/>
    <pivotTable tabId="31" name="PivotTable1"/>
    <pivotTable tabId="32" name="PivotTable2"/>
    <pivotTable tabId="40" name="PivotTable4"/>
    <pivotTable tabId="41" name="PivotTable1"/>
  </pivotTables>
  <data>
    <tabular pivotCacheId="243762684">
      <items count="4">
        <i x="2" s="1"/>
        <i x="3" s="1"/>
        <i x="0" s="1"/>
        <i x="1"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EF73CFBC-2BD5-4E23-97D8-8E9BF30B4DC4}" sourceName="State">
  <pivotTables>
    <pivotTable tabId="35" name="PivotTable1"/>
    <pivotTable tabId="2" name="PivotTable1"/>
    <pivotTable tabId="37" name="PivotTable3"/>
    <pivotTable tabId="36" name="PivotTable2"/>
    <pivotTable tabId="34" name="PivotTable4"/>
    <pivotTable tabId="39" name="PivotTable2"/>
    <pivotTable tabId="30" name="PivotTable1"/>
    <pivotTable tabId="33" name="PivotTable3"/>
    <pivotTable tabId="31" name="PivotTable1"/>
    <pivotTable tabId="32" name="PivotTable2"/>
  </pivotTables>
  <data>
    <tabular pivotCacheId="243762684">
      <items count="48">
        <i x="24" s="1"/>
        <i x="13" s="1"/>
        <i x="20" s="1"/>
        <i x="7" s="1"/>
        <i x="31" s="1"/>
        <i x="5" s="1"/>
        <i x="27" s="1"/>
        <i x="9" s="1"/>
        <i x="16" s="1"/>
        <i x="19" s="1"/>
        <i x="41" s="1"/>
        <i x="6" s="1"/>
        <i x="14" s="1"/>
        <i x="23" s="1"/>
        <i x="42" s="1"/>
        <i x="30" s="1"/>
        <i x="28" s="1"/>
        <i x="46" s="1"/>
        <i x="34" s="1"/>
        <i x="25" s="1"/>
        <i x="12" s="1"/>
        <i x="18" s="1"/>
        <i x="43" s="1"/>
        <i x="11" s="1"/>
        <i x="37" s="1"/>
        <i x="39" s="1"/>
        <i x="32" s="1"/>
        <i x="15" s="1"/>
        <i x="22" s="1"/>
        <i x="40" s="1"/>
        <i x="4" s="1"/>
        <i x="10" s="1"/>
        <i x="0" s="1"/>
        <i x="33" s="1"/>
        <i x="29" s="1"/>
        <i x="3" s="1"/>
        <i x="35" s="1"/>
        <i x="8" s="1"/>
        <i x="21" s="1"/>
        <i x="26" s="1"/>
        <i x="17" s="1"/>
        <i x="36" s="1"/>
        <i x="45" s="1"/>
        <i x="2" s="1"/>
        <i x="1" s="1"/>
        <i x="44" s="1"/>
        <i x="38" s="1"/>
        <i x="47"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rderyear" xr10:uid="{E3DBFD18-FD22-4BA3-94C2-1780E6C2FA69}" sourceName="Orderyear">
  <pivotTables>
    <pivotTable tabId="35" name="PivotTable1"/>
    <pivotTable tabId="2" name="PivotTable1"/>
    <pivotTable tabId="37" name="PivotTable3"/>
    <pivotTable tabId="36" name="PivotTable2"/>
    <pivotTable tabId="34" name="PivotTable4"/>
    <pivotTable tabId="39" name="PivotTable2"/>
    <pivotTable tabId="30" name="PivotTable1"/>
    <pivotTable tabId="33" name="PivotTable3"/>
    <pivotTable tabId="31" name="PivotTable1"/>
    <pivotTable tabId="32" name="PivotTable2"/>
    <pivotTable tabId="40" name="PivotTable4"/>
    <pivotTable tabId="41" name="PivotTable1"/>
  </pivotTables>
  <data>
    <tabular pivotCacheId="243762684">
      <items count="4">
        <i x="1" s="1"/>
        <i x="0" s="1"/>
        <i x="2" s="1"/>
        <i x="3"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ub-Category" xr10:uid="{DF8D7A5E-327C-4AD6-802E-991305205989}" cache="Slicer_Sub_Category" caption="Sub-Category" rowHeight="257175"/>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B12423E9-3084-4DF5-A80B-9B569D5668E6}" cache="Slicer_Region" caption="Region" style="SlicerStyleDark2" rowHeight="257175"/>
  <slicer name="Ship Mode" xr10:uid="{738718DD-47B9-40C3-985B-50842019F440}" cache="Slicer_Ship_Mode" caption="Ship Mode" style="SlicerStyleDark2" rowHeight="257175"/>
  <slicer name="State" xr10:uid="{76325B89-E533-4287-BF30-C494BEE2E8A0}" cache="Slicer_State" caption="State" style="SlicerStyleDark2" rowHeight="257175"/>
  <slicer name="Orderyear" xr10:uid="{FC211591-6180-4EA4-BE28-8D6B2A0DACB0}" cache="Slicer_Orderyear" caption="Orderyear" style="SlicerStyleDark2" rowHeight="257175"/>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ub-Category 1" xr10:uid="{5ACCF45D-895E-48D3-B78B-B36340D9963C}" cache="Slicer_Sub_Category" caption="Sub-Category" style="SlicerStyleLight2" rowHeight="257175"/>
  <slicer name="Region 1" xr10:uid="{EF046212-9194-47B3-9DC1-12FAB5C24166}" cache="Slicer_Region" caption="Region" style="SlicerStyleLight2" rowHeight="257175"/>
  <slicer name="Ship Mode 1" xr10:uid="{11D8FBC7-B2C5-4F33-96D2-981947D4CD1C}" cache="Slicer_Ship_Mode" caption="Ship Mode" style="SlicerStyleLight2" rowHeight="257175"/>
  <slicer name="Orderyear 1" xr10:uid="{70C318B0-478C-426B-85A8-C745D722BD2D}" cache="Slicer_Orderyear" caption="Orderyear" style="SlicerStyleLight2" rowHeight="257175"/>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3CEC48D0-2AAE-4E02-A9D1-372028CA234F}" name="SalesData" displayName="SalesData" ref="A1:AC2123" totalsRowCount="1">
  <autoFilter ref="A1:AC2122" xr:uid="{3CEC48D0-2AAE-4E02-A9D1-372028CA234F}"/>
  <tableColumns count="29">
    <tableColumn id="1" xr3:uid="{53059DEE-C49E-4E04-BF1E-BA10EB063BD3}" name="Row ID"/>
    <tableColumn id="2" xr3:uid="{934B23E1-7621-4339-B902-EF9BB9C9AB13}" name="Order ID"/>
    <tableColumn id="3" xr3:uid="{7F5746C2-EBDC-40E9-8899-8D2FC95BEFF0}" name="Order Date" dataDxfId="130" totalsRowDxfId="129"/>
    <tableColumn id="4" xr3:uid="{AACFFC1D-6BDC-4035-885A-30C57C728F48}" name="Ship Date" dataDxfId="128" totalsRowDxfId="127"/>
    <tableColumn id="26" xr3:uid="{F1510AF2-40E2-4A53-AA4D-345ABE65EC20}" name="Orderdate fixed" dataDxfId="126" totalsRowDxfId="125">
      <calculatedColumnFormula>IF(SalesData[[#This Row],[Ship Date]]&lt;SalesData[[#This Row],[Order Date]], SalesData[[#This Row],[Ship Date]], SalesData[[#This Row],[Order Date]])</calculatedColumnFormula>
    </tableColumn>
    <tableColumn id="25" xr3:uid="{0D247D3F-CDB7-4C98-ADE7-4AC6DC32DF30}" name="Shipdate fixed" dataDxfId="124" totalsRowDxfId="123">
      <calculatedColumnFormula>IF(SalesData[[#This Row],[Ship Date]]&lt;SalesData[[#This Row],[Order Date]], SalesData[[#This Row],[Order Date]], SalesData[[#This Row],[Ship Date]])</calculatedColumnFormula>
    </tableColumn>
    <tableColumn id="27" xr3:uid="{55FE56B7-A658-4F7B-90CA-7BE3AC8A7959}" name="Shippingdays" dataDxfId="122" totalsRowDxfId="121">
      <calculatedColumnFormula>SalesData[[#This Row],[Shipdate fixed]] - SalesData[[#This Row],[Orderdate fixed]]</calculatedColumnFormula>
    </tableColumn>
    <tableColumn id="24" xr3:uid="{586CDED2-4B1F-404A-B07D-AB2EA1FC75A0}" name="Orderyear" dataDxfId="120" totalsRowDxfId="119">
      <calculatedColumnFormula>YEAR(SalesData[[#This Row],[Orderdate fixed]])</calculatedColumnFormula>
    </tableColumn>
    <tableColumn id="30" xr3:uid="{DB919A47-1EE9-4A07-B737-C63A454A64DA}" name="Orderquarter" dataDxfId="118" totalsRowDxfId="117">
      <calculatedColumnFormula>"Q"&amp;ROUNDUP(MONTH(SalesData[[#This Row],[Orderdate fixed]])/3,0)</calculatedColumnFormula>
    </tableColumn>
    <tableColumn id="23" xr3:uid="{5896499E-1951-4116-90F3-3E91FD55184A}" name="Ordermonth" dataDxfId="116" totalsRowDxfId="115">
      <calculatedColumnFormula>TEXT(SalesData[[#This Row],[Orderdate fixed]],"mmm")</calculatedColumnFormula>
    </tableColumn>
    <tableColumn id="5" xr3:uid="{FEDF1663-AC6B-4106-AE63-C758DCCDA9C4}" name="Ship Mode"/>
    <tableColumn id="6" xr3:uid="{472C31DC-3D75-4272-8AB3-5E75FD9F3B72}" name="Customer ID"/>
    <tableColumn id="7" xr3:uid="{85A78E73-D984-489E-A273-233052D11951}" name="Customer Name" dataDxfId="114" totalsRowDxfId="113"/>
    <tableColumn id="8" xr3:uid="{8927FE4C-1C3D-44B0-9416-60BB6E2AA724}" name="Segment"/>
    <tableColumn id="9" xr3:uid="{4F11787E-2A54-4E60-9C87-5DE14233F2C2}" name="Country"/>
    <tableColumn id="10" xr3:uid="{88044872-CF73-4C02-B5D0-A48FF4F8D901}" name="City"/>
    <tableColumn id="11" xr3:uid="{697663DB-9B60-4E99-95C0-70A686656201}" name="State"/>
    <tableColumn id="12" xr3:uid="{82617268-BC69-458F-A244-9B79C8664EAF}" name="Postal Code" dataDxfId="112" totalsRowDxfId="111"/>
    <tableColumn id="13" xr3:uid="{2A46C010-3EE0-4468-9A5E-EB7A876C93F8}" name="Region"/>
    <tableColumn id="14" xr3:uid="{6B649968-DB8C-4315-8551-87EF2F4EEB49}" name="Product ID"/>
    <tableColumn id="15" xr3:uid="{3F964D04-A2B4-462A-A37A-8214B32415A9}" name="Category"/>
    <tableColumn id="16" xr3:uid="{6AF1DAE3-6937-4326-945B-F216659D4D79}" name="Sub-Category"/>
    <tableColumn id="17" xr3:uid="{9F182DBA-F203-477A-BC94-CE46AE921916}" name="Product Name"/>
    <tableColumn id="18" xr3:uid="{A2291CCF-FBAF-4CF0-B242-3B079DB0C920}" name="Sales" totalsRowFunction="custom" dataDxfId="110" totalsRowDxfId="109">
      <totalsRowFormula>SUM(SalesData[Sales])</totalsRowFormula>
    </tableColumn>
    <tableColumn id="19" xr3:uid="{747927C9-B1F4-4937-8B74-41B90095D2F7}" name="Quantity" totalsRowFunction="custom">
      <totalsRowFormula>SUM(SalesData[Quantity])</totalsRowFormula>
    </tableColumn>
    <tableColumn id="20" xr3:uid="{9C783363-11DE-43F8-A79B-720102B8E555}" name="Discount" totalsRowFunction="custom" dataDxfId="108" totalsRowDxfId="107">
      <totalsRowFormula>SUM(SalesData[Discount])</totalsRowFormula>
    </tableColumn>
    <tableColumn id="21" xr3:uid="{FA0B3BDA-7662-4771-A84E-27FBD175C5C4}" name="Profit" totalsRowFunction="custom" dataDxfId="106" totalsRowDxfId="105">
      <totalsRowFormula>SUM(SalesData[Profit])</totalsRowFormula>
    </tableColumn>
    <tableColumn id="22" xr3:uid="{AF03AB2D-9740-4279-BBB8-FF12C1D2FFA1}" name="Zero-Profit Order" dataDxfId="104">
      <calculatedColumnFormula>IF(AND(SalesData[[#This Row],[Profit]]=0,SalesData[[#This Row],[Sales]]&gt;0),"Zero-Profit Order","OK")</calculatedColumnFormula>
    </tableColumn>
    <tableColumn id="29" xr3:uid="{38453180-7A1E-4BEF-802B-0F02E4BD71BD}" name="Profitmargin" dataDxfId="103" totalsRowDxfId="102">
      <calculatedColumnFormula>IFERROR(SalesData[[#This Row],[Profit]]/SalesData[[#This Row],[Sales]],0)</calculatedColumnFormula>
    </tableColumn>
  </tableColumns>
  <tableStyleInfo name="TableStyleLight1"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783995B4-FC81-44E6-97BE-2505A5EB5B7E}" name="Table2" displayName="Table2" ref="D3:E51" totalsRowShown="0">
  <autoFilter ref="D3:E51" xr:uid="{783995B4-FC81-44E6-97BE-2505A5EB5B7E}"/>
  <tableColumns count="2">
    <tableColumn id="1" xr3:uid="{E2D554EE-A0C8-4BEC-BDA4-4D77CEDA8B80}" name="States" dataDxfId="99"/>
    <tableColumn id="2" xr3:uid="{B33D403D-74D8-411E-B621-F4C69EAC0A6D}" name="Sales" dataDxfId="98"/>
  </tableColumns>
  <tableStyleInfo name="TableStyleMedium1"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ebextensions/_rels/taskpanes.xml.rels><?xml version="1.0" encoding="UTF-8" standalone="yes"?>
<Relationships xmlns="http://schemas.openxmlformats.org/package/2006/relationships"><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0" width="350" row="5">
    <wetp:webextensionref xmlns:r="http://schemas.openxmlformats.org/officeDocument/2006/relationships" r:id="rId1"/>
  </wetp:taskpane>
</wetp:taskpanes>
</file>

<file path=xl/webextensions/webextension1.xml><?xml version="1.0" encoding="utf-8"?>
<we:webextension xmlns:we="http://schemas.microsoft.com/office/webextensions/webextension/2010/11" id="{E0F838C4-A45E-447D-BCC8-8A3077C21AAF}">
  <we:reference id="wa200005502" version="1.0.0.12" store="en-US" storeType="OMEX"/>
  <we:alternateReferences>
    <we:reference id="wa200005502" version="1.0.0.12" store="wa200005502" storeType="OMEX"/>
  </we:alternateReferences>
  <we:properties>
    <we:property name="docId" value="&quot;ID0i5VrgMVHN83yx1rNtx&quot;"/>
  </we:properties>
  <we:bindings/>
  <we:snapshot xmlns:r="http://schemas.openxmlformats.org/officeDocument/2006/relationships"/>
  <we:extLst>
    <a:ext xmlns:a="http://schemas.openxmlformats.org/drawingml/2006/main" uri="{D87F86FE-615C-45B5-9D79-34F1136793EB}">
      <we:containsCustomFunctions/>
    </a:ext>
    <a:ext xmlns:a="http://schemas.openxmlformats.org/drawingml/2006/main" uri="{7C84B067-C214-45C3-A712-C9D94CD141B2}">
      <we:customFunctionIdList>
        <we:customFunctionIds>_xldudf_GPT</we:customFunctionIds>
        <we:customFunctionIds>_xldudf_GPT_LIST</we:customFunctionIds>
        <we:customFunctionIds>_xldudf_GPT_HLIST</we:customFunctionIds>
        <we:customFunctionIds>_xldudf_GPT_CLASSIFY</we:customFunctionIds>
        <we:customFunctionIds>_xldudf_GPT_TRANSLATE</we:customFunctionIds>
        <we:customFunctionIds>_xldudf_GPT_EXTRACT</we:customFunctionIds>
        <we:customFunctionIds>_xldudf_GPT_TAG</we:customFunctionIds>
        <we:customFunctionIds>_xldudf_GPT_CONVERT</we:customFunctionIds>
        <we:customFunctionIds>_xldudf_GPT_FORMAT</we:customFunctionIds>
        <we:customFunctionIds>_xldudf_GPT_SUMMARIZE</we:customFunctionIds>
        <we:customFunctionIds>_xldudf_GPT_TABLE</we:customFunctionIds>
        <we:customFunctionIds>_xldudf_GPT_FILL</we:customFunctionIds>
        <we:customFunctionIds>_xldudf_GPT_SPLIT</we:customFunctionIds>
        <we:customFunctionIds>_xldudf_GPT_HSPLIT</we:customFunctionIds>
        <we:customFunctionIds>_xldudf_GPT_EDIT</we:customFunctionIds>
        <we:customFunctionIds>_xldudf_GPT_MATCH</we:customFunctionIds>
        <we:customFunctionIds>_xldudf_GPT_VISION</we:customFunctionIds>
        <we:customFunctionIds>_xldudf_GPT_WEB</we:customFunctionIds>
      </we:customFunctionIdList>
    </a:ext>
  </we:extLst>
</we:webextension>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6.xml"/><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7.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8.xml"/></Relationships>
</file>

<file path=xl/worksheets/_rels/sheet10.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9.xml"/><Relationship Id="rId1" Type="http://schemas.openxmlformats.org/officeDocument/2006/relationships/pivotTable" Target="../pivotTables/pivotTable9.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ivotTable" Target="../pivotTables/pivotTable10.xml"/></Relationships>
</file>

<file path=xl/worksheets/_rels/sheet12.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drawing" Target="../drawings/drawing11.xml"/><Relationship Id="rId1" Type="http://schemas.openxmlformats.org/officeDocument/2006/relationships/pivotTable" Target="../pivotTables/pivotTable11.xml"/></Relationships>
</file>

<file path=xl/worksheets/_rels/sheet13.xml.rels><?xml version="1.0" encoding="UTF-8" standalone="yes"?>
<Relationships xmlns="http://schemas.openxmlformats.org/package/2006/relationships"><Relationship Id="rId1" Type="http://schemas.openxmlformats.org/officeDocument/2006/relationships/pivotTable" Target="../pivotTables/pivotTable12.xml"/></Relationships>
</file>

<file path=xl/worksheets/_rels/sheet14.xml.rels><?xml version="1.0" encoding="UTF-8" standalone="yes"?>
<Relationships xmlns="http://schemas.openxmlformats.org/package/2006/relationships"><Relationship Id="rId1" Type="http://schemas.openxmlformats.org/officeDocument/2006/relationships/pivotTable" Target="../pivotTables/pivotTable13.xml"/></Relationships>
</file>

<file path=xl/worksheets/_rels/sheet15.xml.rels><?xml version="1.0" encoding="UTF-8" standalone="yes"?>
<Relationships xmlns="http://schemas.openxmlformats.org/package/2006/relationships"><Relationship Id="rId2" Type="http://schemas.microsoft.com/office/2007/relationships/slicer" Target="../slicers/slicer3.xml"/><Relationship Id="rId1" Type="http://schemas.openxmlformats.org/officeDocument/2006/relationships/drawing" Target="../drawings/drawing1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EF0BD8-44FF-4765-B080-20EC2F7B227C}">
  <sheetPr codeName="Sheet3"/>
  <dimension ref="A1:AE2123"/>
  <sheetViews>
    <sheetView zoomScale="110" zoomScaleNormal="110" workbookViewId="0">
      <selection sqref="A1:XFD1048576"/>
    </sheetView>
  </sheetViews>
  <sheetFormatPr defaultColWidth="14.5703125" defaultRowHeight="15" x14ac:dyDescent="0.25"/>
  <cols>
    <col min="1" max="1" width="9.5703125" bestFit="1" customWidth="1"/>
    <col min="2" max="2" width="14.85546875" bestFit="1" customWidth="1"/>
    <col min="3" max="3" width="10.85546875" style="1" bestFit="1" customWidth="1"/>
    <col min="4" max="4" width="12" style="1" bestFit="1" customWidth="1"/>
    <col min="5" max="5" width="14.5703125" style="1" customWidth="1"/>
    <col min="6" max="6" width="16.28515625" style="1" customWidth="1"/>
    <col min="7" max="7" width="15.42578125" style="11" customWidth="1"/>
    <col min="8" max="8" width="12" style="11" bestFit="1" customWidth="1"/>
    <col min="9" max="9" width="15" style="1" bestFit="1" customWidth="1"/>
    <col min="10" max="10" width="14" style="1" bestFit="1" customWidth="1"/>
    <col min="11" max="11" width="14.42578125" bestFit="1" customWidth="1"/>
    <col min="12" max="12" width="14.7109375" bestFit="1" customWidth="1"/>
    <col min="13" max="13" width="22.7109375" style="14" bestFit="1" customWidth="1"/>
    <col min="14" max="14" width="12" style="14" customWidth="1"/>
    <col min="15" max="15" width="28.140625" style="14" customWidth="1"/>
    <col min="16" max="16" width="11.7109375" bestFit="1" customWidth="1"/>
    <col min="17" max="17" width="12.42578125" bestFit="1" customWidth="1"/>
    <col min="18" max="18" width="16.42578125" bestFit="1" customWidth="1"/>
    <col min="19" max="19" width="18.7109375" bestFit="1" customWidth="1"/>
    <col min="20" max="20" width="14.140625" style="5" bestFit="1" customWidth="1"/>
    <col min="21" max="21" width="9.5703125" bestFit="1" customWidth="1"/>
    <col min="22" max="22" width="16.5703125" bestFit="1" customWidth="1"/>
    <col min="23" max="23" width="11.42578125" bestFit="1" customWidth="1"/>
    <col min="24" max="24" width="15.7109375" bestFit="1" customWidth="1"/>
    <col min="25" max="25" width="9.5703125" customWidth="1"/>
    <col min="26" max="26" width="9.5703125" style="9" bestFit="1" customWidth="1"/>
    <col min="27" max="27" width="11" bestFit="1" customWidth="1"/>
    <col min="28" max="28" width="11.42578125" style="12" bestFit="1" customWidth="1"/>
    <col min="29" max="29" width="8.5703125" style="9" bestFit="1" customWidth="1"/>
    <col min="30" max="30" width="18.7109375" bestFit="1" customWidth="1"/>
    <col min="31" max="31" width="14.42578125" style="9" bestFit="1" customWidth="1"/>
  </cols>
  <sheetData>
    <row r="1" spans="1:31" x14ac:dyDescent="0.25">
      <c r="A1" t="s">
        <v>0</v>
      </c>
      <c r="B1" t="s">
        <v>1</v>
      </c>
      <c r="C1" s="1" t="s">
        <v>2</v>
      </c>
      <c r="D1" s="7" t="s">
        <v>3</v>
      </c>
      <c r="E1" s="7" t="s">
        <v>4401</v>
      </c>
      <c r="F1" s="7" t="s">
        <v>4402</v>
      </c>
      <c r="G1" s="5" t="s">
        <v>4403</v>
      </c>
      <c r="H1" s="5" t="s">
        <v>4405</v>
      </c>
      <c r="I1" s="7" t="s">
        <v>4406</v>
      </c>
      <c r="J1" s="7" t="s">
        <v>4404</v>
      </c>
      <c r="K1" t="s">
        <v>4</v>
      </c>
      <c r="L1" t="s">
        <v>5</v>
      </c>
      <c r="M1" s="14" t="s">
        <v>6</v>
      </c>
      <c r="N1" t="s">
        <v>7</v>
      </c>
      <c r="O1" t="s">
        <v>8</v>
      </c>
      <c r="P1" t="s">
        <v>9</v>
      </c>
      <c r="Q1" t="s">
        <v>10</v>
      </c>
      <c r="R1" s="5" t="s">
        <v>11</v>
      </c>
      <c r="S1" t="s">
        <v>12</v>
      </c>
      <c r="T1" t="s">
        <v>13</v>
      </c>
      <c r="U1" t="s">
        <v>14</v>
      </c>
      <c r="V1" t="s">
        <v>15</v>
      </c>
      <c r="W1" t="s">
        <v>16</v>
      </c>
      <c r="X1" s="9" t="s">
        <v>17</v>
      </c>
      <c r="Y1" t="s">
        <v>18</v>
      </c>
      <c r="Z1" s="12" t="s">
        <v>19</v>
      </c>
      <c r="AA1" s="9" t="s">
        <v>20</v>
      </c>
      <c r="AB1" t="s">
        <v>4400</v>
      </c>
      <c r="AC1" s="9" t="s">
        <v>4407</v>
      </c>
      <c r="AE1"/>
    </row>
    <row r="2" spans="1:31" x14ac:dyDescent="0.25">
      <c r="A2">
        <v>3702</v>
      </c>
      <c r="B2" t="s">
        <v>2509</v>
      </c>
      <c r="C2" s="2">
        <v>42149</v>
      </c>
      <c r="D2" s="13">
        <v>42382</v>
      </c>
      <c r="E2" s="8">
        <f>IF(SalesData[[#This Row],[Ship Date]]&lt;SalesData[[#This Row],[Order Date]], SalesData[[#This Row],[Ship Date]], SalesData[[#This Row],[Order Date]])</f>
        <v>42149</v>
      </c>
      <c r="F2" s="13">
        <f>IF(SalesData[[#This Row],[Ship Date]]&lt;SalesData[[#This Row],[Order Date]], SalesData[[#This Row],[Order Date]], SalesData[[#This Row],[Ship Date]])</f>
        <v>42382</v>
      </c>
      <c r="G2" s="11">
        <f>SalesData[[#This Row],[Shipdate fixed]] - SalesData[[#This Row],[Orderdate fixed]]</f>
        <v>233</v>
      </c>
      <c r="H2" s="11">
        <f>YEAR(SalesData[[#This Row],[Orderdate fixed]])</f>
        <v>2015</v>
      </c>
      <c r="I2" s="11" t="str">
        <f>"Q"&amp;ROUNDUP(MONTH(SalesData[[#This Row],[Orderdate fixed]])/3,0)</f>
        <v>Q2</v>
      </c>
      <c r="J2" s="8" t="str">
        <f>TEXT(SalesData[[#This Row],[Orderdate fixed]],"mmm")</f>
        <v>May</v>
      </c>
      <c r="K2" t="s">
        <v>22</v>
      </c>
      <c r="L2" t="s">
        <v>2510</v>
      </c>
      <c r="M2" s="14" t="s">
        <v>2511</v>
      </c>
      <c r="N2" t="s">
        <v>81</v>
      </c>
      <c r="O2" t="s">
        <v>26</v>
      </c>
      <c r="P2" t="s">
        <v>2512</v>
      </c>
      <c r="Q2" t="s">
        <v>215</v>
      </c>
      <c r="R2" s="5">
        <v>43615</v>
      </c>
      <c r="S2" t="s">
        <v>62</v>
      </c>
      <c r="T2" t="s">
        <v>2185</v>
      </c>
      <c r="U2" t="s">
        <v>31</v>
      </c>
      <c r="V2" t="s">
        <v>53</v>
      </c>
      <c r="W2" t="s">
        <v>2186</v>
      </c>
      <c r="X2" s="9">
        <v>15.167999999999999</v>
      </c>
      <c r="Y2">
        <v>2</v>
      </c>
      <c r="Z2" s="12">
        <v>0.2</v>
      </c>
      <c r="AA2" s="9">
        <v>3.7919999999999998</v>
      </c>
      <c r="AB2" t="str">
        <f>IF(AND(SalesData[[#This Row],[Profit]]=0,SalesData[[#This Row],[Sales]]&gt;0),"Zero-Profit Order","OK")</f>
        <v>OK</v>
      </c>
      <c r="AC2" s="9">
        <f>IFERROR(SalesData[[#This Row],[Profit]]/SalesData[[#This Row],[Sales]],0)</f>
        <v>0.25</v>
      </c>
      <c r="AE2"/>
    </row>
    <row r="3" spans="1:31" x14ac:dyDescent="0.25">
      <c r="A3">
        <v>6970</v>
      </c>
      <c r="B3" t="s">
        <v>3606</v>
      </c>
      <c r="C3" s="2">
        <v>42161</v>
      </c>
      <c r="D3" s="13">
        <v>42382</v>
      </c>
      <c r="E3" s="8">
        <f>IF(SalesData[[#This Row],[Ship Date]]&lt;SalesData[[#This Row],[Order Date]], SalesData[[#This Row],[Ship Date]], SalesData[[#This Row],[Order Date]])</f>
        <v>42161</v>
      </c>
      <c r="F3" s="8">
        <f>IF(SalesData[[#This Row],[Ship Date]]&lt;SalesData[[#This Row],[Order Date]], SalesData[[#This Row],[Order Date]], SalesData[[#This Row],[Ship Date]])</f>
        <v>42382</v>
      </c>
      <c r="G3" s="11">
        <f>SalesData[[#This Row],[Shipdate fixed]] - SalesData[[#This Row],[Orderdate fixed]]</f>
        <v>221</v>
      </c>
      <c r="H3" s="11">
        <f>YEAR(SalesData[[#This Row],[Orderdate fixed]])</f>
        <v>2015</v>
      </c>
      <c r="I3" s="11" t="str">
        <f>"Q"&amp;ROUNDUP(MONTH(SalesData[[#This Row],[Orderdate fixed]])/3,0)</f>
        <v>Q2</v>
      </c>
      <c r="J3" s="8" t="str">
        <f>TEXT(SalesData[[#This Row],[Orderdate fixed]],"mmm")</f>
        <v>Jun</v>
      </c>
      <c r="K3" t="s">
        <v>22</v>
      </c>
      <c r="L3" t="s">
        <v>2228</v>
      </c>
      <c r="M3" s="14" t="s">
        <v>4408</v>
      </c>
      <c r="N3" t="s">
        <v>25</v>
      </c>
      <c r="O3" t="s">
        <v>26</v>
      </c>
      <c r="P3" t="s">
        <v>3607</v>
      </c>
      <c r="Q3" t="s">
        <v>177</v>
      </c>
      <c r="R3" s="5">
        <v>98632</v>
      </c>
      <c r="S3" t="s">
        <v>51</v>
      </c>
      <c r="T3" t="s">
        <v>631</v>
      </c>
      <c r="U3" t="s">
        <v>31</v>
      </c>
      <c r="V3" t="s">
        <v>53</v>
      </c>
      <c r="W3" t="s">
        <v>632</v>
      </c>
      <c r="X3" s="9">
        <v>24.85</v>
      </c>
      <c r="Y3">
        <v>5</v>
      </c>
      <c r="Z3" s="12">
        <v>0</v>
      </c>
      <c r="AA3" s="9">
        <v>7.7035</v>
      </c>
      <c r="AB3" t="str">
        <f>IF(AND(SalesData[[#This Row],[Profit]]=0,SalesData[[#This Row],[Sales]]&gt;0),"Zero-Profit Order","OK")</f>
        <v>OK</v>
      </c>
      <c r="AC3" s="9">
        <f>IFERROR(SalesData[[#This Row],[Profit]]/SalesData[[#This Row],[Sales]],0)</f>
        <v>0.31</v>
      </c>
      <c r="AE3"/>
    </row>
    <row r="4" spans="1:31" x14ac:dyDescent="0.25">
      <c r="A4">
        <v>867</v>
      </c>
      <c r="B4" t="s">
        <v>856</v>
      </c>
      <c r="C4" s="2">
        <v>41758</v>
      </c>
      <c r="D4" s="13">
        <v>41654</v>
      </c>
      <c r="E4" s="8">
        <f>IF(SalesData[[#This Row],[Ship Date]]&lt;SalesData[[#This Row],[Order Date]], SalesData[[#This Row],[Ship Date]], SalesData[[#This Row],[Order Date]])</f>
        <v>41654</v>
      </c>
      <c r="F4" s="8">
        <f>IF(SalesData[[#This Row],[Ship Date]]&lt;SalesData[[#This Row],[Order Date]], SalesData[[#This Row],[Order Date]], SalesData[[#This Row],[Ship Date]])</f>
        <v>41758</v>
      </c>
      <c r="G4" s="11">
        <f>SalesData[[#This Row],[Shipdate fixed]] - SalesData[[#This Row],[Orderdate fixed]]</f>
        <v>104</v>
      </c>
      <c r="H4" s="11">
        <f>YEAR(SalesData[[#This Row],[Orderdate fixed]])</f>
        <v>2014</v>
      </c>
      <c r="I4" s="11" t="str">
        <f>"Q"&amp;ROUNDUP(MONTH(SalesData[[#This Row],[Orderdate fixed]])/3,0)</f>
        <v>Q1</v>
      </c>
      <c r="J4" s="8" t="str">
        <f>TEXT(SalesData[[#This Row],[Orderdate fixed]],"mmm")</f>
        <v>Jan</v>
      </c>
      <c r="K4" t="s">
        <v>38</v>
      </c>
      <c r="L4" t="s">
        <v>857</v>
      </c>
      <c r="M4" s="14" t="s">
        <v>858</v>
      </c>
      <c r="N4" t="s">
        <v>81</v>
      </c>
      <c r="O4" t="s">
        <v>26</v>
      </c>
      <c r="P4" t="s">
        <v>859</v>
      </c>
      <c r="Q4" t="s">
        <v>697</v>
      </c>
      <c r="R4" s="5">
        <v>22153</v>
      </c>
      <c r="S4" t="s">
        <v>29</v>
      </c>
      <c r="T4" t="s">
        <v>860</v>
      </c>
      <c r="U4" t="s">
        <v>31</v>
      </c>
      <c r="V4" t="s">
        <v>53</v>
      </c>
      <c r="W4" t="s">
        <v>861</v>
      </c>
      <c r="X4" s="9">
        <v>51.94</v>
      </c>
      <c r="Y4">
        <v>1</v>
      </c>
      <c r="Z4" s="12">
        <v>0</v>
      </c>
      <c r="AA4" s="9">
        <v>21.295400000000001</v>
      </c>
      <c r="AB4" t="str">
        <f>IF(AND(SalesData[[#This Row],[Profit]]=0,SalesData[[#This Row],[Sales]]&gt;0),"Zero-Profit Order","OK")</f>
        <v>OK</v>
      </c>
      <c r="AC4" s="9">
        <f>IFERROR(SalesData[[#This Row],[Profit]]/SalesData[[#This Row],[Sales]],0)</f>
        <v>0.41000000000000003</v>
      </c>
      <c r="AE4"/>
    </row>
    <row r="5" spans="1:31" x14ac:dyDescent="0.25">
      <c r="A5">
        <v>6475</v>
      </c>
      <c r="B5" t="s">
        <v>3464</v>
      </c>
      <c r="C5" s="6">
        <v>42485</v>
      </c>
      <c r="D5" s="13">
        <v>41654</v>
      </c>
      <c r="E5" s="8">
        <f>IF(SalesData[[#This Row],[Ship Date]]&lt;SalesData[[#This Row],[Order Date]], SalesData[[#This Row],[Ship Date]], SalesData[[#This Row],[Order Date]])</f>
        <v>41654</v>
      </c>
      <c r="F5" s="8">
        <f>IF(SalesData[[#This Row],[Ship Date]]&lt;SalesData[[#This Row],[Order Date]], SalesData[[#This Row],[Order Date]], SalesData[[#This Row],[Ship Date]])</f>
        <v>42485</v>
      </c>
      <c r="G5" s="11">
        <f>SalesData[[#This Row],[Shipdate fixed]] - SalesData[[#This Row],[Orderdate fixed]]</f>
        <v>831</v>
      </c>
      <c r="H5" s="11">
        <f>YEAR(SalesData[[#This Row],[Orderdate fixed]])</f>
        <v>2014</v>
      </c>
      <c r="I5" s="11" t="str">
        <f>"Q"&amp;ROUNDUP(MONTH(SalesData[[#This Row],[Orderdate fixed]])/3,0)</f>
        <v>Q1</v>
      </c>
      <c r="J5" s="8" t="str">
        <f>TEXT(SalesData[[#This Row],[Orderdate fixed]],"mmm")</f>
        <v>Jan</v>
      </c>
      <c r="K5" t="s">
        <v>78</v>
      </c>
      <c r="L5" t="s">
        <v>3465</v>
      </c>
      <c r="M5" s="14" t="s">
        <v>3466</v>
      </c>
      <c r="N5" t="s">
        <v>81</v>
      </c>
      <c r="O5" t="s">
        <v>26</v>
      </c>
      <c r="P5" t="s">
        <v>60</v>
      </c>
      <c r="Q5" t="s">
        <v>61</v>
      </c>
      <c r="R5" s="5">
        <v>19140</v>
      </c>
      <c r="S5" t="s">
        <v>62</v>
      </c>
      <c r="T5" t="s">
        <v>1156</v>
      </c>
      <c r="U5" t="s">
        <v>31</v>
      </c>
      <c r="V5" t="s">
        <v>32</v>
      </c>
      <c r="W5" t="s">
        <v>1157</v>
      </c>
      <c r="X5" s="9">
        <v>61.96</v>
      </c>
      <c r="Y5">
        <v>4</v>
      </c>
      <c r="Z5" s="12">
        <v>0.5</v>
      </c>
      <c r="AA5" s="9">
        <v>-53.285600000000002</v>
      </c>
      <c r="AB5" t="str">
        <f>IF(AND(SalesData[[#This Row],[Profit]]=0,SalesData[[#This Row],[Sales]]&gt;0),"Zero-Profit Order","OK")</f>
        <v>OK</v>
      </c>
      <c r="AC5" s="9">
        <f>IFERROR(SalesData[[#This Row],[Profit]]/SalesData[[#This Row],[Sales]],0)</f>
        <v>-0.86</v>
      </c>
      <c r="AE5"/>
    </row>
    <row r="6" spans="1:31" x14ac:dyDescent="0.25">
      <c r="A6">
        <v>1670</v>
      </c>
      <c r="B6" t="s">
        <v>1395</v>
      </c>
      <c r="C6" s="2">
        <v>41944</v>
      </c>
      <c r="D6" s="13">
        <v>42019</v>
      </c>
      <c r="E6" s="8">
        <f>IF(SalesData[[#This Row],[Ship Date]]&lt;SalesData[[#This Row],[Order Date]], SalesData[[#This Row],[Ship Date]], SalesData[[#This Row],[Order Date]])</f>
        <v>41944</v>
      </c>
      <c r="F6" s="8">
        <f>IF(SalesData[[#This Row],[Ship Date]]&lt;SalesData[[#This Row],[Order Date]], SalesData[[#This Row],[Order Date]], SalesData[[#This Row],[Ship Date]])</f>
        <v>42019</v>
      </c>
      <c r="G6" s="11">
        <f>SalesData[[#This Row],[Shipdate fixed]] - SalesData[[#This Row],[Orderdate fixed]]</f>
        <v>75</v>
      </c>
      <c r="H6" s="11">
        <f>YEAR(SalesData[[#This Row],[Orderdate fixed]])</f>
        <v>2014</v>
      </c>
      <c r="I6" s="11" t="str">
        <f>"Q"&amp;ROUNDUP(MONTH(SalesData[[#This Row],[Orderdate fixed]])/3,0)</f>
        <v>Q4</v>
      </c>
      <c r="J6" s="8" t="str">
        <f>TEXT(SalesData[[#This Row],[Orderdate fixed]],"mmm")</f>
        <v>Nov</v>
      </c>
      <c r="K6" t="s">
        <v>38</v>
      </c>
      <c r="L6" t="s">
        <v>1396</v>
      </c>
      <c r="M6" s="14" t="s">
        <v>1397</v>
      </c>
      <c r="N6" t="s">
        <v>25</v>
      </c>
      <c r="O6" t="s">
        <v>26</v>
      </c>
      <c r="P6" t="s">
        <v>158</v>
      </c>
      <c r="Q6" t="s">
        <v>109</v>
      </c>
      <c r="R6" s="5">
        <v>10011</v>
      </c>
      <c r="S6" t="s">
        <v>62</v>
      </c>
      <c r="T6" t="s">
        <v>502</v>
      </c>
      <c r="U6" t="s">
        <v>31</v>
      </c>
      <c r="V6" t="s">
        <v>44</v>
      </c>
      <c r="W6" t="s">
        <v>503</v>
      </c>
      <c r="X6" s="9">
        <v>1018.104</v>
      </c>
      <c r="Y6">
        <v>4</v>
      </c>
      <c r="Z6" s="12">
        <v>0.4</v>
      </c>
      <c r="AA6" s="9">
        <v>-373.3048</v>
      </c>
      <c r="AB6" t="str">
        <f>IF(AND(SalesData[[#This Row],[Profit]]=0,SalesData[[#This Row],[Sales]]&gt;0),"Zero-Profit Order","OK")</f>
        <v>OK</v>
      </c>
      <c r="AC6" s="9">
        <f>IFERROR(SalesData[[#This Row],[Profit]]/SalesData[[#This Row],[Sales]],0)</f>
        <v>-0.36666666666666664</v>
      </c>
      <c r="AE6"/>
    </row>
    <row r="7" spans="1:31" x14ac:dyDescent="0.25">
      <c r="A7">
        <v>8522</v>
      </c>
      <c r="B7" t="s">
        <v>4037</v>
      </c>
      <c r="C7" s="2">
        <v>42176</v>
      </c>
      <c r="D7" s="13">
        <v>42384</v>
      </c>
      <c r="E7" s="8">
        <f>IF(SalesData[[#This Row],[Ship Date]]&lt;SalesData[[#This Row],[Order Date]], SalesData[[#This Row],[Ship Date]], SalesData[[#This Row],[Order Date]])</f>
        <v>42176</v>
      </c>
      <c r="F7" s="8">
        <f>IF(SalesData[[#This Row],[Ship Date]]&lt;SalesData[[#This Row],[Order Date]], SalesData[[#This Row],[Order Date]], SalesData[[#This Row],[Ship Date]])</f>
        <v>42384</v>
      </c>
      <c r="G7" s="11">
        <f>SalesData[[#This Row],[Shipdate fixed]] - SalesData[[#This Row],[Orderdate fixed]]</f>
        <v>208</v>
      </c>
      <c r="H7" s="11">
        <f>YEAR(SalesData[[#This Row],[Orderdate fixed]])</f>
        <v>2015</v>
      </c>
      <c r="I7" s="11" t="str">
        <f>"Q"&amp;ROUNDUP(MONTH(SalesData[[#This Row],[Orderdate fixed]])/3,0)</f>
        <v>Q2</v>
      </c>
      <c r="J7" s="8" t="str">
        <f>TEXT(SalesData[[#This Row],[Orderdate fixed]],"mmm")</f>
        <v>Jun</v>
      </c>
      <c r="K7" t="s">
        <v>38</v>
      </c>
      <c r="L7" t="s">
        <v>241</v>
      </c>
      <c r="M7" s="14" t="s">
        <v>242</v>
      </c>
      <c r="N7" t="s">
        <v>90</v>
      </c>
      <c r="O7" t="s">
        <v>26</v>
      </c>
      <c r="P7" t="s">
        <v>329</v>
      </c>
      <c r="Q7" t="s">
        <v>215</v>
      </c>
      <c r="R7" s="5">
        <v>43229</v>
      </c>
      <c r="S7" t="s">
        <v>62</v>
      </c>
      <c r="T7" t="s">
        <v>1080</v>
      </c>
      <c r="U7" t="s">
        <v>31</v>
      </c>
      <c r="V7" t="s">
        <v>53</v>
      </c>
      <c r="W7" t="s">
        <v>1081</v>
      </c>
      <c r="X7" s="9">
        <v>54.991999999999997</v>
      </c>
      <c r="Y7">
        <v>14</v>
      </c>
      <c r="Z7" s="12">
        <v>0.2</v>
      </c>
      <c r="AA7" s="9">
        <v>8.9361999999999995</v>
      </c>
      <c r="AB7" t="str">
        <f>IF(AND(SalesData[[#This Row],[Profit]]=0,SalesData[[#This Row],[Sales]]&gt;0),"Zero-Profit Order","OK")</f>
        <v>OK</v>
      </c>
      <c r="AC7" s="9">
        <f>IFERROR(SalesData[[#This Row],[Profit]]/SalesData[[#This Row],[Sales]],0)</f>
        <v>0.16250000000000001</v>
      </c>
      <c r="AE7"/>
    </row>
    <row r="8" spans="1:31" x14ac:dyDescent="0.25">
      <c r="A8">
        <v>3236</v>
      </c>
      <c r="B8" t="s">
        <v>2335</v>
      </c>
      <c r="C8" s="2">
        <v>42488</v>
      </c>
      <c r="D8" s="13">
        <v>42384</v>
      </c>
      <c r="E8" s="8">
        <f>IF(SalesData[[#This Row],[Ship Date]]&lt;SalesData[[#This Row],[Order Date]], SalesData[[#This Row],[Ship Date]], SalesData[[#This Row],[Order Date]])</f>
        <v>42384</v>
      </c>
      <c r="F8" s="8">
        <f>IF(SalesData[[#This Row],[Ship Date]]&lt;SalesData[[#This Row],[Order Date]], SalesData[[#This Row],[Order Date]], SalesData[[#This Row],[Ship Date]])</f>
        <v>42488</v>
      </c>
      <c r="G8" s="11">
        <f>SalesData[[#This Row],[Shipdate fixed]] - SalesData[[#This Row],[Orderdate fixed]]</f>
        <v>104</v>
      </c>
      <c r="H8" s="11">
        <f>YEAR(SalesData[[#This Row],[Orderdate fixed]])</f>
        <v>2016</v>
      </c>
      <c r="I8" s="11" t="str">
        <f>"Q"&amp;ROUNDUP(MONTH(SalesData[[#This Row],[Orderdate fixed]])/3,0)</f>
        <v>Q1</v>
      </c>
      <c r="J8" s="8" t="str">
        <f>TEXT(SalesData[[#This Row],[Orderdate fixed]],"mmm")</f>
        <v>Jan</v>
      </c>
      <c r="K8" t="s">
        <v>407</v>
      </c>
      <c r="L8" t="s">
        <v>1164</v>
      </c>
      <c r="M8" s="14" t="s">
        <v>1165</v>
      </c>
      <c r="N8" t="s">
        <v>25</v>
      </c>
      <c r="O8" t="s">
        <v>26</v>
      </c>
      <c r="P8" t="s">
        <v>1561</v>
      </c>
      <c r="Q8" t="s">
        <v>411</v>
      </c>
      <c r="R8" s="5">
        <v>6824</v>
      </c>
      <c r="S8" t="s">
        <v>62</v>
      </c>
      <c r="T8" t="s">
        <v>324</v>
      </c>
      <c r="U8" t="s">
        <v>31</v>
      </c>
      <c r="V8" t="s">
        <v>44</v>
      </c>
      <c r="W8" t="s">
        <v>325</v>
      </c>
      <c r="X8" s="9">
        <v>181.797</v>
      </c>
      <c r="Y8">
        <v>1</v>
      </c>
      <c r="Z8" s="12">
        <v>0.3</v>
      </c>
      <c r="AA8" s="9">
        <v>-15.582599999999999</v>
      </c>
      <c r="AB8" t="str">
        <f>IF(AND(SalesData[[#This Row],[Profit]]=0,SalesData[[#This Row],[Sales]]&gt;0),"Zero-Profit Order","OK")</f>
        <v>OK</v>
      </c>
      <c r="AC8" s="9">
        <f>IFERROR(SalesData[[#This Row],[Profit]]/SalesData[[#This Row],[Sales]],0)</f>
        <v>-8.5714285714285715E-2</v>
      </c>
      <c r="AE8"/>
    </row>
    <row r="9" spans="1:31" x14ac:dyDescent="0.25">
      <c r="A9">
        <v>388</v>
      </c>
      <c r="B9" t="s">
        <v>424</v>
      </c>
      <c r="C9" s="2">
        <v>41850</v>
      </c>
      <c r="D9" s="13">
        <v>42197</v>
      </c>
      <c r="E9" s="8">
        <f>IF(SalesData[[#This Row],[Ship Date]]&lt;SalesData[[#This Row],[Order Date]], SalesData[[#This Row],[Ship Date]], SalesData[[#This Row],[Order Date]])</f>
        <v>41850</v>
      </c>
      <c r="F9" s="8">
        <f>IF(SalesData[[#This Row],[Ship Date]]&lt;SalesData[[#This Row],[Order Date]], SalesData[[#This Row],[Order Date]], SalesData[[#This Row],[Ship Date]])</f>
        <v>42197</v>
      </c>
      <c r="G9" s="11">
        <f>SalesData[[#This Row],[Shipdate fixed]] - SalesData[[#This Row],[Orderdate fixed]]</f>
        <v>347</v>
      </c>
      <c r="H9" s="11">
        <f>YEAR(SalesData[[#This Row],[Orderdate fixed]])</f>
        <v>2014</v>
      </c>
      <c r="I9" s="11" t="str">
        <f>"Q"&amp;ROUNDUP(MONTH(SalesData[[#This Row],[Orderdate fixed]])/3,0)</f>
        <v>Q3</v>
      </c>
      <c r="J9" s="8" t="str">
        <f>TEXT(SalesData[[#This Row],[Orderdate fixed]],"mmm")</f>
        <v>Jul</v>
      </c>
      <c r="K9" t="s">
        <v>38</v>
      </c>
      <c r="L9" t="s">
        <v>425</v>
      </c>
      <c r="M9" s="14" t="s">
        <v>426</v>
      </c>
      <c r="N9" t="s">
        <v>81</v>
      </c>
      <c r="O9" t="s">
        <v>26</v>
      </c>
      <c r="P9" t="s">
        <v>60</v>
      </c>
      <c r="Q9" t="s">
        <v>61</v>
      </c>
      <c r="R9" s="5">
        <v>19140</v>
      </c>
      <c r="S9" t="s">
        <v>62</v>
      </c>
      <c r="T9" t="s">
        <v>427</v>
      </c>
      <c r="U9" t="s">
        <v>31</v>
      </c>
      <c r="V9" t="s">
        <v>53</v>
      </c>
      <c r="W9" t="s">
        <v>428</v>
      </c>
      <c r="X9" s="9">
        <v>2.96</v>
      </c>
      <c r="Y9">
        <v>1</v>
      </c>
      <c r="Z9" s="12">
        <v>0.2</v>
      </c>
      <c r="AA9" s="9">
        <v>0.77700000000000002</v>
      </c>
      <c r="AB9" t="str">
        <f>IF(AND(SalesData[[#This Row],[Profit]]=0,SalesData[[#This Row],[Sales]]&gt;0),"Zero-Profit Order","OK")</f>
        <v>OK</v>
      </c>
      <c r="AC9" s="9">
        <f>IFERROR(SalesData[[#This Row],[Profit]]/SalesData[[#This Row],[Sales]],0)</f>
        <v>0.26250000000000001</v>
      </c>
      <c r="AE9"/>
    </row>
    <row r="10" spans="1:31" x14ac:dyDescent="0.25">
      <c r="A10">
        <v>6822</v>
      </c>
      <c r="B10" t="s">
        <v>3566</v>
      </c>
      <c r="C10" s="2">
        <v>43000</v>
      </c>
      <c r="D10" s="13">
        <v>43101</v>
      </c>
      <c r="E10" s="8">
        <f>IF(SalesData[[#This Row],[Ship Date]]&lt;SalesData[[#This Row],[Order Date]], SalesData[[#This Row],[Ship Date]], SalesData[[#This Row],[Order Date]])</f>
        <v>43000</v>
      </c>
      <c r="F10" s="8">
        <f>IF(SalesData[[#This Row],[Ship Date]]&lt;SalesData[[#This Row],[Order Date]], SalesData[[#This Row],[Order Date]], SalesData[[#This Row],[Ship Date]])</f>
        <v>43101</v>
      </c>
      <c r="G10" s="11">
        <f>SalesData[[#This Row],[Shipdate fixed]] - SalesData[[#This Row],[Orderdate fixed]]</f>
        <v>101</v>
      </c>
      <c r="H10" s="11">
        <f>YEAR(SalesData[[#This Row],[Orderdate fixed]])</f>
        <v>2017</v>
      </c>
      <c r="I10" s="11" t="str">
        <f>"Q"&amp;ROUNDUP(MONTH(SalesData[[#This Row],[Orderdate fixed]])/3,0)</f>
        <v>Q3</v>
      </c>
      <c r="J10" s="8" t="str">
        <f>TEXT(SalesData[[#This Row],[Orderdate fixed]],"mmm")</f>
        <v>Sep</v>
      </c>
      <c r="K10" t="s">
        <v>38</v>
      </c>
      <c r="L10" t="s">
        <v>3398</v>
      </c>
      <c r="M10" s="14" t="s">
        <v>3399</v>
      </c>
      <c r="N10" t="s">
        <v>81</v>
      </c>
      <c r="O10" t="s">
        <v>26</v>
      </c>
      <c r="P10" t="s">
        <v>1360</v>
      </c>
      <c r="Q10" t="s">
        <v>121</v>
      </c>
      <c r="R10" s="5">
        <v>61604</v>
      </c>
      <c r="S10" t="s">
        <v>84</v>
      </c>
      <c r="T10" t="s">
        <v>427</v>
      </c>
      <c r="U10" t="s">
        <v>31</v>
      </c>
      <c r="V10" t="s">
        <v>53</v>
      </c>
      <c r="W10" t="s">
        <v>428</v>
      </c>
      <c r="X10" s="9">
        <v>2.96</v>
      </c>
      <c r="Y10">
        <v>2</v>
      </c>
      <c r="Z10" s="12">
        <v>0.6</v>
      </c>
      <c r="AA10" s="9">
        <v>-1.4059999999999999</v>
      </c>
      <c r="AB10" t="str">
        <f>IF(AND(SalesData[[#This Row],[Profit]]=0,SalesData[[#This Row],[Sales]]&gt;0),"Zero-Profit Order","OK")</f>
        <v>OK</v>
      </c>
      <c r="AC10" s="9">
        <f>IFERROR(SalesData[[#This Row],[Profit]]/SalesData[[#This Row],[Sales]],0)</f>
        <v>-0.47499999999999998</v>
      </c>
      <c r="AE10"/>
    </row>
    <row r="11" spans="1:31" x14ac:dyDescent="0.25">
      <c r="A11">
        <v>5503</v>
      </c>
      <c r="B11" t="s">
        <v>3161</v>
      </c>
      <c r="C11" s="2">
        <v>42268</v>
      </c>
      <c r="D11" s="13">
        <v>42897</v>
      </c>
      <c r="E11" s="8">
        <f>IF(SalesData[[#This Row],[Ship Date]]&lt;SalesData[[#This Row],[Order Date]], SalesData[[#This Row],[Ship Date]], SalesData[[#This Row],[Order Date]])</f>
        <v>42268</v>
      </c>
      <c r="F11" s="8">
        <f>IF(SalesData[[#This Row],[Ship Date]]&lt;SalesData[[#This Row],[Order Date]], SalesData[[#This Row],[Order Date]], SalesData[[#This Row],[Ship Date]])</f>
        <v>42897</v>
      </c>
      <c r="G11" s="11">
        <f>SalesData[[#This Row],[Shipdate fixed]] - SalesData[[#This Row],[Orderdate fixed]]</f>
        <v>629</v>
      </c>
      <c r="H11" s="11">
        <f>YEAR(SalesData[[#This Row],[Orderdate fixed]])</f>
        <v>2015</v>
      </c>
      <c r="I11" s="11" t="str">
        <f>"Q"&amp;ROUNDUP(MONTH(SalesData[[#This Row],[Orderdate fixed]])/3,0)</f>
        <v>Q3</v>
      </c>
      <c r="J11" s="8" t="str">
        <f>TEXT(SalesData[[#This Row],[Orderdate fixed]],"mmm")</f>
        <v>Sep</v>
      </c>
      <c r="K11" t="s">
        <v>38</v>
      </c>
      <c r="L11" t="s">
        <v>3162</v>
      </c>
      <c r="M11" s="14" t="s">
        <v>3163</v>
      </c>
      <c r="N11" t="s">
        <v>81</v>
      </c>
      <c r="O11" t="s">
        <v>26</v>
      </c>
      <c r="P11" t="s">
        <v>60</v>
      </c>
      <c r="Q11" t="s">
        <v>61</v>
      </c>
      <c r="R11" s="5">
        <v>19140</v>
      </c>
      <c r="S11" t="s">
        <v>62</v>
      </c>
      <c r="T11" t="s">
        <v>1961</v>
      </c>
      <c r="U11" t="s">
        <v>31</v>
      </c>
      <c r="V11" t="s">
        <v>53</v>
      </c>
      <c r="W11" t="s">
        <v>1962</v>
      </c>
      <c r="X11" s="9">
        <v>3.3119999999999998</v>
      </c>
      <c r="Y11">
        <v>1</v>
      </c>
      <c r="Z11" s="12">
        <v>0.2</v>
      </c>
      <c r="AA11" s="9">
        <v>0.66239999999999999</v>
      </c>
      <c r="AB11" t="str">
        <f>IF(AND(SalesData[[#This Row],[Profit]]=0,SalesData[[#This Row],[Sales]]&gt;0),"Zero-Profit Order","OK")</f>
        <v>OK</v>
      </c>
      <c r="AC11" s="9">
        <f>IFERROR(SalesData[[#This Row],[Profit]]/SalesData[[#This Row],[Sales]],0)</f>
        <v>0.2</v>
      </c>
      <c r="AE11"/>
    </row>
    <row r="12" spans="1:31" x14ac:dyDescent="0.25">
      <c r="A12">
        <v>3294</v>
      </c>
      <c r="B12" t="s">
        <v>2349</v>
      </c>
      <c r="C12" s="2">
        <v>42981</v>
      </c>
      <c r="D12" s="13">
        <v>42003</v>
      </c>
      <c r="E12" s="8">
        <f>IF(SalesData[[#This Row],[Ship Date]]&lt;SalesData[[#This Row],[Order Date]], SalesData[[#This Row],[Ship Date]], SalesData[[#This Row],[Order Date]])</f>
        <v>42003</v>
      </c>
      <c r="F12" s="8">
        <f>IF(SalesData[[#This Row],[Ship Date]]&lt;SalesData[[#This Row],[Order Date]], SalesData[[#This Row],[Order Date]], SalesData[[#This Row],[Ship Date]])</f>
        <v>42981</v>
      </c>
      <c r="G12" s="11">
        <f>SalesData[[#This Row],[Shipdate fixed]] - SalesData[[#This Row],[Orderdate fixed]]</f>
        <v>978</v>
      </c>
      <c r="H12" s="11">
        <f>YEAR(SalesData[[#This Row],[Orderdate fixed]])</f>
        <v>2014</v>
      </c>
      <c r="I12" s="11" t="str">
        <f>"Q"&amp;ROUNDUP(MONTH(SalesData[[#This Row],[Orderdate fixed]])/3,0)</f>
        <v>Q4</v>
      </c>
      <c r="J12" s="8" t="str">
        <f>TEXT(SalesData[[#This Row],[Orderdate fixed]],"mmm")</f>
        <v>Dec</v>
      </c>
      <c r="K12" t="s">
        <v>38</v>
      </c>
      <c r="L12" t="s">
        <v>1635</v>
      </c>
      <c r="M12" s="14" t="s">
        <v>1636</v>
      </c>
      <c r="N12" t="s">
        <v>25</v>
      </c>
      <c r="O12" t="s">
        <v>26</v>
      </c>
      <c r="P12" t="s">
        <v>620</v>
      </c>
      <c r="Q12" t="s">
        <v>50</v>
      </c>
      <c r="R12" s="5">
        <v>92024</v>
      </c>
      <c r="S12" t="s">
        <v>51</v>
      </c>
      <c r="T12" t="s">
        <v>1052</v>
      </c>
      <c r="U12" t="s">
        <v>31</v>
      </c>
      <c r="V12" t="s">
        <v>53</v>
      </c>
      <c r="W12" t="s">
        <v>1053</v>
      </c>
      <c r="X12" s="9">
        <v>3.48</v>
      </c>
      <c r="Y12">
        <v>2</v>
      </c>
      <c r="Z12" s="12">
        <v>0</v>
      </c>
      <c r="AA12" s="9">
        <v>1.1135999999999999</v>
      </c>
      <c r="AB12" t="str">
        <f>IF(AND(SalesData[[#This Row],[Profit]]=0,SalesData[[#This Row],[Sales]]&gt;0),"Zero-Profit Order","OK")</f>
        <v>OK</v>
      </c>
      <c r="AC12" s="9">
        <f>IFERROR(SalesData[[#This Row],[Profit]]/SalesData[[#This Row],[Sales]],0)</f>
        <v>0.32</v>
      </c>
      <c r="AE12"/>
    </row>
    <row r="13" spans="1:31" x14ac:dyDescent="0.25">
      <c r="A13">
        <v>2979</v>
      </c>
      <c r="B13" t="s">
        <v>2201</v>
      </c>
      <c r="C13" s="2">
        <v>42480</v>
      </c>
      <c r="D13" s="13">
        <v>41655</v>
      </c>
      <c r="E13" s="8">
        <f>IF(SalesData[[#This Row],[Ship Date]]&lt;SalesData[[#This Row],[Order Date]], SalesData[[#This Row],[Ship Date]], SalesData[[#This Row],[Order Date]])</f>
        <v>41655</v>
      </c>
      <c r="F13" s="8">
        <f>IF(SalesData[[#This Row],[Ship Date]]&lt;SalesData[[#This Row],[Order Date]], SalesData[[#This Row],[Order Date]], SalesData[[#This Row],[Ship Date]])</f>
        <v>42480</v>
      </c>
      <c r="G13" s="11">
        <f>SalesData[[#This Row],[Shipdate fixed]] - SalesData[[#This Row],[Orderdate fixed]]</f>
        <v>825</v>
      </c>
      <c r="H13" s="11">
        <f>YEAR(SalesData[[#This Row],[Orderdate fixed]])</f>
        <v>2014</v>
      </c>
      <c r="I13" s="11" t="str">
        <f>"Q"&amp;ROUNDUP(MONTH(SalesData[[#This Row],[Orderdate fixed]])/3,0)</f>
        <v>Q1</v>
      </c>
      <c r="J13" s="8" t="str">
        <f>TEXT(SalesData[[#This Row],[Orderdate fixed]],"mmm")</f>
        <v>Jan</v>
      </c>
      <c r="K13" t="s">
        <v>22</v>
      </c>
      <c r="L13" t="s">
        <v>1416</v>
      </c>
      <c r="M13" s="14" t="s">
        <v>1417</v>
      </c>
      <c r="N13" t="s">
        <v>25</v>
      </c>
      <c r="O13" t="s">
        <v>26</v>
      </c>
      <c r="P13" t="s">
        <v>2202</v>
      </c>
      <c r="Q13" t="s">
        <v>145</v>
      </c>
      <c r="R13" s="5">
        <v>29464</v>
      </c>
      <c r="S13" t="s">
        <v>29</v>
      </c>
      <c r="T13" t="s">
        <v>2161</v>
      </c>
      <c r="U13" t="s">
        <v>31</v>
      </c>
      <c r="V13" t="s">
        <v>35</v>
      </c>
      <c r="W13" t="s">
        <v>2162</v>
      </c>
      <c r="X13" s="9">
        <v>545.94000000000005</v>
      </c>
      <c r="Y13">
        <v>6</v>
      </c>
      <c r="Z13" s="12">
        <v>0</v>
      </c>
      <c r="AA13" s="9">
        <v>87.350399999999993</v>
      </c>
      <c r="AB13" t="str">
        <f>IF(AND(SalesData[[#This Row],[Profit]]=0,SalesData[[#This Row],[Sales]]&gt;0),"Zero-Profit Order","OK")</f>
        <v>OK</v>
      </c>
      <c r="AC13" s="9">
        <f>IFERROR(SalesData[[#This Row],[Profit]]/SalesData[[#This Row],[Sales]],0)</f>
        <v>0.15999999999999998</v>
      </c>
      <c r="AE13"/>
    </row>
    <row r="14" spans="1:31" x14ac:dyDescent="0.25">
      <c r="A14">
        <v>5272</v>
      </c>
      <c r="B14" t="s">
        <v>3085</v>
      </c>
      <c r="C14" s="2">
        <v>42490</v>
      </c>
      <c r="D14" s="13">
        <v>42751</v>
      </c>
      <c r="E14" s="8">
        <f>IF(SalesData[[#This Row],[Ship Date]]&lt;SalesData[[#This Row],[Order Date]], SalesData[[#This Row],[Ship Date]], SalesData[[#This Row],[Order Date]])</f>
        <v>42490</v>
      </c>
      <c r="F14" s="8">
        <f>IF(SalesData[[#This Row],[Ship Date]]&lt;SalesData[[#This Row],[Order Date]], SalesData[[#This Row],[Order Date]], SalesData[[#This Row],[Ship Date]])</f>
        <v>42751</v>
      </c>
      <c r="G14" s="11">
        <f>SalesData[[#This Row],[Shipdate fixed]] - SalesData[[#This Row],[Orderdate fixed]]</f>
        <v>261</v>
      </c>
      <c r="H14" s="11">
        <f>YEAR(SalesData[[#This Row],[Orderdate fixed]])</f>
        <v>2016</v>
      </c>
      <c r="I14" s="11" t="str">
        <f>"Q"&amp;ROUNDUP(MONTH(SalesData[[#This Row],[Orderdate fixed]])/3,0)</f>
        <v>Q2</v>
      </c>
      <c r="J14" s="8" t="str">
        <f>TEXT(SalesData[[#This Row],[Orderdate fixed]],"mmm")</f>
        <v>Apr</v>
      </c>
      <c r="K14" t="s">
        <v>407</v>
      </c>
      <c r="L14" t="s">
        <v>2677</v>
      </c>
      <c r="M14" s="14" t="s">
        <v>2678</v>
      </c>
      <c r="N14" t="s">
        <v>81</v>
      </c>
      <c r="O14" t="s">
        <v>26</v>
      </c>
      <c r="P14" t="s">
        <v>49</v>
      </c>
      <c r="Q14" t="s">
        <v>50</v>
      </c>
      <c r="R14" s="5">
        <v>90008</v>
      </c>
      <c r="S14" t="s">
        <v>51</v>
      </c>
      <c r="T14" t="s">
        <v>52</v>
      </c>
      <c r="U14" t="s">
        <v>31</v>
      </c>
      <c r="V14" t="s">
        <v>53</v>
      </c>
      <c r="W14" t="s">
        <v>54</v>
      </c>
      <c r="X14" s="9">
        <v>27.92</v>
      </c>
      <c r="Y14">
        <v>4</v>
      </c>
      <c r="Z14" s="12">
        <v>0</v>
      </c>
      <c r="AA14" s="9">
        <v>8.0968</v>
      </c>
      <c r="AB14" t="str">
        <f>IF(AND(SalesData[[#This Row],[Profit]]=0,SalesData[[#This Row],[Sales]]&gt;0),"Zero-Profit Order","OK")</f>
        <v>OK</v>
      </c>
      <c r="AC14" s="9">
        <f>IFERROR(SalesData[[#This Row],[Profit]]/SalesData[[#This Row],[Sales]],0)</f>
        <v>0.28999999999999998</v>
      </c>
      <c r="AE14"/>
    </row>
    <row r="15" spans="1:31" x14ac:dyDescent="0.25">
      <c r="A15">
        <v>243</v>
      </c>
      <c r="B15" t="s">
        <v>292</v>
      </c>
      <c r="C15" s="2">
        <v>42056</v>
      </c>
      <c r="D15" s="13">
        <v>42619</v>
      </c>
      <c r="E15" s="8">
        <f>IF(SalesData[[#This Row],[Ship Date]]&lt;SalesData[[#This Row],[Order Date]], SalesData[[#This Row],[Ship Date]], SalesData[[#This Row],[Order Date]])</f>
        <v>42056</v>
      </c>
      <c r="F15" s="8">
        <f>IF(SalesData[[#This Row],[Ship Date]]&lt;SalesData[[#This Row],[Order Date]], SalesData[[#This Row],[Order Date]], SalesData[[#This Row],[Ship Date]])</f>
        <v>42619</v>
      </c>
      <c r="G15" s="11">
        <f>SalesData[[#This Row],[Shipdate fixed]] - SalesData[[#This Row],[Orderdate fixed]]</f>
        <v>563</v>
      </c>
      <c r="H15" s="11">
        <f>YEAR(SalesData[[#This Row],[Orderdate fixed]])</f>
        <v>2015</v>
      </c>
      <c r="I15" s="11" t="str">
        <f>"Q"&amp;ROUNDUP(MONTH(SalesData[[#This Row],[Orderdate fixed]])/3,0)</f>
        <v>Q1</v>
      </c>
      <c r="J15" s="8" t="str">
        <f>TEXT(SalesData[[#This Row],[Orderdate fixed]],"mmm")</f>
        <v>Feb</v>
      </c>
      <c r="K15" t="s">
        <v>22</v>
      </c>
      <c r="L15" t="s">
        <v>293</v>
      </c>
      <c r="M15" s="14" t="s">
        <v>294</v>
      </c>
      <c r="N15" t="s">
        <v>25</v>
      </c>
      <c r="O15" t="s">
        <v>26</v>
      </c>
      <c r="P15" t="s">
        <v>120</v>
      </c>
      <c r="Q15" t="s">
        <v>121</v>
      </c>
      <c r="R15" s="5">
        <v>60610</v>
      </c>
      <c r="S15" t="s">
        <v>84</v>
      </c>
      <c r="T15" t="s">
        <v>301</v>
      </c>
      <c r="U15" t="s">
        <v>31</v>
      </c>
      <c r="V15" t="s">
        <v>53</v>
      </c>
      <c r="W15" t="s">
        <v>302</v>
      </c>
      <c r="X15" s="9">
        <v>4.0439999999999996</v>
      </c>
      <c r="Y15">
        <v>3</v>
      </c>
      <c r="Z15" s="12">
        <v>0.6</v>
      </c>
      <c r="AA15" s="9">
        <v>-2.8308</v>
      </c>
      <c r="AB15" t="str">
        <f>IF(AND(SalesData[[#This Row],[Profit]]=0,SalesData[[#This Row],[Sales]]&gt;0),"Zero-Profit Order","OK")</f>
        <v>OK</v>
      </c>
      <c r="AC15" s="9">
        <f>IFERROR(SalesData[[#This Row],[Profit]]/SalesData[[#This Row],[Sales]],0)</f>
        <v>-0.70000000000000007</v>
      </c>
      <c r="AE15"/>
    </row>
    <row r="16" spans="1:31" x14ac:dyDescent="0.25">
      <c r="A16">
        <v>8060</v>
      </c>
      <c r="B16" t="s">
        <v>3905</v>
      </c>
      <c r="C16" s="2">
        <v>43590</v>
      </c>
      <c r="D16" s="13">
        <v>42103</v>
      </c>
      <c r="E16" s="8">
        <f>IF(SalesData[[#This Row],[Ship Date]]&lt;SalesData[[#This Row],[Order Date]], SalesData[[#This Row],[Ship Date]], SalesData[[#This Row],[Order Date]])</f>
        <v>42103</v>
      </c>
      <c r="F16" s="8">
        <f>IF(SalesData[[#This Row],[Ship Date]]&lt;SalesData[[#This Row],[Order Date]], SalesData[[#This Row],[Order Date]], SalesData[[#This Row],[Ship Date]])</f>
        <v>43590</v>
      </c>
      <c r="G16" s="11">
        <f>SalesData[[#This Row],[Shipdate fixed]] - SalesData[[#This Row],[Orderdate fixed]]</f>
        <v>1487</v>
      </c>
      <c r="H16" s="11">
        <f>YEAR(SalesData[[#This Row],[Orderdate fixed]])</f>
        <v>2015</v>
      </c>
      <c r="I16" s="11" t="str">
        <f>"Q"&amp;ROUNDUP(MONTH(SalesData[[#This Row],[Orderdate fixed]])/3,0)</f>
        <v>Q2</v>
      </c>
      <c r="J16" s="8" t="str">
        <f>TEXT(SalesData[[#This Row],[Orderdate fixed]],"mmm")</f>
        <v>Apr</v>
      </c>
      <c r="K16" t="s">
        <v>38</v>
      </c>
      <c r="L16" t="s">
        <v>668</v>
      </c>
      <c r="M16" s="14" t="s">
        <v>669</v>
      </c>
      <c r="N16" t="s">
        <v>25</v>
      </c>
      <c r="O16" t="s">
        <v>26</v>
      </c>
      <c r="P16" t="s">
        <v>49</v>
      </c>
      <c r="Q16" t="s">
        <v>50</v>
      </c>
      <c r="R16" s="5">
        <v>90049</v>
      </c>
      <c r="S16" t="s">
        <v>51</v>
      </c>
      <c r="T16" t="s">
        <v>1342</v>
      </c>
      <c r="U16" t="s">
        <v>31</v>
      </c>
      <c r="V16" t="s">
        <v>53</v>
      </c>
      <c r="W16" t="s">
        <v>405</v>
      </c>
      <c r="X16" s="9">
        <v>4.16</v>
      </c>
      <c r="Y16">
        <v>2</v>
      </c>
      <c r="Z16" s="12">
        <v>0</v>
      </c>
      <c r="AA16" s="9">
        <v>1.7472000000000001</v>
      </c>
      <c r="AB16" t="str">
        <f>IF(AND(SalesData[[#This Row],[Profit]]=0,SalesData[[#This Row],[Sales]]&gt;0),"Zero-Profit Order","OK")</f>
        <v>OK</v>
      </c>
      <c r="AC16" s="9">
        <f>IFERROR(SalesData[[#This Row],[Profit]]/SalesData[[#This Row],[Sales]],0)</f>
        <v>0.42</v>
      </c>
      <c r="AE16"/>
    </row>
    <row r="17" spans="1:31" x14ac:dyDescent="0.25">
      <c r="A17">
        <v>5273</v>
      </c>
      <c r="B17" t="s">
        <v>3085</v>
      </c>
      <c r="C17" s="2">
        <v>42491</v>
      </c>
      <c r="D17" s="13">
        <v>42751</v>
      </c>
      <c r="E17" s="8">
        <f>IF(SalesData[[#This Row],[Ship Date]]&lt;SalesData[[#This Row],[Order Date]], SalesData[[#This Row],[Ship Date]], SalesData[[#This Row],[Order Date]])</f>
        <v>42491</v>
      </c>
      <c r="F17" s="8">
        <f>IF(SalesData[[#This Row],[Ship Date]]&lt;SalesData[[#This Row],[Order Date]], SalesData[[#This Row],[Order Date]], SalesData[[#This Row],[Ship Date]])</f>
        <v>42751</v>
      </c>
      <c r="G17" s="11">
        <f>SalesData[[#This Row],[Shipdate fixed]] - SalesData[[#This Row],[Orderdate fixed]]</f>
        <v>260</v>
      </c>
      <c r="H17" s="11">
        <f>YEAR(SalesData[[#This Row],[Orderdate fixed]])</f>
        <v>2016</v>
      </c>
      <c r="I17" s="11" t="str">
        <f>"Q"&amp;ROUNDUP(MONTH(SalesData[[#This Row],[Orderdate fixed]])/3,0)</f>
        <v>Q2</v>
      </c>
      <c r="J17" s="8" t="str">
        <f>TEXT(SalesData[[#This Row],[Orderdate fixed]],"mmm")</f>
        <v>May</v>
      </c>
      <c r="K17" t="s">
        <v>407</v>
      </c>
      <c r="L17" t="s">
        <v>2677</v>
      </c>
      <c r="M17" s="14" t="s">
        <v>2678</v>
      </c>
      <c r="N17" t="s">
        <v>81</v>
      </c>
      <c r="O17" t="s">
        <v>26</v>
      </c>
      <c r="P17" t="s">
        <v>49</v>
      </c>
      <c r="Q17" t="s">
        <v>50</v>
      </c>
      <c r="R17" s="5">
        <v>90008</v>
      </c>
      <c r="S17" t="s">
        <v>51</v>
      </c>
      <c r="T17" t="s">
        <v>888</v>
      </c>
      <c r="U17" t="s">
        <v>31</v>
      </c>
      <c r="V17" t="s">
        <v>44</v>
      </c>
      <c r="W17" t="s">
        <v>889</v>
      </c>
      <c r="X17" s="9">
        <v>399.67200000000003</v>
      </c>
      <c r="Y17">
        <v>7</v>
      </c>
      <c r="Z17" s="12">
        <v>0.2</v>
      </c>
      <c r="AA17" s="9">
        <v>-14.9877</v>
      </c>
      <c r="AB17" t="str">
        <f>IF(AND(SalesData[[#This Row],[Profit]]=0,SalesData[[#This Row],[Sales]]&gt;0),"Zero-Profit Order","OK")</f>
        <v>OK</v>
      </c>
      <c r="AC17" s="9">
        <f>IFERROR(SalesData[[#This Row],[Profit]]/SalesData[[#This Row],[Sales]],0)</f>
        <v>-3.7499999999999999E-2</v>
      </c>
      <c r="AE17"/>
    </row>
    <row r="18" spans="1:31" x14ac:dyDescent="0.25">
      <c r="A18">
        <v>4858</v>
      </c>
      <c r="B18" t="s">
        <v>2953</v>
      </c>
      <c r="C18" s="2">
        <v>42482</v>
      </c>
      <c r="D18" s="13">
        <v>42021</v>
      </c>
      <c r="E18" s="8">
        <f>IF(SalesData[[#This Row],[Ship Date]]&lt;SalesData[[#This Row],[Order Date]], SalesData[[#This Row],[Ship Date]], SalesData[[#This Row],[Order Date]])</f>
        <v>42021</v>
      </c>
      <c r="F18" s="8">
        <f>IF(SalesData[[#This Row],[Ship Date]]&lt;SalesData[[#This Row],[Order Date]], SalesData[[#This Row],[Order Date]], SalesData[[#This Row],[Ship Date]])</f>
        <v>42482</v>
      </c>
      <c r="G18" s="11">
        <f>SalesData[[#This Row],[Shipdate fixed]] - SalesData[[#This Row],[Orderdate fixed]]</f>
        <v>461</v>
      </c>
      <c r="H18" s="11">
        <f>YEAR(SalesData[[#This Row],[Orderdate fixed]])</f>
        <v>2015</v>
      </c>
      <c r="I18" s="11" t="str">
        <f>"Q"&amp;ROUNDUP(MONTH(SalesData[[#This Row],[Orderdate fixed]])/3,0)</f>
        <v>Q1</v>
      </c>
      <c r="J18" s="8" t="str">
        <f>TEXT(SalesData[[#This Row],[Orderdate fixed]],"mmm")</f>
        <v>Jan</v>
      </c>
      <c r="K18" t="s">
        <v>38</v>
      </c>
      <c r="L18" t="s">
        <v>445</v>
      </c>
      <c r="M18" s="14" t="s">
        <v>446</v>
      </c>
      <c r="N18" t="s">
        <v>25</v>
      </c>
      <c r="O18" t="s">
        <v>26</v>
      </c>
      <c r="P18" t="s">
        <v>49</v>
      </c>
      <c r="Q18" t="s">
        <v>50</v>
      </c>
      <c r="R18" s="5">
        <v>90004</v>
      </c>
      <c r="S18" t="s">
        <v>51</v>
      </c>
      <c r="T18" t="s">
        <v>345</v>
      </c>
      <c r="U18" t="s">
        <v>31</v>
      </c>
      <c r="V18" t="s">
        <v>53</v>
      </c>
      <c r="W18" t="s">
        <v>346</v>
      </c>
      <c r="X18" s="9">
        <v>77.599999999999994</v>
      </c>
      <c r="Y18">
        <v>4</v>
      </c>
      <c r="Z18" s="12">
        <v>0</v>
      </c>
      <c r="AA18" s="9">
        <v>38.024000000000001</v>
      </c>
      <c r="AB18" t="str">
        <f>IF(AND(SalesData[[#This Row],[Profit]]=0,SalesData[[#This Row],[Sales]]&gt;0),"Zero-Profit Order","OK")</f>
        <v>OK</v>
      </c>
      <c r="AC18" s="9">
        <f>IFERROR(SalesData[[#This Row],[Profit]]/SalesData[[#This Row],[Sales]],0)</f>
        <v>0.49000000000000005</v>
      </c>
      <c r="AE18"/>
    </row>
    <row r="19" spans="1:31" x14ac:dyDescent="0.25">
      <c r="A19">
        <v>4859</v>
      </c>
      <c r="B19" t="s">
        <v>2953</v>
      </c>
      <c r="C19" s="2">
        <v>42483</v>
      </c>
      <c r="D19" s="13">
        <v>42021</v>
      </c>
      <c r="E19" s="8">
        <f>IF(SalesData[[#This Row],[Ship Date]]&lt;SalesData[[#This Row],[Order Date]], SalesData[[#This Row],[Ship Date]], SalesData[[#This Row],[Order Date]])</f>
        <v>42021</v>
      </c>
      <c r="F19" s="8">
        <f>IF(SalesData[[#This Row],[Ship Date]]&lt;SalesData[[#This Row],[Order Date]], SalesData[[#This Row],[Order Date]], SalesData[[#This Row],[Ship Date]])</f>
        <v>42483</v>
      </c>
      <c r="G19" s="11">
        <f>SalesData[[#This Row],[Shipdate fixed]] - SalesData[[#This Row],[Orderdate fixed]]</f>
        <v>462</v>
      </c>
      <c r="H19" s="11">
        <f>YEAR(SalesData[[#This Row],[Orderdate fixed]])</f>
        <v>2015</v>
      </c>
      <c r="I19" s="11" t="str">
        <f>"Q"&amp;ROUNDUP(MONTH(SalesData[[#This Row],[Orderdate fixed]])/3,0)</f>
        <v>Q1</v>
      </c>
      <c r="J19" s="8" t="str">
        <f>TEXT(SalesData[[#This Row],[Orderdate fixed]],"mmm")</f>
        <v>Jan</v>
      </c>
      <c r="K19" t="s">
        <v>38</v>
      </c>
      <c r="L19" t="s">
        <v>445</v>
      </c>
      <c r="M19" s="14" t="s">
        <v>446</v>
      </c>
      <c r="N19" t="s">
        <v>25</v>
      </c>
      <c r="O19" t="s">
        <v>26</v>
      </c>
      <c r="P19" t="s">
        <v>49</v>
      </c>
      <c r="Q19" t="s">
        <v>50</v>
      </c>
      <c r="R19" s="5">
        <v>90004</v>
      </c>
      <c r="S19" t="s">
        <v>51</v>
      </c>
      <c r="T19" t="s">
        <v>2954</v>
      </c>
      <c r="U19" t="s">
        <v>31</v>
      </c>
      <c r="V19" t="s">
        <v>53</v>
      </c>
      <c r="W19" t="s">
        <v>2955</v>
      </c>
      <c r="X19" s="9">
        <v>464.85</v>
      </c>
      <c r="Y19">
        <v>9</v>
      </c>
      <c r="Z19" s="12">
        <v>0</v>
      </c>
      <c r="AA19" s="9">
        <v>92.97</v>
      </c>
      <c r="AB19" t="str">
        <f>IF(AND(SalesData[[#This Row],[Profit]]=0,SalesData[[#This Row],[Sales]]&gt;0),"Zero-Profit Order","OK")</f>
        <v>OK</v>
      </c>
      <c r="AC19" s="9">
        <f>IFERROR(SalesData[[#This Row],[Profit]]/SalesData[[#This Row],[Sales]],0)</f>
        <v>0.19999999999999998</v>
      </c>
      <c r="AE19"/>
    </row>
    <row r="20" spans="1:31" x14ac:dyDescent="0.25">
      <c r="A20">
        <v>4667</v>
      </c>
      <c r="B20" t="s">
        <v>2900</v>
      </c>
      <c r="C20" s="2">
        <v>42162</v>
      </c>
      <c r="D20" s="13">
        <v>42386</v>
      </c>
      <c r="E20" s="8">
        <f>IF(SalesData[[#This Row],[Ship Date]]&lt;SalesData[[#This Row],[Order Date]], SalesData[[#This Row],[Ship Date]], SalesData[[#This Row],[Order Date]])</f>
        <v>42162</v>
      </c>
      <c r="F20" s="8">
        <f>IF(SalesData[[#This Row],[Ship Date]]&lt;SalesData[[#This Row],[Order Date]], SalesData[[#This Row],[Order Date]], SalesData[[#This Row],[Ship Date]])</f>
        <v>42386</v>
      </c>
      <c r="G20" s="11">
        <f>SalesData[[#This Row],[Shipdate fixed]] - SalesData[[#This Row],[Orderdate fixed]]</f>
        <v>224</v>
      </c>
      <c r="H20" s="11">
        <f>YEAR(SalesData[[#This Row],[Orderdate fixed]])</f>
        <v>2015</v>
      </c>
      <c r="I20" s="11" t="str">
        <f>"Q"&amp;ROUNDUP(MONTH(SalesData[[#This Row],[Orderdate fixed]])/3,0)</f>
        <v>Q2</v>
      </c>
      <c r="J20" s="8" t="str">
        <f>TEXT(SalesData[[#This Row],[Orderdate fixed]],"mmm")</f>
        <v>Jun</v>
      </c>
      <c r="K20" t="s">
        <v>38</v>
      </c>
      <c r="L20" t="s">
        <v>2537</v>
      </c>
      <c r="M20" s="14" t="s">
        <v>2538</v>
      </c>
      <c r="N20" t="s">
        <v>81</v>
      </c>
      <c r="O20" t="s">
        <v>26</v>
      </c>
      <c r="P20" t="s">
        <v>176</v>
      </c>
      <c r="Q20" t="s">
        <v>177</v>
      </c>
      <c r="R20" s="5">
        <v>98115</v>
      </c>
      <c r="S20" t="s">
        <v>51</v>
      </c>
      <c r="T20" t="s">
        <v>1102</v>
      </c>
      <c r="U20" t="s">
        <v>31</v>
      </c>
      <c r="V20" t="s">
        <v>53</v>
      </c>
      <c r="W20" t="s">
        <v>1103</v>
      </c>
      <c r="X20" s="9">
        <v>79.92</v>
      </c>
      <c r="Y20">
        <v>4</v>
      </c>
      <c r="Z20" s="12">
        <v>0</v>
      </c>
      <c r="AA20" s="9">
        <v>34.365600000000001</v>
      </c>
      <c r="AB20" t="str">
        <f>IF(AND(SalesData[[#This Row],[Profit]]=0,SalesData[[#This Row],[Sales]]&gt;0),"Zero-Profit Order","OK")</f>
        <v>OK</v>
      </c>
      <c r="AC20" s="9">
        <f>IFERROR(SalesData[[#This Row],[Profit]]/SalesData[[#This Row],[Sales]],0)</f>
        <v>0.43</v>
      </c>
      <c r="AE20"/>
    </row>
    <row r="21" spans="1:31" x14ac:dyDescent="0.25">
      <c r="A21">
        <v>1847</v>
      </c>
      <c r="B21" t="s">
        <v>1520</v>
      </c>
      <c r="C21" s="2">
        <v>42463</v>
      </c>
      <c r="D21" s="13">
        <v>42752</v>
      </c>
      <c r="E21" s="8">
        <f>IF(SalesData[[#This Row],[Ship Date]]&lt;SalesData[[#This Row],[Order Date]], SalesData[[#This Row],[Ship Date]], SalesData[[#This Row],[Order Date]])</f>
        <v>42463</v>
      </c>
      <c r="F21" s="8">
        <f>IF(SalesData[[#This Row],[Ship Date]]&lt;SalesData[[#This Row],[Order Date]], SalesData[[#This Row],[Order Date]], SalesData[[#This Row],[Ship Date]])</f>
        <v>42752</v>
      </c>
      <c r="G21" s="11">
        <f>SalesData[[#This Row],[Shipdate fixed]] - SalesData[[#This Row],[Orderdate fixed]]</f>
        <v>289</v>
      </c>
      <c r="H21" s="11">
        <f>YEAR(SalesData[[#This Row],[Orderdate fixed]])</f>
        <v>2016</v>
      </c>
      <c r="I21" s="11" t="str">
        <f>"Q"&amp;ROUNDUP(MONTH(SalesData[[#This Row],[Orderdate fixed]])/3,0)</f>
        <v>Q2</v>
      </c>
      <c r="J21" s="8" t="str">
        <f>TEXT(SalesData[[#This Row],[Orderdate fixed]],"mmm")</f>
        <v>Apr</v>
      </c>
      <c r="K21" t="s">
        <v>22</v>
      </c>
      <c r="L21" t="s">
        <v>1521</v>
      </c>
      <c r="M21" s="14" t="s">
        <v>1522</v>
      </c>
      <c r="N21" t="s">
        <v>90</v>
      </c>
      <c r="O21" t="s">
        <v>26</v>
      </c>
      <c r="P21" t="s">
        <v>177</v>
      </c>
      <c r="Q21" t="s">
        <v>961</v>
      </c>
      <c r="R21" s="5">
        <v>20016</v>
      </c>
      <c r="S21" t="s">
        <v>62</v>
      </c>
      <c r="T21" t="s">
        <v>1523</v>
      </c>
      <c r="U21" t="s">
        <v>31</v>
      </c>
      <c r="V21" t="s">
        <v>53</v>
      </c>
      <c r="W21" t="s">
        <v>1524</v>
      </c>
      <c r="X21" s="9">
        <v>37.68</v>
      </c>
      <c r="Y21">
        <v>2</v>
      </c>
      <c r="Z21" s="12">
        <v>0</v>
      </c>
      <c r="AA21" s="9">
        <v>15.8256</v>
      </c>
      <c r="AB21" t="str">
        <f>IF(AND(SalesData[[#This Row],[Profit]]=0,SalesData[[#This Row],[Sales]]&gt;0),"Zero-Profit Order","OK")</f>
        <v>OK</v>
      </c>
      <c r="AC21" s="9">
        <f>IFERROR(SalesData[[#This Row],[Profit]]/SalesData[[#This Row],[Sales]],0)</f>
        <v>0.42</v>
      </c>
      <c r="AE21"/>
    </row>
    <row r="22" spans="1:31" x14ac:dyDescent="0.25">
      <c r="A22">
        <v>8251</v>
      </c>
      <c r="B22" t="s">
        <v>3964</v>
      </c>
      <c r="C22" s="2">
        <v>41870</v>
      </c>
      <c r="D22" s="13">
        <v>42250</v>
      </c>
      <c r="E22" s="8">
        <f>IF(SalesData[[#This Row],[Ship Date]]&lt;SalesData[[#This Row],[Order Date]], SalesData[[#This Row],[Ship Date]], SalesData[[#This Row],[Order Date]])</f>
        <v>41870</v>
      </c>
      <c r="F22" s="8">
        <f>IF(SalesData[[#This Row],[Ship Date]]&lt;SalesData[[#This Row],[Order Date]], SalesData[[#This Row],[Order Date]], SalesData[[#This Row],[Ship Date]])</f>
        <v>42250</v>
      </c>
      <c r="G22" s="11">
        <f>SalesData[[#This Row],[Shipdate fixed]] - SalesData[[#This Row],[Orderdate fixed]]</f>
        <v>380</v>
      </c>
      <c r="H22" s="11">
        <f>YEAR(SalesData[[#This Row],[Orderdate fixed]])</f>
        <v>2014</v>
      </c>
      <c r="I22" s="11" t="str">
        <f>"Q"&amp;ROUNDUP(MONTH(SalesData[[#This Row],[Orderdate fixed]])/3,0)</f>
        <v>Q3</v>
      </c>
      <c r="J22" s="8" t="str">
        <f>TEXT(SalesData[[#This Row],[Orderdate fixed]],"mmm")</f>
        <v>Aug</v>
      </c>
      <c r="K22" t="s">
        <v>22</v>
      </c>
      <c r="L22" t="s">
        <v>1662</v>
      </c>
      <c r="M22" s="14" t="s">
        <v>1663</v>
      </c>
      <c r="N22" t="s">
        <v>25</v>
      </c>
      <c r="O22" t="s">
        <v>26</v>
      </c>
      <c r="P22" t="s">
        <v>120</v>
      </c>
      <c r="Q22" t="s">
        <v>121</v>
      </c>
      <c r="R22" s="5">
        <v>60653</v>
      </c>
      <c r="S22" t="s">
        <v>84</v>
      </c>
      <c r="T22" t="s">
        <v>404</v>
      </c>
      <c r="U22" t="s">
        <v>31</v>
      </c>
      <c r="V22" t="s">
        <v>53</v>
      </c>
      <c r="W22" t="s">
        <v>405</v>
      </c>
      <c r="X22" s="9">
        <v>4.7119999999999997</v>
      </c>
      <c r="Y22">
        <v>2</v>
      </c>
      <c r="Z22" s="12">
        <v>0.6</v>
      </c>
      <c r="AA22" s="9">
        <v>-1.8848</v>
      </c>
      <c r="AB22" t="str">
        <f>IF(AND(SalesData[[#This Row],[Profit]]=0,SalesData[[#This Row],[Sales]]&gt;0),"Zero-Profit Order","OK")</f>
        <v>OK</v>
      </c>
      <c r="AC22" s="9">
        <f>IFERROR(SalesData[[#This Row],[Profit]]/SalesData[[#This Row],[Sales]],0)</f>
        <v>-0.4</v>
      </c>
      <c r="AE22"/>
    </row>
    <row r="23" spans="1:31" x14ac:dyDescent="0.25">
      <c r="A23">
        <v>2635</v>
      </c>
      <c r="B23" t="s">
        <v>1991</v>
      </c>
      <c r="C23" s="2">
        <v>41876</v>
      </c>
      <c r="D23" s="13">
        <v>42284</v>
      </c>
      <c r="E23" s="8">
        <f>IF(SalesData[[#This Row],[Ship Date]]&lt;SalesData[[#This Row],[Order Date]], SalesData[[#This Row],[Ship Date]], SalesData[[#This Row],[Order Date]])</f>
        <v>41876</v>
      </c>
      <c r="F23" s="8">
        <f>IF(SalesData[[#This Row],[Ship Date]]&lt;SalesData[[#This Row],[Order Date]], SalesData[[#This Row],[Order Date]], SalesData[[#This Row],[Ship Date]])</f>
        <v>42284</v>
      </c>
      <c r="G23" s="11">
        <f>SalesData[[#This Row],[Shipdate fixed]] - SalesData[[#This Row],[Orderdate fixed]]</f>
        <v>408</v>
      </c>
      <c r="H23" s="11">
        <f>YEAR(SalesData[[#This Row],[Orderdate fixed]])</f>
        <v>2014</v>
      </c>
      <c r="I23" s="11" t="str">
        <f>"Q"&amp;ROUNDUP(MONTH(SalesData[[#This Row],[Orderdate fixed]])/3,0)</f>
        <v>Q3</v>
      </c>
      <c r="J23" s="8" t="str">
        <f>TEXT(SalesData[[#This Row],[Orderdate fixed]],"mmm")</f>
        <v>Aug</v>
      </c>
      <c r="K23" t="s">
        <v>22</v>
      </c>
      <c r="L23" t="s">
        <v>1506</v>
      </c>
      <c r="M23" s="14" t="s">
        <v>1507</v>
      </c>
      <c r="N23" t="s">
        <v>81</v>
      </c>
      <c r="O23" t="s">
        <v>26</v>
      </c>
      <c r="P23" t="s">
        <v>1892</v>
      </c>
      <c r="Q23" t="s">
        <v>1017</v>
      </c>
      <c r="R23" s="5">
        <v>28314</v>
      </c>
      <c r="S23" t="s">
        <v>29</v>
      </c>
      <c r="T23" t="s">
        <v>1992</v>
      </c>
      <c r="U23" t="s">
        <v>31</v>
      </c>
      <c r="V23" t="s">
        <v>53</v>
      </c>
      <c r="W23" t="s">
        <v>1993</v>
      </c>
      <c r="X23" s="9">
        <v>4.9279999999999999</v>
      </c>
      <c r="Y23">
        <v>2</v>
      </c>
      <c r="Z23" s="12">
        <v>0.2</v>
      </c>
      <c r="AA23" s="9">
        <v>0.73919999999999997</v>
      </c>
      <c r="AB23" t="str">
        <f>IF(AND(SalesData[[#This Row],[Profit]]=0,SalesData[[#This Row],[Sales]]&gt;0),"Zero-Profit Order","OK")</f>
        <v>OK</v>
      </c>
      <c r="AC23" s="9">
        <f>IFERROR(SalesData[[#This Row],[Profit]]/SalesData[[#This Row],[Sales]],0)</f>
        <v>0.15</v>
      </c>
      <c r="AE23"/>
    </row>
    <row r="24" spans="1:31" x14ac:dyDescent="0.25">
      <c r="A24">
        <v>8298</v>
      </c>
      <c r="B24" t="s">
        <v>3972</v>
      </c>
      <c r="C24" s="2">
        <v>41877</v>
      </c>
      <c r="D24" s="13">
        <v>42315</v>
      </c>
      <c r="E24" s="8">
        <f>IF(SalesData[[#This Row],[Ship Date]]&lt;SalesData[[#This Row],[Order Date]], SalesData[[#This Row],[Ship Date]], SalesData[[#This Row],[Order Date]])</f>
        <v>41877</v>
      </c>
      <c r="F24" s="8">
        <f>IF(SalesData[[#This Row],[Ship Date]]&lt;SalesData[[#This Row],[Order Date]], SalesData[[#This Row],[Order Date]], SalesData[[#This Row],[Ship Date]])</f>
        <v>42315</v>
      </c>
      <c r="G24" s="11">
        <f>SalesData[[#This Row],[Shipdate fixed]] - SalesData[[#This Row],[Orderdate fixed]]</f>
        <v>438</v>
      </c>
      <c r="H24" s="11">
        <f>YEAR(SalesData[[#This Row],[Orderdate fixed]])</f>
        <v>2014</v>
      </c>
      <c r="I24" s="11" t="str">
        <f>"Q"&amp;ROUNDUP(MONTH(SalesData[[#This Row],[Orderdate fixed]])/3,0)</f>
        <v>Q3</v>
      </c>
      <c r="J24" s="8" t="str">
        <f>TEXT(SalesData[[#This Row],[Orderdate fixed]],"mmm")</f>
        <v>Aug</v>
      </c>
      <c r="K24" t="s">
        <v>38</v>
      </c>
      <c r="L24" t="s">
        <v>2516</v>
      </c>
      <c r="M24" s="14" t="s">
        <v>2517</v>
      </c>
      <c r="N24" t="s">
        <v>81</v>
      </c>
      <c r="O24" t="s">
        <v>26</v>
      </c>
      <c r="P24" t="s">
        <v>1508</v>
      </c>
      <c r="Q24" t="s">
        <v>1017</v>
      </c>
      <c r="R24" s="5">
        <v>28205</v>
      </c>
      <c r="S24" t="s">
        <v>29</v>
      </c>
      <c r="T24" t="s">
        <v>1992</v>
      </c>
      <c r="U24" t="s">
        <v>31</v>
      </c>
      <c r="V24" t="s">
        <v>53</v>
      </c>
      <c r="W24" t="s">
        <v>1993</v>
      </c>
      <c r="X24" s="9">
        <v>4.9279999999999999</v>
      </c>
      <c r="Y24">
        <v>2</v>
      </c>
      <c r="Z24" s="12">
        <v>0.2</v>
      </c>
      <c r="AA24" s="9">
        <v>0.73919999999999997</v>
      </c>
      <c r="AB24" t="str">
        <f>IF(AND(SalesData[[#This Row],[Profit]]=0,SalesData[[#This Row],[Sales]]&gt;0),"Zero-Profit Order","OK")</f>
        <v>OK</v>
      </c>
      <c r="AC24" s="9">
        <f>IFERROR(SalesData[[#This Row],[Profit]]/SalesData[[#This Row],[Sales]],0)</f>
        <v>0.15</v>
      </c>
      <c r="AE24"/>
    </row>
    <row r="25" spans="1:31" x14ac:dyDescent="0.25">
      <c r="A25">
        <v>971</v>
      </c>
      <c r="B25" t="s">
        <v>921</v>
      </c>
      <c r="C25" s="2">
        <v>42489</v>
      </c>
      <c r="D25" s="13">
        <v>41657</v>
      </c>
      <c r="E25" s="8">
        <f>IF(SalesData[[#This Row],[Ship Date]]&lt;SalesData[[#This Row],[Order Date]], SalesData[[#This Row],[Ship Date]], SalesData[[#This Row],[Order Date]])</f>
        <v>41657</v>
      </c>
      <c r="F25" s="8">
        <f>IF(SalesData[[#This Row],[Ship Date]]&lt;SalesData[[#This Row],[Order Date]], SalesData[[#This Row],[Order Date]], SalesData[[#This Row],[Ship Date]])</f>
        <v>42489</v>
      </c>
      <c r="G25" s="11">
        <f>SalesData[[#This Row],[Shipdate fixed]] - SalesData[[#This Row],[Orderdate fixed]]</f>
        <v>832</v>
      </c>
      <c r="H25" s="11">
        <f>YEAR(SalesData[[#This Row],[Orderdate fixed]])</f>
        <v>2014</v>
      </c>
      <c r="I25" s="11" t="str">
        <f>"Q"&amp;ROUNDUP(MONTH(SalesData[[#This Row],[Orderdate fixed]])/3,0)</f>
        <v>Q1</v>
      </c>
      <c r="J25" s="8" t="str">
        <f>TEXT(SalesData[[#This Row],[Orderdate fixed]],"mmm")</f>
        <v>Jan</v>
      </c>
      <c r="K25" t="s">
        <v>22</v>
      </c>
      <c r="L25" t="s">
        <v>922</v>
      </c>
      <c r="M25" s="14" t="s">
        <v>923</v>
      </c>
      <c r="N25" t="s">
        <v>25</v>
      </c>
      <c r="O25" t="s">
        <v>26</v>
      </c>
      <c r="P25" t="s">
        <v>60</v>
      </c>
      <c r="Q25" t="s">
        <v>61</v>
      </c>
      <c r="R25" s="5">
        <v>19134</v>
      </c>
      <c r="S25" t="s">
        <v>62</v>
      </c>
      <c r="T25" t="s">
        <v>924</v>
      </c>
      <c r="U25" t="s">
        <v>31</v>
      </c>
      <c r="V25" t="s">
        <v>53</v>
      </c>
      <c r="W25" t="s">
        <v>925</v>
      </c>
      <c r="X25" s="9">
        <v>127.104</v>
      </c>
      <c r="Y25">
        <v>6</v>
      </c>
      <c r="Z25" s="12">
        <v>0.2</v>
      </c>
      <c r="AA25" s="9">
        <v>28.598400000000002</v>
      </c>
      <c r="AB25" t="str">
        <f>IF(AND(SalesData[[#This Row],[Profit]]=0,SalesData[[#This Row],[Sales]]&gt;0),"Zero-Profit Order","OK")</f>
        <v>OK</v>
      </c>
      <c r="AC25" s="9">
        <f>IFERROR(SalesData[[#This Row],[Profit]]/SalesData[[#This Row],[Sales]],0)</f>
        <v>0.22500000000000001</v>
      </c>
      <c r="AE25"/>
    </row>
    <row r="26" spans="1:31" x14ac:dyDescent="0.25">
      <c r="A26">
        <v>3854</v>
      </c>
      <c r="B26" t="s">
        <v>2579</v>
      </c>
      <c r="C26" s="2">
        <v>42343</v>
      </c>
      <c r="D26" s="13">
        <v>43014</v>
      </c>
      <c r="E26" s="8">
        <f>IF(SalesData[[#This Row],[Ship Date]]&lt;SalesData[[#This Row],[Order Date]], SalesData[[#This Row],[Ship Date]], SalesData[[#This Row],[Order Date]])</f>
        <v>42343</v>
      </c>
      <c r="F26" s="8">
        <f>IF(SalesData[[#This Row],[Ship Date]]&lt;SalesData[[#This Row],[Order Date]], SalesData[[#This Row],[Order Date]], SalesData[[#This Row],[Ship Date]])</f>
        <v>43014</v>
      </c>
      <c r="G26" s="11">
        <f>SalesData[[#This Row],[Shipdate fixed]] - SalesData[[#This Row],[Orderdate fixed]]</f>
        <v>671</v>
      </c>
      <c r="H26" s="11">
        <f>YEAR(SalesData[[#This Row],[Orderdate fixed]])</f>
        <v>2015</v>
      </c>
      <c r="I26" s="11" t="str">
        <f>"Q"&amp;ROUNDUP(MONTH(SalesData[[#This Row],[Orderdate fixed]])/3,0)</f>
        <v>Q4</v>
      </c>
      <c r="J26" s="8" t="str">
        <f>TEXT(SalesData[[#This Row],[Orderdate fixed]],"mmm")</f>
        <v>Dec</v>
      </c>
      <c r="K26" t="s">
        <v>38</v>
      </c>
      <c r="L26" t="s">
        <v>2580</v>
      </c>
      <c r="M26" s="14" t="s">
        <v>2581</v>
      </c>
      <c r="N26" t="s">
        <v>90</v>
      </c>
      <c r="O26" t="s">
        <v>26</v>
      </c>
      <c r="P26" t="s">
        <v>310</v>
      </c>
      <c r="Q26" t="s">
        <v>50</v>
      </c>
      <c r="R26" s="5">
        <v>94122</v>
      </c>
      <c r="S26" t="s">
        <v>51</v>
      </c>
      <c r="T26" t="s">
        <v>2582</v>
      </c>
      <c r="U26" t="s">
        <v>31</v>
      </c>
      <c r="V26" t="s">
        <v>53</v>
      </c>
      <c r="W26" t="s">
        <v>2583</v>
      </c>
      <c r="X26" s="9">
        <v>4.95</v>
      </c>
      <c r="Y26">
        <v>1</v>
      </c>
      <c r="Z26" s="12">
        <v>0</v>
      </c>
      <c r="AA26" s="9">
        <v>2.1779999999999999</v>
      </c>
      <c r="AB26" t="str">
        <f>IF(AND(SalesData[[#This Row],[Profit]]=0,SalesData[[#This Row],[Sales]]&gt;0),"Zero-Profit Order","OK")</f>
        <v>OK</v>
      </c>
      <c r="AC26" s="9">
        <f>IFERROR(SalesData[[#This Row],[Profit]]/SalesData[[#This Row],[Sales]],0)</f>
        <v>0.43999999999999995</v>
      </c>
      <c r="AE26"/>
    </row>
    <row r="27" spans="1:31" x14ac:dyDescent="0.25">
      <c r="A27">
        <v>4939</v>
      </c>
      <c r="B27" t="s">
        <v>2975</v>
      </c>
      <c r="C27" s="2">
        <v>42481</v>
      </c>
      <c r="D27" s="13">
        <v>41657</v>
      </c>
      <c r="E27" s="8">
        <f>IF(SalesData[[#This Row],[Ship Date]]&lt;SalesData[[#This Row],[Order Date]], SalesData[[#This Row],[Ship Date]], SalesData[[#This Row],[Order Date]])</f>
        <v>41657</v>
      </c>
      <c r="F27" s="8">
        <f>IF(SalesData[[#This Row],[Ship Date]]&lt;SalesData[[#This Row],[Order Date]], SalesData[[#This Row],[Order Date]], SalesData[[#This Row],[Ship Date]])</f>
        <v>42481</v>
      </c>
      <c r="G27" s="11">
        <f>SalesData[[#This Row],[Shipdate fixed]] - SalesData[[#This Row],[Orderdate fixed]]</f>
        <v>824</v>
      </c>
      <c r="H27" s="11">
        <f>YEAR(SalesData[[#This Row],[Orderdate fixed]])</f>
        <v>2014</v>
      </c>
      <c r="I27" s="11" t="str">
        <f>"Q"&amp;ROUNDUP(MONTH(SalesData[[#This Row],[Orderdate fixed]])/3,0)</f>
        <v>Q1</v>
      </c>
      <c r="J27" s="8" t="str">
        <f>TEXT(SalesData[[#This Row],[Orderdate fixed]],"mmm")</f>
        <v>Jan</v>
      </c>
      <c r="K27" t="s">
        <v>38</v>
      </c>
      <c r="L27" t="s">
        <v>1041</v>
      </c>
      <c r="M27" s="14" t="s">
        <v>1042</v>
      </c>
      <c r="N27" t="s">
        <v>25</v>
      </c>
      <c r="O27" t="s">
        <v>26</v>
      </c>
      <c r="P27" t="s">
        <v>310</v>
      </c>
      <c r="Q27" t="s">
        <v>50</v>
      </c>
      <c r="R27" s="5">
        <v>94109</v>
      </c>
      <c r="S27" t="s">
        <v>51</v>
      </c>
      <c r="T27" t="s">
        <v>1617</v>
      </c>
      <c r="U27" t="s">
        <v>31</v>
      </c>
      <c r="V27" t="s">
        <v>32</v>
      </c>
      <c r="W27" t="s">
        <v>1618</v>
      </c>
      <c r="X27" s="9">
        <v>333.99900000000002</v>
      </c>
      <c r="Y27">
        <v>3</v>
      </c>
      <c r="Z27" s="12">
        <v>0.15</v>
      </c>
      <c r="AA27" s="9">
        <v>3.9293999999999998</v>
      </c>
      <c r="AB27" t="str">
        <f>IF(AND(SalesData[[#This Row],[Profit]]=0,SalesData[[#This Row],[Sales]]&gt;0),"Zero-Profit Order","OK")</f>
        <v>OK</v>
      </c>
      <c r="AC27" s="9">
        <f>IFERROR(SalesData[[#This Row],[Profit]]/SalesData[[#This Row],[Sales]],0)</f>
        <v>1.1764705882352939E-2</v>
      </c>
      <c r="AE27"/>
    </row>
    <row r="28" spans="1:31" x14ac:dyDescent="0.25">
      <c r="A28">
        <v>6622</v>
      </c>
      <c r="B28" t="s">
        <v>3506</v>
      </c>
      <c r="C28" s="2">
        <v>42484</v>
      </c>
      <c r="D28" s="13">
        <v>42753</v>
      </c>
      <c r="E28" s="8">
        <f>IF(SalesData[[#This Row],[Ship Date]]&lt;SalesData[[#This Row],[Order Date]], SalesData[[#This Row],[Ship Date]], SalesData[[#This Row],[Order Date]])</f>
        <v>42484</v>
      </c>
      <c r="F28" s="8">
        <f>IF(SalesData[[#This Row],[Ship Date]]&lt;SalesData[[#This Row],[Order Date]], SalesData[[#This Row],[Order Date]], SalesData[[#This Row],[Ship Date]])</f>
        <v>42753</v>
      </c>
      <c r="G28" s="11">
        <f>SalesData[[#This Row],[Shipdate fixed]] - SalesData[[#This Row],[Orderdate fixed]]</f>
        <v>269</v>
      </c>
      <c r="H28" s="11">
        <f>YEAR(SalesData[[#This Row],[Orderdate fixed]])</f>
        <v>2016</v>
      </c>
      <c r="I28" s="11" t="str">
        <f>"Q"&amp;ROUNDUP(MONTH(SalesData[[#This Row],[Orderdate fixed]])/3,0)</f>
        <v>Q2</v>
      </c>
      <c r="J28" s="8" t="str">
        <f>TEXT(SalesData[[#This Row],[Orderdate fixed]],"mmm")</f>
        <v>Apr</v>
      </c>
      <c r="K28" t="s">
        <v>22</v>
      </c>
      <c r="L28" t="s">
        <v>2039</v>
      </c>
      <c r="M28" s="14" t="s">
        <v>2040</v>
      </c>
      <c r="N28" t="s">
        <v>81</v>
      </c>
      <c r="O28" t="s">
        <v>26</v>
      </c>
      <c r="P28" t="s">
        <v>859</v>
      </c>
      <c r="Q28" t="s">
        <v>546</v>
      </c>
      <c r="R28" s="5">
        <v>65807</v>
      </c>
      <c r="S28" t="s">
        <v>84</v>
      </c>
      <c r="T28" t="s">
        <v>2460</v>
      </c>
      <c r="U28" t="s">
        <v>31</v>
      </c>
      <c r="V28" t="s">
        <v>32</v>
      </c>
      <c r="W28" t="s">
        <v>2461</v>
      </c>
      <c r="X28" s="9">
        <v>212.94</v>
      </c>
      <c r="Y28">
        <v>3</v>
      </c>
      <c r="Z28" s="12">
        <v>0</v>
      </c>
      <c r="AA28" s="9">
        <v>53.234999999999999</v>
      </c>
      <c r="AB28" t="str">
        <f>IF(AND(SalesData[[#This Row],[Profit]]=0,SalesData[[#This Row],[Sales]]&gt;0),"Zero-Profit Order","OK")</f>
        <v>OK</v>
      </c>
      <c r="AC28" s="9">
        <f>IFERROR(SalesData[[#This Row],[Profit]]/SalesData[[#This Row],[Sales]],0)</f>
        <v>0.25</v>
      </c>
      <c r="AE28"/>
    </row>
    <row r="29" spans="1:31" x14ac:dyDescent="0.25">
      <c r="A29">
        <v>6522</v>
      </c>
      <c r="B29" t="s">
        <v>3481</v>
      </c>
      <c r="C29" s="2">
        <v>42492</v>
      </c>
      <c r="D29" s="13">
        <v>42753</v>
      </c>
      <c r="E29" s="8">
        <f>IF(SalesData[[#This Row],[Ship Date]]&lt;SalesData[[#This Row],[Order Date]], SalesData[[#This Row],[Ship Date]], SalesData[[#This Row],[Order Date]])</f>
        <v>42492</v>
      </c>
      <c r="F29" s="8">
        <f>IF(SalesData[[#This Row],[Ship Date]]&lt;SalesData[[#This Row],[Order Date]], SalesData[[#This Row],[Order Date]], SalesData[[#This Row],[Ship Date]])</f>
        <v>42753</v>
      </c>
      <c r="G29" s="11">
        <f>SalesData[[#This Row],[Shipdate fixed]] - SalesData[[#This Row],[Orderdate fixed]]</f>
        <v>261</v>
      </c>
      <c r="H29" s="11">
        <f>YEAR(SalesData[[#This Row],[Orderdate fixed]])</f>
        <v>2016</v>
      </c>
      <c r="I29" s="11" t="str">
        <f>"Q"&amp;ROUNDUP(MONTH(SalesData[[#This Row],[Orderdate fixed]])/3,0)</f>
        <v>Q2</v>
      </c>
      <c r="J29" s="8" t="str">
        <f>TEXT(SalesData[[#This Row],[Orderdate fixed]],"mmm")</f>
        <v>May</v>
      </c>
      <c r="K29" t="s">
        <v>22</v>
      </c>
      <c r="L29" t="s">
        <v>2656</v>
      </c>
      <c r="M29" s="14" t="s">
        <v>2657</v>
      </c>
      <c r="N29" t="s">
        <v>25</v>
      </c>
      <c r="O29" t="s">
        <v>26</v>
      </c>
      <c r="P29" t="s">
        <v>458</v>
      </c>
      <c r="Q29" t="s">
        <v>272</v>
      </c>
      <c r="R29" s="5">
        <v>49201</v>
      </c>
      <c r="S29" t="s">
        <v>84</v>
      </c>
      <c r="T29" t="s">
        <v>2998</v>
      </c>
      <c r="U29" t="s">
        <v>31</v>
      </c>
      <c r="V29" t="s">
        <v>35</v>
      </c>
      <c r="W29" t="s">
        <v>2999</v>
      </c>
      <c r="X29" s="9">
        <v>302.67</v>
      </c>
      <c r="Y29">
        <v>3</v>
      </c>
      <c r="Z29" s="12">
        <v>0</v>
      </c>
      <c r="AA29" s="9">
        <v>72.640799999999999</v>
      </c>
      <c r="AB29" t="str">
        <f>IF(AND(SalesData[[#This Row],[Profit]]=0,SalesData[[#This Row],[Sales]]&gt;0),"Zero-Profit Order","OK")</f>
        <v>OK</v>
      </c>
      <c r="AC29" s="9">
        <f>IFERROR(SalesData[[#This Row],[Profit]]/SalesData[[#This Row],[Sales]],0)</f>
        <v>0.24</v>
      </c>
      <c r="AE29"/>
    </row>
    <row r="30" spans="1:31" x14ac:dyDescent="0.25">
      <c r="A30">
        <v>5466</v>
      </c>
      <c r="B30" t="s">
        <v>3149</v>
      </c>
      <c r="C30" s="2">
        <v>42495</v>
      </c>
      <c r="D30" s="13">
        <v>41659</v>
      </c>
      <c r="E30" s="8">
        <f>IF(SalesData[[#This Row],[Ship Date]]&lt;SalesData[[#This Row],[Order Date]], SalesData[[#This Row],[Ship Date]], SalesData[[#This Row],[Order Date]])</f>
        <v>41659</v>
      </c>
      <c r="F30" s="8">
        <f>IF(SalesData[[#This Row],[Ship Date]]&lt;SalesData[[#This Row],[Order Date]], SalesData[[#This Row],[Order Date]], SalesData[[#This Row],[Ship Date]])</f>
        <v>42495</v>
      </c>
      <c r="G30" s="11">
        <f>SalesData[[#This Row],[Shipdate fixed]] - SalesData[[#This Row],[Orderdate fixed]]</f>
        <v>836</v>
      </c>
      <c r="H30" s="11">
        <f>YEAR(SalesData[[#This Row],[Orderdate fixed]])</f>
        <v>2014</v>
      </c>
      <c r="I30" s="11" t="str">
        <f>"Q"&amp;ROUNDUP(MONTH(SalesData[[#This Row],[Orderdate fixed]])/3,0)</f>
        <v>Q1</v>
      </c>
      <c r="J30" s="8" t="str">
        <f>TEXT(SalesData[[#This Row],[Orderdate fixed]],"mmm")</f>
        <v>Jan</v>
      </c>
      <c r="K30" t="s">
        <v>78</v>
      </c>
      <c r="L30" t="s">
        <v>2618</v>
      </c>
      <c r="M30" s="14" t="s">
        <v>2619</v>
      </c>
      <c r="N30" t="s">
        <v>25</v>
      </c>
      <c r="O30" t="s">
        <v>26</v>
      </c>
      <c r="P30" t="s">
        <v>1929</v>
      </c>
      <c r="Q30" t="s">
        <v>501</v>
      </c>
      <c r="R30" s="5">
        <v>85254</v>
      </c>
      <c r="S30" t="s">
        <v>51</v>
      </c>
      <c r="T30" t="s">
        <v>437</v>
      </c>
      <c r="U30" t="s">
        <v>31</v>
      </c>
      <c r="V30" t="s">
        <v>32</v>
      </c>
      <c r="W30" t="s">
        <v>438</v>
      </c>
      <c r="X30" s="9">
        <v>181.47</v>
      </c>
      <c r="Y30">
        <v>5</v>
      </c>
      <c r="Z30" s="12">
        <v>0.7</v>
      </c>
      <c r="AA30" s="9">
        <v>-320.59699999999998</v>
      </c>
      <c r="AB30" t="str">
        <f>IF(AND(SalesData[[#This Row],[Profit]]=0,SalesData[[#This Row],[Sales]]&gt;0),"Zero-Profit Order","OK")</f>
        <v>OK</v>
      </c>
      <c r="AC30" s="9">
        <f>IFERROR(SalesData[[#This Row],[Profit]]/SalesData[[#This Row],[Sales]],0)</f>
        <v>-1.7666666666666666</v>
      </c>
      <c r="AE30"/>
    </row>
    <row r="31" spans="1:31" x14ac:dyDescent="0.25">
      <c r="A31">
        <v>7270</v>
      </c>
      <c r="B31" t="s">
        <v>3674</v>
      </c>
      <c r="C31" s="2">
        <v>42486</v>
      </c>
      <c r="D31" s="13">
        <v>42389</v>
      </c>
      <c r="E31" s="8">
        <f>IF(SalesData[[#This Row],[Ship Date]]&lt;SalesData[[#This Row],[Order Date]], SalesData[[#This Row],[Ship Date]], SalesData[[#This Row],[Order Date]])</f>
        <v>42389</v>
      </c>
      <c r="F31" s="8">
        <f>IF(SalesData[[#This Row],[Ship Date]]&lt;SalesData[[#This Row],[Order Date]], SalesData[[#This Row],[Order Date]], SalesData[[#This Row],[Ship Date]])</f>
        <v>42486</v>
      </c>
      <c r="G31" s="11">
        <f>SalesData[[#This Row],[Shipdate fixed]] - SalesData[[#This Row],[Orderdate fixed]]</f>
        <v>97</v>
      </c>
      <c r="H31" s="11">
        <f>YEAR(SalesData[[#This Row],[Orderdate fixed]])</f>
        <v>2016</v>
      </c>
      <c r="I31" s="11" t="str">
        <f>"Q"&amp;ROUNDUP(MONTH(SalesData[[#This Row],[Orderdate fixed]])/3,0)</f>
        <v>Q1</v>
      </c>
      <c r="J31" s="8" t="str">
        <f>TEXT(SalesData[[#This Row],[Orderdate fixed]],"mmm")</f>
        <v>Jan</v>
      </c>
      <c r="K31" t="s">
        <v>38</v>
      </c>
      <c r="L31" t="s">
        <v>430</v>
      </c>
      <c r="M31" s="14" t="s">
        <v>431</v>
      </c>
      <c r="N31" t="s">
        <v>25</v>
      </c>
      <c r="O31" t="s">
        <v>26</v>
      </c>
      <c r="P31" t="s">
        <v>490</v>
      </c>
      <c r="Q31" t="s">
        <v>1017</v>
      </c>
      <c r="R31" s="5">
        <v>28027</v>
      </c>
      <c r="S31" t="s">
        <v>29</v>
      </c>
      <c r="T31" t="s">
        <v>3675</v>
      </c>
      <c r="U31" t="s">
        <v>31</v>
      </c>
      <c r="V31" t="s">
        <v>53</v>
      </c>
      <c r="W31" t="s">
        <v>3676</v>
      </c>
      <c r="X31" s="9">
        <v>315.77600000000001</v>
      </c>
      <c r="Y31">
        <v>8</v>
      </c>
      <c r="Z31" s="12">
        <v>0.2</v>
      </c>
      <c r="AA31" s="9">
        <v>31.5776</v>
      </c>
      <c r="AB31" t="str">
        <f>IF(AND(SalesData[[#This Row],[Profit]]=0,SalesData[[#This Row],[Sales]]&gt;0),"Zero-Profit Order","OK")</f>
        <v>OK</v>
      </c>
      <c r="AC31" s="9">
        <f>IFERROR(SalesData[[#This Row],[Profit]]/SalesData[[#This Row],[Sales]],0)</f>
        <v>9.9999999999999992E-2</v>
      </c>
      <c r="AE31"/>
    </row>
    <row r="32" spans="1:31" x14ac:dyDescent="0.25">
      <c r="A32">
        <v>3955</v>
      </c>
      <c r="B32" t="s">
        <v>2621</v>
      </c>
      <c r="C32" s="2">
        <v>41679</v>
      </c>
      <c r="D32" s="13">
        <v>41886</v>
      </c>
      <c r="E32" s="8">
        <f>IF(SalesData[[#This Row],[Ship Date]]&lt;SalesData[[#This Row],[Order Date]], SalesData[[#This Row],[Ship Date]], SalesData[[#This Row],[Order Date]])</f>
        <v>41679</v>
      </c>
      <c r="F32" s="8">
        <f>IF(SalesData[[#This Row],[Ship Date]]&lt;SalesData[[#This Row],[Order Date]], SalesData[[#This Row],[Order Date]], SalesData[[#This Row],[Ship Date]])</f>
        <v>41886</v>
      </c>
      <c r="G32" s="11">
        <f>SalesData[[#This Row],[Shipdate fixed]] - SalesData[[#This Row],[Orderdate fixed]]</f>
        <v>207</v>
      </c>
      <c r="H32" s="11">
        <f>YEAR(SalesData[[#This Row],[Orderdate fixed]])</f>
        <v>2014</v>
      </c>
      <c r="I32" s="11" t="str">
        <f>"Q"&amp;ROUNDUP(MONTH(SalesData[[#This Row],[Orderdate fixed]])/3,0)</f>
        <v>Q1</v>
      </c>
      <c r="J32" s="8" t="str">
        <f>TEXT(SalesData[[#This Row],[Orderdate fixed]],"mmm")</f>
        <v>Feb</v>
      </c>
      <c r="K32" t="s">
        <v>38</v>
      </c>
      <c r="L32" t="s">
        <v>1143</v>
      </c>
      <c r="M32" s="14" t="s">
        <v>1144</v>
      </c>
      <c r="N32" t="s">
        <v>25</v>
      </c>
      <c r="O32" t="s">
        <v>26</v>
      </c>
      <c r="P32" t="s">
        <v>271</v>
      </c>
      <c r="Q32" t="s">
        <v>272</v>
      </c>
      <c r="R32" s="5">
        <v>48205</v>
      </c>
      <c r="S32" t="s">
        <v>84</v>
      </c>
      <c r="T32" t="s">
        <v>601</v>
      </c>
      <c r="U32" t="s">
        <v>31</v>
      </c>
      <c r="V32" t="s">
        <v>53</v>
      </c>
      <c r="W32" t="s">
        <v>602</v>
      </c>
      <c r="X32" s="9">
        <v>5.47</v>
      </c>
      <c r="Y32">
        <v>1</v>
      </c>
      <c r="Z32" s="12">
        <v>0</v>
      </c>
      <c r="AA32" s="9">
        <v>2.3521000000000001</v>
      </c>
      <c r="AB32" t="str">
        <f>IF(AND(SalesData[[#This Row],[Profit]]=0,SalesData[[#This Row],[Sales]]&gt;0),"Zero-Profit Order","OK")</f>
        <v>OK</v>
      </c>
      <c r="AC32" s="9">
        <f>IFERROR(SalesData[[#This Row],[Profit]]/SalesData[[#This Row],[Sales]],0)</f>
        <v>0.43000000000000005</v>
      </c>
      <c r="AE32"/>
    </row>
    <row r="33" spans="1:31" x14ac:dyDescent="0.25">
      <c r="A33">
        <v>9866</v>
      </c>
      <c r="B33" t="s">
        <v>4357</v>
      </c>
      <c r="C33" s="2">
        <v>42487</v>
      </c>
      <c r="D33" s="13">
        <v>42755</v>
      </c>
      <c r="E33" s="8">
        <f>IF(SalesData[[#This Row],[Ship Date]]&lt;SalesData[[#This Row],[Order Date]], SalesData[[#This Row],[Ship Date]], SalesData[[#This Row],[Order Date]])</f>
        <v>42487</v>
      </c>
      <c r="F33" s="8">
        <f>IF(SalesData[[#This Row],[Ship Date]]&lt;SalesData[[#This Row],[Order Date]], SalesData[[#This Row],[Order Date]], SalesData[[#This Row],[Ship Date]])</f>
        <v>42755</v>
      </c>
      <c r="G33" s="11">
        <f>SalesData[[#This Row],[Shipdate fixed]] - SalesData[[#This Row],[Orderdate fixed]]</f>
        <v>268</v>
      </c>
      <c r="H33" s="11">
        <f>YEAR(SalesData[[#This Row],[Orderdate fixed]])</f>
        <v>2016</v>
      </c>
      <c r="I33" s="11" t="str">
        <f>"Q"&amp;ROUNDUP(MONTH(SalesData[[#This Row],[Orderdate fixed]])/3,0)</f>
        <v>Q2</v>
      </c>
      <c r="J33" s="8" t="str">
        <f>TEXT(SalesData[[#This Row],[Orderdate fixed]],"mmm")</f>
        <v>Apr</v>
      </c>
      <c r="K33" t="s">
        <v>38</v>
      </c>
      <c r="L33" t="s">
        <v>3002</v>
      </c>
      <c r="M33" s="14" t="s">
        <v>3003</v>
      </c>
      <c r="N33" t="s">
        <v>90</v>
      </c>
      <c r="O33" t="s">
        <v>26</v>
      </c>
      <c r="P33" t="s">
        <v>616</v>
      </c>
      <c r="Q33" t="s">
        <v>100</v>
      </c>
      <c r="R33" s="5">
        <v>47374</v>
      </c>
      <c r="S33" t="s">
        <v>84</v>
      </c>
      <c r="T33" t="s">
        <v>1576</v>
      </c>
      <c r="U33" t="s">
        <v>31</v>
      </c>
      <c r="V33" t="s">
        <v>53</v>
      </c>
      <c r="W33" t="s">
        <v>1577</v>
      </c>
      <c r="X33" s="9">
        <v>18.96</v>
      </c>
      <c r="Y33">
        <v>2</v>
      </c>
      <c r="Z33" s="12">
        <v>0</v>
      </c>
      <c r="AA33" s="9">
        <v>8.532</v>
      </c>
      <c r="AB33" t="str">
        <f>IF(AND(SalesData[[#This Row],[Profit]]=0,SalesData[[#This Row],[Sales]]&gt;0),"Zero-Profit Order","OK")</f>
        <v>OK</v>
      </c>
      <c r="AC33" s="9">
        <f>IFERROR(SalesData[[#This Row],[Profit]]/SalesData[[#This Row],[Sales]],0)</f>
        <v>0.44999999999999996</v>
      </c>
      <c r="AE33"/>
    </row>
    <row r="34" spans="1:31" x14ac:dyDescent="0.25">
      <c r="A34">
        <v>876</v>
      </c>
      <c r="B34" t="s">
        <v>862</v>
      </c>
      <c r="C34" s="2">
        <v>42494</v>
      </c>
      <c r="D34" s="13">
        <v>42390</v>
      </c>
      <c r="E34" s="8">
        <f>IF(SalesData[[#This Row],[Ship Date]]&lt;SalesData[[#This Row],[Order Date]], SalesData[[#This Row],[Ship Date]], SalesData[[#This Row],[Order Date]])</f>
        <v>42390</v>
      </c>
      <c r="F34" s="8">
        <f>IF(SalesData[[#This Row],[Ship Date]]&lt;SalesData[[#This Row],[Order Date]], SalesData[[#This Row],[Order Date]], SalesData[[#This Row],[Ship Date]])</f>
        <v>42494</v>
      </c>
      <c r="G34" s="11">
        <f>SalesData[[#This Row],[Shipdate fixed]] - SalesData[[#This Row],[Orderdate fixed]]</f>
        <v>104</v>
      </c>
      <c r="H34" s="11">
        <f>YEAR(SalesData[[#This Row],[Orderdate fixed]])</f>
        <v>2016</v>
      </c>
      <c r="I34" s="11" t="str">
        <f>"Q"&amp;ROUNDUP(MONTH(SalesData[[#This Row],[Orderdate fixed]])/3,0)</f>
        <v>Q1</v>
      </c>
      <c r="J34" s="8" t="str">
        <f>TEXT(SalesData[[#This Row],[Orderdate fixed]],"mmm")</f>
        <v>Jan</v>
      </c>
      <c r="K34" t="s">
        <v>38</v>
      </c>
      <c r="L34" t="s">
        <v>863</v>
      </c>
      <c r="M34" s="14" t="s">
        <v>864</v>
      </c>
      <c r="N34" t="s">
        <v>90</v>
      </c>
      <c r="O34" t="s">
        <v>26</v>
      </c>
      <c r="P34" t="s">
        <v>490</v>
      </c>
      <c r="Q34" t="s">
        <v>865</v>
      </c>
      <c r="R34" s="5">
        <v>3301</v>
      </c>
      <c r="S34" t="s">
        <v>62</v>
      </c>
      <c r="T34" t="s">
        <v>290</v>
      </c>
      <c r="U34" t="s">
        <v>31</v>
      </c>
      <c r="V34" t="s">
        <v>53</v>
      </c>
      <c r="W34" t="s">
        <v>291</v>
      </c>
      <c r="X34" s="9">
        <v>322.58999999999997</v>
      </c>
      <c r="Y34">
        <v>3</v>
      </c>
      <c r="Z34" s="12">
        <v>0</v>
      </c>
      <c r="AA34" s="9">
        <v>64.518000000000001</v>
      </c>
      <c r="AB34" t="str">
        <f>IF(AND(SalesData[[#This Row],[Profit]]=0,SalesData[[#This Row],[Sales]]&gt;0),"Zero-Profit Order","OK")</f>
        <v>OK</v>
      </c>
      <c r="AC34" s="9">
        <f>IFERROR(SalesData[[#This Row],[Profit]]/SalesData[[#This Row],[Sales]],0)</f>
        <v>0.2</v>
      </c>
      <c r="AE34"/>
    </row>
    <row r="35" spans="1:31" x14ac:dyDescent="0.25">
      <c r="A35">
        <v>9990</v>
      </c>
      <c r="B35" t="s">
        <v>4387</v>
      </c>
      <c r="C35" s="2">
        <v>42506</v>
      </c>
      <c r="D35" s="13">
        <v>41662</v>
      </c>
      <c r="E35" s="8">
        <f>IF(SalesData[[#This Row],[Ship Date]]&lt;SalesData[[#This Row],[Order Date]], SalesData[[#This Row],[Ship Date]], SalesData[[#This Row],[Order Date]])</f>
        <v>41662</v>
      </c>
      <c r="F35" s="8">
        <f>IF(SalesData[[#This Row],[Ship Date]]&lt;SalesData[[#This Row],[Order Date]], SalesData[[#This Row],[Order Date]], SalesData[[#This Row],[Ship Date]])</f>
        <v>42506</v>
      </c>
      <c r="G35" s="11">
        <f>SalesData[[#This Row],[Shipdate fixed]] - SalesData[[#This Row],[Orderdate fixed]]</f>
        <v>844</v>
      </c>
      <c r="H35" s="11">
        <f>YEAR(SalesData[[#This Row],[Orderdate fixed]])</f>
        <v>2014</v>
      </c>
      <c r="I35" s="11" t="str">
        <f>"Q"&amp;ROUNDUP(MONTH(SalesData[[#This Row],[Orderdate fixed]])/3,0)</f>
        <v>Q1</v>
      </c>
      <c r="J35" s="8" t="str">
        <f>TEXT(SalesData[[#This Row],[Orderdate fixed]],"mmm")</f>
        <v>Jan</v>
      </c>
      <c r="K35" t="s">
        <v>22</v>
      </c>
      <c r="L35" t="s">
        <v>2000</v>
      </c>
      <c r="M35" s="14" t="s">
        <v>2001</v>
      </c>
      <c r="N35" t="s">
        <v>25</v>
      </c>
      <c r="O35" t="s">
        <v>26</v>
      </c>
      <c r="P35" t="s">
        <v>987</v>
      </c>
      <c r="Q35" t="s">
        <v>42</v>
      </c>
      <c r="R35" s="5">
        <v>33180</v>
      </c>
      <c r="S35" t="s">
        <v>29</v>
      </c>
      <c r="T35" t="s">
        <v>1558</v>
      </c>
      <c r="U35" t="s">
        <v>31</v>
      </c>
      <c r="V35" t="s">
        <v>53</v>
      </c>
      <c r="W35" t="s">
        <v>1559</v>
      </c>
      <c r="X35" s="9">
        <v>25.248000000000001</v>
      </c>
      <c r="Y35">
        <v>3</v>
      </c>
      <c r="Z35" s="12">
        <v>0.2</v>
      </c>
      <c r="AA35" s="9">
        <v>4.1028000000000002</v>
      </c>
      <c r="AB35" t="str">
        <f>IF(AND(SalesData[[#This Row],[Profit]]=0,SalesData[[#This Row],[Sales]]&gt;0),"Zero-Profit Order","OK")</f>
        <v>OK</v>
      </c>
      <c r="AC35" s="9">
        <f>IFERROR(SalesData[[#This Row],[Profit]]/SalesData[[#This Row],[Sales]],0)</f>
        <v>0.16250000000000001</v>
      </c>
      <c r="AE35"/>
    </row>
    <row r="36" spans="1:31" x14ac:dyDescent="0.25">
      <c r="A36">
        <v>6625</v>
      </c>
      <c r="B36" t="s">
        <v>3510</v>
      </c>
      <c r="C36" s="2">
        <v>42496</v>
      </c>
      <c r="D36" s="13">
        <v>42027</v>
      </c>
      <c r="E36" s="8">
        <f>IF(SalesData[[#This Row],[Ship Date]]&lt;SalesData[[#This Row],[Order Date]], SalesData[[#This Row],[Ship Date]], SalesData[[#This Row],[Order Date]])</f>
        <v>42027</v>
      </c>
      <c r="F36" s="8">
        <f>IF(SalesData[[#This Row],[Ship Date]]&lt;SalesData[[#This Row],[Order Date]], SalesData[[#This Row],[Order Date]], SalesData[[#This Row],[Ship Date]])</f>
        <v>42496</v>
      </c>
      <c r="G36" s="11">
        <f>SalesData[[#This Row],[Shipdate fixed]] - SalesData[[#This Row],[Orderdate fixed]]</f>
        <v>469</v>
      </c>
      <c r="H36" s="11">
        <f>YEAR(SalesData[[#This Row],[Orderdate fixed]])</f>
        <v>2015</v>
      </c>
      <c r="I36" s="11" t="str">
        <f>"Q"&amp;ROUNDUP(MONTH(SalesData[[#This Row],[Orderdate fixed]])/3,0)</f>
        <v>Q1</v>
      </c>
      <c r="J36" s="8" t="str">
        <f>TEXT(SalesData[[#This Row],[Orderdate fixed]],"mmm")</f>
        <v>Jan</v>
      </c>
      <c r="K36" t="s">
        <v>38</v>
      </c>
      <c r="L36" t="s">
        <v>3511</v>
      </c>
      <c r="M36" s="14" t="s">
        <v>3512</v>
      </c>
      <c r="N36" t="s">
        <v>25</v>
      </c>
      <c r="O36" t="s">
        <v>26</v>
      </c>
      <c r="P36" t="s">
        <v>3513</v>
      </c>
      <c r="Q36" t="s">
        <v>83</v>
      </c>
      <c r="R36" s="5">
        <v>77590</v>
      </c>
      <c r="S36" t="s">
        <v>84</v>
      </c>
      <c r="T36" t="s">
        <v>1608</v>
      </c>
      <c r="U36" t="s">
        <v>31</v>
      </c>
      <c r="V36" t="s">
        <v>44</v>
      </c>
      <c r="W36" t="s">
        <v>1609</v>
      </c>
      <c r="X36" s="9">
        <v>102.438</v>
      </c>
      <c r="Y36">
        <v>1</v>
      </c>
      <c r="Z36" s="12">
        <v>0.3</v>
      </c>
      <c r="AA36" s="9">
        <v>-13.1706</v>
      </c>
      <c r="AB36" t="str">
        <f>IF(AND(SalesData[[#This Row],[Profit]]=0,SalesData[[#This Row],[Sales]]&gt;0),"Zero-Profit Order","OK")</f>
        <v>OK</v>
      </c>
      <c r="AC36" s="9">
        <f>IFERROR(SalesData[[#This Row],[Profit]]/SalesData[[#This Row],[Sales]],0)</f>
        <v>-0.12857142857142856</v>
      </c>
      <c r="AE36"/>
    </row>
    <row r="37" spans="1:31" x14ac:dyDescent="0.25">
      <c r="A37">
        <v>6626</v>
      </c>
      <c r="B37" t="s">
        <v>3510</v>
      </c>
      <c r="C37" s="2">
        <v>42497</v>
      </c>
      <c r="D37" s="13">
        <v>42027</v>
      </c>
      <c r="E37" s="8">
        <f>IF(SalesData[[#This Row],[Ship Date]]&lt;SalesData[[#This Row],[Order Date]], SalesData[[#This Row],[Ship Date]], SalesData[[#This Row],[Order Date]])</f>
        <v>42027</v>
      </c>
      <c r="F37" s="8">
        <f>IF(SalesData[[#This Row],[Ship Date]]&lt;SalesData[[#This Row],[Order Date]], SalesData[[#This Row],[Order Date]], SalesData[[#This Row],[Ship Date]])</f>
        <v>42497</v>
      </c>
      <c r="G37" s="11">
        <f>SalesData[[#This Row],[Shipdate fixed]] - SalesData[[#This Row],[Orderdate fixed]]</f>
        <v>470</v>
      </c>
      <c r="H37" s="11">
        <f>YEAR(SalesData[[#This Row],[Orderdate fixed]])</f>
        <v>2015</v>
      </c>
      <c r="I37" s="11" t="str">
        <f>"Q"&amp;ROUNDUP(MONTH(SalesData[[#This Row],[Orderdate fixed]])/3,0)</f>
        <v>Q1</v>
      </c>
      <c r="J37" s="8" t="str">
        <f>TEXT(SalesData[[#This Row],[Orderdate fixed]],"mmm")</f>
        <v>Jan</v>
      </c>
      <c r="K37" t="s">
        <v>38</v>
      </c>
      <c r="L37" t="s">
        <v>3511</v>
      </c>
      <c r="M37" s="14" t="s">
        <v>3512</v>
      </c>
      <c r="N37" t="s">
        <v>25</v>
      </c>
      <c r="O37" t="s">
        <v>26</v>
      </c>
      <c r="P37" t="s">
        <v>3513</v>
      </c>
      <c r="Q37" t="s">
        <v>83</v>
      </c>
      <c r="R37" s="5">
        <v>77590</v>
      </c>
      <c r="S37" t="s">
        <v>84</v>
      </c>
      <c r="T37" t="s">
        <v>2175</v>
      </c>
      <c r="U37" t="s">
        <v>31</v>
      </c>
      <c r="V37" t="s">
        <v>35</v>
      </c>
      <c r="W37" t="s">
        <v>2176</v>
      </c>
      <c r="X37" s="9">
        <v>199.304</v>
      </c>
      <c r="Y37">
        <v>4</v>
      </c>
      <c r="Z37" s="12">
        <v>0.3</v>
      </c>
      <c r="AA37" s="9">
        <v>-8.5416000000000007</v>
      </c>
      <c r="AB37" t="str">
        <f>IF(AND(SalesData[[#This Row],[Profit]]=0,SalesData[[#This Row],[Sales]]&gt;0),"Zero-Profit Order","OK")</f>
        <v>OK</v>
      </c>
      <c r="AC37" s="9">
        <f>IFERROR(SalesData[[#This Row],[Profit]]/SalesData[[#This Row],[Sales]],0)</f>
        <v>-4.2857142857142858E-2</v>
      </c>
      <c r="AE37"/>
    </row>
    <row r="38" spans="1:31" x14ac:dyDescent="0.25">
      <c r="A38">
        <v>5282</v>
      </c>
      <c r="B38" t="s">
        <v>3089</v>
      </c>
      <c r="C38" s="2">
        <v>41881</v>
      </c>
      <c r="D38" s="13">
        <v>42286</v>
      </c>
      <c r="E38" s="8">
        <f>IF(SalesData[[#This Row],[Ship Date]]&lt;SalesData[[#This Row],[Order Date]], SalesData[[#This Row],[Ship Date]], SalesData[[#This Row],[Order Date]])</f>
        <v>41881</v>
      </c>
      <c r="F38" s="8">
        <f>IF(SalesData[[#This Row],[Ship Date]]&lt;SalesData[[#This Row],[Order Date]], SalesData[[#This Row],[Order Date]], SalesData[[#This Row],[Ship Date]])</f>
        <v>42286</v>
      </c>
      <c r="G38" s="11">
        <f>SalesData[[#This Row],[Shipdate fixed]] - SalesData[[#This Row],[Orderdate fixed]]</f>
        <v>405</v>
      </c>
      <c r="H38" s="11">
        <f>YEAR(SalesData[[#This Row],[Orderdate fixed]])</f>
        <v>2014</v>
      </c>
      <c r="I38" s="11" t="str">
        <f>"Q"&amp;ROUNDUP(MONTH(SalesData[[#This Row],[Orderdate fixed]])/3,0)</f>
        <v>Q3</v>
      </c>
      <c r="J38" s="8" t="str">
        <f>TEXT(SalesData[[#This Row],[Orderdate fixed]],"mmm")</f>
        <v>Aug</v>
      </c>
      <c r="K38" t="s">
        <v>38</v>
      </c>
      <c r="L38" t="s">
        <v>2598</v>
      </c>
      <c r="M38" s="14" t="s">
        <v>2599</v>
      </c>
      <c r="N38" t="s">
        <v>81</v>
      </c>
      <c r="O38" t="s">
        <v>26</v>
      </c>
      <c r="P38" t="s">
        <v>875</v>
      </c>
      <c r="Q38" t="s">
        <v>152</v>
      </c>
      <c r="R38" s="5">
        <v>55901</v>
      </c>
      <c r="S38" t="s">
        <v>84</v>
      </c>
      <c r="T38" t="s">
        <v>101</v>
      </c>
      <c r="U38" t="s">
        <v>31</v>
      </c>
      <c r="V38" t="s">
        <v>53</v>
      </c>
      <c r="W38" t="s">
        <v>102</v>
      </c>
      <c r="X38" s="9">
        <v>6.16</v>
      </c>
      <c r="Y38">
        <v>2</v>
      </c>
      <c r="Z38" s="12">
        <v>0</v>
      </c>
      <c r="AA38" s="9">
        <v>2.9567999999999999</v>
      </c>
      <c r="AB38" t="str">
        <f>IF(AND(SalesData[[#This Row],[Profit]]=0,SalesData[[#This Row],[Sales]]&gt;0),"Zero-Profit Order","OK")</f>
        <v>OK</v>
      </c>
      <c r="AC38" s="9">
        <f>IFERROR(SalesData[[#This Row],[Profit]]/SalesData[[#This Row],[Sales]],0)</f>
        <v>0.48</v>
      </c>
      <c r="AE38"/>
    </row>
    <row r="39" spans="1:31" x14ac:dyDescent="0.25">
      <c r="A39">
        <v>1585</v>
      </c>
      <c r="B39" t="s">
        <v>1356</v>
      </c>
      <c r="C39" s="2">
        <v>41938</v>
      </c>
      <c r="D39" s="13">
        <v>42346</v>
      </c>
      <c r="E39" s="8">
        <f>IF(SalesData[[#This Row],[Ship Date]]&lt;SalesData[[#This Row],[Order Date]], SalesData[[#This Row],[Ship Date]], SalesData[[#This Row],[Order Date]])</f>
        <v>41938</v>
      </c>
      <c r="F39" s="8">
        <f>IF(SalesData[[#This Row],[Ship Date]]&lt;SalesData[[#This Row],[Order Date]], SalesData[[#This Row],[Order Date]], SalesData[[#This Row],[Ship Date]])</f>
        <v>42346</v>
      </c>
      <c r="G39" s="11">
        <f>SalesData[[#This Row],[Shipdate fixed]] - SalesData[[#This Row],[Orderdate fixed]]</f>
        <v>408</v>
      </c>
      <c r="H39" s="11">
        <f>YEAR(SalesData[[#This Row],[Orderdate fixed]])</f>
        <v>2014</v>
      </c>
      <c r="I39" s="11" t="str">
        <f>"Q"&amp;ROUNDUP(MONTH(SalesData[[#This Row],[Orderdate fixed]])/3,0)</f>
        <v>Q4</v>
      </c>
      <c r="J39" s="8" t="str">
        <f>TEXT(SalesData[[#This Row],[Orderdate fixed]],"mmm")</f>
        <v>Oct</v>
      </c>
      <c r="K39" t="s">
        <v>78</v>
      </c>
      <c r="L39" t="s">
        <v>694</v>
      </c>
      <c r="M39" s="14" t="s">
        <v>695</v>
      </c>
      <c r="N39" t="s">
        <v>25</v>
      </c>
      <c r="O39" t="s">
        <v>26</v>
      </c>
      <c r="P39" t="s">
        <v>158</v>
      </c>
      <c r="Q39" t="s">
        <v>109</v>
      </c>
      <c r="R39" s="5">
        <v>10024</v>
      </c>
      <c r="S39" t="s">
        <v>62</v>
      </c>
      <c r="T39" t="s">
        <v>101</v>
      </c>
      <c r="U39" t="s">
        <v>31</v>
      </c>
      <c r="V39" t="s">
        <v>53</v>
      </c>
      <c r="W39" t="s">
        <v>102</v>
      </c>
      <c r="X39" s="9">
        <v>6.16</v>
      </c>
      <c r="Y39">
        <v>2</v>
      </c>
      <c r="Z39" s="12">
        <v>0</v>
      </c>
      <c r="AA39" s="9">
        <v>2.9567999999999999</v>
      </c>
      <c r="AB39" t="str">
        <f>IF(AND(SalesData[[#This Row],[Profit]]=0,SalesData[[#This Row],[Sales]]&gt;0),"Zero-Profit Order","OK")</f>
        <v>OK</v>
      </c>
      <c r="AC39" s="9">
        <f>IFERROR(SalesData[[#This Row],[Profit]]/SalesData[[#This Row],[Sales]],0)</f>
        <v>0.48</v>
      </c>
      <c r="AE39"/>
    </row>
    <row r="40" spans="1:31" x14ac:dyDescent="0.25">
      <c r="A40">
        <v>2876</v>
      </c>
      <c r="B40" t="s">
        <v>2126</v>
      </c>
      <c r="C40" s="2">
        <v>42507</v>
      </c>
      <c r="D40" s="13">
        <v>42392</v>
      </c>
      <c r="E40" s="8">
        <f>IF(SalesData[[#This Row],[Ship Date]]&lt;SalesData[[#This Row],[Order Date]], SalesData[[#This Row],[Ship Date]], SalesData[[#This Row],[Order Date]])</f>
        <v>42392</v>
      </c>
      <c r="F40" s="8">
        <f>IF(SalesData[[#This Row],[Ship Date]]&lt;SalesData[[#This Row],[Order Date]], SalesData[[#This Row],[Order Date]], SalesData[[#This Row],[Ship Date]])</f>
        <v>42507</v>
      </c>
      <c r="G40" s="11">
        <f>SalesData[[#This Row],[Shipdate fixed]] - SalesData[[#This Row],[Orderdate fixed]]</f>
        <v>115</v>
      </c>
      <c r="H40" s="11">
        <f>YEAR(SalesData[[#This Row],[Orderdate fixed]])</f>
        <v>2016</v>
      </c>
      <c r="I40" s="11" t="str">
        <f>"Q"&amp;ROUNDUP(MONTH(SalesData[[#This Row],[Orderdate fixed]])/3,0)</f>
        <v>Q1</v>
      </c>
      <c r="J40" s="8" t="str">
        <f>TEXT(SalesData[[#This Row],[Orderdate fixed]],"mmm")</f>
        <v>Jan</v>
      </c>
      <c r="K40" t="s">
        <v>22</v>
      </c>
      <c r="L40" t="s">
        <v>2127</v>
      </c>
      <c r="M40" s="14" t="s">
        <v>2128</v>
      </c>
      <c r="N40" t="s">
        <v>25</v>
      </c>
      <c r="O40" t="s">
        <v>26</v>
      </c>
      <c r="P40" t="s">
        <v>620</v>
      </c>
      <c r="Q40" t="s">
        <v>50</v>
      </c>
      <c r="R40" s="5">
        <v>92037</v>
      </c>
      <c r="S40" t="s">
        <v>51</v>
      </c>
      <c r="T40" t="s">
        <v>1260</v>
      </c>
      <c r="U40" t="s">
        <v>31</v>
      </c>
      <c r="V40" t="s">
        <v>35</v>
      </c>
      <c r="W40" t="s">
        <v>1261</v>
      </c>
      <c r="X40" s="9">
        <v>153.56800000000001</v>
      </c>
      <c r="Y40">
        <v>2</v>
      </c>
      <c r="Z40" s="12">
        <v>0.2</v>
      </c>
      <c r="AA40" s="9">
        <v>-5.7587999999999999</v>
      </c>
      <c r="AB40" t="str">
        <f>IF(AND(SalesData[[#This Row],[Profit]]=0,SalesData[[#This Row],[Sales]]&gt;0),"Zero-Profit Order","OK")</f>
        <v>OK</v>
      </c>
      <c r="AC40" s="9">
        <f>IFERROR(SalesData[[#This Row],[Profit]]/SalesData[[#This Row],[Sales]],0)</f>
        <v>-3.7499999999999999E-2</v>
      </c>
      <c r="AE40"/>
    </row>
    <row r="41" spans="1:31" x14ac:dyDescent="0.25">
      <c r="A41">
        <v>5626</v>
      </c>
      <c r="B41" t="s">
        <v>3195</v>
      </c>
      <c r="C41" s="2">
        <v>43750</v>
      </c>
      <c r="D41" s="13">
        <v>41649</v>
      </c>
      <c r="E41" s="8">
        <f>IF(SalesData[[#This Row],[Ship Date]]&lt;SalesData[[#This Row],[Order Date]], SalesData[[#This Row],[Ship Date]], SalesData[[#This Row],[Order Date]])</f>
        <v>41649</v>
      </c>
      <c r="F41" s="8">
        <f>IF(SalesData[[#This Row],[Ship Date]]&lt;SalesData[[#This Row],[Order Date]], SalesData[[#This Row],[Order Date]], SalesData[[#This Row],[Ship Date]])</f>
        <v>43750</v>
      </c>
      <c r="G41" s="11">
        <f>SalesData[[#This Row],[Shipdate fixed]] - SalesData[[#This Row],[Orderdate fixed]]</f>
        <v>2101</v>
      </c>
      <c r="H41" s="11">
        <f>YEAR(SalesData[[#This Row],[Orderdate fixed]])</f>
        <v>2014</v>
      </c>
      <c r="I41" s="11" t="str">
        <f>"Q"&amp;ROUNDUP(MONTH(SalesData[[#This Row],[Orderdate fixed]])/3,0)</f>
        <v>Q1</v>
      </c>
      <c r="J41" s="8" t="str">
        <f>TEXT(SalesData[[#This Row],[Orderdate fixed]],"mmm")</f>
        <v>Jan</v>
      </c>
      <c r="K41" t="s">
        <v>22</v>
      </c>
      <c r="L41" t="s">
        <v>1221</v>
      </c>
      <c r="M41" s="14" t="s">
        <v>1222</v>
      </c>
      <c r="N41" t="s">
        <v>90</v>
      </c>
      <c r="O41" t="s">
        <v>26</v>
      </c>
      <c r="P41" t="s">
        <v>176</v>
      </c>
      <c r="Q41" t="s">
        <v>177</v>
      </c>
      <c r="R41" s="5">
        <v>98115</v>
      </c>
      <c r="S41" t="s">
        <v>51</v>
      </c>
      <c r="T41" t="s">
        <v>101</v>
      </c>
      <c r="U41" t="s">
        <v>31</v>
      </c>
      <c r="V41" t="s">
        <v>53</v>
      </c>
      <c r="W41" t="s">
        <v>102</v>
      </c>
      <c r="X41" s="9">
        <v>6.16</v>
      </c>
      <c r="Y41">
        <v>2</v>
      </c>
      <c r="Z41" s="12">
        <v>0</v>
      </c>
      <c r="AA41" s="9">
        <v>2.9567999999999999</v>
      </c>
      <c r="AB41" t="str">
        <f>IF(AND(SalesData[[#This Row],[Profit]]=0,SalesData[[#This Row],[Sales]]&gt;0),"Zero-Profit Order","OK")</f>
        <v>OK</v>
      </c>
      <c r="AC41" s="9">
        <f>IFERROR(SalesData[[#This Row],[Profit]]/SalesData[[#This Row],[Sales]],0)</f>
        <v>0.48</v>
      </c>
      <c r="AE41"/>
    </row>
    <row r="42" spans="1:31" x14ac:dyDescent="0.25">
      <c r="A42">
        <v>6249</v>
      </c>
      <c r="B42" t="s">
        <v>3401</v>
      </c>
      <c r="C42" s="2">
        <v>43309</v>
      </c>
      <c r="D42" s="13">
        <v>42831</v>
      </c>
      <c r="E42" s="8">
        <f>IF(SalesData[[#This Row],[Ship Date]]&lt;SalesData[[#This Row],[Order Date]], SalesData[[#This Row],[Ship Date]], SalesData[[#This Row],[Order Date]])</f>
        <v>42831</v>
      </c>
      <c r="F42" s="8">
        <f>IF(SalesData[[#This Row],[Ship Date]]&lt;SalesData[[#This Row],[Order Date]], SalesData[[#This Row],[Order Date]], SalesData[[#This Row],[Ship Date]])</f>
        <v>43309</v>
      </c>
      <c r="G42" s="11">
        <f>SalesData[[#This Row],[Shipdate fixed]] - SalesData[[#This Row],[Orderdate fixed]]</f>
        <v>478</v>
      </c>
      <c r="H42" s="11">
        <f>YEAR(SalesData[[#This Row],[Orderdate fixed]])</f>
        <v>2017</v>
      </c>
      <c r="I42" s="11" t="str">
        <f>"Q"&amp;ROUNDUP(MONTH(SalesData[[#This Row],[Orderdate fixed]])/3,0)</f>
        <v>Q2</v>
      </c>
      <c r="J42" s="8" t="str">
        <f>TEXT(SalesData[[#This Row],[Orderdate fixed]],"mmm")</f>
        <v>Apr</v>
      </c>
      <c r="K42" t="s">
        <v>38</v>
      </c>
      <c r="L42" t="s">
        <v>2497</v>
      </c>
      <c r="M42" s="14" t="s">
        <v>2498</v>
      </c>
      <c r="N42" t="s">
        <v>25</v>
      </c>
      <c r="O42" t="s">
        <v>26</v>
      </c>
      <c r="P42" t="s">
        <v>329</v>
      </c>
      <c r="Q42" t="s">
        <v>100</v>
      </c>
      <c r="R42" s="5">
        <v>47201</v>
      </c>
      <c r="S42" t="s">
        <v>84</v>
      </c>
      <c r="T42" t="s">
        <v>1342</v>
      </c>
      <c r="U42" t="s">
        <v>31</v>
      </c>
      <c r="V42" t="s">
        <v>53</v>
      </c>
      <c r="W42" t="s">
        <v>405</v>
      </c>
      <c r="X42" s="9">
        <v>6.24</v>
      </c>
      <c r="Y42">
        <v>3</v>
      </c>
      <c r="Z42" s="12">
        <v>0</v>
      </c>
      <c r="AA42" s="9">
        <v>2.6208</v>
      </c>
      <c r="AB42" t="str">
        <f>IF(AND(SalesData[[#This Row],[Profit]]=0,SalesData[[#This Row],[Sales]]&gt;0),"Zero-Profit Order","OK")</f>
        <v>OK</v>
      </c>
      <c r="AC42" s="9">
        <f>IFERROR(SalesData[[#This Row],[Profit]]/SalesData[[#This Row],[Sales]],0)</f>
        <v>0.42</v>
      </c>
      <c r="AE42"/>
    </row>
    <row r="43" spans="1:31" x14ac:dyDescent="0.25">
      <c r="A43">
        <v>2877</v>
      </c>
      <c r="B43" t="s">
        <v>2126</v>
      </c>
      <c r="C43" s="2">
        <v>42508</v>
      </c>
      <c r="D43" s="13">
        <v>42392</v>
      </c>
      <c r="E43" s="8">
        <f>IF(SalesData[[#This Row],[Ship Date]]&lt;SalesData[[#This Row],[Order Date]], SalesData[[#This Row],[Ship Date]], SalesData[[#This Row],[Order Date]])</f>
        <v>42392</v>
      </c>
      <c r="F43" s="8">
        <f>IF(SalesData[[#This Row],[Ship Date]]&lt;SalesData[[#This Row],[Order Date]], SalesData[[#This Row],[Order Date]], SalesData[[#This Row],[Ship Date]])</f>
        <v>42508</v>
      </c>
      <c r="G43" s="11">
        <f>SalesData[[#This Row],[Shipdate fixed]] - SalesData[[#This Row],[Orderdate fixed]]</f>
        <v>116</v>
      </c>
      <c r="H43" s="11">
        <f>YEAR(SalesData[[#This Row],[Orderdate fixed]])</f>
        <v>2016</v>
      </c>
      <c r="I43" s="11" t="str">
        <f>"Q"&amp;ROUNDUP(MONTH(SalesData[[#This Row],[Orderdate fixed]])/3,0)</f>
        <v>Q1</v>
      </c>
      <c r="J43" s="8" t="str">
        <f>TEXT(SalesData[[#This Row],[Orderdate fixed]],"mmm")</f>
        <v>Jan</v>
      </c>
      <c r="K43" t="s">
        <v>22</v>
      </c>
      <c r="L43" t="s">
        <v>2127</v>
      </c>
      <c r="M43" s="14" t="s">
        <v>2128</v>
      </c>
      <c r="N43" t="s">
        <v>25</v>
      </c>
      <c r="O43" t="s">
        <v>26</v>
      </c>
      <c r="P43" t="s">
        <v>620</v>
      </c>
      <c r="Q43" t="s">
        <v>50</v>
      </c>
      <c r="R43" s="5">
        <v>92037</v>
      </c>
      <c r="S43" t="s">
        <v>51</v>
      </c>
      <c r="T43" t="s">
        <v>402</v>
      </c>
      <c r="U43" t="s">
        <v>31</v>
      </c>
      <c r="V43" t="s">
        <v>35</v>
      </c>
      <c r="W43" t="s">
        <v>403</v>
      </c>
      <c r="X43" s="9">
        <v>1013.4880000000001</v>
      </c>
      <c r="Y43">
        <v>7</v>
      </c>
      <c r="Z43" s="12">
        <v>0.2</v>
      </c>
      <c r="AA43" s="9">
        <v>76.011600000000001</v>
      </c>
      <c r="AB43" t="str">
        <f>IF(AND(SalesData[[#This Row],[Profit]]=0,SalesData[[#This Row],[Sales]]&gt;0),"Zero-Profit Order","OK")</f>
        <v>OK</v>
      </c>
      <c r="AC43" s="9">
        <f>IFERROR(SalesData[[#This Row],[Profit]]/SalesData[[#This Row],[Sales]],0)</f>
        <v>7.4999999999999997E-2</v>
      </c>
      <c r="AE43"/>
    </row>
    <row r="44" spans="1:31" x14ac:dyDescent="0.25">
      <c r="A44">
        <v>440</v>
      </c>
      <c r="B44" t="s">
        <v>468</v>
      </c>
      <c r="C44" s="2">
        <v>42505</v>
      </c>
      <c r="D44" s="13">
        <v>42758</v>
      </c>
      <c r="E44" s="8">
        <f>IF(SalesData[[#This Row],[Ship Date]]&lt;SalesData[[#This Row],[Order Date]], SalesData[[#This Row],[Ship Date]], SalesData[[#This Row],[Order Date]])</f>
        <v>42505</v>
      </c>
      <c r="F44" s="8">
        <f>IF(SalesData[[#This Row],[Ship Date]]&lt;SalesData[[#This Row],[Order Date]], SalesData[[#This Row],[Order Date]], SalesData[[#This Row],[Ship Date]])</f>
        <v>42758</v>
      </c>
      <c r="G44" s="11">
        <f>SalesData[[#This Row],[Shipdate fixed]] - SalesData[[#This Row],[Orderdate fixed]]</f>
        <v>253</v>
      </c>
      <c r="H44" s="11">
        <f>YEAR(SalesData[[#This Row],[Orderdate fixed]])</f>
        <v>2016</v>
      </c>
      <c r="I44" s="11" t="str">
        <f>"Q"&amp;ROUNDUP(MONTH(SalesData[[#This Row],[Orderdate fixed]])/3,0)</f>
        <v>Q2</v>
      </c>
      <c r="J44" s="8" t="str">
        <f>TEXT(SalesData[[#This Row],[Orderdate fixed]],"mmm")</f>
        <v>May</v>
      </c>
      <c r="K44" t="s">
        <v>22</v>
      </c>
      <c r="L44" t="s">
        <v>169</v>
      </c>
      <c r="M44" s="14" t="s">
        <v>170</v>
      </c>
      <c r="N44" t="s">
        <v>81</v>
      </c>
      <c r="O44" t="s">
        <v>26</v>
      </c>
      <c r="P44" t="s">
        <v>158</v>
      </c>
      <c r="Q44" t="s">
        <v>109</v>
      </c>
      <c r="R44" s="5">
        <v>10024</v>
      </c>
      <c r="S44" t="s">
        <v>62</v>
      </c>
      <c r="T44" t="s">
        <v>469</v>
      </c>
      <c r="U44" t="s">
        <v>31</v>
      </c>
      <c r="V44" t="s">
        <v>35</v>
      </c>
      <c r="W44" t="s">
        <v>470</v>
      </c>
      <c r="X44" s="9">
        <v>207.846</v>
      </c>
      <c r="Y44">
        <v>3</v>
      </c>
      <c r="Z44" s="12">
        <v>0.1</v>
      </c>
      <c r="AA44" s="9">
        <v>2.3094000000000001</v>
      </c>
      <c r="AB44" t="str">
        <f>IF(AND(SalesData[[#This Row],[Profit]]=0,SalesData[[#This Row],[Sales]]&gt;0),"Zero-Profit Order","OK")</f>
        <v>OK</v>
      </c>
      <c r="AC44" s="9">
        <f>IFERROR(SalesData[[#This Row],[Profit]]/SalesData[[#This Row],[Sales]],0)</f>
        <v>1.1111111111111112E-2</v>
      </c>
      <c r="AE44"/>
    </row>
    <row r="45" spans="1:31" x14ac:dyDescent="0.25">
      <c r="A45">
        <v>468</v>
      </c>
      <c r="B45" t="s">
        <v>504</v>
      </c>
      <c r="C45" s="2">
        <v>42493</v>
      </c>
      <c r="D45" s="13">
        <v>42028</v>
      </c>
      <c r="E45" s="8">
        <f>IF(SalesData[[#This Row],[Ship Date]]&lt;SalesData[[#This Row],[Order Date]], SalesData[[#This Row],[Ship Date]], SalesData[[#This Row],[Order Date]])</f>
        <v>42028</v>
      </c>
      <c r="F45" s="8">
        <f>IF(SalesData[[#This Row],[Ship Date]]&lt;SalesData[[#This Row],[Order Date]], SalesData[[#This Row],[Order Date]], SalesData[[#This Row],[Ship Date]])</f>
        <v>42493</v>
      </c>
      <c r="G45" s="11">
        <f>SalesData[[#This Row],[Shipdate fixed]] - SalesData[[#This Row],[Orderdate fixed]]</f>
        <v>465</v>
      </c>
      <c r="H45" s="11">
        <f>YEAR(SalesData[[#This Row],[Orderdate fixed]])</f>
        <v>2015</v>
      </c>
      <c r="I45" s="11" t="str">
        <f>"Q"&amp;ROUNDUP(MONTH(SalesData[[#This Row],[Orderdate fixed]])/3,0)</f>
        <v>Q1</v>
      </c>
      <c r="J45" s="8" t="str">
        <f>TEXT(SalesData[[#This Row],[Orderdate fixed]],"mmm")</f>
        <v>Jan</v>
      </c>
      <c r="K45" t="s">
        <v>38</v>
      </c>
      <c r="L45" t="s">
        <v>505</v>
      </c>
      <c r="M45" s="14" t="s">
        <v>506</v>
      </c>
      <c r="N45" t="s">
        <v>90</v>
      </c>
      <c r="O45" t="s">
        <v>26</v>
      </c>
      <c r="P45" t="s">
        <v>507</v>
      </c>
      <c r="Q45" t="s">
        <v>121</v>
      </c>
      <c r="R45" s="5">
        <v>60068</v>
      </c>
      <c r="S45" t="s">
        <v>84</v>
      </c>
      <c r="T45" t="s">
        <v>340</v>
      </c>
      <c r="U45" t="s">
        <v>31</v>
      </c>
      <c r="V45" t="s">
        <v>53</v>
      </c>
      <c r="W45" t="s">
        <v>341</v>
      </c>
      <c r="X45" s="9">
        <v>254.744</v>
      </c>
      <c r="Y45">
        <v>7</v>
      </c>
      <c r="Z45" s="12">
        <v>0.6</v>
      </c>
      <c r="AA45" s="9">
        <v>-312.06139999999999</v>
      </c>
      <c r="AB45" t="str">
        <f>IF(AND(SalesData[[#This Row],[Profit]]=0,SalesData[[#This Row],[Sales]]&gt;0),"Zero-Profit Order","OK")</f>
        <v>OK</v>
      </c>
      <c r="AC45" s="9">
        <f>IFERROR(SalesData[[#This Row],[Profit]]/SalesData[[#This Row],[Sales]],0)</f>
        <v>-1.2249999999999999</v>
      </c>
      <c r="AE45"/>
    </row>
    <row r="46" spans="1:31" x14ac:dyDescent="0.25">
      <c r="A46">
        <v>9117</v>
      </c>
      <c r="B46" t="s">
        <v>4176</v>
      </c>
      <c r="C46" s="2">
        <v>42498</v>
      </c>
      <c r="D46" s="13">
        <v>42759</v>
      </c>
      <c r="E46" s="8">
        <f>IF(SalesData[[#This Row],[Ship Date]]&lt;SalesData[[#This Row],[Order Date]], SalesData[[#This Row],[Ship Date]], SalesData[[#This Row],[Order Date]])</f>
        <v>42498</v>
      </c>
      <c r="F46" s="8">
        <f>IF(SalesData[[#This Row],[Ship Date]]&lt;SalesData[[#This Row],[Order Date]], SalesData[[#This Row],[Order Date]], SalesData[[#This Row],[Ship Date]])</f>
        <v>42759</v>
      </c>
      <c r="G46" s="11">
        <f>SalesData[[#This Row],[Shipdate fixed]] - SalesData[[#This Row],[Orderdate fixed]]</f>
        <v>261</v>
      </c>
      <c r="H46" s="11">
        <f>YEAR(SalesData[[#This Row],[Orderdate fixed]])</f>
        <v>2016</v>
      </c>
      <c r="I46" s="11" t="str">
        <f>"Q"&amp;ROUNDUP(MONTH(SalesData[[#This Row],[Orderdate fixed]])/3,0)</f>
        <v>Q2</v>
      </c>
      <c r="J46" s="8" t="str">
        <f>TEXT(SalesData[[#This Row],[Orderdate fixed]],"mmm")</f>
        <v>May</v>
      </c>
      <c r="K46" t="s">
        <v>22</v>
      </c>
      <c r="L46" t="s">
        <v>1744</v>
      </c>
      <c r="M46" s="14" t="s">
        <v>1745</v>
      </c>
      <c r="N46" t="s">
        <v>25</v>
      </c>
      <c r="O46" t="s">
        <v>26</v>
      </c>
      <c r="P46" t="s">
        <v>60</v>
      </c>
      <c r="Q46" t="s">
        <v>61</v>
      </c>
      <c r="R46" s="5">
        <v>19140</v>
      </c>
      <c r="S46" t="s">
        <v>62</v>
      </c>
      <c r="T46" t="s">
        <v>678</v>
      </c>
      <c r="U46" t="s">
        <v>31</v>
      </c>
      <c r="V46" t="s">
        <v>53</v>
      </c>
      <c r="W46" t="s">
        <v>679</v>
      </c>
      <c r="X46" s="9">
        <v>31.968</v>
      </c>
      <c r="Y46">
        <v>2</v>
      </c>
      <c r="Z46" s="12">
        <v>0.2</v>
      </c>
      <c r="AA46" s="9">
        <v>6.3936000000000002</v>
      </c>
      <c r="AB46" t="str">
        <f>IF(AND(SalesData[[#This Row],[Profit]]=0,SalesData[[#This Row],[Sales]]&gt;0),"Zero-Profit Order","OK")</f>
        <v>OK</v>
      </c>
      <c r="AC46" s="9">
        <f>IFERROR(SalesData[[#This Row],[Profit]]/SalesData[[#This Row],[Sales]],0)</f>
        <v>0.2</v>
      </c>
      <c r="AE46"/>
    </row>
    <row r="47" spans="1:31" x14ac:dyDescent="0.25">
      <c r="A47">
        <v>9118</v>
      </c>
      <c r="B47" t="s">
        <v>4176</v>
      </c>
      <c r="C47" s="2">
        <v>42499</v>
      </c>
      <c r="D47" s="13">
        <v>42759</v>
      </c>
      <c r="E47" s="8">
        <f>IF(SalesData[[#This Row],[Ship Date]]&lt;SalesData[[#This Row],[Order Date]], SalesData[[#This Row],[Ship Date]], SalesData[[#This Row],[Order Date]])</f>
        <v>42499</v>
      </c>
      <c r="F47" s="8">
        <f>IF(SalesData[[#This Row],[Ship Date]]&lt;SalesData[[#This Row],[Order Date]], SalesData[[#This Row],[Order Date]], SalesData[[#This Row],[Ship Date]])</f>
        <v>42759</v>
      </c>
      <c r="G47" s="11">
        <f>SalesData[[#This Row],[Shipdate fixed]] - SalesData[[#This Row],[Orderdate fixed]]</f>
        <v>260</v>
      </c>
      <c r="H47" s="11">
        <f>YEAR(SalesData[[#This Row],[Orderdate fixed]])</f>
        <v>2016</v>
      </c>
      <c r="I47" s="11" t="str">
        <f>"Q"&amp;ROUNDUP(MONTH(SalesData[[#This Row],[Orderdate fixed]])/3,0)</f>
        <v>Q2</v>
      </c>
      <c r="J47" s="8" t="str">
        <f>TEXT(SalesData[[#This Row],[Orderdate fixed]],"mmm")</f>
        <v>May</v>
      </c>
      <c r="K47" t="s">
        <v>22</v>
      </c>
      <c r="L47" t="s">
        <v>1744</v>
      </c>
      <c r="M47" s="14" t="s">
        <v>1745</v>
      </c>
      <c r="N47" t="s">
        <v>25</v>
      </c>
      <c r="O47" t="s">
        <v>26</v>
      </c>
      <c r="P47" t="s">
        <v>60</v>
      </c>
      <c r="Q47" t="s">
        <v>61</v>
      </c>
      <c r="R47" s="5">
        <v>19140</v>
      </c>
      <c r="S47" t="s">
        <v>62</v>
      </c>
      <c r="T47" t="s">
        <v>962</v>
      </c>
      <c r="U47" t="s">
        <v>31</v>
      </c>
      <c r="V47" t="s">
        <v>35</v>
      </c>
      <c r="W47" t="s">
        <v>963</v>
      </c>
      <c r="X47" s="9">
        <v>887.27099999999996</v>
      </c>
      <c r="Y47">
        <v>3</v>
      </c>
      <c r="Z47" s="12">
        <v>0.3</v>
      </c>
      <c r="AA47" s="9">
        <v>-63.3765</v>
      </c>
      <c r="AB47" t="str">
        <f>IF(AND(SalesData[[#This Row],[Profit]]=0,SalesData[[#This Row],[Sales]]&gt;0),"Zero-Profit Order","OK")</f>
        <v>OK</v>
      </c>
      <c r="AC47" s="9">
        <f>IFERROR(SalesData[[#This Row],[Profit]]/SalesData[[#This Row],[Sales]],0)</f>
        <v>-7.1428571428571438E-2</v>
      </c>
      <c r="AE47"/>
    </row>
    <row r="48" spans="1:31" x14ac:dyDescent="0.25">
      <c r="A48">
        <v>1474</v>
      </c>
      <c r="B48" t="s">
        <v>1289</v>
      </c>
      <c r="C48" s="2">
        <v>41818</v>
      </c>
      <c r="D48" s="13">
        <v>42047</v>
      </c>
      <c r="E48" s="8">
        <f>IF(SalesData[[#This Row],[Ship Date]]&lt;SalesData[[#This Row],[Order Date]], SalesData[[#This Row],[Ship Date]], SalesData[[#This Row],[Order Date]])</f>
        <v>41818</v>
      </c>
      <c r="F48" s="8">
        <f>IF(SalesData[[#This Row],[Ship Date]]&lt;SalesData[[#This Row],[Order Date]], SalesData[[#This Row],[Order Date]], SalesData[[#This Row],[Ship Date]])</f>
        <v>42047</v>
      </c>
      <c r="G48" s="11">
        <f>SalesData[[#This Row],[Shipdate fixed]] - SalesData[[#This Row],[Orderdate fixed]]</f>
        <v>229</v>
      </c>
      <c r="H48" s="11">
        <f>YEAR(SalesData[[#This Row],[Orderdate fixed]])</f>
        <v>2014</v>
      </c>
      <c r="I48" s="11" t="str">
        <f>"Q"&amp;ROUNDUP(MONTH(SalesData[[#This Row],[Orderdate fixed]])/3,0)</f>
        <v>Q2</v>
      </c>
      <c r="J48" s="8" t="str">
        <f>TEXT(SalesData[[#This Row],[Orderdate fixed]],"mmm")</f>
        <v>Jun</v>
      </c>
      <c r="K48" t="s">
        <v>407</v>
      </c>
      <c r="L48" t="s">
        <v>1290</v>
      </c>
      <c r="M48" s="14" t="s">
        <v>1291</v>
      </c>
      <c r="N48" t="s">
        <v>25</v>
      </c>
      <c r="O48" t="s">
        <v>26</v>
      </c>
      <c r="P48" t="s">
        <v>91</v>
      </c>
      <c r="Q48" t="s">
        <v>83</v>
      </c>
      <c r="R48" s="5">
        <v>77036</v>
      </c>
      <c r="S48" t="s">
        <v>84</v>
      </c>
      <c r="T48" t="s">
        <v>1292</v>
      </c>
      <c r="U48" t="s">
        <v>31</v>
      </c>
      <c r="V48" t="s">
        <v>53</v>
      </c>
      <c r="W48" t="s">
        <v>1293</v>
      </c>
      <c r="X48" s="9">
        <v>6.6879999999999997</v>
      </c>
      <c r="Y48">
        <v>4</v>
      </c>
      <c r="Z48" s="12">
        <v>0.6</v>
      </c>
      <c r="AA48" s="9">
        <v>-4.0128000000000004</v>
      </c>
      <c r="AB48" t="str">
        <f>IF(AND(SalesData[[#This Row],[Profit]]=0,SalesData[[#This Row],[Sales]]&gt;0),"Zero-Profit Order","OK")</f>
        <v>OK</v>
      </c>
      <c r="AC48" s="9">
        <f>IFERROR(SalesData[[#This Row],[Profit]]/SalesData[[#This Row],[Sales]],0)</f>
        <v>-0.60000000000000009</v>
      </c>
      <c r="AE48"/>
    </row>
    <row r="49" spans="1:31" x14ac:dyDescent="0.25">
      <c r="A49">
        <v>5738</v>
      </c>
      <c r="B49" t="s">
        <v>3235</v>
      </c>
      <c r="C49" s="2">
        <v>42500</v>
      </c>
      <c r="D49" s="13">
        <v>41664</v>
      </c>
      <c r="E49" s="8">
        <f>IF(SalesData[[#This Row],[Ship Date]]&lt;SalesData[[#This Row],[Order Date]], SalesData[[#This Row],[Ship Date]], SalesData[[#This Row],[Order Date]])</f>
        <v>41664</v>
      </c>
      <c r="F49" s="8">
        <f>IF(SalesData[[#This Row],[Ship Date]]&lt;SalesData[[#This Row],[Order Date]], SalesData[[#This Row],[Order Date]], SalesData[[#This Row],[Ship Date]])</f>
        <v>42500</v>
      </c>
      <c r="G49" s="11">
        <f>SalesData[[#This Row],[Shipdate fixed]] - SalesData[[#This Row],[Orderdate fixed]]</f>
        <v>836</v>
      </c>
      <c r="H49" s="11">
        <f>YEAR(SalesData[[#This Row],[Orderdate fixed]])</f>
        <v>2014</v>
      </c>
      <c r="I49" s="11" t="str">
        <f>"Q"&amp;ROUNDUP(MONTH(SalesData[[#This Row],[Orderdate fixed]])/3,0)</f>
        <v>Q1</v>
      </c>
      <c r="J49" s="8" t="str">
        <f>TEXT(SalesData[[#This Row],[Orderdate fixed]],"mmm")</f>
        <v>Jan</v>
      </c>
      <c r="K49" t="s">
        <v>38</v>
      </c>
      <c r="L49" t="s">
        <v>1772</v>
      </c>
      <c r="M49" s="14" t="s">
        <v>1773</v>
      </c>
      <c r="N49" t="s">
        <v>25</v>
      </c>
      <c r="O49" t="s">
        <v>26</v>
      </c>
      <c r="P49" t="s">
        <v>49</v>
      </c>
      <c r="Q49" t="s">
        <v>50</v>
      </c>
      <c r="R49" s="5">
        <v>90049</v>
      </c>
      <c r="S49" t="s">
        <v>51</v>
      </c>
      <c r="T49" t="s">
        <v>139</v>
      </c>
      <c r="U49" t="s">
        <v>31</v>
      </c>
      <c r="V49" t="s">
        <v>53</v>
      </c>
      <c r="W49" t="s">
        <v>140</v>
      </c>
      <c r="X49" s="9">
        <v>19.3</v>
      </c>
      <c r="Y49">
        <v>2</v>
      </c>
      <c r="Z49" s="12">
        <v>0</v>
      </c>
      <c r="AA49" s="9">
        <v>5.79</v>
      </c>
      <c r="AB49" t="str">
        <f>IF(AND(SalesData[[#This Row],[Profit]]=0,SalesData[[#This Row],[Sales]]&gt;0),"Zero-Profit Order","OK")</f>
        <v>OK</v>
      </c>
      <c r="AC49" s="9">
        <f>IFERROR(SalesData[[#This Row],[Profit]]/SalesData[[#This Row],[Sales]],0)</f>
        <v>0.3</v>
      </c>
      <c r="AE49"/>
    </row>
    <row r="50" spans="1:31" x14ac:dyDescent="0.25">
      <c r="A50">
        <v>737</v>
      </c>
      <c r="B50" t="s">
        <v>745</v>
      </c>
      <c r="C50" s="2">
        <v>42509</v>
      </c>
      <c r="D50" s="13">
        <v>42760</v>
      </c>
      <c r="E50" s="8">
        <f>IF(SalesData[[#This Row],[Ship Date]]&lt;SalesData[[#This Row],[Order Date]], SalesData[[#This Row],[Ship Date]], SalesData[[#This Row],[Order Date]])</f>
        <v>42509</v>
      </c>
      <c r="F50" s="8">
        <f>IF(SalesData[[#This Row],[Ship Date]]&lt;SalesData[[#This Row],[Order Date]], SalesData[[#This Row],[Order Date]], SalesData[[#This Row],[Ship Date]])</f>
        <v>42760</v>
      </c>
      <c r="G50" s="11">
        <f>SalesData[[#This Row],[Shipdate fixed]] - SalesData[[#This Row],[Orderdate fixed]]</f>
        <v>251</v>
      </c>
      <c r="H50" s="11">
        <f>YEAR(SalesData[[#This Row],[Orderdate fixed]])</f>
        <v>2016</v>
      </c>
      <c r="I50" s="11" t="str">
        <f>"Q"&amp;ROUNDUP(MONTH(SalesData[[#This Row],[Orderdate fixed]])/3,0)</f>
        <v>Q2</v>
      </c>
      <c r="J50" s="8" t="str">
        <f>TEXT(SalesData[[#This Row],[Orderdate fixed]],"mmm")</f>
        <v>May</v>
      </c>
      <c r="K50" t="s">
        <v>38</v>
      </c>
      <c r="L50" t="s">
        <v>746</v>
      </c>
      <c r="M50" s="14" t="s">
        <v>747</v>
      </c>
      <c r="N50" t="s">
        <v>90</v>
      </c>
      <c r="O50" t="s">
        <v>26</v>
      </c>
      <c r="P50" t="s">
        <v>176</v>
      </c>
      <c r="Q50" t="s">
        <v>177</v>
      </c>
      <c r="R50" s="5">
        <v>98115</v>
      </c>
      <c r="S50" t="s">
        <v>51</v>
      </c>
      <c r="T50" t="s">
        <v>748</v>
      </c>
      <c r="U50" t="s">
        <v>31</v>
      </c>
      <c r="V50" t="s">
        <v>32</v>
      </c>
      <c r="W50" t="s">
        <v>749</v>
      </c>
      <c r="X50" s="9">
        <v>84.98</v>
      </c>
      <c r="Y50">
        <v>1</v>
      </c>
      <c r="Z50" s="12">
        <v>0</v>
      </c>
      <c r="AA50" s="9">
        <v>18.695599999999999</v>
      </c>
      <c r="AB50" t="str">
        <f>IF(AND(SalesData[[#This Row],[Profit]]=0,SalesData[[#This Row],[Sales]]&gt;0),"Zero-Profit Order","OK")</f>
        <v>OK</v>
      </c>
      <c r="AC50" s="9">
        <f>IFERROR(SalesData[[#This Row],[Profit]]/SalesData[[#This Row],[Sales]],0)</f>
        <v>0.21999999999999997</v>
      </c>
      <c r="AE50"/>
    </row>
    <row r="51" spans="1:31" x14ac:dyDescent="0.25">
      <c r="A51">
        <v>523</v>
      </c>
      <c r="B51" t="s">
        <v>549</v>
      </c>
      <c r="C51" s="2">
        <v>42514</v>
      </c>
      <c r="D51" s="13">
        <v>42760</v>
      </c>
      <c r="E51" s="8">
        <f>IF(SalesData[[#This Row],[Ship Date]]&lt;SalesData[[#This Row],[Order Date]], SalesData[[#This Row],[Ship Date]], SalesData[[#This Row],[Order Date]])</f>
        <v>42514</v>
      </c>
      <c r="F51" s="8">
        <f>IF(SalesData[[#This Row],[Ship Date]]&lt;SalesData[[#This Row],[Order Date]], SalesData[[#This Row],[Order Date]], SalesData[[#This Row],[Ship Date]])</f>
        <v>42760</v>
      </c>
      <c r="G51" s="11">
        <f>SalesData[[#This Row],[Shipdate fixed]] - SalesData[[#This Row],[Orderdate fixed]]</f>
        <v>246</v>
      </c>
      <c r="H51" s="11">
        <f>YEAR(SalesData[[#This Row],[Orderdate fixed]])</f>
        <v>2016</v>
      </c>
      <c r="I51" s="11" t="str">
        <f>"Q"&amp;ROUNDUP(MONTH(SalesData[[#This Row],[Orderdate fixed]])/3,0)</f>
        <v>Q2</v>
      </c>
      <c r="J51" s="8" t="str">
        <f>TEXT(SalesData[[#This Row],[Orderdate fixed]],"mmm")</f>
        <v>May</v>
      </c>
      <c r="K51" t="s">
        <v>78</v>
      </c>
      <c r="L51" t="s">
        <v>550</v>
      </c>
      <c r="M51" s="14" t="s">
        <v>551</v>
      </c>
      <c r="N51" t="s">
        <v>81</v>
      </c>
      <c r="O51" t="s">
        <v>26</v>
      </c>
      <c r="P51" t="s">
        <v>271</v>
      </c>
      <c r="Q51" t="s">
        <v>272</v>
      </c>
      <c r="R51" s="5">
        <v>48234</v>
      </c>
      <c r="S51" t="s">
        <v>84</v>
      </c>
      <c r="T51" t="s">
        <v>528</v>
      </c>
      <c r="U51" t="s">
        <v>31</v>
      </c>
      <c r="V51" t="s">
        <v>44</v>
      </c>
      <c r="W51" t="s">
        <v>529</v>
      </c>
      <c r="X51" s="9">
        <v>210.98</v>
      </c>
      <c r="Y51">
        <v>2</v>
      </c>
      <c r="Z51" s="12">
        <v>0</v>
      </c>
      <c r="AA51" s="9">
        <v>21.097999999999999</v>
      </c>
      <c r="AB51" t="str">
        <f>IF(AND(SalesData[[#This Row],[Profit]]=0,SalesData[[#This Row],[Sales]]&gt;0),"Zero-Profit Order","OK")</f>
        <v>OK</v>
      </c>
      <c r="AC51" s="9">
        <f>IFERROR(SalesData[[#This Row],[Profit]]/SalesData[[#This Row],[Sales]],0)</f>
        <v>0.1</v>
      </c>
      <c r="AE51"/>
    </row>
    <row r="52" spans="1:31" x14ac:dyDescent="0.25">
      <c r="A52">
        <v>6333</v>
      </c>
      <c r="B52" t="s">
        <v>3429</v>
      </c>
      <c r="C52" s="2">
        <v>42504</v>
      </c>
      <c r="D52" s="13">
        <v>41665</v>
      </c>
      <c r="E52" s="8">
        <f>IF(SalesData[[#This Row],[Ship Date]]&lt;SalesData[[#This Row],[Order Date]], SalesData[[#This Row],[Ship Date]], SalesData[[#This Row],[Order Date]])</f>
        <v>41665</v>
      </c>
      <c r="F52" s="8">
        <f>IF(SalesData[[#This Row],[Ship Date]]&lt;SalesData[[#This Row],[Order Date]], SalesData[[#This Row],[Order Date]], SalesData[[#This Row],[Ship Date]])</f>
        <v>42504</v>
      </c>
      <c r="G52" s="11">
        <f>SalesData[[#This Row],[Shipdate fixed]] - SalesData[[#This Row],[Orderdate fixed]]</f>
        <v>839</v>
      </c>
      <c r="H52" s="11">
        <f>YEAR(SalesData[[#This Row],[Orderdate fixed]])</f>
        <v>2014</v>
      </c>
      <c r="I52" s="11" t="str">
        <f>"Q"&amp;ROUNDUP(MONTH(SalesData[[#This Row],[Orderdate fixed]])/3,0)</f>
        <v>Q1</v>
      </c>
      <c r="J52" s="8" t="str">
        <f>TEXT(SalesData[[#This Row],[Orderdate fixed]],"mmm")</f>
        <v>Jan</v>
      </c>
      <c r="K52" t="s">
        <v>38</v>
      </c>
      <c r="L52" t="s">
        <v>3430</v>
      </c>
      <c r="M52" s="14" t="s">
        <v>3431</v>
      </c>
      <c r="N52" t="s">
        <v>25</v>
      </c>
      <c r="O52" t="s">
        <v>26</v>
      </c>
      <c r="P52" t="s">
        <v>3432</v>
      </c>
      <c r="Q52" t="s">
        <v>272</v>
      </c>
      <c r="R52" s="5">
        <v>48185</v>
      </c>
      <c r="S52" t="s">
        <v>84</v>
      </c>
      <c r="T52" t="s">
        <v>1080</v>
      </c>
      <c r="U52" t="s">
        <v>31</v>
      </c>
      <c r="V52" t="s">
        <v>53</v>
      </c>
      <c r="W52" t="s">
        <v>1081</v>
      </c>
      <c r="X52" s="9">
        <v>14.73</v>
      </c>
      <c r="Y52">
        <v>3</v>
      </c>
      <c r="Z52" s="12">
        <v>0</v>
      </c>
      <c r="AA52" s="9">
        <v>4.8609</v>
      </c>
      <c r="AB52" t="str">
        <f>IF(AND(SalesData[[#This Row],[Profit]]=0,SalesData[[#This Row],[Sales]]&gt;0),"Zero-Profit Order","OK")</f>
        <v>OK</v>
      </c>
      <c r="AC52" s="9">
        <f>IFERROR(SalesData[[#This Row],[Profit]]/SalesData[[#This Row],[Sales]],0)</f>
        <v>0.33</v>
      </c>
      <c r="AE52"/>
    </row>
    <row r="53" spans="1:31" x14ac:dyDescent="0.25">
      <c r="A53">
        <v>5643</v>
      </c>
      <c r="B53" t="s">
        <v>3207</v>
      </c>
      <c r="C53" s="2">
        <v>41987</v>
      </c>
      <c r="D53" s="13">
        <v>42494</v>
      </c>
      <c r="E53" s="8">
        <f>IF(SalesData[[#This Row],[Ship Date]]&lt;SalesData[[#This Row],[Order Date]], SalesData[[#This Row],[Ship Date]], SalesData[[#This Row],[Order Date]])</f>
        <v>41987</v>
      </c>
      <c r="F53" s="8">
        <f>IF(SalesData[[#This Row],[Ship Date]]&lt;SalesData[[#This Row],[Order Date]], SalesData[[#This Row],[Order Date]], SalesData[[#This Row],[Ship Date]])</f>
        <v>42494</v>
      </c>
      <c r="G53" s="11">
        <f>SalesData[[#This Row],[Shipdate fixed]] - SalesData[[#This Row],[Orderdate fixed]]</f>
        <v>507</v>
      </c>
      <c r="H53" s="11">
        <f>YEAR(SalesData[[#This Row],[Orderdate fixed]])</f>
        <v>2014</v>
      </c>
      <c r="I53" s="11" t="str">
        <f>"Q"&amp;ROUNDUP(MONTH(SalesData[[#This Row],[Orderdate fixed]])/3,0)</f>
        <v>Q4</v>
      </c>
      <c r="J53" s="8" t="str">
        <f>TEXT(SalesData[[#This Row],[Orderdate fixed]],"mmm")</f>
        <v>Dec</v>
      </c>
      <c r="K53" t="s">
        <v>22</v>
      </c>
      <c r="L53" t="s">
        <v>2282</v>
      </c>
      <c r="M53" s="14" t="s">
        <v>2283</v>
      </c>
      <c r="N53" t="s">
        <v>90</v>
      </c>
      <c r="O53" t="s">
        <v>26</v>
      </c>
      <c r="P53" t="s">
        <v>329</v>
      </c>
      <c r="Q53" t="s">
        <v>648</v>
      </c>
      <c r="R53" s="5">
        <v>31907</v>
      </c>
      <c r="S53" t="s">
        <v>29</v>
      </c>
      <c r="T53" t="s">
        <v>319</v>
      </c>
      <c r="U53" t="s">
        <v>31</v>
      </c>
      <c r="V53" t="s">
        <v>53</v>
      </c>
      <c r="W53" t="s">
        <v>320</v>
      </c>
      <c r="X53" s="9">
        <v>7.04</v>
      </c>
      <c r="Y53">
        <v>4</v>
      </c>
      <c r="Z53" s="12">
        <v>0</v>
      </c>
      <c r="AA53" s="9">
        <v>3.0975999999999999</v>
      </c>
      <c r="AB53" t="str">
        <f>IF(AND(SalesData[[#This Row],[Profit]]=0,SalesData[[#This Row],[Sales]]&gt;0),"Zero-Profit Order","OK")</f>
        <v>OK</v>
      </c>
      <c r="AC53" s="9">
        <f>IFERROR(SalesData[[#This Row],[Profit]]/SalesData[[#This Row],[Sales]],0)</f>
        <v>0.44</v>
      </c>
      <c r="AE53"/>
    </row>
    <row r="54" spans="1:31" x14ac:dyDescent="0.25">
      <c r="A54">
        <v>1124</v>
      </c>
      <c r="B54" t="s">
        <v>1035</v>
      </c>
      <c r="C54" s="2">
        <v>42501</v>
      </c>
      <c r="D54" s="13">
        <v>41665</v>
      </c>
      <c r="E54" s="8">
        <f>IF(SalesData[[#This Row],[Ship Date]]&lt;SalesData[[#This Row],[Order Date]], SalesData[[#This Row],[Ship Date]], SalesData[[#This Row],[Order Date]])</f>
        <v>41665</v>
      </c>
      <c r="F54" s="8">
        <f>IF(SalesData[[#This Row],[Ship Date]]&lt;SalesData[[#This Row],[Order Date]], SalesData[[#This Row],[Order Date]], SalesData[[#This Row],[Ship Date]])</f>
        <v>42501</v>
      </c>
      <c r="G54" s="11">
        <f>SalesData[[#This Row],[Shipdate fixed]] - SalesData[[#This Row],[Orderdate fixed]]</f>
        <v>836</v>
      </c>
      <c r="H54" s="11">
        <f>YEAR(SalesData[[#This Row],[Orderdate fixed]])</f>
        <v>2014</v>
      </c>
      <c r="I54" s="11" t="str">
        <f>"Q"&amp;ROUNDUP(MONTH(SalesData[[#This Row],[Orderdate fixed]])/3,0)</f>
        <v>Q1</v>
      </c>
      <c r="J54" s="8" t="str">
        <f>TEXT(SalesData[[#This Row],[Orderdate fixed]],"mmm")</f>
        <v>Jan</v>
      </c>
      <c r="K54" t="s">
        <v>38</v>
      </c>
      <c r="L54" t="s">
        <v>1036</v>
      </c>
      <c r="M54" s="14" t="s">
        <v>1037</v>
      </c>
      <c r="N54" t="s">
        <v>25</v>
      </c>
      <c r="O54" t="s">
        <v>26</v>
      </c>
      <c r="P54" t="s">
        <v>1038</v>
      </c>
      <c r="Q54" t="s">
        <v>1039</v>
      </c>
      <c r="R54" s="5">
        <v>72401</v>
      </c>
      <c r="S54" t="s">
        <v>29</v>
      </c>
      <c r="T54" t="s">
        <v>139</v>
      </c>
      <c r="U54" t="s">
        <v>31</v>
      </c>
      <c r="V54" t="s">
        <v>53</v>
      </c>
      <c r="W54" t="s">
        <v>140</v>
      </c>
      <c r="X54" s="9">
        <v>38.6</v>
      </c>
      <c r="Y54">
        <v>4</v>
      </c>
      <c r="Z54" s="12">
        <v>0</v>
      </c>
      <c r="AA54" s="9">
        <v>11.58</v>
      </c>
      <c r="AB54" t="str">
        <f>IF(AND(SalesData[[#This Row],[Profit]]=0,SalesData[[#This Row],[Sales]]&gt;0),"Zero-Profit Order","OK")</f>
        <v>OK</v>
      </c>
      <c r="AC54" s="9">
        <f>IFERROR(SalesData[[#This Row],[Profit]]/SalesData[[#This Row],[Sales]],0)</f>
        <v>0.3</v>
      </c>
      <c r="AE54"/>
    </row>
    <row r="55" spans="1:31" x14ac:dyDescent="0.25">
      <c r="A55">
        <v>1743</v>
      </c>
      <c r="B55" t="s">
        <v>1444</v>
      </c>
      <c r="C55" s="2">
        <v>42638</v>
      </c>
      <c r="D55" s="13">
        <v>42805</v>
      </c>
      <c r="E55" s="8">
        <f>IF(SalesData[[#This Row],[Ship Date]]&lt;SalesData[[#This Row],[Order Date]], SalesData[[#This Row],[Ship Date]], SalesData[[#This Row],[Order Date]])</f>
        <v>42638</v>
      </c>
      <c r="F55" s="8">
        <f>IF(SalesData[[#This Row],[Ship Date]]&lt;SalesData[[#This Row],[Order Date]], SalesData[[#This Row],[Order Date]], SalesData[[#This Row],[Ship Date]])</f>
        <v>42805</v>
      </c>
      <c r="G55" s="11">
        <f>SalesData[[#This Row],[Shipdate fixed]] - SalesData[[#This Row],[Orderdate fixed]]</f>
        <v>167</v>
      </c>
      <c r="H55" s="11">
        <f>YEAR(SalesData[[#This Row],[Orderdate fixed]])</f>
        <v>2016</v>
      </c>
      <c r="I55" s="11" t="str">
        <f>"Q"&amp;ROUNDUP(MONTH(SalesData[[#This Row],[Orderdate fixed]])/3,0)</f>
        <v>Q3</v>
      </c>
      <c r="J55" s="8" t="str">
        <f>TEXT(SalesData[[#This Row],[Orderdate fixed]],"mmm")</f>
        <v>Sep</v>
      </c>
      <c r="K55" t="s">
        <v>38</v>
      </c>
      <c r="L55" t="s">
        <v>1353</v>
      </c>
      <c r="M55" s="14" t="s">
        <v>1354</v>
      </c>
      <c r="N55" t="s">
        <v>25</v>
      </c>
      <c r="O55" t="s">
        <v>26</v>
      </c>
      <c r="P55" t="s">
        <v>60</v>
      </c>
      <c r="Q55" t="s">
        <v>61</v>
      </c>
      <c r="R55" s="5">
        <v>19140</v>
      </c>
      <c r="S55" t="s">
        <v>62</v>
      </c>
      <c r="T55" t="s">
        <v>1389</v>
      </c>
      <c r="U55" t="s">
        <v>31</v>
      </c>
      <c r="V55" t="s">
        <v>53</v>
      </c>
      <c r="W55" t="s">
        <v>1390</v>
      </c>
      <c r="X55" s="9">
        <v>7.1680000000000001</v>
      </c>
      <c r="Y55">
        <v>2</v>
      </c>
      <c r="Z55" s="12">
        <v>0.2</v>
      </c>
      <c r="AA55" s="9">
        <v>0.98560000000000003</v>
      </c>
      <c r="AB55" t="str">
        <f>IF(AND(SalesData[[#This Row],[Profit]]=0,SalesData[[#This Row],[Sales]]&gt;0),"Zero-Profit Order","OK")</f>
        <v>OK</v>
      </c>
      <c r="AC55" s="9">
        <f>IFERROR(SalesData[[#This Row],[Profit]]/SalesData[[#This Row],[Sales]],0)</f>
        <v>0.13750000000000001</v>
      </c>
      <c r="AE55"/>
    </row>
    <row r="56" spans="1:31" x14ac:dyDescent="0.25">
      <c r="A56">
        <v>6328</v>
      </c>
      <c r="B56" t="s">
        <v>3429</v>
      </c>
      <c r="C56" s="2">
        <v>42503</v>
      </c>
      <c r="D56" s="13">
        <v>41665</v>
      </c>
      <c r="E56" s="8">
        <f>IF(SalesData[[#This Row],[Ship Date]]&lt;SalesData[[#This Row],[Order Date]], SalesData[[#This Row],[Ship Date]], SalesData[[#This Row],[Order Date]])</f>
        <v>41665</v>
      </c>
      <c r="F56" s="8">
        <f>IF(SalesData[[#This Row],[Ship Date]]&lt;SalesData[[#This Row],[Order Date]], SalesData[[#This Row],[Order Date]], SalesData[[#This Row],[Ship Date]])</f>
        <v>42503</v>
      </c>
      <c r="G56" s="11">
        <f>SalesData[[#This Row],[Shipdate fixed]] - SalesData[[#This Row],[Orderdate fixed]]</f>
        <v>838</v>
      </c>
      <c r="H56" s="11">
        <f>YEAR(SalesData[[#This Row],[Orderdate fixed]])</f>
        <v>2014</v>
      </c>
      <c r="I56" s="11" t="str">
        <f>"Q"&amp;ROUNDUP(MONTH(SalesData[[#This Row],[Orderdate fixed]])/3,0)</f>
        <v>Q1</v>
      </c>
      <c r="J56" s="8" t="str">
        <f>TEXT(SalesData[[#This Row],[Orderdate fixed]],"mmm")</f>
        <v>Jan</v>
      </c>
      <c r="K56" t="s">
        <v>38</v>
      </c>
      <c r="L56" t="s">
        <v>3430</v>
      </c>
      <c r="M56" s="14" t="s">
        <v>3431</v>
      </c>
      <c r="N56" t="s">
        <v>25</v>
      </c>
      <c r="O56" t="s">
        <v>26</v>
      </c>
      <c r="P56" t="s">
        <v>3432</v>
      </c>
      <c r="Q56" t="s">
        <v>272</v>
      </c>
      <c r="R56" s="5">
        <v>48185</v>
      </c>
      <c r="S56" t="s">
        <v>84</v>
      </c>
      <c r="T56" t="s">
        <v>340</v>
      </c>
      <c r="U56" t="s">
        <v>31</v>
      </c>
      <c r="V56" t="s">
        <v>53</v>
      </c>
      <c r="W56" t="s">
        <v>341</v>
      </c>
      <c r="X56" s="9">
        <v>272.94</v>
      </c>
      <c r="Y56">
        <v>3</v>
      </c>
      <c r="Z56" s="12">
        <v>0</v>
      </c>
      <c r="AA56" s="9">
        <v>30.023399999999999</v>
      </c>
      <c r="AB56" t="str">
        <f>IF(AND(SalesData[[#This Row],[Profit]]=0,SalesData[[#This Row],[Sales]]&gt;0),"Zero-Profit Order","OK")</f>
        <v>OK</v>
      </c>
      <c r="AC56" s="9">
        <f>IFERROR(SalesData[[#This Row],[Profit]]/SalesData[[#This Row],[Sales]],0)</f>
        <v>0.11</v>
      </c>
      <c r="AE56"/>
    </row>
    <row r="57" spans="1:31" x14ac:dyDescent="0.25">
      <c r="A57">
        <v>2432</v>
      </c>
      <c r="B57" t="s">
        <v>1869</v>
      </c>
      <c r="C57" s="2">
        <v>43001</v>
      </c>
      <c r="D57" s="13">
        <v>43132</v>
      </c>
      <c r="E57" s="8">
        <f>IF(SalesData[[#This Row],[Ship Date]]&lt;SalesData[[#This Row],[Order Date]], SalesData[[#This Row],[Ship Date]], SalesData[[#This Row],[Order Date]])</f>
        <v>43001</v>
      </c>
      <c r="F57" s="8">
        <f>IF(SalesData[[#This Row],[Ship Date]]&lt;SalesData[[#This Row],[Order Date]], SalesData[[#This Row],[Order Date]], SalesData[[#This Row],[Ship Date]])</f>
        <v>43132</v>
      </c>
      <c r="G57" s="11">
        <f>SalesData[[#This Row],[Shipdate fixed]] - SalesData[[#This Row],[Orderdate fixed]]</f>
        <v>131</v>
      </c>
      <c r="H57" s="11">
        <f>YEAR(SalesData[[#This Row],[Orderdate fixed]])</f>
        <v>2017</v>
      </c>
      <c r="I57" s="11" t="str">
        <f>"Q"&amp;ROUNDUP(MONTH(SalesData[[#This Row],[Orderdate fixed]])/3,0)</f>
        <v>Q3</v>
      </c>
      <c r="J57" s="8" t="str">
        <f>TEXT(SalesData[[#This Row],[Orderdate fixed]],"mmm")</f>
        <v>Sep</v>
      </c>
      <c r="K57" t="s">
        <v>38</v>
      </c>
      <c r="L57" t="s">
        <v>1847</v>
      </c>
      <c r="M57" s="14" t="s">
        <v>1848</v>
      </c>
      <c r="N57" t="s">
        <v>81</v>
      </c>
      <c r="O57" t="s">
        <v>26</v>
      </c>
      <c r="P57" t="s">
        <v>176</v>
      </c>
      <c r="Q57" t="s">
        <v>177</v>
      </c>
      <c r="R57" s="5">
        <v>98103</v>
      </c>
      <c r="S57" t="s">
        <v>51</v>
      </c>
      <c r="T57" t="s">
        <v>427</v>
      </c>
      <c r="U57" t="s">
        <v>31</v>
      </c>
      <c r="V57" t="s">
        <v>53</v>
      </c>
      <c r="W57" t="s">
        <v>428</v>
      </c>
      <c r="X57" s="9">
        <v>7.4</v>
      </c>
      <c r="Y57">
        <v>2</v>
      </c>
      <c r="Z57" s="12">
        <v>0</v>
      </c>
      <c r="AA57" s="9">
        <v>3.0339999999999998</v>
      </c>
      <c r="AB57" t="str">
        <f>IF(AND(SalesData[[#This Row],[Profit]]=0,SalesData[[#This Row],[Sales]]&gt;0),"Zero-Profit Order","OK")</f>
        <v>OK</v>
      </c>
      <c r="AC57" s="9">
        <f>IFERROR(SalesData[[#This Row],[Profit]]/SalesData[[#This Row],[Sales]],0)</f>
        <v>0.41</v>
      </c>
      <c r="AE57"/>
    </row>
    <row r="58" spans="1:31" x14ac:dyDescent="0.25">
      <c r="A58">
        <v>3910</v>
      </c>
      <c r="B58" t="s">
        <v>2600</v>
      </c>
      <c r="C58" s="2">
        <v>41872</v>
      </c>
      <c r="D58" s="13">
        <v>42281</v>
      </c>
      <c r="E58" s="8">
        <f>IF(SalesData[[#This Row],[Ship Date]]&lt;SalesData[[#This Row],[Order Date]], SalesData[[#This Row],[Ship Date]], SalesData[[#This Row],[Order Date]])</f>
        <v>41872</v>
      </c>
      <c r="F58" s="8">
        <f>IF(SalesData[[#This Row],[Ship Date]]&lt;SalesData[[#This Row],[Order Date]], SalesData[[#This Row],[Order Date]], SalesData[[#This Row],[Ship Date]])</f>
        <v>42281</v>
      </c>
      <c r="G58" s="11">
        <f>SalesData[[#This Row],[Shipdate fixed]] - SalesData[[#This Row],[Orderdate fixed]]</f>
        <v>409</v>
      </c>
      <c r="H58" s="11">
        <f>YEAR(SalesData[[#This Row],[Orderdate fixed]])</f>
        <v>2014</v>
      </c>
      <c r="I58" s="11" t="str">
        <f>"Q"&amp;ROUNDUP(MONTH(SalesData[[#This Row],[Orderdate fixed]])/3,0)</f>
        <v>Q3</v>
      </c>
      <c r="J58" s="8" t="str">
        <f>TEXT(SalesData[[#This Row],[Orderdate fixed]],"mmm")</f>
        <v>Aug</v>
      </c>
      <c r="K58" t="s">
        <v>38</v>
      </c>
      <c r="L58" t="s">
        <v>2601</v>
      </c>
      <c r="M58" s="14" t="s">
        <v>2602</v>
      </c>
      <c r="N58" t="s">
        <v>90</v>
      </c>
      <c r="O58" t="s">
        <v>26</v>
      </c>
      <c r="P58" t="s">
        <v>60</v>
      </c>
      <c r="Q58" t="s">
        <v>61</v>
      </c>
      <c r="R58" s="5">
        <v>19143</v>
      </c>
      <c r="S58" t="s">
        <v>62</v>
      </c>
      <c r="T58" t="s">
        <v>1576</v>
      </c>
      <c r="U58" t="s">
        <v>31</v>
      </c>
      <c r="V58" t="s">
        <v>53</v>
      </c>
      <c r="W58" t="s">
        <v>1577</v>
      </c>
      <c r="X58" s="9">
        <v>7.5839999999999996</v>
      </c>
      <c r="Y58">
        <v>1</v>
      </c>
      <c r="Z58" s="12">
        <v>0.2</v>
      </c>
      <c r="AA58" s="9">
        <v>2.37</v>
      </c>
      <c r="AB58" t="str">
        <f>IF(AND(SalesData[[#This Row],[Profit]]=0,SalesData[[#This Row],[Sales]]&gt;0),"Zero-Profit Order","OK")</f>
        <v>OK</v>
      </c>
      <c r="AC58" s="9">
        <f>IFERROR(SalesData[[#This Row],[Profit]]/SalesData[[#This Row],[Sales]],0)</f>
        <v>0.31250000000000006</v>
      </c>
      <c r="AE58"/>
    </row>
    <row r="59" spans="1:31" x14ac:dyDescent="0.25">
      <c r="A59">
        <v>1127</v>
      </c>
      <c r="B59" t="s">
        <v>1035</v>
      </c>
      <c r="C59" s="2">
        <v>42502</v>
      </c>
      <c r="D59" s="13">
        <v>41665</v>
      </c>
      <c r="E59" s="8">
        <f>IF(SalesData[[#This Row],[Ship Date]]&lt;SalesData[[#This Row],[Order Date]], SalesData[[#This Row],[Ship Date]], SalesData[[#This Row],[Order Date]])</f>
        <v>41665</v>
      </c>
      <c r="F59" s="8">
        <f>IF(SalesData[[#This Row],[Ship Date]]&lt;SalesData[[#This Row],[Order Date]], SalesData[[#This Row],[Order Date]], SalesData[[#This Row],[Ship Date]])</f>
        <v>42502</v>
      </c>
      <c r="G59" s="11">
        <f>SalesData[[#This Row],[Shipdate fixed]] - SalesData[[#This Row],[Orderdate fixed]]</f>
        <v>837</v>
      </c>
      <c r="H59" s="11">
        <f>YEAR(SalesData[[#This Row],[Orderdate fixed]])</f>
        <v>2014</v>
      </c>
      <c r="I59" s="11" t="str">
        <f>"Q"&amp;ROUNDUP(MONTH(SalesData[[#This Row],[Orderdate fixed]])/3,0)</f>
        <v>Q1</v>
      </c>
      <c r="J59" s="8" t="str">
        <f>TEXT(SalesData[[#This Row],[Orderdate fixed]],"mmm")</f>
        <v>Jan</v>
      </c>
      <c r="K59" t="s">
        <v>38</v>
      </c>
      <c r="L59" t="s">
        <v>1036</v>
      </c>
      <c r="M59" s="14" t="s">
        <v>1037</v>
      </c>
      <c r="N59" t="s">
        <v>25</v>
      </c>
      <c r="O59" t="s">
        <v>26</v>
      </c>
      <c r="P59" t="s">
        <v>1038</v>
      </c>
      <c r="Q59" t="s">
        <v>1039</v>
      </c>
      <c r="R59" s="5">
        <v>72401</v>
      </c>
      <c r="S59" t="s">
        <v>29</v>
      </c>
      <c r="T59" t="s">
        <v>495</v>
      </c>
      <c r="U59" t="s">
        <v>31</v>
      </c>
      <c r="V59" t="s">
        <v>35</v>
      </c>
      <c r="W59" t="s">
        <v>496</v>
      </c>
      <c r="X59" s="9">
        <v>1067.94</v>
      </c>
      <c r="Y59">
        <v>3</v>
      </c>
      <c r="Z59" s="12">
        <v>0</v>
      </c>
      <c r="AA59" s="9">
        <v>224.26740000000001</v>
      </c>
      <c r="AB59" t="str">
        <f>IF(AND(SalesData[[#This Row],[Profit]]=0,SalesData[[#This Row],[Sales]]&gt;0),"Zero-Profit Order","OK")</f>
        <v>OK</v>
      </c>
      <c r="AC59" s="9">
        <f>IFERROR(SalesData[[#This Row],[Profit]]/SalesData[[#This Row],[Sales]],0)</f>
        <v>0.21</v>
      </c>
      <c r="AE59"/>
    </row>
    <row r="60" spans="1:31" x14ac:dyDescent="0.25">
      <c r="A60">
        <v>6205</v>
      </c>
      <c r="B60" t="s">
        <v>3382</v>
      </c>
      <c r="C60" s="2">
        <v>42236</v>
      </c>
      <c r="D60" s="13">
        <v>42806</v>
      </c>
      <c r="E60" s="8">
        <f>IF(SalesData[[#This Row],[Ship Date]]&lt;SalesData[[#This Row],[Order Date]], SalesData[[#This Row],[Ship Date]], SalesData[[#This Row],[Order Date]])</f>
        <v>42236</v>
      </c>
      <c r="F60" s="8">
        <f>IF(SalesData[[#This Row],[Ship Date]]&lt;SalesData[[#This Row],[Order Date]], SalesData[[#This Row],[Order Date]], SalesData[[#This Row],[Ship Date]])</f>
        <v>42806</v>
      </c>
      <c r="G60" s="11">
        <f>SalesData[[#This Row],[Shipdate fixed]] - SalesData[[#This Row],[Orderdate fixed]]</f>
        <v>570</v>
      </c>
      <c r="H60" s="11">
        <f>YEAR(SalesData[[#This Row],[Orderdate fixed]])</f>
        <v>2015</v>
      </c>
      <c r="I60" s="11" t="str">
        <f>"Q"&amp;ROUNDUP(MONTH(SalesData[[#This Row],[Orderdate fixed]])/3,0)</f>
        <v>Q3</v>
      </c>
      <c r="J60" s="8" t="str">
        <f>TEXT(SalesData[[#This Row],[Orderdate fixed]],"mmm")</f>
        <v>Aug</v>
      </c>
      <c r="K60" t="s">
        <v>78</v>
      </c>
      <c r="L60" t="s">
        <v>2863</v>
      </c>
      <c r="M60" s="14" t="s">
        <v>2864</v>
      </c>
      <c r="N60" t="s">
        <v>90</v>
      </c>
      <c r="O60" t="s">
        <v>26</v>
      </c>
      <c r="P60" t="s">
        <v>1751</v>
      </c>
      <c r="Q60" t="s">
        <v>215</v>
      </c>
      <c r="R60" s="5">
        <v>43302</v>
      </c>
      <c r="S60" t="s">
        <v>62</v>
      </c>
      <c r="T60" t="s">
        <v>940</v>
      </c>
      <c r="U60" t="s">
        <v>31</v>
      </c>
      <c r="V60" t="s">
        <v>53</v>
      </c>
      <c r="W60" t="s">
        <v>941</v>
      </c>
      <c r="X60" s="9">
        <v>7.7119999999999997</v>
      </c>
      <c r="Y60">
        <v>2</v>
      </c>
      <c r="Z60" s="12">
        <v>0.2</v>
      </c>
      <c r="AA60" s="9">
        <v>1.7352000000000001</v>
      </c>
      <c r="AB60" t="str">
        <f>IF(AND(SalesData[[#This Row],[Profit]]=0,SalesData[[#This Row],[Sales]]&gt;0),"Zero-Profit Order","OK")</f>
        <v>OK</v>
      </c>
      <c r="AC60" s="9">
        <f>IFERROR(SalesData[[#This Row],[Profit]]/SalesData[[#This Row],[Sales]],0)</f>
        <v>0.22500000000000001</v>
      </c>
      <c r="AE60"/>
    </row>
    <row r="61" spans="1:31" x14ac:dyDescent="0.25">
      <c r="A61">
        <v>2471</v>
      </c>
      <c r="B61" t="s">
        <v>1889</v>
      </c>
      <c r="C61" s="2">
        <v>42510</v>
      </c>
      <c r="D61" s="13">
        <v>42397</v>
      </c>
      <c r="E61" s="8">
        <f>IF(SalesData[[#This Row],[Ship Date]]&lt;SalesData[[#This Row],[Order Date]], SalesData[[#This Row],[Ship Date]], SalesData[[#This Row],[Order Date]])</f>
        <v>42397</v>
      </c>
      <c r="F61" s="8">
        <f>IF(SalesData[[#This Row],[Ship Date]]&lt;SalesData[[#This Row],[Order Date]], SalesData[[#This Row],[Order Date]], SalesData[[#This Row],[Ship Date]])</f>
        <v>42510</v>
      </c>
      <c r="G61" s="11">
        <f>SalesData[[#This Row],[Shipdate fixed]] - SalesData[[#This Row],[Orderdate fixed]]</f>
        <v>113</v>
      </c>
      <c r="H61" s="11">
        <f>YEAR(SalesData[[#This Row],[Orderdate fixed]])</f>
        <v>2016</v>
      </c>
      <c r="I61" s="11" t="str">
        <f>"Q"&amp;ROUNDUP(MONTH(SalesData[[#This Row],[Orderdate fixed]])/3,0)</f>
        <v>Q1</v>
      </c>
      <c r="J61" s="8" t="str">
        <f>TEXT(SalesData[[#This Row],[Orderdate fixed]],"mmm")</f>
        <v>Jan</v>
      </c>
      <c r="K61" t="s">
        <v>38</v>
      </c>
      <c r="L61" t="s">
        <v>1890</v>
      </c>
      <c r="M61" s="14" t="s">
        <v>1891</v>
      </c>
      <c r="N61" t="s">
        <v>25</v>
      </c>
      <c r="O61" t="s">
        <v>26</v>
      </c>
      <c r="P61" t="s">
        <v>1892</v>
      </c>
      <c r="Q61" t="s">
        <v>1017</v>
      </c>
      <c r="R61" s="5">
        <v>28314</v>
      </c>
      <c r="S61" t="s">
        <v>29</v>
      </c>
      <c r="T61" t="s">
        <v>1893</v>
      </c>
      <c r="U61" t="s">
        <v>31</v>
      </c>
      <c r="V61" t="s">
        <v>53</v>
      </c>
      <c r="W61" t="s">
        <v>1894</v>
      </c>
      <c r="X61" s="9">
        <v>14.272</v>
      </c>
      <c r="Y61">
        <v>8</v>
      </c>
      <c r="Z61" s="12">
        <v>0.2</v>
      </c>
      <c r="AA61" s="9">
        <v>4.2816000000000001</v>
      </c>
      <c r="AB61" t="str">
        <f>IF(AND(SalesData[[#This Row],[Profit]]=0,SalesData[[#This Row],[Sales]]&gt;0),"Zero-Profit Order","OK")</f>
        <v>OK</v>
      </c>
      <c r="AC61" s="9">
        <f>IFERROR(SalesData[[#This Row],[Profit]]/SalesData[[#This Row],[Sales]],0)</f>
        <v>0.3</v>
      </c>
      <c r="AE61"/>
    </row>
    <row r="62" spans="1:31" x14ac:dyDescent="0.25">
      <c r="A62">
        <v>9360</v>
      </c>
      <c r="B62" t="s">
        <v>4238</v>
      </c>
      <c r="C62" s="2">
        <v>42516</v>
      </c>
      <c r="D62" s="13">
        <v>42397</v>
      </c>
      <c r="E62" s="8">
        <f>IF(SalesData[[#This Row],[Ship Date]]&lt;SalesData[[#This Row],[Order Date]], SalesData[[#This Row],[Ship Date]], SalesData[[#This Row],[Order Date]])</f>
        <v>42397</v>
      </c>
      <c r="F62" s="8">
        <f>IF(SalesData[[#This Row],[Ship Date]]&lt;SalesData[[#This Row],[Order Date]], SalesData[[#This Row],[Order Date]], SalesData[[#This Row],[Ship Date]])</f>
        <v>42516</v>
      </c>
      <c r="G62" s="11">
        <f>SalesData[[#This Row],[Shipdate fixed]] - SalesData[[#This Row],[Orderdate fixed]]</f>
        <v>119</v>
      </c>
      <c r="H62" s="11">
        <f>YEAR(SalesData[[#This Row],[Orderdate fixed]])</f>
        <v>2016</v>
      </c>
      <c r="I62" s="11" t="str">
        <f>"Q"&amp;ROUNDUP(MONTH(SalesData[[#This Row],[Orderdate fixed]])/3,0)</f>
        <v>Q1</v>
      </c>
      <c r="J62" s="8" t="str">
        <f>TEXT(SalesData[[#This Row],[Orderdate fixed]],"mmm")</f>
        <v>Jan</v>
      </c>
      <c r="K62" t="s">
        <v>22</v>
      </c>
      <c r="L62" t="s">
        <v>209</v>
      </c>
      <c r="M62" s="14" t="s">
        <v>210</v>
      </c>
      <c r="N62" t="s">
        <v>81</v>
      </c>
      <c r="O62" t="s">
        <v>26</v>
      </c>
      <c r="P62" t="s">
        <v>158</v>
      </c>
      <c r="Q62" t="s">
        <v>109</v>
      </c>
      <c r="R62" s="5">
        <v>10024</v>
      </c>
      <c r="S62" t="s">
        <v>62</v>
      </c>
      <c r="T62" t="s">
        <v>3269</v>
      </c>
      <c r="U62" t="s">
        <v>31</v>
      </c>
      <c r="V62" t="s">
        <v>53</v>
      </c>
      <c r="W62" t="s">
        <v>3270</v>
      </c>
      <c r="X62" s="9">
        <v>45.98</v>
      </c>
      <c r="Y62">
        <v>1</v>
      </c>
      <c r="Z62" s="12">
        <v>0</v>
      </c>
      <c r="AA62" s="9">
        <v>7.8166000000000002</v>
      </c>
      <c r="AB62" t="str">
        <f>IF(AND(SalesData[[#This Row],[Profit]]=0,SalesData[[#This Row],[Sales]]&gt;0),"Zero-Profit Order","OK")</f>
        <v>OK</v>
      </c>
      <c r="AC62" s="9">
        <f>IFERROR(SalesData[[#This Row],[Profit]]/SalesData[[#This Row],[Sales]],0)</f>
        <v>0.17</v>
      </c>
      <c r="AE62"/>
    </row>
    <row r="63" spans="1:31" x14ac:dyDescent="0.25">
      <c r="A63">
        <v>2694</v>
      </c>
      <c r="B63" t="s">
        <v>2027</v>
      </c>
      <c r="C63" s="2">
        <v>42512</v>
      </c>
      <c r="D63" s="13">
        <v>42397</v>
      </c>
      <c r="E63" s="8">
        <f>IF(SalesData[[#This Row],[Ship Date]]&lt;SalesData[[#This Row],[Order Date]], SalesData[[#This Row],[Ship Date]], SalesData[[#This Row],[Order Date]])</f>
        <v>42397</v>
      </c>
      <c r="F63" s="8">
        <f>IF(SalesData[[#This Row],[Ship Date]]&lt;SalesData[[#This Row],[Order Date]], SalesData[[#This Row],[Order Date]], SalesData[[#This Row],[Ship Date]])</f>
        <v>42512</v>
      </c>
      <c r="G63" s="11">
        <f>SalesData[[#This Row],[Shipdate fixed]] - SalesData[[#This Row],[Orderdate fixed]]</f>
        <v>115</v>
      </c>
      <c r="H63" s="11">
        <f>YEAR(SalesData[[#This Row],[Orderdate fixed]])</f>
        <v>2016</v>
      </c>
      <c r="I63" s="11" t="str">
        <f>"Q"&amp;ROUNDUP(MONTH(SalesData[[#This Row],[Orderdate fixed]])/3,0)</f>
        <v>Q1</v>
      </c>
      <c r="J63" s="8" t="str">
        <f>TEXT(SalesData[[#This Row],[Orderdate fixed]],"mmm")</f>
        <v>Jan</v>
      </c>
      <c r="K63" t="s">
        <v>38</v>
      </c>
      <c r="L63" t="s">
        <v>768</v>
      </c>
      <c r="M63" s="14" t="s">
        <v>769</v>
      </c>
      <c r="N63" t="s">
        <v>81</v>
      </c>
      <c r="O63" t="s">
        <v>26</v>
      </c>
      <c r="P63" t="s">
        <v>176</v>
      </c>
      <c r="Q63" t="s">
        <v>177</v>
      </c>
      <c r="R63" s="5">
        <v>98115</v>
      </c>
      <c r="S63" t="s">
        <v>51</v>
      </c>
      <c r="T63" t="s">
        <v>611</v>
      </c>
      <c r="U63" t="s">
        <v>31</v>
      </c>
      <c r="V63" t="s">
        <v>53</v>
      </c>
      <c r="W63" t="s">
        <v>612</v>
      </c>
      <c r="X63" s="9">
        <v>109.9</v>
      </c>
      <c r="Y63">
        <v>5</v>
      </c>
      <c r="Z63" s="12">
        <v>0</v>
      </c>
      <c r="AA63" s="9">
        <v>37.366</v>
      </c>
      <c r="AB63" t="str">
        <f>IF(AND(SalesData[[#This Row],[Profit]]=0,SalesData[[#This Row],[Sales]]&gt;0),"Zero-Profit Order","OK")</f>
        <v>OK</v>
      </c>
      <c r="AC63" s="9">
        <f>IFERROR(SalesData[[#This Row],[Profit]]/SalesData[[#This Row],[Sales]],0)</f>
        <v>0.33999999999999997</v>
      </c>
      <c r="AE63"/>
    </row>
    <row r="64" spans="1:31" x14ac:dyDescent="0.25">
      <c r="A64">
        <v>9359</v>
      </c>
      <c r="B64" t="s">
        <v>4238</v>
      </c>
      <c r="C64" s="2">
        <v>42515</v>
      </c>
      <c r="D64" s="13">
        <v>42397</v>
      </c>
      <c r="E64" s="8">
        <f>IF(SalesData[[#This Row],[Ship Date]]&lt;SalesData[[#This Row],[Order Date]], SalesData[[#This Row],[Ship Date]], SalesData[[#This Row],[Order Date]])</f>
        <v>42397</v>
      </c>
      <c r="F64" s="8">
        <f>IF(SalesData[[#This Row],[Ship Date]]&lt;SalesData[[#This Row],[Order Date]], SalesData[[#This Row],[Order Date]], SalesData[[#This Row],[Ship Date]])</f>
        <v>42515</v>
      </c>
      <c r="G64" s="11">
        <f>SalesData[[#This Row],[Shipdate fixed]] - SalesData[[#This Row],[Orderdate fixed]]</f>
        <v>118</v>
      </c>
      <c r="H64" s="11">
        <f>YEAR(SalesData[[#This Row],[Orderdate fixed]])</f>
        <v>2016</v>
      </c>
      <c r="I64" s="11" t="str">
        <f>"Q"&amp;ROUNDUP(MONTH(SalesData[[#This Row],[Orderdate fixed]])/3,0)</f>
        <v>Q1</v>
      </c>
      <c r="J64" s="8" t="str">
        <f>TEXT(SalesData[[#This Row],[Orderdate fixed]],"mmm")</f>
        <v>Jan</v>
      </c>
      <c r="K64" t="s">
        <v>22</v>
      </c>
      <c r="L64" t="s">
        <v>209</v>
      </c>
      <c r="M64" s="14" t="s">
        <v>210</v>
      </c>
      <c r="N64" t="s">
        <v>81</v>
      </c>
      <c r="O64" t="s">
        <v>26</v>
      </c>
      <c r="P64" t="s">
        <v>158</v>
      </c>
      <c r="Q64" t="s">
        <v>109</v>
      </c>
      <c r="R64" s="5">
        <v>10024</v>
      </c>
      <c r="S64" t="s">
        <v>62</v>
      </c>
      <c r="T64" t="s">
        <v>765</v>
      </c>
      <c r="U64" t="s">
        <v>31</v>
      </c>
      <c r="V64" t="s">
        <v>44</v>
      </c>
      <c r="W64" t="s">
        <v>766</v>
      </c>
      <c r="X64" s="9">
        <v>313.72199999999998</v>
      </c>
      <c r="Y64">
        <v>3</v>
      </c>
      <c r="Z64" s="12">
        <v>0.4</v>
      </c>
      <c r="AA64" s="9">
        <v>-99.345299999999995</v>
      </c>
      <c r="AB64" t="str">
        <f>IF(AND(SalesData[[#This Row],[Profit]]=0,SalesData[[#This Row],[Sales]]&gt;0),"Zero-Profit Order","OK")</f>
        <v>OK</v>
      </c>
      <c r="AC64" s="9">
        <f>IFERROR(SalesData[[#This Row],[Profit]]/SalesData[[#This Row],[Sales]],0)</f>
        <v>-0.31666666666666665</v>
      </c>
      <c r="AE64"/>
    </row>
    <row r="65" spans="1:31" x14ac:dyDescent="0.25">
      <c r="A65">
        <v>6820</v>
      </c>
      <c r="B65" t="s">
        <v>3566</v>
      </c>
      <c r="C65" s="2">
        <v>42998</v>
      </c>
      <c r="D65" s="13">
        <v>43101</v>
      </c>
      <c r="E65" s="8">
        <f>IF(SalesData[[#This Row],[Ship Date]]&lt;SalesData[[#This Row],[Order Date]], SalesData[[#This Row],[Ship Date]], SalesData[[#This Row],[Order Date]])</f>
        <v>42998</v>
      </c>
      <c r="F65" s="8">
        <f>IF(SalesData[[#This Row],[Ship Date]]&lt;SalesData[[#This Row],[Order Date]], SalesData[[#This Row],[Order Date]], SalesData[[#This Row],[Ship Date]])</f>
        <v>43101</v>
      </c>
      <c r="G65" s="11">
        <f>SalesData[[#This Row],[Shipdate fixed]] - SalesData[[#This Row],[Orderdate fixed]]</f>
        <v>103</v>
      </c>
      <c r="H65" s="11">
        <f>YEAR(SalesData[[#This Row],[Orderdate fixed]])</f>
        <v>2017</v>
      </c>
      <c r="I65" s="11" t="str">
        <f>"Q"&amp;ROUNDUP(MONTH(SalesData[[#This Row],[Orderdate fixed]])/3,0)</f>
        <v>Q3</v>
      </c>
      <c r="J65" s="8" t="str">
        <f>TEXT(SalesData[[#This Row],[Orderdate fixed]],"mmm")</f>
        <v>Sep</v>
      </c>
      <c r="K65" t="s">
        <v>38</v>
      </c>
      <c r="L65" t="s">
        <v>3398</v>
      </c>
      <c r="M65" s="14" t="s">
        <v>3399</v>
      </c>
      <c r="N65" t="s">
        <v>81</v>
      </c>
      <c r="O65" t="s">
        <v>26</v>
      </c>
      <c r="P65" t="s">
        <v>1360</v>
      </c>
      <c r="Q65" t="s">
        <v>121</v>
      </c>
      <c r="R65" s="5">
        <v>61604</v>
      </c>
      <c r="S65" t="s">
        <v>84</v>
      </c>
      <c r="T65" t="s">
        <v>2307</v>
      </c>
      <c r="U65" t="s">
        <v>31</v>
      </c>
      <c r="V65" t="s">
        <v>53</v>
      </c>
      <c r="W65" t="s">
        <v>2308</v>
      </c>
      <c r="X65" s="9">
        <v>7.968</v>
      </c>
      <c r="Y65">
        <v>3</v>
      </c>
      <c r="Z65" s="12">
        <v>0.6</v>
      </c>
      <c r="AA65" s="9">
        <v>-2.3904000000000001</v>
      </c>
      <c r="AB65" t="str">
        <f>IF(AND(SalesData[[#This Row],[Profit]]=0,SalesData[[#This Row],[Sales]]&gt;0),"Zero-Profit Order","OK")</f>
        <v>OK</v>
      </c>
      <c r="AC65" s="9">
        <f>IFERROR(SalesData[[#This Row],[Profit]]/SalesData[[#This Row],[Sales]],0)</f>
        <v>-0.3</v>
      </c>
      <c r="AE65"/>
    </row>
    <row r="66" spans="1:31" x14ac:dyDescent="0.25">
      <c r="A66">
        <v>2472</v>
      </c>
      <c r="B66" t="s">
        <v>1889</v>
      </c>
      <c r="C66" s="2">
        <v>42511</v>
      </c>
      <c r="D66" s="13">
        <v>42397</v>
      </c>
      <c r="E66" s="8">
        <f>IF(SalesData[[#This Row],[Ship Date]]&lt;SalesData[[#This Row],[Order Date]], SalesData[[#This Row],[Ship Date]], SalesData[[#This Row],[Order Date]])</f>
        <v>42397</v>
      </c>
      <c r="F66" s="8">
        <f>IF(SalesData[[#This Row],[Ship Date]]&lt;SalesData[[#This Row],[Order Date]], SalesData[[#This Row],[Order Date]], SalesData[[#This Row],[Ship Date]])</f>
        <v>42511</v>
      </c>
      <c r="G66" s="11">
        <f>SalesData[[#This Row],[Shipdate fixed]] - SalesData[[#This Row],[Orderdate fixed]]</f>
        <v>114</v>
      </c>
      <c r="H66" s="11">
        <f>YEAR(SalesData[[#This Row],[Orderdate fixed]])</f>
        <v>2016</v>
      </c>
      <c r="I66" s="11" t="str">
        <f>"Q"&amp;ROUNDUP(MONTH(SalesData[[#This Row],[Orderdate fixed]])/3,0)</f>
        <v>Q1</v>
      </c>
      <c r="J66" s="8" t="str">
        <f>TEXT(SalesData[[#This Row],[Orderdate fixed]],"mmm")</f>
        <v>Jan</v>
      </c>
      <c r="K66" t="s">
        <v>38</v>
      </c>
      <c r="L66" t="s">
        <v>1890</v>
      </c>
      <c r="M66" s="14" t="s">
        <v>1891</v>
      </c>
      <c r="N66" t="s">
        <v>25</v>
      </c>
      <c r="O66" t="s">
        <v>26</v>
      </c>
      <c r="P66" t="s">
        <v>1892</v>
      </c>
      <c r="Q66" t="s">
        <v>1017</v>
      </c>
      <c r="R66" s="5">
        <v>28314</v>
      </c>
      <c r="S66" t="s">
        <v>29</v>
      </c>
      <c r="T66" t="s">
        <v>1676</v>
      </c>
      <c r="U66" t="s">
        <v>31</v>
      </c>
      <c r="V66" t="s">
        <v>32</v>
      </c>
      <c r="W66" t="s">
        <v>1895</v>
      </c>
      <c r="X66" s="9">
        <v>451.13600000000002</v>
      </c>
      <c r="Y66">
        <v>4</v>
      </c>
      <c r="Z66" s="12">
        <v>0.2</v>
      </c>
      <c r="AA66" s="9">
        <v>-67.670400000000001</v>
      </c>
      <c r="AB66" t="str">
        <f>IF(AND(SalesData[[#This Row],[Profit]]=0,SalesData[[#This Row],[Sales]]&gt;0),"Zero-Profit Order","OK")</f>
        <v>OK</v>
      </c>
      <c r="AC66" s="9">
        <f>IFERROR(SalesData[[#This Row],[Profit]]/SalesData[[#This Row],[Sales]],0)</f>
        <v>-0.15</v>
      </c>
      <c r="AE66"/>
    </row>
    <row r="67" spans="1:31" x14ac:dyDescent="0.25">
      <c r="A67">
        <v>8151</v>
      </c>
      <c r="B67" t="s">
        <v>3934</v>
      </c>
      <c r="C67" s="2">
        <v>42517</v>
      </c>
      <c r="D67" s="13">
        <v>41668</v>
      </c>
      <c r="E67" s="8">
        <f>IF(SalesData[[#This Row],[Ship Date]]&lt;SalesData[[#This Row],[Order Date]], SalesData[[#This Row],[Ship Date]], SalesData[[#This Row],[Order Date]])</f>
        <v>41668</v>
      </c>
      <c r="F67" s="8">
        <f>IF(SalesData[[#This Row],[Ship Date]]&lt;SalesData[[#This Row],[Order Date]], SalesData[[#This Row],[Order Date]], SalesData[[#This Row],[Ship Date]])</f>
        <v>42517</v>
      </c>
      <c r="G67" s="11">
        <f>SalesData[[#This Row],[Shipdate fixed]] - SalesData[[#This Row],[Orderdate fixed]]</f>
        <v>849</v>
      </c>
      <c r="H67" s="11">
        <f>YEAR(SalesData[[#This Row],[Orderdate fixed]])</f>
        <v>2014</v>
      </c>
      <c r="I67" s="11" t="str">
        <f>"Q"&amp;ROUNDUP(MONTH(SalesData[[#This Row],[Orderdate fixed]])/3,0)</f>
        <v>Q1</v>
      </c>
      <c r="J67" s="8" t="str">
        <f>TEXT(SalesData[[#This Row],[Orderdate fixed]],"mmm")</f>
        <v>Jan</v>
      </c>
      <c r="K67" t="s">
        <v>78</v>
      </c>
      <c r="L67" t="s">
        <v>2755</v>
      </c>
      <c r="M67" s="14" t="s">
        <v>2756</v>
      </c>
      <c r="N67" t="s">
        <v>81</v>
      </c>
      <c r="O67" t="s">
        <v>26</v>
      </c>
      <c r="P67" t="s">
        <v>3935</v>
      </c>
      <c r="Q67" t="s">
        <v>1807</v>
      </c>
      <c r="R67" s="5">
        <v>57701</v>
      </c>
      <c r="S67" t="s">
        <v>84</v>
      </c>
      <c r="T67" t="s">
        <v>791</v>
      </c>
      <c r="U67" t="s">
        <v>31</v>
      </c>
      <c r="V67" t="s">
        <v>32</v>
      </c>
      <c r="W67" t="s">
        <v>792</v>
      </c>
      <c r="X67" s="9">
        <v>141.96</v>
      </c>
      <c r="Y67">
        <v>2</v>
      </c>
      <c r="Z67" s="12">
        <v>0</v>
      </c>
      <c r="AA67" s="9">
        <v>39.748800000000003</v>
      </c>
      <c r="AB67" t="str">
        <f>IF(AND(SalesData[[#This Row],[Profit]]=0,SalesData[[#This Row],[Sales]]&gt;0),"Zero-Profit Order","OK")</f>
        <v>OK</v>
      </c>
      <c r="AC67" s="9">
        <f>IFERROR(SalesData[[#This Row],[Profit]]/SalesData[[#This Row],[Sales]],0)</f>
        <v>0.28000000000000003</v>
      </c>
      <c r="AE67"/>
    </row>
    <row r="68" spans="1:31" x14ac:dyDescent="0.25">
      <c r="A68">
        <v>4493</v>
      </c>
      <c r="B68" t="s">
        <v>2817</v>
      </c>
      <c r="C68" s="2">
        <v>41653</v>
      </c>
      <c r="D68" s="13">
        <v>41710</v>
      </c>
      <c r="E68" s="8">
        <f>IF(SalesData[[#This Row],[Ship Date]]&lt;SalesData[[#This Row],[Order Date]], SalesData[[#This Row],[Ship Date]], SalesData[[#This Row],[Order Date]])</f>
        <v>41653</v>
      </c>
      <c r="F68" s="8">
        <f>IF(SalesData[[#This Row],[Ship Date]]&lt;SalesData[[#This Row],[Order Date]], SalesData[[#This Row],[Order Date]], SalesData[[#This Row],[Ship Date]])</f>
        <v>41710</v>
      </c>
      <c r="G68" s="11">
        <f>SalesData[[#This Row],[Shipdate fixed]] - SalesData[[#This Row],[Orderdate fixed]]</f>
        <v>57</v>
      </c>
      <c r="H68" s="11">
        <f>YEAR(SalesData[[#This Row],[Orderdate fixed]])</f>
        <v>2014</v>
      </c>
      <c r="I68" s="11" t="str">
        <f>"Q"&amp;ROUNDUP(MONTH(SalesData[[#This Row],[Orderdate fixed]])/3,0)</f>
        <v>Q1</v>
      </c>
      <c r="J68" s="8" t="str">
        <f>TEXT(SalesData[[#This Row],[Orderdate fixed]],"mmm")</f>
        <v>Jan</v>
      </c>
      <c r="K68" t="s">
        <v>22</v>
      </c>
      <c r="L68" t="s">
        <v>2818</v>
      </c>
      <c r="M68" s="14" t="s">
        <v>2819</v>
      </c>
      <c r="N68" t="s">
        <v>25</v>
      </c>
      <c r="O68" t="s">
        <v>26</v>
      </c>
      <c r="P68" t="s">
        <v>329</v>
      </c>
      <c r="Q68" t="s">
        <v>215</v>
      </c>
      <c r="R68" s="5">
        <v>43229</v>
      </c>
      <c r="S68" t="s">
        <v>62</v>
      </c>
      <c r="T68" t="s">
        <v>642</v>
      </c>
      <c r="U68" t="s">
        <v>31</v>
      </c>
      <c r="V68" t="s">
        <v>53</v>
      </c>
      <c r="W68" t="s">
        <v>643</v>
      </c>
      <c r="X68" s="9">
        <v>8.1280000000000001</v>
      </c>
      <c r="Y68">
        <v>2</v>
      </c>
      <c r="Z68" s="12">
        <v>0.2</v>
      </c>
      <c r="AA68" s="9">
        <v>1.4224000000000001</v>
      </c>
      <c r="AB68" t="str">
        <f>IF(AND(SalesData[[#This Row],[Profit]]=0,SalesData[[#This Row],[Sales]]&gt;0),"Zero-Profit Order","OK")</f>
        <v>OK</v>
      </c>
      <c r="AC68" s="9">
        <f>IFERROR(SalesData[[#This Row],[Profit]]/SalesData[[#This Row],[Sales]],0)</f>
        <v>0.17500000000000002</v>
      </c>
      <c r="AE68"/>
    </row>
    <row r="69" spans="1:31" x14ac:dyDescent="0.25">
      <c r="A69">
        <v>9785</v>
      </c>
      <c r="B69" t="s">
        <v>4336</v>
      </c>
      <c r="C69" s="2">
        <v>43320</v>
      </c>
      <c r="D69" s="13">
        <v>42041</v>
      </c>
      <c r="E69" s="8">
        <f>IF(SalesData[[#This Row],[Ship Date]]&lt;SalesData[[#This Row],[Order Date]], SalesData[[#This Row],[Ship Date]], SalesData[[#This Row],[Order Date]])</f>
        <v>42041</v>
      </c>
      <c r="F69" s="8">
        <f>IF(SalesData[[#This Row],[Ship Date]]&lt;SalesData[[#This Row],[Order Date]], SalesData[[#This Row],[Order Date]], SalesData[[#This Row],[Ship Date]])</f>
        <v>43320</v>
      </c>
      <c r="G69" s="11">
        <f>SalesData[[#This Row],[Shipdate fixed]] - SalesData[[#This Row],[Orderdate fixed]]</f>
        <v>1279</v>
      </c>
      <c r="H69" s="11">
        <f>YEAR(SalesData[[#This Row],[Orderdate fixed]])</f>
        <v>2015</v>
      </c>
      <c r="I69" s="11" t="str">
        <f>"Q"&amp;ROUNDUP(MONTH(SalesData[[#This Row],[Orderdate fixed]])/3,0)</f>
        <v>Q1</v>
      </c>
      <c r="J69" s="8" t="str">
        <f>TEXT(SalesData[[#This Row],[Orderdate fixed]],"mmm")</f>
        <v>Feb</v>
      </c>
      <c r="K69" t="s">
        <v>22</v>
      </c>
      <c r="L69" t="s">
        <v>1804</v>
      </c>
      <c r="M69" s="14" t="s">
        <v>1805</v>
      </c>
      <c r="N69" t="s">
        <v>81</v>
      </c>
      <c r="O69" t="s">
        <v>26</v>
      </c>
      <c r="P69" t="s">
        <v>3544</v>
      </c>
      <c r="Q69" t="s">
        <v>344</v>
      </c>
      <c r="R69" s="5">
        <v>7501</v>
      </c>
      <c r="S69" t="s">
        <v>62</v>
      </c>
      <c r="T69" t="s">
        <v>1961</v>
      </c>
      <c r="U69" t="s">
        <v>31</v>
      </c>
      <c r="V69" t="s">
        <v>53</v>
      </c>
      <c r="W69" t="s">
        <v>1962</v>
      </c>
      <c r="X69" s="9">
        <v>8.2799999999999994</v>
      </c>
      <c r="Y69">
        <v>2</v>
      </c>
      <c r="Z69" s="12">
        <v>0</v>
      </c>
      <c r="AA69" s="9">
        <v>2.9807999999999999</v>
      </c>
      <c r="AB69" t="str">
        <f>IF(AND(SalesData[[#This Row],[Profit]]=0,SalesData[[#This Row],[Sales]]&gt;0),"Zero-Profit Order","OK")</f>
        <v>OK</v>
      </c>
      <c r="AC69" s="9">
        <f>IFERROR(SalesData[[#This Row],[Profit]]/SalesData[[#This Row],[Sales]],0)</f>
        <v>0.36000000000000004</v>
      </c>
      <c r="AE69"/>
    </row>
    <row r="70" spans="1:31" x14ac:dyDescent="0.25">
      <c r="A70">
        <v>2537</v>
      </c>
      <c r="B70" t="s">
        <v>1922</v>
      </c>
      <c r="C70" s="2">
        <v>42522</v>
      </c>
      <c r="D70" s="13">
        <v>42033</v>
      </c>
      <c r="E70" s="8">
        <f>IF(SalesData[[#This Row],[Ship Date]]&lt;SalesData[[#This Row],[Order Date]], SalesData[[#This Row],[Ship Date]], SalesData[[#This Row],[Order Date]])</f>
        <v>42033</v>
      </c>
      <c r="F70" s="8">
        <f>IF(SalesData[[#This Row],[Ship Date]]&lt;SalesData[[#This Row],[Order Date]], SalesData[[#This Row],[Order Date]], SalesData[[#This Row],[Ship Date]])</f>
        <v>42522</v>
      </c>
      <c r="G70" s="11">
        <f>SalesData[[#This Row],[Shipdate fixed]] - SalesData[[#This Row],[Orderdate fixed]]</f>
        <v>489</v>
      </c>
      <c r="H70" s="11">
        <f>YEAR(SalesData[[#This Row],[Orderdate fixed]])</f>
        <v>2015</v>
      </c>
      <c r="I70" s="11" t="str">
        <f>"Q"&amp;ROUNDUP(MONTH(SalesData[[#This Row],[Orderdate fixed]])/3,0)</f>
        <v>Q1</v>
      </c>
      <c r="J70" s="8" t="str">
        <f>TEXT(SalesData[[#This Row],[Orderdate fixed]],"mmm")</f>
        <v>Jan</v>
      </c>
      <c r="K70" t="s">
        <v>22</v>
      </c>
      <c r="L70" t="s">
        <v>720</v>
      </c>
      <c r="M70" s="14" t="s">
        <v>721</v>
      </c>
      <c r="N70" t="s">
        <v>25</v>
      </c>
      <c r="O70" t="s">
        <v>26</v>
      </c>
      <c r="P70" t="s">
        <v>674</v>
      </c>
      <c r="Q70" t="s">
        <v>215</v>
      </c>
      <c r="R70" s="5">
        <v>44105</v>
      </c>
      <c r="S70" t="s">
        <v>62</v>
      </c>
      <c r="T70" t="s">
        <v>129</v>
      </c>
      <c r="U70" t="s">
        <v>31</v>
      </c>
      <c r="V70" t="s">
        <v>35</v>
      </c>
      <c r="W70" t="s">
        <v>130</v>
      </c>
      <c r="X70" s="9">
        <v>181.98599999999999</v>
      </c>
      <c r="Y70">
        <v>2</v>
      </c>
      <c r="Z70" s="12">
        <v>0.3</v>
      </c>
      <c r="AA70" s="9">
        <v>-54.595799999999997</v>
      </c>
      <c r="AB70" t="str">
        <f>IF(AND(SalesData[[#This Row],[Profit]]=0,SalesData[[#This Row],[Sales]]&gt;0),"Zero-Profit Order","OK")</f>
        <v>OK</v>
      </c>
      <c r="AC70" s="9">
        <f>IFERROR(SalesData[[#This Row],[Profit]]/SalesData[[#This Row],[Sales]],0)</f>
        <v>-0.3</v>
      </c>
      <c r="AE70"/>
    </row>
    <row r="71" spans="1:31" x14ac:dyDescent="0.25">
      <c r="A71">
        <v>9413</v>
      </c>
      <c r="B71" t="s">
        <v>4252</v>
      </c>
      <c r="C71" s="2">
        <v>42523</v>
      </c>
      <c r="D71" s="13">
        <v>42033</v>
      </c>
      <c r="E71" s="8">
        <f>IF(SalesData[[#This Row],[Ship Date]]&lt;SalesData[[#This Row],[Order Date]], SalesData[[#This Row],[Ship Date]], SalesData[[#This Row],[Order Date]])</f>
        <v>42033</v>
      </c>
      <c r="F71" s="8">
        <f>IF(SalesData[[#This Row],[Ship Date]]&lt;SalesData[[#This Row],[Order Date]], SalesData[[#This Row],[Order Date]], SalesData[[#This Row],[Ship Date]])</f>
        <v>42523</v>
      </c>
      <c r="G71" s="11">
        <f>SalesData[[#This Row],[Shipdate fixed]] - SalesData[[#This Row],[Orderdate fixed]]</f>
        <v>490</v>
      </c>
      <c r="H71" s="11">
        <f>YEAR(SalesData[[#This Row],[Orderdate fixed]])</f>
        <v>2015</v>
      </c>
      <c r="I71" s="11" t="str">
        <f>"Q"&amp;ROUNDUP(MONTH(SalesData[[#This Row],[Orderdate fixed]])/3,0)</f>
        <v>Q1</v>
      </c>
      <c r="J71" s="8" t="str">
        <f>TEXT(SalesData[[#This Row],[Orderdate fixed]],"mmm")</f>
        <v>Jan</v>
      </c>
      <c r="K71" t="s">
        <v>78</v>
      </c>
      <c r="L71" t="s">
        <v>3664</v>
      </c>
      <c r="M71" s="14" t="s">
        <v>3665</v>
      </c>
      <c r="N71" t="s">
        <v>25</v>
      </c>
      <c r="O71" t="s">
        <v>26</v>
      </c>
      <c r="P71" t="s">
        <v>49</v>
      </c>
      <c r="Q71" t="s">
        <v>50</v>
      </c>
      <c r="R71" s="5">
        <v>90036</v>
      </c>
      <c r="S71" t="s">
        <v>51</v>
      </c>
      <c r="T71" t="s">
        <v>582</v>
      </c>
      <c r="U71" t="s">
        <v>31</v>
      </c>
      <c r="V71" t="s">
        <v>35</v>
      </c>
      <c r="W71" t="s">
        <v>583</v>
      </c>
      <c r="X71" s="9">
        <v>2803.92</v>
      </c>
      <c r="Y71">
        <v>5</v>
      </c>
      <c r="Z71" s="12">
        <v>0.2</v>
      </c>
      <c r="AA71" s="9">
        <v>0</v>
      </c>
      <c r="AB71" t="str">
        <f>IF(AND(SalesData[[#This Row],[Profit]]=0,SalesData[[#This Row],[Sales]]&gt;0),"Zero-Profit Order","OK")</f>
        <v>Zero-Profit Order</v>
      </c>
      <c r="AC71" s="9">
        <f>IFERROR(SalesData[[#This Row],[Profit]]/SalesData[[#This Row],[Sales]],0)</f>
        <v>0</v>
      </c>
      <c r="AE71"/>
    </row>
    <row r="72" spans="1:31" x14ac:dyDescent="0.25">
      <c r="A72">
        <v>7294</v>
      </c>
      <c r="B72" t="s">
        <v>3685</v>
      </c>
      <c r="C72" s="2">
        <v>42513</v>
      </c>
      <c r="D72" s="13">
        <v>42398</v>
      </c>
      <c r="E72" s="8">
        <f>IF(SalesData[[#This Row],[Ship Date]]&lt;SalesData[[#This Row],[Order Date]], SalesData[[#This Row],[Ship Date]], SalesData[[#This Row],[Order Date]])</f>
        <v>42398</v>
      </c>
      <c r="F72" s="8">
        <f>IF(SalesData[[#This Row],[Ship Date]]&lt;SalesData[[#This Row],[Order Date]], SalesData[[#This Row],[Order Date]], SalesData[[#This Row],[Ship Date]])</f>
        <v>42513</v>
      </c>
      <c r="G72" s="11">
        <f>SalesData[[#This Row],[Shipdate fixed]] - SalesData[[#This Row],[Orderdate fixed]]</f>
        <v>115</v>
      </c>
      <c r="H72" s="11">
        <f>YEAR(SalesData[[#This Row],[Orderdate fixed]])</f>
        <v>2016</v>
      </c>
      <c r="I72" s="11" t="str">
        <f>"Q"&amp;ROUNDUP(MONTH(SalesData[[#This Row],[Orderdate fixed]])/3,0)</f>
        <v>Q1</v>
      </c>
      <c r="J72" s="8" t="str">
        <f>TEXT(SalesData[[#This Row],[Orderdate fixed]],"mmm")</f>
        <v>Jan</v>
      </c>
      <c r="K72" t="s">
        <v>38</v>
      </c>
      <c r="L72" t="s">
        <v>3686</v>
      </c>
      <c r="M72" s="14" t="s">
        <v>3687</v>
      </c>
      <c r="N72" t="s">
        <v>25</v>
      </c>
      <c r="O72" t="s">
        <v>26</v>
      </c>
      <c r="P72" t="s">
        <v>49</v>
      </c>
      <c r="Q72" t="s">
        <v>50</v>
      </c>
      <c r="R72" s="5">
        <v>90036</v>
      </c>
      <c r="S72" t="s">
        <v>51</v>
      </c>
      <c r="T72" t="s">
        <v>2882</v>
      </c>
      <c r="U72" t="s">
        <v>31</v>
      </c>
      <c r="V72" t="s">
        <v>53</v>
      </c>
      <c r="W72" t="s">
        <v>2883</v>
      </c>
      <c r="X72" s="9">
        <v>59.99</v>
      </c>
      <c r="Y72">
        <v>7</v>
      </c>
      <c r="Z72" s="12">
        <v>0</v>
      </c>
      <c r="AA72" s="9">
        <v>21.596399999999999</v>
      </c>
      <c r="AB72" t="str">
        <f>IF(AND(SalesData[[#This Row],[Profit]]=0,SalesData[[#This Row],[Sales]]&gt;0),"Zero-Profit Order","OK")</f>
        <v>OK</v>
      </c>
      <c r="AC72" s="9">
        <f>IFERROR(SalesData[[#This Row],[Profit]]/SalesData[[#This Row],[Sales]],0)</f>
        <v>0.36</v>
      </c>
      <c r="AE72"/>
    </row>
    <row r="73" spans="1:31" x14ac:dyDescent="0.25">
      <c r="A73">
        <v>2584</v>
      </c>
      <c r="B73" t="s">
        <v>1957</v>
      </c>
      <c r="C73" s="2">
        <v>42519</v>
      </c>
      <c r="D73" s="13">
        <v>41670</v>
      </c>
      <c r="E73" s="8">
        <f>IF(SalesData[[#This Row],[Ship Date]]&lt;SalesData[[#This Row],[Order Date]], SalesData[[#This Row],[Ship Date]], SalesData[[#This Row],[Order Date]])</f>
        <v>41670</v>
      </c>
      <c r="F73" s="8">
        <f>IF(SalesData[[#This Row],[Ship Date]]&lt;SalesData[[#This Row],[Order Date]], SalesData[[#This Row],[Order Date]], SalesData[[#This Row],[Ship Date]])</f>
        <v>42519</v>
      </c>
      <c r="G73" s="11">
        <f>SalesData[[#This Row],[Shipdate fixed]] - SalesData[[#This Row],[Orderdate fixed]]</f>
        <v>849</v>
      </c>
      <c r="H73" s="11">
        <f>YEAR(SalesData[[#This Row],[Orderdate fixed]])</f>
        <v>2014</v>
      </c>
      <c r="I73" s="11" t="str">
        <f>"Q"&amp;ROUNDUP(MONTH(SalesData[[#This Row],[Orderdate fixed]])/3,0)</f>
        <v>Q1</v>
      </c>
      <c r="J73" s="8" t="str">
        <f>TEXT(SalesData[[#This Row],[Orderdate fixed]],"mmm")</f>
        <v>Jan</v>
      </c>
      <c r="K73" t="s">
        <v>38</v>
      </c>
      <c r="L73" t="s">
        <v>1238</v>
      </c>
      <c r="M73" s="14" t="s">
        <v>1239</v>
      </c>
      <c r="N73" t="s">
        <v>90</v>
      </c>
      <c r="O73" t="s">
        <v>26</v>
      </c>
      <c r="P73" t="s">
        <v>1958</v>
      </c>
      <c r="Q73" t="s">
        <v>697</v>
      </c>
      <c r="R73" s="5">
        <v>22304</v>
      </c>
      <c r="S73" t="s">
        <v>29</v>
      </c>
      <c r="T73" t="s">
        <v>1961</v>
      </c>
      <c r="U73" t="s">
        <v>31</v>
      </c>
      <c r="V73" t="s">
        <v>53</v>
      </c>
      <c r="W73" t="s">
        <v>1962</v>
      </c>
      <c r="X73" s="9">
        <v>12.42</v>
      </c>
      <c r="Y73">
        <v>3</v>
      </c>
      <c r="Z73" s="12">
        <v>0</v>
      </c>
      <c r="AA73" s="9">
        <v>4.4711999999999996</v>
      </c>
      <c r="AB73" t="str">
        <f>IF(AND(SalesData[[#This Row],[Profit]]=0,SalesData[[#This Row],[Sales]]&gt;0),"Zero-Profit Order","OK")</f>
        <v>OK</v>
      </c>
      <c r="AC73" s="9">
        <f>IFERROR(SalesData[[#This Row],[Profit]]/SalesData[[#This Row],[Sales]],0)</f>
        <v>0.36</v>
      </c>
      <c r="AE73"/>
    </row>
    <row r="74" spans="1:31" x14ac:dyDescent="0.25">
      <c r="A74">
        <v>2579</v>
      </c>
      <c r="B74" t="s">
        <v>1957</v>
      </c>
      <c r="C74" s="2">
        <v>42518</v>
      </c>
      <c r="D74" s="13">
        <v>41670</v>
      </c>
      <c r="E74" s="8">
        <f>IF(SalesData[[#This Row],[Ship Date]]&lt;SalesData[[#This Row],[Order Date]], SalesData[[#This Row],[Ship Date]], SalesData[[#This Row],[Order Date]])</f>
        <v>41670</v>
      </c>
      <c r="F74" s="8">
        <f>IF(SalesData[[#This Row],[Ship Date]]&lt;SalesData[[#This Row],[Order Date]], SalesData[[#This Row],[Order Date]], SalesData[[#This Row],[Ship Date]])</f>
        <v>42518</v>
      </c>
      <c r="G74" s="11">
        <f>SalesData[[#This Row],[Shipdate fixed]] - SalesData[[#This Row],[Orderdate fixed]]</f>
        <v>848</v>
      </c>
      <c r="H74" s="11">
        <f>YEAR(SalesData[[#This Row],[Orderdate fixed]])</f>
        <v>2014</v>
      </c>
      <c r="I74" s="11" t="str">
        <f>"Q"&amp;ROUNDUP(MONTH(SalesData[[#This Row],[Orderdate fixed]])/3,0)</f>
        <v>Q1</v>
      </c>
      <c r="J74" s="8" t="str">
        <f>TEXT(SalesData[[#This Row],[Orderdate fixed]],"mmm")</f>
        <v>Jan</v>
      </c>
      <c r="K74" t="s">
        <v>38</v>
      </c>
      <c r="L74" t="s">
        <v>1238</v>
      </c>
      <c r="M74" s="14" t="s">
        <v>1239</v>
      </c>
      <c r="N74" t="s">
        <v>90</v>
      </c>
      <c r="O74" t="s">
        <v>26</v>
      </c>
      <c r="P74" t="s">
        <v>1958</v>
      </c>
      <c r="Q74" t="s">
        <v>697</v>
      </c>
      <c r="R74" s="5">
        <v>22304</v>
      </c>
      <c r="S74" t="s">
        <v>29</v>
      </c>
      <c r="T74" t="s">
        <v>1959</v>
      </c>
      <c r="U74" t="s">
        <v>31</v>
      </c>
      <c r="V74" t="s">
        <v>53</v>
      </c>
      <c r="W74" t="s">
        <v>1960</v>
      </c>
      <c r="X74" s="9">
        <v>62.82</v>
      </c>
      <c r="Y74">
        <v>3</v>
      </c>
      <c r="Z74" s="12">
        <v>0</v>
      </c>
      <c r="AA74" s="9">
        <v>30.7818</v>
      </c>
      <c r="AB74" t="str">
        <f>IF(AND(SalesData[[#This Row],[Profit]]=0,SalesData[[#This Row],[Sales]]&gt;0),"Zero-Profit Order","OK")</f>
        <v>OK</v>
      </c>
      <c r="AC74" s="9">
        <f>IFERROR(SalesData[[#This Row],[Profit]]/SalesData[[#This Row],[Sales]],0)</f>
        <v>0.49</v>
      </c>
      <c r="AE74"/>
    </row>
    <row r="75" spans="1:31" x14ac:dyDescent="0.25">
      <c r="A75">
        <v>9640</v>
      </c>
      <c r="B75" t="s">
        <v>4309</v>
      </c>
      <c r="C75" s="2">
        <v>42524</v>
      </c>
      <c r="D75" s="13">
        <v>42035</v>
      </c>
      <c r="E75" s="8">
        <f>IF(SalesData[[#This Row],[Ship Date]]&lt;SalesData[[#This Row],[Order Date]], SalesData[[#This Row],[Ship Date]], SalesData[[#This Row],[Order Date]])</f>
        <v>42035</v>
      </c>
      <c r="F75" s="8">
        <f>IF(SalesData[[#This Row],[Ship Date]]&lt;SalesData[[#This Row],[Order Date]], SalesData[[#This Row],[Order Date]], SalesData[[#This Row],[Ship Date]])</f>
        <v>42524</v>
      </c>
      <c r="G75" s="11">
        <f>SalesData[[#This Row],[Shipdate fixed]] - SalesData[[#This Row],[Orderdate fixed]]</f>
        <v>489</v>
      </c>
      <c r="H75" s="11">
        <f>YEAR(SalesData[[#This Row],[Orderdate fixed]])</f>
        <v>2015</v>
      </c>
      <c r="I75" s="11" t="str">
        <f>"Q"&amp;ROUNDUP(MONTH(SalesData[[#This Row],[Orderdate fixed]])/3,0)</f>
        <v>Q1</v>
      </c>
      <c r="J75" s="8" t="str">
        <f>TEXT(SalesData[[#This Row],[Orderdate fixed]],"mmm")</f>
        <v>Jan</v>
      </c>
      <c r="K75" t="s">
        <v>22</v>
      </c>
      <c r="L75" t="s">
        <v>4310</v>
      </c>
      <c r="M75" s="14" t="s">
        <v>4311</v>
      </c>
      <c r="N75" t="s">
        <v>25</v>
      </c>
      <c r="O75" t="s">
        <v>26</v>
      </c>
      <c r="P75" t="s">
        <v>490</v>
      </c>
      <c r="Q75" t="s">
        <v>1017</v>
      </c>
      <c r="R75" s="5">
        <v>28027</v>
      </c>
      <c r="S75" t="s">
        <v>29</v>
      </c>
      <c r="T75" t="s">
        <v>732</v>
      </c>
      <c r="U75" t="s">
        <v>31</v>
      </c>
      <c r="V75" t="s">
        <v>44</v>
      </c>
      <c r="W75" t="s">
        <v>733</v>
      </c>
      <c r="X75" s="9">
        <v>4297.6440000000002</v>
      </c>
      <c r="Y75">
        <v>13</v>
      </c>
      <c r="Z75" s="12">
        <v>0.4</v>
      </c>
      <c r="AA75" s="9">
        <v>-1862.3124</v>
      </c>
      <c r="AB75" t="str">
        <f>IF(AND(SalesData[[#This Row],[Profit]]=0,SalesData[[#This Row],[Sales]]&gt;0),"Zero-Profit Order","OK")</f>
        <v>OK</v>
      </c>
      <c r="AC75" s="9">
        <f>IFERROR(SalesData[[#This Row],[Profit]]/SalesData[[#This Row],[Sales]],0)</f>
        <v>-0.43333333333333329</v>
      </c>
      <c r="AE75"/>
    </row>
    <row r="76" spans="1:31" x14ac:dyDescent="0.25">
      <c r="A76">
        <v>9918</v>
      </c>
      <c r="B76" t="s">
        <v>4371</v>
      </c>
      <c r="C76" s="2">
        <v>42526</v>
      </c>
      <c r="D76" s="13">
        <v>42766</v>
      </c>
      <c r="E76" s="8">
        <f>IF(SalesData[[#This Row],[Ship Date]]&lt;SalesData[[#This Row],[Order Date]], SalesData[[#This Row],[Ship Date]], SalesData[[#This Row],[Order Date]])</f>
        <v>42526</v>
      </c>
      <c r="F76" s="8">
        <f>IF(SalesData[[#This Row],[Ship Date]]&lt;SalesData[[#This Row],[Order Date]], SalesData[[#This Row],[Order Date]], SalesData[[#This Row],[Ship Date]])</f>
        <v>42766</v>
      </c>
      <c r="G76" s="11">
        <f>SalesData[[#This Row],[Shipdate fixed]] - SalesData[[#This Row],[Orderdate fixed]]</f>
        <v>240</v>
      </c>
      <c r="H76" s="11">
        <f>YEAR(SalesData[[#This Row],[Orderdate fixed]])</f>
        <v>2016</v>
      </c>
      <c r="I76" s="11" t="str">
        <f>"Q"&amp;ROUNDUP(MONTH(SalesData[[#This Row],[Orderdate fixed]])/3,0)</f>
        <v>Q2</v>
      </c>
      <c r="J76" s="8" t="str">
        <f>TEXT(SalesData[[#This Row],[Orderdate fixed]],"mmm")</f>
        <v>Jun</v>
      </c>
      <c r="K76" t="s">
        <v>22</v>
      </c>
      <c r="L76" t="s">
        <v>1946</v>
      </c>
      <c r="M76" s="14" t="s">
        <v>1947</v>
      </c>
      <c r="N76" t="s">
        <v>25</v>
      </c>
      <c r="O76" t="s">
        <v>26</v>
      </c>
      <c r="P76" t="s">
        <v>1751</v>
      </c>
      <c r="Q76" t="s">
        <v>782</v>
      </c>
      <c r="R76" s="5">
        <v>52302</v>
      </c>
      <c r="S76" t="s">
        <v>84</v>
      </c>
      <c r="T76" t="s">
        <v>631</v>
      </c>
      <c r="U76" t="s">
        <v>31</v>
      </c>
      <c r="V76" t="s">
        <v>53</v>
      </c>
      <c r="W76" t="s">
        <v>632</v>
      </c>
      <c r="X76" s="9">
        <v>14.91</v>
      </c>
      <c r="Y76">
        <v>3</v>
      </c>
      <c r="Z76" s="12">
        <v>0</v>
      </c>
      <c r="AA76" s="9">
        <v>4.6220999999999997</v>
      </c>
      <c r="AB76" t="str">
        <f>IF(AND(SalesData[[#This Row],[Profit]]=0,SalesData[[#This Row],[Sales]]&gt;0),"Zero-Profit Order","OK")</f>
        <v>OK</v>
      </c>
      <c r="AC76" s="9">
        <f>IFERROR(SalesData[[#This Row],[Profit]]/SalesData[[#This Row],[Sales]],0)</f>
        <v>0.31</v>
      </c>
      <c r="AE76"/>
    </row>
    <row r="77" spans="1:31" x14ac:dyDescent="0.25">
      <c r="A77">
        <v>1416</v>
      </c>
      <c r="B77" t="s">
        <v>1246</v>
      </c>
      <c r="C77" s="2">
        <v>42525</v>
      </c>
      <c r="D77" s="13">
        <v>42766</v>
      </c>
      <c r="E77" s="8">
        <f>IF(SalesData[[#This Row],[Ship Date]]&lt;SalesData[[#This Row],[Order Date]], SalesData[[#This Row],[Ship Date]], SalesData[[#This Row],[Order Date]])</f>
        <v>42525</v>
      </c>
      <c r="F77" s="8">
        <f>IF(SalesData[[#This Row],[Ship Date]]&lt;SalesData[[#This Row],[Order Date]], SalesData[[#This Row],[Order Date]], SalesData[[#This Row],[Ship Date]])</f>
        <v>42766</v>
      </c>
      <c r="G77" s="11">
        <f>SalesData[[#This Row],[Shipdate fixed]] - SalesData[[#This Row],[Orderdate fixed]]</f>
        <v>241</v>
      </c>
      <c r="H77" s="11">
        <f>YEAR(SalesData[[#This Row],[Orderdate fixed]])</f>
        <v>2016</v>
      </c>
      <c r="I77" s="11" t="str">
        <f>"Q"&amp;ROUNDUP(MONTH(SalesData[[#This Row],[Orderdate fixed]])/3,0)</f>
        <v>Q2</v>
      </c>
      <c r="J77" s="8" t="str">
        <f>TEXT(SalesData[[#This Row],[Orderdate fixed]],"mmm")</f>
        <v>Jun</v>
      </c>
      <c r="K77" t="s">
        <v>22</v>
      </c>
      <c r="L77" t="s">
        <v>1247</v>
      </c>
      <c r="M77" s="14" t="s">
        <v>1248</v>
      </c>
      <c r="N77" t="s">
        <v>90</v>
      </c>
      <c r="O77" t="s">
        <v>26</v>
      </c>
      <c r="P77" t="s">
        <v>531</v>
      </c>
      <c r="Q77" t="s">
        <v>50</v>
      </c>
      <c r="R77" s="5">
        <v>92627</v>
      </c>
      <c r="S77" t="s">
        <v>51</v>
      </c>
      <c r="T77" t="s">
        <v>1249</v>
      </c>
      <c r="U77" t="s">
        <v>31</v>
      </c>
      <c r="V77" t="s">
        <v>53</v>
      </c>
      <c r="W77" t="s">
        <v>1250</v>
      </c>
      <c r="X77" s="9">
        <v>37.74</v>
      </c>
      <c r="Y77">
        <v>3</v>
      </c>
      <c r="Z77" s="12">
        <v>0</v>
      </c>
      <c r="AA77" s="9">
        <v>12.8316</v>
      </c>
      <c r="AB77" t="str">
        <f>IF(AND(SalesData[[#This Row],[Profit]]=0,SalesData[[#This Row],[Sales]]&gt;0),"Zero-Profit Order","OK")</f>
        <v>OK</v>
      </c>
      <c r="AC77" s="9">
        <f>IFERROR(SalesData[[#This Row],[Profit]]/SalesData[[#This Row],[Sales]],0)</f>
        <v>0.33999999999999997</v>
      </c>
      <c r="AE77"/>
    </row>
    <row r="78" spans="1:31" x14ac:dyDescent="0.25">
      <c r="A78">
        <v>1230</v>
      </c>
      <c r="B78" t="s">
        <v>1097</v>
      </c>
      <c r="C78" s="2">
        <v>42351</v>
      </c>
      <c r="D78" s="13">
        <v>43050</v>
      </c>
      <c r="E78" s="8">
        <f>IF(SalesData[[#This Row],[Ship Date]]&lt;SalesData[[#This Row],[Order Date]], SalesData[[#This Row],[Ship Date]], SalesData[[#This Row],[Order Date]])</f>
        <v>42351</v>
      </c>
      <c r="F78" s="8">
        <f>IF(SalesData[[#This Row],[Ship Date]]&lt;SalesData[[#This Row],[Order Date]], SalesData[[#This Row],[Order Date]], SalesData[[#This Row],[Ship Date]])</f>
        <v>43050</v>
      </c>
      <c r="G78" s="11">
        <f>SalesData[[#This Row],[Shipdate fixed]] - SalesData[[#This Row],[Orderdate fixed]]</f>
        <v>699</v>
      </c>
      <c r="H78" s="11">
        <f>YEAR(SalesData[[#This Row],[Orderdate fixed]])</f>
        <v>2015</v>
      </c>
      <c r="I78" s="11" t="str">
        <f>"Q"&amp;ROUNDUP(MONTH(SalesData[[#This Row],[Orderdate fixed]])/3,0)</f>
        <v>Q4</v>
      </c>
      <c r="J78" s="8" t="str">
        <f>TEXT(SalesData[[#This Row],[Orderdate fixed]],"mmm")</f>
        <v>Dec</v>
      </c>
      <c r="K78" t="s">
        <v>38</v>
      </c>
      <c r="L78" t="s">
        <v>824</v>
      </c>
      <c r="M78" s="14" t="s">
        <v>825</v>
      </c>
      <c r="N78" t="s">
        <v>25</v>
      </c>
      <c r="O78" t="s">
        <v>26</v>
      </c>
      <c r="P78" t="s">
        <v>49</v>
      </c>
      <c r="Q78" t="s">
        <v>50</v>
      </c>
      <c r="R78" s="5">
        <v>90045</v>
      </c>
      <c r="S78" t="s">
        <v>51</v>
      </c>
      <c r="T78" t="s">
        <v>876</v>
      </c>
      <c r="U78" t="s">
        <v>31</v>
      </c>
      <c r="V78" t="s">
        <v>53</v>
      </c>
      <c r="W78" t="s">
        <v>877</v>
      </c>
      <c r="X78" s="9">
        <v>8.73</v>
      </c>
      <c r="Y78">
        <v>1</v>
      </c>
      <c r="Z78" s="12">
        <v>0</v>
      </c>
      <c r="AA78" s="9">
        <v>2.9681999999999999</v>
      </c>
      <c r="AB78" t="str">
        <f>IF(AND(SalesData[[#This Row],[Profit]]=0,SalesData[[#This Row],[Sales]]&gt;0),"Zero-Profit Order","OK")</f>
        <v>OK</v>
      </c>
      <c r="AC78" s="9">
        <f>IFERROR(SalesData[[#This Row],[Profit]]/SalesData[[#This Row],[Sales]],0)</f>
        <v>0.33999999999999997</v>
      </c>
      <c r="AE78"/>
    </row>
    <row r="79" spans="1:31" x14ac:dyDescent="0.25">
      <c r="A79">
        <v>8312</v>
      </c>
      <c r="B79" t="s">
        <v>3980</v>
      </c>
      <c r="C79" s="2">
        <v>42520</v>
      </c>
      <c r="D79" s="13">
        <v>42766</v>
      </c>
      <c r="E79" s="8">
        <f>IF(SalesData[[#This Row],[Ship Date]]&lt;SalesData[[#This Row],[Order Date]], SalesData[[#This Row],[Ship Date]], SalesData[[#This Row],[Order Date]])</f>
        <v>42520</v>
      </c>
      <c r="F79" s="8">
        <f>IF(SalesData[[#This Row],[Ship Date]]&lt;SalesData[[#This Row],[Order Date]], SalesData[[#This Row],[Order Date]], SalesData[[#This Row],[Ship Date]])</f>
        <v>42766</v>
      </c>
      <c r="G79" s="11">
        <f>SalesData[[#This Row],[Shipdate fixed]] - SalesData[[#This Row],[Orderdate fixed]]</f>
        <v>246</v>
      </c>
      <c r="H79" s="11">
        <f>YEAR(SalesData[[#This Row],[Orderdate fixed]])</f>
        <v>2016</v>
      </c>
      <c r="I79" s="11" t="str">
        <f>"Q"&amp;ROUNDUP(MONTH(SalesData[[#This Row],[Orderdate fixed]])/3,0)</f>
        <v>Q2</v>
      </c>
      <c r="J79" s="8" t="str">
        <f>TEXT(SalesData[[#This Row],[Orderdate fixed]],"mmm")</f>
        <v>May</v>
      </c>
      <c r="K79" t="s">
        <v>38</v>
      </c>
      <c r="L79" t="s">
        <v>3018</v>
      </c>
      <c r="M79" s="14" t="s">
        <v>3019</v>
      </c>
      <c r="N79" t="s">
        <v>25</v>
      </c>
      <c r="O79" t="s">
        <v>26</v>
      </c>
      <c r="P79" t="s">
        <v>329</v>
      </c>
      <c r="Q79" t="s">
        <v>648</v>
      </c>
      <c r="R79" s="5">
        <v>31907</v>
      </c>
      <c r="S79" t="s">
        <v>29</v>
      </c>
      <c r="T79" t="s">
        <v>185</v>
      </c>
      <c r="U79" t="s">
        <v>31</v>
      </c>
      <c r="V79" t="s">
        <v>53</v>
      </c>
      <c r="W79" t="s">
        <v>186</v>
      </c>
      <c r="X79" s="9">
        <v>62.72</v>
      </c>
      <c r="Y79">
        <v>4</v>
      </c>
      <c r="Z79" s="12">
        <v>0</v>
      </c>
      <c r="AA79" s="9">
        <v>24.460799999999999</v>
      </c>
      <c r="AB79" t="str">
        <f>IF(AND(SalesData[[#This Row],[Profit]]=0,SalesData[[#This Row],[Sales]]&gt;0),"Zero-Profit Order","OK")</f>
        <v>OK</v>
      </c>
      <c r="AC79" s="9">
        <f>IFERROR(SalesData[[#This Row],[Profit]]/SalesData[[#This Row],[Sales]],0)</f>
        <v>0.39</v>
      </c>
      <c r="AE79"/>
    </row>
    <row r="80" spans="1:31" x14ac:dyDescent="0.25">
      <c r="A80">
        <v>7204</v>
      </c>
      <c r="B80" t="s">
        <v>3659</v>
      </c>
      <c r="C80" s="2">
        <v>43005</v>
      </c>
      <c r="D80" s="13">
        <v>42036</v>
      </c>
      <c r="E80" s="8">
        <f>IF(SalesData[[#This Row],[Ship Date]]&lt;SalesData[[#This Row],[Order Date]], SalesData[[#This Row],[Ship Date]], SalesData[[#This Row],[Order Date]])</f>
        <v>42036</v>
      </c>
      <c r="F80" s="8">
        <f>IF(SalesData[[#This Row],[Ship Date]]&lt;SalesData[[#This Row],[Order Date]], SalesData[[#This Row],[Order Date]], SalesData[[#This Row],[Ship Date]])</f>
        <v>43005</v>
      </c>
      <c r="G80" s="11">
        <f>SalesData[[#This Row],[Shipdate fixed]] - SalesData[[#This Row],[Orderdate fixed]]</f>
        <v>969</v>
      </c>
      <c r="H80" s="11">
        <f>YEAR(SalesData[[#This Row],[Orderdate fixed]])</f>
        <v>2015</v>
      </c>
      <c r="I80" s="11" t="str">
        <f>"Q"&amp;ROUNDUP(MONTH(SalesData[[#This Row],[Orderdate fixed]])/3,0)</f>
        <v>Q1</v>
      </c>
      <c r="J80" s="8" t="str">
        <f>TEXT(SalesData[[#This Row],[Orderdate fixed]],"mmm")</f>
        <v>Feb</v>
      </c>
      <c r="K80" t="s">
        <v>38</v>
      </c>
      <c r="L80" t="s">
        <v>2876</v>
      </c>
      <c r="M80" s="14" t="s">
        <v>2877</v>
      </c>
      <c r="N80" t="s">
        <v>90</v>
      </c>
      <c r="O80" t="s">
        <v>26</v>
      </c>
      <c r="P80" t="s">
        <v>3638</v>
      </c>
      <c r="Q80" t="s">
        <v>121</v>
      </c>
      <c r="R80" s="5">
        <v>60174</v>
      </c>
      <c r="S80" t="s">
        <v>84</v>
      </c>
      <c r="T80" t="s">
        <v>2858</v>
      </c>
      <c r="U80" t="s">
        <v>31</v>
      </c>
      <c r="V80" t="s">
        <v>53</v>
      </c>
      <c r="W80" t="s">
        <v>2859</v>
      </c>
      <c r="X80" s="9">
        <v>8.7360000000000007</v>
      </c>
      <c r="Y80">
        <v>3</v>
      </c>
      <c r="Z80" s="12">
        <v>0.6</v>
      </c>
      <c r="AA80" s="9">
        <v>-4.8048000000000002</v>
      </c>
      <c r="AB80" t="str">
        <f>IF(AND(SalesData[[#This Row],[Profit]]=0,SalesData[[#This Row],[Sales]]&gt;0),"Zero-Profit Order","OK")</f>
        <v>OK</v>
      </c>
      <c r="AC80" s="9">
        <f>IFERROR(SalesData[[#This Row],[Profit]]/SalesData[[#This Row],[Sales]],0)</f>
        <v>-0.54999999999999993</v>
      </c>
      <c r="AE80"/>
    </row>
    <row r="81" spans="1:31" x14ac:dyDescent="0.25">
      <c r="A81">
        <v>1997</v>
      </c>
      <c r="B81" t="s">
        <v>1610</v>
      </c>
      <c r="C81" s="2">
        <v>42270</v>
      </c>
      <c r="D81" s="13">
        <v>42837</v>
      </c>
      <c r="E81" s="8">
        <f>IF(SalesData[[#This Row],[Ship Date]]&lt;SalesData[[#This Row],[Order Date]], SalesData[[#This Row],[Ship Date]], SalesData[[#This Row],[Order Date]])</f>
        <v>42270</v>
      </c>
      <c r="F81" s="8">
        <f>IF(SalesData[[#This Row],[Ship Date]]&lt;SalesData[[#This Row],[Order Date]], SalesData[[#This Row],[Order Date]], SalesData[[#This Row],[Ship Date]])</f>
        <v>42837</v>
      </c>
      <c r="G81" s="11">
        <f>SalesData[[#This Row],[Shipdate fixed]] - SalesData[[#This Row],[Orderdate fixed]]</f>
        <v>567</v>
      </c>
      <c r="H81" s="11">
        <f>YEAR(SalesData[[#This Row],[Orderdate fixed]])</f>
        <v>2015</v>
      </c>
      <c r="I81" s="11" t="str">
        <f>"Q"&amp;ROUNDUP(MONTH(SalesData[[#This Row],[Orderdate fixed]])/3,0)</f>
        <v>Q3</v>
      </c>
      <c r="J81" s="8" t="str">
        <f>TEXT(SalesData[[#This Row],[Orderdate fixed]],"mmm")</f>
        <v>Sep</v>
      </c>
      <c r="K81" t="s">
        <v>22</v>
      </c>
      <c r="L81" t="s">
        <v>1611</v>
      </c>
      <c r="M81" s="14" t="s">
        <v>1612</v>
      </c>
      <c r="N81" t="s">
        <v>25</v>
      </c>
      <c r="O81" t="s">
        <v>26</v>
      </c>
      <c r="P81" t="s">
        <v>91</v>
      </c>
      <c r="Q81" t="s">
        <v>83</v>
      </c>
      <c r="R81" s="5">
        <v>77036</v>
      </c>
      <c r="S81" t="s">
        <v>84</v>
      </c>
      <c r="T81" t="s">
        <v>601</v>
      </c>
      <c r="U81" t="s">
        <v>31</v>
      </c>
      <c r="V81" t="s">
        <v>53</v>
      </c>
      <c r="W81" t="s">
        <v>602</v>
      </c>
      <c r="X81" s="9">
        <v>8.7520000000000007</v>
      </c>
      <c r="Y81">
        <v>4</v>
      </c>
      <c r="Z81" s="12">
        <v>0.6</v>
      </c>
      <c r="AA81" s="9">
        <v>-3.7195999999999998</v>
      </c>
      <c r="AB81" t="str">
        <f>IF(AND(SalesData[[#This Row],[Profit]]=0,SalesData[[#This Row],[Sales]]&gt;0),"Zero-Profit Order","OK")</f>
        <v>OK</v>
      </c>
      <c r="AC81" s="9">
        <f>IFERROR(SalesData[[#This Row],[Profit]]/SalesData[[#This Row],[Sales]],0)</f>
        <v>-0.42499999999999993</v>
      </c>
      <c r="AE81"/>
    </row>
    <row r="82" spans="1:31" x14ac:dyDescent="0.25">
      <c r="A82">
        <v>724</v>
      </c>
      <c r="B82" t="s">
        <v>734</v>
      </c>
      <c r="C82" s="2">
        <v>41727</v>
      </c>
      <c r="D82" s="13">
        <v>41925</v>
      </c>
      <c r="E82" s="8">
        <f>IF(SalesData[[#This Row],[Ship Date]]&lt;SalesData[[#This Row],[Order Date]], SalesData[[#This Row],[Ship Date]], SalesData[[#This Row],[Order Date]])</f>
        <v>41727</v>
      </c>
      <c r="F82" s="8">
        <f>IF(SalesData[[#This Row],[Ship Date]]&lt;SalesData[[#This Row],[Order Date]], SalesData[[#This Row],[Order Date]], SalesData[[#This Row],[Ship Date]])</f>
        <v>41925</v>
      </c>
      <c r="G82" s="11">
        <f>SalesData[[#This Row],[Shipdate fixed]] - SalesData[[#This Row],[Orderdate fixed]]</f>
        <v>198</v>
      </c>
      <c r="H82" s="11">
        <f>YEAR(SalesData[[#This Row],[Orderdate fixed]])</f>
        <v>2014</v>
      </c>
      <c r="I82" s="11" t="str">
        <f>"Q"&amp;ROUNDUP(MONTH(SalesData[[#This Row],[Orderdate fixed]])/3,0)</f>
        <v>Q1</v>
      </c>
      <c r="J82" s="8" t="str">
        <f>TEXT(SalesData[[#This Row],[Orderdate fixed]],"mmm")</f>
        <v>Mar</v>
      </c>
      <c r="K82" t="s">
        <v>38</v>
      </c>
      <c r="L82" t="s">
        <v>735</v>
      </c>
      <c r="M82" s="14" t="s">
        <v>736</v>
      </c>
      <c r="N82" t="s">
        <v>90</v>
      </c>
      <c r="O82" t="s">
        <v>26</v>
      </c>
      <c r="P82" t="s">
        <v>60</v>
      </c>
      <c r="Q82" t="s">
        <v>61</v>
      </c>
      <c r="R82" s="5">
        <v>19140</v>
      </c>
      <c r="S82" t="s">
        <v>62</v>
      </c>
      <c r="T82" t="s">
        <v>737</v>
      </c>
      <c r="U82" t="s">
        <v>31</v>
      </c>
      <c r="V82" t="s">
        <v>53</v>
      </c>
      <c r="W82" t="s">
        <v>738</v>
      </c>
      <c r="X82" s="9">
        <v>129.91999999999999</v>
      </c>
      <c r="Y82">
        <v>5</v>
      </c>
      <c r="Z82" s="12">
        <v>0.2</v>
      </c>
      <c r="AA82" s="9">
        <v>21.111999999999998</v>
      </c>
      <c r="AB82" t="str">
        <f>IF(AND(SalesData[[#This Row],[Profit]]=0,SalesData[[#This Row],[Sales]]&gt;0),"Zero-Profit Order","OK")</f>
        <v>OK</v>
      </c>
      <c r="AC82" s="9">
        <f>IFERROR(SalesData[[#This Row],[Profit]]/SalesData[[#This Row],[Sales]],0)</f>
        <v>0.16250000000000001</v>
      </c>
      <c r="AE82"/>
    </row>
    <row r="83" spans="1:31" x14ac:dyDescent="0.25">
      <c r="A83">
        <v>4169</v>
      </c>
      <c r="B83" t="s">
        <v>2710</v>
      </c>
      <c r="C83" s="2">
        <v>41780</v>
      </c>
      <c r="D83" s="13">
        <v>41925</v>
      </c>
      <c r="E83" s="8">
        <f>IF(SalesData[[#This Row],[Ship Date]]&lt;SalesData[[#This Row],[Order Date]], SalesData[[#This Row],[Ship Date]], SalesData[[#This Row],[Order Date]])</f>
        <v>41780</v>
      </c>
      <c r="F83" s="8">
        <f>IF(SalesData[[#This Row],[Ship Date]]&lt;SalesData[[#This Row],[Order Date]], SalesData[[#This Row],[Order Date]], SalesData[[#This Row],[Ship Date]])</f>
        <v>41925</v>
      </c>
      <c r="G83" s="11">
        <f>SalesData[[#This Row],[Shipdate fixed]] - SalesData[[#This Row],[Orderdate fixed]]</f>
        <v>145</v>
      </c>
      <c r="H83" s="11">
        <f>YEAR(SalesData[[#This Row],[Orderdate fixed]])</f>
        <v>2014</v>
      </c>
      <c r="I83" s="11" t="str">
        <f>"Q"&amp;ROUNDUP(MONTH(SalesData[[#This Row],[Orderdate fixed]])/3,0)</f>
        <v>Q2</v>
      </c>
      <c r="J83" s="8" t="str">
        <f>TEXT(SalesData[[#This Row],[Orderdate fixed]],"mmm")</f>
        <v>May</v>
      </c>
      <c r="K83" t="s">
        <v>78</v>
      </c>
      <c r="L83" t="s">
        <v>317</v>
      </c>
      <c r="M83" s="14" t="s">
        <v>318</v>
      </c>
      <c r="N83" t="s">
        <v>25</v>
      </c>
      <c r="O83" t="s">
        <v>26</v>
      </c>
      <c r="P83" t="s">
        <v>1166</v>
      </c>
      <c r="Q83" t="s">
        <v>50</v>
      </c>
      <c r="R83" s="5">
        <v>91104</v>
      </c>
      <c r="S83" t="s">
        <v>51</v>
      </c>
      <c r="T83" t="s">
        <v>2711</v>
      </c>
      <c r="U83" t="s">
        <v>31</v>
      </c>
      <c r="V83" t="s">
        <v>35</v>
      </c>
      <c r="W83" t="s">
        <v>2712</v>
      </c>
      <c r="X83" s="9">
        <v>433.56799999999998</v>
      </c>
      <c r="Y83">
        <v>2</v>
      </c>
      <c r="Z83" s="12">
        <v>0.2</v>
      </c>
      <c r="AA83" s="9">
        <v>-65.035200000000003</v>
      </c>
      <c r="AB83" t="str">
        <f>IF(AND(SalesData[[#This Row],[Profit]]=0,SalesData[[#This Row],[Sales]]&gt;0),"Zero-Profit Order","OK")</f>
        <v>OK</v>
      </c>
      <c r="AC83" s="9">
        <f>IFERROR(SalesData[[#This Row],[Profit]]/SalesData[[#This Row],[Sales]],0)</f>
        <v>-0.15000000000000002</v>
      </c>
      <c r="AE83"/>
    </row>
    <row r="84" spans="1:31" x14ac:dyDescent="0.25">
      <c r="A84">
        <v>8134</v>
      </c>
      <c r="B84" t="s">
        <v>3928</v>
      </c>
      <c r="C84" s="2">
        <v>41924</v>
      </c>
      <c r="D84" s="13">
        <v>42290</v>
      </c>
      <c r="E84" s="8">
        <f>IF(SalesData[[#This Row],[Ship Date]]&lt;SalesData[[#This Row],[Order Date]], SalesData[[#This Row],[Ship Date]], SalesData[[#This Row],[Order Date]])</f>
        <v>41924</v>
      </c>
      <c r="F84" s="8">
        <f>IF(SalesData[[#This Row],[Ship Date]]&lt;SalesData[[#This Row],[Order Date]], SalesData[[#This Row],[Order Date]], SalesData[[#This Row],[Ship Date]])</f>
        <v>42290</v>
      </c>
      <c r="G84" s="11">
        <f>SalesData[[#This Row],[Shipdate fixed]] - SalesData[[#This Row],[Orderdate fixed]]</f>
        <v>366</v>
      </c>
      <c r="H84" s="11">
        <f>YEAR(SalesData[[#This Row],[Orderdate fixed]])</f>
        <v>2014</v>
      </c>
      <c r="I84" s="11" t="str">
        <f>"Q"&amp;ROUNDUP(MONTH(SalesData[[#This Row],[Orderdate fixed]])/3,0)</f>
        <v>Q4</v>
      </c>
      <c r="J84" s="8" t="str">
        <f>TEXT(SalesData[[#This Row],[Orderdate fixed]],"mmm")</f>
        <v>Oct</v>
      </c>
      <c r="K84" t="s">
        <v>38</v>
      </c>
      <c r="L84" t="s">
        <v>79</v>
      </c>
      <c r="M84" s="14" t="s">
        <v>80</v>
      </c>
      <c r="N84" t="s">
        <v>81</v>
      </c>
      <c r="O84" t="s">
        <v>26</v>
      </c>
      <c r="P84" t="s">
        <v>1720</v>
      </c>
      <c r="Q84" t="s">
        <v>83</v>
      </c>
      <c r="R84" s="5">
        <v>75081</v>
      </c>
      <c r="S84" t="s">
        <v>84</v>
      </c>
      <c r="T84" t="s">
        <v>131</v>
      </c>
      <c r="U84" t="s">
        <v>31</v>
      </c>
      <c r="V84" t="s">
        <v>53</v>
      </c>
      <c r="W84" t="s">
        <v>132</v>
      </c>
      <c r="X84" s="9">
        <v>72.78</v>
      </c>
      <c r="Y84">
        <v>3</v>
      </c>
      <c r="Z84" s="12">
        <v>0.6</v>
      </c>
      <c r="AA84" s="9">
        <v>-70.960499999999996</v>
      </c>
      <c r="AB84" t="str">
        <f>IF(AND(SalesData[[#This Row],[Profit]]=0,SalesData[[#This Row],[Sales]]&gt;0),"Zero-Profit Order","OK")</f>
        <v>OK</v>
      </c>
      <c r="AC84" s="9">
        <f>IFERROR(SalesData[[#This Row],[Profit]]/SalesData[[#This Row],[Sales]],0)</f>
        <v>-0.97499999999999998</v>
      </c>
      <c r="AE84"/>
    </row>
    <row r="85" spans="1:31" x14ac:dyDescent="0.25">
      <c r="A85">
        <v>9263</v>
      </c>
      <c r="B85" t="s">
        <v>4201</v>
      </c>
      <c r="C85" s="2">
        <v>41942</v>
      </c>
      <c r="D85" s="13">
        <v>42290</v>
      </c>
      <c r="E85" s="8">
        <f>IF(SalesData[[#This Row],[Ship Date]]&lt;SalesData[[#This Row],[Order Date]], SalesData[[#This Row],[Ship Date]], SalesData[[#This Row],[Order Date]])</f>
        <v>41942</v>
      </c>
      <c r="F85" s="8">
        <f>IF(SalesData[[#This Row],[Ship Date]]&lt;SalesData[[#This Row],[Order Date]], SalesData[[#This Row],[Order Date]], SalesData[[#This Row],[Ship Date]])</f>
        <v>42290</v>
      </c>
      <c r="G85" s="11">
        <f>SalesData[[#This Row],[Shipdate fixed]] - SalesData[[#This Row],[Orderdate fixed]]</f>
        <v>348</v>
      </c>
      <c r="H85" s="11">
        <f>YEAR(SalesData[[#This Row],[Orderdate fixed]])</f>
        <v>2014</v>
      </c>
      <c r="I85" s="11" t="str">
        <f>"Q"&amp;ROUNDUP(MONTH(SalesData[[#This Row],[Orderdate fixed]])/3,0)</f>
        <v>Q4</v>
      </c>
      <c r="J85" s="8" t="str">
        <f>TEXT(SalesData[[#This Row],[Orderdate fixed]],"mmm")</f>
        <v>Oct</v>
      </c>
      <c r="K85" t="s">
        <v>38</v>
      </c>
      <c r="L85" t="s">
        <v>4202</v>
      </c>
      <c r="M85" s="14" t="s">
        <v>4203</v>
      </c>
      <c r="N85" t="s">
        <v>25</v>
      </c>
      <c r="O85" t="s">
        <v>26</v>
      </c>
      <c r="P85" t="s">
        <v>271</v>
      </c>
      <c r="Q85" t="s">
        <v>272</v>
      </c>
      <c r="R85" s="5">
        <v>48227</v>
      </c>
      <c r="S85" t="s">
        <v>84</v>
      </c>
      <c r="T85" t="s">
        <v>129</v>
      </c>
      <c r="U85" t="s">
        <v>31</v>
      </c>
      <c r="V85" t="s">
        <v>35</v>
      </c>
      <c r="W85" t="s">
        <v>130</v>
      </c>
      <c r="X85" s="9">
        <v>389.97</v>
      </c>
      <c r="Y85">
        <v>3</v>
      </c>
      <c r="Z85" s="12">
        <v>0</v>
      </c>
      <c r="AA85" s="9">
        <v>35.097299999999997</v>
      </c>
      <c r="AB85" t="str">
        <f>IF(AND(SalesData[[#This Row],[Profit]]=0,SalesData[[#This Row],[Sales]]&gt;0),"Zero-Profit Order","OK")</f>
        <v>OK</v>
      </c>
      <c r="AC85" s="9">
        <f>IFERROR(SalesData[[#This Row],[Profit]]/SalesData[[#This Row],[Sales]],0)</f>
        <v>8.9999999999999983E-2</v>
      </c>
      <c r="AE85"/>
    </row>
    <row r="86" spans="1:31" x14ac:dyDescent="0.25">
      <c r="A86">
        <v>1715</v>
      </c>
      <c r="B86" t="s">
        <v>1424</v>
      </c>
      <c r="C86" s="2">
        <v>42371</v>
      </c>
      <c r="D86" s="13">
        <v>43021</v>
      </c>
      <c r="E86" s="8">
        <f>IF(SalesData[[#This Row],[Ship Date]]&lt;SalesData[[#This Row],[Order Date]], SalesData[[#This Row],[Ship Date]], SalesData[[#This Row],[Order Date]])</f>
        <v>42371</v>
      </c>
      <c r="F86" s="8">
        <f>IF(SalesData[[#This Row],[Ship Date]]&lt;SalesData[[#This Row],[Order Date]], SalesData[[#This Row],[Order Date]], SalesData[[#This Row],[Ship Date]])</f>
        <v>43021</v>
      </c>
      <c r="G86" s="11">
        <f>SalesData[[#This Row],[Shipdate fixed]] - SalesData[[#This Row],[Orderdate fixed]]</f>
        <v>650</v>
      </c>
      <c r="H86" s="11">
        <f>YEAR(SalesData[[#This Row],[Orderdate fixed]])</f>
        <v>2016</v>
      </c>
      <c r="I86" s="11" t="str">
        <f>"Q"&amp;ROUNDUP(MONTH(SalesData[[#This Row],[Orderdate fixed]])/3,0)</f>
        <v>Q1</v>
      </c>
      <c r="J86" s="8" t="str">
        <f>TEXT(SalesData[[#This Row],[Orderdate fixed]],"mmm")</f>
        <v>Jan</v>
      </c>
      <c r="K86" t="s">
        <v>38</v>
      </c>
      <c r="L86" t="s">
        <v>1425</v>
      </c>
      <c r="M86" s="14" t="s">
        <v>1426</v>
      </c>
      <c r="N86" t="s">
        <v>25</v>
      </c>
      <c r="O86" t="s">
        <v>26</v>
      </c>
      <c r="P86" t="s">
        <v>310</v>
      </c>
      <c r="Q86" t="s">
        <v>50</v>
      </c>
      <c r="R86" s="5">
        <v>94110</v>
      </c>
      <c r="S86" t="s">
        <v>51</v>
      </c>
      <c r="T86" t="s">
        <v>1427</v>
      </c>
      <c r="U86" t="s">
        <v>31</v>
      </c>
      <c r="V86" t="s">
        <v>32</v>
      </c>
      <c r="W86" t="s">
        <v>1428</v>
      </c>
      <c r="X86" s="9">
        <v>307.666</v>
      </c>
      <c r="Y86">
        <v>2</v>
      </c>
      <c r="Z86" s="12">
        <v>0.15</v>
      </c>
      <c r="AA86" s="9">
        <v>-14.478400000000001</v>
      </c>
      <c r="AB86" t="str">
        <f>IF(AND(SalesData[[#This Row],[Profit]]=0,SalesData[[#This Row],[Sales]]&gt;0),"Zero-Profit Order","OK")</f>
        <v>OK</v>
      </c>
      <c r="AC86" s="9">
        <f>IFERROR(SalesData[[#This Row],[Profit]]/SalesData[[#This Row],[Sales]],0)</f>
        <v>-4.7058823529411764E-2</v>
      </c>
      <c r="AE86"/>
    </row>
    <row r="87" spans="1:31" x14ac:dyDescent="0.25">
      <c r="A87">
        <v>3482</v>
      </c>
      <c r="B87" t="s">
        <v>2442</v>
      </c>
      <c r="C87" s="2">
        <v>41715</v>
      </c>
      <c r="D87" s="13">
        <v>41916</v>
      </c>
      <c r="E87" s="8">
        <f>IF(SalesData[[#This Row],[Ship Date]]&lt;SalesData[[#This Row],[Order Date]], SalesData[[#This Row],[Ship Date]], SalesData[[#This Row],[Order Date]])</f>
        <v>41715</v>
      </c>
      <c r="F87" s="8">
        <f>IF(SalesData[[#This Row],[Ship Date]]&lt;SalesData[[#This Row],[Order Date]], SalesData[[#This Row],[Order Date]], SalesData[[#This Row],[Ship Date]])</f>
        <v>41916</v>
      </c>
      <c r="G87" s="11">
        <f>SalesData[[#This Row],[Shipdate fixed]] - SalesData[[#This Row],[Orderdate fixed]]</f>
        <v>201</v>
      </c>
      <c r="H87" s="11">
        <f>YEAR(SalesData[[#This Row],[Orderdate fixed]])</f>
        <v>2014</v>
      </c>
      <c r="I87" s="11" t="str">
        <f>"Q"&amp;ROUNDUP(MONTH(SalesData[[#This Row],[Orderdate fixed]])/3,0)</f>
        <v>Q1</v>
      </c>
      <c r="J87" s="8" t="str">
        <f>TEXT(SalesData[[#This Row],[Orderdate fixed]],"mmm")</f>
        <v>Mar</v>
      </c>
      <c r="K87" t="s">
        <v>78</v>
      </c>
      <c r="L87" t="s">
        <v>828</v>
      </c>
      <c r="M87" s="14" t="s">
        <v>829</v>
      </c>
      <c r="N87" t="s">
        <v>25</v>
      </c>
      <c r="O87" t="s">
        <v>26</v>
      </c>
      <c r="P87" t="s">
        <v>2443</v>
      </c>
      <c r="Q87" t="s">
        <v>1257</v>
      </c>
      <c r="R87" s="5">
        <v>36608</v>
      </c>
      <c r="S87" t="s">
        <v>29</v>
      </c>
      <c r="T87" t="s">
        <v>1389</v>
      </c>
      <c r="U87" t="s">
        <v>31</v>
      </c>
      <c r="V87" t="s">
        <v>53</v>
      </c>
      <c r="W87" t="s">
        <v>1390</v>
      </c>
      <c r="X87" s="9">
        <v>8.9600000000000009</v>
      </c>
      <c r="Y87">
        <v>2</v>
      </c>
      <c r="Z87" s="12">
        <v>0</v>
      </c>
      <c r="AA87" s="9">
        <v>2.7776000000000001</v>
      </c>
      <c r="AB87" t="str">
        <f>IF(AND(SalesData[[#This Row],[Profit]]=0,SalesData[[#This Row],[Sales]]&gt;0),"Zero-Profit Order","OK")</f>
        <v>OK</v>
      </c>
      <c r="AC87" s="9">
        <f>IFERROR(SalesData[[#This Row],[Profit]]/SalesData[[#This Row],[Sales]],0)</f>
        <v>0.31</v>
      </c>
      <c r="AE87"/>
    </row>
    <row r="88" spans="1:31" x14ac:dyDescent="0.25">
      <c r="A88">
        <v>6679</v>
      </c>
      <c r="B88" t="s">
        <v>3528</v>
      </c>
      <c r="C88" s="2">
        <v>41764</v>
      </c>
      <c r="D88" s="13">
        <v>41926</v>
      </c>
      <c r="E88" s="8">
        <f>IF(SalesData[[#This Row],[Ship Date]]&lt;SalesData[[#This Row],[Order Date]], SalesData[[#This Row],[Ship Date]], SalesData[[#This Row],[Order Date]])</f>
        <v>41764</v>
      </c>
      <c r="F88" s="8">
        <f>IF(SalesData[[#This Row],[Ship Date]]&lt;SalesData[[#This Row],[Order Date]], SalesData[[#This Row],[Order Date]], SalesData[[#This Row],[Ship Date]])</f>
        <v>41926</v>
      </c>
      <c r="G88" s="11">
        <f>SalesData[[#This Row],[Shipdate fixed]] - SalesData[[#This Row],[Orderdate fixed]]</f>
        <v>162</v>
      </c>
      <c r="H88" s="11">
        <f>YEAR(SalesData[[#This Row],[Orderdate fixed]])</f>
        <v>2014</v>
      </c>
      <c r="I88" s="11" t="str">
        <f>"Q"&amp;ROUNDUP(MONTH(SalesData[[#This Row],[Orderdate fixed]])/3,0)</f>
        <v>Q2</v>
      </c>
      <c r="J88" s="8" t="str">
        <f>TEXT(SalesData[[#This Row],[Orderdate fixed]],"mmm")</f>
        <v>May</v>
      </c>
      <c r="K88" t="s">
        <v>38</v>
      </c>
      <c r="L88" t="s">
        <v>1238</v>
      </c>
      <c r="M88" s="14" t="s">
        <v>1239</v>
      </c>
      <c r="N88" t="s">
        <v>90</v>
      </c>
      <c r="O88" t="s">
        <v>26</v>
      </c>
      <c r="P88" t="s">
        <v>500</v>
      </c>
      <c r="Q88" t="s">
        <v>501</v>
      </c>
      <c r="R88" s="5">
        <v>85023</v>
      </c>
      <c r="S88" t="s">
        <v>51</v>
      </c>
      <c r="T88" t="s">
        <v>1128</v>
      </c>
      <c r="U88" t="s">
        <v>31</v>
      </c>
      <c r="V88" t="s">
        <v>53</v>
      </c>
      <c r="W88" t="s">
        <v>1129</v>
      </c>
      <c r="X88" s="9">
        <v>46.872</v>
      </c>
      <c r="Y88">
        <v>7</v>
      </c>
      <c r="Z88" s="12">
        <v>0.2</v>
      </c>
      <c r="AA88" s="9">
        <v>3.5154000000000001</v>
      </c>
      <c r="AB88" t="str">
        <f>IF(AND(SalesData[[#This Row],[Profit]]=0,SalesData[[#This Row],[Sales]]&gt;0),"Zero-Profit Order","OK")</f>
        <v>OK</v>
      </c>
      <c r="AC88" s="9">
        <f>IFERROR(SalesData[[#This Row],[Profit]]/SalesData[[#This Row],[Sales]],0)</f>
        <v>7.4999999999999997E-2</v>
      </c>
      <c r="AE88"/>
    </row>
    <row r="89" spans="1:31" x14ac:dyDescent="0.25">
      <c r="A89">
        <v>193</v>
      </c>
      <c r="B89" t="s">
        <v>240</v>
      </c>
      <c r="C89" s="2">
        <v>41979</v>
      </c>
      <c r="D89" s="13">
        <v>42291</v>
      </c>
      <c r="E89" s="8">
        <f>IF(SalesData[[#This Row],[Ship Date]]&lt;SalesData[[#This Row],[Order Date]], SalesData[[#This Row],[Ship Date]], SalesData[[#This Row],[Order Date]])</f>
        <v>41979</v>
      </c>
      <c r="F89" s="8">
        <f>IF(SalesData[[#This Row],[Ship Date]]&lt;SalesData[[#This Row],[Order Date]], SalesData[[#This Row],[Order Date]], SalesData[[#This Row],[Ship Date]])</f>
        <v>42291</v>
      </c>
      <c r="G89" s="11">
        <f>SalesData[[#This Row],[Shipdate fixed]] - SalesData[[#This Row],[Orderdate fixed]]</f>
        <v>312</v>
      </c>
      <c r="H89" s="11">
        <f>YEAR(SalesData[[#This Row],[Orderdate fixed]])</f>
        <v>2014</v>
      </c>
      <c r="I89" s="11" t="str">
        <f>"Q"&amp;ROUNDUP(MONTH(SalesData[[#This Row],[Orderdate fixed]])/3,0)</f>
        <v>Q4</v>
      </c>
      <c r="J89" s="8" t="str">
        <f>TEXT(SalesData[[#This Row],[Orderdate fixed]],"mmm")</f>
        <v>Dec</v>
      </c>
      <c r="K89" t="s">
        <v>78</v>
      </c>
      <c r="L89" t="s">
        <v>241</v>
      </c>
      <c r="M89" s="14" t="s">
        <v>242</v>
      </c>
      <c r="N89" t="s">
        <v>90</v>
      </c>
      <c r="O89" t="s">
        <v>26</v>
      </c>
      <c r="P89" t="s">
        <v>158</v>
      </c>
      <c r="Q89" t="s">
        <v>109</v>
      </c>
      <c r="R89" s="5">
        <v>10035</v>
      </c>
      <c r="S89" t="s">
        <v>62</v>
      </c>
      <c r="T89" t="s">
        <v>92</v>
      </c>
      <c r="U89" t="s">
        <v>31</v>
      </c>
      <c r="V89" t="s">
        <v>32</v>
      </c>
      <c r="W89" t="s">
        <v>93</v>
      </c>
      <c r="X89" s="9">
        <v>626.35199999999998</v>
      </c>
      <c r="Y89">
        <v>3</v>
      </c>
      <c r="Z89" s="12">
        <v>0.2</v>
      </c>
      <c r="AA89" s="9">
        <v>46.976399999999998</v>
      </c>
      <c r="AB89" t="str">
        <f>IF(AND(SalesData[[#This Row],[Profit]]=0,SalesData[[#This Row],[Sales]]&gt;0),"Zero-Profit Order","OK")</f>
        <v>OK</v>
      </c>
      <c r="AC89" s="9">
        <f>IFERROR(SalesData[[#This Row],[Profit]]/SalesData[[#This Row],[Sales]],0)</f>
        <v>7.4999999999999997E-2</v>
      </c>
      <c r="AE89"/>
    </row>
    <row r="90" spans="1:31" x14ac:dyDescent="0.25">
      <c r="A90">
        <v>5462</v>
      </c>
      <c r="B90" t="s">
        <v>3148</v>
      </c>
      <c r="C90" s="2">
        <v>43749</v>
      </c>
      <c r="D90" s="13">
        <v>42835</v>
      </c>
      <c r="E90" s="8">
        <f>IF(SalesData[[#This Row],[Ship Date]]&lt;SalesData[[#This Row],[Order Date]], SalesData[[#This Row],[Ship Date]], SalesData[[#This Row],[Order Date]])</f>
        <v>42835</v>
      </c>
      <c r="F90" s="8">
        <f>IF(SalesData[[#This Row],[Ship Date]]&lt;SalesData[[#This Row],[Order Date]], SalesData[[#This Row],[Order Date]], SalesData[[#This Row],[Ship Date]])</f>
        <v>43749</v>
      </c>
      <c r="G90" s="11">
        <f>SalesData[[#This Row],[Shipdate fixed]] - SalesData[[#This Row],[Orderdate fixed]]</f>
        <v>914</v>
      </c>
      <c r="H90" s="11">
        <f>YEAR(SalesData[[#This Row],[Orderdate fixed]])</f>
        <v>2017</v>
      </c>
      <c r="I90" s="11" t="str">
        <f>"Q"&amp;ROUNDUP(MONTH(SalesData[[#This Row],[Orderdate fixed]])/3,0)</f>
        <v>Q2</v>
      </c>
      <c r="J90" s="8" t="str">
        <f>TEXT(SalesData[[#This Row],[Orderdate fixed]],"mmm")</f>
        <v>Apr</v>
      </c>
      <c r="K90" t="s">
        <v>38</v>
      </c>
      <c r="L90" t="s">
        <v>614</v>
      </c>
      <c r="M90" s="14" t="s">
        <v>615</v>
      </c>
      <c r="N90" t="s">
        <v>25</v>
      </c>
      <c r="O90" t="s">
        <v>26</v>
      </c>
      <c r="P90" t="s">
        <v>49</v>
      </c>
      <c r="Q90" t="s">
        <v>50</v>
      </c>
      <c r="R90" s="5">
        <v>90032</v>
      </c>
      <c r="S90" t="s">
        <v>51</v>
      </c>
      <c r="T90" t="s">
        <v>101</v>
      </c>
      <c r="U90" t="s">
        <v>31</v>
      </c>
      <c r="V90" t="s">
        <v>53</v>
      </c>
      <c r="W90" t="s">
        <v>102</v>
      </c>
      <c r="X90" s="9">
        <v>9.24</v>
      </c>
      <c r="Y90">
        <v>3</v>
      </c>
      <c r="Z90" s="12">
        <v>0</v>
      </c>
      <c r="AA90" s="9">
        <v>4.4352</v>
      </c>
      <c r="AB90" t="str">
        <f>IF(AND(SalesData[[#This Row],[Profit]]=0,SalesData[[#This Row],[Sales]]&gt;0),"Zero-Profit Order","OK")</f>
        <v>OK</v>
      </c>
      <c r="AC90" s="9">
        <f>IFERROR(SalesData[[#This Row],[Profit]]/SalesData[[#This Row],[Sales]],0)</f>
        <v>0.48</v>
      </c>
      <c r="AE90"/>
    </row>
    <row r="91" spans="1:31" x14ac:dyDescent="0.25">
      <c r="A91">
        <v>190</v>
      </c>
      <c r="B91" t="s">
        <v>240</v>
      </c>
      <c r="C91" s="2">
        <v>41978</v>
      </c>
      <c r="D91" s="13">
        <v>42291</v>
      </c>
      <c r="E91" s="8">
        <f>IF(SalesData[[#This Row],[Ship Date]]&lt;SalesData[[#This Row],[Order Date]], SalesData[[#This Row],[Ship Date]], SalesData[[#This Row],[Order Date]])</f>
        <v>41978</v>
      </c>
      <c r="F91" s="8">
        <f>IF(SalesData[[#This Row],[Ship Date]]&lt;SalesData[[#This Row],[Order Date]], SalesData[[#This Row],[Order Date]], SalesData[[#This Row],[Ship Date]])</f>
        <v>42291</v>
      </c>
      <c r="G91" s="11">
        <f>SalesData[[#This Row],[Shipdate fixed]] - SalesData[[#This Row],[Orderdate fixed]]</f>
        <v>313</v>
      </c>
      <c r="H91" s="11">
        <f>YEAR(SalesData[[#This Row],[Orderdate fixed]])</f>
        <v>2014</v>
      </c>
      <c r="I91" s="11" t="str">
        <f>"Q"&amp;ROUNDUP(MONTH(SalesData[[#This Row],[Orderdate fixed]])/3,0)</f>
        <v>Q4</v>
      </c>
      <c r="J91" s="8" t="str">
        <f>TEXT(SalesData[[#This Row],[Orderdate fixed]],"mmm")</f>
        <v>Dec</v>
      </c>
      <c r="K91" t="s">
        <v>78</v>
      </c>
      <c r="L91" t="s">
        <v>241</v>
      </c>
      <c r="M91" s="14" t="s">
        <v>242</v>
      </c>
      <c r="N91" t="s">
        <v>90</v>
      </c>
      <c r="O91" t="s">
        <v>26</v>
      </c>
      <c r="P91" t="s">
        <v>158</v>
      </c>
      <c r="Q91" t="s">
        <v>109</v>
      </c>
      <c r="R91" s="5">
        <v>10035</v>
      </c>
      <c r="S91" t="s">
        <v>62</v>
      </c>
      <c r="T91" t="s">
        <v>243</v>
      </c>
      <c r="U91" t="s">
        <v>31</v>
      </c>
      <c r="V91" t="s">
        <v>32</v>
      </c>
      <c r="W91" t="s">
        <v>244</v>
      </c>
      <c r="X91" s="9">
        <v>899.13599999999997</v>
      </c>
      <c r="Y91">
        <v>4</v>
      </c>
      <c r="Z91" s="12">
        <v>0.2</v>
      </c>
      <c r="AA91" s="9">
        <v>112.392</v>
      </c>
      <c r="AB91" t="str">
        <f>IF(AND(SalesData[[#This Row],[Profit]]=0,SalesData[[#This Row],[Sales]]&gt;0),"Zero-Profit Order","OK")</f>
        <v>OK</v>
      </c>
      <c r="AC91" s="9">
        <f>IFERROR(SalesData[[#This Row],[Profit]]/SalesData[[#This Row],[Sales]],0)</f>
        <v>0.125</v>
      </c>
      <c r="AE91"/>
    </row>
    <row r="92" spans="1:31" x14ac:dyDescent="0.25">
      <c r="A92">
        <v>8348</v>
      </c>
      <c r="B92" t="s">
        <v>3986</v>
      </c>
      <c r="C92" s="2">
        <v>43228</v>
      </c>
      <c r="D92" s="13">
        <v>42099</v>
      </c>
      <c r="E92" s="8">
        <f>IF(SalesData[[#This Row],[Ship Date]]&lt;SalesData[[#This Row],[Order Date]], SalesData[[#This Row],[Ship Date]], SalesData[[#This Row],[Order Date]])</f>
        <v>42099</v>
      </c>
      <c r="F92" s="8">
        <f>IF(SalesData[[#This Row],[Ship Date]]&lt;SalesData[[#This Row],[Order Date]], SalesData[[#This Row],[Order Date]], SalesData[[#This Row],[Ship Date]])</f>
        <v>43228</v>
      </c>
      <c r="G92" s="11">
        <f>SalesData[[#This Row],[Shipdate fixed]] - SalesData[[#This Row],[Orderdate fixed]]</f>
        <v>1129</v>
      </c>
      <c r="H92" s="11">
        <f>YEAR(SalesData[[#This Row],[Orderdate fixed]])</f>
        <v>2015</v>
      </c>
      <c r="I92" s="11" t="str">
        <f>"Q"&amp;ROUNDUP(MONTH(SalesData[[#This Row],[Orderdate fixed]])/3,0)</f>
        <v>Q2</v>
      </c>
      <c r="J92" s="8" t="str">
        <f>TEXT(SalesData[[#This Row],[Orderdate fixed]],"mmm")</f>
        <v>Apr</v>
      </c>
      <c r="K92" t="s">
        <v>38</v>
      </c>
      <c r="L92" t="s">
        <v>1301</v>
      </c>
      <c r="M92" s="14" t="s">
        <v>1302</v>
      </c>
      <c r="N92" t="s">
        <v>81</v>
      </c>
      <c r="O92" t="s">
        <v>26</v>
      </c>
      <c r="P92" t="s">
        <v>452</v>
      </c>
      <c r="Q92" t="s">
        <v>415</v>
      </c>
      <c r="R92" s="5">
        <v>1841</v>
      </c>
      <c r="S92" t="s">
        <v>62</v>
      </c>
      <c r="T92" t="s">
        <v>2185</v>
      </c>
      <c r="U92" t="s">
        <v>31</v>
      </c>
      <c r="V92" t="s">
        <v>53</v>
      </c>
      <c r="W92" t="s">
        <v>2186</v>
      </c>
      <c r="X92" s="9">
        <v>9.48</v>
      </c>
      <c r="Y92">
        <v>1</v>
      </c>
      <c r="Z92" s="12">
        <v>0</v>
      </c>
      <c r="AA92" s="9">
        <v>3.7919999999999998</v>
      </c>
      <c r="AB92" t="str">
        <f>IF(AND(SalesData[[#This Row],[Profit]]=0,SalesData[[#This Row],[Sales]]&gt;0),"Zero-Profit Order","OK")</f>
        <v>OK</v>
      </c>
      <c r="AC92" s="9">
        <f>IFERROR(SalesData[[#This Row],[Profit]]/SalesData[[#This Row],[Sales]],0)</f>
        <v>0.39999999999999997</v>
      </c>
      <c r="AE92"/>
    </row>
    <row r="93" spans="1:31" x14ac:dyDescent="0.25">
      <c r="A93">
        <v>2557</v>
      </c>
      <c r="B93" t="s">
        <v>1940</v>
      </c>
      <c r="C93" s="2">
        <v>42142</v>
      </c>
      <c r="D93" s="13">
        <v>42657</v>
      </c>
      <c r="E93" s="8">
        <f>IF(SalesData[[#This Row],[Ship Date]]&lt;SalesData[[#This Row],[Order Date]], SalesData[[#This Row],[Ship Date]], SalesData[[#This Row],[Order Date]])</f>
        <v>42142</v>
      </c>
      <c r="F93" s="8">
        <f>IF(SalesData[[#This Row],[Ship Date]]&lt;SalesData[[#This Row],[Order Date]], SalesData[[#This Row],[Order Date]], SalesData[[#This Row],[Ship Date]])</f>
        <v>42657</v>
      </c>
      <c r="G93" s="11">
        <f>SalesData[[#This Row],[Shipdate fixed]] - SalesData[[#This Row],[Orderdate fixed]]</f>
        <v>515</v>
      </c>
      <c r="H93" s="11">
        <f>YEAR(SalesData[[#This Row],[Orderdate fixed]])</f>
        <v>2015</v>
      </c>
      <c r="I93" s="11" t="str">
        <f>"Q"&amp;ROUNDUP(MONTH(SalesData[[#This Row],[Orderdate fixed]])/3,0)</f>
        <v>Q2</v>
      </c>
      <c r="J93" s="8" t="str">
        <f>TEXT(SalesData[[#This Row],[Orderdate fixed]],"mmm")</f>
        <v>May</v>
      </c>
      <c r="K93" t="s">
        <v>38</v>
      </c>
      <c r="L93" t="s">
        <v>1941</v>
      </c>
      <c r="M93" s="14" t="s">
        <v>1942</v>
      </c>
      <c r="N93" t="s">
        <v>81</v>
      </c>
      <c r="O93" t="s">
        <v>26</v>
      </c>
      <c r="P93" t="s">
        <v>91</v>
      </c>
      <c r="Q93" t="s">
        <v>83</v>
      </c>
      <c r="R93" s="5">
        <v>77070</v>
      </c>
      <c r="S93" t="s">
        <v>84</v>
      </c>
      <c r="T93" t="s">
        <v>1943</v>
      </c>
      <c r="U93" t="s">
        <v>31</v>
      </c>
      <c r="V93" t="s">
        <v>53</v>
      </c>
      <c r="W93" t="s">
        <v>1944</v>
      </c>
      <c r="X93" s="9">
        <v>51.712000000000003</v>
      </c>
      <c r="Y93">
        <v>8</v>
      </c>
      <c r="Z93" s="12">
        <v>0.6</v>
      </c>
      <c r="AA93" s="9">
        <v>-32.32</v>
      </c>
      <c r="AB93" t="str">
        <f>IF(AND(SalesData[[#This Row],[Profit]]=0,SalesData[[#This Row],[Sales]]&gt;0),"Zero-Profit Order","OK")</f>
        <v>OK</v>
      </c>
      <c r="AC93" s="9">
        <f>IFERROR(SalesData[[#This Row],[Profit]]/SalesData[[#This Row],[Sales]],0)</f>
        <v>-0.625</v>
      </c>
      <c r="AE93"/>
    </row>
    <row r="94" spans="1:31" x14ac:dyDescent="0.25">
      <c r="A94">
        <v>7358</v>
      </c>
      <c r="B94" t="s">
        <v>3712</v>
      </c>
      <c r="C94" s="2">
        <v>42158</v>
      </c>
      <c r="D94" s="13">
        <v>42657</v>
      </c>
      <c r="E94" s="8">
        <f>IF(SalesData[[#This Row],[Ship Date]]&lt;SalesData[[#This Row],[Order Date]], SalesData[[#This Row],[Ship Date]], SalesData[[#This Row],[Order Date]])</f>
        <v>42158</v>
      </c>
      <c r="F94" s="8">
        <f>IF(SalesData[[#This Row],[Ship Date]]&lt;SalesData[[#This Row],[Order Date]], SalesData[[#This Row],[Order Date]], SalesData[[#This Row],[Ship Date]])</f>
        <v>42657</v>
      </c>
      <c r="G94" s="11">
        <f>SalesData[[#This Row],[Shipdate fixed]] - SalesData[[#This Row],[Orderdate fixed]]</f>
        <v>499</v>
      </c>
      <c r="H94" s="11">
        <f>YEAR(SalesData[[#This Row],[Orderdate fixed]])</f>
        <v>2015</v>
      </c>
      <c r="I94" s="11" t="str">
        <f>"Q"&amp;ROUNDUP(MONTH(SalesData[[#This Row],[Orderdate fixed]])/3,0)</f>
        <v>Q2</v>
      </c>
      <c r="J94" s="8" t="str">
        <f>TEXT(SalesData[[#This Row],[Orderdate fixed]],"mmm")</f>
        <v>Jun</v>
      </c>
      <c r="K94" t="s">
        <v>38</v>
      </c>
      <c r="L94" t="s">
        <v>3417</v>
      </c>
      <c r="M94" s="14" t="s">
        <v>3418</v>
      </c>
      <c r="N94" t="s">
        <v>90</v>
      </c>
      <c r="O94" t="s">
        <v>26</v>
      </c>
      <c r="P94" t="s">
        <v>500</v>
      </c>
      <c r="Q94" t="s">
        <v>501</v>
      </c>
      <c r="R94" s="5">
        <v>85023</v>
      </c>
      <c r="S94" t="s">
        <v>51</v>
      </c>
      <c r="T94" t="s">
        <v>1372</v>
      </c>
      <c r="U94" t="s">
        <v>31</v>
      </c>
      <c r="V94" t="s">
        <v>53</v>
      </c>
      <c r="W94" t="s">
        <v>1373</v>
      </c>
      <c r="X94" s="9">
        <v>169.56800000000001</v>
      </c>
      <c r="Y94">
        <v>2</v>
      </c>
      <c r="Z94" s="12">
        <v>0.2</v>
      </c>
      <c r="AA94" s="9">
        <v>0</v>
      </c>
      <c r="AB94" t="str">
        <f>IF(AND(SalesData[[#This Row],[Profit]]=0,SalesData[[#This Row],[Sales]]&gt;0),"Zero-Profit Order","OK")</f>
        <v>Zero-Profit Order</v>
      </c>
      <c r="AC94" s="9">
        <f>IFERROR(SalesData[[#This Row],[Profit]]/SalesData[[#This Row],[Sales]],0)</f>
        <v>0</v>
      </c>
      <c r="AE94"/>
    </row>
    <row r="95" spans="1:31" x14ac:dyDescent="0.25">
      <c r="A95">
        <v>1494</v>
      </c>
      <c r="B95" t="s">
        <v>1300</v>
      </c>
      <c r="C95" s="2">
        <v>42637</v>
      </c>
      <c r="D95" s="13">
        <v>42805</v>
      </c>
      <c r="E95" s="8">
        <f>IF(SalesData[[#This Row],[Ship Date]]&lt;SalesData[[#This Row],[Order Date]], SalesData[[#This Row],[Ship Date]], SalesData[[#This Row],[Order Date]])</f>
        <v>42637</v>
      </c>
      <c r="F95" s="8">
        <f>IF(SalesData[[#This Row],[Ship Date]]&lt;SalesData[[#This Row],[Order Date]], SalesData[[#This Row],[Order Date]], SalesData[[#This Row],[Ship Date]])</f>
        <v>42805</v>
      </c>
      <c r="G95" s="11">
        <f>SalesData[[#This Row],[Shipdate fixed]] - SalesData[[#This Row],[Orderdate fixed]]</f>
        <v>168</v>
      </c>
      <c r="H95" s="11">
        <f>YEAR(SalesData[[#This Row],[Orderdate fixed]])</f>
        <v>2016</v>
      </c>
      <c r="I95" s="11" t="str">
        <f>"Q"&amp;ROUNDUP(MONTH(SalesData[[#This Row],[Orderdate fixed]])/3,0)</f>
        <v>Q3</v>
      </c>
      <c r="J95" s="8" t="str">
        <f>TEXT(SalesData[[#This Row],[Orderdate fixed]],"mmm")</f>
        <v>Sep</v>
      </c>
      <c r="K95" t="s">
        <v>38</v>
      </c>
      <c r="L95" t="s">
        <v>1301</v>
      </c>
      <c r="M95" s="14" t="s">
        <v>1302</v>
      </c>
      <c r="N95" t="s">
        <v>81</v>
      </c>
      <c r="O95" t="s">
        <v>26</v>
      </c>
      <c r="P95" t="s">
        <v>663</v>
      </c>
      <c r="Q95" t="s">
        <v>177</v>
      </c>
      <c r="R95" s="5">
        <v>98661</v>
      </c>
      <c r="S95" t="s">
        <v>51</v>
      </c>
      <c r="T95" t="s">
        <v>940</v>
      </c>
      <c r="U95" t="s">
        <v>31</v>
      </c>
      <c r="V95" t="s">
        <v>53</v>
      </c>
      <c r="W95" t="s">
        <v>941</v>
      </c>
      <c r="X95" s="9">
        <v>9.64</v>
      </c>
      <c r="Y95">
        <v>2</v>
      </c>
      <c r="Z95" s="12">
        <v>0</v>
      </c>
      <c r="AA95" s="9">
        <v>3.6631999999999998</v>
      </c>
      <c r="AB95" t="str">
        <f>IF(AND(SalesData[[#This Row],[Profit]]=0,SalesData[[#This Row],[Sales]]&gt;0),"Zero-Profit Order","OK")</f>
        <v>OK</v>
      </c>
      <c r="AC95" s="9">
        <f>IFERROR(SalesData[[#This Row],[Profit]]/SalesData[[#This Row],[Sales]],0)</f>
        <v>0.37999999999999995</v>
      </c>
      <c r="AE95"/>
    </row>
    <row r="96" spans="1:31" x14ac:dyDescent="0.25">
      <c r="A96">
        <v>5318</v>
      </c>
      <c r="B96" t="s">
        <v>3104</v>
      </c>
      <c r="C96" s="2">
        <v>42259</v>
      </c>
      <c r="D96" s="13">
        <v>42865</v>
      </c>
      <c r="E96" s="8">
        <f>IF(SalesData[[#This Row],[Ship Date]]&lt;SalesData[[#This Row],[Order Date]], SalesData[[#This Row],[Ship Date]], SalesData[[#This Row],[Order Date]])</f>
        <v>42259</v>
      </c>
      <c r="F96" s="8">
        <f>IF(SalesData[[#This Row],[Ship Date]]&lt;SalesData[[#This Row],[Order Date]], SalesData[[#This Row],[Order Date]], SalesData[[#This Row],[Ship Date]])</f>
        <v>42865</v>
      </c>
      <c r="G96" s="11">
        <f>SalesData[[#This Row],[Shipdate fixed]] - SalesData[[#This Row],[Orderdate fixed]]</f>
        <v>606</v>
      </c>
      <c r="H96" s="11">
        <f>YEAR(SalesData[[#This Row],[Orderdate fixed]])</f>
        <v>2015</v>
      </c>
      <c r="I96" s="11" t="str">
        <f>"Q"&amp;ROUNDUP(MONTH(SalesData[[#This Row],[Orderdate fixed]])/3,0)</f>
        <v>Q3</v>
      </c>
      <c r="J96" s="8" t="str">
        <f>TEXT(SalesData[[#This Row],[Orderdate fixed]],"mmm")</f>
        <v>Sep</v>
      </c>
      <c r="K96" t="s">
        <v>78</v>
      </c>
      <c r="L96" t="s">
        <v>2412</v>
      </c>
      <c r="M96" s="14" t="s">
        <v>2413</v>
      </c>
      <c r="N96" t="s">
        <v>90</v>
      </c>
      <c r="O96" t="s">
        <v>26</v>
      </c>
      <c r="P96" t="s">
        <v>3105</v>
      </c>
      <c r="Q96" t="s">
        <v>128</v>
      </c>
      <c r="R96" s="5">
        <v>37918</v>
      </c>
      <c r="S96" t="s">
        <v>29</v>
      </c>
      <c r="T96" t="s">
        <v>532</v>
      </c>
      <c r="U96" t="s">
        <v>31</v>
      </c>
      <c r="V96" t="s">
        <v>53</v>
      </c>
      <c r="W96" t="s">
        <v>3106</v>
      </c>
      <c r="X96" s="9">
        <v>9.6560000000000006</v>
      </c>
      <c r="Y96">
        <v>1</v>
      </c>
      <c r="Z96" s="12">
        <v>0.2</v>
      </c>
      <c r="AA96" s="9">
        <v>1.5690999999999999</v>
      </c>
      <c r="AB96" t="str">
        <f>IF(AND(SalesData[[#This Row],[Profit]]=0,SalesData[[#This Row],[Sales]]&gt;0),"Zero-Profit Order","OK")</f>
        <v>OK</v>
      </c>
      <c r="AC96" s="9">
        <f>IFERROR(SalesData[[#This Row],[Profit]]/SalesData[[#This Row],[Sales]],0)</f>
        <v>0.16249999999999998</v>
      </c>
      <c r="AE96"/>
    </row>
    <row r="97" spans="1:31" x14ac:dyDescent="0.25">
      <c r="A97">
        <v>1396</v>
      </c>
      <c r="B97" t="s">
        <v>1225</v>
      </c>
      <c r="C97" s="2">
        <v>42414</v>
      </c>
      <c r="D97" s="13">
        <v>43022</v>
      </c>
      <c r="E97" s="8">
        <f>IF(SalesData[[#This Row],[Ship Date]]&lt;SalesData[[#This Row],[Order Date]], SalesData[[#This Row],[Ship Date]], SalesData[[#This Row],[Order Date]])</f>
        <v>42414</v>
      </c>
      <c r="F97" s="8">
        <f>IF(SalesData[[#This Row],[Ship Date]]&lt;SalesData[[#This Row],[Order Date]], SalesData[[#This Row],[Order Date]], SalesData[[#This Row],[Ship Date]])</f>
        <v>43022</v>
      </c>
      <c r="G97" s="11">
        <f>SalesData[[#This Row],[Shipdate fixed]] - SalesData[[#This Row],[Orderdate fixed]]</f>
        <v>608</v>
      </c>
      <c r="H97" s="11">
        <f>YEAR(SalesData[[#This Row],[Orderdate fixed]])</f>
        <v>2016</v>
      </c>
      <c r="I97" s="11" t="str">
        <f>"Q"&amp;ROUNDUP(MONTH(SalesData[[#This Row],[Orderdate fixed]])/3,0)</f>
        <v>Q1</v>
      </c>
      <c r="J97" s="8" t="str">
        <f>TEXT(SalesData[[#This Row],[Orderdate fixed]],"mmm")</f>
        <v>Feb</v>
      </c>
      <c r="K97" t="s">
        <v>38</v>
      </c>
      <c r="L97" t="s">
        <v>1226</v>
      </c>
      <c r="M97" s="14" t="s">
        <v>1227</v>
      </c>
      <c r="N97" t="s">
        <v>81</v>
      </c>
      <c r="O97" t="s">
        <v>26</v>
      </c>
      <c r="P97" t="s">
        <v>164</v>
      </c>
      <c r="Q97" t="s">
        <v>121</v>
      </c>
      <c r="R97" s="5">
        <v>60505</v>
      </c>
      <c r="S97" t="s">
        <v>84</v>
      </c>
      <c r="T97" t="s">
        <v>1230</v>
      </c>
      <c r="U97" t="s">
        <v>31</v>
      </c>
      <c r="V97" t="s">
        <v>44</v>
      </c>
      <c r="W97" t="s">
        <v>1231</v>
      </c>
      <c r="X97" s="9">
        <v>66.644999999999996</v>
      </c>
      <c r="Y97">
        <v>3</v>
      </c>
      <c r="Z97" s="12">
        <v>0.5</v>
      </c>
      <c r="AA97" s="9">
        <v>-42.652799999999999</v>
      </c>
      <c r="AB97" t="str">
        <f>IF(AND(SalesData[[#This Row],[Profit]]=0,SalesData[[#This Row],[Sales]]&gt;0),"Zero-Profit Order","OK")</f>
        <v>OK</v>
      </c>
      <c r="AC97" s="9">
        <f>IFERROR(SalesData[[#This Row],[Profit]]/SalesData[[#This Row],[Sales]],0)</f>
        <v>-0.64</v>
      </c>
      <c r="AE97"/>
    </row>
    <row r="98" spans="1:31" x14ac:dyDescent="0.25">
      <c r="A98">
        <v>77</v>
      </c>
      <c r="B98" t="s">
        <v>133</v>
      </c>
      <c r="C98" s="2">
        <v>42420</v>
      </c>
      <c r="D98" s="13">
        <v>43051</v>
      </c>
      <c r="E98" s="8">
        <f>IF(SalesData[[#This Row],[Ship Date]]&lt;SalesData[[#This Row],[Order Date]], SalesData[[#This Row],[Ship Date]], SalesData[[#This Row],[Order Date]])</f>
        <v>42420</v>
      </c>
      <c r="F98" s="8">
        <f>IF(SalesData[[#This Row],[Ship Date]]&lt;SalesData[[#This Row],[Order Date]], SalesData[[#This Row],[Order Date]], SalesData[[#This Row],[Ship Date]])</f>
        <v>43051</v>
      </c>
      <c r="G98" s="11">
        <f>SalesData[[#This Row],[Shipdate fixed]] - SalesData[[#This Row],[Orderdate fixed]]</f>
        <v>631</v>
      </c>
      <c r="H98" s="11">
        <f>YEAR(SalesData[[#This Row],[Orderdate fixed]])</f>
        <v>2016</v>
      </c>
      <c r="I98" s="11" t="str">
        <f>"Q"&amp;ROUNDUP(MONTH(SalesData[[#This Row],[Orderdate fixed]])/3,0)</f>
        <v>Q1</v>
      </c>
      <c r="J98" s="8" t="str">
        <f>TEXT(SalesData[[#This Row],[Orderdate fixed]],"mmm")</f>
        <v>Feb</v>
      </c>
      <c r="K98" t="s">
        <v>78</v>
      </c>
      <c r="L98" t="s">
        <v>134</v>
      </c>
      <c r="M98" s="14" t="s">
        <v>135</v>
      </c>
      <c r="N98" t="s">
        <v>81</v>
      </c>
      <c r="O98" t="s">
        <v>26</v>
      </c>
      <c r="P98" t="s">
        <v>91</v>
      </c>
      <c r="Q98" t="s">
        <v>83</v>
      </c>
      <c r="R98" s="5">
        <v>77041</v>
      </c>
      <c r="S98" t="s">
        <v>84</v>
      </c>
      <c r="T98" t="s">
        <v>136</v>
      </c>
      <c r="U98" t="s">
        <v>31</v>
      </c>
      <c r="V98" t="s">
        <v>53</v>
      </c>
      <c r="W98" t="s">
        <v>137</v>
      </c>
      <c r="X98" s="9">
        <v>9.7080000000000002</v>
      </c>
      <c r="Y98">
        <v>3</v>
      </c>
      <c r="Z98" s="12">
        <v>0.6</v>
      </c>
      <c r="AA98" s="9">
        <v>-5.8247999999999998</v>
      </c>
      <c r="AB98" t="str">
        <f>IF(AND(SalesData[[#This Row],[Profit]]=0,SalesData[[#This Row],[Sales]]&gt;0),"Zero-Profit Order","OK")</f>
        <v>OK</v>
      </c>
      <c r="AC98" s="9">
        <f>IFERROR(SalesData[[#This Row],[Profit]]/SalesData[[#This Row],[Sales]],0)</f>
        <v>-0.6</v>
      </c>
      <c r="AE98"/>
    </row>
    <row r="99" spans="1:31" x14ac:dyDescent="0.25">
      <c r="A99">
        <v>8006</v>
      </c>
      <c r="B99" t="s">
        <v>3886</v>
      </c>
      <c r="C99" s="2">
        <v>41657</v>
      </c>
      <c r="D99" s="13">
        <v>41710</v>
      </c>
      <c r="E99" s="8">
        <f>IF(SalesData[[#This Row],[Ship Date]]&lt;SalesData[[#This Row],[Order Date]], SalesData[[#This Row],[Ship Date]], SalesData[[#This Row],[Order Date]])</f>
        <v>41657</v>
      </c>
      <c r="F99" s="8">
        <f>IF(SalesData[[#This Row],[Ship Date]]&lt;SalesData[[#This Row],[Order Date]], SalesData[[#This Row],[Order Date]], SalesData[[#This Row],[Ship Date]])</f>
        <v>41710</v>
      </c>
      <c r="G99" s="11">
        <f>SalesData[[#This Row],[Shipdate fixed]] - SalesData[[#This Row],[Orderdate fixed]]</f>
        <v>53</v>
      </c>
      <c r="H99" s="11">
        <f>YEAR(SalesData[[#This Row],[Orderdate fixed]])</f>
        <v>2014</v>
      </c>
      <c r="I99" s="11" t="str">
        <f>"Q"&amp;ROUNDUP(MONTH(SalesData[[#This Row],[Orderdate fixed]])/3,0)</f>
        <v>Q1</v>
      </c>
      <c r="J99" s="8" t="str">
        <f>TEXT(SalesData[[#This Row],[Orderdate fixed]],"mmm")</f>
        <v>Jan</v>
      </c>
      <c r="K99" t="s">
        <v>78</v>
      </c>
      <c r="L99" t="s">
        <v>2674</v>
      </c>
      <c r="M99" s="14" t="s">
        <v>2675</v>
      </c>
      <c r="N99" t="s">
        <v>25</v>
      </c>
      <c r="O99" t="s">
        <v>26</v>
      </c>
      <c r="P99" t="s">
        <v>2024</v>
      </c>
      <c r="Q99" t="s">
        <v>415</v>
      </c>
      <c r="R99" s="5">
        <v>1852</v>
      </c>
      <c r="S99" t="s">
        <v>62</v>
      </c>
      <c r="T99" t="s">
        <v>1080</v>
      </c>
      <c r="U99" t="s">
        <v>31</v>
      </c>
      <c r="V99" t="s">
        <v>53</v>
      </c>
      <c r="W99" t="s">
        <v>1081</v>
      </c>
      <c r="X99" s="9">
        <v>9.82</v>
      </c>
      <c r="Y99">
        <v>2</v>
      </c>
      <c r="Z99" s="12">
        <v>0</v>
      </c>
      <c r="AA99" s="9">
        <v>3.2406000000000001</v>
      </c>
      <c r="AB99" t="str">
        <f>IF(AND(SalesData[[#This Row],[Profit]]=0,SalesData[[#This Row],[Sales]]&gt;0),"Zero-Profit Order","OK")</f>
        <v>OK</v>
      </c>
      <c r="AC99" s="9">
        <f>IFERROR(SalesData[[#This Row],[Profit]]/SalesData[[#This Row],[Sales]],0)</f>
        <v>0.33</v>
      </c>
      <c r="AE99"/>
    </row>
    <row r="100" spans="1:31" x14ac:dyDescent="0.25">
      <c r="A100">
        <v>7171</v>
      </c>
      <c r="B100" t="s">
        <v>3648</v>
      </c>
      <c r="C100" s="2">
        <v>42390</v>
      </c>
      <c r="D100" s="13">
        <v>43022</v>
      </c>
      <c r="E100" s="8">
        <f>IF(SalesData[[#This Row],[Ship Date]]&lt;SalesData[[#This Row],[Order Date]], SalesData[[#This Row],[Ship Date]], SalesData[[#This Row],[Order Date]])</f>
        <v>42390</v>
      </c>
      <c r="F100" s="8">
        <f>IF(SalesData[[#This Row],[Ship Date]]&lt;SalesData[[#This Row],[Order Date]], SalesData[[#This Row],[Order Date]], SalesData[[#This Row],[Ship Date]])</f>
        <v>43022</v>
      </c>
      <c r="G100" s="11">
        <f>SalesData[[#This Row],[Shipdate fixed]] - SalesData[[#This Row],[Orderdate fixed]]</f>
        <v>632</v>
      </c>
      <c r="H100" s="11">
        <f>YEAR(SalesData[[#This Row],[Orderdate fixed]])</f>
        <v>2016</v>
      </c>
      <c r="I100" s="11" t="str">
        <f>"Q"&amp;ROUNDUP(MONTH(SalesData[[#This Row],[Orderdate fixed]])/3,0)</f>
        <v>Q1</v>
      </c>
      <c r="J100" s="8" t="str">
        <f>TEXT(SalesData[[#This Row],[Orderdate fixed]],"mmm")</f>
        <v>Jan</v>
      </c>
      <c r="K100" t="s">
        <v>38</v>
      </c>
      <c r="L100" t="s">
        <v>814</v>
      </c>
      <c r="M100" s="14" t="s">
        <v>815</v>
      </c>
      <c r="N100" t="s">
        <v>25</v>
      </c>
      <c r="O100" t="s">
        <v>26</v>
      </c>
      <c r="P100" t="s">
        <v>158</v>
      </c>
      <c r="Q100" t="s">
        <v>109</v>
      </c>
      <c r="R100" s="5">
        <v>10009</v>
      </c>
      <c r="S100" t="s">
        <v>62</v>
      </c>
      <c r="T100" t="s">
        <v>476</v>
      </c>
      <c r="U100" t="s">
        <v>31</v>
      </c>
      <c r="V100" t="s">
        <v>35</v>
      </c>
      <c r="W100" t="s">
        <v>477</v>
      </c>
      <c r="X100" s="9">
        <v>145.76400000000001</v>
      </c>
      <c r="Y100">
        <v>2</v>
      </c>
      <c r="Z100" s="12">
        <v>0.1</v>
      </c>
      <c r="AA100" s="9">
        <v>3.2391999999999999</v>
      </c>
      <c r="AB100" t="str">
        <f>IF(AND(SalesData[[#This Row],[Profit]]=0,SalesData[[#This Row],[Sales]]&gt;0),"Zero-Profit Order","OK")</f>
        <v>OK</v>
      </c>
      <c r="AC100" s="9">
        <f>IFERROR(SalesData[[#This Row],[Profit]]/SalesData[[#This Row],[Sales]],0)</f>
        <v>2.222222222222222E-2</v>
      </c>
      <c r="AE100"/>
    </row>
    <row r="101" spans="1:31" x14ac:dyDescent="0.25">
      <c r="A101">
        <v>717</v>
      </c>
      <c r="B101" t="s">
        <v>719</v>
      </c>
      <c r="C101" s="2">
        <v>41769</v>
      </c>
      <c r="D101" s="13">
        <v>41653</v>
      </c>
      <c r="E101" s="8">
        <f>IF(SalesData[[#This Row],[Ship Date]]&lt;SalesData[[#This Row],[Order Date]], SalesData[[#This Row],[Ship Date]], SalesData[[#This Row],[Order Date]])</f>
        <v>41653</v>
      </c>
      <c r="F101" s="8">
        <f>IF(SalesData[[#This Row],[Ship Date]]&lt;SalesData[[#This Row],[Order Date]], SalesData[[#This Row],[Order Date]], SalesData[[#This Row],[Ship Date]])</f>
        <v>41769</v>
      </c>
      <c r="G101" s="11">
        <f>SalesData[[#This Row],[Shipdate fixed]] - SalesData[[#This Row],[Orderdate fixed]]</f>
        <v>116</v>
      </c>
      <c r="H101" s="11">
        <f>YEAR(SalesData[[#This Row],[Orderdate fixed]])</f>
        <v>2014</v>
      </c>
      <c r="I101" s="11" t="str">
        <f>"Q"&amp;ROUNDUP(MONTH(SalesData[[#This Row],[Orderdate fixed]])/3,0)</f>
        <v>Q1</v>
      </c>
      <c r="J101" s="8" t="str">
        <f>TEXT(SalesData[[#This Row],[Orderdate fixed]],"mmm")</f>
        <v>Jan</v>
      </c>
      <c r="K101" t="s">
        <v>78</v>
      </c>
      <c r="L101" t="s">
        <v>720</v>
      </c>
      <c r="M101" s="14" t="s">
        <v>721</v>
      </c>
      <c r="N101" t="s">
        <v>25</v>
      </c>
      <c r="O101" t="s">
        <v>26</v>
      </c>
      <c r="P101" t="s">
        <v>722</v>
      </c>
      <c r="Q101" t="s">
        <v>184</v>
      </c>
      <c r="R101" s="5">
        <v>19901</v>
      </c>
      <c r="S101" t="s">
        <v>62</v>
      </c>
      <c r="T101" t="s">
        <v>631</v>
      </c>
      <c r="U101" t="s">
        <v>31</v>
      </c>
      <c r="V101" t="s">
        <v>53</v>
      </c>
      <c r="W101" t="s">
        <v>632</v>
      </c>
      <c r="X101" s="9">
        <v>9.94</v>
      </c>
      <c r="Y101">
        <v>2</v>
      </c>
      <c r="Z101" s="12">
        <v>0</v>
      </c>
      <c r="AA101" s="9">
        <v>3.0813999999999999</v>
      </c>
      <c r="AB101" t="str">
        <f>IF(AND(SalesData[[#This Row],[Profit]]=0,SalesData[[#This Row],[Sales]]&gt;0),"Zero-Profit Order","OK")</f>
        <v>OK</v>
      </c>
      <c r="AC101" s="9">
        <f>IFERROR(SalesData[[#This Row],[Profit]]/SalesData[[#This Row],[Sales]],0)</f>
        <v>0.31</v>
      </c>
      <c r="AE101"/>
    </row>
    <row r="102" spans="1:31" x14ac:dyDescent="0.25">
      <c r="A102">
        <v>1504</v>
      </c>
      <c r="B102" t="s">
        <v>1303</v>
      </c>
      <c r="C102" s="2">
        <v>42775</v>
      </c>
      <c r="D102" s="13">
        <v>42381</v>
      </c>
      <c r="E102" s="8">
        <f>IF(SalesData[[#This Row],[Ship Date]]&lt;SalesData[[#This Row],[Order Date]], SalesData[[#This Row],[Ship Date]], SalesData[[#This Row],[Order Date]])</f>
        <v>42381</v>
      </c>
      <c r="F102" s="8">
        <f>IF(SalesData[[#This Row],[Ship Date]]&lt;SalesData[[#This Row],[Order Date]], SalesData[[#This Row],[Order Date]], SalesData[[#This Row],[Ship Date]])</f>
        <v>42775</v>
      </c>
      <c r="G102" s="11">
        <f>SalesData[[#This Row],[Shipdate fixed]] - SalesData[[#This Row],[Orderdate fixed]]</f>
        <v>394</v>
      </c>
      <c r="H102" s="11">
        <f>YEAR(SalesData[[#This Row],[Orderdate fixed]])</f>
        <v>2016</v>
      </c>
      <c r="I102" s="11" t="str">
        <f>"Q"&amp;ROUNDUP(MONTH(SalesData[[#This Row],[Orderdate fixed]])/3,0)</f>
        <v>Q1</v>
      </c>
      <c r="J102" s="8" t="str">
        <f>TEXT(SalesData[[#This Row],[Orderdate fixed]],"mmm")</f>
        <v>Jan</v>
      </c>
      <c r="K102" t="s">
        <v>38</v>
      </c>
      <c r="L102" t="s">
        <v>1304</v>
      </c>
      <c r="M102" s="14" t="s">
        <v>1305</v>
      </c>
      <c r="N102" t="s">
        <v>90</v>
      </c>
      <c r="O102" t="s">
        <v>26</v>
      </c>
      <c r="P102" t="s">
        <v>49</v>
      </c>
      <c r="Q102" t="s">
        <v>50</v>
      </c>
      <c r="R102" s="5">
        <v>90045</v>
      </c>
      <c r="S102" t="s">
        <v>51</v>
      </c>
      <c r="T102" t="s">
        <v>631</v>
      </c>
      <c r="U102" t="s">
        <v>31</v>
      </c>
      <c r="V102" t="s">
        <v>53</v>
      </c>
      <c r="W102" t="s">
        <v>632</v>
      </c>
      <c r="X102" s="9">
        <v>9.94</v>
      </c>
      <c r="Y102">
        <v>2</v>
      </c>
      <c r="Z102" s="12">
        <v>0</v>
      </c>
      <c r="AA102" s="9">
        <v>3.0813999999999999</v>
      </c>
      <c r="AB102" t="str">
        <f>IF(AND(SalesData[[#This Row],[Profit]]=0,SalesData[[#This Row],[Sales]]&gt;0),"Zero-Profit Order","OK")</f>
        <v>OK</v>
      </c>
      <c r="AC102" s="9">
        <f>IFERROR(SalesData[[#This Row],[Profit]]/SalesData[[#This Row],[Sales]],0)</f>
        <v>0.31</v>
      </c>
      <c r="AE102"/>
    </row>
    <row r="103" spans="1:31" x14ac:dyDescent="0.25">
      <c r="A103">
        <v>3821</v>
      </c>
      <c r="B103" t="s">
        <v>2562</v>
      </c>
      <c r="C103" s="2">
        <v>42415</v>
      </c>
      <c r="D103" s="13">
        <v>43022</v>
      </c>
      <c r="E103" s="8">
        <f>IF(SalesData[[#This Row],[Ship Date]]&lt;SalesData[[#This Row],[Order Date]], SalesData[[#This Row],[Ship Date]], SalesData[[#This Row],[Order Date]])</f>
        <v>42415</v>
      </c>
      <c r="F103" s="8">
        <f>IF(SalesData[[#This Row],[Ship Date]]&lt;SalesData[[#This Row],[Order Date]], SalesData[[#This Row],[Order Date]], SalesData[[#This Row],[Ship Date]])</f>
        <v>43022</v>
      </c>
      <c r="G103" s="11">
        <f>SalesData[[#This Row],[Shipdate fixed]] - SalesData[[#This Row],[Orderdate fixed]]</f>
        <v>607</v>
      </c>
      <c r="H103" s="11">
        <f>YEAR(SalesData[[#This Row],[Orderdate fixed]])</f>
        <v>2016</v>
      </c>
      <c r="I103" s="11" t="str">
        <f>"Q"&amp;ROUNDUP(MONTH(SalesData[[#This Row],[Orderdate fixed]])/3,0)</f>
        <v>Q1</v>
      </c>
      <c r="J103" s="8" t="str">
        <f>TEXT(SalesData[[#This Row],[Orderdate fixed]],"mmm")</f>
        <v>Feb</v>
      </c>
      <c r="K103" t="s">
        <v>38</v>
      </c>
      <c r="L103" t="s">
        <v>2135</v>
      </c>
      <c r="M103" s="14" t="s">
        <v>2136</v>
      </c>
      <c r="N103" t="s">
        <v>25</v>
      </c>
      <c r="O103" t="s">
        <v>26</v>
      </c>
      <c r="P103" t="s">
        <v>158</v>
      </c>
      <c r="Q103" t="s">
        <v>109</v>
      </c>
      <c r="R103" s="5">
        <v>10024</v>
      </c>
      <c r="S103" t="s">
        <v>62</v>
      </c>
      <c r="T103" t="s">
        <v>1617</v>
      </c>
      <c r="U103" t="s">
        <v>31</v>
      </c>
      <c r="V103" t="s">
        <v>32</v>
      </c>
      <c r="W103" t="s">
        <v>1618</v>
      </c>
      <c r="X103" s="9">
        <v>314.35199999999998</v>
      </c>
      <c r="Y103">
        <v>3</v>
      </c>
      <c r="Z103" s="12">
        <v>0.2</v>
      </c>
      <c r="AA103" s="9">
        <v>-15.717599999999999</v>
      </c>
      <c r="AB103" t="str">
        <f>IF(AND(SalesData[[#This Row],[Profit]]=0,SalesData[[#This Row],[Sales]]&gt;0),"Zero-Profit Order","OK")</f>
        <v>OK</v>
      </c>
      <c r="AC103" s="9">
        <f>IFERROR(SalesData[[#This Row],[Profit]]/SalesData[[#This Row],[Sales]],0)</f>
        <v>-0.05</v>
      </c>
      <c r="AE103"/>
    </row>
    <row r="104" spans="1:31" x14ac:dyDescent="0.25">
      <c r="A104">
        <v>1395</v>
      </c>
      <c r="B104" t="s">
        <v>1225</v>
      </c>
      <c r="C104" s="2">
        <v>42413</v>
      </c>
      <c r="D104" s="13">
        <v>43022</v>
      </c>
      <c r="E104" s="8">
        <f>IF(SalesData[[#This Row],[Ship Date]]&lt;SalesData[[#This Row],[Order Date]], SalesData[[#This Row],[Ship Date]], SalesData[[#This Row],[Order Date]])</f>
        <v>42413</v>
      </c>
      <c r="F104" s="8">
        <f>IF(SalesData[[#This Row],[Ship Date]]&lt;SalesData[[#This Row],[Order Date]], SalesData[[#This Row],[Order Date]], SalesData[[#This Row],[Ship Date]])</f>
        <v>43022</v>
      </c>
      <c r="G104" s="11">
        <f>SalesData[[#This Row],[Shipdate fixed]] - SalesData[[#This Row],[Orderdate fixed]]</f>
        <v>609</v>
      </c>
      <c r="H104" s="11">
        <f>YEAR(SalesData[[#This Row],[Orderdate fixed]])</f>
        <v>2016</v>
      </c>
      <c r="I104" s="11" t="str">
        <f>"Q"&amp;ROUNDUP(MONTH(SalesData[[#This Row],[Orderdate fixed]])/3,0)</f>
        <v>Q1</v>
      </c>
      <c r="J104" s="8" t="str">
        <f>TEXT(SalesData[[#This Row],[Orderdate fixed]],"mmm")</f>
        <v>Feb</v>
      </c>
      <c r="K104" t="s">
        <v>38</v>
      </c>
      <c r="L104" t="s">
        <v>1226</v>
      </c>
      <c r="M104" s="14" t="s">
        <v>1227</v>
      </c>
      <c r="N104" t="s">
        <v>81</v>
      </c>
      <c r="O104" t="s">
        <v>26</v>
      </c>
      <c r="P104" t="s">
        <v>164</v>
      </c>
      <c r="Q104" t="s">
        <v>121</v>
      </c>
      <c r="R104" s="5">
        <v>60505</v>
      </c>
      <c r="S104" t="s">
        <v>84</v>
      </c>
      <c r="T104" t="s">
        <v>1228</v>
      </c>
      <c r="U104" t="s">
        <v>31</v>
      </c>
      <c r="V104" t="s">
        <v>44</v>
      </c>
      <c r="W104" t="s">
        <v>1229</v>
      </c>
      <c r="X104" s="9">
        <v>652.45000000000005</v>
      </c>
      <c r="Y104">
        <v>5</v>
      </c>
      <c r="Z104" s="12">
        <v>0.5</v>
      </c>
      <c r="AA104" s="9">
        <v>-430.61700000000002</v>
      </c>
      <c r="AB104" t="str">
        <f>IF(AND(SalesData[[#This Row],[Profit]]=0,SalesData[[#This Row],[Sales]]&gt;0),"Zero-Profit Order","OK")</f>
        <v>OK</v>
      </c>
      <c r="AC104" s="9">
        <f>IFERROR(SalesData[[#This Row],[Profit]]/SalesData[[#This Row],[Sales]],0)</f>
        <v>-0.66</v>
      </c>
      <c r="AE104"/>
    </row>
    <row r="105" spans="1:31" x14ac:dyDescent="0.25">
      <c r="A105">
        <v>9222</v>
      </c>
      <c r="B105" t="s">
        <v>4195</v>
      </c>
      <c r="C105" s="2">
        <v>42545</v>
      </c>
      <c r="D105" s="13">
        <v>43022</v>
      </c>
      <c r="E105" s="8">
        <f>IF(SalesData[[#This Row],[Ship Date]]&lt;SalesData[[#This Row],[Order Date]], SalesData[[#This Row],[Ship Date]], SalesData[[#This Row],[Order Date]])</f>
        <v>42545</v>
      </c>
      <c r="F105" s="8">
        <f>IF(SalesData[[#This Row],[Ship Date]]&lt;SalesData[[#This Row],[Order Date]], SalesData[[#This Row],[Order Date]], SalesData[[#This Row],[Ship Date]])</f>
        <v>43022</v>
      </c>
      <c r="G105" s="11">
        <f>SalesData[[#This Row],[Shipdate fixed]] - SalesData[[#This Row],[Orderdate fixed]]</f>
        <v>477</v>
      </c>
      <c r="H105" s="11">
        <f>YEAR(SalesData[[#This Row],[Orderdate fixed]])</f>
        <v>2016</v>
      </c>
      <c r="I105" s="11" t="str">
        <f>"Q"&amp;ROUNDUP(MONTH(SalesData[[#This Row],[Orderdate fixed]])/3,0)</f>
        <v>Q2</v>
      </c>
      <c r="J105" s="8" t="str">
        <f>TEXT(SalesData[[#This Row],[Orderdate fixed]],"mmm")</f>
        <v>Jun</v>
      </c>
      <c r="K105" t="s">
        <v>78</v>
      </c>
      <c r="L105" t="s">
        <v>2088</v>
      </c>
      <c r="M105" s="14" t="s">
        <v>2089</v>
      </c>
      <c r="N105" t="s">
        <v>25</v>
      </c>
      <c r="O105" t="s">
        <v>26</v>
      </c>
      <c r="P105" t="s">
        <v>1386</v>
      </c>
      <c r="Q105" t="s">
        <v>1387</v>
      </c>
      <c r="R105" s="5">
        <v>70506</v>
      </c>
      <c r="S105" t="s">
        <v>29</v>
      </c>
      <c r="T105" t="s">
        <v>288</v>
      </c>
      <c r="U105" t="s">
        <v>31</v>
      </c>
      <c r="V105" t="s">
        <v>44</v>
      </c>
      <c r="W105" t="s">
        <v>289</v>
      </c>
      <c r="X105" s="9">
        <v>1504.52</v>
      </c>
      <c r="Y105">
        <v>4</v>
      </c>
      <c r="Z105" s="12">
        <v>0</v>
      </c>
      <c r="AA105" s="9">
        <v>346.03960000000001</v>
      </c>
      <c r="AB105" t="str">
        <f>IF(AND(SalesData[[#This Row],[Profit]]=0,SalesData[[#This Row],[Sales]]&gt;0),"Zero-Profit Order","OK")</f>
        <v>OK</v>
      </c>
      <c r="AC105" s="9">
        <f>IFERROR(SalesData[[#This Row],[Profit]]/SalesData[[#This Row],[Sales]],0)</f>
        <v>0.23</v>
      </c>
      <c r="AE105"/>
    </row>
    <row r="106" spans="1:31" x14ac:dyDescent="0.25">
      <c r="A106">
        <v>5929</v>
      </c>
      <c r="B106" t="s">
        <v>3305</v>
      </c>
      <c r="C106" s="2">
        <v>41781</v>
      </c>
      <c r="D106" s="13">
        <v>41927</v>
      </c>
      <c r="E106" s="8">
        <f>IF(SalesData[[#This Row],[Ship Date]]&lt;SalesData[[#This Row],[Order Date]], SalesData[[#This Row],[Ship Date]], SalesData[[#This Row],[Order Date]])</f>
        <v>41781</v>
      </c>
      <c r="F106" s="8">
        <f>IF(SalesData[[#This Row],[Ship Date]]&lt;SalesData[[#This Row],[Order Date]], SalesData[[#This Row],[Order Date]], SalesData[[#This Row],[Ship Date]])</f>
        <v>41927</v>
      </c>
      <c r="G106" s="11">
        <f>SalesData[[#This Row],[Shipdate fixed]] - SalesData[[#This Row],[Orderdate fixed]]</f>
        <v>146</v>
      </c>
      <c r="H106" s="11">
        <f>YEAR(SalesData[[#This Row],[Orderdate fixed]])</f>
        <v>2014</v>
      </c>
      <c r="I106" s="11" t="str">
        <f>"Q"&amp;ROUNDUP(MONTH(SalesData[[#This Row],[Orderdate fixed]])/3,0)</f>
        <v>Q2</v>
      </c>
      <c r="J106" s="8" t="str">
        <f>TEXT(SalesData[[#This Row],[Orderdate fixed]],"mmm")</f>
        <v>May</v>
      </c>
      <c r="K106" t="s">
        <v>38</v>
      </c>
      <c r="L106" t="s">
        <v>2902</v>
      </c>
      <c r="M106" s="14" t="s">
        <v>2903</v>
      </c>
      <c r="N106" t="s">
        <v>81</v>
      </c>
      <c r="O106" t="s">
        <v>26</v>
      </c>
      <c r="P106" t="s">
        <v>1892</v>
      </c>
      <c r="Q106" t="s">
        <v>1039</v>
      </c>
      <c r="R106" s="5">
        <v>72701</v>
      </c>
      <c r="S106" t="s">
        <v>29</v>
      </c>
      <c r="T106" t="s">
        <v>1893</v>
      </c>
      <c r="U106" t="s">
        <v>31</v>
      </c>
      <c r="V106" t="s">
        <v>53</v>
      </c>
      <c r="W106" t="s">
        <v>1894</v>
      </c>
      <c r="X106" s="9">
        <v>8.92</v>
      </c>
      <c r="Y106">
        <v>4</v>
      </c>
      <c r="Z106" s="12">
        <v>0</v>
      </c>
      <c r="AA106" s="9">
        <v>3.9247999999999998</v>
      </c>
      <c r="AB106" t="str">
        <f>IF(AND(SalesData[[#This Row],[Profit]]=0,SalesData[[#This Row],[Sales]]&gt;0),"Zero-Profit Order","OK")</f>
        <v>OK</v>
      </c>
      <c r="AC106" s="9">
        <f>IFERROR(SalesData[[#This Row],[Profit]]/SalesData[[#This Row],[Sales]],0)</f>
        <v>0.44</v>
      </c>
      <c r="AE106"/>
    </row>
    <row r="107" spans="1:31" x14ac:dyDescent="0.25">
      <c r="A107">
        <v>811</v>
      </c>
      <c r="B107" t="s">
        <v>823</v>
      </c>
      <c r="C107" s="2">
        <v>42537</v>
      </c>
      <c r="D107" s="13">
        <v>41927</v>
      </c>
      <c r="E107" s="8">
        <f>IF(SalesData[[#This Row],[Ship Date]]&lt;SalesData[[#This Row],[Order Date]], SalesData[[#This Row],[Ship Date]], SalesData[[#This Row],[Order Date]])</f>
        <v>41927</v>
      </c>
      <c r="F107" s="8">
        <f>IF(SalesData[[#This Row],[Ship Date]]&lt;SalesData[[#This Row],[Order Date]], SalesData[[#This Row],[Order Date]], SalesData[[#This Row],[Ship Date]])</f>
        <v>42537</v>
      </c>
      <c r="G107" s="11">
        <f>SalesData[[#This Row],[Shipdate fixed]] - SalesData[[#This Row],[Orderdate fixed]]</f>
        <v>610</v>
      </c>
      <c r="H107" s="11">
        <f>YEAR(SalesData[[#This Row],[Orderdate fixed]])</f>
        <v>2014</v>
      </c>
      <c r="I107" s="11" t="str">
        <f>"Q"&amp;ROUNDUP(MONTH(SalesData[[#This Row],[Orderdate fixed]])/3,0)</f>
        <v>Q4</v>
      </c>
      <c r="J107" s="8" t="str">
        <f>TEXT(SalesData[[#This Row],[Orderdate fixed]],"mmm")</f>
        <v>Oct</v>
      </c>
      <c r="K107" t="s">
        <v>78</v>
      </c>
      <c r="L107" t="s">
        <v>824</v>
      </c>
      <c r="M107" s="14" t="s">
        <v>825</v>
      </c>
      <c r="N107" t="s">
        <v>25</v>
      </c>
      <c r="O107" t="s">
        <v>26</v>
      </c>
      <c r="P107" t="s">
        <v>826</v>
      </c>
      <c r="Q107" t="s">
        <v>177</v>
      </c>
      <c r="R107" s="5">
        <v>98026</v>
      </c>
      <c r="S107" t="s">
        <v>51</v>
      </c>
      <c r="T107" t="s">
        <v>324</v>
      </c>
      <c r="U107" t="s">
        <v>31</v>
      </c>
      <c r="V107" t="s">
        <v>44</v>
      </c>
      <c r="W107" t="s">
        <v>325</v>
      </c>
      <c r="X107" s="9">
        <v>1298.55</v>
      </c>
      <c r="Y107">
        <v>5</v>
      </c>
      <c r="Z107" s="12">
        <v>0</v>
      </c>
      <c r="AA107" s="9">
        <v>311.65199999999999</v>
      </c>
      <c r="AB107" t="str">
        <f>IF(AND(SalesData[[#This Row],[Profit]]=0,SalesData[[#This Row],[Sales]]&gt;0),"Zero-Profit Order","OK")</f>
        <v>OK</v>
      </c>
      <c r="AC107" s="9">
        <f>IFERROR(SalesData[[#This Row],[Profit]]/SalesData[[#This Row],[Sales]],0)</f>
        <v>0.24</v>
      </c>
      <c r="AE107"/>
    </row>
    <row r="108" spans="1:31" x14ac:dyDescent="0.25">
      <c r="A108">
        <v>4631</v>
      </c>
      <c r="B108" t="s">
        <v>2881</v>
      </c>
      <c r="C108" s="2">
        <v>42553</v>
      </c>
      <c r="D108" s="13">
        <v>42292</v>
      </c>
      <c r="E108" s="8">
        <f>IF(SalesData[[#This Row],[Ship Date]]&lt;SalesData[[#This Row],[Order Date]], SalesData[[#This Row],[Ship Date]], SalesData[[#This Row],[Order Date]])</f>
        <v>42292</v>
      </c>
      <c r="F108" s="8">
        <f>IF(SalesData[[#This Row],[Ship Date]]&lt;SalesData[[#This Row],[Order Date]], SalesData[[#This Row],[Order Date]], SalesData[[#This Row],[Ship Date]])</f>
        <v>42553</v>
      </c>
      <c r="G108" s="11">
        <f>SalesData[[#This Row],[Shipdate fixed]] - SalesData[[#This Row],[Orderdate fixed]]</f>
        <v>261</v>
      </c>
      <c r="H108" s="11">
        <f>YEAR(SalesData[[#This Row],[Orderdate fixed]])</f>
        <v>2015</v>
      </c>
      <c r="I108" s="11" t="str">
        <f>"Q"&amp;ROUNDUP(MONTH(SalesData[[#This Row],[Orderdate fixed]])/3,0)</f>
        <v>Q4</v>
      </c>
      <c r="J108" s="8" t="str">
        <f>TEXT(SalesData[[#This Row],[Orderdate fixed]],"mmm")</f>
        <v>Oct</v>
      </c>
      <c r="K108" t="s">
        <v>407</v>
      </c>
      <c r="L108" t="s">
        <v>848</v>
      </c>
      <c r="M108" s="14" t="s">
        <v>849</v>
      </c>
      <c r="N108" t="s">
        <v>25</v>
      </c>
      <c r="O108" t="s">
        <v>26</v>
      </c>
      <c r="P108" t="s">
        <v>2202</v>
      </c>
      <c r="Q108" t="s">
        <v>272</v>
      </c>
      <c r="R108" s="5">
        <v>48858</v>
      </c>
      <c r="S108" t="s">
        <v>84</v>
      </c>
      <c r="T108" t="s">
        <v>2882</v>
      </c>
      <c r="U108" t="s">
        <v>31</v>
      </c>
      <c r="V108" t="s">
        <v>53</v>
      </c>
      <c r="W108" t="s">
        <v>2883</v>
      </c>
      <c r="X108" s="9">
        <v>17.14</v>
      </c>
      <c r="Y108">
        <v>2</v>
      </c>
      <c r="Z108" s="12">
        <v>0</v>
      </c>
      <c r="AA108" s="9">
        <v>6.1703999999999999</v>
      </c>
      <c r="AB108" t="str">
        <f>IF(AND(SalesData[[#This Row],[Profit]]=0,SalesData[[#This Row],[Sales]]&gt;0),"Zero-Profit Order","OK")</f>
        <v>OK</v>
      </c>
      <c r="AC108" s="9">
        <f>IFERROR(SalesData[[#This Row],[Profit]]/SalesData[[#This Row],[Sales]],0)</f>
        <v>0.36</v>
      </c>
      <c r="AE108"/>
    </row>
    <row r="109" spans="1:31" x14ac:dyDescent="0.25">
      <c r="A109">
        <v>6878</v>
      </c>
      <c r="B109" t="s">
        <v>3583</v>
      </c>
      <c r="C109" s="2">
        <v>42554</v>
      </c>
      <c r="D109" s="13">
        <v>42292</v>
      </c>
      <c r="E109" s="8">
        <f>IF(SalesData[[#This Row],[Ship Date]]&lt;SalesData[[#This Row],[Order Date]], SalesData[[#This Row],[Ship Date]], SalesData[[#This Row],[Order Date]])</f>
        <v>42292</v>
      </c>
      <c r="F109" s="8">
        <f>IF(SalesData[[#This Row],[Ship Date]]&lt;SalesData[[#This Row],[Order Date]], SalesData[[#This Row],[Order Date]], SalesData[[#This Row],[Ship Date]])</f>
        <v>42554</v>
      </c>
      <c r="G109" s="11">
        <f>SalesData[[#This Row],[Shipdate fixed]] - SalesData[[#This Row],[Orderdate fixed]]</f>
        <v>262</v>
      </c>
      <c r="H109" s="11">
        <f>YEAR(SalesData[[#This Row],[Orderdate fixed]])</f>
        <v>2015</v>
      </c>
      <c r="I109" s="11" t="str">
        <f>"Q"&amp;ROUNDUP(MONTH(SalesData[[#This Row],[Orderdate fixed]])/3,0)</f>
        <v>Q4</v>
      </c>
      <c r="J109" s="8" t="str">
        <f>TEXT(SalesData[[#This Row],[Orderdate fixed]],"mmm")</f>
        <v>Oct</v>
      </c>
      <c r="K109" t="s">
        <v>407</v>
      </c>
      <c r="L109" t="s">
        <v>23</v>
      </c>
      <c r="M109" s="14" t="s">
        <v>24</v>
      </c>
      <c r="N109" t="s">
        <v>25</v>
      </c>
      <c r="O109" t="s">
        <v>26</v>
      </c>
      <c r="P109" t="s">
        <v>1720</v>
      </c>
      <c r="Q109" t="s">
        <v>83</v>
      </c>
      <c r="R109" s="5">
        <v>75217</v>
      </c>
      <c r="S109" t="s">
        <v>84</v>
      </c>
      <c r="T109" t="s">
        <v>1066</v>
      </c>
      <c r="U109" t="s">
        <v>31</v>
      </c>
      <c r="V109" t="s">
        <v>53</v>
      </c>
      <c r="W109" t="s">
        <v>1067</v>
      </c>
      <c r="X109" s="9">
        <v>131.376</v>
      </c>
      <c r="Y109">
        <v>6</v>
      </c>
      <c r="Z109" s="12">
        <v>0.6</v>
      </c>
      <c r="AA109" s="9">
        <v>-95.247600000000006</v>
      </c>
      <c r="AB109" t="str">
        <f>IF(AND(SalesData[[#This Row],[Profit]]=0,SalesData[[#This Row],[Sales]]&gt;0),"Zero-Profit Order","OK")</f>
        <v>OK</v>
      </c>
      <c r="AC109" s="9">
        <f>IFERROR(SalesData[[#This Row],[Profit]]/SalesData[[#This Row],[Sales]],0)</f>
        <v>-0.72499999999999998</v>
      </c>
      <c r="AE109"/>
    </row>
    <row r="110" spans="1:31" x14ac:dyDescent="0.25">
      <c r="A110">
        <v>1439</v>
      </c>
      <c r="B110" t="s">
        <v>1258</v>
      </c>
      <c r="C110" s="2">
        <v>42552</v>
      </c>
      <c r="D110" s="13">
        <v>42292</v>
      </c>
      <c r="E110" s="8">
        <f>IF(SalesData[[#This Row],[Ship Date]]&lt;SalesData[[#This Row],[Order Date]], SalesData[[#This Row],[Ship Date]], SalesData[[#This Row],[Order Date]])</f>
        <v>42292</v>
      </c>
      <c r="F110" s="8">
        <f>IF(SalesData[[#This Row],[Ship Date]]&lt;SalesData[[#This Row],[Order Date]], SalesData[[#This Row],[Order Date]], SalesData[[#This Row],[Ship Date]])</f>
        <v>42552</v>
      </c>
      <c r="G110" s="11">
        <f>SalesData[[#This Row],[Shipdate fixed]] - SalesData[[#This Row],[Orderdate fixed]]</f>
        <v>260</v>
      </c>
      <c r="H110" s="11">
        <f>YEAR(SalesData[[#This Row],[Orderdate fixed]])</f>
        <v>2015</v>
      </c>
      <c r="I110" s="11" t="str">
        <f>"Q"&amp;ROUNDUP(MONTH(SalesData[[#This Row],[Orderdate fixed]])/3,0)</f>
        <v>Q4</v>
      </c>
      <c r="J110" s="8" t="str">
        <f>TEXT(SalesData[[#This Row],[Orderdate fixed]],"mmm")</f>
        <v>Oct</v>
      </c>
      <c r="K110" t="s">
        <v>407</v>
      </c>
      <c r="L110" t="s">
        <v>125</v>
      </c>
      <c r="M110" s="14" t="s">
        <v>126</v>
      </c>
      <c r="N110" t="s">
        <v>25</v>
      </c>
      <c r="O110" t="s">
        <v>26</v>
      </c>
      <c r="P110" t="s">
        <v>509</v>
      </c>
      <c r="Q110" t="s">
        <v>83</v>
      </c>
      <c r="R110" s="5">
        <v>79109</v>
      </c>
      <c r="S110" t="s">
        <v>84</v>
      </c>
      <c r="T110" t="s">
        <v>582</v>
      </c>
      <c r="U110" t="s">
        <v>31</v>
      </c>
      <c r="V110" t="s">
        <v>35</v>
      </c>
      <c r="W110" t="s">
        <v>583</v>
      </c>
      <c r="X110" s="9">
        <v>2453.4299999999998</v>
      </c>
      <c r="Y110">
        <v>5</v>
      </c>
      <c r="Z110" s="12">
        <v>0.3</v>
      </c>
      <c r="AA110" s="9">
        <v>-350.49</v>
      </c>
      <c r="AB110" t="str">
        <f>IF(AND(SalesData[[#This Row],[Profit]]=0,SalesData[[#This Row],[Sales]]&gt;0),"Zero-Profit Order","OK")</f>
        <v>OK</v>
      </c>
      <c r="AC110" s="9">
        <f>IFERROR(SalesData[[#This Row],[Profit]]/SalesData[[#This Row],[Sales]],0)</f>
        <v>-0.14285714285714288</v>
      </c>
      <c r="AE110"/>
    </row>
    <row r="111" spans="1:31" x14ac:dyDescent="0.25">
      <c r="A111">
        <v>5556</v>
      </c>
      <c r="B111" t="s">
        <v>3177</v>
      </c>
      <c r="C111" s="2">
        <v>42263</v>
      </c>
      <c r="D111" s="13">
        <v>42896</v>
      </c>
      <c r="E111" s="8">
        <f>IF(SalesData[[#This Row],[Ship Date]]&lt;SalesData[[#This Row],[Order Date]], SalesData[[#This Row],[Ship Date]], SalesData[[#This Row],[Order Date]])</f>
        <v>42263</v>
      </c>
      <c r="F111" s="8">
        <f>IF(SalesData[[#This Row],[Ship Date]]&lt;SalesData[[#This Row],[Order Date]], SalesData[[#This Row],[Order Date]], SalesData[[#This Row],[Ship Date]])</f>
        <v>42896</v>
      </c>
      <c r="G111" s="11">
        <f>SalesData[[#This Row],[Shipdate fixed]] - SalesData[[#This Row],[Orderdate fixed]]</f>
        <v>633</v>
      </c>
      <c r="H111" s="11">
        <f>YEAR(SalesData[[#This Row],[Orderdate fixed]])</f>
        <v>2015</v>
      </c>
      <c r="I111" s="11" t="str">
        <f>"Q"&amp;ROUNDUP(MONTH(SalesData[[#This Row],[Orderdate fixed]])/3,0)</f>
        <v>Q3</v>
      </c>
      <c r="J111" s="8" t="str">
        <f>TEXT(SalesData[[#This Row],[Orderdate fixed]],"mmm")</f>
        <v>Sep</v>
      </c>
      <c r="K111" t="s">
        <v>22</v>
      </c>
      <c r="L111" t="s">
        <v>1301</v>
      </c>
      <c r="M111" s="14" t="s">
        <v>1302</v>
      </c>
      <c r="N111" t="s">
        <v>81</v>
      </c>
      <c r="O111" t="s">
        <v>26</v>
      </c>
      <c r="P111" t="s">
        <v>1597</v>
      </c>
      <c r="Q111" t="s">
        <v>1257</v>
      </c>
      <c r="R111" s="5">
        <v>36116</v>
      </c>
      <c r="S111" t="s">
        <v>29</v>
      </c>
      <c r="T111" t="s">
        <v>2371</v>
      </c>
      <c r="U111" t="s">
        <v>31</v>
      </c>
      <c r="V111" t="s">
        <v>53</v>
      </c>
      <c r="W111" t="s">
        <v>2372</v>
      </c>
      <c r="X111" s="9">
        <v>10.16</v>
      </c>
      <c r="Y111">
        <v>2</v>
      </c>
      <c r="Z111" s="12">
        <v>0</v>
      </c>
      <c r="AA111" s="9">
        <v>3.4544000000000001</v>
      </c>
      <c r="AB111" t="str">
        <f>IF(AND(SalesData[[#This Row],[Profit]]=0,SalesData[[#This Row],[Sales]]&gt;0),"Zero-Profit Order","OK")</f>
        <v>OK</v>
      </c>
      <c r="AC111" s="9">
        <f>IFERROR(SalesData[[#This Row],[Profit]]/SalesData[[#This Row],[Sales]],0)</f>
        <v>0.34</v>
      </c>
      <c r="AE111"/>
    </row>
    <row r="112" spans="1:31" x14ac:dyDescent="0.25">
      <c r="A112">
        <v>4001</v>
      </c>
      <c r="B112" t="s">
        <v>2668</v>
      </c>
      <c r="C112" s="2">
        <v>41782</v>
      </c>
      <c r="D112" s="13">
        <v>41928</v>
      </c>
      <c r="E112" s="8">
        <f>IF(SalesData[[#This Row],[Ship Date]]&lt;SalesData[[#This Row],[Order Date]], SalesData[[#This Row],[Ship Date]], SalesData[[#This Row],[Order Date]])</f>
        <v>41782</v>
      </c>
      <c r="F112" s="8">
        <f>IF(SalesData[[#This Row],[Ship Date]]&lt;SalesData[[#This Row],[Order Date]], SalesData[[#This Row],[Order Date]], SalesData[[#This Row],[Ship Date]])</f>
        <v>41928</v>
      </c>
      <c r="G112" s="11">
        <f>SalesData[[#This Row],[Shipdate fixed]] - SalesData[[#This Row],[Orderdate fixed]]</f>
        <v>146</v>
      </c>
      <c r="H112" s="11">
        <f>YEAR(SalesData[[#This Row],[Orderdate fixed]])</f>
        <v>2014</v>
      </c>
      <c r="I112" s="11" t="str">
        <f>"Q"&amp;ROUNDUP(MONTH(SalesData[[#This Row],[Orderdate fixed]])/3,0)</f>
        <v>Q2</v>
      </c>
      <c r="J112" s="8" t="str">
        <f>TEXT(SalesData[[#This Row],[Orderdate fixed]],"mmm")</f>
        <v>May</v>
      </c>
      <c r="K112" t="s">
        <v>38</v>
      </c>
      <c r="L112" t="s">
        <v>2412</v>
      </c>
      <c r="M112" s="14" t="s">
        <v>2413</v>
      </c>
      <c r="N112" t="s">
        <v>90</v>
      </c>
      <c r="O112" t="s">
        <v>26</v>
      </c>
      <c r="P112" t="s">
        <v>176</v>
      </c>
      <c r="Q112" t="s">
        <v>177</v>
      </c>
      <c r="R112" s="5">
        <v>98115</v>
      </c>
      <c r="S112" t="s">
        <v>51</v>
      </c>
      <c r="T112" t="s">
        <v>1477</v>
      </c>
      <c r="U112" t="s">
        <v>31</v>
      </c>
      <c r="V112" t="s">
        <v>53</v>
      </c>
      <c r="W112" t="s">
        <v>1478</v>
      </c>
      <c r="X112" s="9">
        <v>63.47</v>
      </c>
      <c r="Y112">
        <v>11</v>
      </c>
      <c r="Z112" s="12">
        <v>0</v>
      </c>
      <c r="AA112" s="9">
        <v>19.041</v>
      </c>
      <c r="AB112" t="str">
        <f>IF(AND(SalesData[[#This Row],[Profit]]=0,SalesData[[#This Row],[Sales]]&gt;0),"Zero-Profit Order","OK")</f>
        <v>OK</v>
      </c>
      <c r="AC112" s="9">
        <f>IFERROR(SalesData[[#This Row],[Profit]]/SalesData[[#This Row],[Sales]],0)</f>
        <v>0.3</v>
      </c>
      <c r="AE112"/>
    </row>
    <row r="113" spans="1:31" x14ac:dyDescent="0.25">
      <c r="A113">
        <v>4257</v>
      </c>
      <c r="B113" t="s">
        <v>2742</v>
      </c>
      <c r="C113" s="2">
        <v>42546</v>
      </c>
      <c r="D113" s="13">
        <v>43024</v>
      </c>
      <c r="E113" s="8">
        <f>IF(SalesData[[#This Row],[Ship Date]]&lt;SalesData[[#This Row],[Order Date]], SalesData[[#This Row],[Ship Date]], SalesData[[#This Row],[Order Date]])</f>
        <v>42546</v>
      </c>
      <c r="F113" s="8">
        <f>IF(SalesData[[#This Row],[Ship Date]]&lt;SalesData[[#This Row],[Order Date]], SalesData[[#This Row],[Order Date]], SalesData[[#This Row],[Ship Date]])</f>
        <v>43024</v>
      </c>
      <c r="G113" s="11">
        <f>SalesData[[#This Row],[Shipdate fixed]] - SalesData[[#This Row],[Orderdate fixed]]</f>
        <v>478</v>
      </c>
      <c r="H113" s="11">
        <f>YEAR(SalesData[[#This Row],[Orderdate fixed]])</f>
        <v>2016</v>
      </c>
      <c r="I113" s="11" t="str">
        <f>"Q"&amp;ROUNDUP(MONTH(SalesData[[#This Row],[Orderdate fixed]])/3,0)</f>
        <v>Q2</v>
      </c>
      <c r="J113" s="8" t="str">
        <f>TEXT(SalesData[[#This Row],[Orderdate fixed]],"mmm")</f>
        <v>Jun</v>
      </c>
      <c r="K113" t="s">
        <v>78</v>
      </c>
      <c r="L113" t="s">
        <v>1409</v>
      </c>
      <c r="M113" s="14" t="s">
        <v>1410</v>
      </c>
      <c r="N113" t="s">
        <v>25</v>
      </c>
      <c r="O113" t="s">
        <v>26</v>
      </c>
      <c r="P113" t="s">
        <v>2709</v>
      </c>
      <c r="Q113" t="s">
        <v>121</v>
      </c>
      <c r="R113" s="5">
        <v>61032</v>
      </c>
      <c r="S113" t="s">
        <v>84</v>
      </c>
      <c r="T113" t="s">
        <v>876</v>
      </c>
      <c r="U113" t="s">
        <v>31</v>
      </c>
      <c r="V113" t="s">
        <v>53</v>
      </c>
      <c r="W113" t="s">
        <v>877</v>
      </c>
      <c r="X113" s="9">
        <v>10.476000000000001</v>
      </c>
      <c r="Y113">
        <v>3</v>
      </c>
      <c r="Z113" s="12">
        <v>0.6</v>
      </c>
      <c r="AA113" s="9">
        <v>-6.8094000000000001</v>
      </c>
      <c r="AB113" t="str">
        <f>IF(AND(SalesData[[#This Row],[Profit]]=0,SalesData[[#This Row],[Sales]]&gt;0),"Zero-Profit Order","OK")</f>
        <v>OK</v>
      </c>
      <c r="AC113" s="9">
        <f>IFERROR(SalesData[[#This Row],[Profit]]/SalesData[[#This Row],[Sales]],0)</f>
        <v>-0.64999999999999991</v>
      </c>
      <c r="AE113"/>
    </row>
    <row r="114" spans="1:31" x14ac:dyDescent="0.25">
      <c r="A114">
        <v>8424</v>
      </c>
      <c r="B114" t="s">
        <v>4014</v>
      </c>
      <c r="C114" s="2">
        <v>42475</v>
      </c>
      <c r="D114" s="13">
        <v>43024</v>
      </c>
      <c r="E114" s="8">
        <f>IF(SalesData[[#This Row],[Ship Date]]&lt;SalesData[[#This Row],[Order Date]], SalesData[[#This Row],[Ship Date]], SalesData[[#This Row],[Order Date]])</f>
        <v>42475</v>
      </c>
      <c r="F114" s="8">
        <f>IF(SalesData[[#This Row],[Ship Date]]&lt;SalesData[[#This Row],[Order Date]], SalesData[[#This Row],[Order Date]], SalesData[[#This Row],[Ship Date]])</f>
        <v>43024</v>
      </c>
      <c r="G114" s="11">
        <f>SalesData[[#This Row],[Shipdate fixed]] - SalesData[[#This Row],[Orderdate fixed]]</f>
        <v>549</v>
      </c>
      <c r="H114" s="11">
        <f>YEAR(SalesData[[#This Row],[Orderdate fixed]])</f>
        <v>2016</v>
      </c>
      <c r="I114" s="11" t="str">
        <f>"Q"&amp;ROUNDUP(MONTH(SalesData[[#This Row],[Orderdate fixed]])/3,0)</f>
        <v>Q2</v>
      </c>
      <c r="J114" s="8" t="str">
        <f>TEXT(SalesData[[#This Row],[Orderdate fixed]],"mmm")</f>
        <v>Apr</v>
      </c>
      <c r="K114" t="s">
        <v>38</v>
      </c>
      <c r="L114" t="s">
        <v>4015</v>
      </c>
      <c r="M114" s="14" t="s">
        <v>4016</v>
      </c>
      <c r="N114" t="s">
        <v>25</v>
      </c>
      <c r="O114" t="s">
        <v>26</v>
      </c>
      <c r="P114" t="s">
        <v>2041</v>
      </c>
      <c r="Q114" t="s">
        <v>344</v>
      </c>
      <c r="R114" s="5">
        <v>8701</v>
      </c>
      <c r="S114" t="s">
        <v>62</v>
      </c>
      <c r="T114" t="s">
        <v>2776</v>
      </c>
      <c r="U114" t="s">
        <v>31</v>
      </c>
      <c r="V114" t="s">
        <v>53</v>
      </c>
      <c r="W114" t="s">
        <v>2777</v>
      </c>
      <c r="X114" s="9">
        <v>40.479999999999997</v>
      </c>
      <c r="Y114">
        <v>2</v>
      </c>
      <c r="Z114" s="12">
        <v>0</v>
      </c>
      <c r="AA114" s="9">
        <v>17.406400000000001</v>
      </c>
      <c r="AB114" t="str">
        <f>IF(AND(SalesData[[#This Row],[Profit]]=0,SalesData[[#This Row],[Sales]]&gt;0),"Zero-Profit Order","OK")</f>
        <v>OK</v>
      </c>
      <c r="AC114" s="9">
        <f>IFERROR(SalesData[[#This Row],[Profit]]/SalesData[[#This Row],[Sales]],0)</f>
        <v>0.43000000000000005</v>
      </c>
      <c r="AE114"/>
    </row>
    <row r="115" spans="1:31" x14ac:dyDescent="0.25">
      <c r="A115">
        <v>5334</v>
      </c>
      <c r="B115" t="s">
        <v>3111</v>
      </c>
      <c r="C115" s="2">
        <v>43575</v>
      </c>
      <c r="D115" s="13">
        <v>41648</v>
      </c>
      <c r="E115" s="8">
        <f>IF(SalesData[[#This Row],[Ship Date]]&lt;SalesData[[#This Row],[Order Date]], SalesData[[#This Row],[Ship Date]], SalesData[[#This Row],[Order Date]])</f>
        <v>41648</v>
      </c>
      <c r="F115" s="8">
        <f>IF(SalesData[[#This Row],[Ship Date]]&lt;SalesData[[#This Row],[Order Date]], SalesData[[#This Row],[Order Date]], SalesData[[#This Row],[Ship Date]])</f>
        <v>43575</v>
      </c>
      <c r="G115" s="11">
        <f>SalesData[[#This Row],[Shipdate fixed]] - SalesData[[#This Row],[Orderdate fixed]]</f>
        <v>1927</v>
      </c>
      <c r="H115" s="11">
        <f>YEAR(SalesData[[#This Row],[Orderdate fixed]])</f>
        <v>2014</v>
      </c>
      <c r="I115" s="11" t="str">
        <f>"Q"&amp;ROUNDUP(MONTH(SalesData[[#This Row],[Orderdate fixed]])/3,0)</f>
        <v>Q1</v>
      </c>
      <c r="J115" s="8" t="str">
        <f>TEXT(SalesData[[#This Row],[Orderdate fixed]],"mmm")</f>
        <v>Jan</v>
      </c>
      <c r="K115" t="s">
        <v>38</v>
      </c>
      <c r="L115" t="s">
        <v>149</v>
      </c>
      <c r="M115" s="14" t="s">
        <v>150</v>
      </c>
      <c r="N115" t="s">
        <v>25</v>
      </c>
      <c r="O115" t="s">
        <v>26</v>
      </c>
      <c r="P115" t="s">
        <v>214</v>
      </c>
      <c r="Q115" t="s">
        <v>184</v>
      </c>
      <c r="R115" s="5">
        <v>19711</v>
      </c>
      <c r="S115" t="s">
        <v>62</v>
      </c>
      <c r="T115" t="s">
        <v>2494</v>
      </c>
      <c r="U115" t="s">
        <v>31</v>
      </c>
      <c r="V115" t="s">
        <v>53</v>
      </c>
      <c r="W115" t="s">
        <v>2495</v>
      </c>
      <c r="X115" s="9">
        <v>10.68</v>
      </c>
      <c r="Y115">
        <v>4</v>
      </c>
      <c r="Z115" s="12">
        <v>0</v>
      </c>
      <c r="AA115" s="9">
        <v>4.0583999999999998</v>
      </c>
      <c r="AB115" t="str">
        <f>IF(AND(SalesData[[#This Row],[Profit]]=0,SalesData[[#This Row],[Sales]]&gt;0),"Zero-Profit Order","OK")</f>
        <v>OK</v>
      </c>
      <c r="AC115" s="9">
        <f>IFERROR(SalesData[[#This Row],[Profit]]/SalesData[[#This Row],[Sales]],0)</f>
        <v>0.38</v>
      </c>
      <c r="AE115"/>
    </row>
    <row r="116" spans="1:31" x14ac:dyDescent="0.25">
      <c r="A116">
        <v>5097</v>
      </c>
      <c r="B116" t="s">
        <v>3020</v>
      </c>
      <c r="C116" s="2">
        <v>41709</v>
      </c>
      <c r="D116" s="13">
        <v>41924</v>
      </c>
      <c r="E116" s="8">
        <f>IF(SalesData[[#This Row],[Ship Date]]&lt;SalesData[[#This Row],[Order Date]], SalesData[[#This Row],[Ship Date]], SalesData[[#This Row],[Order Date]])</f>
        <v>41709</v>
      </c>
      <c r="F116" s="8">
        <f>IF(SalesData[[#This Row],[Ship Date]]&lt;SalesData[[#This Row],[Order Date]], SalesData[[#This Row],[Order Date]], SalesData[[#This Row],[Ship Date]])</f>
        <v>41924</v>
      </c>
      <c r="G116" s="11">
        <f>SalesData[[#This Row],[Shipdate fixed]] - SalesData[[#This Row],[Orderdate fixed]]</f>
        <v>215</v>
      </c>
      <c r="H116" s="11">
        <f>YEAR(SalesData[[#This Row],[Orderdate fixed]])</f>
        <v>2014</v>
      </c>
      <c r="I116" s="11" t="str">
        <f>"Q"&amp;ROUNDUP(MONTH(SalesData[[#This Row],[Orderdate fixed]])/3,0)</f>
        <v>Q1</v>
      </c>
      <c r="J116" s="8" t="str">
        <f>TEXT(SalesData[[#This Row],[Orderdate fixed]],"mmm")</f>
        <v>Mar</v>
      </c>
      <c r="K116" t="s">
        <v>38</v>
      </c>
      <c r="L116" t="s">
        <v>2130</v>
      </c>
      <c r="M116" s="14" t="s">
        <v>2131</v>
      </c>
      <c r="N116" t="s">
        <v>25</v>
      </c>
      <c r="O116" t="s">
        <v>26</v>
      </c>
      <c r="P116" t="s">
        <v>120</v>
      </c>
      <c r="Q116" t="s">
        <v>121</v>
      </c>
      <c r="R116" s="5">
        <v>60610</v>
      </c>
      <c r="S116" t="s">
        <v>84</v>
      </c>
      <c r="T116" t="s">
        <v>1432</v>
      </c>
      <c r="U116" t="s">
        <v>31</v>
      </c>
      <c r="V116" t="s">
        <v>53</v>
      </c>
      <c r="W116" t="s">
        <v>1433</v>
      </c>
      <c r="X116" s="9">
        <v>10.776</v>
      </c>
      <c r="Y116">
        <v>3</v>
      </c>
      <c r="Z116" s="12">
        <v>0.6</v>
      </c>
      <c r="AA116" s="9">
        <v>-4.8491999999999997</v>
      </c>
      <c r="AB116" t="str">
        <f>IF(AND(SalesData[[#This Row],[Profit]]=0,SalesData[[#This Row],[Sales]]&gt;0),"Zero-Profit Order","OK")</f>
        <v>OK</v>
      </c>
      <c r="AC116" s="9">
        <f>IFERROR(SalesData[[#This Row],[Profit]]/SalesData[[#This Row],[Sales]],0)</f>
        <v>-0.45</v>
      </c>
      <c r="AE116"/>
    </row>
    <row r="117" spans="1:31" x14ac:dyDescent="0.25">
      <c r="A117">
        <v>8944</v>
      </c>
      <c r="B117" t="s">
        <v>4129</v>
      </c>
      <c r="C117" s="2">
        <v>42434</v>
      </c>
      <c r="D117" s="13">
        <v>43024</v>
      </c>
      <c r="E117" s="8">
        <f>IF(SalesData[[#This Row],[Ship Date]]&lt;SalesData[[#This Row],[Order Date]], SalesData[[#This Row],[Ship Date]], SalesData[[#This Row],[Order Date]])</f>
        <v>42434</v>
      </c>
      <c r="F117" s="8">
        <f>IF(SalesData[[#This Row],[Ship Date]]&lt;SalesData[[#This Row],[Order Date]], SalesData[[#This Row],[Order Date]], SalesData[[#This Row],[Ship Date]])</f>
        <v>43024</v>
      </c>
      <c r="G117" s="11">
        <f>SalesData[[#This Row],[Shipdate fixed]] - SalesData[[#This Row],[Orderdate fixed]]</f>
        <v>590</v>
      </c>
      <c r="H117" s="11">
        <f>YEAR(SalesData[[#This Row],[Orderdate fixed]])</f>
        <v>2016</v>
      </c>
      <c r="I117" s="11" t="str">
        <f>"Q"&amp;ROUNDUP(MONTH(SalesData[[#This Row],[Orderdate fixed]])/3,0)</f>
        <v>Q1</v>
      </c>
      <c r="J117" s="8" t="str">
        <f>TEXT(SalesData[[#This Row],[Orderdate fixed]],"mmm")</f>
        <v>Mar</v>
      </c>
      <c r="K117" t="s">
        <v>38</v>
      </c>
      <c r="L117" t="s">
        <v>3329</v>
      </c>
      <c r="M117" s="14" t="s">
        <v>3330</v>
      </c>
      <c r="N117" t="s">
        <v>25</v>
      </c>
      <c r="O117" t="s">
        <v>26</v>
      </c>
      <c r="P117" t="s">
        <v>164</v>
      </c>
      <c r="Q117" t="s">
        <v>121</v>
      </c>
      <c r="R117" s="5">
        <v>60505</v>
      </c>
      <c r="S117" t="s">
        <v>84</v>
      </c>
      <c r="T117" t="s">
        <v>3197</v>
      </c>
      <c r="U117" t="s">
        <v>31</v>
      </c>
      <c r="V117" t="s">
        <v>35</v>
      </c>
      <c r="W117" t="s">
        <v>3198</v>
      </c>
      <c r="X117" s="9">
        <v>239.358</v>
      </c>
      <c r="Y117">
        <v>3</v>
      </c>
      <c r="Z117" s="12">
        <v>0.3</v>
      </c>
      <c r="AA117" s="9">
        <v>-47.871600000000001</v>
      </c>
      <c r="AB117" t="str">
        <f>IF(AND(SalesData[[#This Row],[Profit]]=0,SalesData[[#This Row],[Sales]]&gt;0),"Zero-Profit Order","OK")</f>
        <v>OK</v>
      </c>
      <c r="AC117" s="9">
        <f>IFERROR(SalesData[[#This Row],[Profit]]/SalesData[[#This Row],[Sales]],0)</f>
        <v>-0.2</v>
      </c>
      <c r="AE117"/>
    </row>
    <row r="118" spans="1:31" x14ac:dyDescent="0.25">
      <c r="A118">
        <v>8743</v>
      </c>
      <c r="B118" t="s">
        <v>4086</v>
      </c>
      <c r="C118" s="2">
        <v>41829</v>
      </c>
      <c r="D118" s="13">
        <v>42104</v>
      </c>
      <c r="E118" s="8">
        <f>IF(SalesData[[#This Row],[Ship Date]]&lt;SalesData[[#This Row],[Order Date]], SalesData[[#This Row],[Ship Date]], SalesData[[#This Row],[Order Date]])</f>
        <v>41829</v>
      </c>
      <c r="F118" s="8">
        <f>IF(SalesData[[#This Row],[Ship Date]]&lt;SalesData[[#This Row],[Order Date]], SalesData[[#This Row],[Order Date]], SalesData[[#This Row],[Ship Date]])</f>
        <v>42104</v>
      </c>
      <c r="G118" s="11">
        <f>SalesData[[#This Row],[Shipdate fixed]] - SalesData[[#This Row],[Orderdate fixed]]</f>
        <v>275</v>
      </c>
      <c r="H118" s="11">
        <f>YEAR(SalesData[[#This Row],[Orderdate fixed]])</f>
        <v>2014</v>
      </c>
      <c r="I118" s="11" t="str">
        <f>"Q"&amp;ROUNDUP(MONTH(SalesData[[#This Row],[Orderdate fixed]])/3,0)</f>
        <v>Q3</v>
      </c>
      <c r="J118" s="8" t="str">
        <f>TEXT(SalesData[[#This Row],[Orderdate fixed]],"mmm")</f>
        <v>Jul</v>
      </c>
      <c r="K118" t="s">
        <v>78</v>
      </c>
      <c r="L118" t="s">
        <v>1340</v>
      </c>
      <c r="M118" s="14" t="s">
        <v>1341</v>
      </c>
      <c r="N118" t="s">
        <v>25</v>
      </c>
      <c r="O118" t="s">
        <v>26</v>
      </c>
      <c r="P118" t="s">
        <v>4087</v>
      </c>
      <c r="Q118" t="s">
        <v>1498</v>
      </c>
      <c r="R118" s="5">
        <v>97123</v>
      </c>
      <c r="S118" t="s">
        <v>51</v>
      </c>
      <c r="T118" t="s">
        <v>159</v>
      </c>
      <c r="U118" t="s">
        <v>31</v>
      </c>
      <c r="V118" t="s">
        <v>53</v>
      </c>
      <c r="W118" t="s">
        <v>160</v>
      </c>
      <c r="X118" s="9">
        <v>11.032</v>
      </c>
      <c r="Y118">
        <v>1</v>
      </c>
      <c r="Z118" s="12">
        <v>0.2</v>
      </c>
      <c r="AA118" s="9">
        <v>3.0337999999999998</v>
      </c>
      <c r="AB118" t="str">
        <f>IF(AND(SalesData[[#This Row],[Profit]]=0,SalesData[[#This Row],[Sales]]&gt;0),"Zero-Profit Order","OK")</f>
        <v>OK</v>
      </c>
      <c r="AC118" s="9">
        <f>IFERROR(SalesData[[#This Row],[Profit]]/SalesData[[#This Row],[Sales]],0)</f>
        <v>0.27499999999999997</v>
      </c>
      <c r="AE118"/>
    </row>
    <row r="119" spans="1:31" x14ac:dyDescent="0.25">
      <c r="A119">
        <v>9071</v>
      </c>
      <c r="B119" t="s">
        <v>4169</v>
      </c>
      <c r="C119" s="2">
        <v>42320</v>
      </c>
      <c r="D119" s="13">
        <v>42867</v>
      </c>
      <c r="E119" s="8">
        <f>IF(SalesData[[#This Row],[Ship Date]]&lt;SalesData[[#This Row],[Order Date]], SalesData[[#This Row],[Ship Date]], SalesData[[#This Row],[Order Date]])</f>
        <v>42320</v>
      </c>
      <c r="F119" s="8">
        <f>IF(SalesData[[#This Row],[Ship Date]]&lt;SalesData[[#This Row],[Order Date]], SalesData[[#This Row],[Order Date]], SalesData[[#This Row],[Ship Date]])</f>
        <v>42867</v>
      </c>
      <c r="G119" s="11">
        <f>SalesData[[#This Row],[Shipdate fixed]] - SalesData[[#This Row],[Orderdate fixed]]</f>
        <v>547</v>
      </c>
      <c r="H119" s="11">
        <f>YEAR(SalesData[[#This Row],[Orderdate fixed]])</f>
        <v>2015</v>
      </c>
      <c r="I119" s="11" t="str">
        <f>"Q"&amp;ROUNDUP(MONTH(SalesData[[#This Row],[Orderdate fixed]])/3,0)</f>
        <v>Q4</v>
      </c>
      <c r="J119" s="8" t="str">
        <f>TEXT(SalesData[[#This Row],[Orderdate fixed]],"mmm")</f>
        <v>Nov</v>
      </c>
      <c r="K119" t="s">
        <v>78</v>
      </c>
      <c r="L119" t="s">
        <v>2573</v>
      </c>
      <c r="M119" s="14" t="s">
        <v>2574</v>
      </c>
      <c r="N119" t="s">
        <v>81</v>
      </c>
      <c r="O119" t="s">
        <v>26</v>
      </c>
      <c r="P119" t="s">
        <v>60</v>
      </c>
      <c r="Q119" t="s">
        <v>61</v>
      </c>
      <c r="R119" s="5">
        <v>19134</v>
      </c>
      <c r="S119" t="s">
        <v>62</v>
      </c>
      <c r="T119" t="s">
        <v>361</v>
      </c>
      <c r="U119" t="s">
        <v>31</v>
      </c>
      <c r="V119" t="s">
        <v>53</v>
      </c>
      <c r="W119" t="s">
        <v>362</v>
      </c>
      <c r="X119" s="9">
        <v>11.352</v>
      </c>
      <c r="Y119">
        <v>3</v>
      </c>
      <c r="Z119" s="12">
        <v>0.2</v>
      </c>
      <c r="AA119" s="9">
        <v>2.6960999999999999</v>
      </c>
      <c r="AB119" t="str">
        <f>IF(AND(SalesData[[#This Row],[Profit]]=0,SalesData[[#This Row],[Sales]]&gt;0),"Zero-Profit Order","OK")</f>
        <v>OK</v>
      </c>
      <c r="AC119" s="9">
        <f>IFERROR(SalesData[[#This Row],[Profit]]/SalesData[[#This Row],[Sales]],0)</f>
        <v>0.23749999999999999</v>
      </c>
      <c r="AE119"/>
    </row>
    <row r="120" spans="1:31" x14ac:dyDescent="0.25">
      <c r="A120">
        <v>9322</v>
      </c>
      <c r="B120" t="s">
        <v>4225</v>
      </c>
      <c r="C120" s="2">
        <v>42071</v>
      </c>
      <c r="D120" s="13">
        <v>42593</v>
      </c>
      <c r="E120" s="8">
        <f>IF(SalesData[[#This Row],[Ship Date]]&lt;SalesData[[#This Row],[Order Date]], SalesData[[#This Row],[Ship Date]], SalesData[[#This Row],[Order Date]])</f>
        <v>42071</v>
      </c>
      <c r="F120" s="8">
        <f>IF(SalesData[[#This Row],[Ship Date]]&lt;SalesData[[#This Row],[Order Date]], SalesData[[#This Row],[Order Date]], SalesData[[#This Row],[Ship Date]])</f>
        <v>42593</v>
      </c>
      <c r="G120" s="11">
        <f>SalesData[[#This Row],[Shipdate fixed]] - SalesData[[#This Row],[Orderdate fixed]]</f>
        <v>522</v>
      </c>
      <c r="H120" s="11">
        <f>YEAR(SalesData[[#This Row],[Orderdate fixed]])</f>
        <v>2015</v>
      </c>
      <c r="I120" s="11" t="str">
        <f>"Q"&amp;ROUNDUP(MONTH(SalesData[[#This Row],[Orderdate fixed]])/3,0)</f>
        <v>Q1</v>
      </c>
      <c r="J120" s="8" t="str">
        <f>TEXT(SalesData[[#This Row],[Orderdate fixed]],"mmm")</f>
        <v>Mar</v>
      </c>
      <c r="K120" t="s">
        <v>38</v>
      </c>
      <c r="L120" t="s">
        <v>4226</v>
      </c>
      <c r="M120" s="14" t="s">
        <v>4227</v>
      </c>
      <c r="N120" t="s">
        <v>25</v>
      </c>
      <c r="O120" t="s">
        <v>26</v>
      </c>
      <c r="P120" t="s">
        <v>91</v>
      </c>
      <c r="Q120" t="s">
        <v>83</v>
      </c>
      <c r="R120" s="5">
        <v>77041</v>
      </c>
      <c r="S120" t="s">
        <v>84</v>
      </c>
      <c r="T120" t="s">
        <v>2185</v>
      </c>
      <c r="U120" t="s">
        <v>31</v>
      </c>
      <c r="V120" t="s">
        <v>53</v>
      </c>
      <c r="W120" t="s">
        <v>2186</v>
      </c>
      <c r="X120" s="9">
        <v>11.375999999999999</v>
      </c>
      <c r="Y120">
        <v>3</v>
      </c>
      <c r="Z120" s="12">
        <v>0.6</v>
      </c>
      <c r="AA120" s="9">
        <v>-5.6879999999999997</v>
      </c>
      <c r="AB120" t="str">
        <f>IF(AND(SalesData[[#This Row],[Profit]]=0,SalesData[[#This Row],[Sales]]&gt;0),"Zero-Profit Order","OK")</f>
        <v>OK</v>
      </c>
      <c r="AC120" s="9">
        <f>IFERROR(SalesData[[#This Row],[Profit]]/SalesData[[#This Row],[Sales]],0)</f>
        <v>-0.5</v>
      </c>
      <c r="AE120"/>
    </row>
    <row r="121" spans="1:31" x14ac:dyDescent="0.25">
      <c r="A121">
        <v>1948</v>
      </c>
      <c r="B121" t="s">
        <v>1593</v>
      </c>
      <c r="C121" s="2">
        <v>42253</v>
      </c>
      <c r="D121" s="13">
        <v>42895</v>
      </c>
      <c r="E121" s="8">
        <f>IF(SalesData[[#This Row],[Ship Date]]&lt;SalesData[[#This Row],[Order Date]], SalesData[[#This Row],[Ship Date]], SalesData[[#This Row],[Order Date]])</f>
        <v>42253</v>
      </c>
      <c r="F121" s="8">
        <f>IF(SalesData[[#This Row],[Ship Date]]&lt;SalesData[[#This Row],[Order Date]], SalesData[[#This Row],[Order Date]], SalesData[[#This Row],[Ship Date]])</f>
        <v>42895</v>
      </c>
      <c r="G121" s="11">
        <f>SalesData[[#This Row],[Shipdate fixed]] - SalesData[[#This Row],[Orderdate fixed]]</f>
        <v>642</v>
      </c>
      <c r="H121" s="11">
        <f>YEAR(SalesData[[#This Row],[Orderdate fixed]])</f>
        <v>2015</v>
      </c>
      <c r="I121" s="11" t="str">
        <f>"Q"&amp;ROUNDUP(MONTH(SalesData[[#This Row],[Orderdate fixed]])/3,0)</f>
        <v>Q3</v>
      </c>
      <c r="J121" s="8" t="str">
        <f>TEXT(SalesData[[#This Row],[Orderdate fixed]],"mmm")</f>
        <v>Sep</v>
      </c>
      <c r="K121" t="s">
        <v>38</v>
      </c>
      <c r="L121" t="s">
        <v>1594</v>
      </c>
      <c r="M121" s="14" t="s">
        <v>1595</v>
      </c>
      <c r="N121" t="s">
        <v>81</v>
      </c>
      <c r="O121" t="s">
        <v>26</v>
      </c>
      <c r="P121" t="s">
        <v>158</v>
      </c>
      <c r="Q121" t="s">
        <v>109</v>
      </c>
      <c r="R121" s="5">
        <v>10009</v>
      </c>
      <c r="S121" t="s">
        <v>62</v>
      </c>
      <c r="T121" t="s">
        <v>1477</v>
      </c>
      <c r="U121" t="s">
        <v>31</v>
      </c>
      <c r="V121" t="s">
        <v>53</v>
      </c>
      <c r="W121" t="s">
        <v>1478</v>
      </c>
      <c r="X121" s="9">
        <v>11.54</v>
      </c>
      <c r="Y121">
        <v>2</v>
      </c>
      <c r="Z121" s="12">
        <v>0</v>
      </c>
      <c r="AA121" s="9">
        <v>3.4620000000000002</v>
      </c>
      <c r="AB121" t="str">
        <f>IF(AND(SalesData[[#This Row],[Profit]]=0,SalesData[[#This Row],[Sales]]&gt;0),"Zero-Profit Order","OK")</f>
        <v>OK</v>
      </c>
      <c r="AC121" s="9">
        <f>IFERROR(SalesData[[#This Row],[Profit]]/SalesData[[#This Row],[Sales]],0)</f>
        <v>0.30000000000000004</v>
      </c>
      <c r="AE121"/>
    </row>
    <row r="122" spans="1:31" x14ac:dyDescent="0.25">
      <c r="A122">
        <v>8923</v>
      </c>
      <c r="B122" t="s">
        <v>4120</v>
      </c>
      <c r="C122" s="2">
        <v>42064</v>
      </c>
      <c r="D122" s="13">
        <v>42592</v>
      </c>
      <c r="E122" s="8">
        <f>IF(SalesData[[#This Row],[Ship Date]]&lt;SalesData[[#This Row],[Order Date]], SalesData[[#This Row],[Ship Date]], SalesData[[#This Row],[Order Date]])</f>
        <v>42064</v>
      </c>
      <c r="F122" s="8">
        <f>IF(SalesData[[#This Row],[Ship Date]]&lt;SalesData[[#This Row],[Order Date]], SalesData[[#This Row],[Order Date]], SalesData[[#This Row],[Ship Date]])</f>
        <v>42592</v>
      </c>
      <c r="G122" s="11">
        <f>SalesData[[#This Row],[Shipdate fixed]] - SalesData[[#This Row],[Orderdate fixed]]</f>
        <v>528</v>
      </c>
      <c r="H122" s="11">
        <f>YEAR(SalesData[[#This Row],[Orderdate fixed]])</f>
        <v>2015</v>
      </c>
      <c r="I122" s="11" t="str">
        <f>"Q"&amp;ROUNDUP(MONTH(SalesData[[#This Row],[Orderdate fixed]])/3,0)</f>
        <v>Q1</v>
      </c>
      <c r="J122" s="8" t="str">
        <f>TEXT(SalesData[[#This Row],[Orderdate fixed]],"mmm")</f>
        <v>Mar</v>
      </c>
      <c r="K122" t="s">
        <v>38</v>
      </c>
      <c r="L122" t="s">
        <v>2557</v>
      </c>
      <c r="M122" s="14" t="s">
        <v>2558</v>
      </c>
      <c r="N122" t="s">
        <v>81</v>
      </c>
      <c r="O122" t="s">
        <v>26</v>
      </c>
      <c r="P122" t="s">
        <v>4121</v>
      </c>
      <c r="Q122" t="s">
        <v>42</v>
      </c>
      <c r="R122" s="5">
        <v>33134</v>
      </c>
      <c r="S122" t="s">
        <v>29</v>
      </c>
      <c r="T122" t="s">
        <v>940</v>
      </c>
      <c r="U122" t="s">
        <v>31</v>
      </c>
      <c r="V122" t="s">
        <v>53</v>
      </c>
      <c r="W122" t="s">
        <v>941</v>
      </c>
      <c r="X122" s="9">
        <v>11.568</v>
      </c>
      <c r="Y122">
        <v>3</v>
      </c>
      <c r="Z122" s="12">
        <v>0.2</v>
      </c>
      <c r="AA122" s="9">
        <v>2.6027999999999998</v>
      </c>
      <c r="AB122" t="str">
        <f>IF(AND(SalesData[[#This Row],[Profit]]=0,SalesData[[#This Row],[Sales]]&gt;0),"Zero-Profit Order","OK")</f>
        <v>OK</v>
      </c>
      <c r="AC122" s="9">
        <f>IFERROR(SalesData[[#This Row],[Profit]]/SalesData[[#This Row],[Sales]],0)</f>
        <v>0.22499999999999998</v>
      </c>
      <c r="AE122"/>
    </row>
    <row r="123" spans="1:31" x14ac:dyDescent="0.25">
      <c r="A123">
        <v>1046</v>
      </c>
      <c r="B123" t="s">
        <v>982</v>
      </c>
      <c r="C123" s="2">
        <v>42474</v>
      </c>
      <c r="D123" s="13">
        <v>43024</v>
      </c>
      <c r="E123" s="8">
        <f>IF(SalesData[[#This Row],[Ship Date]]&lt;SalesData[[#This Row],[Order Date]], SalesData[[#This Row],[Ship Date]], SalesData[[#This Row],[Order Date]])</f>
        <v>42474</v>
      </c>
      <c r="F123" s="8">
        <f>IF(SalesData[[#This Row],[Ship Date]]&lt;SalesData[[#This Row],[Order Date]], SalesData[[#This Row],[Order Date]], SalesData[[#This Row],[Ship Date]])</f>
        <v>43024</v>
      </c>
      <c r="G123" s="11">
        <f>SalesData[[#This Row],[Shipdate fixed]] - SalesData[[#This Row],[Orderdate fixed]]</f>
        <v>550</v>
      </c>
      <c r="H123" s="11">
        <f>YEAR(SalesData[[#This Row],[Orderdate fixed]])</f>
        <v>2016</v>
      </c>
      <c r="I123" s="11" t="str">
        <f>"Q"&amp;ROUNDUP(MONTH(SalesData[[#This Row],[Orderdate fixed]])/3,0)</f>
        <v>Q2</v>
      </c>
      <c r="J123" s="8" t="str">
        <f>TEXT(SalesData[[#This Row],[Orderdate fixed]],"mmm")</f>
        <v>Apr</v>
      </c>
      <c r="K123" t="s">
        <v>38</v>
      </c>
      <c r="L123" t="s">
        <v>88</v>
      </c>
      <c r="M123" s="14" t="s">
        <v>89</v>
      </c>
      <c r="N123" t="s">
        <v>90</v>
      </c>
      <c r="O123" t="s">
        <v>26</v>
      </c>
      <c r="P123" t="s">
        <v>983</v>
      </c>
      <c r="Q123" t="s">
        <v>121</v>
      </c>
      <c r="R123" s="5">
        <v>61107</v>
      </c>
      <c r="S123" t="s">
        <v>84</v>
      </c>
      <c r="T123" t="s">
        <v>984</v>
      </c>
      <c r="U123" t="s">
        <v>31</v>
      </c>
      <c r="V123" t="s">
        <v>35</v>
      </c>
      <c r="W123" t="s">
        <v>985</v>
      </c>
      <c r="X123" s="9">
        <v>254.60400000000001</v>
      </c>
      <c r="Y123">
        <v>14</v>
      </c>
      <c r="Z123" s="12">
        <v>0.3</v>
      </c>
      <c r="AA123" s="9">
        <v>-18.186</v>
      </c>
      <c r="AB123" t="str">
        <f>IF(AND(SalesData[[#This Row],[Profit]]=0,SalesData[[#This Row],[Sales]]&gt;0),"Zero-Profit Order","OK")</f>
        <v>OK</v>
      </c>
      <c r="AC123" s="9">
        <f>IFERROR(SalesData[[#This Row],[Profit]]/SalesData[[#This Row],[Sales]],0)</f>
        <v>-7.1428571428571425E-2</v>
      </c>
      <c r="AE123"/>
    </row>
    <row r="124" spans="1:31" x14ac:dyDescent="0.25">
      <c r="A124">
        <v>8425</v>
      </c>
      <c r="B124" t="s">
        <v>4014</v>
      </c>
      <c r="C124" s="2">
        <v>42476</v>
      </c>
      <c r="D124" s="13">
        <v>43024</v>
      </c>
      <c r="E124" s="8">
        <f>IF(SalesData[[#This Row],[Ship Date]]&lt;SalesData[[#This Row],[Order Date]], SalesData[[#This Row],[Ship Date]], SalesData[[#This Row],[Order Date]])</f>
        <v>42476</v>
      </c>
      <c r="F124" s="8">
        <f>IF(SalesData[[#This Row],[Ship Date]]&lt;SalesData[[#This Row],[Order Date]], SalesData[[#This Row],[Order Date]], SalesData[[#This Row],[Ship Date]])</f>
        <v>43024</v>
      </c>
      <c r="G124" s="11">
        <f>SalesData[[#This Row],[Shipdate fixed]] - SalesData[[#This Row],[Orderdate fixed]]</f>
        <v>548</v>
      </c>
      <c r="H124" s="11">
        <f>YEAR(SalesData[[#This Row],[Orderdate fixed]])</f>
        <v>2016</v>
      </c>
      <c r="I124" s="11" t="str">
        <f>"Q"&amp;ROUNDUP(MONTH(SalesData[[#This Row],[Orderdate fixed]])/3,0)</f>
        <v>Q2</v>
      </c>
      <c r="J124" s="8" t="str">
        <f>TEXT(SalesData[[#This Row],[Orderdate fixed]],"mmm")</f>
        <v>Apr</v>
      </c>
      <c r="K124" t="s">
        <v>38</v>
      </c>
      <c r="L124" t="s">
        <v>4015</v>
      </c>
      <c r="M124" s="14" t="s">
        <v>4016</v>
      </c>
      <c r="N124" t="s">
        <v>25</v>
      </c>
      <c r="O124" t="s">
        <v>26</v>
      </c>
      <c r="P124" t="s">
        <v>2041</v>
      </c>
      <c r="Q124" t="s">
        <v>344</v>
      </c>
      <c r="R124" s="5">
        <v>8701</v>
      </c>
      <c r="S124" t="s">
        <v>62</v>
      </c>
      <c r="T124" t="s">
        <v>2009</v>
      </c>
      <c r="U124" t="s">
        <v>31</v>
      </c>
      <c r="V124" t="s">
        <v>32</v>
      </c>
      <c r="W124" t="s">
        <v>2010</v>
      </c>
      <c r="X124" s="9">
        <v>2154.9</v>
      </c>
      <c r="Y124">
        <v>5</v>
      </c>
      <c r="Z124" s="12">
        <v>0</v>
      </c>
      <c r="AA124" s="9">
        <v>129.29400000000001</v>
      </c>
      <c r="AB124" t="str">
        <f>IF(AND(SalesData[[#This Row],[Profit]]=0,SalesData[[#This Row],[Sales]]&gt;0),"Zero-Profit Order","OK")</f>
        <v>OK</v>
      </c>
      <c r="AC124" s="9">
        <f>IFERROR(SalesData[[#This Row],[Profit]]/SalesData[[#This Row],[Sales]],0)</f>
        <v>6.0000000000000005E-2</v>
      </c>
      <c r="AE124"/>
    </row>
    <row r="125" spans="1:31" x14ac:dyDescent="0.25">
      <c r="A125">
        <v>240</v>
      </c>
      <c r="B125" t="s">
        <v>292</v>
      </c>
      <c r="C125" s="2">
        <v>42054</v>
      </c>
      <c r="D125" s="13">
        <v>42619</v>
      </c>
      <c r="E125" s="8">
        <f>IF(SalesData[[#This Row],[Ship Date]]&lt;SalesData[[#This Row],[Order Date]], SalesData[[#This Row],[Ship Date]], SalesData[[#This Row],[Order Date]])</f>
        <v>42054</v>
      </c>
      <c r="F125" s="8">
        <f>IF(SalesData[[#This Row],[Ship Date]]&lt;SalesData[[#This Row],[Order Date]], SalesData[[#This Row],[Order Date]], SalesData[[#This Row],[Ship Date]])</f>
        <v>42619</v>
      </c>
      <c r="G125" s="11">
        <f>SalesData[[#This Row],[Shipdate fixed]] - SalesData[[#This Row],[Orderdate fixed]]</f>
        <v>565</v>
      </c>
      <c r="H125" s="11">
        <f>YEAR(SalesData[[#This Row],[Orderdate fixed]])</f>
        <v>2015</v>
      </c>
      <c r="I125" s="11" t="str">
        <f>"Q"&amp;ROUNDUP(MONTH(SalesData[[#This Row],[Orderdate fixed]])/3,0)</f>
        <v>Q1</v>
      </c>
      <c r="J125" s="8" t="str">
        <f>TEXT(SalesData[[#This Row],[Orderdate fixed]],"mmm")</f>
        <v>Feb</v>
      </c>
      <c r="K125" t="s">
        <v>22</v>
      </c>
      <c r="L125" t="s">
        <v>293</v>
      </c>
      <c r="M125" s="14" t="s">
        <v>294</v>
      </c>
      <c r="N125" t="s">
        <v>25</v>
      </c>
      <c r="O125" t="s">
        <v>26</v>
      </c>
      <c r="P125" t="s">
        <v>120</v>
      </c>
      <c r="Q125" t="s">
        <v>121</v>
      </c>
      <c r="R125" s="5">
        <v>60610</v>
      </c>
      <c r="S125" t="s">
        <v>84</v>
      </c>
      <c r="T125" t="s">
        <v>297</v>
      </c>
      <c r="U125" t="s">
        <v>31</v>
      </c>
      <c r="V125" t="s">
        <v>53</v>
      </c>
      <c r="W125" t="s">
        <v>298</v>
      </c>
      <c r="X125" s="9">
        <v>11.688000000000001</v>
      </c>
      <c r="Y125">
        <v>3</v>
      </c>
      <c r="Z125" s="12">
        <v>0.6</v>
      </c>
      <c r="AA125" s="9">
        <v>-4.6752000000000002</v>
      </c>
      <c r="AB125" t="str">
        <f>IF(AND(SalesData[[#This Row],[Profit]]=0,SalesData[[#This Row],[Sales]]&gt;0),"Zero-Profit Order","OK")</f>
        <v>OK</v>
      </c>
      <c r="AC125" s="9">
        <f>IFERROR(SalesData[[#This Row],[Profit]]/SalesData[[#This Row],[Sales]],0)</f>
        <v>-0.4</v>
      </c>
      <c r="AE125"/>
    </row>
    <row r="126" spans="1:31" x14ac:dyDescent="0.25">
      <c r="A126">
        <v>5317</v>
      </c>
      <c r="B126" t="s">
        <v>3104</v>
      </c>
      <c r="C126" s="2">
        <v>42258</v>
      </c>
      <c r="D126" s="13">
        <v>42865</v>
      </c>
      <c r="E126" s="8">
        <f>IF(SalesData[[#This Row],[Ship Date]]&lt;SalesData[[#This Row],[Order Date]], SalesData[[#This Row],[Ship Date]], SalesData[[#This Row],[Order Date]])</f>
        <v>42258</v>
      </c>
      <c r="F126" s="8">
        <f>IF(SalesData[[#This Row],[Ship Date]]&lt;SalesData[[#This Row],[Order Date]], SalesData[[#This Row],[Order Date]], SalesData[[#This Row],[Ship Date]])</f>
        <v>42865</v>
      </c>
      <c r="G126" s="11">
        <f>SalesData[[#This Row],[Shipdate fixed]] - SalesData[[#This Row],[Orderdate fixed]]</f>
        <v>607</v>
      </c>
      <c r="H126" s="11">
        <f>YEAR(SalesData[[#This Row],[Orderdate fixed]])</f>
        <v>2015</v>
      </c>
      <c r="I126" s="11" t="str">
        <f>"Q"&amp;ROUNDUP(MONTH(SalesData[[#This Row],[Orderdate fixed]])/3,0)</f>
        <v>Q3</v>
      </c>
      <c r="J126" s="8" t="str">
        <f>TEXT(SalesData[[#This Row],[Orderdate fixed]],"mmm")</f>
        <v>Sep</v>
      </c>
      <c r="K126" t="s">
        <v>78</v>
      </c>
      <c r="L126" t="s">
        <v>2412</v>
      </c>
      <c r="M126" s="14" t="s">
        <v>2413</v>
      </c>
      <c r="N126" t="s">
        <v>90</v>
      </c>
      <c r="O126" t="s">
        <v>26</v>
      </c>
      <c r="P126" t="s">
        <v>3105</v>
      </c>
      <c r="Q126" t="s">
        <v>128</v>
      </c>
      <c r="R126" s="5">
        <v>37918</v>
      </c>
      <c r="S126" t="s">
        <v>29</v>
      </c>
      <c r="T126" t="s">
        <v>1699</v>
      </c>
      <c r="U126" t="s">
        <v>31</v>
      </c>
      <c r="V126" t="s">
        <v>53</v>
      </c>
      <c r="W126" t="s">
        <v>1700</v>
      </c>
      <c r="X126" s="9">
        <v>11.808</v>
      </c>
      <c r="Y126">
        <v>2</v>
      </c>
      <c r="Z126" s="12">
        <v>0.2</v>
      </c>
      <c r="AA126" s="9">
        <v>1.3284</v>
      </c>
      <c r="AB126" t="str">
        <f>IF(AND(SalesData[[#This Row],[Profit]]=0,SalesData[[#This Row],[Sales]]&gt;0),"Zero-Profit Order","OK")</f>
        <v>OK</v>
      </c>
      <c r="AC126" s="9">
        <f>IFERROR(SalesData[[#This Row],[Profit]]/SalesData[[#This Row],[Sales]],0)</f>
        <v>0.1125</v>
      </c>
      <c r="AE126"/>
    </row>
    <row r="127" spans="1:31" x14ac:dyDescent="0.25">
      <c r="A127">
        <v>8204</v>
      </c>
      <c r="B127" t="s">
        <v>3950</v>
      </c>
      <c r="C127" s="2">
        <v>41925</v>
      </c>
      <c r="D127" s="13">
        <v>42227</v>
      </c>
      <c r="E127" s="8">
        <f>IF(SalesData[[#This Row],[Ship Date]]&lt;SalesData[[#This Row],[Order Date]], SalesData[[#This Row],[Ship Date]], SalesData[[#This Row],[Order Date]])</f>
        <v>41925</v>
      </c>
      <c r="F127" s="8">
        <f>IF(SalesData[[#This Row],[Ship Date]]&lt;SalesData[[#This Row],[Order Date]], SalesData[[#This Row],[Order Date]], SalesData[[#This Row],[Ship Date]])</f>
        <v>42227</v>
      </c>
      <c r="G127" s="11">
        <f>SalesData[[#This Row],[Shipdate fixed]] - SalesData[[#This Row],[Orderdate fixed]]</f>
        <v>302</v>
      </c>
      <c r="H127" s="11">
        <f>YEAR(SalesData[[#This Row],[Orderdate fixed]])</f>
        <v>2014</v>
      </c>
      <c r="I127" s="11" t="str">
        <f>"Q"&amp;ROUNDUP(MONTH(SalesData[[#This Row],[Orderdate fixed]])/3,0)</f>
        <v>Q4</v>
      </c>
      <c r="J127" s="8" t="str">
        <f>TEXT(SalesData[[#This Row],[Orderdate fixed]],"mmm")</f>
        <v>Oct</v>
      </c>
      <c r="K127" t="s">
        <v>407</v>
      </c>
      <c r="L127" t="s">
        <v>2478</v>
      </c>
      <c r="M127" s="14" t="s">
        <v>2479</v>
      </c>
      <c r="N127" t="s">
        <v>81</v>
      </c>
      <c r="O127" t="s">
        <v>26</v>
      </c>
      <c r="P127" t="s">
        <v>158</v>
      </c>
      <c r="Q127" t="s">
        <v>109</v>
      </c>
      <c r="R127" s="5">
        <v>10024</v>
      </c>
      <c r="S127" t="s">
        <v>62</v>
      </c>
      <c r="T127" t="s">
        <v>3556</v>
      </c>
      <c r="U127" t="s">
        <v>31</v>
      </c>
      <c r="V127" t="s">
        <v>53</v>
      </c>
      <c r="W127" t="s">
        <v>3557</v>
      </c>
      <c r="X127" s="9">
        <v>11.82</v>
      </c>
      <c r="Y127">
        <v>3</v>
      </c>
      <c r="Z127" s="12">
        <v>0</v>
      </c>
      <c r="AA127" s="9">
        <v>4.7279999999999998</v>
      </c>
      <c r="AB127" t="str">
        <f>IF(AND(SalesData[[#This Row],[Profit]]=0,SalesData[[#This Row],[Sales]]&gt;0),"Zero-Profit Order","OK")</f>
        <v>OK</v>
      </c>
      <c r="AC127" s="9">
        <f>IFERROR(SalesData[[#This Row],[Profit]]/SalesData[[#This Row],[Sales]],0)</f>
        <v>0.39999999999999997</v>
      </c>
      <c r="AE127"/>
    </row>
    <row r="128" spans="1:31" x14ac:dyDescent="0.25">
      <c r="A128">
        <v>4898</v>
      </c>
      <c r="B128" t="s">
        <v>2962</v>
      </c>
      <c r="C128" s="2">
        <v>42550</v>
      </c>
      <c r="D128" s="13">
        <v>41929</v>
      </c>
      <c r="E128" s="8">
        <f>IF(SalesData[[#This Row],[Ship Date]]&lt;SalesData[[#This Row],[Order Date]], SalesData[[#This Row],[Ship Date]], SalesData[[#This Row],[Order Date]])</f>
        <v>41929</v>
      </c>
      <c r="F128" s="8">
        <f>IF(SalesData[[#This Row],[Ship Date]]&lt;SalesData[[#This Row],[Order Date]], SalesData[[#This Row],[Order Date]], SalesData[[#This Row],[Ship Date]])</f>
        <v>42550</v>
      </c>
      <c r="G128" s="11">
        <f>SalesData[[#This Row],[Shipdate fixed]] - SalesData[[#This Row],[Orderdate fixed]]</f>
        <v>621</v>
      </c>
      <c r="H128" s="11">
        <f>YEAR(SalesData[[#This Row],[Orderdate fixed]])</f>
        <v>2014</v>
      </c>
      <c r="I128" s="11" t="str">
        <f>"Q"&amp;ROUNDUP(MONTH(SalesData[[#This Row],[Orderdate fixed]])/3,0)</f>
        <v>Q4</v>
      </c>
      <c r="J128" s="8" t="str">
        <f>TEXT(SalesData[[#This Row],[Orderdate fixed]],"mmm")</f>
        <v>Oct</v>
      </c>
      <c r="K128" t="s">
        <v>78</v>
      </c>
      <c r="L128" t="s">
        <v>2963</v>
      </c>
      <c r="M128" s="14" t="s">
        <v>2964</v>
      </c>
      <c r="N128" t="s">
        <v>25</v>
      </c>
      <c r="O128" t="s">
        <v>26</v>
      </c>
      <c r="P128" t="s">
        <v>2965</v>
      </c>
      <c r="Q128" t="s">
        <v>215</v>
      </c>
      <c r="R128" s="5">
        <v>44134</v>
      </c>
      <c r="S128" t="s">
        <v>62</v>
      </c>
      <c r="T128" t="s">
        <v>2025</v>
      </c>
      <c r="U128" t="s">
        <v>31</v>
      </c>
      <c r="V128" t="s">
        <v>35</v>
      </c>
      <c r="W128" t="s">
        <v>2026</v>
      </c>
      <c r="X128" s="9">
        <v>183.37200000000001</v>
      </c>
      <c r="Y128">
        <v>2</v>
      </c>
      <c r="Z128" s="12">
        <v>0.3</v>
      </c>
      <c r="AA128" s="9">
        <v>-7.8587999999999996</v>
      </c>
      <c r="AB128" t="str">
        <f>IF(AND(SalesData[[#This Row],[Profit]]=0,SalesData[[#This Row],[Sales]]&gt;0),"Zero-Profit Order","OK")</f>
        <v>OK</v>
      </c>
      <c r="AC128" s="9">
        <f>IFERROR(SalesData[[#This Row],[Profit]]/SalesData[[#This Row],[Sales]],0)</f>
        <v>-4.2857142857142851E-2</v>
      </c>
      <c r="AE128"/>
    </row>
    <row r="129" spans="1:31" x14ac:dyDescent="0.25">
      <c r="A129">
        <v>9636</v>
      </c>
      <c r="B129" t="s">
        <v>4307</v>
      </c>
      <c r="C129" s="2">
        <v>42547</v>
      </c>
      <c r="D129" s="13">
        <v>41929</v>
      </c>
      <c r="E129" s="8">
        <f>IF(SalesData[[#This Row],[Ship Date]]&lt;SalesData[[#This Row],[Order Date]], SalesData[[#This Row],[Ship Date]], SalesData[[#This Row],[Order Date]])</f>
        <v>41929</v>
      </c>
      <c r="F129" s="8">
        <f>IF(SalesData[[#This Row],[Ship Date]]&lt;SalesData[[#This Row],[Order Date]], SalesData[[#This Row],[Order Date]], SalesData[[#This Row],[Ship Date]])</f>
        <v>42547</v>
      </c>
      <c r="G129" s="11">
        <f>SalesData[[#This Row],[Shipdate fixed]] - SalesData[[#This Row],[Orderdate fixed]]</f>
        <v>618</v>
      </c>
      <c r="H129" s="11">
        <f>YEAR(SalesData[[#This Row],[Orderdate fixed]])</f>
        <v>2014</v>
      </c>
      <c r="I129" s="11" t="str">
        <f>"Q"&amp;ROUNDUP(MONTH(SalesData[[#This Row],[Orderdate fixed]])/3,0)</f>
        <v>Q4</v>
      </c>
      <c r="J129" s="8" t="str">
        <f>TEXT(SalesData[[#This Row],[Orderdate fixed]],"mmm")</f>
        <v>Oct</v>
      </c>
      <c r="K129" t="s">
        <v>78</v>
      </c>
      <c r="L129" t="s">
        <v>3750</v>
      </c>
      <c r="M129" s="14" t="s">
        <v>3751</v>
      </c>
      <c r="N129" t="s">
        <v>25</v>
      </c>
      <c r="O129" t="s">
        <v>26</v>
      </c>
      <c r="P129" t="s">
        <v>1338</v>
      </c>
      <c r="Q129" t="s">
        <v>415</v>
      </c>
      <c r="R129" s="5">
        <v>2149</v>
      </c>
      <c r="S129" t="s">
        <v>62</v>
      </c>
      <c r="T129" t="s">
        <v>2891</v>
      </c>
      <c r="U129" t="s">
        <v>31</v>
      </c>
      <c r="V129" t="s">
        <v>35</v>
      </c>
      <c r="W129" t="s">
        <v>2892</v>
      </c>
      <c r="X129" s="9">
        <v>1628.82</v>
      </c>
      <c r="Y129">
        <v>9</v>
      </c>
      <c r="Z129" s="12">
        <v>0</v>
      </c>
      <c r="AA129" s="9">
        <v>260.6112</v>
      </c>
      <c r="AB129" t="str">
        <f>IF(AND(SalesData[[#This Row],[Profit]]=0,SalesData[[#This Row],[Sales]]&gt;0),"Zero-Profit Order","OK")</f>
        <v>OK</v>
      </c>
      <c r="AC129" s="9">
        <f>IFERROR(SalesData[[#This Row],[Profit]]/SalesData[[#This Row],[Sales]],0)</f>
        <v>0.16</v>
      </c>
      <c r="AE129"/>
    </row>
    <row r="130" spans="1:31" x14ac:dyDescent="0.25">
      <c r="A130">
        <v>255</v>
      </c>
      <c r="B130" t="s">
        <v>313</v>
      </c>
      <c r="C130" s="2">
        <v>42821</v>
      </c>
      <c r="D130" s="13">
        <v>42106</v>
      </c>
      <c r="E130" s="8">
        <f>IF(SalesData[[#This Row],[Ship Date]]&lt;SalesData[[#This Row],[Order Date]], SalesData[[#This Row],[Ship Date]], SalesData[[#This Row],[Order Date]])</f>
        <v>42106</v>
      </c>
      <c r="F130" s="8">
        <f>IF(SalesData[[#This Row],[Ship Date]]&lt;SalesData[[#This Row],[Order Date]], SalesData[[#This Row],[Order Date]], SalesData[[#This Row],[Ship Date]])</f>
        <v>42821</v>
      </c>
      <c r="G130" s="11">
        <f>SalesData[[#This Row],[Shipdate fixed]] - SalesData[[#This Row],[Orderdate fixed]]</f>
        <v>715</v>
      </c>
      <c r="H130" s="11">
        <f>YEAR(SalesData[[#This Row],[Orderdate fixed]])</f>
        <v>2015</v>
      </c>
      <c r="I130" s="11" t="str">
        <f>"Q"&amp;ROUNDUP(MONTH(SalesData[[#This Row],[Orderdate fixed]])/3,0)</f>
        <v>Q2</v>
      </c>
      <c r="J130" s="8" t="str">
        <f>TEXT(SalesData[[#This Row],[Orderdate fixed]],"mmm")</f>
        <v>Apr</v>
      </c>
      <c r="K130" t="s">
        <v>38</v>
      </c>
      <c r="L130" t="s">
        <v>314</v>
      </c>
      <c r="M130" s="14" t="s">
        <v>315</v>
      </c>
      <c r="N130" t="s">
        <v>81</v>
      </c>
      <c r="O130" t="s">
        <v>26</v>
      </c>
      <c r="P130" t="s">
        <v>120</v>
      </c>
      <c r="Q130" t="s">
        <v>121</v>
      </c>
      <c r="R130" s="5">
        <v>60623</v>
      </c>
      <c r="S130" t="s">
        <v>84</v>
      </c>
      <c r="T130" t="s">
        <v>301</v>
      </c>
      <c r="U130" t="s">
        <v>31</v>
      </c>
      <c r="V130" t="s">
        <v>53</v>
      </c>
      <c r="W130" t="s">
        <v>302</v>
      </c>
      <c r="X130" s="9">
        <v>12.132</v>
      </c>
      <c r="Y130">
        <v>9</v>
      </c>
      <c r="Z130" s="12">
        <v>0.6</v>
      </c>
      <c r="AA130" s="9">
        <v>-8.4923999999999999</v>
      </c>
      <c r="AB130" t="str">
        <f>IF(AND(SalesData[[#This Row],[Profit]]=0,SalesData[[#This Row],[Sales]]&gt;0),"Zero-Profit Order","OK")</f>
        <v>OK</v>
      </c>
      <c r="AC130" s="9">
        <f>IFERROR(SalesData[[#This Row],[Profit]]/SalesData[[#This Row],[Sales]],0)</f>
        <v>-0.70000000000000007</v>
      </c>
      <c r="AE130"/>
    </row>
    <row r="131" spans="1:31" x14ac:dyDescent="0.25">
      <c r="A131">
        <v>7999</v>
      </c>
      <c r="B131" t="s">
        <v>3885</v>
      </c>
      <c r="C131" s="2">
        <v>41681</v>
      </c>
      <c r="D131" s="13">
        <v>41825</v>
      </c>
      <c r="E131" s="8">
        <f>IF(SalesData[[#This Row],[Ship Date]]&lt;SalesData[[#This Row],[Order Date]], SalesData[[#This Row],[Ship Date]], SalesData[[#This Row],[Order Date]])</f>
        <v>41681</v>
      </c>
      <c r="F131" s="8">
        <f>IF(SalesData[[#This Row],[Ship Date]]&lt;SalesData[[#This Row],[Order Date]], SalesData[[#This Row],[Order Date]], SalesData[[#This Row],[Ship Date]])</f>
        <v>41825</v>
      </c>
      <c r="G131" s="11">
        <f>SalesData[[#This Row],[Shipdate fixed]] - SalesData[[#This Row],[Orderdate fixed]]</f>
        <v>144</v>
      </c>
      <c r="H131" s="11">
        <f>YEAR(SalesData[[#This Row],[Orderdate fixed]])</f>
        <v>2014</v>
      </c>
      <c r="I131" s="11" t="str">
        <f>"Q"&amp;ROUNDUP(MONTH(SalesData[[#This Row],[Orderdate fixed]])/3,0)</f>
        <v>Q1</v>
      </c>
      <c r="J131" s="8" t="str">
        <f>TEXT(SalesData[[#This Row],[Orderdate fixed]],"mmm")</f>
        <v>Feb</v>
      </c>
      <c r="K131" t="s">
        <v>78</v>
      </c>
      <c r="L131" t="s">
        <v>2740</v>
      </c>
      <c r="M131" s="14" t="s">
        <v>2741</v>
      </c>
      <c r="N131" t="s">
        <v>81</v>
      </c>
      <c r="O131" t="s">
        <v>26</v>
      </c>
      <c r="P131" t="s">
        <v>176</v>
      </c>
      <c r="Q131" t="s">
        <v>177</v>
      </c>
      <c r="R131" s="5">
        <v>98105</v>
      </c>
      <c r="S131" t="s">
        <v>51</v>
      </c>
      <c r="T131" t="s">
        <v>1052</v>
      </c>
      <c r="U131" t="s">
        <v>31</v>
      </c>
      <c r="V131" t="s">
        <v>53</v>
      </c>
      <c r="W131" t="s">
        <v>1053</v>
      </c>
      <c r="X131" s="9">
        <v>12.18</v>
      </c>
      <c r="Y131">
        <v>7</v>
      </c>
      <c r="Z131" s="12">
        <v>0</v>
      </c>
      <c r="AA131" s="9">
        <v>3.8976000000000002</v>
      </c>
      <c r="AB131" t="str">
        <f>IF(AND(SalesData[[#This Row],[Profit]]=0,SalesData[[#This Row],[Sales]]&gt;0),"Zero-Profit Order","OK")</f>
        <v>OK</v>
      </c>
      <c r="AC131" s="9">
        <f>IFERROR(SalesData[[#This Row],[Profit]]/SalesData[[#This Row],[Sales]],0)</f>
        <v>0.32</v>
      </c>
      <c r="AE131"/>
    </row>
    <row r="132" spans="1:31" x14ac:dyDescent="0.25">
      <c r="A132">
        <v>441</v>
      </c>
      <c r="B132" t="s">
        <v>471</v>
      </c>
      <c r="C132" s="2">
        <v>42083</v>
      </c>
      <c r="D132" s="13">
        <v>42560</v>
      </c>
      <c r="E132" s="8">
        <f>IF(SalesData[[#This Row],[Ship Date]]&lt;SalesData[[#This Row],[Order Date]], SalesData[[#This Row],[Ship Date]], SalesData[[#This Row],[Order Date]])</f>
        <v>42083</v>
      </c>
      <c r="F132" s="8">
        <f>IF(SalesData[[#This Row],[Ship Date]]&lt;SalesData[[#This Row],[Order Date]], SalesData[[#This Row],[Order Date]], SalesData[[#This Row],[Ship Date]])</f>
        <v>42560</v>
      </c>
      <c r="G132" s="11">
        <f>SalesData[[#This Row],[Shipdate fixed]] - SalesData[[#This Row],[Orderdate fixed]]</f>
        <v>477</v>
      </c>
      <c r="H132" s="11">
        <f>YEAR(SalesData[[#This Row],[Orderdate fixed]])</f>
        <v>2015</v>
      </c>
      <c r="I132" s="11" t="str">
        <f>"Q"&amp;ROUNDUP(MONTH(SalesData[[#This Row],[Orderdate fixed]])/3,0)</f>
        <v>Q1</v>
      </c>
      <c r="J132" s="8" t="str">
        <f>TEXT(SalesData[[#This Row],[Orderdate fixed]],"mmm")</f>
        <v>Mar</v>
      </c>
      <c r="K132" t="s">
        <v>22</v>
      </c>
      <c r="L132" t="s">
        <v>472</v>
      </c>
      <c r="M132" s="14" t="s">
        <v>473</v>
      </c>
      <c r="N132" t="s">
        <v>25</v>
      </c>
      <c r="O132" t="s">
        <v>26</v>
      </c>
      <c r="P132" t="s">
        <v>271</v>
      </c>
      <c r="Q132" t="s">
        <v>272</v>
      </c>
      <c r="R132" s="5">
        <v>48227</v>
      </c>
      <c r="S132" t="s">
        <v>84</v>
      </c>
      <c r="T132" t="s">
        <v>474</v>
      </c>
      <c r="U132" t="s">
        <v>31</v>
      </c>
      <c r="V132" t="s">
        <v>53</v>
      </c>
      <c r="W132" t="s">
        <v>475</v>
      </c>
      <c r="X132" s="9">
        <v>12.22</v>
      </c>
      <c r="Y132">
        <v>1</v>
      </c>
      <c r="Z132" s="12">
        <v>0</v>
      </c>
      <c r="AA132" s="9">
        <v>3.6659999999999999</v>
      </c>
      <c r="AB132" t="str">
        <f>IF(AND(SalesData[[#This Row],[Profit]]=0,SalesData[[#This Row],[Sales]]&gt;0),"Zero-Profit Order","OK")</f>
        <v>OK</v>
      </c>
      <c r="AC132" s="9">
        <f>IFERROR(SalesData[[#This Row],[Profit]]/SalesData[[#This Row],[Sales]],0)</f>
        <v>0.3</v>
      </c>
      <c r="AE132"/>
    </row>
    <row r="133" spans="1:31" x14ac:dyDescent="0.25">
      <c r="A133">
        <v>2117</v>
      </c>
      <c r="B133" t="s">
        <v>1678</v>
      </c>
      <c r="C133" s="2">
        <v>41980</v>
      </c>
      <c r="D133" s="13">
        <v>42294</v>
      </c>
      <c r="E133" s="8">
        <f>IF(SalesData[[#This Row],[Ship Date]]&lt;SalesData[[#This Row],[Order Date]], SalesData[[#This Row],[Ship Date]], SalesData[[#This Row],[Order Date]])</f>
        <v>41980</v>
      </c>
      <c r="F133" s="8">
        <f>IF(SalesData[[#This Row],[Ship Date]]&lt;SalesData[[#This Row],[Order Date]], SalesData[[#This Row],[Order Date]], SalesData[[#This Row],[Ship Date]])</f>
        <v>42294</v>
      </c>
      <c r="G133" s="11">
        <f>SalesData[[#This Row],[Shipdate fixed]] - SalesData[[#This Row],[Orderdate fixed]]</f>
        <v>314</v>
      </c>
      <c r="H133" s="11">
        <f>YEAR(SalesData[[#This Row],[Orderdate fixed]])</f>
        <v>2014</v>
      </c>
      <c r="I133" s="11" t="str">
        <f>"Q"&amp;ROUNDUP(MONTH(SalesData[[#This Row],[Orderdate fixed]])/3,0)</f>
        <v>Q4</v>
      </c>
      <c r="J133" s="8" t="str">
        <f>TEXT(SalesData[[#This Row],[Orderdate fixed]],"mmm")</f>
        <v>Dec</v>
      </c>
      <c r="K133" t="s">
        <v>22</v>
      </c>
      <c r="L133" t="s">
        <v>1679</v>
      </c>
      <c r="M133" s="14" t="s">
        <v>1680</v>
      </c>
      <c r="N133" t="s">
        <v>25</v>
      </c>
      <c r="O133" t="s">
        <v>26</v>
      </c>
      <c r="P133" t="s">
        <v>875</v>
      </c>
      <c r="Q133" t="s">
        <v>109</v>
      </c>
      <c r="R133" s="5">
        <v>14609</v>
      </c>
      <c r="S133" t="s">
        <v>62</v>
      </c>
      <c r="T133" t="s">
        <v>1442</v>
      </c>
      <c r="U133" t="s">
        <v>31</v>
      </c>
      <c r="V133" t="s">
        <v>44</v>
      </c>
      <c r="W133" t="s">
        <v>1443</v>
      </c>
      <c r="X133" s="9">
        <v>209.67</v>
      </c>
      <c r="Y133">
        <v>1</v>
      </c>
      <c r="Z133" s="12">
        <v>0.4</v>
      </c>
      <c r="AA133" s="9">
        <v>-13.978</v>
      </c>
      <c r="AB133" t="str">
        <f>IF(AND(SalesData[[#This Row],[Profit]]=0,SalesData[[#This Row],[Sales]]&gt;0),"Zero-Profit Order","OK")</f>
        <v>OK</v>
      </c>
      <c r="AC133" s="9">
        <f>IFERROR(SalesData[[#This Row],[Profit]]/SalesData[[#This Row],[Sales]],0)</f>
        <v>-6.6666666666666666E-2</v>
      </c>
      <c r="AE133"/>
    </row>
    <row r="134" spans="1:31" x14ac:dyDescent="0.25">
      <c r="A134">
        <v>848</v>
      </c>
      <c r="B134" t="s">
        <v>843</v>
      </c>
      <c r="C134" s="2">
        <v>42539</v>
      </c>
      <c r="D134" s="13">
        <v>42294</v>
      </c>
      <c r="E134" s="8">
        <f>IF(SalesData[[#This Row],[Ship Date]]&lt;SalesData[[#This Row],[Order Date]], SalesData[[#This Row],[Ship Date]], SalesData[[#This Row],[Order Date]])</f>
        <v>42294</v>
      </c>
      <c r="F134" s="8">
        <f>IF(SalesData[[#This Row],[Ship Date]]&lt;SalesData[[#This Row],[Order Date]], SalesData[[#This Row],[Order Date]], SalesData[[#This Row],[Ship Date]])</f>
        <v>42539</v>
      </c>
      <c r="G134" s="11">
        <f>SalesData[[#This Row],[Shipdate fixed]] - SalesData[[#This Row],[Orderdate fixed]]</f>
        <v>245</v>
      </c>
      <c r="H134" s="11">
        <f>YEAR(SalesData[[#This Row],[Orderdate fixed]])</f>
        <v>2015</v>
      </c>
      <c r="I134" s="11" t="str">
        <f>"Q"&amp;ROUNDUP(MONTH(SalesData[[#This Row],[Orderdate fixed]])/3,0)</f>
        <v>Q4</v>
      </c>
      <c r="J134" s="8" t="str">
        <f>TEXT(SalesData[[#This Row],[Orderdate fixed]],"mmm")</f>
        <v>Oct</v>
      </c>
      <c r="K134" t="s">
        <v>38</v>
      </c>
      <c r="L134" t="s">
        <v>844</v>
      </c>
      <c r="M134" s="14" t="s">
        <v>845</v>
      </c>
      <c r="N134" t="s">
        <v>25</v>
      </c>
      <c r="O134" t="s">
        <v>26</v>
      </c>
      <c r="P134" t="s">
        <v>846</v>
      </c>
      <c r="Q134" t="s">
        <v>28</v>
      </c>
      <c r="R134" s="5">
        <v>40214</v>
      </c>
      <c r="S134" t="s">
        <v>29</v>
      </c>
      <c r="T134" t="s">
        <v>338</v>
      </c>
      <c r="U134" t="s">
        <v>31</v>
      </c>
      <c r="V134" t="s">
        <v>35</v>
      </c>
      <c r="W134" t="s">
        <v>339</v>
      </c>
      <c r="X134" s="9">
        <v>287.94</v>
      </c>
      <c r="Y134">
        <v>3</v>
      </c>
      <c r="Z134" s="12">
        <v>0</v>
      </c>
      <c r="AA134" s="9">
        <v>77.743799999999993</v>
      </c>
      <c r="AB134" t="str">
        <f>IF(AND(SalesData[[#This Row],[Profit]]=0,SalesData[[#This Row],[Sales]]&gt;0),"Zero-Profit Order","OK")</f>
        <v>OK</v>
      </c>
      <c r="AC134" s="9">
        <f>IFERROR(SalesData[[#This Row],[Profit]]/SalesData[[#This Row],[Sales]],0)</f>
        <v>0.26999999999999996</v>
      </c>
      <c r="AE134"/>
    </row>
    <row r="135" spans="1:31" x14ac:dyDescent="0.25">
      <c r="A135">
        <v>1865</v>
      </c>
      <c r="B135" t="s">
        <v>1531</v>
      </c>
      <c r="C135" s="2">
        <v>42541</v>
      </c>
      <c r="D135" s="13">
        <v>42660</v>
      </c>
      <c r="E135" s="8">
        <f>IF(SalesData[[#This Row],[Ship Date]]&lt;SalesData[[#This Row],[Order Date]], SalesData[[#This Row],[Ship Date]], SalesData[[#This Row],[Order Date]])</f>
        <v>42541</v>
      </c>
      <c r="F135" s="8">
        <f>IF(SalesData[[#This Row],[Ship Date]]&lt;SalesData[[#This Row],[Order Date]], SalesData[[#This Row],[Order Date]], SalesData[[#This Row],[Ship Date]])</f>
        <v>42660</v>
      </c>
      <c r="G135" s="11">
        <f>SalesData[[#This Row],[Shipdate fixed]] - SalesData[[#This Row],[Orderdate fixed]]</f>
        <v>119</v>
      </c>
      <c r="H135" s="11">
        <f>YEAR(SalesData[[#This Row],[Orderdate fixed]])</f>
        <v>2016</v>
      </c>
      <c r="I135" s="11" t="str">
        <f>"Q"&amp;ROUNDUP(MONTH(SalesData[[#This Row],[Orderdate fixed]])/3,0)</f>
        <v>Q2</v>
      </c>
      <c r="J135" s="8" t="str">
        <f>TEXT(SalesData[[#This Row],[Orderdate fixed]],"mmm")</f>
        <v>Jun</v>
      </c>
      <c r="K135" t="s">
        <v>38</v>
      </c>
      <c r="L135" t="s">
        <v>1532</v>
      </c>
      <c r="M135" s="14" t="s">
        <v>1533</v>
      </c>
      <c r="N135" t="s">
        <v>81</v>
      </c>
      <c r="O135" t="s">
        <v>26</v>
      </c>
      <c r="P135" t="s">
        <v>164</v>
      </c>
      <c r="Q135" t="s">
        <v>165</v>
      </c>
      <c r="R135" s="5">
        <v>80013</v>
      </c>
      <c r="S135" t="s">
        <v>51</v>
      </c>
      <c r="T135" t="s">
        <v>1534</v>
      </c>
      <c r="U135" t="s">
        <v>31</v>
      </c>
      <c r="V135" t="s">
        <v>53</v>
      </c>
      <c r="W135" t="s">
        <v>1535</v>
      </c>
      <c r="X135" s="9">
        <v>24.96</v>
      </c>
      <c r="Y135">
        <v>3</v>
      </c>
      <c r="Z135" s="12">
        <v>0.2</v>
      </c>
      <c r="AA135" s="9">
        <v>4.3680000000000003</v>
      </c>
      <c r="AB135" t="str">
        <f>IF(AND(SalesData[[#This Row],[Profit]]=0,SalesData[[#This Row],[Sales]]&gt;0),"Zero-Profit Order","OK")</f>
        <v>OK</v>
      </c>
      <c r="AC135" s="9">
        <f>IFERROR(SalesData[[#This Row],[Profit]]/SalesData[[#This Row],[Sales]],0)</f>
        <v>0.17500000000000002</v>
      </c>
      <c r="AE135"/>
    </row>
    <row r="136" spans="1:31" x14ac:dyDescent="0.25">
      <c r="A136">
        <v>1864</v>
      </c>
      <c r="B136" t="s">
        <v>1531</v>
      </c>
      <c r="C136" s="2">
        <v>42540</v>
      </c>
      <c r="D136" s="13">
        <v>42660</v>
      </c>
      <c r="E136" s="8">
        <f>IF(SalesData[[#This Row],[Ship Date]]&lt;SalesData[[#This Row],[Order Date]], SalesData[[#This Row],[Ship Date]], SalesData[[#This Row],[Order Date]])</f>
        <v>42540</v>
      </c>
      <c r="F136" s="8">
        <f>IF(SalesData[[#This Row],[Ship Date]]&lt;SalesData[[#This Row],[Order Date]], SalesData[[#This Row],[Order Date]], SalesData[[#This Row],[Ship Date]])</f>
        <v>42660</v>
      </c>
      <c r="G136" s="11">
        <f>SalesData[[#This Row],[Shipdate fixed]] - SalesData[[#This Row],[Orderdate fixed]]</f>
        <v>120</v>
      </c>
      <c r="H136" s="11">
        <f>YEAR(SalesData[[#This Row],[Orderdate fixed]])</f>
        <v>2016</v>
      </c>
      <c r="I136" s="11" t="str">
        <f>"Q"&amp;ROUNDUP(MONTH(SalesData[[#This Row],[Orderdate fixed]])/3,0)</f>
        <v>Q2</v>
      </c>
      <c r="J136" s="8" t="str">
        <f>TEXT(SalesData[[#This Row],[Orderdate fixed]],"mmm")</f>
        <v>Jun</v>
      </c>
      <c r="K136" t="s">
        <v>38</v>
      </c>
      <c r="L136" t="s">
        <v>1532</v>
      </c>
      <c r="M136" s="14" t="s">
        <v>1533</v>
      </c>
      <c r="N136" t="s">
        <v>81</v>
      </c>
      <c r="O136" t="s">
        <v>26</v>
      </c>
      <c r="P136" t="s">
        <v>164</v>
      </c>
      <c r="Q136" t="s">
        <v>165</v>
      </c>
      <c r="R136" s="5">
        <v>80013</v>
      </c>
      <c r="S136" t="s">
        <v>51</v>
      </c>
      <c r="T136" t="s">
        <v>392</v>
      </c>
      <c r="U136" t="s">
        <v>31</v>
      </c>
      <c r="V136" t="s">
        <v>44</v>
      </c>
      <c r="W136" t="s">
        <v>393</v>
      </c>
      <c r="X136" s="9">
        <v>727.45</v>
      </c>
      <c r="Y136">
        <v>5</v>
      </c>
      <c r="Z136" s="12">
        <v>0.5</v>
      </c>
      <c r="AA136" s="9">
        <v>-465.56799999999998</v>
      </c>
      <c r="AB136" t="str">
        <f>IF(AND(SalesData[[#This Row],[Profit]]=0,SalesData[[#This Row],[Sales]]&gt;0),"Zero-Profit Order","OK")</f>
        <v>OK</v>
      </c>
      <c r="AC136" s="9">
        <f>IFERROR(SalesData[[#This Row],[Profit]]/SalesData[[#This Row],[Sales]],0)</f>
        <v>-0.6399999999999999</v>
      </c>
      <c r="AE136"/>
    </row>
    <row r="137" spans="1:31" x14ac:dyDescent="0.25">
      <c r="A137">
        <v>1752</v>
      </c>
      <c r="B137" t="s">
        <v>1448</v>
      </c>
      <c r="C137" s="2">
        <v>42549</v>
      </c>
      <c r="D137" s="13">
        <v>43025</v>
      </c>
      <c r="E137" s="8">
        <f>IF(SalesData[[#This Row],[Ship Date]]&lt;SalesData[[#This Row],[Order Date]], SalesData[[#This Row],[Ship Date]], SalesData[[#This Row],[Order Date]])</f>
        <v>42549</v>
      </c>
      <c r="F137" s="8">
        <f>IF(SalesData[[#This Row],[Ship Date]]&lt;SalesData[[#This Row],[Order Date]], SalesData[[#This Row],[Order Date]], SalesData[[#This Row],[Ship Date]])</f>
        <v>43025</v>
      </c>
      <c r="G137" s="11">
        <f>SalesData[[#This Row],[Shipdate fixed]] - SalesData[[#This Row],[Orderdate fixed]]</f>
        <v>476</v>
      </c>
      <c r="H137" s="11">
        <f>YEAR(SalesData[[#This Row],[Orderdate fixed]])</f>
        <v>2016</v>
      </c>
      <c r="I137" s="11" t="str">
        <f>"Q"&amp;ROUNDUP(MONTH(SalesData[[#This Row],[Orderdate fixed]])/3,0)</f>
        <v>Q2</v>
      </c>
      <c r="J137" s="8" t="str">
        <f>TEXT(SalesData[[#This Row],[Orderdate fixed]],"mmm")</f>
        <v>Jun</v>
      </c>
      <c r="K137" t="s">
        <v>78</v>
      </c>
      <c r="L137" t="s">
        <v>1449</v>
      </c>
      <c r="M137" s="14" t="s">
        <v>1450</v>
      </c>
      <c r="N137" t="s">
        <v>25</v>
      </c>
      <c r="O137" t="s">
        <v>26</v>
      </c>
      <c r="P137" t="s">
        <v>1451</v>
      </c>
      <c r="Q137" t="s">
        <v>50</v>
      </c>
      <c r="R137" s="5">
        <v>94601</v>
      </c>
      <c r="S137" t="s">
        <v>51</v>
      </c>
      <c r="T137" t="s">
        <v>361</v>
      </c>
      <c r="U137" t="s">
        <v>31</v>
      </c>
      <c r="V137" t="s">
        <v>53</v>
      </c>
      <c r="W137" t="s">
        <v>362</v>
      </c>
      <c r="X137" s="9">
        <v>9.4600000000000009</v>
      </c>
      <c r="Y137">
        <v>2</v>
      </c>
      <c r="Z137" s="12">
        <v>0</v>
      </c>
      <c r="AA137" s="9">
        <v>3.6894</v>
      </c>
      <c r="AB137" t="str">
        <f>IF(AND(SalesData[[#This Row],[Profit]]=0,SalesData[[#This Row],[Sales]]&gt;0),"Zero-Profit Order","OK")</f>
        <v>OK</v>
      </c>
      <c r="AC137" s="9">
        <f>IFERROR(SalesData[[#This Row],[Profit]]/SalesData[[#This Row],[Sales]],0)</f>
        <v>0.38999999999999996</v>
      </c>
      <c r="AE137"/>
    </row>
    <row r="138" spans="1:31" x14ac:dyDescent="0.25">
      <c r="A138">
        <v>3711</v>
      </c>
      <c r="B138" t="s">
        <v>2515</v>
      </c>
      <c r="C138" s="2">
        <v>42555</v>
      </c>
      <c r="D138" s="13">
        <v>43025</v>
      </c>
      <c r="E138" s="8">
        <f>IF(SalesData[[#This Row],[Ship Date]]&lt;SalesData[[#This Row],[Order Date]], SalesData[[#This Row],[Ship Date]], SalesData[[#This Row],[Order Date]])</f>
        <v>42555</v>
      </c>
      <c r="F138" s="8">
        <f>IF(SalesData[[#This Row],[Ship Date]]&lt;SalesData[[#This Row],[Order Date]], SalesData[[#This Row],[Order Date]], SalesData[[#This Row],[Ship Date]])</f>
        <v>43025</v>
      </c>
      <c r="G138" s="11">
        <f>SalesData[[#This Row],[Shipdate fixed]] - SalesData[[#This Row],[Orderdate fixed]]</f>
        <v>470</v>
      </c>
      <c r="H138" s="11">
        <f>YEAR(SalesData[[#This Row],[Orderdate fixed]])</f>
        <v>2016</v>
      </c>
      <c r="I138" s="11" t="str">
        <f>"Q"&amp;ROUNDUP(MONTH(SalesData[[#This Row],[Orderdate fixed]])/3,0)</f>
        <v>Q3</v>
      </c>
      <c r="J138" s="8" t="str">
        <f>TEXT(SalesData[[#This Row],[Orderdate fixed]],"mmm")</f>
        <v>Jul</v>
      </c>
      <c r="K138" t="s">
        <v>78</v>
      </c>
      <c r="L138" t="s">
        <v>2516</v>
      </c>
      <c r="M138" s="14" t="s">
        <v>2517</v>
      </c>
      <c r="N138" t="s">
        <v>81</v>
      </c>
      <c r="O138" t="s">
        <v>26</v>
      </c>
      <c r="P138" t="s">
        <v>49</v>
      </c>
      <c r="Q138" t="s">
        <v>50</v>
      </c>
      <c r="R138" s="5">
        <v>90045</v>
      </c>
      <c r="S138" t="s">
        <v>51</v>
      </c>
      <c r="T138" t="s">
        <v>286</v>
      </c>
      <c r="U138" t="s">
        <v>31</v>
      </c>
      <c r="V138" t="s">
        <v>44</v>
      </c>
      <c r="W138" t="s">
        <v>287</v>
      </c>
      <c r="X138" s="9">
        <v>510.24</v>
      </c>
      <c r="Y138">
        <v>3</v>
      </c>
      <c r="Z138" s="12">
        <v>0.2</v>
      </c>
      <c r="AA138" s="9">
        <v>6.3780000000000001</v>
      </c>
      <c r="AB138" t="str">
        <f>IF(AND(SalesData[[#This Row],[Profit]]=0,SalesData[[#This Row],[Sales]]&gt;0),"Zero-Profit Order","OK")</f>
        <v>OK</v>
      </c>
      <c r="AC138" s="9">
        <f>IFERROR(SalesData[[#This Row],[Profit]]/SalesData[[#This Row],[Sales]],0)</f>
        <v>1.2500000000000001E-2</v>
      </c>
      <c r="AE138"/>
    </row>
    <row r="139" spans="1:31" x14ac:dyDescent="0.25">
      <c r="A139">
        <v>5592</v>
      </c>
      <c r="B139" t="s">
        <v>3188</v>
      </c>
      <c r="C139" s="2">
        <v>42538</v>
      </c>
      <c r="D139" s="13">
        <v>41930</v>
      </c>
      <c r="E139" s="8">
        <f>IF(SalesData[[#This Row],[Ship Date]]&lt;SalesData[[#This Row],[Order Date]], SalesData[[#This Row],[Ship Date]], SalesData[[#This Row],[Order Date]])</f>
        <v>41930</v>
      </c>
      <c r="F139" s="8">
        <f>IF(SalesData[[#This Row],[Ship Date]]&lt;SalesData[[#This Row],[Order Date]], SalesData[[#This Row],[Order Date]], SalesData[[#This Row],[Ship Date]])</f>
        <v>42538</v>
      </c>
      <c r="G139" s="11">
        <f>SalesData[[#This Row],[Shipdate fixed]] - SalesData[[#This Row],[Orderdate fixed]]</f>
        <v>608</v>
      </c>
      <c r="H139" s="11">
        <f>YEAR(SalesData[[#This Row],[Orderdate fixed]])</f>
        <v>2014</v>
      </c>
      <c r="I139" s="11" t="str">
        <f>"Q"&amp;ROUNDUP(MONTH(SalesData[[#This Row],[Orderdate fixed]])/3,0)</f>
        <v>Q4</v>
      </c>
      <c r="J139" s="8" t="str">
        <f>TEXT(SalesData[[#This Row],[Orderdate fixed]],"mmm")</f>
        <v>Oct</v>
      </c>
      <c r="K139" t="s">
        <v>22</v>
      </c>
      <c r="L139" t="s">
        <v>1375</v>
      </c>
      <c r="M139" s="14" t="s">
        <v>1376</v>
      </c>
      <c r="N139" t="s">
        <v>81</v>
      </c>
      <c r="O139" t="s">
        <v>26</v>
      </c>
      <c r="P139" t="s">
        <v>2041</v>
      </c>
      <c r="Q139" t="s">
        <v>344</v>
      </c>
      <c r="R139" s="5">
        <v>8701</v>
      </c>
      <c r="S139" t="s">
        <v>62</v>
      </c>
      <c r="T139" t="s">
        <v>1009</v>
      </c>
      <c r="U139" t="s">
        <v>31</v>
      </c>
      <c r="V139" t="s">
        <v>35</v>
      </c>
      <c r="W139" t="s">
        <v>1010</v>
      </c>
      <c r="X139" s="9">
        <v>245.98</v>
      </c>
      <c r="Y139">
        <v>2</v>
      </c>
      <c r="Z139" s="12">
        <v>0</v>
      </c>
      <c r="AA139" s="9">
        <v>27.0578</v>
      </c>
      <c r="AB139" t="str">
        <f>IF(AND(SalesData[[#This Row],[Profit]]=0,SalesData[[#This Row],[Sales]]&gt;0),"Zero-Profit Order","OK")</f>
        <v>OK</v>
      </c>
      <c r="AC139" s="9">
        <f>IFERROR(SalesData[[#This Row],[Profit]]/SalesData[[#This Row],[Sales]],0)</f>
        <v>0.11</v>
      </c>
      <c r="AE139"/>
    </row>
    <row r="140" spans="1:31" x14ac:dyDescent="0.25">
      <c r="A140">
        <v>9851</v>
      </c>
      <c r="B140" t="s">
        <v>4354</v>
      </c>
      <c r="C140" s="2">
        <v>42008</v>
      </c>
      <c r="D140" s="13">
        <v>42526</v>
      </c>
      <c r="E140" s="8">
        <f>IF(SalesData[[#This Row],[Ship Date]]&lt;SalesData[[#This Row],[Order Date]], SalesData[[#This Row],[Ship Date]], SalesData[[#This Row],[Order Date]])</f>
        <v>42008</v>
      </c>
      <c r="F140" s="8">
        <f>IF(SalesData[[#This Row],[Ship Date]]&lt;SalesData[[#This Row],[Order Date]], SalesData[[#This Row],[Order Date]], SalesData[[#This Row],[Ship Date]])</f>
        <v>42526</v>
      </c>
      <c r="G140" s="11">
        <f>SalesData[[#This Row],[Shipdate fixed]] - SalesData[[#This Row],[Orderdate fixed]]</f>
        <v>518</v>
      </c>
      <c r="H140" s="11">
        <f>YEAR(SalesData[[#This Row],[Orderdate fixed]])</f>
        <v>2015</v>
      </c>
      <c r="I140" s="11" t="str">
        <f>"Q"&amp;ROUNDUP(MONTH(SalesData[[#This Row],[Orderdate fixed]])/3,0)</f>
        <v>Q1</v>
      </c>
      <c r="J140" s="8" t="str">
        <f>TEXT(SalesData[[#This Row],[Orderdate fixed]],"mmm")</f>
        <v>Jan</v>
      </c>
      <c r="K140" t="s">
        <v>38</v>
      </c>
      <c r="L140" t="s">
        <v>1579</v>
      </c>
      <c r="M140" s="14" t="s">
        <v>1580</v>
      </c>
      <c r="N140" t="s">
        <v>81</v>
      </c>
      <c r="O140" t="s">
        <v>26</v>
      </c>
      <c r="P140" t="s">
        <v>158</v>
      </c>
      <c r="Q140" t="s">
        <v>109</v>
      </c>
      <c r="R140" s="5">
        <v>10009</v>
      </c>
      <c r="S140" t="s">
        <v>62</v>
      </c>
      <c r="T140" t="s">
        <v>658</v>
      </c>
      <c r="U140" t="s">
        <v>31</v>
      </c>
      <c r="V140" t="s">
        <v>53</v>
      </c>
      <c r="W140" t="s">
        <v>659</v>
      </c>
      <c r="X140" s="9">
        <v>12.56</v>
      </c>
      <c r="Y140">
        <v>2</v>
      </c>
      <c r="Z140" s="12">
        <v>0</v>
      </c>
      <c r="AA140" s="9">
        <v>4.0191999999999997</v>
      </c>
      <c r="AB140" t="str">
        <f>IF(AND(SalesData[[#This Row],[Profit]]=0,SalesData[[#This Row],[Sales]]&gt;0),"Zero-Profit Order","OK")</f>
        <v>OK</v>
      </c>
      <c r="AC140" s="9">
        <f>IFERROR(SalesData[[#This Row],[Profit]]/SalesData[[#This Row],[Sales]],0)</f>
        <v>0.31999999999999995</v>
      </c>
      <c r="AE140"/>
    </row>
    <row r="141" spans="1:31" x14ac:dyDescent="0.25">
      <c r="A141">
        <v>4</v>
      </c>
      <c r="B141" t="s">
        <v>37</v>
      </c>
      <c r="C141" s="2">
        <v>41967</v>
      </c>
      <c r="D141" s="13">
        <v>42295</v>
      </c>
      <c r="E141" s="8">
        <f>IF(SalesData[[#This Row],[Ship Date]]&lt;SalesData[[#This Row],[Order Date]], SalesData[[#This Row],[Ship Date]], SalesData[[#This Row],[Order Date]])</f>
        <v>41967</v>
      </c>
      <c r="F141" s="8">
        <f>IF(SalesData[[#This Row],[Ship Date]]&lt;SalesData[[#This Row],[Order Date]], SalesData[[#This Row],[Order Date]], SalesData[[#This Row],[Ship Date]])</f>
        <v>42295</v>
      </c>
      <c r="G141" s="11">
        <f>SalesData[[#This Row],[Shipdate fixed]] - SalesData[[#This Row],[Orderdate fixed]]</f>
        <v>328</v>
      </c>
      <c r="H141" s="11">
        <f>YEAR(SalesData[[#This Row],[Orderdate fixed]])</f>
        <v>2014</v>
      </c>
      <c r="I141" s="11" t="str">
        <f>"Q"&amp;ROUNDUP(MONTH(SalesData[[#This Row],[Orderdate fixed]])/3,0)</f>
        <v>Q4</v>
      </c>
      <c r="J141" s="8" t="str">
        <f>TEXT(SalesData[[#This Row],[Orderdate fixed]],"mmm")</f>
        <v>Nov</v>
      </c>
      <c r="K141" t="s">
        <v>38</v>
      </c>
      <c r="L141" t="s">
        <v>39</v>
      </c>
      <c r="M141" s="14" t="s">
        <v>40</v>
      </c>
      <c r="N141" t="s">
        <v>25</v>
      </c>
      <c r="O141" t="s">
        <v>26</v>
      </c>
      <c r="P141" t="s">
        <v>41</v>
      </c>
      <c r="Q141" t="s">
        <v>42</v>
      </c>
      <c r="R141" s="5">
        <v>33311</v>
      </c>
      <c r="S141" t="s">
        <v>29</v>
      </c>
      <c r="T141" t="s">
        <v>43</v>
      </c>
      <c r="U141" t="s">
        <v>31</v>
      </c>
      <c r="V141" t="s">
        <v>44</v>
      </c>
      <c r="W141" t="s">
        <v>45</v>
      </c>
      <c r="X141" s="9">
        <v>957.57749999999999</v>
      </c>
      <c r="Y141">
        <v>5</v>
      </c>
      <c r="Z141" s="12">
        <v>0.45</v>
      </c>
      <c r="AA141" s="9">
        <v>-383.03100000000001</v>
      </c>
      <c r="AB141" t="str">
        <f>IF(AND(SalesData[[#This Row],[Profit]]=0,SalesData[[#This Row],[Sales]]&gt;0),"Zero-Profit Order","OK")</f>
        <v>OK</v>
      </c>
      <c r="AC141" s="9">
        <f>IFERROR(SalesData[[#This Row],[Profit]]/SalesData[[#This Row],[Sales]],0)</f>
        <v>-0.4</v>
      </c>
      <c r="AE141"/>
    </row>
    <row r="142" spans="1:31" x14ac:dyDescent="0.25">
      <c r="A142">
        <v>8519</v>
      </c>
      <c r="B142" t="s">
        <v>4036</v>
      </c>
      <c r="C142" s="2">
        <v>42323</v>
      </c>
      <c r="D142" s="13">
        <v>43020</v>
      </c>
      <c r="E142" s="8">
        <f>IF(SalesData[[#This Row],[Ship Date]]&lt;SalesData[[#This Row],[Order Date]], SalesData[[#This Row],[Ship Date]], SalesData[[#This Row],[Order Date]])</f>
        <v>42323</v>
      </c>
      <c r="F142" s="8">
        <f>IF(SalesData[[#This Row],[Ship Date]]&lt;SalesData[[#This Row],[Order Date]], SalesData[[#This Row],[Order Date]], SalesData[[#This Row],[Ship Date]])</f>
        <v>43020</v>
      </c>
      <c r="G142" s="11">
        <f>SalesData[[#This Row],[Shipdate fixed]] - SalesData[[#This Row],[Orderdate fixed]]</f>
        <v>697</v>
      </c>
      <c r="H142" s="11">
        <f>YEAR(SalesData[[#This Row],[Orderdate fixed]])</f>
        <v>2015</v>
      </c>
      <c r="I142" s="11" t="str">
        <f>"Q"&amp;ROUNDUP(MONTH(SalesData[[#This Row],[Orderdate fixed]])/3,0)</f>
        <v>Q4</v>
      </c>
      <c r="J142" s="8" t="str">
        <f>TEXT(SalesData[[#This Row],[Orderdate fixed]],"mmm")</f>
        <v>Nov</v>
      </c>
      <c r="K142" t="s">
        <v>38</v>
      </c>
      <c r="L142" t="s">
        <v>3693</v>
      </c>
      <c r="M142" s="14" t="s">
        <v>3694</v>
      </c>
      <c r="N142" t="s">
        <v>25</v>
      </c>
      <c r="O142" t="s">
        <v>26</v>
      </c>
      <c r="P142" t="s">
        <v>3544</v>
      </c>
      <c r="Q142" t="s">
        <v>344</v>
      </c>
      <c r="R142" s="5">
        <v>7501</v>
      </c>
      <c r="S142" t="s">
        <v>62</v>
      </c>
      <c r="T142" t="s">
        <v>3806</v>
      </c>
      <c r="U142" t="s">
        <v>31</v>
      </c>
      <c r="V142" t="s">
        <v>53</v>
      </c>
      <c r="W142" t="s">
        <v>3807</v>
      </c>
      <c r="X142" s="9">
        <v>12.99</v>
      </c>
      <c r="Y142">
        <v>1</v>
      </c>
      <c r="Z142" s="12">
        <v>0</v>
      </c>
      <c r="AA142" s="9">
        <v>1.5588</v>
      </c>
      <c r="AB142" t="str">
        <f>IF(AND(SalesData[[#This Row],[Profit]]=0,SalesData[[#This Row],[Sales]]&gt;0),"Zero-Profit Order","OK")</f>
        <v>OK</v>
      </c>
      <c r="AC142" s="9">
        <f>IFERROR(SalesData[[#This Row],[Profit]]/SalesData[[#This Row],[Sales]],0)</f>
        <v>0.12</v>
      </c>
      <c r="AE142"/>
    </row>
    <row r="143" spans="1:31" x14ac:dyDescent="0.25">
      <c r="A143">
        <v>1597</v>
      </c>
      <c r="B143" t="s">
        <v>1366</v>
      </c>
      <c r="C143" s="2">
        <v>42558</v>
      </c>
      <c r="D143" s="13">
        <v>43026</v>
      </c>
      <c r="E143" s="8">
        <f>IF(SalesData[[#This Row],[Ship Date]]&lt;SalesData[[#This Row],[Order Date]], SalesData[[#This Row],[Ship Date]], SalesData[[#This Row],[Order Date]])</f>
        <v>42558</v>
      </c>
      <c r="F143" s="8">
        <f>IF(SalesData[[#This Row],[Ship Date]]&lt;SalesData[[#This Row],[Order Date]], SalesData[[#This Row],[Order Date]], SalesData[[#This Row],[Ship Date]])</f>
        <v>43026</v>
      </c>
      <c r="G143" s="11">
        <f>SalesData[[#This Row],[Shipdate fixed]] - SalesData[[#This Row],[Orderdate fixed]]</f>
        <v>468</v>
      </c>
      <c r="H143" s="11">
        <f>YEAR(SalesData[[#This Row],[Orderdate fixed]])</f>
        <v>2016</v>
      </c>
      <c r="I143" s="11" t="str">
        <f>"Q"&amp;ROUNDUP(MONTH(SalesData[[#This Row],[Orderdate fixed]])/3,0)</f>
        <v>Q3</v>
      </c>
      <c r="J143" s="8" t="str">
        <f>TEXT(SalesData[[#This Row],[Orderdate fixed]],"mmm")</f>
        <v>Jul</v>
      </c>
      <c r="K143" t="s">
        <v>78</v>
      </c>
      <c r="L143" t="s">
        <v>537</v>
      </c>
      <c r="M143" s="14" t="s">
        <v>538</v>
      </c>
      <c r="N143" t="s">
        <v>81</v>
      </c>
      <c r="O143" t="s">
        <v>26</v>
      </c>
      <c r="P143" t="s">
        <v>158</v>
      </c>
      <c r="Q143" t="s">
        <v>109</v>
      </c>
      <c r="R143" s="5">
        <v>10011</v>
      </c>
      <c r="S143" t="s">
        <v>62</v>
      </c>
      <c r="T143" t="s">
        <v>547</v>
      </c>
      <c r="U143" t="s">
        <v>31</v>
      </c>
      <c r="V143" t="s">
        <v>53</v>
      </c>
      <c r="W143" t="s">
        <v>548</v>
      </c>
      <c r="X143" s="9">
        <v>547.29999999999995</v>
      </c>
      <c r="Y143">
        <v>13</v>
      </c>
      <c r="Z143" s="12">
        <v>0</v>
      </c>
      <c r="AA143" s="9">
        <v>175.136</v>
      </c>
      <c r="AB143" t="str">
        <f>IF(AND(SalesData[[#This Row],[Profit]]=0,SalesData[[#This Row],[Sales]]&gt;0),"Zero-Profit Order","OK")</f>
        <v>OK</v>
      </c>
      <c r="AC143" s="9">
        <f>IFERROR(SalesData[[#This Row],[Profit]]/SalesData[[#This Row],[Sales]],0)</f>
        <v>0.32</v>
      </c>
      <c r="AE143"/>
    </row>
    <row r="144" spans="1:31" x14ac:dyDescent="0.25">
      <c r="A144">
        <v>9558</v>
      </c>
      <c r="B144" t="s">
        <v>4287</v>
      </c>
      <c r="C144" s="2">
        <v>42560</v>
      </c>
      <c r="D144" s="13">
        <v>41931</v>
      </c>
      <c r="E144" s="8">
        <f>IF(SalesData[[#This Row],[Ship Date]]&lt;SalesData[[#This Row],[Order Date]], SalesData[[#This Row],[Ship Date]], SalesData[[#This Row],[Order Date]])</f>
        <v>41931</v>
      </c>
      <c r="F144" s="8">
        <f>IF(SalesData[[#This Row],[Ship Date]]&lt;SalesData[[#This Row],[Order Date]], SalesData[[#This Row],[Order Date]], SalesData[[#This Row],[Ship Date]])</f>
        <v>42560</v>
      </c>
      <c r="G144" s="11">
        <f>SalesData[[#This Row],[Shipdate fixed]] - SalesData[[#This Row],[Orderdate fixed]]</f>
        <v>629</v>
      </c>
      <c r="H144" s="11">
        <f>YEAR(SalesData[[#This Row],[Orderdate fixed]])</f>
        <v>2014</v>
      </c>
      <c r="I144" s="11" t="str">
        <f>"Q"&amp;ROUNDUP(MONTH(SalesData[[#This Row],[Orderdate fixed]])/3,0)</f>
        <v>Q4</v>
      </c>
      <c r="J144" s="8" t="str">
        <f>TEXT(SalesData[[#This Row],[Orderdate fixed]],"mmm")</f>
        <v>Oct</v>
      </c>
      <c r="K144" t="s">
        <v>22</v>
      </c>
      <c r="L144" t="s">
        <v>4288</v>
      </c>
      <c r="M144" s="14" t="s">
        <v>4289</v>
      </c>
      <c r="N144" t="s">
        <v>25</v>
      </c>
      <c r="O144" t="s">
        <v>26</v>
      </c>
      <c r="P144" t="s">
        <v>91</v>
      </c>
      <c r="Q144" t="s">
        <v>83</v>
      </c>
      <c r="R144" s="5">
        <v>77095</v>
      </c>
      <c r="S144" t="s">
        <v>84</v>
      </c>
      <c r="T144" t="s">
        <v>2307</v>
      </c>
      <c r="U144" t="s">
        <v>31</v>
      </c>
      <c r="V144" t="s">
        <v>53</v>
      </c>
      <c r="W144" t="s">
        <v>2308</v>
      </c>
      <c r="X144" s="9">
        <v>5.3120000000000003</v>
      </c>
      <c r="Y144">
        <v>2</v>
      </c>
      <c r="Z144" s="12">
        <v>0.6</v>
      </c>
      <c r="AA144" s="9">
        <v>-1.5935999999999999</v>
      </c>
      <c r="AB144" t="str">
        <f>IF(AND(SalesData[[#This Row],[Profit]]=0,SalesData[[#This Row],[Sales]]&gt;0),"Zero-Profit Order","OK")</f>
        <v>OK</v>
      </c>
      <c r="AC144" s="9">
        <f>IFERROR(SalesData[[#This Row],[Profit]]/SalesData[[#This Row],[Sales]],0)</f>
        <v>-0.3</v>
      </c>
      <c r="AE144"/>
    </row>
    <row r="145" spans="1:31" x14ac:dyDescent="0.25">
      <c r="A145">
        <v>140</v>
      </c>
      <c r="B145" t="s">
        <v>204</v>
      </c>
      <c r="C145" s="2">
        <v>42542</v>
      </c>
      <c r="D145" s="13">
        <v>42662</v>
      </c>
      <c r="E145" s="8">
        <f>IF(SalesData[[#This Row],[Ship Date]]&lt;SalesData[[#This Row],[Order Date]], SalesData[[#This Row],[Ship Date]], SalesData[[#This Row],[Order Date]])</f>
        <v>42542</v>
      </c>
      <c r="F145" s="8">
        <f>IF(SalesData[[#This Row],[Ship Date]]&lt;SalesData[[#This Row],[Order Date]], SalesData[[#This Row],[Order Date]], SalesData[[#This Row],[Ship Date]])</f>
        <v>42662</v>
      </c>
      <c r="G145" s="11">
        <f>SalesData[[#This Row],[Shipdate fixed]] - SalesData[[#This Row],[Orderdate fixed]]</f>
        <v>120</v>
      </c>
      <c r="H145" s="11">
        <f>YEAR(SalesData[[#This Row],[Orderdate fixed]])</f>
        <v>2016</v>
      </c>
      <c r="I145" s="11" t="str">
        <f>"Q"&amp;ROUNDUP(MONTH(SalesData[[#This Row],[Orderdate fixed]])/3,0)</f>
        <v>Q2</v>
      </c>
      <c r="J145" s="8" t="str">
        <f>TEXT(SalesData[[#This Row],[Orderdate fixed]],"mmm")</f>
        <v>Jun</v>
      </c>
      <c r="K145" t="s">
        <v>38</v>
      </c>
      <c r="L145" t="s">
        <v>205</v>
      </c>
      <c r="M145" s="14" t="s">
        <v>206</v>
      </c>
      <c r="N145" t="s">
        <v>25</v>
      </c>
      <c r="O145" t="s">
        <v>26</v>
      </c>
      <c r="P145" t="s">
        <v>207</v>
      </c>
      <c r="Q145" t="s">
        <v>50</v>
      </c>
      <c r="R145" s="5">
        <v>95661</v>
      </c>
      <c r="S145" t="s">
        <v>51</v>
      </c>
      <c r="T145" t="s">
        <v>101</v>
      </c>
      <c r="U145" t="s">
        <v>31</v>
      </c>
      <c r="V145" t="s">
        <v>53</v>
      </c>
      <c r="W145" t="s">
        <v>102</v>
      </c>
      <c r="X145" s="9">
        <v>43.12</v>
      </c>
      <c r="Y145">
        <v>14</v>
      </c>
      <c r="Z145" s="12">
        <v>0</v>
      </c>
      <c r="AA145" s="9">
        <v>20.697600000000001</v>
      </c>
      <c r="AB145" t="str">
        <f>IF(AND(SalesData[[#This Row],[Profit]]=0,SalesData[[#This Row],[Sales]]&gt;0),"Zero-Profit Order","OK")</f>
        <v>OK</v>
      </c>
      <c r="AC145" s="9">
        <f>IFERROR(SalesData[[#This Row],[Profit]]/SalesData[[#This Row],[Sales]],0)</f>
        <v>0.48000000000000004</v>
      </c>
      <c r="AE145"/>
    </row>
    <row r="146" spans="1:31" x14ac:dyDescent="0.25">
      <c r="A146">
        <v>2166</v>
      </c>
      <c r="B146" t="s">
        <v>1723</v>
      </c>
      <c r="C146" s="2">
        <v>42543</v>
      </c>
      <c r="D146" s="13">
        <v>42662</v>
      </c>
      <c r="E146" s="8">
        <f>IF(SalesData[[#This Row],[Ship Date]]&lt;SalesData[[#This Row],[Order Date]], SalesData[[#This Row],[Ship Date]], SalesData[[#This Row],[Order Date]])</f>
        <v>42543</v>
      </c>
      <c r="F146" s="8">
        <f>IF(SalesData[[#This Row],[Ship Date]]&lt;SalesData[[#This Row],[Order Date]], SalesData[[#This Row],[Order Date]], SalesData[[#This Row],[Ship Date]])</f>
        <v>42662</v>
      </c>
      <c r="G146" s="11">
        <f>SalesData[[#This Row],[Shipdate fixed]] - SalesData[[#This Row],[Orderdate fixed]]</f>
        <v>119</v>
      </c>
      <c r="H146" s="11">
        <f>YEAR(SalesData[[#This Row],[Orderdate fixed]])</f>
        <v>2016</v>
      </c>
      <c r="I146" s="11" t="str">
        <f>"Q"&amp;ROUNDUP(MONTH(SalesData[[#This Row],[Orderdate fixed]])/3,0)</f>
        <v>Q2</v>
      </c>
      <c r="J146" s="8" t="str">
        <f>TEXT(SalesData[[#This Row],[Orderdate fixed]],"mmm")</f>
        <v>Jun</v>
      </c>
      <c r="K146" t="s">
        <v>38</v>
      </c>
      <c r="L146" t="s">
        <v>317</v>
      </c>
      <c r="M146" s="14" t="s">
        <v>318</v>
      </c>
      <c r="N146" t="s">
        <v>25</v>
      </c>
      <c r="O146" t="s">
        <v>26</v>
      </c>
      <c r="P146" t="s">
        <v>1724</v>
      </c>
      <c r="Q146" t="s">
        <v>83</v>
      </c>
      <c r="R146" s="5">
        <v>78041</v>
      </c>
      <c r="S146" t="s">
        <v>84</v>
      </c>
      <c r="T146" t="s">
        <v>706</v>
      </c>
      <c r="U146" t="s">
        <v>31</v>
      </c>
      <c r="V146" t="s">
        <v>53</v>
      </c>
      <c r="W146" t="s">
        <v>707</v>
      </c>
      <c r="X146" s="9">
        <v>139.91999999999999</v>
      </c>
      <c r="Y146">
        <v>5</v>
      </c>
      <c r="Z146" s="12">
        <v>0.6</v>
      </c>
      <c r="AA146" s="9">
        <v>-150.41399999999999</v>
      </c>
      <c r="AB146" t="str">
        <f>IF(AND(SalesData[[#This Row],[Profit]]=0,SalesData[[#This Row],[Sales]]&gt;0),"Zero-Profit Order","OK")</f>
        <v>OK</v>
      </c>
      <c r="AC146" s="9">
        <f>IFERROR(SalesData[[#This Row],[Profit]]/SalesData[[#This Row],[Sales]],0)</f>
        <v>-1.075</v>
      </c>
      <c r="AE146"/>
    </row>
    <row r="147" spans="1:31" x14ac:dyDescent="0.25">
      <c r="A147">
        <v>9965</v>
      </c>
      <c r="B147" t="s">
        <v>4385</v>
      </c>
      <c r="C147" s="2">
        <v>42100</v>
      </c>
      <c r="D147" s="13">
        <v>42655</v>
      </c>
      <c r="E147" s="8">
        <f>IF(SalesData[[#This Row],[Ship Date]]&lt;SalesData[[#This Row],[Order Date]], SalesData[[#This Row],[Ship Date]], SalesData[[#This Row],[Order Date]])</f>
        <v>42100</v>
      </c>
      <c r="F147" s="8">
        <f>IF(SalesData[[#This Row],[Ship Date]]&lt;SalesData[[#This Row],[Order Date]], SalesData[[#This Row],[Order Date]], SalesData[[#This Row],[Ship Date]])</f>
        <v>42655</v>
      </c>
      <c r="G147" s="11">
        <f>SalesData[[#This Row],[Shipdate fixed]] - SalesData[[#This Row],[Orderdate fixed]]</f>
        <v>555</v>
      </c>
      <c r="H147" s="11">
        <f>YEAR(SalesData[[#This Row],[Orderdate fixed]])</f>
        <v>2015</v>
      </c>
      <c r="I147" s="11" t="str">
        <f>"Q"&amp;ROUNDUP(MONTH(SalesData[[#This Row],[Orderdate fixed]])/3,0)</f>
        <v>Q2</v>
      </c>
      <c r="J147" s="8" t="str">
        <f>TEXT(SalesData[[#This Row],[Orderdate fixed]],"mmm")</f>
        <v>Apr</v>
      </c>
      <c r="K147" t="s">
        <v>22</v>
      </c>
      <c r="L147" t="s">
        <v>4009</v>
      </c>
      <c r="M147" s="14" t="s">
        <v>4010</v>
      </c>
      <c r="N147" t="s">
        <v>81</v>
      </c>
      <c r="O147" t="s">
        <v>26</v>
      </c>
      <c r="P147" t="s">
        <v>214</v>
      </c>
      <c r="Q147" t="s">
        <v>184</v>
      </c>
      <c r="R147" s="5">
        <v>19711</v>
      </c>
      <c r="S147" t="s">
        <v>62</v>
      </c>
      <c r="T147" t="s">
        <v>355</v>
      </c>
      <c r="U147" t="s">
        <v>31</v>
      </c>
      <c r="V147" t="s">
        <v>53</v>
      </c>
      <c r="W147" t="s">
        <v>356</v>
      </c>
      <c r="X147" s="9">
        <v>13.4</v>
      </c>
      <c r="Y147">
        <v>1</v>
      </c>
      <c r="Z147" s="12">
        <v>0</v>
      </c>
      <c r="AA147" s="9">
        <v>6.4320000000000004</v>
      </c>
      <c r="AB147" t="str">
        <f>IF(AND(SalesData[[#This Row],[Profit]]=0,SalesData[[#This Row],[Sales]]&gt;0),"Zero-Profit Order","OK")</f>
        <v>OK</v>
      </c>
      <c r="AC147" s="9">
        <f>IFERROR(SalesData[[#This Row],[Profit]]/SalesData[[#This Row],[Sales]],0)</f>
        <v>0.48000000000000004</v>
      </c>
      <c r="AE147"/>
    </row>
    <row r="148" spans="1:31" x14ac:dyDescent="0.25">
      <c r="A148">
        <v>7414</v>
      </c>
      <c r="B148" t="s">
        <v>3726</v>
      </c>
      <c r="C148" s="2">
        <v>43316</v>
      </c>
      <c r="D148" s="13">
        <v>42800</v>
      </c>
      <c r="E148" s="8">
        <f>IF(SalesData[[#This Row],[Ship Date]]&lt;SalesData[[#This Row],[Order Date]], SalesData[[#This Row],[Ship Date]], SalesData[[#This Row],[Order Date]])</f>
        <v>42800</v>
      </c>
      <c r="F148" s="8">
        <f>IF(SalesData[[#This Row],[Ship Date]]&lt;SalesData[[#This Row],[Order Date]], SalesData[[#This Row],[Order Date]], SalesData[[#This Row],[Ship Date]])</f>
        <v>43316</v>
      </c>
      <c r="G148" s="11">
        <f>SalesData[[#This Row],[Shipdate fixed]] - SalesData[[#This Row],[Orderdate fixed]]</f>
        <v>516</v>
      </c>
      <c r="H148" s="11">
        <f>YEAR(SalesData[[#This Row],[Orderdate fixed]])</f>
        <v>2017</v>
      </c>
      <c r="I148" s="11" t="str">
        <f>"Q"&amp;ROUNDUP(MONTH(SalesData[[#This Row],[Orderdate fixed]])/3,0)</f>
        <v>Q1</v>
      </c>
      <c r="J148" s="8" t="str">
        <f>TEXT(SalesData[[#This Row],[Orderdate fixed]],"mmm")</f>
        <v>Mar</v>
      </c>
      <c r="K148" t="s">
        <v>38</v>
      </c>
      <c r="L148" t="s">
        <v>2876</v>
      </c>
      <c r="M148" s="14" t="s">
        <v>2877</v>
      </c>
      <c r="N148" t="s">
        <v>90</v>
      </c>
      <c r="O148" t="s">
        <v>26</v>
      </c>
      <c r="P148" t="s">
        <v>3727</v>
      </c>
      <c r="Q148" t="s">
        <v>1498</v>
      </c>
      <c r="R148" s="5">
        <v>97224</v>
      </c>
      <c r="S148" t="s">
        <v>51</v>
      </c>
      <c r="T148" t="s">
        <v>3526</v>
      </c>
      <c r="U148" t="s">
        <v>31</v>
      </c>
      <c r="V148" t="s">
        <v>53</v>
      </c>
      <c r="W148" t="s">
        <v>3527</v>
      </c>
      <c r="X148" s="9">
        <v>13.592000000000001</v>
      </c>
      <c r="Y148">
        <v>1</v>
      </c>
      <c r="Z148" s="12">
        <v>0.2</v>
      </c>
      <c r="AA148" s="9">
        <v>-0.33979999999999999</v>
      </c>
      <c r="AB148" t="str">
        <f>IF(AND(SalesData[[#This Row],[Profit]]=0,SalesData[[#This Row],[Sales]]&gt;0),"Zero-Profit Order","OK")</f>
        <v>OK</v>
      </c>
      <c r="AC148" s="9">
        <f>IFERROR(SalesData[[#This Row],[Profit]]/SalesData[[#This Row],[Sales]],0)</f>
        <v>-2.4999999999999998E-2</v>
      </c>
      <c r="AE148"/>
    </row>
    <row r="149" spans="1:31" x14ac:dyDescent="0.25">
      <c r="A149">
        <v>7537</v>
      </c>
      <c r="B149" t="s">
        <v>3761</v>
      </c>
      <c r="C149" s="2">
        <v>42308</v>
      </c>
      <c r="D149" s="13">
        <v>42959</v>
      </c>
      <c r="E149" s="8">
        <f>IF(SalesData[[#This Row],[Ship Date]]&lt;SalesData[[#This Row],[Order Date]], SalesData[[#This Row],[Ship Date]], SalesData[[#This Row],[Order Date]])</f>
        <v>42308</v>
      </c>
      <c r="F149" s="8">
        <f>IF(SalesData[[#This Row],[Ship Date]]&lt;SalesData[[#This Row],[Order Date]], SalesData[[#This Row],[Order Date]], SalesData[[#This Row],[Ship Date]])</f>
        <v>42959</v>
      </c>
      <c r="G149" s="11">
        <f>SalesData[[#This Row],[Shipdate fixed]] - SalesData[[#This Row],[Orderdate fixed]]</f>
        <v>651</v>
      </c>
      <c r="H149" s="11">
        <f>YEAR(SalesData[[#This Row],[Orderdate fixed]])</f>
        <v>2015</v>
      </c>
      <c r="I149" s="11" t="str">
        <f>"Q"&amp;ROUNDUP(MONTH(SalesData[[#This Row],[Orderdate fixed]])/3,0)</f>
        <v>Q4</v>
      </c>
      <c r="J149" s="8" t="str">
        <f>TEXT(SalesData[[#This Row],[Orderdate fixed]],"mmm")</f>
        <v>Oct</v>
      </c>
      <c r="K149" t="s">
        <v>38</v>
      </c>
      <c r="L149" t="s">
        <v>1772</v>
      </c>
      <c r="M149" s="14" t="s">
        <v>1773</v>
      </c>
      <c r="N149" t="s">
        <v>25</v>
      </c>
      <c r="O149" t="s">
        <v>26</v>
      </c>
      <c r="P149" t="s">
        <v>91</v>
      </c>
      <c r="Q149" t="s">
        <v>83</v>
      </c>
      <c r="R149" s="5">
        <v>77041</v>
      </c>
      <c r="S149" t="s">
        <v>84</v>
      </c>
      <c r="T149" t="s">
        <v>3526</v>
      </c>
      <c r="U149" t="s">
        <v>31</v>
      </c>
      <c r="V149" t="s">
        <v>53</v>
      </c>
      <c r="W149" t="s">
        <v>3527</v>
      </c>
      <c r="X149" s="9">
        <v>13.592000000000001</v>
      </c>
      <c r="Y149">
        <v>2</v>
      </c>
      <c r="Z149" s="12">
        <v>0.6</v>
      </c>
      <c r="AA149" s="9">
        <v>-14.271599999999999</v>
      </c>
      <c r="AB149" t="str">
        <f>IF(AND(SalesData[[#This Row],[Profit]]=0,SalesData[[#This Row],[Sales]]&gt;0),"Zero-Profit Order","OK")</f>
        <v>OK</v>
      </c>
      <c r="AC149" s="9">
        <f>IFERROR(SalesData[[#This Row],[Profit]]/SalesData[[#This Row],[Sales]],0)</f>
        <v>-1.0499999999999998</v>
      </c>
      <c r="AE149"/>
    </row>
    <row r="150" spans="1:31" x14ac:dyDescent="0.25">
      <c r="A150">
        <v>8611</v>
      </c>
      <c r="B150" t="s">
        <v>4055</v>
      </c>
      <c r="C150" s="2">
        <v>41684</v>
      </c>
      <c r="D150" s="13">
        <v>41888</v>
      </c>
      <c r="E150" s="8">
        <f>IF(SalesData[[#This Row],[Ship Date]]&lt;SalesData[[#This Row],[Order Date]], SalesData[[#This Row],[Ship Date]], SalesData[[#This Row],[Order Date]])</f>
        <v>41684</v>
      </c>
      <c r="F150" s="8">
        <f>IF(SalesData[[#This Row],[Ship Date]]&lt;SalesData[[#This Row],[Order Date]], SalesData[[#This Row],[Order Date]], SalesData[[#This Row],[Ship Date]])</f>
        <v>41888</v>
      </c>
      <c r="G150" s="11">
        <f>SalesData[[#This Row],[Shipdate fixed]] - SalesData[[#This Row],[Orderdate fixed]]</f>
        <v>204</v>
      </c>
      <c r="H150" s="11">
        <f>YEAR(SalesData[[#This Row],[Orderdate fixed]])</f>
        <v>2014</v>
      </c>
      <c r="I150" s="11" t="str">
        <f>"Q"&amp;ROUNDUP(MONTH(SalesData[[#This Row],[Orderdate fixed]])/3,0)</f>
        <v>Q1</v>
      </c>
      <c r="J150" s="8" t="str">
        <f>TEXT(SalesData[[#This Row],[Orderdate fixed]],"mmm")</f>
        <v>Feb</v>
      </c>
      <c r="K150" t="s">
        <v>38</v>
      </c>
      <c r="L150" t="s">
        <v>1753</v>
      </c>
      <c r="M150" s="14" t="s">
        <v>1754</v>
      </c>
      <c r="N150" t="s">
        <v>25</v>
      </c>
      <c r="O150" t="s">
        <v>26</v>
      </c>
      <c r="P150" t="s">
        <v>158</v>
      </c>
      <c r="Q150" t="s">
        <v>109</v>
      </c>
      <c r="R150" s="5">
        <v>10035</v>
      </c>
      <c r="S150" t="s">
        <v>62</v>
      </c>
      <c r="T150" t="s">
        <v>958</v>
      </c>
      <c r="U150" t="s">
        <v>31</v>
      </c>
      <c r="V150" t="s">
        <v>53</v>
      </c>
      <c r="W150" t="s">
        <v>959</v>
      </c>
      <c r="X150" s="9">
        <v>13.96</v>
      </c>
      <c r="Y150">
        <v>2</v>
      </c>
      <c r="Z150" s="12">
        <v>0</v>
      </c>
      <c r="AA150" s="9">
        <v>6.7008000000000001</v>
      </c>
      <c r="AB150" t="str">
        <f>IF(AND(SalesData[[#This Row],[Profit]]=0,SalesData[[#This Row],[Sales]]&gt;0),"Zero-Profit Order","OK")</f>
        <v>OK</v>
      </c>
      <c r="AC150" s="9">
        <f>IFERROR(SalesData[[#This Row],[Profit]]/SalesData[[#This Row],[Sales]],0)</f>
        <v>0.48</v>
      </c>
      <c r="AE150"/>
    </row>
    <row r="151" spans="1:31" x14ac:dyDescent="0.25">
      <c r="A151">
        <v>1017</v>
      </c>
      <c r="B151" t="s">
        <v>955</v>
      </c>
      <c r="C151" s="2">
        <v>41892</v>
      </c>
      <c r="D151" s="13">
        <v>42284</v>
      </c>
      <c r="E151" s="8">
        <f>IF(SalesData[[#This Row],[Ship Date]]&lt;SalesData[[#This Row],[Order Date]], SalesData[[#This Row],[Ship Date]], SalesData[[#This Row],[Order Date]])</f>
        <v>41892</v>
      </c>
      <c r="F151" s="8">
        <f>IF(SalesData[[#This Row],[Ship Date]]&lt;SalesData[[#This Row],[Order Date]], SalesData[[#This Row],[Order Date]], SalesData[[#This Row],[Ship Date]])</f>
        <v>42284</v>
      </c>
      <c r="G151" s="11">
        <f>SalesData[[#This Row],[Shipdate fixed]] - SalesData[[#This Row],[Orderdate fixed]]</f>
        <v>392</v>
      </c>
      <c r="H151" s="11">
        <f>YEAR(SalesData[[#This Row],[Orderdate fixed]])</f>
        <v>2014</v>
      </c>
      <c r="I151" s="11" t="str">
        <f>"Q"&amp;ROUNDUP(MONTH(SalesData[[#This Row],[Orderdate fixed]])/3,0)</f>
        <v>Q3</v>
      </c>
      <c r="J151" s="8" t="str">
        <f>TEXT(SalesData[[#This Row],[Orderdate fixed]],"mmm")</f>
        <v>Sep</v>
      </c>
      <c r="K151" t="s">
        <v>38</v>
      </c>
      <c r="L151" t="s">
        <v>956</v>
      </c>
      <c r="M151" s="14" t="s">
        <v>957</v>
      </c>
      <c r="N151" t="s">
        <v>81</v>
      </c>
      <c r="O151" t="s">
        <v>26</v>
      </c>
      <c r="P151" t="s">
        <v>158</v>
      </c>
      <c r="Q151" t="s">
        <v>109</v>
      </c>
      <c r="R151" s="5">
        <v>10011</v>
      </c>
      <c r="S151" t="s">
        <v>62</v>
      </c>
      <c r="T151" t="s">
        <v>958</v>
      </c>
      <c r="U151" t="s">
        <v>31</v>
      </c>
      <c r="V151" t="s">
        <v>53</v>
      </c>
      <c r="W151" t="s">
        <v>959</v>
      </c>
      <c r="X151" s="9">
        <v>13.96</v>
      </c>
      <c r="Y151">
        <v>2</v>
      </c>
      <c r="Z151" s="12">
        <v>0</v>
      </c>
      <c r="AA151" s="9">
        <v>6.7008000000000001</v>
      </c>
      <c r="AB151" t="str">
        <f>IF(AND(SalesData[[#This Row],[Profit]]=0,SalesData[[#This Row],[Sales]]&gt;0),"Zero-Profit Order","OK")</f>
        <v>OK</v>
      </c>
      <c r="AC151" s="9">
        <f>IFERROR(SalesData[[#This Row],[Profit]]/SalesData[[#This Row],[Sales]],0)</f>
        <v>0.48</v>
      </c>
      <c r="AE151"/>
    </row>
    <row r="152" spans="1:31" x14ac:dyDescent="0.25">
      <c r="A152">
        <v>9835</v>
      </c>
      <c r="B152" t="s">
        <v>4350</v>
      </c>
      <c r="C152" s="2">
        <v>42168</v>
      </c>
      <c r="D152" s="13">
        <v>42714</v>
      </c>
      <c r="E152" s="8">
        <f>IF(SalesData[[#This Row],[Ship Date]]&lt;SalesData[[#This Row],[Order Date]], SalesData[[#This Row],[Ship Date]], SalesData[[#This Row],[Order Date]])</f>
        <v>42168</v>
      </c>
      <c r="F152" s="8">
        <f>IF(SalesData[[#This Row],[Ship Date]]&lt;SalesData[[#This Row],[Order Date]], SalesData[[#This Row],[Order Date]], SalesData[[#This Row],[Ship Date]])</f>
        <v>42714</v>
      </c>
      <c r="G152" s="11">
        <f>SalesData[[#This Row],[Shipdate fixed]] - SalesData[[#This Row],[Orderdate fixed]]</f>
        <v>546</v>
      </c>
      <c r="H152" s="11">
        <f>YEAR(SalesData[[#This Row],[Orderdate fixed]])</f>
        <v>2015</v>
      </c>
      <c r="I152" s="11" t="str">
        <f>"Q"&amp;ROUNDUP(MONTH(SalesData[[#This Row],[Orderdate fixed]])/3,0)</f>
        <v>Q2</v>
      </c>
      <c r="J152" s="8" t="str">
        <f>TEXT(SalesData[[#This Row],[Orderdate fixed]],"mmm")</f>
        <v>Jun</v>
      </c>
      <c r="K152" t="s">
        <v>78</v>
      </c>
      <c r="L152" t="s">
        <v>1711</v>
      </c>
      <c r="M152" s="14" t="s">
        <v>1712</v>
      </c>
      <c r="N152" t="s">
        <v>25</v>
      </c>
      <c r="O152" t="s">
        <v>26</v>
      </c>
      <c r="P152" t="s">
        <v>1135</v>
      </c>
      <c r="Q152" t="s">
        <v>83</v>
      </c>
      <c r="R152" s="5">
        <v>77571</v>
      </c>
      <c r="S152" t="s">
        <v>84</v>
      </c>
      <c r="T152" t="s">
        <v>2170</v>
      </c>
      <c r="U152" t="s">
        <v>31</v>
      </c>
      <c r="V152" t="s">
        <v>53</v>
      </c>
      <c r="W152" t="s">
        <v>2171</v>
      </c>
      <c r="X152" s="9">
        <v>14</v>
      </c>
      <c r="Y152">
        <v>4</v>
      </c>
      <c r="Z152" s="12">
        <v>0.6</v>
      </c>
      <c r="AA152" s="9">
        <v>-6.3</v>
      </c>
      <c r="AB152" t="str">
        <f>IF(AND(SalesData[[#This Row],[Profit]]=0,SalesData[[#This Row],[Sales]]&gt;0),"Zero-Profit Order","OK")</f>
        <v>OK</v>
      </c>
      <c r="AC152" s="9">
        <f>IFERROR(SalesData[[#This Row],[Profit]]/SalesData[[#This Row],[Sales]],0)</f>
        <v>-0.45</v>
      </c>
      <c r="AE152"/>
    </row>
    <row r="153" spans="1:31" x14ac:dyDescent="0.25">
      <c r="A153">
        <v>2695</v>
      </c>
      <c r="B153" t="s">
        <v>2028</v>
      </c>
      <c r="C153" s="2">
        <v>42551</v>
      </c>
      <c r="D153" s="13">
        <v>41932</v>
      </c>
      <c r="E153" s="8">
        <f>IF(SalesData[[#This Row],[Ship Date]]&lt;SalesData[[#This Row],[Order Date]], SalesData[[#This Row],[Ship Date]], SalesData[[#This Row],[Order Date]])</f>
        <v>41932</v>
      </c>
      <c r="F153" s="8">
        <f>IF(SalesData[[#This Row],[Ship Date]]&lt;SalesData[[#This Row],[Order Date]], SalesData[[#This Row],[Order Date]], SalesData[[#This Row],[Ship Date]])</f>
        <v>42551</v>
      </c>
      <c r="G153" s="11">
        <f>SalesData[[#This Row],[Shipdate fixed]] - SalesData[[#This Row],[Orderdate fixed]]</f>
        <v>619</v>
      </c>
      <c r="H153" s="11">
        <f>YEAR(SalesData[[#This Row],[Orderdate fixed]])</f>
        <v>2014</v>
      </c>
      <c r="I153" s="11" t="str">
        <f>"Q"&amp;ROUNDUP(MONTH(SalesData[[#This Row],[Orderdate fixed]])/3,0)</f>
        <v>Q4</v>
      </c>
      <c r="J153" s="8" t="str">
        <f>TEXT(SalesData[[#This Row],[Orderdate fixed]],"mmm")</f>
        <v>Oct</v>
      </c>
      <c r="K153" t="s">
        <v>38</v>
      </c>
      <c r="L153" t="s">
        <v>2029</v>
      </c>
      <c r="M153" s="14" t="s">
        <v>2030</v>
      </c>
      <c r="N153" t="s">
        <v>25</v>
      </c>
      <c r="O153" t="s">
        <v>26</v>
      </c>
      <c r="P153" t="s">
        <v>2031</v>
      </c>
      <c r="Q153" t="s">
        <v>42</v>
      </c>
      <c r="R153" s="5">
        <v>33012</v>
      </c>
      <c r="S153" t="s">
        <v>29</v>
      </c>
      <c r="T153" t="s">
        <v>1292</v>
      </c>
      <c r="U153" t="s">
        <v>31</v>
      </c>
      <c r="V153" t="s">
        <v>53</v>
      </c>
      <c r="W153" t="s">
        <v>2003</v>
      </c>
      <c r="X153" s="9">
        <v>15.384</v>
      </c>
      <c r="Y153">
        <v>1</v>
      </c>
      <c r="Z153" s="12">
        <v>0.2</v>
      </c>
      <c r="AA153" s="9">
        <v>4.0382999999999996</v>
      </c>
      <c r="AB153" t="str">
        <f>IF(AND(SalesData[[#This Row],[Profit]]=0,SalesData[[#This Row],[Sales]]&gt;0),"Zero-Profit Order","OK")</f>
        <v>OK</v>
      </c>
      <c r="AC153" s="9">
        <f>IFERROR(SalesData[[#This Row],[Profit]]/SalesData[[#This Row],[Sales]],0)</f>
        <v>0.26249999999999996</v>
      </c>
      <c r="AE153"/>
    </row>
    <row r="154" spans="1:31" x14ac:dyDescent="0.25">
      <c r="A154">
        <v>1978</v>
      </c>
      <c r="B154" t="s">
        <v>1596</v>
      </c>
      <c r="C154" s="2">
        <v>42563</v>
      </c>
      <c r="D154" s="13">
        <v>41932</v>
      </c>
      <c r="E154" s="8">
        <f>IF(SalesData[[#This Row],[Ship Date]]&lt;SalesData[[#This Row],[Order Date]], SalesData[[#This Row],[Ship Date]], SalesData[[#This Row],[Order Date]])</f>
        <v>41932</v>
      </c>
      <c r="F154" s="8">
        <f>IF(SalesData[[#This Row],[Ship Date]]&lt;SalesData[[#This Row],[Order Date]], SalesData[[#This Row],[Order Date]], SalesData[[#This Row],[Ship Date]])</f>
        <v>42563</v>
      </c>
      <c r="G154" s="11">
        <f>SalesData[[#This Row],[Shipdate fixed]] - SalesData[[#This Row],[Orderdate fixed]]</f>
        <v>631</v>
      </c>
      <c r="H154" s="11">
        <f>YEAR(SalesData[[#This Row],[Orderdate fixed]])</f>
        <v>2014</v>
      </c>
      <c r="I154" s="11" t="str">
        <f>"Q"&amp;ROUNDUP(MONTH(SalesData[[#This Row],[Orderdate fixed]])/3,0)</f>
        <v>Q4</v>
      </c>
      <c r="J154" s="8" t="str">
        <f>TEXT(SalesData[[#This Row],[Orderdate fixed]],"mmm")</f>
        <v>Oct</v>
      </c>
      <c r="K154" t="s">
        <v>22</v>
      </c>
      <c r="L154" t="s">
        <v>353</v>
      </c>
      <c r="M154" s="14" t="s">
        <v>354</v>
      </c>
      <c r="N154" t="s">
        <v>81</v>
      </c>
      <c r="O154" t="s">
        <v>26</v>
      </c>
      <c r="P154" t="s">
        <v>1597</v>
      </c>
      <c r="Q154" t="s">
        <v>1257</v>
      </c>
      <c r="R154" s="5">
        <v>36116</v>
      </c>
      <c r="S154" t="s">
        <v>29</v>
      </c>
      <c r="T154" t="s">
        <v>1598</v>
      </c>
      <c r="U154" t="s">
        <v>31</v>
      </c>
      <c r="V154" t="s">
        <v>35</v>
      </c>
      <c r="W154" t="s">
        <v>1599</v>
      </c>
      <c r="X154" s="9">
        <v>545.88</v>
      </c>
      <c r="Y154">
        <v>6</v>
      </c>
      <c r="Z154" s="12">
        <v>0</v>
      </c>
      <c r="AA154" s="9">
        <v>70.964399999999998</v>
      </c>
      <c r="AB154" t="str">
        <f>IF(AND(SalesData[[#This Row],[Profit]]=0,SalesData[[#This Row],[Sales]]&gt;0),"Zero-Profit Order","OK")</f>
        <v>OK</v>
      </c>
      <c r="AC154" s="9">
        <f>IFERROR(SalesData[[#This Row],[Profit]]/SalesData[[#This Row],[Sales]],0)</f>
        <v>0.13</v>
      </c>
      <c r="AE154"/>
    </row>
    <row r="155" spans="1:31" x14ac:dyDescent="0.25">
      <c r="A155">
        <v>6445</v>
      </c>
      <c r="B155" t="s">
        <v>3454</v>
      </c>
      <c r="C155" s="2">
        <v>42544</v>
      </c>
      <c r="D155" s="13">
        <v>42663</v>
      </c>
      <c r="E155" s="8">
        <f>IF(SalesData[[#This Row],[Ship Date]]&lt;SalesData[[#This Row],[Order Date]], SalesData[[#This Row],[Ship Date]], SalesData[[#This Row],[Order Date]])</f>
        <v>42544</v>
      </c>
      <c r="F155" s="8">
        <f>IF(SalesData[[#This Row],[Ship Date]]&lt;SalesData[[#This Row],[Order Date]], SalesData[[#This Row],[Order Date]], SalesData[[#This Row],[Ship Date]])</f>
        <v>42663</v>
      </c>
      <c r="G155" s="11">
        <f>SalesData[[#This Row],[Shipdate fixed]] - SalesData[[#This Row],[Orderdate fixed]]</f>
        <v>119</v>
      </c>
      <c r="H155" s="11">
        <f>YEAR(SalesData[[#This Row],[Orderdate fixed]])</f>
        <v>2016</v>
      </c>
      <c r="I155" s="11" t="str">
        <f>"Q"&amp;ROUNDUP(MONTH(SalesData[[#This Row],[Orderdate fixed]])/3,0)</f>
        <v>Q2</v>
      </c>
      <c r="J155" s="8" t="str">
        <f>TEXT(SalesData[[#This Row],[Orderdate fixed]],"mmm")</f>
        <v>Jun</v>
      </c>
      <c r="K155" t="s">
        <v>38</v>
      </c>
      <c r="L155" t="s">
        <v>1941</v>
      </c>
      <c r="M155" s="14" t="s">
        <v>1942</v>
      </c>
      <c r="N155" t="s">
        <v>81</v>
      </c>
      <c r="O155" t="s">
        <v>26</v>
      </c>
      <c r="P155" t="s">
        <v>158</v>
      </c>
      <c r="Q155" t="s">
        <v>109</v>
      </c>
      <c r="R155" s="5">
        <v>10024</v>
      </c>
      <c r="S155" t="s">
        <v>62</v>
      </c>
      <c r="T155" t="s">
        <v>1130</v>
      </c>
      <c r="U155" t="s">
        <v>31</v>
      </c>
      <c r="V155" t="s">
        <v>53</v>
      </c>
      <c r="W155" t="s">
        <v>1131</v>
      </c>
      <c r="X155" s="9">
        <v>82.26</v>
      </c>
      <c r="Y155">
        <v>3</v>
      </c>
      <c r="Z155" s="12">
        <v>0</v>
      </c>
      <c r="AA155" s="9">
        <v>33.726599999999998</v>
      </c>
      <c r="AB155" t="str">
        <f>IF(AND(SalesData[[#This Row],[Profit]]=0,SalesData[[#This Row],[Sales]]&gt;0),"Zero-Profit Order","OK")</f>
        <v>OK</v>
      </c>
      <c r="AC155" s="9">
        <f>IFERROR(SalesData[[#This Row],[Profit]]/SalesData[[#This Row],[Sales]],0)</f>
        <v>0.40999999999999992</v>
      </c>
      <c r="AE155"/>
    </row>
    <row r="156" spans="1:31" x14ac:dyDescent="0.25">
      <c r="A156">
        <v>5159</v>
      </c>
      <c r="B156" t="s">
        <v>3044</v>
      </c>
      <c r="C156" s="2">
        <v>43410</v>
      </c>
      <c r="D156" s="13">
        <v>42832</v>
      </c>
      <c r="E156" s="8">
        <f>IF(SalesData[[#This Row],[Ship Date]]&lt;SalesData[[#This Row],[Order Date]], SalesData[[#This Row],[Ship Date]], SalesData[[#This Row],[Order Date]])</f>
        <v>42832</v>
      </c>
      <c r="F156" s="8">
        <f>IF(SalesData[[#This Row],[Ship Date]]&lt;SalesData[[#This Row],[Order Date]], SalesData[[#This Row],[Order Date]], SalesData[[#This Row],[Ship Date]])</f>
        <v>43410</v>
      </c>
      <c r="G156" s="11">
        <f>SalesData[[#This Row],[Shipdate fixed]] - SalesData[[#This Row],[Orderdate fixed]]</f>
        <v>578</v>
      </c>
      <c r="H156" s="11">
        <f>YEAR(SalesData[[#This Row],[Orderdate fixed]])</f>
        <v>2017</v>
      </c>
      <c r="I156" s="11" t="str">
        <f>"Q"&amp;ROUNDUP(MONTH(SalesData[[#This Row],[Orderdate fixed]])/3,0)</f>
        <v>Q2</v>
      </c>
      <c r="J156" s="8" t="str">
        <f>TEXT(SalesData[[#This Row],[Orderdate fixed]],"mmm")</f>
        <v>Apr</v>
      </c>
      <c r="K156" t="s">
        <v>22</v>
      </c>
      <c r="L156" t="s">
        <v>2580</v>
      </c>
      <c r="M156" s="14" t="s">
        <v>2581</v>
      </c>
      <c r="N156" t="s">
        <v>90</v>
      </c>
      <c r="O156" t="s">
        <v>26</v>
      </c>
      <c r="P156" t="s">
        <v>120</v>
      </c>
      <c r="Q156" t="s">
        <v>121</v>
      </c>
      <c r="R156" s="5">
        <v>60653</v>
      </c>
      <c r="S156" t="s">
        <v>84</v>
      </c>
      <c r="T156" t="s">
        <v>153</v>
      </c>
      <c r="U156" t="s">
        <v>31</v>
      </c>
      <c r="V156" t="s">
        <v>53</v>
      </c>
      <c r="W156" t="s">
        <v>154</v>
      </c>
      <c r="X156" s="9">
        <v>14.224</v>
      </c>
      <c r="Y156">
        <v>2</v>
      </c>
      <c r="Z156" s="12">
        <v>0.6</v>
      </c>
      <c r="AA156" s="9">
        <v>-10.3124</v>
      </c>
      <c r="AB156" t="str">
        <f>IF(AND(SalesData[[#This Row],[Profit]]=0,SalesData[[#This Row],[Sales]]&gt;0),"Zero-Profit Order","OK")</f>
        <v>OK</v>
      </c>
      <c r="AC156" s="9">
        <f>IFERROR(SalesData[[#This Row],[Profit]]/SalesData[[#This Row],[Sales]],0)</f>
        <v>-0.72499999999999998</v>
      </c>
      <c r="AE156"/>
    </row>
    <row r="157" spans="1:31" x14ac:dyDescent="0.25">
      <c r="A157">
        <v>3801</v>
      </c>
      <c r="B157" t="s">
        <v>2551</v>
      </c>
      <c r="C157" s="2">
        <v>42548</v>
      </c>
      <c r="D157" s="13">
        <v>42663</v>
      </c>
      <c r="E157" s="8">
        <f>IF(SalesData[[#This Row],[Ship Date]]&lt;SalesData[[#This Row],[Order Date]], SalesData[[#This Row],[Ship Date]], SalesData[[#This Row],[Order Date]])</f>
        <v>42548</v>
      </c>
      <c r="F157" s="8">
        <f>IF(SalesData[[#This Row],[Ship Date]]&lt;SalesData[[#This Row],[Order Date]], SalesData[[#This Row],[Order Date]], SalesData[[#This Row],[Ship Date]])</f>
        <v>42663</v>
      </c>
      <c r="G157" s="11">
        <f>SalesData[[#This Row],[Shipdate fixed]] - SalesData[[#This Row],[Orderdate fixed]]</f>
        <v>115</v>
      </c>
      <c r="H157" s="11">
        <f>YEAR(SalesData[[#This Row],[Orderdate fixed]])</f>
        <v>2016</v>
      </c>
      <c r="I157" s="11" t="str">
        <f>"Q"&amp;ROUNDUP(MONTH(SalesData[[#This Row],[Orderdate fixed]])/3,0)</f>
        <v>Q2</v>
      </c>
      <c r="J157" s="8" t="str">
        <f>TEXT(SalesData[[#This Row],[Orderdate fixed]],"mmm")</f>
        <v>Jun</v>
      </c>
      <c r="K157" t="s">
        <v>38</v>
      </c>
      <c r="L157" t="s">
        <v>2552</v>
      </c>
      <c r="M157" s="14" t="s">
        <v>2553</v>
      </c>
      <c r="N157" t="s">
        <v>25</v>
      </c>
      <c r="O157" t="s">
        <v>26</v>
      </c>
      <c r="P157" t="s">
        <v>587</v>
      </c>
      <c r="Q157" t="s">
        <v>1017</v>
      </c>
      <c r="R157" s="5">
        <v>28540</v>
      </c>
      <c r="S157" t="s">
        <v>29</v>
      </c>
      <c r="T157" t="s">
        <v>2554</v>
      </c>
      <c r="U157" t="s">
        <v>31</v>
      </c>
      <c r="V157" t="s">
        <v>35</v>
      </c>
      <c r="W157" t="s">
        <v>2555</v>
      </c>
      <c r="X157" s="9">
        <v>102.592</v>
      </c>
      <c r="Y157">
        <v>1</v>
      </c>
      <c r="Z157" s="12">
        <v>0.2</v>
      </c>
      <c r="AA157" s="9">
        <v>10.2592</v>
      </c>
      <c r="AB157" t="str">
        <f>IF(AND(SalesData[[#This Row],[Profit]]=0,SalesData[[#This Row],[Sales]]&gt;0),"Zero-Profit Order","OK")</f>
        <v>OK</v>
      </c>
      <c r="AC157" s="9">
        <f>IFERROR(SalesData[[#This Row],[Profit]]/SalesData[[#This Row],[Sales]],0)</f>
        <v>0.1</v>
      </c>
      <c r="AE157"/>
    </row>
    <row r="158" spans="1:31" x14ac:dyDescent="0.25">
      <c r="A158">
        <v>6043</v>
      </c>
      <c r="B158" t="s">
        <v>3339</v>
      </c>
      <c r="C158" s="2">
        <v>42049</v>
      </c>
      <c r="D158" s="13">
        <v>42584</v>
      </c>
      <c r="E158" s="8">
        <f>IF(SalesData[[#This Row],[Ship Date]]&lt;SalesData[[#This Row],[Order Date]], SalesData[[#This Row],[Ship Date]], SalesData[[#This Row],[Order Date]])</f>
        <v>42049</v>
      </c>
      <c r="F158" s="8">
        <f>IF(SalesData[[#This Row],[Ship Date]]&lt;SalesData[[#This Row],[Order Date]], SalesData[[#This Row],[Order Date]], SalesData[[#This Row],[Ship Date]])</f>
        <v>42584</v>
      </c>
      <c r="G158" s="11">
        <f>SalesData[[#This Row],[Shipdate fixed]] - SalesData[[#This Row],[Orderdate fixed]]</f>
        <v>535</v>
      </c>
      <c r="H158" s="11">
        <f>YEAR(SalesData[[#This Row],[Orderdate fixed]])</f>
        <v>2015</v>
      </c>
      <c r="I158" s="11" t="str">
        <f>"Q"&amp;ROUNDUP(MONTH(SalesData[[#This Row],[Orderdate fixed]])/3,0)</f>
        <v>Q1</v>
      </c>
      <c r="J158" s="8" t="str">
        <f>TEXT(SalesData[[#This Row],[Orderdate fixed]],"mmm")</f>
        <v>Feb</v>
      </c>
      <c r="K158" t="s">
        <v>38</v>
      </c>
      <c r="L158" t="s">
        <v>71</v>
      </c>
      <c r="M158" s="14" t="s">
        <v>72</v>
      </c>
      <c r="N158" t="s">
        <v>25</v>
      </c>
      <c r="O158" t="s">
        <v>26</v>
      </c>
      <c r="P158" t="s">
        <v>3340</v>
      </c>
      <c r="Q158" t="s">
        <v>501</v>
      </c>
      <c r="R158" s="5">
        <v>85635</v>
      </c>
      <c r="S158" t="s">
        <v>51</v>
      </c>
      <c r="T158" t="s">
        <v>1432</v>
      </c>
      <c r="U158" t="s">
        <v>31</v>
      </c>
      <c r="V158" t="s">
        <v>53</v>
      </c>
      <c r="W158" t="s">
        <v>1433</v>
      </c>
      <c r="X158" s="9">
        <v>14.368</v>
      </c>
      <c r="Y158">
        <v>2</v>
      </c>
      <c r="Z158" s="12">
        <v>0.2</v>
      </c>
      <c r="AA158" s="9">
        <v>3.9512</v>
      </c>
      <c r="AB158" t="str">
        <f>IF(AND(SalesData[[#This Row],[Profit]]=0,SalesData[[#This Row],[Sales]]&gt;0),"Zero-Profit Order","OK")</f>
        <v>OK</v>
      </c>
      <c r="AC158" s="9">
        <f>IFERROR(SalesData[[#This Row],[Profit]]/SalesData[[#This Row],[Sales]],0)</f>
        <v>0.27500000000000002</v>
      </c>
      <c r="AE158"/>
    </row>
    <row r="159" spans="1:31" x14ac:dyDescent="0.25">
      <c r="A159">
        <v>9201</v>
      </c>
      <c r="B159" t="s">
        <v>4191</v>
      </c>
      <c r="C159" s="2">
        <v>42561</v>
      </c>
      <c r="D159" s="13">
        <v>42663</v>
      </c>
      <c r="E159" s="8">
        <f>IF(SalesData[[#This Row],[Ship Date]]&lt;SalesData[[#This Row],[Order Date]], SalesData[[#This Row],[Ship Date]], SalesData[[#This Row],[Order Date]])</f>
        <v>42561</v>
      </c>
      <c r="F159" s="8">
        <f>IF(SalesData[[#This Row],[Ship Date]]&lt;SalesData[[#This Row],[Order Date]], SalesData[[#This Row],[Order Date]], SalesData[[#This Row],[Ship Date]])</f>
        <v>42663</v>
      </c>
      <c r="G159" s="11">
        <f>SalesData[[#This Row],[Shipdate fixed]] - SalesData[[#This Row],[Orderdate fixed]]</f>
        <v>102</v>
      </c>
      <c r="H159" s="11">
        <f>YEAR(SalesData[[#This Row],[Orderdate fixed]])</f>
        <v>2016</v>
      </c>
      <c r="I159" s="11" t="str">
        <f>"Q"&amp;ROUNDUP(MONTH(SalesData[[#This Row],[Orderdate fixed]])/3,0)</f>
        <v>Q3</v>
      </c>
      <c r="J159" s="8" t="str">
        <f>TEXT(SalesData[[#This Row],[Orderdate fixed]],"mmm")</f>
        <v>Jul</v>
      </c>
      <c r="K159" t="s">
        <v>78</v>
      </c>
      <c r="L159" t="s">
        <v>2917</v>
      </c>
      <c r="M159" s="14" t="s">
        <v>2918</v>
      </c>
      <c r="N159" t="s">
        <v>25</v>
      </c>
      <c r="O159" t="s">
        <v>26</v>
      </c>
      <c r="P159" t="s">
        <v>4192</v>
      </c>
      <c r="Q159" t="s">
        <v>344</v>
      </c>
      <c r="R159" s="5">
        <v>8861</v>
      </c>
      <c r="S159" t="s">
        <v>62</v>
      </c>
      <c r="T159" t="s">
        <v>523</v>
      </c>
      <c r="U159" t="s">
        <v>31</v>
      </c>
      <c r="V159" t="s">
        <v>32</v>
      </c>
      <c r="W159" t="s">
        <v>524</v>
      </c>
      <c r="X159" s="9">
        <v>120.98</v>
      </c>
      <c r="Y159">
        <v>1</v>
      </c>
      <c r="Z159" s="12">
        <v>0</v>
      </c>
      <c r="AA159" s="9">
        <v>12.098000000000001</v>
      </c>
      <c r="AB159" t="str">
        <f>IF(AND(SalesData[[#This Row],[Profit]]=0,SalesData[[#This Row],[Sales]]&gt;0),"Zero-Profit Order","OK")</f>
        <v>OK</v>
      </c>
      <c r="AC159" s="9">
        <f>IFERROR(SalesData[[#This Row],[Profit]]/SalesData[[#This Row],[Sales]],0)</f>
        <v>0.1</v>
      </c>
      <c r="AE159"/>
    </row>
    <row r="160" spans="1:31" x14ac:dyDescent="0.25">
      <c r="A160">
        <v>7317</v>
      </c>
      <c r="B160" t="s">
        <v>3697</v>
      </c>
      <c r="C160" s="2">
        <v>42557</v>
      </c>
      <c r="D160" s="13">
        <v>42663</v>
      </c>
      <c r="E160" s="8">
        <f>IF(SalesData[[#This Row],[Ship Date]]&lt;SalesData[[#This Row],[Order Date]], SalesData[[#This Row],[Ship Date]], SalesData[[#This Row],[Order Date]])</f>
        <v>42557</v>
      </c>
      <c r="F160" s="8">
        <f>IF(SalesData[[#This Row],[Ship Date]]&lt;SalesData[[#This Row],[Order Date]], SalesData[[#This Row],[Order Date]], SalesData[[#This Row],[Ship Date]])</f>
        <v>42663</v>
      </c>
      <c r="G160" s="11">
        <f>SalesData[[#This Row],[Shipdate fixed]] - SalesData[[#This Row],[Orderdate fixed]]</f>
        <v>106</v>
      </c>
      <c r="H160" s="11">
        <f>YEAR(SalesData[[#This Row],[Orderdate fixed]])</f>
        <v>2016</v>
      </c>
      <c r="I160" s="11" t="str">
        <f>"Q"&amp;ROUNDUP(MONTH(SalesData[[#This Row],[Orderdate fixed]])/3,0)</f>
        <v>Q3</v>
      </c>
      <c r="J160" s="8" t="str">
        <f>TEXT(SalesData[[#This Row],[Orderdate fixed]],"mmm")</f>
        <v>Jul</v>
      </c>
      <c r="K160" t="s">
        <v>38</v>
      </c>
      <c r="L160" t="s">
        <v>763</v>
      </c>
      <c r="M160" s="14" t="s">
        <v>764</v>
      </c>
      <c r="N160" t="s">
        <v>81</v>
      </c>
      <c r="O160" t="s">
        <v>26</v>
      </c>
      <c r="P160" t="s">
        <v>158</v>
      </c>
      <c r="Q160" t="s">
        <v>109</v>
      </c>
      <c r="R160" s="5">
        <v>10011</v>
      </c>
      <c r="S160" t="s">
        <v>62</v>
      </c>
      <c r="T160" t="s">
        <v>55</v>
      </c>
      <c r="U160" t="s">
        <v>31</v>
      </c>
      <c r="V160" t="s">
        <v>44</v>
      </c>
      <c r="W160" t="s">
        <v>56</v>
      </c>
      <c r="X160" s="9">
        <v>142.18199999999999</v>
      </c>
      <c r="Y160">
        <v>1</v>
      </c>
      <c r="Z160" s="12">
        <v>0.4</v>
      </c>
      <c r="AA160" s="9">
        <v>-37.915199999999999</v>
      </c>
      <c r="AB160" t="str">
        <f>IF(AND(SalesData[[#This Row],[Profit]]=0,SalesData[[#This Row],[Sales]]&gt;0),"Zero-Profit Order","OK")</f>
        <v>OK</v>
      </c>
      <c r="AC160" s="9">
        <f>IFERROR(SalesData[[#This Row],[Profit]]/SalesData[[#This Row],[Sales]],0)</f>
        <v>-0.26666666666666666</v>
      </c>
      <c r="AE160"/>
    </row>
    <row r="161" spans="1:31" x14ac:dyDescent="0.25">
      <c r="A161">
        <v>5910</v>
      </c>
      <c r="B161" t="s">
        <v>3299</v>
      </c>
      <c r="C161" s="2">
        <v>42021</v>
      </c>
      <c r="D161" s="13">
        <v>42563</v>
      </c>
      <c r="E161" s="8">
        <f>IF(SalesData[[#This Row],[Ship Date]]&lt;SalesData[[#This Row],[Order Date]], SalesData[[#This Row],[Ship Date]], SalesData[[#This Row],[Order Date]])</f>
        <v>42021</v>
      </c>
      <c r="F161" s="8">
        <f>IF(SalesData[[#This Row],[Ship Date]]&lt;SalesData[[#This Row],[Order Date]], SalesData[[#This Row],[Order Date]], SalesData[[#This Row],[Ship Date]])</f>
        <v>42563</v>
      </c>
      <c r="G161" s="11">
        <f>SalesData[[#This Row],[Shipdate fixed]] - SalesData[[#This Row],[Orderdate fixed]]</f>
        <v>542</v>
      </c>
      <c r="H161" s="11">
        <f>YEAR(SalesData[[#This Row],[Orderdate fixed]])</f>
        <v>2015</v>
      </c>
      <c r="I161" s="11" t="str">
        <f>"Q"&amp;ROUNDUP(MONTH(SalesData[[#This Row],[Orderdate fixed]])/3,0)</f>
        <v>Q1</v>
      </c>
      <c r="J161" s="8" t="str">
        <f>TEXT(SalesData[[#This Row],[Orderdate fixed]],"mmm")</f>
        <v>Jan</v>
      </c>
      <c r="K161" t="s">
        <v>38</v>
      </c>
      <c r="L161" t="s">
        <v>2478</v>
      </c>
      <c r="M161" s="14" t="s">
        <v>2479</v>
      </c>
      <c r="N161" t="s">
        <v>81</v>
      </c>
      <c r="O161" t="s">
        <v>26</v>
      </c>
      <c r="P161" t="s">
        <v>1472</v>
      </c>
      <c r="Q161" t="s">
        <v>50</v>
      </c>
      <c r="R161" s="5">
        <v>95123</v>
      </c>
      <c r="S161" t="s">
        <v>51</v>
      </c>
      <c r="T161" t="s">
        <v>2505</v>
      </c>
      <c r="U161" t="s">
        <v>31</v>
      </c>
      <c r="V161" t="s">
        <v>53</v>
      </c>
      <c r="W161" t="s">
        <v>2506</v>
      </c>
      <c r="X161" s="9">
        <v>14.52</v>
      </c>
      <c r="Y161">
        <v>3</v>
      </c>
      <c r="Z161" s="12">
        <v>0</v>
      </c>
      <c r="AA161" s="9">
        <v>5.6627999999999998</v>
      </c>
      <c r="AB161" t="str">
        <f>IF(AND(SalesData[[#This Row],[Profit]]=0,SalesData[[#This Row],[Sales]]&gt;0),"Zero-Profit Order","OK")</f>
        <v>OK</v>
      </c>
      <c r="AC161" s="9">
        <f>IFERROR(SalesData[[#This Row],[Profit]]/SalesData[[#This Row],[Sales]],0)</f>
        <v>0.39</v>
      </c>
      <c r="AE161"/>
    </row>
    <row r="162" spans="1:31" x14ac:dyDescent="0.25">
      <c r="A162">
        <v>9267</v>
      </c>
      <c r="B162" t="s">
        <v>4204</v>
      </c>
      <c r="C162" s="2">
        <v>41729</v>
      </c>
      <c r="D162" s="13">
        <v>41884</v>
      </c>
      <c r="E162" s="8">
        <f>IF(SalesData[[#This Row],[Ship Date]]&lt;SalesData[[#This Row],[Order Date]], SalesData[[#This Row],[Ship Date]], SalesData[[#This Row],[Order Date]])</f>
        <v>41729</v>
      </c>
      <c r="F162" s="8">
        <f>IF(SalesData[[#This Row],[Ship Date]]&lt;SalesData[[#This Row],[Order Date]], SalesData[[#This Row],[Order Date]], SalesData[[#This Row],[Ship Date]])</f>
        <v>41884</v>
      </c>
      <c r="G162" s="11">
        <f>SalesData[[#This Row],[Shipdate fixed]] - SalesData[[#This Row],[Orderdate fixed]]</f>
        <v>155</v>
      </c>
      <c r="H162" s="11">
        <f>YEAR(SalesData[[#This Row],[Orderdate fixed]])</f>
        <v>2014</v>
      </c>
      <c r="I162" s="11" t="str">
        <f>"Q"&amp;ROUNDUP(MONTH(SalesData[[#This Row],[Orderdate fixed]])/3,0)</f>
        <v>Q1</v>
      </c>
      <c r="J162" s="8" t="str">
        <f>TEXT(SalesData[[#This Row],[Orderdate fixed]],"mmm")</f>
        <v>Mar</v>
      </c>
      <c r="K162" t="s">
        <v>78</v>
      </c>
      <c r="L162" t="s">
        <v>374</v>
      </c>
      <c r="M162" s="14" t="s">
        <v>375</v>
      </c>
      <c r="N162" t="s">
        <v>90</v>
      </c>
      <c r="O162" t="s">
        <v>26</v>
      </c>
      <c r="P162" t="s">
        <v>1320</v>
      </c>
      <c r="Q162" t="s">
        <v>1321</v>
      </c>
      <c r="R162" s="5">
        <v>89031</v>
      </c>
      <c r="S162" t="s">
        <v>51</v>
      </c>
      <c r="T162" t="s">
        <v>2858</v>
      </c>
      <c r="U162" t="s">
        <v>31</v>
      </c>
      <c r="V162" t="s">
        <v>53</v>
      </c>
      <c r="W162" t="s">
        <v>2859</v>
      </c>
      <c r="X162" s="9">
        <v>14.56</v>
      </c>
      <c r="Y162">
        <v>2</v>
      </c>
      <c r="Z162" s="12">
        <v>0</v>
      </c>
      <c r="AA162" s="9">
        <v>5.5327999999999999</v>
      </c>
      <c r="AB162" t="str">
        <f>IF(AND(SalesData[[#This Row],[Profit]]=0,SalesData[[#This Row],[Sales]]&gt;0),"Zero-Profit Order","OK")</f>
        <v>OK</v>
      </c>
      <c r="AC162" s="9">
        <f>IFERROR(SalesData[[#This Row],[Profit]]/SalesData[[#This Row],[Sales]],0)</f>
        <v>0.38</v>
      </c>
      <c r="AE162"/>
    </row>
    <row r="163" spans="1:31" x14ac:dyDescent="0.25">
      <c r="A163">
        <v>6837</v>
      </c>
      <c r="B163" t="s">
        <v>3569</v>
      </c>
      <c r="C163" s="2">
        <v>42556</v>
      </c>
      <c r="D163" s="13">
        <v>43028</v>
      </c>
      <c r="E163" s="8">
        <f>IF(SalesData[[#This Row],[Ship Date]]&lt;SalesData[[#This Row],[Order Date]], SalesData[[#This Row],[Ship Date]], SalesData[[#This Row],[Order Date]])</f>
        <v>42556</v>
      </c>
      <c r="F163" s="8">
        <f>IF(SalesData[[#This Row],[Ship Date]]&lt;SalesData[[#This Row],[Order Date]], SalesData[[#This Row],[Order Date]], SalesData[[#This Row],[Ship Date]])</f>
        <v>43028</v>
      </c>
      <c r="G163" s="11">
        <f>SalesData[[#This Row],[Shipdate fixed]] - SalesData[[#This Row],[Orderdate fixed]]</f>
        <v>472</v>
      </c>
      <c r="H163" s="11">
        <f>YEAR(SalesData[[#This Row],[Orderdate fixed]])</f>
        <v>2016</v>
      </c>
      <c r="I163" s="11" t="str">
        <f>"Q"&amp;ROUNDUP(MONTH(SalesData[[#This Row],[Orderdate fixed]])/3,0)</f>
        <v>Q3</v>
      </c>
      <c r="J163" s="8" t="str">
        <f>TEXT(SalesData[[#This Row],[Orderdate fixed]],"mmm")</f>
        <v>Jul</v>
      </c>
      <c r="K163" t="s">
        <v>38</v>
      </c>
      <c r="L163" t="s">
        <v>2699</v>
      </c>
      <c r="M163" s="14" t="s">
        <v>2700</v>
      </c>
      <c r="N163" t="s">
        <v>81</v>
      </c>
      <c r="O163" t="s">
        <v>26</v>
      </c>
      <c r="P163" t="s">
        <v>3570</v>
      </c>
      <c r="Q163" t="s">
        <v>50</v>
      </c>
      <c r="R163" s="5">
        <v>91360</v>
      </c>
      <c r="S163" t="s">
        <v>51</v>
      </c>
      <c r="T163" t="s">
        <v>266</v>
      </c>
      <c r="U163" t="s">
        <v>31</v>
      </c>
      <c r="V163" t="s">
        <v>53</v>
      </c>
      <c r="W163" t="s">
        <v>267</v>
      </c>
      <c r="X163" s="9">
        <v>22.72</v>
      </c>
      <c r="Y163">
        <v>1</v>
      </c>
      <c r="Z163" s="12">
        <v>0</v>
      </c>
      <c r="AA163" s="9">
        <v>9.3152000000000008</v>
      </c>
      <c r="AB163" t="str">
        <f>IF(AND(SalesData[[#This Row],[Profit]]=0,SalesData[[#This Row],[Sales]]&gt;0),"Zero-Profit Order","OK")</f>
        <v>OK</v>
      </c>
      <c r="AC163" s="9">
        <f>IFERROR(SalesData[[#This Row],[Profit]]/SalesData[[#This Row],[Sales]],0)</f>
        <v>0.41000000000000003</v>
      </c>
      <c r="AE163"/>
    </row>
    <row r="164" spans="1:31" x14ac:dyDescent="0.25">
      <c r="A164">
        <v>8241</v>
      </c>
      <c r="B164" t="s">
        <v>3960</v>
      </c>
      <c r="C164" s="2">
        <v>42579</v>
      </c>
      <c r="D164" s="13">
        <v>43028</v>
      </c>
      <c r="E164" s="8">
        <f>IF(SalesData[[#This Row],[Ship Date]]&lt;SalesData[[#This Row],[Order Date]], SalesData[[#This Row],[Ship Date]], SalesData[[#This Row],[Order Date]])</f>
        <v>42579</v>
      </c>
      <c r="F164" s="8">
        <f>IF(SalesData[[#This Row],[Ship Date]]&lt;SalesData[[#This Row],[Order Date]], SalesData[[#This Row],[Order Date]], SalesData[[#This Row],[Ship Date]])</f>
        <v>43028</v>
      </c>
      <c r="G164" s="11">
        <f>SalesData[[#This Row],[Shipdate fixed]] - SalesData[[#This Row],[Orderdate fixed]]</f>
        <v>449</v>
      </c>
      <c r="H164" s="11">
        <f>YEAR(SalesData[[#This Row],[Orderdate fixed]])</f>
        <v>2016</v>
      </c>
      <c r="I164" s="11" t="str">
        <f>"Q"&amp;ROUNDUP(MONTH(SalesData[[#This Row],[Orderdate fixed]])/3,0)</f>
        <v>Q3</v>
      </c>
      <c r="J164" s="8" t="str">
        <f>TEXT(SalesData[[#This Row],[Orderdate fixed]],"mmm")</f>
        <v>Jul</v>
      </c>
      <c r="K164" t="s">
        <v>407</v>
      </c>
      <c r="L164" t="s">
        <v>3961</v>
      </c>
      <c r="M164" s="14" t="s">
        <v>3962</v>
      </c>
      <c r="N164" t="s">
        <v>25</v>
      </c>
      <c r="O164" t="s">
        <v>26</v>
      </c>
      <c r="P164" t="s">
        <v>587</v>
      </c>
      <c r="Q164" t="s">
        <v>42</v>
      </c>
      <c r="R164" s="5">
        <v>32216</v>
      </c>
      <c r="S164" t="s">
        <v>29</v>
      </c>
      <c r="T164" t="s">
        <v>2768</v>
      </c>
      <c r="U164" t="s">
        <v>31</v>
      </c>
      <c r="V164" t="s">
        <v>53</v>
      </c>
      <c r="W164" t="s">
        <v>2769</v>
      </c>
      <c r="X164" s="9">
        <v>43.936</v>
      </c>
      <c r="Y164">
        <v>4</v>
      </c>
      <c r="Z164" s="12">
        <v>0.2</v>
      </c>
      <c r="AA164" s="9">
        <v>6.0411999999999999</v>
      </c>
      <c r="AB164" t="str">
        <f>IF(AND(SalesData[[#This Row],[Profit]]=0,SalesData[[#This Row],[Sales]]&gt;0),"Zero-Profit Order","OK")</f>
        <v>OK</v>
      </c>
      <c r="AC164" s="9">
        <f>IFERROR(SalesData[[#This Row],[Profit]]/SalesData[[#This Row],[Sales]],0)</f>
        <v>0.13750000000000001</v>
      </c>
      <c r="AE164"/>
    </row>
    <row r="165" spans="1:31" x14ac:dyDescent="0.25">
      <c r="A165">
        <v>8371</v>
      </c>
      <c r="B165" t="s">
        <v>3992</v>
      </c>
      <c r="C165" s="2">
        <v>42562</v>
      </c>
      <c r="D165" s="13">
        <v>42664</v>
      </c>
      <c r="E165" s="8">
        <f>IF(SalesData[[#This Row],[Ship Date]]&lt;SalesData[[#This Row],[Order Date]], SalesData[[#This Row],[Ship Date]], SalesData[[#This Row],[Order Date]])</f>
        <v>42562</v>
      </c>
      <c r="F165" s="8">
        <f>IF(SalesData[[#This Row],[Ship Date]]&lt;SalesData[[#This Row],[Order Date]], SalesData[[#This Row],[Order Date]], SalesData[[#This Row],[Ship Date]])</f>
        <v>42664</v>
      </c>
      <c r="G165" s="11">
        <f>SalesData[[#This Row],[Shipdate fixed]] - SalesData[[#This Row],[Orderdate fixed]]</f>
        <v>102</v>
      </c>
      <c r="H165" s="11">
        <f>YEAR(SalesData[[#This Row],[Orderdate fixed]])</f>
        <v>2016</v>
      </c>
      <c r="I165" s="11" t="str">
        <f>"Q"&amp;ROUNDUP(MONTH(SalesData[[#This Row],[Orderdate fixed]])/3,0)</f>
        <v>Q3</v>
      </c>
      <c r="J165" s="8" t="str">
        <f>TEXT(SalesData[[#This Row],[Orderdate fixed]],"mmm")</f>
        <v>Jul</v>
      </c>
      <c r="K165" t="s">
        <v>38</v>
      </c>
      <c r="L165" t="s">
        <v>2876</v>
      </c>
      <c r="M165" s="14" t="s">
        <v>2877</v>
      </c>
      <c r="N165" t="s">
        <v>90</v>
      </c>
      <c r="O165" t="s">
        <v>26</v>
      </c>
      <c r="P165" t="s">
        <v>1114</v>
      </c>
      <c r="Q165" t="s">
        <v>50</v>
      </c>
      <c r="R165" s="5">
        <v>93727</v>
      </c>
      <c r="S165" t="s">
        <v>51</v>
      </c>
      <c r="T165" t="s">
        <v>2724</v>
      </c>
      <c r="U165" t="s">
        <v>31</v>
      </c>
      <c r="V165" t="s">
        <v>32</v>
      </c>
      <c r="W165" t="s">
        <v>2725</v>
      </c>
      <c r="X165" s="9">
        <v>120.666</v>
      </c>
      <c r="Y165">
        <v>2</v>
      </c>
      <c r="Z165" s="12">
        <v>0.15</v>
      </c>
      <c r="AA165" s="9">
        <v>21.294</v>
      </c>
      <c r="AB165" t="str">
        <f>IF(AND(SalesData[[#This Row],[Profit]]=0,SalesData[[#This Row],[Sales]]&gt;0),"Zero-Profit Order","OK")</f>
        <v>OK</v>
      </c>
      <c r="AC165" s="9">
        <f>IFERROR(SalesData[[#This Row],[Profit]]/SalesData[[#This Row],[Sales]],0)</f>
        <v>0.17647058823529413</v>
      </c>
      <c r="AE165"/>
    </row>
    <row r="166" spans="1:31" x14ac:dyDescent="0.25">
      <c r="A166">
        <v>370</v>
      </c>
      <c r="B166" t="s">
        <v>406</v>
      </c>
      <c r="C166" s="2">
        <v>42583</v>
      </c>
      <c r="D166" s="13">
        <v>42664</v>
      </c>
      <c r="E166" s="8">
        <f>IF(SalesData[[#This Row],[Ship Date]]&lt;SalesData[[#This Row],[Order Date]], SalesData[[#This Row],[Ship Date]], SalesData[[#This Row],[Order Date]])</f>
        <v>42583</v>
      </c>
      <c r="F166" s="8">
        <f>IF(SalesData[[#This Row],[Ship Date]]&lt;SalesData[[#This Row],[Order Date]], SalesData[[#This Row],[Order Date]], SalesData[[#This Row],[Ship Date]])</f>
        <v>42664</v>
      </c>
      <c r="G166" s="11">
        <f>SalesData[[#This Row],[Shipdate fixed]] - SalesData[[#This Row],[Orderdate fixed]]</f>
        <v>81</v>
      </c>
      <c r="H166" s="11">
        <f>YEAR(SalesData[[#This Row],[Orderdate fixed]])</f>
        <v>2016</v>
      </c>
      <c r="I166" s="11" t="str">
        <f>"Q"&amp;ROUNDUP(MONTH(SalesData[[#This Row],[Orderdate fixed]])/3,0)</f>
        <v>Q3</v>
      </c>
      <c r="J166" s="8" t="str">
        <f>TEXT(SalesData[[#This Row],[Orderdate fixed]],"mmm")</f>
        <v>Aug</v>
      </c>
      <c r="K166" t="s">
        <v>407</v>
      </c>
      <c r="L166" t="s">
        <v>408</v>
      </c>
      <c r="M166" s="14" t="s">
        <v>409</v>
      </c>
      <c r="N166" t="s">
        <v>81</v>
      </c>
      <c r="O166" t="s">
        <v>26</v>
      </c>
      <c r="P166" t="s">
        <v>410</v>
      </c>
      <c r="Q166" t="s">
        <v>411</v>
      </c>
      <c r="R166" s="5">
        <v>6040</v>
      </c>
      <c r="S166" t="s">
        <v>62</v>
      </c>
      <c r="T166" t="s">
        <v>92</v>
      </c>
      <c r="U166" t="s">
        <v>31</v>
      </c>
      <c r="V166" t="s">
        <v>32</v>
      </c>
      <c r="W166" t="s">
        <v>93</v>
      </c>
      <c r="X166" s="9">
        <v>1043.92</v>
      </c>
      <c r="Y166">
        <v>4</v>
      </c>
      <c r="Z166" s="12">
        <v>0</v>
      </c>
      <c r="AA166" s="9">
        <v>271.41919999999999</v>
      </c>
      <c r="AB166" t="str">
        <f>IF(AND(SalesData[[#This Row],[Profit]]=0,SalesData[[#This Row],[Sales]]&gt;0),"Zero-Profit Order","OK")</f>
        <v>OK</v>
      </c>
      <c r="AC166" s="9">
        <f>IFERROR(SalesData[[#This Row],[Profit]]/SalesData[[#This Row],[Sales]],0)</f>
        <v>0.25999999999999995</v>
      </c>
      <c r="AE166"/>
    </row>
    <row r="167" spans="1:31" x14ac:dyDescent="0.25">
      <c r="A167">
        <v>1832</v>
      </c>
      <c r="B167" t="s">
        <v>1501</v>
      </c>
      <c r="C167" s="2">
        <v>42588</v>
      </c>
      <c r="D167" s="13">
        <v>43029</v>
      </c>
      <c r="E167" s="8">
        <f>IF(SalesData[[#This Row],[Ship Date]]&lt;SalesData[[#This Row],[Order Date]], SalesData[[#This Row],[Ship Date]], SalesData[[#This Row],[Order Date]])</f>
        <v>42588</v>
      </c>
      <c r="F167" s="8">
        <f>IF(SalesData[[#This Row],[Ship Date]]&lt;SalesData[[#This Row],[Order Date]], SalesData[[#This Row],[Order Date]], SalesData[[#This Row],[Ship Date]])</f>
        <v>43029</v>
      </c>
      <c r="G167" s="11">
        <f>SalesData[[#This Row],[Shipdate fixed]] - SalesData[[#This Row],[Orderdate fixed]]</f>
        <v>441</v>
      </c>
      <c r="H167" s="11">
        <f>YEAR(SalesData[[#This Row],[Orderdate fixed]])</f>
        <v>2016</v>
      </c>
      <c r="I167" s="11" t="str">
        <f>"Q"&amp;ROUNDUP(MONTH(SalesData[[#This Row],[Orderdate fixed]])/3,0)</f>
        <v>Q3</v>
      </c>
      <c r="J167" s="8" t="str">
        <f>TEXT(SalesData[[#This Row],[Orderdate fixed]],"mmm")</f>
        <v>Aug</v>
      </c>
      <c r="K167" t="s">
        <v>407</v>
      </c>
      <c r="L167" t="s">
        <v>935</v>
      </c>
      <c r="M167" s="14" t="s">
        <v>936</v>
      </c>
      <c r="N167" t="s">
        <v>90</v>
      </c>
      <c r="O167" t="s">
        <v>26</v>
      </c>
      <c r="P167" t="s">
        <v>1502</v>
      </c>
      <c r="Q167" t="s">
        <v>1503</v>
      </c>
      <c r="R167" s="5">
        <v>74403</v>
      </c>
      <c r="S167" t="s">
        <v>84</v>
      </c>
      <c r="T167" t="s">
        <v>896</v>
      </c>
      <c r="U167" t="s">
        <v>31</v>
      </c>
      <c r="V167" t="s">
        <v>44</v>
      </c>
      <c r="W167" t="s">
        <v>897</v>
      </c>
      <c r="X167" s="9">
        <v>262.11</v>
      </c>
      <c r="Y167">
        <v>1</v>
      </c>
      <c r="Z167" s="12">
        <v>0</v>
      </c>
      <c r="AA167" s="9">
        <v>62.906399999999998</v>
      </c>
      <c r="AB167" t="str">
        <f>IF(AND(SalesData[[#This Row],[Profit]]=0,SalesData[[#This Row],[Sales]]&gt;0),"Zero-Profit Order","OK")</f>
        <v>OK</v>
      </c>
      <c r="AC167" s="9">
        <f>IFERROR(SalesData[[#This Row],[Profit]]/SalesData[[#This Row],[Sales]],0)</f>
        <v>0.24</v>
      </c>
      <c r="AE167"/>
    </row>
    <row r="168" spans="1:31" x14ac:dyDescent="0.25">
      <c r="A168">
        <v>6780</v>
      </c>
      <c r="B168" t="s">
        <v>3550</v>
      </c>
      <c r="C168" s="2">
        <v>42033</v>
      </c>
      <c r="D168" s="13">
        <v>42591</v>
      </c>
      <c r="E168" s="8">
        <f>IF(SalesData[[#This Row],[Ship Date]]&lt;SalesData[[#This Row],[Order Date]], SalesData[[#This Row],[Ship Date]], SalesData[[#This Row],[Order Date]])</f>
        <v>42033</v>
      </c>
      <c r="F168" s="8">
        <f>IF(SalesData[[#This Row],[Ship Date]]&lt;SalesData[[#This Row],[Order Date]], SalesData[[#This Row],[Order Date]], SalesData[[#This Row],[Ship Date]])</f>
        <v>42591</v>
      </c>
      <c r="G168" s="11">
        <f>SalesData[[#This Row],[Shipdate fixed]] - SalesData[[#This Row],[Orderdate fixed]]</f>
        <v>558</v>
      </c>
      <c r="H168" s="11">
        <f>YEAR(SalesData[[#This Row],[Orderdate fixed]])</f>
        <v>2015</v>
      </c>
      <c r="I168" s="11" t="str">
        <f>"Q"&amp;ROUNDUP(MONTH(SalesData[[#This Row],[Orderdate fixed]])/3,0)</f>
        <v>Q1</v>
      </c>
      <c r="J168" s="8" t="str">
        <f>TEXT(SalesData[[#This Row],[Orderdate fixed]],"mmm")</f>
        <v>Jan</v>
      </c>
      <c r="K168" t="s">
        <v>22</v>
      </c>
      <c r="L168" t="s">
        <v>2016</v>
      </c>
      <c r="M168" s="14" t="s">
        <v>2017</v>
      </c>
      <c r="N168" t="s">
        <v>25</v>
      </c>
      <c r="O168" t="s">
        <v>26</v>
      </c>
      <c r="P168" t="s">
        <v>2735</v>
      </c>
      <c r="Q168" t="s">
        <v>1070</v>
      </c>
      <c r="R168" s="5">
        <v>21215</v>
      </c>
      <c r="S168" t="s">
        <v>62</v>
      </c>
      <c r="T168" t="s">
        <v>1699</v>
      </c>
      <c r="U168" t="s">
        <v>31</v>
      </c>
      <c r="V168" t="s">
        <v>53</v>
      </c>
      <c r="W168" t="s">
        <v>1700</v>
      </c>
      <c r="X168" s="9">
        <v>14.76</v>
      </c>
      <c r="Y168">
        <v>2</v>
      </c>
      <c r="Z168" s="12">
        <v>0</v>
      </c>
      <c r="AA168" s="9">
        <v>4.2804000000000002</v>
      </c>
      <c r="AB168" t="str">
        <f>IF(AND(SalesData[[#This Row],[Profit]]=0,SalesData[[#This Row],[Sales]]&gt;0),"Zero-Profit Order","OK")</f>
        <v>OK</v>
      </c>
      <c r="AC168" s="9">
        <f>IFERROR(SalesData[[#This Row],[Profit]]/SalesData[[#This Row],[Sales]],0)</f>
        <v>0.29000000000000004</v>
      </c>
      <c r="AE168"/>
    </row>
    <row r="169" spans="1:31" x14ac:dyDescent="0.25">
      <c r="A169">
        <v>8994</v>
      </c>
      <c r="B169" t="s">
        <v>4148</v>
      </c>
      <c r="C169" s="2">
        <v>42559</v>
      </c>
      <c r="D169" s="13">
        <v>43029</v>
      </c>
      <c r="E169" s="8">
        <f>IF(SalesData[[#This Row],[Ship Date]]&lt;SalesData[[#This Row],[Order Date]], SalesData[[#This Row],[Ship Date]], SalesData[[#This Row],[Order Date]])</f>
        <v>42559</v>
      </c>
      <c r="F169" s="8">
        <f>IF(SalesData[[#This Row],[Ship Date]]&lt;SalesData[[#This Row],[Order Date]], SalesData[[#This Row],[Order Date]], SalesData[[#This Row],[Ship Date]])</f>
        <v>43029</v>
      </c>
      <c r="G169" s="11">
        <f>SalesData[[#This Row],[Shipdate fixed]] - SalesData[[#This Row],[Orderdate fixed]]</f>
        <v>470</v>
      </c>
      <c r="H169" s="11">
        <f>YEAR(SalesData[[#This Row],[Orderdate fixed]])</f>
        <v>2016</v>
      </c>
      <c r="I169" s="11" t="str">
        <f>"Q"&amp;ROUNDUP(MONTH(SalesData[[#This Row],[Orderdate fixed]])/3,0)</f>
        <v>Q3</v>
      </c>
      <c r="J169" s="8" t="str">
        <f>TEXT(SalesData[[#This Row],[Orderdate fixed]],"mmm")</f>
        <v>Jul</v>
      </c>
      <c r="K169" t="s">
        <v>38</v>
      </c>
      <c r="L169" t="s">
        <v>3508</v>
      </c>
      <c r="M169" s="14" t="s">
        <v>3509</v>
      </c>
      <c r="N169" t="s">
        <v>81</v>
      </c>
      <c r="O169" t="s">
        <v>26</v>
      </c>
      <c r="P169" t="s">
        <v>144</v>
      </c>
      <c r="Q169" t="s">
        <v>128</v>
      </c>
      <c r="R169" s="5">
        <v>38401</v>
      </c>
      <c r="S169" t="s">
        <v>29</v>
      </c>
      <c r="T169" t="s">
        <v>1792</v>
      </c>
      <c r="U169" t="s">
        <v>31</v>
      </c>
      <c r="V169" t="s">
        <v>44</v>
      </c>
      <c r="W169" t="s">
        <v>1793</v>
      </c>
      <c r="X169" s="9">
        <v>1875.258</v>
      </c>
      <c r="Y169">
        <v>7</v>
      </c>
      <c r="Z169" s="12">
        <v>0.4</v>
      </c>
      <c r="AA169" s="9">
        <v>-968.88329999999996</v>
      </c>
      <c r="AB169" t="str">
        <f>IF(AND(SalesData[[#This Row],[Profit]]=0,SalesData[[#This Row],[Sales]]&gt;0),"Zero-Profit Order","OK")</f>
        <v>OK</v>
      </c>
      <c r="AC169" s="9">
        <f>IFERROR(SalesData[[#This Row],[Profit]]/SalesData[[#This Row],[Sales]],0)</f>
        <v>-0.51666666666666661</v>
      </c>
      <c r="AE169"/>
    </row>
    <row r="170" spans="1:31" x14ac:dyDescent="0.25">
      <c r="A170">
        <v>4206</v>
      </c>
      <c r="B170" t="s">
        <v>2719</v>
      </c>
      <c r="C170" s="2">
        <v>42642</v>
      </c>
      <c r="D170" s="13">
        <v>41681</v>
      </c>
      <c r="E170" s="8">
        <f>IF(SalesData[[#This Row],[Ship Date]]&lt;SalesData[[#This Row],[Order Date]], SalesData[[#This Row],[Ship Date]], SalesData[[#This Row],[Order Date]])</f>
        <v>41681</v>
      </c>
      <c r="F170" s="8">
        <f>IF(SalesData[[#This Row],[Ship Date]]&lt;SalesData[[#This Row],[Order Date]], SalesData[[#This Row],[Order Date]], SalesData[[#This Row],[Ship Date]])</f>
        <v>42642</v>
      </c>
      <c r="G170" s="11">
        <f>SalesData[[#This Row],[Shipdate fixed]] - SalesData[[#This Row],[Orderdate fixed]]</f>
        <v>961</v>
      </c>
      <c r="H170" s="11">
        <f>YEAR(SalesData[[#This Row],[Orderdate fixed]])</f>
        <v>2014</v>
      </c>
      <c r="I170" s="11" t="str">
        <f>"Q"&amp;ROUNDUP(MONTH(SalesData[[#This Row],[Orderdate fixed]])/3,0)</f>
        <v>Q1</v>
      </c>
      <c r="J170" s="8" t="str">
        <f>TEXT(SalesData[[#This Row],[Orderdate fixed]],"mmm")</f>
        <v>Feb</v>
      </c>
      <c r="K170" t="s">
        <v>22</v>
      </c>
      <c r="L170" t="s">
        <v>1620</v>
      </c>
      <c r="M170" s="14" t="s">
        <v>1621</v>
      </c>
      <c r="N170" t="s">
        <v>25</v>
      </c>
      <c r="O170" t="s">
        <v>26</v>
      </c>
      <c r="P170" t="s">
        <v>2720</v>
      </c>
      <c r="Q170" t="s">
        <v>1626</v>
      </c>
      <c r="R170" s="5">
        <v>2920</v>
      </c>
      <c r="S170" t="s">
        <v>62</v>
      </c>
      <c r="T170" t="s">
        <v>1699</v>
      </c>
      <c r="U170" t="s">
        <v>31</v>
      </c>
      <c r="V170" t="s">
        <v>53</v>
      </c>
      <c r="W170" t="s">
        <v>1700</v>
      </c>
      <c r="X170" s="9">
        <v>14.76</v>
      </c>
      <c r="Y170">
        <v>2</v>
      </c>
      <c r="Z170" s="12">
        <v>0</v>
      </c>
      <c r="AA170" s="9">
        <v>4.2804000000000002</v>
      </c>
      <c r="AB170" t="str">
        <f>IF(AND(SalesData[[#This Row],[Profit]]=0,SalesData[[#This Row],[Sales]]&gt;0),"Zero-Profit Order","OK")</f>
        <v>OK</v>
      </c>
      <c r="AC170" s="9">
        <f>IFERROR(SalesData[[#This Row],[Profit]]/SalesData[[#This Row],[Sales]],0)</f>
        <v>0.29000000000000004</v>
      </c>
      <c r="AE170"/>
    </row>
    <row r="171" spans="1:31" x14ac:dyDescent="0.25">
      <c r="A171">
        <v>1890</v>
      </c>
      <c r="B171" t="s">
        <v>1560</v>
      </c>
      <c r="C171" s="2">
        <v>42581</v>
      </c>
      <c r="D171" s="13">
        <v>41934</v>
      </c>
      <c r="E171" s="8">
        <f>IF(SalesData[[#This Row],[Ship Date]]&lt;SalesData[[#This Row],[Order Date]], SalesData[[#This Row],[Ship Date]], SalesData[[#This Row],[Order Date]])</f>
        <v>41934</v>
      </c>
      <c r="F171" s="8">
        <f>IF(SalesData[[#This Row],[Ship Date]]&lt;SalesData[[#This Row],[Order Date]], SalesData[[#This Row],[Order Date]], SalesData[[#This Row],[Ship Date]])</f>
        <v>42581</v>
      </c>
      <c r="G171" s="11">
        <f>SalesData[[#This Row],[Shipdate fixed]] - SalesData[[#This Row],[Orderdate fixed]]</f>
        <v>647</v>
      </c>
      <c r="H171" s="11">
        <f>YEAR(SalesData[[#This Row],[Orderdate fixed]])</f>
        <v>2014</v>
      </c>
      <c r="I171" s="11" t="str">
        <f>"Q"&amp;ROUNDUP(MONTH(SalesData[[#This Row],[Orderdate fixed]])/3,0)</f>
        <v>Q4</v>
      </c>
      <c r="J171" s="8" t="str">
        <f>TEXT(SalesData[[#This Row],[Orderdate fixed]],"mmm")</f>
        <v>Oct</v>
      </c>
      <c r="K171" t="s">
        <v>78</v>
      </c>
      <c r="L171" t="s">
        <v>71</v>
      </c>
      <c r="M171" s="14" t="s">
        <v>72</v>
      </c>
      <c r="N171" t="s">
        <v>25</v>
      </c>
      <c r="O171" t="s">
        <v>26</v>
      </c>
      <c r="P171" t="s">
        <v>1561</v>
      </c>
      <c r="Q171" t="s">
        <v>215</v>
      </c>
      <c r="R171" s="5">
        <v>45014</v>
      </c>
      <c r="S171" t="s">
        <v>62</v>
      </c>
      <c r="T171" t="s">
        <v>422</v>
      </c>
      <c r="U171" t="s">
        <v>31</v>
      </c>
      <c r="V171" t="s">
        <v>44</v>
      </c>
      <c r="W171" t="s">
        <v>423</v>
      </c>
      <c r="X171" s="9">
        <v>409.59</v>
      </c>
      <c r="Y171">
        <v>3</v>
      </c>
      <c r="Z171" s="12">
        <v>0.4</v>
      </c>
      <c r="AA171" s="9">
        <v>-122.877</v>
      </c>
      <c r="AB171" t="str">
        <f>IF(AND(SalesData[[#This Row],[Profit]]=0,SalesData[[#This Row],[Sales]]&gt;0),"Zero-Profit Order","OK")</f>
        <v>OK</v>
      </c>
      <c r="AC171" s="9">
        <f>IFERROR(SalesData[[#This Row],[Profit]]/SalesData[[#This Row],[Sales]],0)</f>
        <v>-0.3</v>
      </c>
      <c r="AE171"/>
    </row>
    <row r="172" spans="1:31" x14ac:dyDescent="0.25">
      <c r="A172">
        <v>5858</v>
      </c>
      <c r="B172" t="s">
        <v>3284</v>
      </c>
      <c r="C172" s="2">
        <v>41878</v>
      </c>
      <c r="D172" s="13">
        <v>42316</v>
      </c>
      <c r="E172" s="8">
        <f>IF(SalesData[[#This Row],[Ship Date]]&lt;SalesData[[#This Row],[Order Date]], SalesData[[#This Row],[Ship Date]], SalesData[[#This Row],[Order Date]])</f>
        <v>41878</v>
      </c>
      <c r="F172" s="8">
        <f>IF(SalesData[[#This Row],[Ship Date]]&lt;SalesData[[#This Row],[Order Date]], SalesData[[#This Row],[Order Date]], SalesData[[#This Row],[Ship Date]])</f>
        <v>42316</v>
      </c>
      <c r="G172" s="11">
        <f>SalesData[[#This Row],[Shipdate fixed]] - SalesData[[#This Row],[Orderdate fixed]]</f>
        <v>438</v>
      </c>
      <c r="H172" s="11">
        <f>YEAR(SalesData[[#This Row],[Orderdate fixed]])</f>
        <v>2014</v>
      </c>
      <c r="I172" s="11" t="str">
        <f>"Q"&amp;ROUNDUP(MONTH(SalesData[[#This Row],[Orderdate fixed]])/3,0)</f>
        <v>Q3</v>
      </c>
      <c r="J172" s="8" t="str">
        <f>TEXT(SalesData[[#This Row],[Orderdate fixed]],"mmm")</f>
        <v>Aug</v>
      </c>
      <c r="K172" t="s">
        <v>38</v>
      </c>
      <c r="L172" t="s">
        <v>2557</v>
      </c>
      <c r="M172" s="14" t="s">
        <v>2558</v>
      </c>
      <c r="N172" t="s">
        <v>81</v>
      </c>
      <c r="O172" t="s">
        <v>26</v>
      </c>
      <c r="P172" t="s">
        <v>1720</v>
      </c>
      <c r="Q172" t="s">
        <v>83</v>
      </c>
      <c r="R172" s="5">
        <v>75220</v>
      </c>
      <c r="S172" t="s">
        <v>84</v>
      </c>
      <c r="T172" t="s">
        <v>1699</v>
      </c>
      <c r="U172" t="s">
        <v>31</v>
      </c>
      <c r="V172" t="s">
        <v>53</v>
      </c>
      <c r="W172" t="s">
        <v>1700</v>
      </c>
      <c r="X172" s="9">
        <v>14.76</v>
      </c>
      <c r="Y172">
        <v>5</v>
      </c>
      <c r="Z172" s="12">
        <v>0.6</v>
      </c>
      <c r="AA172" s="9">
        <v>-11.439</v>
      </c>
      <c r="AB172" t="str">
        <f>IF(AND(SalesData[[#This Row],[Profit]]=0,SalesData[[#This Row],[Sales]]&gt;0),"Zero-Profit Order","OK")</f>
        <v>OK</v>
      </c>
      <c r="AC172" s="9">
        <f>IFERROR(SalesData[[#This Row],[Profit]]/SalesData[[#This Row],[Sales]],0)</f>
        <v>-0.77500000000000002</v>
      </c>
      <c r="AE172"/>
    </row>
    <row r="173" spans="1:31" x14ac:dyDescent="0.25">
      <c r="A173">
        <v>2137</v>
      </c>
      <c r="B173" t="s">
        <v>1695</v>
      </c>
      <c r="C173" s="2">
        <v>43022</v>
      </c>
      <c r="D173" s="13">
        <v>42491</v>
      </c>
      <c r="E173" s="8">
        <f>IF(SalesData[[#This Row],[Ship Date]]&lt;SalesData[[#This Row],[Order Date]], SalesData[[#This Row],[Ship Date]], SalesData[[#This Row],[Order Date]])</f>
        <v>42491</v>
      </c>
      <c r="F173" s="8">
        <f>IF(SalesData[[#This Row],[Ship Date]]&lt;SalesData[[#This Row],[Order Date]], SalesData[[#This Row],[Order Date]], SalesData[[#This Row],[Ship Date]])</f>
        <v>43022</v>
      </c>
      <c r="G173" s="11">
        <f>SalesData[[#This Row],[Shipdate fixed]] - SalesData[[#This Row],[Orderdate fixed]]</f>
        <v>531</v>
      </c>
      <c r="H173" s="11">
        <f>YEAR(SalesData[[#This Row],[Orderdate fixed]])</f>
        <v>2016</v>
      </c>
      <c r="I173" s="11" t="str">
        <f>"Q"&amp;ROUNDUP(MONTH(SalesData[[#This Row],[Orderdate fixed]])/3,0)</f>
        <v>Q2</v>
      </c>
      <c r="J173" s="8" t="str">
        <f>TEXT(SalesData[[#This Row],[Orderdate fixed]],"mmm")</f>
        <v>May</v>
      </c>
      <c r="K173" t="s">
        <v>38</v>
      </c>
      <c r="L173" t="s">
        <v>1696</v>
      </c>
      <c r="M173" s="14" t="s">
        <v>1697</v>
      </c>
      <c r="N173" t="s">
        <v>25</v>
      </c>
      <c r="O173" t="s">
        <v>26</v>
      </c>
      <c r="P173" t="s">
        <v>1698</v>
      </c>
      <c r="Q173" t="s">
        <v>83</v>
      </c>
      <c r="R173" s="5">
        <v>75051</v>
      </c>
      <c r="S173" t="s">
        <v>84</v>
      </c>
      <c r="T173" t="s">
        <v>1699</v>
      </c>
      <c r="U173" t="s">
        <v>31</v>
      </c>
      <c r="V173" t="s">
        <v>53</v>
      </c>
      <c r="W173" t="s">
        <v>1700</v>
      </c>
      <c r="X173" s="9">
        <v>14.76</v>
      </c>
      <c r="Y173">
        <v>5</v>
      </c>
      <c r="Z173" s="12">
        <v>0.6</v>
      </c>
      <c r="AA173" s="9">
        <v>-11.439</v>
      </c>
      <c r="AB173" t="str">
        <f>IF(AND(SalesData[[#This Row],[Profit]]=0,SalesData[[#This Row],[Sales]]&gt;0),"Zero-Profit Order","OK")</f>
        <v>OK</v>
      </c>
      <c r="AC173" s="9">
        <f>IFERROR(SalesData[[#This Row],[Profit]]/SalesData[[#This Row],[Sales]],0)</f>
        <v>-0.77500000000000002</v>
      </c>
      <c r="AE173"/>
    </row>
    <row r="174" spans="1:31" x14ac:dyDescent="0.25">
      <c r="A174">
        <v>5234</v>
      </c>
      <c r="B174" t="s">
        <v>3070</v>
      </c>
      <c r="C174" s="2">
        <v>42564</v>
      </c>
      <c r="D174" s="13">
        <v>41934</v>
      </c>
      <c r="E174" s="8">
        <f>IF(SalesData[[#This Row],[Ship Date]]&lt;SalesData[[#This Row],[Order Date]], SalesData[[#This Row],[Ship Date]], SalesData[[#This Row],[Order Date]])</f>
        <v>41934</v>
      </c>
      <c r="F174" s="8">
        <f>IF(SalesData[[#This Row],[Ship Date]]&lt;SalesData[[#This Row],[Order Date]], SalesData[[#This Row],[Order Date]], SalesData[[#This Row],[Ship Date]])</f>
        <v>42564</v>
      </c>
      <c r="G174" s="11">
        <f>SalesData[[#This Row],[Shipdate fixed]] - SalesData[[#This Row],[Orderdate fixed]]</f>
        <v>630</v>
      </c>
      <c r="H174" s="11">
        <f>YEAR(SalesData[[#This Row],[Orderdate fixed]])</f>
        <v>2014</v>
      </c>
      <c r="I174" s="11" t="str">
        <f>"Q"&amp;ROUNDUP(MONTH(SalesData[[#This Row],[Orderdate fixed]])/3,0)</f>
        <v>Q4</v>
      </c>
      <c r="J174" s="8" t="str">
        <f>TEXT(SalesData[[#This Row],[Orderdate fixed]],"mmm")</f>
        <v>Oct</v>
      </c>
      <c r="K174" t="s">
        <v>38</v>
      </c>
      <c r="L174" t="s">
        <v>2145</v>
      </c>
      <c r="M174" s="14" t="s">
        <v>2146</v>
      </c>
      <c r="N174" t="s">
        <v>81</v>
      </c>
      <c r="O174" t="s">
        <v>26</v>
      </c>
      <c r="P174" t="s">
        <v>3071</v>
      </c>
      <c r="Q174" t="s">
        <v>1039</v>
      </c>
      <c r="R174" s="5">
        <v>71854</v>
      </c>
      <c r="S174" t="s">
        <v>29</v>
      </c>
      <c r="T174" t="s">
        <v>2998</v>
      </c>
      <c r="U174" t="s">
        <v>31</v>
      </c>
      <c r="V174" t="s">
        <v>35</v>
      </c>
      <c r="W174" t="s">
        <v>2999</v>
      </c>
      <c r="X174" s="9">
        <v>605.34</v>
      </c>
      <c r="Y174">
        <v>6</v>
      </c>
      <c r="Z174" s="12">
        <v>0</v>
      </c>
      <c r="AA174" s="9">
        <v>145.2816</v>
      </c>
      <c r="AB174" t="str">
        <f>IF(AND(SalesData[[#This Row],[Profit]]=0,SalesData[[#This Row],[Sales]]&gt;0),"Zero-Profit Order","OK")</f>
        <v>OK</v>
      </c>
      <c r="AC174" s="9">
        <f>IFERROR(SalesData[[#This Row],[Profit]]/SalesData[[#This Row],[Sales]],0)</f>
        <v>0.24</v>
      </c>
      <c r="AE174"/>
    </row>
    <row r="175" spans="1:31" x14ac:dyDescent="0.25">
      <c r="A175">
        <v>1684</v>
      </c>
      <c r="B175" t="s">
        <v>1404</v>
      </c>
      <c r="C175" s="2">
        <v>42121</v>
      </c>
      <c r="D175" s="13">
        <v>42715</v>
      </c>
      <c r="E175" s="8">
        <f>IF(SalesData[[#This Row],[Ship Date]]&lt;SalesData[[#This Row],[Order Date]], SalesData[[#This Row],[Ship Date]], SalesData[[#This Row],[Order Date]])</f>
        <v>42121</v>
      </c>
      <c r="F175" s="8">
        <f>IF(SalesData[[#This Row],[Ship Date]]&lt;SalesData[[#This Row],[Order Date]], SalesData[[#This Row],[Order Date]], SalesData[[#This Row],[Ship Date]])</f>
        <v>42715</v>
      </c>
      <c r="G175" s="11">
        <f>SalesData[[#This Row],[Shipdate fixed]] - SalesData[[#This Row],[Orderdate fixed]]</f>
        <v>594</v>
      </c>
      <c r="H175" s="11">
        <f>YEAR(SalesData[[#This Row],[Orderdate fixed]])</f>
        <v>2015</v>
      </c>
      <c r="I175" s="11" t="str">
        <f>"Q"&amp;ROUNDUP(MONTH(SalesData[[#This Row],[Orderdate fixed]])/3,0)</f>
        <v>Q2</v>
      </c>
      <c r="J175" s="8" t="str">
        <f>TEXT(SalesData[[#This Row],[Orderdate fixed]],"mmm")</f>
        <v>Apr</v>
      </c>
      <c r="K175" t="s">
        <v>38</v>
      </c>
      <c r="L175" t="s">
        <v>1049</v>
      </c>
      <c r="M175" s="14" t="s">
        <v>1050</v>
      </c>
      <c r="N175" t="s">
        <v>81</v>
      </c>
      <c r="O175" t="s">
        <v>26</v>
      </c>
      <c r="P175" t="s">
        <v>310</v>
      </c>
      <c r="Q175" t="s">
        <v>50</v>
      </c>
      <c r="R175" s="5">
        <v>94110</v>
      </c>
      <c r="S175" t="s">
        <v>51</v>
      </c>
      <c r="T175" t="s">
        <v>783</v>
      </c>
      <c r="U175" t="s">
        <v>31</v>
      </c>
      <c r="V175" t="s">
        <v>53</v>
      </c>
      <c r="W175" t="s">
        <v>784</v>
      </c>
      <c r="X175" s="9">
        <v>14.82</v>
      </c>
      <c r="Y175">
        <v>3</v>
      </c>
      <c r="Z175" s="12">
        <v>0</v>
      </c>
      <c r="AA175" s="9">
        <v>6.2244000000000002</v>
      </c>
      <c r="AB175" t="str">
        <f>IF(AND(SalesData[[#This Row],[Profit]]=0,SalesData[[#This Row],[Sales]]&gt;0),"Zero-Profit Order","OK")</f>
        <v>OK</v>
      </c>
      <c r="AC175" s="9">
        <f>IFERROR(SalesData[[#This Row],[Profit]]/SalesData[[#This Row],[Sales]],0)</f>
        <v>0.42</v>
      </c>
      <c r="AE175"/>
    </row>
    <row r="176" spans="1:31" x14ac:dyDescent="0.25">
      <c r="A176">
        <v>9417</v>
      </c>
      <c r="B176" t="s">
        <v>4253</v>
      </c>
      <c r="C176" s="2">
        <v>42565</v>
      </c>
      <c r="D176" s="13">
        <v>42299</v>
      </c>
      <c r="E176" s="8">
        <f>IF(SalesData[[#This Row],[Ship Date]]&lt;SalesData[[#This Row],[Order Date]], SalesData[[#This Row],[Ship Date]], SalesData[[#This Row],[Order Date]])</f>
        <v>42299</v>
      </c>
      <c r="F176" s="8">
        <f>IF(SalesData[[#This Row],[Ship Date]]&lt;SalesData[[#This Row],[Order Date]], SalesData[[#This Row],[Order Date]], SalesData[[#This Row],[Ship Date]])</f>
        <v>42565</v>
      </c>
      <c r="G176" s="11">
        <f>SalesData[[#This Row],[Shipdate fixed]] - SalesData[[#This Row],[Orderdate fixed]]</f>
        <v>266</v>
      </c>
      <c r="H176" s="11">
        <f>YEAR(SalesData[[#This Row],[Orderdate fixed]])</f>
        <v>2015</v>
      </c>
      <c r="I176" s="11" t="str">
        <f>"Q"&amp;ROUNDUP(MONTH(SalesData[[#This Row],[Orderdate fixed]])/3,0)</f>
        <v>Q4</v>
      </c>
      <c r="J176" s="8" t="str">
        <f>TEXT(SalesData[[#This Row],[Orderdate fixed]],"mmm")</f>
        <v>Oct</v>
      </c>
      <c r="K176" t="s">
        <v>38</v>
      </c>
      <c r="L176" t="s">
        <v>2487</v>
      </c>
      <c r="M176" s="14" t="s">
        <v>2488</v>
      </c>
      <c r="N176" t="s">
        <v>25</v>
      </c>
      <c r="O176" t="s">
        <v>26</v>
      </c>
      <c r="P176" t="s">
        <v>176</v>
      </c>
      <c r="Q176" t="s">
        <v>177</v>
      </c>
      <c r="R176" s="5">
        <v>98115</v>
      </c>
      <c r="S176" t="s">
        <v>51</v>
      </c>
      <c r="T176" t="s">
        <v>301</v>
      </c>
      <c r="U176" t="s">
        <v>31</v>
      </c>
      <c r="V176" t="s">
        <v>53</v>
      </c>
      <c r="W176" t="s">
        <v>302</v>
      </c>
      <c r="X176" s="9">
        <v>10.11</v>
      </c>
      <c r="Y176">
        <v>3</v>
      </c>
      <c r="Z176" s="12">
        <v>0</v>
      </c>
      <c r="AA176" s="9">
        <v>3.2351999999999999</v>
      </c>
      <c r="AB176" t="str">
        <f>IF(AND(SalesData[[#This Row],[Profit]]=0,SalesData[[#This Row],[Sales]]&gt;0),"Zero-Profit Order","OK")</f>
        <v>OK</v>
      </c>
      <c r="AC176" s="9">
        <f>IFERROR(SalesData[[#This Row],[Profit]]/SalesData[[#This Row],[Sales]],0)</f>
        <v>0.32</v>
      </c>
      <c r="AE176"/>
    </row>
    <row r="177" spans="1:31" x14ac:dyDescent="0.25">
      <c r="A177">
        <v>6582</v>
      </c>
      <c r="B177" t="s">
        <v>3494</v>
      </c>
      <c r="C177" s="2">
        <v>42594</v>
      </c>
      <c r="D177" s="13">
        <v>42665</v>
      </c>
      <c r="E177" s="8">
        <f>IF(SalesData[[#This Row],[Ship Date]]&lt;SalesData[[#This Row],[Order Date]], SalesData[[#This Row],[Ship Date]], SalesData[[#This Row],[Order Date]])</f>
        <v>42594</v>
      </c>
      <c r="F177" s="8">
        <f>IF(SalesData[[#This Row],[Ship Date]]&lt;SalesData[[#This Row],[Order Date]], SalesData[[#This Row],[Order Date]], SalesData[[#This Row],[Ship Date]])</f>
        <v>42665</v>
      </c>
      <c r="G177" s="11">
        <f>SalesData[[#This Row],[Shipdate fixed]] - SalesData[[#This Row],[Orderdate fixed]]</f>
        <v>71</v>
      </c>
      <c r="H177" s="11">
        <f>YEAR(SalesData[[#This Row],[Orderdate fixed]])</f>
        <v>2016</v>
      </c>
      <c r="I177" s="11" t="str">
        <f>"Q"&amp;ROUNDUP(MONTH(SalesData[[#This Row],[Orderdate fixed]])/3,0)</f>
        <v>Q3</v>
      </c>
      <c r="J177" s="8" t="str">
        <f>TEXT(SalesData[[#This Row],[Orderdate fixed]],"mmm")</f>
        <v>Aug</v>
      </c>
      <c r="K177" t="s">
        <v>407</v>
      </c>
      <c r="L177" t="s">
        <v>2051</v>
      </c>
      <c r="M177" s="14" t="s">
        <v>2052</v>
      </c>
      <c r="N177" t="s">
        <v>25</v>
      </c>
      <c r="O177" t="s">
        <v>26</v>
      </c>
      <c r="P177" t="s">
        <v>176</v>
      </c>
      <c r="Q177" t="s">
        <v>177</v>
      </c>
      <c r="R177" s="5">
        <v>98105</v>
      </c>
      <c r="S177" t="s">
        <v>51</v>
      </c>
      <c r="T177" t="s">
        <v>3495</v>
      </c>
      <c r="U177" t="s">
        <v>31</v>
      </c>
      <c r="V177" t="s">
        <v>53</v>
      </c>
      <c r="W177" t="s">
        <v>3496</v>
      </c>
      <c r="X177" s="9">
        <v>101.94</v>
      </c>
      <c r="Y177">
        <v>3</v>
      </c>
      <c r="Z177" s="12">
        <v>0</v>
      </c>
      <c r="AA177" s="9">
        <v>30.582000000000001</v>
      </c>
      <c r="AB177" t="str">
        <f>IF(AND(SalesData[[#This Row],[Profit]]=0,SalesData[[#This Row],[Sales]]&gt;0),"Zero-Profit Order","OK")</f>
        <v>OK</v>
      </c>
      <c r="AC177" s="9">
        <f>IFERROR(SalesData[[#This Row],[Profit]]/SalesData[[#This Row],[Sales]],0)</f>
        <v>0.3</v>
      </c>
      <c r="AE177"/>
    </row>
    <row r="178" spans="1:31" x14ac:dyDescent="0.25">
      <c r="A178">
        <v>2886</v>
      </c>
      <c r="B178" t="s">
        <v>2132</v>
      </c>
      <c r="C178" s="2">
        <v>42566</v>
      </c>
      <c r="D178" s="13">
        <v>42665</v>
      </c>
      <c r="E178" s="8">
        <f>IF(SalesData[[#This Row],[Ship Date]]&lt;SalesData[[#This Row],[Order Date]], SalesData[[#This Row],[Ship Date]], SalesData[[#This Row],[Order Date]])</f>
        <v>42566</v>
      </c>
      <c r="F178" s="8">
        <f>IF(SalesData[[#This Row],[Ship Date]]&lt;SalesData[[#This Row],[Order Date]], SalesData[[#This Row],[Order Date]], SalesData[[#This Row],[Ship Date]])</f>
        <v>42665</v>
      </c>
      <c r="G178" s="11">
        <f>SalesData[[#This Row],[Shipdate fixed]] - SalesData[[#This Row],[Orderdate fixed]]</f>
        <v>99</v>
      </c>
      <c r="H178" s="11">
        <f>YEAR(SalesData[[#This Row],[Orderdate fixed]])</f>
        <v>2016</v>
      </c>
      <c r="I178" s="11" t="str">
        <f>"Q"&amp;ROUNDUP(MONTH(SalesData[[#This Row],[Orderdate fixed]])/3,0)</f>
        <v>Q3</v>
      </c>
      <c r="J178" s="8" t="str">
        <f>TEXT(SalesData[[#This Row],[Orderdate fixed]],"mmm")</f>
        <v>Jul</v>
      </c>
      <c r="K178" t="s">
        <v>38</v>
      </c>
      <c r="L178" t="s">
        <v>2044</v>
      </c>
      <c r="M178" s="14" t="s">
        <v>2045</v>
      </c>
      <c r="N178" t="s">
        <v>25</v>
      </c>
      <c r="O178" t="s">
        <v>26</v>
      </c>
      <c r="P178" t="s">
        <v>2133</v>
      </c>
      <c r="Q178" t="s">
        <v>501</v>
      </c>
      <c r="R178" s="5">
        <v>85281</v>
      </c>
      <c r="S178" t="s">
        <v>51</v>
      </c>
      <c r="T178" t="s">
        <v>469</v>
      </c>
      <c r="U178" t="s">
        <v>31</v>
      </c>
      <c r="V178" t="s">
        <v>35</v>
      </c>
      <c r="W178" t="s">
        <v>470</v>
      </c>
      <c r="X178" s="9">
        <v>307.92</v>
      </c>
      <c r="Y178">
        <v>5</v>
      </c>
      <c r="Z178" s="12">
        <v>0.2</v>
      </c>
      <c r="AA178" s="9">
        <v>-34.640999999999998</v>
      </c>
      <c r="AB178" t="str">
        <f>IF(AND(SalesData[[#This Row],[Profit]]=0,SalesData[[#This Row],[Sales]]&gt;0),"Zero-Profit Order","OK")</f>
        <v>OK</v>
      </c>
      <c r="AC178" s="9">
        <f>IFERROR(SalesData[[#This Row],[Profit]]/SalesData[[#This Row],[Sales]],0)</f>
        <v>-0.11249999999999999</v>
      </c>
      <c r="AE178"/>
    </row>
    <row r="179" spans="1:31" x14ac:dyDescent="0.25">
      <c r="A179">
        <v>4479</v>
      </c>
      <c r="B179" t="s">
        <v>2814</v>
      </c>
      <c r="C179" s="2">
        <v>42597</v>
      </c>
      <c r="D179" s="13">
        <v>43030</v>
      </c>
      <c r="E179" s="8">
        <f>IF(SalesData[[#This Row],[Ship Date]]&lt;SalesData[[#This Row],[Order Date]], SalesData[[#This Row],[Ship Date]], SalesData[[#This Row],[Order Date]])</f>
        <v>42597</v>
      </c>
      <c r="F179" s="8">
        <f>IF(SalesData[[#This Row],[Ship Date]]&lt;SalesData[[#This Row],[Order Date]], SalesData[[#This Row],[Order Date]], SalesData[[#This Row],[Ship Date]])</f>
        <v>43030</v>
      </c>
      <c r="G179" s="11">
        <f>SalesData[[#This Row],[Shipdate fixed]] - SalesData[[#This Row],[Orderdate fixed]]</f>
        <v>433</v>
      </c>
      <c r="H179" s="11">
        <f>YEAR(SalesData[[#This Row],[Orderdate fixed]])</f>
        <v>2016</v>
      </c>
      <c r="I179" s="11" t="str">
        <f>"Q"&amp;ROUNDUP(MONTH(SalesData[[#This Row],[Orderdate fixed]])/3,0)</f>
        <v>Q3</v>
      </c>
      <c r="J179" s="8" t="str">
        <f>TEXT(SalesData[[#This Row],[Orderdate fixed]],"mmm")</f>
        <v>Aug</v>
      </c>
      <c r="K179" t="s">
        <v>407</v>
      </c>
      <c r="L179" t="s">
        <v>1004</v>
      </c>
      <c r="M179" s="14" t="s">
        <v>1005</v>
      </c>
      <c r="N179" t="s">
        <v>25</v>
      </c>
      <c r="O179" t="s">
        <v>26</v>
      </c>
      <c r="P179" t="s">
        <v>2815</v>
      </c>
      <c r="Q179" t="s">
        <v>1503</v>
      </c>
      <c r="R179" s="5">
        <v>73505</v>
      </c>
      <c r="S179" t="s">
        <v>84</v>
      </c>
      <c r="T179" t="s">
        <v>273</v>
      </c>
      <c r="U179" t="s">
        <v>31</v>
      </c>
      <c r="V179" t="s">
        <v>44</v>
      </c>
      <c r="W179" t="s">
        <v>274</v>
      </c>
      <c r="X179" s="9">
        <v>248.98</v>
      </c>
      <c r="Y179">
        <v>2</v>
      </c>
      <c r="Z179" s="12">
        <v>0</v>
      </c>
      <c r="AA179" s="9">
        <v>54.775599999999997</v>
      </c>
      <c r="AB179" t="str">
        <f>IF(AND(SalesData[[#This Row],[Profit]]=0,SalesData[[#This Row],[Sales]]&gt;0),"Zero-Profit Order","OK")</f>
        <v>OK</v>
      </c>
      <c r="AC179" s="9">
        <f>IFERROR(SalesData[[#This Row],[Profit]]/SalesData[[#This Row],[Sales]],0)</f>
        <v>0.22</v>
      </c>
      <c r="AE179"/>
    </row>
    <row r="180" spans="1:31" x14ac:dyDescent="0.25">
      <c r="A180">
        <v>1904</v>
      </c>
      <c r="B180" t="s">
        <v>1565</v>
      </c>
      <c r="C180" s="2">
        <v>42589</v>
      </c>
      <c r="D180" s="13">
        <v>43030</v>
      </c>
      <c r="E180" s="8">
        <f>IF(SalesData[[#This Row],[Ship Date]]&lt;SalesData[[#This Row],[Order Date]], SalesData[[#This Row],[Ship Date]], SalesData[[#This Row],[Order Date]])</f>
        <v>42589</v>
      </c>
      <c r="F180" s="8">
        <f>IF(SalesData[[#This Row],[Ship Date]]&lt;SalesData[[#This Row],[Order Date]], SalesData[[#This Row],[Order Date]], SalesData[[#This Row],[Ship Date]])</f>
        <v>43030</v>
      </c>
      <c r="G180" s="11">
        <f>SalesData[[#This Row],[Shipdate fixed]] - SalesData[[#This Row],[Orderdate fixed]]</f>
        <v>441</v>
      </c>
      <c r="H180" s="11">
        <f>YEAR(SalesData[[#This Row],[Orderdate fixed]])</f>
        <v>2016</v>
      </c>
      <c r="I180" s="11" t="str">
        <f>"Q"&amp;ROUNDUP(MONTH(SalesData[[#This Row],[Orderdate fixed]])/3,0)</f>
        <v>Q3</v>
      </c>
      <c r="J180" s="8" t="str">
        <f>TEXT(SalesData[[#This Row],[Orderdate fixed]],"mmm")</f>
        <v>Aug</v>
      </c>
      <c r="K180" t="s">
        <v>78</v>
      </c>
      <c r="L180" t="s">
        <v>1285</v>
      </c>
      <c r="M180" s="14" t="s">
        <v>1286</v>
      </c>
      <c r="N180" t="s">
        <v>81</v>
      </c>
      <c r="O180" t="s">
        <v>26</v>
      </c>
      <c r="P180" t="s">
        <v>859</v>
      </c>
      <c r="Q180" t="s">
        <v>1498</v>
      </c>
      <c r="R180" s="5">
        <v>97477</v>
      </c>
      <c r="S180" t="s">
        <v>51</v>
      </c>
      <c r="T180" t="s">
        <v>1566</v>
      </c>
      <c r="U180" t="s">
        <v>31</v>
      </c>
      <c r="V180" t="s">
        <v>35</v>
      </c>
      <c r="W180" t="s">
        <v>1567</v>
      </c>
      <c r="X180" s="9">
        <v>478.48</v>
      </c>
      <c r="Y180">
        <v>2</v>
      </c>
      <c r="Z180" s="12">
        <v>0.2</v>
      </c>
      <c r="AA180" s="9">
        <v>47.847999999999999</v>
      </c>
      <c r="AB180" t="str">
        <f>IF(AND(SalesData[[#This Row],[Profit]]=0,SalesData[[#This Row],[Sales]]&gt;0),"Zero-Profit Order","OK")</f>
        <v>OK</v>
      </c>
      <c r="AC180" s="9">
        <f>IFERROR(SalesData[[#This Row],[Profit]]/SalesData[[#This Row],[Sales]],0)</f>
        <v>9.9999999999999992E-2</v>
      </c>
      <c r="AE180"/>
    </row>
    <row r="181" spans="1:31" x14ac:dyDescent="0.25">
      <c r="A181">
        <v>6537</v>
      </c>
      <c r="B181" t="s">
        <v>3483</v>
      </c>
      <c r="C181" s="2">
        <v>42572</v>
      </c>
      <c r="D181" s="13">
        <v>41935</v>
      </c>
      <c r="E181" s="8">
        <f>IF(SalesData[[#This Row],[Ship Date]]&lt;SalesData[[#This Row],[Order Date]], SalesData[[#This Row],[Ship Date]], SalesData[[#This Row],[Order Date]])</f>
        <v>41935</v>
      </c>
      <c r="F181" s="8">
        <f>IF(SalesData[[#This Row],[Ship Date]]&lt;SalesData[[#This Row],[Order Date]], SalesData[[#This Row],[Order Date]], SalesData[[#This Row],[Ship Date]])</f>
        <v>42572</v>
      </c>
      <c r="G181" s="11">
        <f>SalesData[[#This Row],[Shipdate fixed]] - SalesData[[#This Row],[Orderdate fixed]]</f>
        <v>637</v>
      </c>
      <c r="H181" s="11">
        <f>YEAR(SalesData[[#This Row],[Orderdate fixed]])</f>
        <v>2014</v>
      </c>
      <c r="I181" s="11" t="str">
        <f>"Q"&amp;ROUNDUP(MONTH(SalesData[[#This Row],[Orderdate fixed]])/3,0)</f>
        <v>Q4</v>
      </c>
      <c r="J181" s="8" t="str">
        <f>TEXT(SalesData[[#This Row],[Orderdate fixed]],"mmm")</f>
        <v>Oct</v>
      </c>
      <c r="K181" t="s">
        <v>78</v>
      </c>
      <c r="L181" t="s">
        <v>3248</v>
      </c>
      <c r="M181" s="14" t="s">
        <v>3249</v>
      </c>
      <c r="N181" t="s">
        <v>81</v>
      </c>
      <c r="O181" t="s">
        <v>26</v>
      </c>
      <c r="P181" t="s">
        <v>3105</v>
      </c>
      <c r="Q181" t="s">
        <v>128</v>
      </c>
      <c r="R181" s="5">
        <v>37918</v>
      </c>
      <c r="S181" t="s">
        <v>29</v>
      </c>
      <c r="T181" t="s">
        <v>1215</v>
      </c>
      <c r="U181" t="s">
        <v>31</v>
      </c>
      <c r="V181" t="s">
        <v>44</v>
      </c>
      <c r="W181" t="s">
        <v>1216</v>
      </c>
      <c r="X181" s="9">
        <v>328.59</v>
      </c>
      <c r="Y181">
        <v>3</v>
      </c>
      <c r="Z181" s="12">
        <v>0.4</v>
      </c>
      <c r="AA181" s="9">
        <v>-147.8655</v>
      </c>
      <c r="AB181" t="str">
        <f>IF(AND(SalesData[[#This Row],[Profit]]=0,SalesData[[#This Row],[Sales]]&gt;0),"Zero-Profit Order","OK")</f>
        <v>OK</v>
      </c>
      <c r="AC181" s="9">
        <f>IFERROR(SalesData[[#This Row],[Profit]]/SalesData[[#This Row],[Sales]],0)</f>
        <v>-0.45</v>
      </c>
      <c r="AE181"/>
    </row>
    <row r="182" spans="1:31" x14ac:dyDescent="0.25">
      <c r="A182">
        <v>423</v>
      </c>
      <c r="B182" t="s">
        <v>449</v>
      </c>
      <c r="C182" s="2">
        <v>42567</v>
      </c>
      <c r="D182" s="13">
        <v>43031</v>
      </c>
      <c r="E182" s="8">
        <f>IF(SalesData[[#This Row],[Ship Date]]&lt;SalesData[[#This Row],[Order Date]], SalesData[[#This Row],[Ship Date]], SalesData[[#This Row],[Order Date]])</f>
        <v>42567</v>
      </c>
      <c r="F182" s="8">
        <f>IF(SalesData[[#This Row],[Ship Date]]&lt;SalesData[[#This Row],[Order Date]], SalesData[[#This Row],[Order Date]], SalesData[[#This Row],[Ship Date]])</f>
        <v>43031</v>
      </c>
      <c r="G182" s="11">
        <f>SalesData[[#This Row],[Shipdate fixed]] - SalesData[[#This Row],[Orderdate fixed]]</f>
        <v>464</v>
      </c>
      <c r="H182" s="11">
        <f>YEAR(SalesData[[#This Row],[Orderdate fixed]])</f>
        <v>2016</v>
      </c>
      <c r="I182" s="11" t="str">
        <f>"Q"&amp;ROUNDUP(MONTH(SalesData[[#This Row],[Orderdate fixed]])/3,0)</f>
        <v>Q3</v>
      </c>
      <c r="J182" s="8" t="str">
        <f>TEXT(SalesData[[#This Row],[Orderdate fixed]],"mmm")</f>
        <v>Jul</v>
      </c>
      <c r="K182" t="s">
        <v>38</v>
      </c>
      <c r="L182" t="s">
        <v>450</v>
      </c>
      <c r="M182" s="14" t="s">
        <v>451</v>
      </c>
      <c r="N182" t="s">
        <v>81</v>
      </c>
      <c r="O182" t="s">
        <v>26</v>
      </c>
      <c r="P182" t="s">
        <v>452</v>
      </c>
      <c r="Q182" t="s">
        <v>415</v>
      </c>
      <c r="R182" s="5">
        <v>1841</v>
      </c>
      <c r="S182" t="s">
        <v>62</v>
      </c>
      <c r="T182" t="s">
        <v>453</v>
      </c>
      <c r="U182" t="s">
        <v>31</v>
      </c>
      <c r="V182" t="s">
        <v>53</v>
      </c>
      <c r="W182" t="s">
        <v>454</v>
      </c>
      <c r="X182" s="9">
        <v>56.56</v>
      </c>
      <c r="Y182">
        <v>4</v>
      </c>
      <c r="Z182" s="12">
        <v>0</v>
      </c>
      <c r="AA182" s="9">
        <v>14.7056</v>
      </c>
      <c r="AB182" t="str">
        <f>IF(AND(SalesData[[#This Row],[Profit]]=0,SalesData[[#This Row],[Sales]]&gt;0),"Zero-Profit Order","OK")</f>
        <v>OK</v>
      </c>
      <c r="AC182" s="9">
        <f>IFERROR(SalesData[[#This Row],[Profit]]/SalesData[[#This Row],[Sales]],0)</f>
        <v>0.26</v>
      </c>
      <c r="AE182"/>
    </row>
    <row r="183" spans="1:31" x14ac:dyDescent="0.25">
      <c r="A183">
        <v>4927</v>
      </c>
      <c r="B183" t="s">
        <v>2973</v>
      </c>
      <c r="C183" s="2">
        <v>42568</v>
      </c>
      <c r="D183" s="13">
        <v>43031</v>
      </c>
      <c r="E183" s="8">
        <f>IF(SalesData[[#This Row],[Ship Date]]&lt;SalesData[[#This Row],[Order Date]], SalesData[[#This Row],[Ship Date]], SalesData[[#This Row],[Order Date]])</f>
        <v>42568</v>
      </c>
      <c r="F183" s="8">
        <f>IF(SalesData[[#This Row],[Ship Date]]&lt;SalesData[[#This Row],[Order Date]], SalesData[[#This Row],[Order Date]], SalesData[[#This Row],[Ship Date]])</f>
        <v>43031</v>
      </c>
      <c r="G183" s="11">
        <f>SalesData[[#This Row],[Shipdate fixed]] - SalesData[[#This Row],[Orderdate fixed]]</f>
        <v>463</v>
      </c>
      <c r="H183" s="11">
        <f>YEAR(SalesData[[#This Row],[Orderdate fixed]])</f>
        <v>2016</v>
      </c>
      <c r="I183" s="11" t="str">
        <f>"Q"&amp;ROUNDUP(MONTH(SalesData[[#This Row],[Orderdate fixed]])/3,0)</f>
        <v>Q3</v>
      </c>
      <c r="J183" s="8" t="str">
        <f>TEXT(SalesData[[#This Row],[Orderdate fixed]],"mmm")</f>
        <v>Jul</v>
      </c>
      <c r="K183" t="s">
        <v>38</v>
      </c>
      <c r="L183" t="s">
        <v>978</v>
      </c>
      <c r="M183" s="14" t="s">
        <v>979</v>
      </c>
      <c r="N183" t="s">
        <v>25</v>
      </c>
      <c r="O183" t="s">
        <v>26</v>
      </c>
      <c r="P183" t="s">
        <v>120</v>
      </c>
      <c r="Q183" t="s">
        <v>121</v>
      </c>
      <c r="R183" s="5">
        <v>60623</v>
      </c>
      <c r="S183" t="s">
        <v>84</v>
      </c>
      <c r="T183" t="s">
        <v>1215</v>
      </c>
      <c r="U183" t="s">
        <v>31</v>
      </c>
      <c r="V183" t="s">
        <v>44</v>
      </c>
      <c r="W183" t="s">
        <v>1216</v>
      </c>
      <c r="X183" s="9">
        <v>91.275000000000006</v>
      </c>
      <c r="Y183">
        <v>1</v>
      </c>
      <c r="Z183" s="12">
        <v>0.5</v>
      </c>
      <c r="AA183" s="9">
        <v>-67.543499999999995</v>
      </c>
      <c r="AB183" t="str">
        <f>IF(AND(SalesData[[#This Row],[Profit]]=0,SalesData[[#This Row],[Sales]]&gt;0),"Zero-Profit Order","OK")</f>
        <v>OK</v>
      </c>
      <c r="AC183" s="9">
        <f>IFERROR(SalesData[[#This Row],[Profit]]/SalesData[[#This Row],[Sales]],0)</f>
        <v>-0.73999999999999988</v>
      </c>
      <c r="AE183"/>
    </row>
    <row r="184" spans="1:31" x14ac:dyDescent="0.25">
      <c r="A184">
        <v>702</v>
      </c>
      <c r="B184" t="s">
        <v>700</v>
      </c>
      <c r="C184" s="2">
        <v>42257</v>
      </c>
      <c r="D184" s="13">
        <v>42956</v>
      </c>
      <c r="E184" s="8">
        <f>IF(SalesData[[#This Row],[Ship Date]]&lt;SalesData[[#This Row],[Order Date]], SalesData[[#This Row],[Ship Date]], SalesData[[#This Row],[Order Date]])</f>
        <v>42257</v>
      </c>
      <c r="F184" s="8">
        <f>IF(SalesData[[#This Row],[Ship Date]]&lt;SalesData[[#This Row],[Order Date]], SalesData[[#This Row],[Order Date]], SalesData[[#This Row],[Ship Date]])</f>
        <v>42956</v>
      </c>
      <c r="G184" s="11">
        <f>SalesData[[#This Row],[Shipdate fixed]] - SalesData[[#This Row],[Orderdate fixed]]</f>
        <v>699</v>
      </c>
      <c r="H184" s="11">
        <f>YEAR(SalesData[[#This Row],[Orderdate fixed]])</f>
        <v>2015</v>
      </c>
      <c r="I184" s="11" t="str">
        <f>"Q"&amp;ROUNDUP(MONTH(SalesData[[#This Row],[Orderdate fixed]])/3,0)</f>
        <v>Q3</v>
      </c>
      <c r="J184" s="8" t="str">
        <f>TEXT(SalesData[[#This Row],[Orderdate fixed]],"mmm")</f>
        <v>Sep</v>
      </c>
      <c r="K184" t="s">
        <v>38</v>
      </c>
      <c r="L184" t="s">
        <v>701</v>
      </c>
      <c r="M184" s="14" t="s">
        <v>702</v>
      </c>
      <c r="N184" t="s">
        <v>81</v>
      </c>
      <c r="O184" t="s">
        <v>26</v>
      </c>
      <c r="P184" t="s">
        <v>674</v>
      </c>
      <c r="Q184" t="s">
        <v>215</v>
      </c>
      <c r="R184" s="5">
        <v>44105</v>
      </c>
      <c r="S184" t="s">
        <v>62</v>
      </c>
      <c r="T184" t="s">
        <v>254</v>
      </c>
      <c r="U184" t="s">
        <v>31</v>
      </c>
      <c r="V184" t="s">
        <v>53</v>
      </c>
      <c r="W184" t="s">
        <v>255</v>
      </c>
      <c r="X184" s="9">
        <v>15.071999999999999</v>
      </c>
      <c r="Y184">
        <v>3</v>
      </c>
      <c r="Z184" s="12">
        <v>0.2</v>
      </c>
      <c r="AA184" s="9">
        <v>4.1448</v>
      </c>
      <c r="AB184" t="str">
        <f>IF(AND(SalesData[[#This Row],[Profit]]=0,SalesData[[#This Row],[Sales]]&gt;0),"Zero-Profit Order","OK")</f>
        <v>OK</v>
      </c>
      <c r="AC184" s="9">
        <f>IFERROR(SalesData[[#This Row],[Profit]]/SalesData[[#This Row],[Sales]],0)</f>
        <v>0.27500000000000002</v>
      </c>
      <c r="AE184"/>
    </row>
    <row r="185" spans="1:31" x14ac:dyDescent="0.25">
      <c r="A185">
        <v>8069</v>
      </c>
      <c r="B185" t="s">
        <v>3906</v>
      </c>
      <c r="C185" s="2">
        <v>42573</v>
      </c>
      <c r="D185" s="13">
        <v>42301</v>
      </c>
      <c r="E185" s="8">
        <f>IF(SalesData[[#This Row],[Ship Date]]&lt;SalesData[[#This Row],[Order Date]], SalesData[[#This Row],[Ship Date]], SalesData[[#This Row],[Order Date]])</f>
        <v>42301</v>
      </c>
      <c r="F185" s="8">
        <f>IF(SalesData[[#This Row],[Ship Date]]&lt;SalesData[[#This Row],[Order Date]], SalesData[[#This Row],[Order Date]], SalesData[[#This Row],[Ship Date]])</f>
        <v>42573</v>
      </c>
      <c r="G185" s="11">
        <f>SalesData[[#This Row],[Shipdate fixed]] - SalesData[[#This Row],[Orderdate fixed]]</f>
        <v>272</v>
      </c>
      <c r="H185" s="11">
        <f>YEAR(SalesData[[#This Row],[Orderdate fixed]])</f>
        <v>2015</v>
      </c>
      <c r="I185" s="11" t="str">
        <f>"Q"&amp;ROUNDUP(MONTH(SalesData[[#This Row],[Orderdate fixed]])/3,0)</f>
        <v>Q4</v>
      </c>
      <c r="J185" s="8" t="str">
        <f>TEXT(SalesData[[#This Row],[Orderdate fixed]],"mmm")</f>
        <v>Oct</v>
      </c>
      <c r="K185" t="s">
        <v>38</v>
      </c>
      <c r="L185" t="s">
        <v>1019</v>
      </c>
      <c r="M185" s="14" t="s">
        <v>1020</v>
      </c>
      <c r="N185" t="s">
        <v>81</v>
      </c>
      <c r="O185" t="s">
        <v>26</v>
      </c>
      <c r="P185" t="s">
        <v>310</v>
      </c>
      <c r="Q185" t="s">
        <v>50</v>
      </c>
      <c r="R185" s="5">
        <v>94109</v>
      </c>
      <c r="S185" t="s">
        <v>51</v>
      </c>
      <c r="T185" t="s">
        <v>2494</v>
      </c>
      <c r="U185" t="s">
        <v>31</v>
      </c>
      <c r="V185" t="s">
        <v>53</v>
      </c>
      <c r="W185" t="s">
        <v>2495</v>
      </c>
      <c r="X185" s="9">
        <v>16.02</v>
      </c>
      <c r="Y185">
        <v>6</v>
      </c>
      <c r="Z185" s="12">
        <v>0</v>
      </c>
      <c r="AA185" s="9">
        <v>6.0876000000000001</v>
      </c>
      <c r="AB185" t="str">
        <f>IF(AND(SalesData[[#This Row],[Profit]]=0,SalesData[[#This Row],[Sales]]&gt;0),"Zero-Profit Order","OK")</f>
        <v>OK</v>
      </c>
      <c r="AC185" s="9">
        <f>IFERROR(SalesData[[#This Row],[Profit]]/SalesData[[#This Row],[Sales]],0)</f>
        <v>0.38</v>
      </c>
      <c r="AE185"/>
    </row>
    <row r="186" spans="1:31" x14ac:dyDescent="0.25">
      <c r="A186">
        <v>9058</v>
      </c>
      <c r="B186" t="s">
        <v>4166</v>
      </c>
      <c r="C186" s="2">
        <v>42574</v>
      </c>
      <c r="D186" s="13">
        <v>42301</v>
      </c>
      <c r="E186" s="8">
        <f>IF(SalesData[[#This Row],[Ship Date]]&lt;SalesData[[#This Row],[Order Date]], SalesData[[#This Row],[Ship Date]], SalesData[[#This Row],[Order Date]])</f>
        <v>42301</v>
      </c>
      <c r="F186" s="8">
        <f>IF(SalesData[[#This Row],[Ship Date]]&lt;SalesData[[#This Row],[Order Date]], SalesData[[#This Row],[Order Date]], SalesData[[#This Row],[Ship Date]])</f>
        <v>42574</v>
      </c>
      <c r="G186" s="11">
        <f>SalesData[[#This Row],[Shipdate fixed]] - SalesData[[#This Row],[Orderdate fixed]]</f>
        <v>273</v>
      </c>
      <c r="H186" s="11">
        <f>YEAR(SalesData[[#This Row],[Orderdate fixed]])</f>
        <v>2015</v>
      </c>
      <c r="I186" s="11" t="str">
        <f>"Q"&amp;ROUNDUP(MONTH(SalesData[[#This Row],[Orderdate fixed]])/3,0)</f>
        <v>Q4</v>
      </c>
      <c r="J186" s="8" t="str">
        <f>TEXT(SalesData[[#This Row],[Orderdate fixed]],"mmm")</f>
        <v>Oct</v>
      </c>
      <c r="K186" t="s">
        <v>38</v>
      </c>
      <c r="L186" t="s">
        <v>2898</v>
      </c>
      <c r="M186" s="14" t="s">
        <v>2899</v>
      </c>
      <c r="N186" t="s">
        <v>25</v>
      </c>
      <c r="O186" t="s">
        <v>26</v>
      </c>
      <c r="P186" t="s">
        <v>49</v>
      </c>
      <c r="Q186" t="s">
        <v>50</v>
      </c>
      <c r="R186" s="5">
        <v>90045</v>
      </c>
      <c r="S186" t="s">
        <v>51</v>
      </c>
      <c r="T186" t="s">
        <v>2866</v>
      </c>
      <c r="U186" t="s">
        <v>31</v>
      </c>
      <c r="V186" t="s">
        <v>53</v>
      </c>
      <c r="W186" t="s">
        <v>2867</v>
      </c>
      <c r="X186" s="9">
        <v>74.760000000000005</v>
      </c>
      <c r="Y186">
        <v>7</v>
      </c>
      <c r="Z186" s="12">
        <v>0</v>
      </c>
      <c r="AA186" s="9">
        <v>23.923200000000001</v>
      </c>
      <c r="AB186" t="str">
        <f>IF(AND(SalesData[[#This Row],[Profit]]=0,SalesData[[#This Row],[Sales]]&gt;0),"Zero-Profit Order","OK")</f>
        <v>OK</v>
      </c>
      <c r="AC186" s="9">
        <f>IFERROR(SalesData[[#This Row],[Profit]]/SalesData[[#This Row],[Sales]],0)</f>
        <v>0.32</v>
      </c>
      <c r="AE186"/>
    </row>
    <row r="187" spans="1:31" x14ac:dyDescent="0.25">
      <c r="A187">
        <v>9059</v>
      </c>
      <c r="B187" t="s">
        <v>4166</v>
      </c>
      <c r="C187" s="2">
        <v>42575</v>
      </c>
      <c r="D187" s="13">
        <v>42301</v>
      </c>
      <c r="E187" s="8">
        <f>IF(SalesData[[#This Row],[Ship Date]]&lt;SalesData[[#This Row],[Order Date]], SalesData[[#This Row],[Ship Date]], SalesData[[#This Row],[Order Date]])</f>
        <v>42301</v>
      </c>
      <c r="F187" s="8">
        <f>IF(SalesData[[#This Row],[Ship Date]]&lt;SalesData[[#This Row],[Order Date]], SalesData[[#This Row],[Order Date]], SalesData[[#This Row],[Ship Date]])</f>
        <v>42575</v>
      </c>
      <c r="G187" s="11">
        <f>SalesData[[#This Row],[Shipdate fixed]] - SalesData[[#This Row],[Orderdate fixed]]</f>
        <v>274</v>
      </c>
      <c r="H187" s="11">
        <f>YEAR(SalesData[[#This Row],[Orderdate fixed]])</f>
        <v>2015</v>
      </c>
      <c r="I187" s="11" t="str">
        <f>"Q"&amp;ROUNDUP(MONTH(SalesData[[#This Row],[Orderdate fixed]])/3,0)</f>
        <v>Q4</v>
      </c>
      <c r="J187" s="8" t="str">
        <f>TEXT(SalesData[[#This Row],[Orderdate fixed]],"mmm")</f>
        <v>Oct</v>
      </c>
      <c r="K187" t="s">
        <v>38</v>
      </c>
      <c r="L187" t="s">
        <v>2898</v>
      </c>
      <c r="M187" s="14" t="s">
        <v>2899</v>
      </c>
      <c r="N187" t="s">
        <v>25</v>
      </c>
      <c r="O187" t="s">
        <v>26</v>
      </c>
      <c r="P187" t="s">
        <v>49</v>
      </c>
      <c r="Q187" t="s">
        <v>50</v>
      </c>
      <c r="R187" s="5">
        <v>90045</v>
      </c>
      <c r="S187" t="s">
        <v>51</v>
      </c>
      <c r="T187" t="s">
        <v>3170</v>
      </c>
      <c r="U187" t="s">
        <v>31</v>
      </c>
      <c r="V187" t="s">
        <v>44</v>
      </c>
      <c r="W187" t="s">
        <v>3171</v>
      </c>
      <c r="X187" s="9">
        <v>364.77600000000001</v>
      </c>
      <c r="Y187">
        <v>3</v>
      </c>
      <c r="Z187" s="12">
        <v>0.2</v>
      </c>
      <c r="AA187" s="9">
        <v>27.3582</v>
      </c>
      <c r="AB187" t="str">
        <f>IF(AND(SalesData[[#This Row],[Profit]]=0,SalesData[[#This Row],[Sales]]&gt;0),"Zero-Profit Order","OK")</f>
        <v>OK</v>
      </c>
      <c r="AC187" s="9">
        <f>IFERROR(SalesData[[#This Row],[Profit]]/SalesData[[#This Row],[Sales]],0)</f>
        <v>7.4999999999999997E-2</v>
      </c>
      <c r="AE187"/>
    </row>
    <row r="188" spans="1:31" x14ac:dyDescent="0.25">
      <c r="A188">
        <v>884</v>
      </c>
      <c r="B188" t="s">
        <v>869</v>
      </c>
      <c r="C188" s="2">
        <v>42595</v>
      </c>
      <c r="D188" s="13">
        <v>42667</v>
      </c>
      <c r="E188" s="8">
        <f>IF(SalesData[[#This Row],[Ship Date]]&lt;SalesData[[#This Row],[Order Date]], SalesData[[#This Row],[Ship Date]], SalesData[[#This Row],[Order Date]])</f>
        <v>42595</v>
      </c>
      <c r="F188" s="8">
        <f>IF(SalesData[[#This Row],[Ship Date]]&lt;SalesData[[#This Row],[Order Date]], SalesData[[#This Row],[Order Date]], SalesData[[#This Row],[Ship Date]])</f>
        <v>42667</v>
      </c>
      <c r="G188" s="11">
        <f>SalesData[[#This Row],[Shipdate fixed]] - SalesData[[#This Row],[Orderdate fixed]]</f>
        <v>72</v>
      </c>
      <c r="H188" s="11">
        <f>YEAR(SalesData[[#This Row],[Orderdate fixed]])</f>
        <v>2016</v>
      </c>
      <c r="I188" s="11" t="str">
        <f>"Q"&amp;ROUNDUP(MONTH(SalesData[[#This Row],[Orderdate fixed]])/3,0)</f>
        <v>Q3</v>
      </c>
      <c r="J188" s="8" t="str">
        <f>TEXT(SalesData[[#This Row],[Orderdate fixed]],"mmm")</f>
        <v>Aug</v>
      </c>
      <c r="K188" t="s">
        <v>78</v>
      </c>
      <c r="L188" t="s">
        <v>870</v>
      </c>
      <c r="M188" s="14" t="s">
        <v>871</v>
      </c>
      <c r="N188" t="s">
        <v>90</v>
      </c>
      <c r="O188" t="s">
        <v>26</v>
      </c>
      <c r="P188" t="s">
        <v>271</v>
      </c>
      <c r="Q188" t="s">
        <v>272</v>
      </c>
      <c r="R188" s="5">
        <v>48227</v>
      </c>
      <c r="S188" t="s">
        <v>84</v>
      </c>
      <c r="T188" t="s">
        <v>658</v>
      </c>
      <c r="U188" t="s">
        <v>31</v>
      </c>
      <c r="V188" t="s">
        <v>53</v>
      </c>
      <c r="W188" t="s">
        <v>659</v>
      </c>
      <c r="X188" s="9">
        <v>31.4</v>
      </c>
      <c r="Y188">
        <v>5</v>
      </c>
      <c r="Z188" s="12">
        <v>0</v>
      </c>
      <c r="AA188" s="9">
        <v>10.048</v>
      </c>
      <c r="AB188" t="str">
        <f>IF(AND(SalesData[[#This Row],[Profit]]=0,SalesData[[#This Row],[Sales]]&gt;0),"Zero-Profit Order","OK")</f>
        <v>OK</v>
      </c>
      <c r="AC188" s="9">
        <f>IFERROR(SalesData[[#This Row],[Profit]]/SalesData[[#This Row],[Sales]],0)</f>
        <v>0.32</v>
      </c>
      <c r="AE188"/>
    </row>
    <row r="189" spans="1:31" x14ac:dyDescent="0.25">
      <c r="A189">
        <v>3284</v>
      </c>
      <c r="B189" t="s">
        <v>2348</v>
      </c>
      <c r="C189" s="2">
        <v>43761</v>
      </c>
      <c r="D189" s="13">
        <v>41800</v>
      </c>
      <c r="E189" s="8">
        <f>IF(SalesData[[#This Row],[Ship Date]]&lt;SalesData[[#This Row],[Order Date]], SalesData[[#This Row],[Ship Date]], SalesData[[#This Row],[Order Date]])</f>
        <v>41800</v>
      </c>
      <c r="F189" s="8">
        <f>IF(SalesData[[#This Row],[Ship Date]]&lt;SalesData[[#This Row],[Order Date]], SalesData[[#This Row],[Order Date]], SalesData[[#This Row],[Ship Date]])</f>
        <v>43761</v>
      </c>
      <c r="G189" s="11">
        <f>SalesData[[#This Row],[Shipdate fixed]] - SalesData[[#This Row],[Orderdate fixed]]</f>
        <v>1961</v>
      </c>
      <c r="H189" s="11">
        <f>YEAR(SalesData[[#This Row],[Orderdate fixed]])</f>
        <v>2014</v>
      </c>
      <c r="I189" s="11" t="str">
        <f>"Q"&amp;ROUNDUP(MONTH(SalesData[[#This Row],[Orderdate fixed]])/3,0)</f>
        <v>Q2</v>
      </c>
      <c r="J189" s="8" t="str">
        <f>TEXT(SalesData[[#This Row],[Orderdate fixed]],"mmm")</f>
        <v>Jun</v>
      </c>
      <c r="K189" t="s">
        <v>38</v>
      </c>
      <c r="L189" t="s">
        <v>751</v>
      </c>
      <c r="M189" s="14" t="s">
        <v>752</v>
      </c>
      <c r="N189" t="s">
        <v>81</v>
      </c>
      <c r="O189" t="s">
        <v>26</v>
      </c>
      <c r="P189" t="s">
        <v>158</v>
      </c>
      <c r="Q189" t="s">
        <v>109</v>
      </c>
      <c r="R189" s="5">
        <v>10035</v>
      </c>
      <c r="S189" t="s">
        <v>62</v>
      </c>
      <c r="T189" t="s">
        <v>642</v>
      </c>
      <c r="U189" t="s">
        <v>31</v>
      </c>
      <c r="V189" t="s">
        <v>53</v>
      </c>
      <c r="W189" t="s">
        <v>643</v>
      </c>
      <c r="X189" s="9">
        <v>15.24</v>
      </c>
      <c r="Y189">
        <v>3</v>
      </c>
      <c r="Z189" s="12">
        <v>0</v>
      </c>
      <c r="AA189" s="9">
        <v>5.1816000000000004</v>
      </c>
      <c r="AB189" t="str">
        <f>IF(AND(SalesData[[#This Row],[Profit]]=0,SalesData[[#This Row],[Sales]]&gt;0),"Zero-Profit Order","OK")</f>
        <v>OK</v>
      </c>
      <c r="AC189" s="9">
        <f>IFERROR(SalesData[[#This Row],[Profit]]/SalesData[[#This Row],[Sales]],0)</f>
        <v>0.34</v>
      </c>
      <c r="AE189"/>
    </row>
    <row r="190" spans="1:31" x14ac:dyDescent="0.25">
      <c r="A190">
        <v>3977</v>
      </c>
      <c r="B190" t="s">
        <v>2637</v>
      </c>
      <c r="C190" s="2">
        <v>42596</v>
      </c>
      <c r="D190" s="13">
        <v>42667</v>
      </c>
      <c r="E190" s="8">
        <f>IF(SalesData[[#This Row],[Ship Date]]&lt;SalesData[[#This Row],[Order Date]], SalesData[[#This Row],[Ship Date]], SalesData[[#This Row],[Order Date]])</f>
        <v>42596</v>
      </c>
      <c r="F190" s="8">
        <f>IF(SalesData[[#This Row],[Ship Date]]&lt;SalesData[[#This Row],[Order Date]], SalesData[[#This Row],[Order Date]], SalesData[[#This Row],[Ship Date]])</f>
        <v>42667</v>
      </c>
      <c r="G190" s="11">
        <f>SalesData[[#This Row],[Shipdate fixed]] - SalesData[[#This Row],[Orderdate fixed]]</f>
        <v>71</v>
      </c>
      <c r="H190" s="11">
        <f>YEAR(SalesData[[#This Row],[Orderdate fixed]])</f>
        <v>2016</v>
      </c>
      <c r="I190" s="11" t="str">
        <f>"Q"&amp;ROUNDUP(MONTH(SalesData[[#This Row],[Orderdate fixed]])/3,0)</f>
        <v>Q3</v>
      </c>
      <c r="J190" s="8" t="str">
        <f>TEXT(SalesData[[#This Row],[Orderdate fixed]],"mmm")</f>
        <v>Aug</v>
      </c>
      <c r="K190" t="s">
        <v>78</v>
      </c>
      <c r="L190" t="s">
        <v>2638</v>
      </c>
      <c r="M190" s="14" t="s">
        <v>2639</v>
      </c>
      <c r="N190" t="s">
        <v>25</v>
      </c>
      <c r="O190" t="s">
        <v>26</v>
      </c>
      <c r="P190" t="s">
        <v>616</v>
      </c>
      <c r="Q190" t="s">
        <v>697</v>
      </c>
      <c r="R190" s="5">
        <v>23223</v>
      </c>
      <c r="S190" t="s">
        <v>29</v>
      </c>
      <c r="T190" t="s">
        <v>2640</v>
      </c>
      <c r="U190" t="s">
        <v>31</v>
      </c>
      <c r="V190" t="s">
        <v>53</v>
      </c>
      <c r="W190" t="s">
        <v>2641</v>
      </c>
      <c r="X190" s="9">
        <v>39.92</v>
      </c>
      <c r="Y190">
        <v>4</v>
      </c>
      <c r="Z190" s="12">
        <v>0</v>
      </c>
      <c r="AA190" s="9">
        <v>11.1776</v>
      </c>
      <c r="AB190" t="str">
        <f>IF(AND(SalesData[[#This Row],[Profit]]=0,SalesData[[#This Row],[Sales]]&gt;0),"Zero-Profit Order","OK")</f>
        <v>OK</v>
      </c>
      <c r="AC190" s="9">
        <f>IFERROR(SalesData[[#This Row],[Profit]]/SalesData[[#This Row],[Sales]],0)</f>
        <v>0.27999999999999997</v>
      </c>
      <c r="AE190"/>
    </row>
    <row r="191" spans="1:31" x14ac:dyDescent="0.25">
      <c r="A191">
        <v>1934</v>
      </c>
      <c r="B191" t="s">
        <v>1583</v>
      </c>
      <c r="C191" s="2">
        <v>42347</v>
      </c>
      <c r="D191" s="13">
        <v>43016</v>
      </c>
      <c r="E191" s="8">
        <f>IF(SalesData[[#This Row],[Ship Date]]&lt;SalesData[[#This Row],[Order Date]], SalesData[[#This Row],[Ship Date]], SalesData[[#This Row],[Order Date]])</f>
        <v>42347</v>
      </c>
      <c r="F191" s="8">
        <f>IF(SalesData[[#This Row],[Ship Date]]&lt;SalesData[[#This Row],[Order Date]], SalesData[[#This Row],[Order Date]], SalesData[[#This Row],[Ship Date]])</f>
        <v>43016</v>
      </c>
      <c r="G191" s="11">
        <f>SalesData[[#This Row],[Shipdate fixed]] - SalesData[[#This Row],[Orderdate fixed]]</f>
        <v>669</v>
      </c>
      <c r="H191" s="11">
        <f>YEAR(SalesData[[#This Row],[Orderdate fixed]])</f>
        <v>2015</v>
      </c>
      <c r="I191" s="11" t="str">
        <f>"Q"&amp;ROUNDUP(MONTH(SalesData[[#This Row],[Orderdate fixed]])/3,0)</f>
        <v>Q4</v>
      </c>
      <c r="J191" s="8" t="str">
        <f>TEXT(SalesData[[#This Row],[Orderdate fixed]],"mmm")</f>
        <v>Dec</v>
      </c>
      <c r="K191" t="s">
        <v>22</v>
      </c>
      <c r="L191" t="s">
        <v>720</v>
      </c>
      <c r="M191" s="14" t="s">
        <v>721</v>
      </c>
      <c r="N191" t="s">
        <v>25</v>
      </c>
      <c r="O191" t="s">
        <v>26</v>
      </c>
      <c r="P191" t="s">
        <v>1386</v>
      </c>
      <c r="Q191" t="s">
        <v>1387</v>
      </c>
      <c r="R191" s="5">
        <v>70506</v>
      </c>
      <c r="S191" t="s">
        <v>29</v>
      </c>
      <c r="T191" t="s">
        <v>101</v>
      </c>
      <c r="U191" t="s">
        <v>31</v>
      </c>
      <c r="V191" t="s">
        <v>53</v>
      </c>
      <c r="W191" t="s">
        <v>102</v>
      </c>
      <c r="X191" s="9">
        <v>15.4</v>
      </c>
      <c r="Y191">
        <v>5</v>
      </c>
      <c r="Z191" s="12">
        <v>0</v>
      </c>
      <c r="AA191" s="9">
        <v>7.3920000000000003</v>
      </c>
      <c r="AB191" t="str">
        <f>IF(AND(SalesData[[#This Row],[Profit]]=0,SalesData[[#This Row],[Sales]]&gt;0),"Zero-Profit Order","OK")</f>
        <v>OK</v>
      </c>
      <c r="AC191" s="9">
        <f>IFERROR(SalesData[[#This Row],[Profit]]/SalesData[[#This Row],[Sales]],0)</f>
        <v>0.48000000000000004</v>
      </c>
      <c r="AE191"/>
    </row>
    <row r="192" spans="1:31" x14ac:dyDescent="0.25">
      <c r="A192">
        <v>3694</v>
      </c>
      <c r="B192" t="s">
        <v>2504</v>
      </c>
      <c r="C192" s="2">
        <v>42632</v>
      </c>
      <c r="D192" s="13">
        <v>42046</v>
      </c>
      <c r="E192" s="8">
        <f>IF(SalesData[[#This Row],[Ship Date]]&lt;SalesData[[#This Row],[Order Date]], SalesData[[#This Row],[Ship Date]], SalesData[[#This Row],[Order Date]])</f>
        <v>42046</v>
      </c>
      <c r="F192" s="8">
        <f>IF(SalesData[[#This Row],[Ship Date]]&lt;SalesData[[#This Row],[Order Date]], SalesData[[#This Row],[Order Date]], SalesData[[#This Row],[Ship Date]])</f>
        <v>42632</v>
      </c>
      <c r="G192" s="11">
        <f>SalesData[[#This Row],[Shipdate fixed]] - SalesData[[#This Row],[Orderdate fixed]]</f>
        <v>586</v>
      </c>
      <c r="H192" s="11">
        <f>YEAR(SalesData[[#This Row],[Orderdate fixed]])</f>
        <v>2015</v>
      </c>
      <c r="I192" s="11" t="str">
        <f>"Q"&amp;ROUNDUP(MONTH(SalesData[[#This Row],[Orderdate fixed]])/3,0)</f>
        <v>Q1</v>
      </c>
      <c r="J192" s="8" t="str">
        <f>TEXT(SalesData[[#This Row],[Orderdate fixed]],"mmm")</f>
        <v>Feb</v>
      </c>
      <c r="K192" t="s">
        <v>22</v>
      </c>
      <c r="L192" t="s">
        <v>1516</v>
      </c>
      <c r="M192" s="14" t="s">
        <v>1517</v>
      </c>
      <c r="N192" t="s">
        <v>81</v>
      </c>
      <c r="O192" t="s">
        <v>26</v>
      </c>
      <c r="P192" t="s">
        <v>248</v>
      </c>
      <c r="Q192" t="s">
        <v>165</v>
      </c>
      <c r="R192" s="5">
        <v>80219</v>
      </c>
      <c r="S192" t="s">
        <v>51</v>
      </c>
      <c r="T192" t="s">
        <v>2505</v>
      </c>
      <c r="U192" t="s">
        <v>31</v>
      </c>
      <c r="V192" t="s">
        <v>53</v>
      </c>
      <c r="W192" t="s">
        <v>2506</v>
      </c>
      <c r="X192" s="9">
        <v>15.488</v>
      </c>
      <c r="Y192">
        <v>4</v>
      </c>
      <c r="Z192" s="12">
        <v>0.2</v>
      </c>
      <c r="AA192" s="9">
        <v>3.6783999999999999</v>
      </c>
      <c r="AB192" t="str">
        <f>IF(AND(SalesData[[#This Row],[Profit]]=0,SalesData[[#This Row],[Sales]]&gt;0),"Zero-Profit Order","OK")</f>
        <v>OK</v>
      </c>
      <c r="AC192" s="9">
        <f>IFERROR(SalesData[[#This Row],[Profit]]/SalesData[[#This Row],[Sales]],0)</f>
        <v>0.23749999999999999</v>
      </c>
      <c r="AE192"/>
    </row>
    <row r="193" spans="1:31" x14ac:dyDescent="0.25">
      <c r="A193">
        <v>6208</v>
      </c>
      <c r="B193" t="s">
        <v>3383</v>
      </c>
      <c r="C193" s="2">
        <v>42576</v>
      </c>
      <c r="D193" s="13">
        <v>42667</v>
      </c>
      <c r="E193" s="8">
        <f>IF(SalesData[[#This Row],[Ship Date]]&lt;SalesData[[#This Row],[Order Date]], SalesData[[#This Row],[Ship Date]], SalesData[[#This Row],[Order Date]])</f>
        <v>42576</v>
      </c>
      <c r="F193" s="8">
        <f>IF(SalesData[[#This Row],[Ship Date]]&lt;SalesData[[#This Row],[Order Date]], SalesData[[#This Row],[Order Date]], SalesData[[#This Row],[Ship Date]])</f>
        <v>42667</v>
      </c>
      <c r="G193" s="11">
        <f>SalesData[[#This Row],[Shipdate fixed]] - SalesData[[#This Row],[Orderdate fixed]]</f>
        <v>91</v>
      </c>
      <c r="H193" s="11">
        <f>YEAR(SalesData[[#This Row],[Orderdate fixed]])</f>
        <v>2016</v>
      </c>
      <c r="I193" s="11" t="str">
        <f>"Q"&amp;ROUNDUP(MONTH(SalesData[[#This Row],[Orderdate fixed]])/3,0)</f>
        <v>Q3</v>
      </c>
      <c r="J193" s="8" t="str">
        <f>TEXT(SalesData[[#This Row],[Orderdate fixed]],"mmm")</f>
        <v>Jul</v>
      </c>
      <c r="K193" t="s">
        <v>22</v>
      </c>
      <c r="L193" t="s">
        <v>3384</v>
      </c>
      <c r="M193" s="14" t="s">
        <v>3385</v>
      </c>
      <c r="N193" t="s">
        <v>25</v>
      </c>
      <c r="O193" t="s">
        <v>26</v>
      </c>
      <c r="P193" t="s">
        <v>91</v>
      </c>
      <c r="Q193" t="s">
        <v>83</v>
      </c>
      <c r="R193" s="5">
        <v>77095</v>
      </c>
      <c r="S193" t="s">
        <v>84</v>
      </c>
      <c r="T193" t="s">
        <v>476</v>
      </c>
      <c r="U193" t="s">
        <v>31</v>
      </c>
      <c r="V193" t="s">
        <v>35</v>
      </c>
      <c r="W193" t="s">
        <v>477</v>
      </c>
      <c r="X193" s="9">
        <v>56.686</v>
      </c>
      <c r="Y193">
        <v>1</v>
      </c>
      <c r="Z193" s="12">
        <v>0.3</v>
      </c>
      <c r="AA193" s="9">
        <v>-14.5764</v>
      </c>
      <c r="AB193" t="str">
        <f>IF(AND(SalesData[[#This Row],[Profit]]=0,SalesData[[#This Row],[Sales]]&gt;0),"Zero-Profit Order","OK")</f>
        <v>OK</v>
      </c>
      <c r="AC193" s="9">
        <f>IFERROR(SalesData[[#This Row],[Profit]]/SalesData[[#This Row],[Sales]],0)</f>
        <v>-0.25714285714285712</v>
      </c>
      <c r="AE193"/>
    </row>
    <row r="194" spans="1:31" x14ac:dyDescent="0.25">
      <c r="A194">
        <v>4536</v>
      </c>
      <c r="B194" t="s">
        <v>2841</v>
      </c>
      <c r="C194" s="2">
        <v>42383</v>
      </c>
      <c r="D194" s="13">
        <v>43076</v>
      </c>
      <c r="E194" s="8">
        <f>IF(SalesData[[#This Row],[Ship Date]]&lt;SalesData[[#This Row],[Order Date]], SalesData[[#This Row],[Ship Date]], SalesData[[#This Row],[Order Date]])</f>
        <v>42383</v>
      </c>
      <c r="F194" s="8">
        <f>IF(SalesData[[#This Row],[Ship Date]]&lt;SalesData[[#This Row],[Order Date]], SalesData[[#This Row],[Order Date]], SalesData[[#This Row],[Ship Date]])</f>
        <v>43076</v>
      </c>
      <c r="G194" s="11">
        <f>SalesData[[#This Row],[Shipdate fixed]] - SalesData[[#This Row],[Orderdate fixed]]</f>
        <v>693</v>
      </c>
      <c r="H194" s="11">
        <f>YEAR(SalesData[[#This Row],[Orderdate fixed]])</f>
        <v>2016</v>
      </c>
      <c r="I194" s="11" t="str">
        <f>"Q"&amp;ROUNDUP(MONTH(SalesData[[#This Row],[Orderdate fixed]])/3,0)</f>
        <v>Q1</v>
      </c>
      <c r="J194" s="8" t="str">
        <f>TEXT(SalesData[[#This Row],[Orderdate fixed]],"mmm")</f>
        <v>Jan</v>
      </c>
      <c r="K194" t="s">
        <v>38</v>
      </c>
      <c r="L194" t="s">
        <v>2842</v>
      </c>
      <c r="M194" s="14" t="s">
        <v>2843</v>
      </c>
      <c r="N194" t="s">
        <v>90</v>
      </c>
      <c r="O194" t="s">
        <v>26</v>
      </c>
      <c r="P194" t="s">
        <v>176</v>
      </c>
      <c r="Q194" t="s">
        <v>177</v>
      </c>
      <c r="R194" s="5">
        <v>98115</v>
      </c>
      <c r="S194" t="s">
        <v>51</v>
      </c>
      <c r="T194" t="s">
        <v>1639</v>
      </c>
      <c r="U194" t="s">
        <v>31</v>
      </c>
      <c r="V194" t="s">
        <v>53</v>
      </c>
      <c r="W194" t="s">
        <v>1640</v>
      </c>
      <c r="X194" s="9">
        <v>15.84</v>
      </c>
      <c r="Y194">
        <v>3</v>
      </c>
      <c r="Z194" s="12">
        <v>0</v>
      </c>
      <c r="AA194" s="9">
        <v>4.9104000000000001</v>
      </c>
      <c r="AB194" t="str">
        <f>IF(AND(SalesData[[#This Row],[Profit]]=0,SalesData[[#This Row],[Sales]]&gt;0),"Zero-Profit Order","OK")</f>
        <v>OK</v>
      </c>
      <c r="AC194" s="9">
        <f>IFERROR(SalesData[[#This Row],[Profit]]/SalesData[[#This Row],[Sales]],0)</f>
        <v>0.31</v>
      </c>
      <c r="AE194"/>
    </row>
    <row r="195" spans="1:31" x14ac:dyDescent="0.25">
      <c r="A195">
        <v>3060</v>
      </c>
      <c r="B195" t="s">
        <v>2264</v>
      </c>
      <c r="C195" s="2">
        <v>42570</v>
      </c>
      <c r="D195" s="13">
        <v>43032</v>
      </c>
      <c r="E195" s="8">
        <f>IF(SalesData[[#This Row],[Ship Date]]&lt;SalesData[[#This Row],[Order Date]], SalesData[[#This Row],[Ship Date]], SalesData[[#This Row],[Order Date]])</f>
        <v>42570</v>
      </c>
      <c r="F195" s="8">
        <f>IF(SalesData[[#This Row],[Ship Date]]&lt;SalesData[[#This Row],[Order Date]], SalesData[[#This Row],[Order Date]], SalesData[[#This Row],[Ship Date]])</f>
        <v>43032</v>
      </c>
      <c r="G195" s="11">
        <f>SalesData[[#This Row],[Shipdate fixed]] - SalesData[[#This Row],[Orderdate fixed]]</f>
        <v>462</v>
      </c>
      <c r="H195" s="11">
        <f>YEAR(SalesData[[#This Row],[Orderdate fixed]])</f>
        <v>2016</v>
      </c>
      <c r="I195" s="11" t="str">
        <f>"Q"&amp;ROUNDUP(MONTH(SalesData[[#This Row],[Orderdate fixed]])/3,0)</f>
        <v>Q3</v>
      </c>
      <c r="J195" s="8" t="str">
        <f>TEXT(SalesData[[#This Row],[Orderdate fixed]],"mmm")</f>
        <v>Jul</v>
      </c>
      <c r="K195" t="s">
        <v>22</v>
      </c>
      <c r="L195" t="s">
        <v>2265</v>
      </c>
      <c r="M195" s="14" t="s">
        <v>2266</v>
      </c>
      <c r="N195" t="s">
        <v>81</v>
      </c>
      <c r="O195" t="s">
        <v>26</v>
      </c>
      <c r="P195" t="s">
        <v>310</v>
      </c>
      <c r="Q195" t="s">
        <v>50</v>
      </c>
      <c r="R195" s="5">
        <v>94110</v>
      </c>
      <c r="S195" t="s">
        <v>51</v>
      </c>
      <c r="T195" t="s">
        <v>2267</v>
      </c>
      <c r="U195" t="s">
        <v>31</v>
      </c>
      <c r="V195" t="s">
        <v>44</v>
      </c>
      <c r="W195" t="s">
        <v>2268</v>
      </c>
      <c r="X195" s="9">
        <v>24.367999999999999</v>
      </c>
      <c r="Y195">
        <v>2</v>
      </c>
      <c r="Z195" s="12">
        <v>0.2</v>
      </c>
      <c r="AA195" s="9">
        <v>-3.3506</v>
      </c>
      <c r="AB195" t="str">
        <f>IF(AND(SalesData[[#This Row],[Profit]]=0,SalesData[[#This Row],[Sales]]&gt;0),"Zero-Profit Order","OK")</f>
        <v>OK</v>
      </c>
      <c r="AC195" s="9">
        <f>IFERROR(SalesData[[#This Row],[Profit]]/SalesData[[#This Row],[Sales]],0)</f>
        <v>-0.13750000000000001</v>
      </c>
      <c r="AE195"/>
    </row>
    <row r="196" spans="1:31" x14ac:dyDescent="0.25">
      <c r="A196">
        <v>326</v>
      </c>
      <c r="B196" t="s">
        <v>378</v>
      </c>
      <c r="C196" s="2">
        <v>42299</v>
      </c>
      <c r="D196" s="13">
        <v>42866</v>
      </c>
      <c r="E196" s="8">
        <f>IF(SalesData[[#This Row],[Ship Date]]&lt;SalesData[[#This Row],[Order Date]], SalesData[[#This Row],[Ship Date]], SalesData[[#This Row],[Order Date]])</f>
        <v>42299</v>
      </c>
      <c r="F196" s="8">
        <f>IF(SalesData[[#This Row],[Ship Date]]&lt;SalesData[[#This Row],[Order Date]], SalesData[[#This Row],[Order Date]], SalesData[[#This Row],[Ship Date]])</f>
        <v>42866</v>
      </c>
      <c r="G196" s="11">
        <f>SalesData[[#This Row],[Shipdate fixed]] - SalesData[[#This Row],[Orderdate fixed]]</f>
        <v>567</v>
      </c>
      <c r="H196" s="11">
        <f>YEAR(SalesData[[#This Row],[Orderdate fixed]])</f>
        <v>2015</v>
      </c>
      <c r="I196" s="11" t="str">
        <f>"Q"&amp;ROUNDUP(MONTH(SalesData[[#This Row],[Orderdate fixed]])/3,0)</f>
        <v>Q4</v>
      </c>
      <c r="J196" s="8" t="str">
        <f>TEXT(SalesData[[#This Row],[Orderdate fixed]],"mmm")</f>
        <v>Oct</v>
      </c>
      <c r="K196" t="s">
        <v>22</v>
      </c>
      <c r="L196" t="s">
        <v>379</v>
      </c>
      <c r="M196" s="14" t="s">
        <v>380</v>
      </c>
      <c r="N196" t="s">
        <v>81</v>
      </c>
      <c r="O196" t="s">
        <v>26</v>
      </c>
      <c r="P196" t="s">
        <v>381</v>
      </c>
      <c r="Q196" t="s">
        <v>128</v>
      </c>
      <c r="R196" s="5">
        <v>37130</v>
      </c>
      <c r="S196" t="s">
        <v>29</v>
      </c>
      <c r="T196" t="s">
        <v>382</v>
      </c>
      <c r="U196" t="s">
        <v>31</v>
      </c>
      <c r="V196" t="s">
        <v>53</v>
      </c>
      <c r="W196" t="s">
        <v>383</v>
      </c>
      <c r="X196" s="9">
        <v>15.992000000000001</v>
      </c>
      <c r="Y196">
        <v>1</v>
      </c>
      <c r="Z196" s="12">
        <v>0.2</v>
      </c>
      <c r="AA196" s="9">
        <v>0.99950000000000006</v>
      </c>
      <c r="AB196" t="str">
        <f>IF(AND(SalesData[[#This Row],[Profit]]=0,SalesData[[#This Row],[Sales]]&gt;0),"Zero-Profit Order","OK")</f>
        <v>OK</v>
      </c>
      <c r="AC196" s="9">
        <f>IFERROR(SalesData[[#This Row],[Profit]]/SalesData[[#This Row],[Sales]],0)</f>
        <v>6.25E-2</v>
      </c>
      <c r="AE196"/>
    </row>
    <row r="197" spans="1:31" x14ac:dyDescent="0.25">
      <c r="A197">
        <v>3059</v>
      </c>
      <c r="B197" t="s">
        <v>2264</v>
      </c>
      <c r="C197" s="2">
        <v>42569</v>
      </c>
      <c r="D197" s="13">
        <v>43032</v>
      </c>
      <c r="E197" s="8">
        <f>IF(SalesData[[#This Row],[Ship Date]]&lt;SalesData[[#This Row],[Order Date]], SalesData[[#This Row],[Ship Date]], SalesData[[#This Row],[Order Date]])</f>
        <v>42569</v>
      </c>
      <c r="F197" s="8">
        <f>IF(SalesData[[#This Row],[Ship Date]]&lt;SalesData[[#This Row],[Order Date]], SalesData[[#This Row],[Order Date]], SalesData[[#This Row],[Ship Date]])</f>
        <v>43032</v>
      </c>
      <c r="G197" s="11">
        <f>SalesData[[#This Row],[Shipdate fixed]] - SalesData[[#This Row],[Orderdate fixed]]</f>
        <v>463</v>
      </c>
      <c r="H197" s="11">
        <f>YEAR(SalesData[[#This Row],[Orderdate fixed]])</f>
        <v>2016</v>
      </c>
      <c r="I197" s="11" t="str">
        <f>"Q"&amp;ROUNDUP(MONTH(SalesData[[#This Row],[Orderdate fixed]])/3,0)</f>
        <v>Q3</v>
      </c>
      <c r="J197" s="8" t="str">
        <f>TEXT(SalesData[[#This Row],[Orderdate fixed]],"mmm")</f>
        <v>Jul</v>
      </c>
      <c r="K197" t="s">
        <v>22</v>
      </c>
      <c r="L197" t="s">
        <v>2265</v>
      </c>
      <c r="M197" s="14" t="s">
        <v>2266</v>
      </c>
      <c r="N197" t="s">
        <v>81</v>
      </c>
      <c r="O197" t="s">
        <v>26</v>
      </c>
      <c r="P197" t="s">
        <v>310</v>
      </c>
      <c r="Q197" t="s">
        <v>50</v>
      </c>
      <c r="R197" s="5">
        <v>94110</v>
      </c>
      <c r="S197" t="s">
        <v>51</v>
      </c>
      <c r="T197" t="s">
        <v>851</v>
      </c>
      <c r="U197" t="s">
        <v>31</v>
      </c>
      <c r="V197" t="s">
        <v>53</v>
      </c>
      <c r="W197" t="s">
        <v>852</v>
      </c>
      <c r="X197" s="9">
        <v>30.56</v>
      </c>
      <c r="Y197">
        <v>2</v>
      </c>
      <c r="Z197" s="12">
        <v>0</v>
      </c>
      <c r="AA197" s="9">
        <v>10.3904</v>
      </c>
      <c r="AB197" t="str">
        <f>IF(AND(SalesData[[#This Row],[Profit]]=0,SalesData[[#This Row],[Sales]]&gt;0),"Zero-Profit Order","OK")</f>
        <v>OK</v>
      </c>
      <c r="AC197" s="9">
        <f>IFERROR(SalesData[[#This Row],[Profit]]/SalesData[[#This Row],[Sales]],0)</f>
        <v>0.34</v>
      </c>
      <c r="AE197"/>
    </row>
    <row r="198" spans="1:31" x14ac:dyDescent="0.25">
      <c r="A198">
        <v>8447</v>
      </c>
      <c r="B198" t="s">
        <v>4020</v>
      </c>
      <c r="C198" s="2">
        <v>42605</v>
      </c>
      <c r="D198" s="13">
        <v>43032</v>
      </c>
      <c r="E198" s="8">
        <f>IF(SalesData[[#This Row],[Ship Date]]&lt;SalesData[[#This Row],[Order Date]], SalesData[[#This Row],[Ship Date]], SalesData[[#This Row],[Order Date]])</f>
        <v>42605</v>
      </c>
      <c r="F198" s="8">
        <f>IF(SalesData[[#This Row],[Ship Date]]&lt;SalesData[[#This Row],[Order Date]], SalesData[[#This Row],[Order Date]], SalesData[[#This Row],[Ship Date]])</f>
        <v>43032</v>
      </c>
      <c r="G198" s="11">
        <f>SalesData[[#This Row],[Shipdate fixed]] - SalesData[[#This Row],[Orderdate fixed]]</f>
        <v>427</v>
      </c>
      <c r="H198" s="11">
        <f>YEAR(SalesData[[#This Row],[Orderdate fixed]])</f>
        <v>2016</v>
      </c>
      <c r="I198" s="11" t="str">
        <f>"Q"&amp;ROUNDUP(MONTH(SalesData[[#This Row],[Orderdate fixed]])/3,0)</f>
        <v>Q3</v>
      </c>
      <c r="J198" s="8" t="str">
        <f>TEXT(SalesData[[#This Row],[Orderdate fixed]],"mmm")</f>
        <v>Aug</v>
      </c>
      <c r="K198" t="s">
        <v>78</v>
      </c>
      <c r="L198" t="s">
        <v>1537</v>
      </c>
      <c r="M198" s="14" t="s">
        <v>1538</v>
      </c>
      <c r="N198" t="s">
        <v>81</v>
      </c>
      <c r="O198" t="s">
        <v>26</v>
      </c>
      <c r="P198" t="s">
        <v>2720</v>
      </c>
      <c r="Q198" t="s">
        <v>1626</v>
      </c>
      <c r="R198" s="5">
        <v>2920</v>
      </c>
      <c r="S198" t="s">
        <v>62</v>
      </c>
      <c r="T198" t="s">
        <v>2170</v>
      </c>
      <c r="U198" t="s">
        <v>31</v>
      </c>
      <c r="V198" t="s">
        <v>53</v>
      </c>
      <c r="W198" t="s">
        <v>2171</v>
      </c>
      <c r="X198" s="9">
        <v>35</v>
      </c>
      <c r="Y198">
        <v>4</v>
      </c>
      <c r="Z198" s="12">
        <v>0</v>
      </c>
      <c r="AA198" s="9">
        <v>14.7</v>
      </c>
      <c r="AB198" t="str">
        <f>IF(AND(SalesData[[#This Row],[Profit]]=0,SalesData[[#This Row],[Sales]]&gt;0),"Zero-Profit Order","OK")</f>
        <v>OK</v>
      </c>
      <c r="AC198" s="9">
        <f>IFERROR(SalesData[[#This Row],[Profit]]/SalesData[[#This Row],[Sales]],0)</f>
        <v>0.42</v>
      </c>
      <c r="AE198"/>
    </row>
    <row r="199" spans="1:31" x14ac:dyDescent="0.25">
      <c r="A199">
        <v>8448</v>
      </c>
      <c r="B199" t="s">
        <v>4020</v>
      </c>
      <c r="C199" s="2">
        <v>42606</v>
      </c>
      <c r="D199" s="13">
        <v>43032</v>
      </c>
      <c r="E199" s="8">
        <f>IF(SalesData[[#This Row],[Ship Date]]&lt;SalesData[[#This Row],[Order Date]], SalesData[[#This Row],[Ship Date]], SalesData[[#This Row],[Order Date]])</f>
        <v>42606</v>
      </c>
      <c r="F199" s="8">
        <f>IF(SalesData[[#This Row],[Ship Date]]&lt;SalesData[[#This Row],[Order Date]], SalesData[[#This Row],[Order Date]], SalesData[[#This Row],[Ship Date]])</f>
        <v>43032</v>
      </c>
      <c r="G199" s="11">
        <f>SalesData[[#This Row],[Shipdate fixed]] - SalesData[[#This Row],[Orderdate fixed]]</f>
        <v>426</v>
      </c>
      <c r="H199" s="11">
        <f>YEAR(SalesData[[#This Row],[Orderdate fixed]])</f>
        <v>2016</v>
      </c>
      <c r="I199" s="11" t="str">
        <f>"Q"&amp;ROUNDUP(MONTH(SalesData[[#This Row],[Orderdate fixed]])/3,0)</f>
        <v>Q3</v>
      </c>
      <c r="J199" s="8" t="str">
        <f>TEXT(SalesData[[#This Row],[Orderdate fixed]],"mmm")</f>
        <v>Aug</v>
      </c>
      <c r="K199" t="s">
        <v>78</v>
      </c>
      <c r="L199" t="s">
        <v>1537</v>
      </c>
      <c r="M199" s="14" t="s">
        <v>1538</v>
      </c>
      <c r="N199" t="s">
        <v>81</v>
      </c>
      <c r="O199" t="s">
        <v>26</v>
      </c>
      <c r="P199" t="s">
        <v>2720</v>
      </c>
      <c r="Q199" t="s">
        <v>1626</v>
      </c>
      <c r="R199" s="5">
        <v>2920</v>
      </c>
      <c r="S199" t="s">
        <v>62</v>
      </c>
      <c r="T199" t="s">
        <v>3598</v>
      </c>
      <c r="U199" t="s">
        <v>31</v>
      </c>
      <c r="V199" t="s">
        <v>53</v>
      </c>
      <c r="W199" t="s">
        <v>3599</v>
      </c>
      <c r="X199" s="9">
        <v>210.68</v>
      </c>
      <c r="Y199">
        <v>2</v>
      </c>
      <c r="Z199" s="12">
        <v>0</v>
      </c>
      <c r="AA199" s="9">
        <v>50.563200000000002</v>
      </c>
      <c r="AB199" t="str">
        <f>IF(AND(SalesData[[#This Row],[Profit]]=0,SalesData[[#This Row],[Sales]]&gt;0),"Zero-Profit Order","OK")</f>
        <v>OK</v>
      </c>
      <c r="AC199" s="9">
        <f>IFERROR(SalesData[[#This Row],[Profit]]/SalesData[[#This Row],[Sales]],0)</f>
        <v>0.24</v>
      </c>
      <c r="AE199"/>
    </row>
    <row r="200" spans="1:31" x14ac:dyDescent="0.25">
      <c r="A200">
        <v>7888</v>
      </c>
      <c r="B200" t="s">
        <v>3853</v>
      </c>
      <c r="C200" s="2">
        <v>42306</v>
      </c>
      <c r="D200" s="13">
        <v>42898</v>
      </c>
      <c r="E200" s="8">
        <f>IF(SalesData[[#This Row],[Ship Date]]&lt;SalesData[[#This Row],[Order Date]], SalesData[[#This Row],[Ship Date]], SalesData[[#This Row],[Order Date]])</f>
        <v>42306</v>
      </c>
      <c r="F200" s="8">
        <f>IF(SalesData[[#This Row],[Ship Date]]&lt;SalesData[[#This Row],[Order Date]], SalesData[[#This Row],[Order Date]], SalesData[[#This Row],[Ship Date]])</f>
        <v>42898</v>
      </c>
      <c r="G200" s="11">
        <f>SalesData[[#This Row],[Shipdate fixed]] - SalesData[[#This Row],[Orderdate fixed]]</f>
        <v>592</v>
      </c>
      <c r="H200" s="11">
        <f>YEAR(SalesData[[#This Row],[Orderdate fixed]])</f>
        <v>2015</v>
      </c>
      <c r="I200" s="11" t="str">
        <f>"Q"&amp;ROUNDUP(MONTH(SalesData[[#This Row],[Orderdate fixed]])/3,0)</f>
        <v>Q4</v>
      </c>
      <c r="J200" s="8" t="str">
        <f>TEXT(SalesData[[#This Row],[Orderdate fixed]],"mmm")</f>
        <v>Oct</v>
      </c>
      <c r="K200" t="s">
        <v>22</v>
      </c>
      <c r="L200" t="s">
        <v>162</v>
      </c>
      <c r="M200" s="14" t="s">
        <v>163</v>
      </c>
      <c r="N200" t="s">
        <v>25</v>
      </c>
      <c r="O200" t="s">
        <v>26</v>
      </c>
      <c r="P200" t="s">
        <v>3854</v>
      </c>
      <c r="Q200" t="s">
        <v>165</v>
      </c>
      <c r="R200" s="5">
        <v>80229</v>
      </c>
      <c r="S200" t="s">
        <v>51</v>
      </c>
      <c r="T200" t="s">
        <v>2776</v>
      </c>
      <c r="U200" t="s">
        <v>31</v>
      </c>
      <c r="V200" t="s">
        <v>53</v>
      </c>
      <c r="W200" t="s">
        <v>2777</v>
      </c>
      <c r="X200" s="9">
        <v>16.192</v>
      </c>
      <c r="Y200">
        <v>1</v>
      </c>
      <c r="Z200" s="12">
        <v>0.2</v>
      </c>
      <c r="AA200" s="9">
        <v>4.6551999999999998</v>
      </c>
      <c r="AB200" t="str">
        <f>IF(AND(SalesData[[#This Row],[Profit]]=0,SalesData[[#This Row],[Sales]]&gt;0),"Zero-Profit Order","OK")</f>
        <v>OK</v>
      </c>
      <c r="AC200" s="9">
        <f>IFERROR(SalesData[[#This Row],[Profit]]/SalesData[[#This Row],[Sales]],0)</f>
        <v>0.28749999999999998</v>
      </c>
      <c r="AE200"/>
    </row>
    <row r="201" spans="1:31" x14ac:dyDescent="0.25">
      <c r="A201">
        <v>8446</v>
      </c>
      <c r="B201" t="s">
        <v>4020</v>
      </c>
      <c r="C201" s="2">
        <v>42604</v>
      </c>
      <c r="D201" s="13">
        <v>43032</v>
      </c>
      <c r="E201" s="8">
        <f>IF(SalesData[[#This Row],[Ship Date]]&lt;SalesData[[#This Row],[Order Date]], SalesData[[#This Row],[Ship Date]], SalesData[[#This Row],[Order Date]])</f>
        <v>42604</v>
      </c>
      <c r="F201" s="8">
        <f>IF(SalesData[[#This Row],[Ship Date]]&lt;SalesData[[#This Row],[Order Date]], SalesData[[#This Row],[Order Date]], SalesData[[#This Row],[Ship Date]])</f>
        <v>43032</v>
      </c>
      <c r="G201" s="11">
        <f>SalesData[[#This Row],[Shipdate fixed]] - SalesData[[#This Row],[Orderdate fixed]]</f>
        <v>428</v>
      </c>
      <c r="H201" s="11">
        <f>YEAR(SalesData[[#This Row],[Orderdate fixed]])</f>
        <v>2016</v>
      </c>
      <c r="I201" s="11" t="str">
        <f>"Q"&amp;ROUNDUP(MONTH(SalesData[[#This Row],[Orderdate fixed]])/3,0)</f>
        <v>Q3</v>
      </c>
      <c r="J201" s="8" t="str">
        <f>TEXT(SalesData[[#This Row],[Orderdate fixed]],"mmm")</f>
        <v>Aug</v>
      </c>
      <c r="K201" t="s">
        <v>78</v>
      </c>
      <c r="L201" t="s">
        <v>1537</v>
      </c>
      <c r="M201" s="14" t="s">
        <v>1538</v>
      </c>
      <c r="N201" t="s">
        <v>81</v>
      </c>
      <c r="O201" t="s">
        <v>26</v>
      </c>
      <c r="P201" t="s">
        <v>2720</v>
      </c>
      <c r="Q201" t="s">
        <v>1626</v>
      </c>
      <c r="R201" s="5">
        <v>2920</v>
      </c>
      <c r="S201" t="s">
        <v>62</v>
      </c>
      <c r="T201" t="s">
        <v>1240</v>
      </c>
      <c r="U201" t="s">
        <v>31</v>
      </c>
      <c r="V201" t="s">
        <v>44</v>
      </c>
      <c r="W201" t="s">
        <v>1044</v>
      </c>
      <c r="X201" s="9">
        <v>240.744</v>
      </c>
      <c r="Y201">
        <v>4</v>
      </c>
      <c r="Z201" s="12">
        <v>0.3</v>
      </c>
      <c r="AA201" s="9">
        <v>-13.7568</v>
      </c>
      <c r="AB201" t="str">
        <f>IF(AND(SalesData[[#This Row],[Profit]]=0,SalesData[[#This Row],[Sales]]&gt;0),"Zero-Profit Order","OK")</f>
        <v>OK</v>
      </c>
      <c r="AC201" s="9">
        <f>IFERROR(SalesData[[#This Row],[Profit]]/SalesData[[#This Row],[Sales]],0)</f>
        <v>-5.7142857142857141E-2</v>
      </c>
      <c r="AE201"/>
    </row>
    <row r="202" spans="1:31" x14ac:dyDescent="0.25">
      <c r="A202">
        <v>7848</v>
      </c>
      <c r="B202" t="s">
        <v>3842</v>
      </c>
      <c r="C202" s="2">
        <v>43052</v>
      </c>
      <c r="D202" s="13">
        <v>42403</v>
      </c>
      <c r="E202" s="8">
        <f>IF(SalesData[[#This Row],[Ship Date]]&lt;SalesData[[#This Row],[Order Date]], SalesData[[#This Row],[Ship Date]], SalesData[[#This Row],[Order Date]])</f>
        <v>42403</v>
      </c>
      <c r="F202" s="8">
        <f>IF(SalesData[[#This Row],[Ship Date]]&lt;SalesData[[#This Row],[Order Date]], SalesData[[#This Row],[Order Date]], SalesData[[#This Row],[Ship Date]])</f>
        <v>43052</v>
      </c>
      <c r="G202" s="11">
        <f>SalesData[[#This Row],[Shipdate fixed]] - SalesData[[#This Row],[Orderdate fixed]]</f>
        <v>649</v>
      </c>
      <c r="H202" s="11">
        <f>YEAR(SalesData[[#This Row],[Orderdate fixed]])</f>
        <v>2016</v>
      </c>
      <c r="I202" s="11" t="str">
        <f>"Q"&amp;ROUNDUP(MONTH(SalesData[[#This Row],[Orderdate fixed]])/3,0)</f>
        <v>Q1</v>
      </c>
      <c r="J202" s="8" t="str">
        <f>TEXT(SalesData[[#This Row],[Orderdate fixed]],"mmm")</f>
        <v>Feb</v>
      </c>
      <c r="K202" t="s">
        <v>38</v>
      </c>
      <c r="L202" t="s">
        <v>3843</v>
      </c>
      <c r="M202" s="14" t="s">
        <v>3844</v>
      </c>
      <c r="N202" t="s">
        <v>25</v>
      </c>
      <c r="O202" t="s">
        <v>26</v>
      </c>
      <c r="P202" t="s">
        <v>91</v>
      </c>
      <c r="Q202" t="s">
        <v>83</v>
      </c>
      <c r="R202" s="5">
        <v>77070</v>
      </c>
      <c r="S202" t="s">
        <v>84</v>
      </c>
      <c r="T202" t="s">
        <v>2776</v>
      </c>
      <c r="U202" t="s">
        <v>31</v>
      </c>
      <c r="V202" t="s">
        <v>53</v>
      </c>
      <c r="W202" t="s">
        <v>2777</v>
      </c>
      <c r="X202" s="9">
        <v>16.192</v>
      </c>
      <c r="Y202">
        <v>2</v>
      </c>
      <c r="Z202" s="12">
        <v>0.6</v>
      </c>
      <c r="AA202" s="9">
        <v>-6.8815999999999997</v>
      </c>
      <c r="AB202" t="str">
        <f>IF(AND(SalesData[[#This Row],[Profit]]=0,SalesData[[#This Row],[Sales]]&gt;0),"Zero-Profit Order","OK")</f>
        <v>OK</v>
      </c>
      <c r="AC202" s="9">
        <f>IFERROR(SalesData[[#This Row],[Profit]]/SalesData[[#This Row],[Sales]],0)</f>
        <v>-0.42499999999999999</v>
      </c>
      <c r="AE202"/>
    </row>
    <row r="203" spans="1:31" x14ac:dyDescent="0.25">
      <c r="A203">
        <v>3041</v>
      </c>
      <c r="B203" t="s">
        <v>2247</v>
      </c>
      <c r="C203" s="2">
        <v>42081</v>
      </c>
      <c r="D203" s="13">
        <v>42618</v>
      </c>
      <c r="E203" s="8">
        <f>IF(SalesData[[#This Row],[Ship Date]]&lt;SalesData[[#This Row],[Order Date]], SalesData[[#This Row],[Ship Date]], SalesData[[#This Row],[Order Date]])</f>
        <v>42081</v>
      </c>
      <c r="F203" s="8">
        <f>IF(SalesData[[#This Row],[Ship Date]]&lt;SalesData[[#This Row],[Order Date]], SalesData[[#This Row],[Order Date]], SalesData[[#This Row],[Ship Date]])</f>
        <v>42618</v>
      </c>
      <c r="G203" s="11">
        <f>SalesData[[#This Row],[Shipdate fixed]] - SalesData[[#This Row],[Orderdate fixed]]</f>
        <v>537</v>
      </c>
      <c r="H203" s="11">
        <f>YEAR(SalesData[[#This Row],[Orderdate fixed]])</f>
        <v>2015</v>
      </c>
      <c r="I203" s="11" t="str">
        <f>"Q"&amp;ROUNDUP(MONTH(SalesData[[#This Row],[Orderdate fixed]])/3,0)</f>
        <v>Q1</v>
      </c>
      <c r="J203" s="8" t="str">
        <f>TEXT(SalesData[[#This Row],[Orderdate fixed]],"mmm")</f>
        <v>Mar</v>
      </c>
      <c r="K203" t="s">
        <v>38</v>
      </c>
      <c r="L203" t="s">
        <v>2248</v>
      </c>
      <c r="M203" s="14" t="s">
        <v>2249</v>
      </c>
      <c r="N203" t="s">
        <v>25</v>
      </c>
      <c r="O203" t="s">
        <v>26</v>
      </c>
      <c r="P203" t="s">
        <v>2250</v>
      </c>
      <c r="Q203" t="s">
        <v>128</v>
      </c>
      <c r="R203" s="5">
        <v>37421</v>
      </c>
      <c r="S203" t="s">
        <v>29</v>
      </c>
      <c r="T203" t="s">
        <v>1292</v>
      </c>
      <c r="U203" t="s">
        <v>31</v>
      </c>
      <c r="V203" t="s">
        <v>53</v>
      </c>
      <c r="W203" t="s">
        <v>1293</v>
      </c>
      <c r="X203" s="9">
        <v>16.72</v>
      </c>
      <c r="Y203">
        <v>5</v>
      </c>
      <c r="Z203" s="12">
        <v>0.2</v>
      </c>
      <c r="AA203" s="9">
        <v>3.3439999999999999</v>
      </c>
      <c r="AB203" t="str">
        <f>IF(AND(SalesData[[#This Row],[Profit]]=0,SalesData[[#This Row],[Sales]]&gt;0),"Zero-Profit Order","OK")</f>
        <v>OK</v>
      </c>
      <c r="AC203" s="9">
        <f>IFERROR(SalesData[[#This Row],[Profit]]/SalesData[[#This Row],[Sales]],0)</f>
        <v>0.2</v>
      </c>
      <c r="AE203"/>
    </row>
    <row r="204" spans="1:31" x14ac:dyDescent="0.25">
      <c r="A204">
        <v>7887</v>
      </c>
      <c r="B204" t="s">
        <v>3853</v>
      </c>
      <c r="C204" s="2">
        <v>42305</v>
      </c>
      <c r="D204" s="13">
        <v>42898</v>
      </c>
      <c r="E204" s="8">
        <f>IF(SalesData[[#This Row],[Ship Date]]&lt;SalesData[[#This Row],[Order Date]], SalesData[[#This Row],[Ship Date]], SalesData[[#This Row],[Order Date]])</f>
        <v>42305</v>
      </c>
      <c r="F204" s="8">
        <f>IF(SalesData[[#This Row],[Ship Date]]&lt;SalesData[[#This Row],[Order Date]], SalesData[[#This Row],[Order Date]], SalesData[[#This Row],[Ship Date]])</f>
        <v>42898</v>
      </c>
      <c r="G204" s="11">
        <f>SalesData[[#This Row],[Shipdate fixed]] - SalesData[[#This Row],[Orderdate fixed]]</f>
        <v>593</v>
      </c>
      <c r="H204" s="11">
        <f>YEAR(SalesData[[#This Row],[Orderdate fixed]])</f>
        <v>2015</v>
      </c>
      <c r="I204" s="11" t="str">
        <f>"Q"&amp;ROUNDUP(MONTH(SalesData[[#This Row],[Orderdate fixed]])/3,0)</f>
        <v>Q4</v>
      </c>
      <c r="J204" s="8" t="str">
        <f>TEXT(SalesData[[#This Row],[Orderdate fixed]],"mmm")</f>
        <v>Oct</v>
      </c>
      <c r="K204" t="s">
        <v>22</v>
      </c>
      <c r="L204" t="s">
        <v>162</v>
      </c>
      <c r="M204" s="14" t="s">
        <v>163</v>
      </c>
      <c r="N204" t="s">
        <v>25</v>
      </c>
      <c r="O204" t="s">
        <v>26</v>
      </c>
      <c r="P204" t="s">
        <v>3854</v>
      </c>
      <c r="Q204" t="s">
        <v>165</v>
      </c>
      <c r="R204" s="5">
        <v>80229</v>
      </c>
      <c r="S204" t="s">
        <v>51</v>
      </c>
      <c r="T204" t="s">
        <v>1292</v>
      </c>
      <c r="U204" t="s">
        <v>31</v>
      </c>
      <c r="V204" t="s">
        <v>53</v>
      </c>
      <c r="W204" t="s">
        <v>1293</v>
      </c>
      <c r="X204" s="9">
        <v>16.72</v>
      </c>
      <c r="Y204">
        <v>5</v>
      </c>
      <c r="Z204" s="12">
        <v>0.2</v>
      </c>
      <c r="AA204" s="9">
        <v>3.3439999999999999</v>
      </c>
      <c r="AB204" t="str">
        <f>IF(AND(SalesData[[#This Row],[Profit]]=0,SalesData[[#This Row],[Sales]]&gt;0),"Zero-Profit Order","OK")</f>
        <v>OK</v>
      </c>
      <c r="AC204" s="9">
        <f>IFERROR(SalesData[[#This Row],[Profit]]/SalesData[[#This Row],[Sales]],0)</f>
        <v>0.2</v>
      </c>
      <c r="AE204"/>
    </row>
    <row r="205" spans="1:31" x14ac:dyDescent="0.25">
      <c r="A205">
        <v>3471</v>
      </c>
      <c r="B205" t="s">
        <v>2438</v>
      </c>
      <c r="C205" s="2">
        <v>41998</v>
      </c>
      <c r="D205" s="13">
        <v>42502</v>
      </c>
      <c r="E205" s="8">
        <f>IF(SalesData[[#This Row],[Ship Date]]&lt;SalesData[[#This Row],[Order Date]], SalesData[[#This Row],[Ship Date]], SalesData[[#This Row],[Order Date]])</f>
        <v>41998</v>
      </c>
      <c r="F205" s="8">
        <f>IF(SalesData[[#This Row],[Ship Date]]&lt;SalesData[[#This Row],[Order Date]], SalesData[[#This Row],[Order Date]], SalesData[[#This Row],[Ship Date]])</f>
        <v>42502</v>
      </c>
      <c r="G205" s="11">
        <f>SalesData[[#This Row],[Shipdate fixed]] - SalesData[[#This Row],[Orderdate fixed]]</f>
        <v>504</v>
      </c>
      <c r="H205" s="11">
        <f>YEAR(SalesData[[#This Row],[Orderdate fixed]])</f>
        <v>2014</v>
      </c>
      <c r="I205" s="11" t="str">
        <f>"Q"&amp;ROUNDUP(MONTH(SalesData[[#This Row],[Orderdate fixed]])/3,0)</f>
        <v>Q4</v>
      </c>
      <c r="J205" s="8" t="str">
        <f>TEXT(SalesData[[#This Row],[Orderdate fixed]],"mmm")</f>
        <v>Dec</v>
      </c>
      <c r="K205" t="s">
        <v>38</v>
      </c>
      <c r="L205" t="s">
        <v>1336</v>
      </c>
      <c r="M205" s="14" t="s">
        <v>1337</v>
      </c>
      <c r="N205" t="s">
        <v>25</v>
      </c>
      <c r="O205" t="s">
        <v>26</v>
      </c>
      <c r="P205" t="s">
        <v>310</v>
      </c>
      <c r="Q205" t="s">
        <v>50</v>
      </c>
      <c r="R205" s="5">
        <v>94122</v>
      </c>
      <c r="S205" t="s">
        <v>51</v>
      </c>
      <c r="T205" t="s">
        <v>1128</v>
      </c>
      <c r="U205" t="s">
        <v>31</v>
      </c>
      <c r="V205" t="s">
        <v>53</v>
      </c>
      <c r="W205" t="s">
        <v>1129</v>
      </c>
      <c r="X205" s="9">
        <v>16.739999999999998</v>
      </c>
      <c r="Y205">
        <v>2</v>
      </c>
      <c r="Z205" s="12">
        <v>0</v>
      </c>
      <c r="AA205" s="9">
        <v>4.3524000000000003</v>
      </c>
      <c r="AB205" t="str">
        <f>IF(AND(SalesData[[#This Row],[Profit]]=0,SalesData[[#This Row],[Sales]]&gt;0),"Zero-Profit Order","OK")</f>
        <v>OK</v>
      </c>
      <c r="AC205" s="9">
        <f>IFERROR(SalesData[[#This Row],[Profit]]/SalesData[[#This Row],[Sales]],0)</f>
        <v>0.26000000000000006</v>
      </c>
      <c r="AE205"/>
    </row>
    <row r="206" spans="1:31" x14ac:dyDescent="0.25">
      <c r="A206">
        <v>454</v>
      </c>
      <c r="B206" t="s">
        <v>483</v>
      </c>
      <c r="C206" s="2">
        <v>42580</v>
      </c>
      <c r="D206" s="13">
        <v>43032</v>
      </c>
      <c r="E206" s="8">
        <f>IF(SalesData[[#This Row],[Ship Date]]&lt;SalesData[[#This Row],[Order Date]], SalesData[[#This Row],[Ship Date]], SalesData[[#This Row],[Order Date]])</f>
        <v>42580</v>
      </c>
      <c r="F206" s="8">
        <f>IF(SalesData[[#This Row],[Ship Date]]&lt;SalesData[[#This Row],[Order Date]], SalesData[[#This Row],[Order Date]], SalesData[[#This Row],[Ship Date]])</f>
        <v>43032</v>
      </c>
      <c r="G206" s="11">
        <f>SalesData[[#This Row],[Shipdate fixed]] - SalesData[[#This Row],[Orderdate fixed]]</f>
        <v>452</v>
      </c>
      <c r="H206" s="11">
        <f>YEAR(SalesData[[#This Row],[Orderdate fixed]])</f>
        <v>2016</v>
      </c>
      <c r="I206" s="11" t="str">
        <f>"Q"&amp;ROUNDUP(MONTH(SalesData[[#This Row],[Orderdate fixed]])/3,0)</f>
        <v>Q3</v>
      </c>
      <c r="J206" s="8" t="str">
        <f>TEXT(SalesData[[#This Row],[Orderdate fixed]],"mmm")</f>
        <v>Jul</v>
      </c>
      <c r="K206" t="s">
        <v>38</v>
      </c>
      <c r="L206" t="s">
        <v>484</v>
      </c>
      <c r="M206" s="14" t="s">
        <v>485</v>
      </c>
      <c r="N206" t="s">
        <v>81</v>
      </c>
      <c r="O206" t="s">
        <v>26</v>
      </c>
      <c r="P206" t="s">
        <v>486</v>
      </c>
      <c r="Q206" t="s">
        <v>215</v>
      </c>
      <c r="R206" s="5">
        <v>44312</v>
      </c>
      <c r="S206" t="s">
        <v>62</v>
      </c>
      <c r="T206" t="s">
        <v>55</v>
      </c>
      <c r="U206" t="s">
        <v>31</v>
      </c>
      <c r="V206" t="s">
        <v>44</v>
      </c>
      <c r="W206" t="s">
        <v>56</v>
      </c>
      <c r="X206" s="9">
        <v>284.36399999999998</v>
      </c>
      <c r="Y206">
        <v>2</v>
      </c>
      <c r="Z206" s="12">
        <v>0.4</v>
      </c>
      <c r="AA206" s="9">
        <v>-75.830399999999997</v>
      </c>
      <c r="AB206" t="str">
        <f>IF(AND(SalesData[[#This Row],[Profit]]=0,SalesData[[#This Row],[Sales]]&gt;0),"Zero-Profit Order","OK")</f>
        <v>OK</v>
      </c>
      <c r="AC206" s="9">
        <f>IFERROR(SalesData[[#This Row],[Profit]]/SalesData[[#This Row],[Sales]],0)</f>
        <v>-0.26666666666666666</v>
      </c>
      <c r="AE206"/>
    </row>
    <row r="207" spans="1:31" x14ac:dyDescent="0.25">
      <c r="A207">
        <v>5176</v>
      </c>
      <c r="B207" t="s">
        <v>3054</v>
      </c>
      <c r="C207" s="2">
        <v>42571</v>
      </c>
      <c r="D207" s="13">
        <v>43032</v>
      </c>
      <c r="E207" s="8">
        <f>IF(SalesData[[#This Row],[Ship Date]]&lt;SalesData[[#This Row],[Order Date]], SalesData[[#This Row],[Ship Date]], SalesData[[#This Row],[Order Date]])</f>
        <v>42571</v>
      </c>
      <c r="F207" s="8">
        <f>IF(SalesData[[#This Row],[Ship Date]]&lt;SalesData[[#This Row],[Order Date]], SalesData[[#This Row],[Order Date]], SalesData[[#This Row],[Ship Date]])</f>
        <v>43032</v>
      </c>
      <c r="G207" s="11">
        <f>SalesData[[#This Row],[Shipdate fixed]] - SalesData[[#This Row],[Orderdate fixed]]</f>
        <v>461</v>
      </c>
      <c r="H207" s="11">
        <f>YEAR(SalesData[[#This Row],[Orderdate fixed]])</f>
        <v>2016</v>
      </c>
      <c r="I207" s="11" t="str">
        <f>"Q"&amp;ROUNDUP(MONTH(SalesData[[#This Row],[Orderdate fixed]])/3,0)</f>
        <v>Q3</v>
      </c>
      <c r="J207" s="8" t="str">
        <f>TEXT(SalesData[[#This Row],[Orderdate fixed]],"mmm")</f>
        <v>Jul</v>
      </c>
      <c r="K207" t="s">
        <v>38</v>
      </c>
      <c r="L207" t="s">
        <v>1212</v>
      </c>
      <c r="M207" s="14" t="s">
        <v>1213</v>
      </c>
      <c r="N207" t="s">
        <v>25</v>
      </c>
      <c r="O207" t="s">
        <v>26</v>
      </c>
      <c r="P207" t="s">
        <v>3055</v>
      </c>
      <c r="Q207" t="s">
        <v>83</v>
      </c>
      <c r="R207" s="5">
        <v>76706</v>
      </c>
      <c r="S207" t="s">
        <v>84</v>
      </c>
      <c r="T207" t="s">
        <v>2701</v>
      </c>
      <c r="U207" t="s">
        <v>31</v>
      </c>
      <c r="V207" t="s">
        <v>32</v>
      </c>
      <c r="W207" t="s">
        <v>2702</v>
      </c>
      <c r="X207" s="9">
        <v>328.39920000000001</v>
      </c>
      <c r="Y207">
        <v>3</v>
      </c>
      <c r="Z207" s="12">
        <v>0.32</v>
      </c>
      <c r="AA207" s="9">
        <v>-91.758600000000001</v>
      </c>
      <c r="AB207" t="str">
        <f>IF(AND(SalesData[[#This Row],[Profit]]=0,SalesData[[#This Row],[Sales]]&gt;0),"Zero-Profit Order","OK")</f>
        <v>OK</v>
      </c>
      <c r="AC207" s="9">
        <f>IFERROR(SalesData[[#This Row],[Profit]]/SalesData[[#This Row],[Sales]],0)</f>
        <v>-0.27941176470588236</v>
      </c>
      <c r="AE207"/>
    </row>
    <row r="208" spans="1:31" x14ac:dyDescent="0.25">
      <c r="A208">
        <v>4643</v>
      </c>
      <c r="B208" t="s">
        <v>2888</v>
      </c>
      <c r="C208" s="2">
        <v>42598</v>
      </c>
      <c r="D208" s="13">
        <v>43032</v>
      </c>
      <c r="E208" s="8">
        <f>IF(SalesData[[#This Row],[Ship Date]]&lt;SalesData[[#This Row],[Order Date]], SalesData[[#This Row],[Ship Date]], SalesData[[#This Row],[Order Date]])</f>
        <v>42598</v>
      </c>
      <c r="F208" s="8">
        <f>IF(SalesData[[#This Row],[Ship Date]]&lt;SalesData[[#This Row],[Order Date]], SalesData[[#This Row],[Order Date]], SalesData[[#This Row],[Ship Date]])</f>
        <v>43032</v>
      </c>
      <c r="G208" s="11">
        <f>SalesData[[#This Row],[Shipdate fixed]] - SalesData[[#This Row],[Orderdate fixed]]</f>
        <v>434</v>
      </c>
      <c r="H208" s="11">
        <f>YEAR(SalesData[[#This Row],[Orderdate fixed]])</f>
        <v>2016</v>
      </c>
      <c r="I208" s="11" t="str">
        <f>"Q"&amp;ROUNDUP(MONTH(SalesData[[#This Row],[Orderdate fixed]])/3,0)</f>
        <v>Q3</v>
      </c>
      <c r="J208" s="8" t="str">
        <f>TEXT(SalesData[[#This Row],[Orderdate fixed]],"mmm")</f>
        <v>Aug</v>
      </c>
      <c r="K208" t="s">
        <v>22</v>
      </c>
      <c r="L208" t="s">
        <v>2889</v>
      </c>
      <c r="M208" s="14" t="s">
        <v>2890</v>
      </c>
      <c r="N208" t="s">
        <v>25</v>
      </c>
      <c r="O208" t="s">
        <v>26</v>
      </c>
      <c r="P208" t="s">
        <v>2324</v>
      </c>
      <c r="Q208" t="s">
        <v>165</v>
      </c>
      <c r="R208" s="5">
        <v>80525</v>
      </c>
      <c r="S208" t="s">
        <v>51</v>
      </c>
      <c r="T208" t="s">
        <v>2891</v>
      </c>
      <c r="U208" t="s">
        <v>31</v>
      </c>
      <c r="V208" t="s">
        <v>35</v>
      </c>
      <c r="W208" t="s">
        <v>2892</v>
      </c>
      <c r="X208" s="9">
        <v>579.13599999999997</v>
      </c>
      <c r="Y208">
        <v>4</v>
      </c>
      <c r="Z208" s="12">
        <v>0.2</v>
      </c>
      <c r="AA208" s="9">
        <v>-28.956800000000001</v>
      </c>
      <c r="AB208" t="str">
        <f>IF(AND(SalesData[[#This Row],[Profit]]=0,SalesData[[#This Row],[Sales]]&gt;0),"Zero-Profit Order","OK")</f>
        <v>OK</v>
      </c>
      <c r="AC208" s="9">
        <f>IFERROR(SalesData[[#This Row],[Profit]]/SalesData[[#This Row],[Sales]],0)</f>
        <v>-0.05</v>
      </c>
      <c r="AE208"/>
    </row>
    <row r="209" spans="1:31" x14ac:dyDescent="0.25">
      <c r="A209">
        <v>8449</v>
      </c>
      <c r="B209" t="s">
        <v>4020</v>
      </c>
      <c r="C209" s="2">
        <v>42607</v>
      </c>
      <c r="D209" s="13">
        <v>43032</v>
      </c>
      <c r="E209" s="8">
        <f>IF(SalesData[[#This Row],[Ship Date]]&lt;SalesData[[#This Row],[Order Date]], SalesData[[#This Row],[Ship Date]], SalesData[[#This Row],[Order Date]])</f>
        <v>42607</v>
      </c>
      <c r="F209" s="8">
        <f>IF(SalesData[[#This Row],[Ship Date]]&lt;SalesData[[#This Row],[Order Date]], SalesData[[#This Row],[Order Date]], SalesData[[#This Row],[Ship Date]])</f>
        <v>43032</v>
      </c>
      <c r="G209" s="11">
        <f>SalesData[[#This Row],[Shipdate fixed]] - SalesData[[#This Row],[Orderdate fixed]]</f>
        <v>425</v>
      </c>
      <c r="H209" s="11">
        <f>YEAR(SalesData[[#This Row],[Orderdate fixed]])</f>
        <v>2016</v>
      </c>
      <c r="I209" s="11" t="str">
        <f>"Q"&amp;ROUNDUP(MONTH(SalesData[[#This Row],[Orderdate fixed]])/3,0)</f>
        <v>Q3</v>
      </c>
      <c r="J209" s="8" t="str">
        <f>TEXT(SalesData[[#This Row],[Orderdate fixed]],"mmm")</f>
        <v>Aug</v>
      </c>
      <c r="K209" t="s">
        <v>78</v>
      </c>
      <c r="L209" t="s">
        <v>1537</v>
      </c>
      <c r="M209" s="14" t="s">
        <v>1538</v>
      </c>
      <c r="N209" t="s">
        <v>81</v>
      </c>
      <c r="O209" t="s">
        <v>26</v>
      </c>
      <c r="P209" t="s">
        <v>2720</v>
      </c>
      <c r="Q209" t="s">
        <v>1626</v>
      </c>
      <c r="R209" s="5">
        <v>2920</v>
      </c>
      <c r="S209" t="s">
        <v>62</v>
      </c>
      <c r="T209" t="s">
        <v>416</v>
      </c>
      <c r="U209" t="s">
        <v>31</v>
      </c>
      <c r="V209" t="s">
        <v>44</v>
      </c>
      <c r="W209" t="s">
        <v>417</v>
      </c>
      <c r="X209" s="9">
        <v>637.89599999999996</v>
      </c>
      <c r="Y209">
        <v>3</v>
      </c>
      <c r="Z209" s="12">
        <v>0.3</v>
      </c>
      <c r="AA209" s="9">
        <v>-127.5792</v>
      </c>
      <c r="AB209" t="str">
        <f>IF(AND(SalesData[[#This Row],[Profit]]=0,SalesData[[#This Row],[Sales]]&gt;0),"Zero-Profit Order","OK")</f>
        <v>OK</v>
      </c>
      <c r="AC209" s="9">
        <f>IFERROR(SalesData[[#This Row],[Profit]]/SalesData[[#This Row],[Sales]],0)</f>
        <v>-0.2</v>
      </c>
      <c r="AE209"/>
    </row>
    <row r="210" spans="1:31" x14ac:dyDescent="0.25">
      <c r="A210">
        <v>9393</v>
      </c>
      <c r="B210" t="s">
        <v>4244</v>
      </c>
      <c r="C210" s="2">
        <v>42612</v>
      </c>
      <c r="D210" s="13">
        <v>42302</v>
      </c>
      <c r="E210" s="8">
        <f>IF(SalesData[[#This Row],[Ship Date]]&lt;SalesData[[#This Row],[Order Date]], SalesData[[#This Row],[Ship Date]], SalesData[[#This Row],[Order Date]])</f>
        <v>42302</v>
      </c>
      <c r="F210" s="8">
        <f>IF(SalesData[[#This Row],[Ship Date]]&lt;SalesData[[#This Row],[Order Date]], SalesData[[#This Row],[Order Date]], SalesData[[#This Row],[Ship Date]])</f>
        <v>42612</v>
      </c>
      <c r="G210" s="11">
        <f>SalesData[[#This Row],[Shipdate fixed]] - SalesData[[#This Row],[Orderdate fixed]]</f>
        <v>310</v>
      </c>
      <c r="H210" s="11">
        <f>YEAR(SalesData[[#This Row],[Orderdate fixed]])</f>
        <v>2015</v>
      </c>
      <c r="I210" s="11" t="str">
        <f>"Q"&amp;ROUNDUP(MONTH(SalesData[[#This Row],[Orderdate fixed]])/3,0)</f>
        <v>Q4</v>
      </c>
      <c r="J210" s="8" t="str">
        <f>TEXT(SalesData[[#This Row],[Orderdate fixed]],"mmm")</f>
        <v>Oct</v>
      </c>
      <c r="K210" t="s">
        <v>407</v>
      </c>
      <c r="L210" t="s">
        <v>989</v>
      </c>
      <c r="M210" s="14" t="s">
        <v>990</v>
      </c>
      <c r="N210" t="s">
        <v>81</v>
      </c>
      <c r="O210" t="s">
        <v>26</v>
      </c>
      <c r="P210" t="s">
        <v>248</v>
      </c>
      <c r="Q210" t="s">
        <v>165</v>
      </c>
      <c r="R210" s="5">
        <v>80219</v>
      </c>
      <c r="S210" t="s">
        <v>51</v>
      </c>
      <c r="T210" t="s">
        <v>2161</v>
      </c>
      <c r="U210" t="s">
        <v>31</v>
      </c>
      <c r="V210" t="s">
        <v>35</v>
      </c>
      <c r="W210" t="s">
        <v>2162</v>
      </c>
      <c r="X210" s="9">
        <v>582.33600000000001</v>
      </c>
      <c r="Y210">
        <v>8</v>
      </c>
      <c r="Z210" s="12">
        <v>0.2</v>
      </c>
      <c r="AA210" s="9">
        <v>-29.116800000000001</v>
      </c>
      <c r="AB210" t="str">
        <f>IF(AND(SalesData[[#This Row],[Profit]]=0,SalesData[[#This Row],[Sales]]&gt;0),"Zero-Profit Order","OK")</f>
        <v>OK</v>
      </c>
      <c r="AC210" s="9">
        <f>IFERROR(SalesData[[#This Row],[Profit]]/SalesData[[#This Row],[Sales]],0)</f>
        <v>-0.05</v>
      </c>
      <c r="AE210"/>
    </row>
    <row r="211" spans="1:31" x14ac:dyDescent="0.25">
      <c r="A211">
        <v>7754</v>
      </c>
      <c r="B211" t="s">
        <v>3818</v>
      </c>
      <c r="C211" s="2">
        <v>42836</v>
      </c>
      <c r="D211" s="13">
        <v>42075</v>
      </c>
      <c r="E211" s="8">
        <f>IF(SalesData[[#This Row],[Ship Date]]&lt;SalesData[[#This Row],[Order Date]], SalesData[[#This Row],[Ship Date]], SalesData[[#This Row],[Order Date]])</f>
        <v>42075</v>
      </c>
      <c r="F211" s="8">
        <f>IF(SalesData[[#This Row],[Ship Date]]&lt;SalesData[[#This Row],[Order Date]], SalesData[[#This Row],[Order Date]], SalesData[[#This Row],[Ship Date]])</f>
        <v>42836</v>
      </c>
      <c r="G211" s="11">
        <f>SalesData[[#This Row],[Shipdate fixed]] - SalesData[[#This Row],[Orderdate fixed]]</f>
        <v>761</v>
      </c>
      <c r="H211" s="11">
        <f>YEAR(SalesData[[#This Row],[Orderdate fixed]])</f>
        <v>2015</v>
      </c>
      <c r="I211" s="11" t="str">
        <f>"Q"&amp;ROUNDUP(MONTH(SalesData[[#This Row],[Orderdate fixed]])/3,0)</f>
        <v>Q1</v>
      </c>
      <c r="J211" s="8" t="str">
        <f>TEXT(SalesData[[#This Row],[Orderdate fixed]],"mmm")</f>
        <v>Mar</v>
      </c>
      <c r="K211" t="s">
        <v>78</v>
      </c>
      <c r="L211" t="s">
        <v>1201</v>
      </c>
      <c r="M211" s="14" t="s">
        <v>1202</v>
      </c>
      <c r="N211" t="s">
        <v>81</v>
      </c>
      <c r="O211" t="s">
        <v>26</v>
      </c>
      <c r="P211" t="s">
        <v>587</v>
      </c>
      <c r="Q211" t="s">
        <v>1017</v>
      </c>
      <c r="R211" s="5">
        <v>28540</v>
      </c>
      <c r="S211" t="s">
        <v>29</v>
      </c>
      <c r="T211" t="s">
        <v>2121</v>
      </c>
      <c r="U211" t="s">
        <v>31</v>
      </c>
      <c r="V211" t="s">
        <v>53</v>
      </c>
      <c r="W211" t="s">
        <v>2122</v>
      </c>
      <c r="X211" s="9">
        <v>17.088000000000001</v>
      </c>
      <c r="Y211">
        <v>2</v>
      </c>
      <c r="Z211" s="12">
        <v>0.2</v>
      </c>
      <c r="AA211" s="9">
        <v>1.0680000000000001</v>
      </c>
      <c r="AB211" t="str">
        <f>IF(AND(SalesData[[#This Row],[Profit]]=0,SalesData[[#This Row],[Sales]]&gt;0),"Zero-Profit Order","OK")</f>
        <v>OK</v>
      </c>
      <c r="AC211" s="9">
        <f>IFERROR(SalesData[[#This Row],[Profit]]/SalesData[[#This Row],[Sales]],0)</f>
        <v>6.25E-2</v>
      </c>
      <c r="AE211"/>
    </row>
    <row r="212" spans="1:31" x14ac:dyDescent="0.25">
      <c r="A212">
        <v>8273</v>
      </c>
      <c r="B212" t="s">
        <v>3969</v>
      </c>
      <c r="C212" s="2">
        <v>42577</v>
      </c>
      <c r="D212" s="13">
        <v>42668</v>
      </c>
      <c r="E212" s="8">
        <f>IF(SalesData[[#This Row],[Ship Date]]&lt;SalesData[[#This Row],[Order Date]], SalesData[[#This Row],[Ship Date]], SalesData[[#This Row],[Order Date]])</f>
        <v>42577</v>
      </c>
      <c r="F212" s="8">
        <f>IF(SalesData[[#This Row],[Ship Date]]&lt;SalesData[[#This Row],[Order Date]], SalesData[[#This Row],[Order Date]], SalesData[[#This Row],[Ship Date]])</f>
        <v>42668</v>
      </c>
      <c r="G212" s="11">
        <f>SalesData[[#This Row],[Shipdate fixed]] - SalesData[[#This Row],[Orderdate fixed]]</f>
        <v>91</v>
      </c>
      <c r="H212" s="11">
        <f>YEAR(SalesData[[#This Row],[Orderdate fixed]])</f>
        <v>2016</v>
      </c>
      <c r="I212" s="11" t="str">
        <f>"Q"&amp;ROUNDUP(MONTH(SalesData[[#This Row],[Orderdate fixed]])/3,0)</f>
        <v>Q3</v>
      </c>
      <c r="J212" s="8" t="str">
        <f>TEXT(SalesData[[#This Row],[Orderdate fixed]],"mmm")</f>
        <v>Jul</v>
      </c>
      <c r="K212" t="s">
        <v>38</v>
      </c>
      <c r="L212" t="s">
        <v>2569</v>
      </c>
      <c r="M212" s="14" t="s">
        <v>2570</v>
      </c>
      <c r="N212" t="s">
        <v>81</v>
      </c>
      <c r="O212" t="s">
        <v>26</v>
      </c>
      <c r="P212" t="s">
        <v>3575</v>
      </c>
      <c r="Q212" t="s">
        <v>50</v>
      </c>
      <c r="R212" s="5">
        <v>92020</v>
      </c>
      <c r="S212" t="s">
        <v>51</v>
      </c>
      <c r="T212" t="s">
        <v>2969</v>
      </c>
      <c r="U212" t="s">
        <v>31</v>
      </c>
      <c r="V212" t="s">
        <v>35</v>
      </c>
      <c r="W212" t="s">
        <v>2970</v>
      </c>
      <c r="X212" s="9">
        <v>387.13600000000002</v>
      </c>
      <c r="Y212">
        <v>4</v>
      </c>
      <c r="Z212" s="12">
        <v>0.2</v>
      </c>
      <c r="AA212" s="9">
        <v>4.8391999999999999</v>
      </c>
      <c r="AB212" t="str">
        <f>IF(AND(SalesData[[#This Row],[Profit]]=0,SalesData[[#This Row],[Sales]]&gt;0),"Zero-Profit Order","OK")</f>
        <v>OK</v>
      </c>
      <c r="AC212" s="9">
        <f>IFERROR(SalesData[[#This Row],[Profit]]/SalesData[[#This Row],[Sales]],0)</f>
        <v>1.2499999999999999E-2</v>
      </c>
      <c r="AE212"/>
    </row>
    <row r="213" spans="1:31" x14ac:dyDescent="0.25">
      <c r="A213">
        <v>7665</v>
      </c>
      <c r="B213" t="s">
        <v>3801</v>
      </c>
      <c r="C213" s="2">
        <v>42592</v>
      </c>
      <c r="D213" s="13">
        <v>41938</v>
      </c>
      <c r="E213" s="8">
        <f>IF(SalesData[[#This Row],[Ship Date]]&lt;SalesData[[#This Row],[Order Date]], SalesData[[#This Row],[Ship Date]], SalesData[[#This Row],[Order Date]])</f>
        <v>41938</v>
      </c>
      <c r="F213" s="8">
        <f>IF(SalesData[[#This Row],[Ship Date]]&lt;SalesData[[#This Row],[Order Date]], SalesData[[#This Row],[Order Date]], SalesData[[#This Row],[Ship Date]])</f>
        <v>42592</v>
      </c>
      <c r="G213" s="11">
        <f>SalesData[[#This Row],[Shipdate fixed]] - SalesData[[#This Row],[Orderdate fixed]]</f>
        <v>654</v>
      </c>
      <c r="H213" s="11">
        <f>YEAR(SalesData[[#This Row],[Orderdate fixed]])</f>
        <v>2014</v>
      </c>
      <c r="I213" s="11" t="str">
        <f>"Q"&amp;ROUNDUP(MONTH(SalesData[[#This Row],[Orderdate fixed]])/3,0)</f>
        <v>Q4</v>
      </c>
      <c r="J213" s="8" t="str">
        <f>TEXT(SalesData[[#This Row],[Orderdate fixed]],"mmm")</f>
        <v>Oct</v>
      </c>
      <c r="K213" t="s">
        <v>38</v>
      </c>
      <c r="L213" t="s">
        <v>3802</v>
      </c>
      <c r="M213" s="14" t="s">
        <v>3803</v>
      </c>
      <c r="N213" t="s">
        <v>81</v>
      </c>
      <c r="O213" t="s">
        <v>26</v>
      </c>
      <c r="P213" t="s">
        <v>3804</v>
      </c>
      <c r="Q213" t="s">
        <v>1387</v>
      </c>
      <c r="R213" s="5">
        <v>71111</v>
      </c>
      <c r="S213" t="s">
        <v>29</v>
      </c>
      <c r="T213" t="s">
        <v>2376</v>
      </c>
      <c r="U213" t="s">
        <v>31</v>
      </c>
      <c r="V213" t="s">
        <v>53</v>
      </c>
      <c r="W213" t="s">
        <v>2377</v>
      </c>
      <c r="X213" s="9">
        <v>129.91999999999999</v>
      </c>
      <c r="Y213">
        <v>4</v>
      </c>
      <c r="Z213" s="12">
        <v>0</v>
      </c>
      <c r="AA213" s="9">
        <v>10.393599999999999</v>
      </c>
      <c r="AB213" t="str">
        <f>IF(AND(SalesData[[#This Row],[Profit]]=0,SalesData[[#This Row],[Sales]]&gt;0),"Zero-Profit Order","OK")</f>
        <v>OK</v>
      </c>
      <c r="AC213" s="9">
        <f>IFERROR(SalesData[[#This Row],[Profit]]/SalesData[[#This Row],[Sales]],0)</f>
        <v>0.08</v>
      </c>
      <c r="AE213"/>
    </row>
    <row r="214" spans="1:31" x14ac:dyDescent="0.25">
      <c r="A214">
        <v>2055</v>
      </c>
      <c r="B214" t="s">
        <v>1641</v>
      </c>
      <c r="C214" s="2">
        <v>42002</v>
      </c>
      <c r="D214" s="13">
        <v>42563</v>
      </c>
      <c r="E214" s="8">
        <f>IF(SalesData[[#This Row],[Ship Date]]&lt;SalesData[[#This Row],[Order Date]], SalesData[[#This Row],[Ship Date]], SalesData[[#This Row],[Order Date]])</f>
        <v>42002</v>
      </c>
      <c r="F214" s="8">
        <f>IF(SalesData[[#This Row],[Ship Date]]&lt;SalesData[[#This Row],[Order Date]], SalesData[[#This Row],[Order Date]], SalesData[[#This Row],[Ship Date]])</f>
        <v>42563</v>
      </c>
      <c r="G214" s="11">
        <f>SalesData[[#This Row],[Shipdate fixed]] - SalesData[[#This Row],[Orderdate fixed]]</f>
        <v>561</v>
      </c>
      <c r="H214" s="11">
        <f>YEAR(SalesData[[#This Row],[Orderdate fixed]])</f>
        <v>2014</v>
      </c>
      <c r="I214" s="11" t="str">
        <f>"Q"&amp;ROUNDUP(MONTH(SalesData[[#This Row],[Orderdate fixed]])/3,0)</f>
        <v>Q4</v>
      </c>
      <c r="J214" s="8" t="str">
        <f>TEXT(SalesData[[#This Row],[Orderdate fixed]],"mmm")</f>
        <v>Dec</v>
      </c>
      <c r="K214" t="s">
        <v>38</v>
      </c>
      <c r="L214" t="s">
        <v>1642</v>
      </c>
      <c r="M214" s="14" t="s">
        <v>1643</v>
      </c>
      <c r="N214" t="s">
        <v>25</v>
      </c>
      <c r="O214" t="s">
        <v>26</v>
      </c>
      <c r="P214" t="s">
        <v>616</v>
      </c>
      <c r="Q214" t="s">
        <v>100</v>
      </c>
      <c r="R214" s="5">
        <v>47374</v>
      </c>
      <c r="S214" t="s">
        <v>84</v>
      </c>
      <c r="T214" t="s">
        <v>1477</v>
      </c>
      <c r="U214" t="s">
        <v>31</v>
      </c>
      <c r="V214" t="s">
        <v>53</v>
      </c>
      <c r="W214" t="s">
        <v>1478</v>
      </c>
      <c r="X214" s="9">
        <v>17.309999999999999</v>
      </c>
      <c r="Y214">
        <v>3</v>
      </c>
      <c r="Z214" s="12">
        <v>0</v>
      </c>
      <c r="AA214" s="9">
        <v>5.1929999999999996</v>
      </c>
      <c r="AB214" t="str">
        <f>IF(AND(SalesData[[#This Row],[Profit]]=0,SalesData[[#This Row],[Sales]]&gt;0),"Zero-Profit Order","OK")</f>
        <v>OK</v>
      </c>
      <c r="AC214" s="9">
        <f>IFERROR(SalesData[[#This Row],[Profit]]/SalesData[[#This Row],[Sales]],0)</f>
        <v>0.3</v>
      </c>
      <c r="AE214"/>
    </row>
    <row r="215" spans="1:31" x14ac:dyDescent="0.25">
      <c r="A215">
        <v>7573</v>
      </c>
      <c r="B215" t="s">
        <v>3775</v>
      </c>
      <c r="C215" s="2">
        <v>42582</v>
      </c>
      <c r="D215" s="13">
        <v>41938</v>
      </c>
      <c r="E215" s="8">
        <f>IF(SalesData[[#This Row],[Ship Date]]&lt;SalesData[[#This Row],[Order Date]], SalesData[[#This Row],[Ship Date]], SalesData[[#This Row],[Order Date]])</f>
        <v>41938</v>
      </c>
      <c r="F215" s="8">
        <f>IF(SalesData[[#This Row],[Ship Date]]&lt;SalesData[[#This Row],[Order Date]], SalesData[[#This Row],[Order Date]], SalesData[[#This Row],[Ship Date]])</f>
        <v>42582</v>
      </c>
      <c r="G215" s="11">
        <f>SalesData[[#This Row],[Shipdate fixed]] - SalesData[[#This Row],[Orderdate fixed]]</f>
        <v>644</v>
      </c>
      <c r="H215" s="11">
        <f>YEAR(SalesData[[#This Row],[Orderdate fixed]])</f>
        <v>2014</v>
      </c>
      <c r="I215" s="11" t="str">
        <f>"Q"&amp;ROUNDUP(MONTH(SalesData[[#This Row],[Orderdate fixed]])/3,0)</f>
        <v>Q4</v>
      </c>
      <c r="J215" s="8" t="str">
        <f>TEXT(SalesData[[#This Row],[Orderdate fixed]],"mmm")</f>
        <v>Oct</v>
      </c>
      <c r="K215" t="s">
        <v>38</v>
      </c>
      <c r="L215" t="s">
        <v>1526</v>
      </c>
      <c r="M215" s="14" t="s">
        <v>1527</v>
      </c>
      <c r="N215" t="s">
        <v>81</v>
      </c>
      <c r="O215" t="s">
        <v>26</v>
      </c>
      <c r="P215" t="s">
        <v>3776</v>
      </c>
      <c r="Q215" t="s">
        <v>697</v>
      </c>
      <c r="R215" s="5">
        <v>23602</v>
      </c>
      <c r="S215" t="s">
        <v>29</v>
      </c>
      <c r="T215" t="s">
        <v>1446</v>
      </c>
      <c r="U215" t="s">
        <v>31</v>
      </c>
      <c r="V215" t="s">
        <v>44</v>
      </c>
      <c r="W215" t="s">
        <v>1447</v>
      </c>
      <c r="X215" s="9">
        <v>591.32000000000005</v>
      </c>
      <c r="Y215">
        <v>4</v>
      </c>
      <c r="Z215" s="12">
        <v>0</v>
      </c>
      <c r="AA215" s="9">
        <v>112.35080000000001</v>
      </c>
      <c r="AB215" t="str">
        <f>IF(AND(SalesData[[#This Row],[Profit]]=0,SalesData[[#This Row],[Sales]]&gt;0),"Zero-Profit Order","OK")</f>
        <v>OK</v>
      </c>
      <c r="AC215" s="9">
        <f>IFERROR(SalesData[[#This Row],[Profit]]/SalesData[[#This Row],[Sales]],0)</f>
        <v>0.19</v>
      </c>
      <c r="AE215"/>
    </row>
    <row r="216" spans="1:31" x14ac:dyDescent="0.25">
      <c r="A216">
        <v>7206</v>
      </c>
      <c r="B216" t="s">
        <v>3660</v>
      </c>
      <c r="C216" s="2">
        <v>42264</v>
      </c>
      <c r="D216" s="13">
        <v>42896</v>
      </c>
      <c r="E216" s="8">
        <f>IF(SalesData[[#This Row],[Ship Date]]&lt;SalesData[[#This Row],[Order Date]], SalesData[[#This Row],[Ship Date]], SalesData[[#This Row],[Order Date]])</f>
        <v>42264</v>
      </c>
      <c r="F216" s="8">
        <f>IF(SalesData[[#This Row],[Ship Date]]&lt;SalesData[[#This Row],[Order Date]], SalesData[[#This Row],[Order Date]], SalesData[[#This Row],[Ship Date]])</f>
        <v>42896</v>
      </c>
      <c r="G216" s="11">
        <f>SalesData[[#This Row],[Shipdate fixed]] - SalesData[[#This Row],[Orderdate fixed]]</f>
        <v>632</v>
      </c>
      <c r="H216" s="11">
        <f>YEAR(SalesData[[#This Row],[Orderdate fixed]])</f>
        <v>2015</v>
      </c>
      <c r="I216" s="11" t="str">
        <f>"Q"&amp;ROUNDUP(MONTH(SalesData[[#This Row],[Orderdate fixed]])/3,0)</f>
        <v>Q3</v>
      </c>
      <c r="J216" s="8" t="str">
        <f>TEXT(SalesData[[#This Row],[Orderdate fixed]],"mmm")</f>
        <v>Sep</v>
      </c>
      <c r="K216" t="s">
        <v>38</v>
      </c>
      <c r="L216" t="s">
        <v>1183</v>
      </c>
      <c r="M216" s="14" t="s">
        <v>1184</v>
      </c>
      <c r="N216" t="s">
        <v>25</v>
      </c>
      <c r="O216" t="s">
        <v>26</v>
      </c>
      <c r="P216" t="s">
        <v>310</v>
      </c>
      <c r="Q216" t="s">
        <v>50</v>
      </c>
      <c r="R216" s="5">
        <v>94109</v>
      </c>
      <c r="S216" t="s">
        <v>51</v>
      </c>
      <c r="T216" t="s">
        <v>876</v>
      </c>
      <c r="U216" t="s">
        <v>31</v>
      </c>
      <c r="V216" t="s">
        <v>53</v>
      </c>
      <c r="W216" t="s">
        <v>877</v>
      </c>
      <c r="X216" s="9">
        <v>17.46</v>
      </c>
      <c r="Y216">
        <v>2</v>
      </c>
      <c r="Z216" s="12">
        <v>0</v>
      </c>
      <c r="AA216" s="9">
        <v>5.9363999999999999</v>
      </c>
      <c r="AB216" t="str">
        <f>IF(AND(SalesData[[#This Row],[Profit]]=0,SalesData[[#This Row],[Sales]]&gt;0),"Zero-Profit Order","OK")</f>
        <v>OK</v>
      </c>
      <c r="AC216" s="9">
        <f>IFERROR(SalesData[[#This Row],[Profit]]/SalesData[[#This Row],[Sales]],0)</f>
        <v>0.33999999999999997</v>
      </c>
      <c r="AE216"/>
    </row>
    <row r="217" spans="1:31" x14ac:dyDescent="0.25">
      <c r="A217">
        <v>885</v>
      </c>
      <c r="B217" t="s">
        <v>872</v>
      </c>
      <c r="C217" s="2">
        <v>43225</v>
      </c>
      <c r="D217" s="13">
        <v>41734</v>
      </c>
      <c r="E217" s="8">
        <f>IF(SalesData[[#This Row],[Ship Date]]&lt;SalesData[[#This Row],[Order Date]], SalesData[[#This Row],[Ship Date]], SalesData[[#This Row],[Order Date]])</f>
        <v>41734</v>
      </c>
      <c r="F217" s="8">
        <f>IF(SalesData[[#This Row],[Ship Date]]&lt;SalesData[[#This Row],[Order Date]], SalesData[[#This Row],[Order Date]], SalesData[[#This Row],[Ship Date]])</f>
        <v>43225</v>
      </c>
      <c r="G217" s="11">
        <f>SalesData[[#This Row],[Shipdate fixed]] - SalesData[[#This Row],[Orderdate fixed]]</f>
        <v>1491</v>
      </c>
      <c r="H217" s="11">
        <f>YEAR(SalesData[[#This Row],[Orderdate fixed]])</f>
        <v>2014</v>
      </c>
      <c r="I217" s="11" t="str">
        <f>"Q"&amp;ROUNDUP(MONTH(SalesData[[#This Row],[Orderdate fixed]])/3,0)</f>
        <v>Q2</v>
      </c>
      <c r="J217" s="8" t="str">
        <f>TEXT(SalesData[[#This Row],[Orderdate fixed]],"mmm")</f>
        <v>Apr</v>
      </c>
      <c r="K217" t="s">
        <v>38</v>
      </c>
      <c r="L217" t="s">
        <v>873</v>
      </c>
      <c r="M217" s="14" t="s">
        <v>874</v>
      </c>
      <c r="N217" t="s">
        <v>25</v>
      </c>
      <c r="O217" t="s">
        <v>26</v>
      </c>
      <c r="P217" t="s">
        <v>875</v>
      </c>
      <c r="Q217" t="s">
        <v>109</v>
      </c>
      <c r="R217" s="5">
        <v>14609</v>
      </c>
      <c r="S217" t="s">
        <v>62</v>
      </c>
      <c r="T217" t="s">
        <v>876</v>
      </c>
      <c r="U217" t="s">
        <v>31</v>
      </c>
      <c r="V217" t="s">
        <v>53</v>
      </c>
      <c r="W217" t="s">
        <v>877</v>
      </c>
      <c r="X217" s="9">
        <v>17.46</v>
      </c>
      <c r="Y217">
        <v>2</v>
      </c>
      <c r="Z217" s="12">
        <v>0</v>
      </c>
      <c r="AA217" s="9">
        <v>5.9363999999999999</v>
      </c>
      <c r="AB217" t="str">
        <f>IF(AND(SalesData[[#This Row],[Profit]]=0,SalesData[[#This Row],[Sales]]&gt;0),"Zero-Profit Order","OK")</f>
        <v>OK</v>
      </c>
      <c r="AC217" s="9">
        <f>IFERROR(SalesData[[#This Row],[Profit]]/SalesData[[#This Row],[Sales]],0)</f>
        <v>0.33999999999999997</v>
      </c>
      <c r="AE217"/>
    </row>
    <row r="218" spans="1:31" x14ac:dyDescent="0.25">
      <c r="A218">
        <v>9806</v>
      </c>
      <c r="B218" t="s">
        <v>4343</v>
      </c>
      <c r="C218" s="2">
        <v>42585</v>
      </c>
      <c r="D218" s="13">
        <v>42669</v>
      </c>
      <c r="E218" s="8">
        <f>IF(SalesData[[#This Row],[Ship Date]]&lt;SalesData[[#This Row],[Order Date]], SalesData[[#This Row],[Ship Date]], SalesData[[#This Row],[Order Date]])</f>
        <v>42585</v>
      </c>
      <c r="F218" s="8">
        <f>IF(SalesData[[#This Row],[Ship Date]]&lt;SalesData[[#This Row],[Order Date]], SalesData[[#This Row],[Order Date]], SalesData[[#This Row],[Ship Date]])</f>
        <v>42669</v>
      </c>
      <c r="G218" s="11">
        <f>SalesData[[#This Row],[Shipdate fixed]] - SalesData[[#This Row],[Orderdate fixed]]</f>
        <v>84</v>
      </c>
      <c r="H218" s="11">
        <f>YEAR(SalesData[[#This Row],[Orderdate fixed]])</f>
        <v>2016</v>
      </c>
      <c r="I218" s="11" t="str">
        <f>"Q"&amp;ROUNDUP(MONTH(SalesData[[#This Row],[Orderdate fixed]])/3,0)</f>
        <v>Q3</v>
      </c>
      <c r="J218" s="8" t="str">
        <f>TEXT(SalesData[[#This Row],[Orderdate fixed]],"mmm")</f>
        <v>Aug</v>
      </c>
      <c r="K218" t="s">
        <v>38</v>
      </c>
      <c r="L218" t="s">
        <v>1931</v>
      </c>
      <c r="M218" s="14" t="s">
        <v>1932</v>
      </c>
      <c r="N218" t="s">
        <v>90</v>
      </c>
      <c r="O218" t="s">
        <v>26</v>
      </c>
      <c r="P218" t="s">
        <v>41</v>
      </c>
      <c r="Q218" t="s">
        <v>42</v>
      </c>
      <c r="R218" s="5">
        <v>33311</v>
      </c>
      <c r="S218" t="s">
        <v>29</v>
      </c>
      <c r="T218" t="s">
        <v>1499</v>
      </c>
      <c r="U218" t="s">
        <v>31</v>
      </c>
      <c r="V218" t="s">
        <v>53</v>
      </c>
      <c r="W218" t="s">
        <v>1500</v>
      </c>
      <c r="X218" s="9">
        <v>45.567999999999998</v>
      </c>
      <c r="Y218">
        <v>2</v>
      </c>
      <c r="Z218" s="12">
        <v>0.2</v>
      </c>
      <c r="AA218" s="9">
        <v>9.6831999999999994</v>
      </c>
      <c r="AB218" t="str">
        <f>IF(AND(SalesData[[#This Row],[Profit]]=0,SalesData[[#This Row],[Sales]]&gt;0),"Zero-Profit Order","OK")</f>
        <v>OK</v>
      </c>
      <c r="AC218" s="9">
        <f>IFERROR(SalesData[[#This Row],[Profit]]/SalesData[[#This Row],[Sales]],0)</f>
        <v>0.21249999999999999</v>
      </c>
      <c r="AE218"/>
    </row>
    <row r="219" spans="1:31" x14ac:dyDescent="0.25">
      <c r="A219">
        <v>8086</v>
      </c>
      <c r="B219" t="s">
        <v>3910</v>
      </c>
      <c r="C219" s="2">
        <v>42578</v>
      </c>
      <c r="D219" s="13">
        <v>42669</v>
      </c>
      <c r="E219" s="8">
        <f>IF(SalesData[[#This Row],[Ship Date]]&lt;SalesData[[#This Row],[Order Date]], SalesData[[#This Row],[Ship Date]], SalesData[[#This Row],[Order Date]])</f>
        <v>42578</v>
      </c>
      <c r="F219" s="8">
        <f>IF(SalesData[[#This Row],[Ship Date]]&lt;SalesData[[#This Row],[Order Date]], SalesData[[#This Row],[Order Date]], SalesData[[#This Row],[Ship Date]])</f>
        <v>42669</v>
      </c>
      <c r="G219" s="11">
        <f>SalesData[[#This Row],[Shipdate fixed]] - SalesData[[#This Row],[Orderdate fixed]]</f>
        <v>91</v>
      </c>
      <c r="H219" s="11">
        <f>YEAR(SalesData[[#This Row],[Orderdate fixed]])</f>
        <v>2016</v>
      </c>
      <c r="I219" s="11" t="str">
        <f>"Q"&amp;ROUNDUP(MONTH(SalesData[[#This Row],[Orderdate fixed]])/3,0)</f>
        <v>Q3</v>
      </c>
      <c r="J219" s="8" t="str">
        <f>TEXT(SalesData[[#This Row],[Orderdate fixed]],"mmm")</f>
        <v>Jul</v>
      </c>
      <c r="K219" t="s">
        <v>38</v>
      </c>
      <c r="L219" t="s">
        <v>3911</v>
      </c>
      <c r="M219" s="14" t="s">
        <v>3912</v>
      </c>
      <c r="N219" t="s">
        <v>90</v>
      </c>
      <c r="O219" t="s">
        <v>26</v>
      </c>
      <c r="P219" t="s">
        <v>670</v>
      </c>
      <c r="Q219" t="s">
        <v>697</v>
      </c>
      <c r="R219" s="5">
        <v>22204</v>
      </c>
      <c r="S219" t="s">
        <v>29</v>
      </c>
      <c r="T219" t="s">
        <v>474</v>
      </c>
      <c r="U219" t="s">
        <v>31</v>
      </c>
      <c r="V219" t="s">
        <v>53</v>
      </c>
      <c r="W219" t="s">
        <v>475</v>
      </c>
      <c r="X219" s="9">
        <v>61.1</v>
      </c>
      <c r="Y219">
        <v>5</v>
      </c>
      <c r="Z219" s="12">
        <v>0</v>
      </c>
      <c r="AA219" s="9">
        <v>18.329999999999998</v>
      </c>
      <c r="AB219" t="str">
        <f>IF(AND(SalesData[[#This Row],[Profit]]=0,SalesData[[#This Row],[Sales]]&gt;0),"Zero-Profit Order","OK")</f>
        <v>OK</v>
      </c>
      <c r="AC219" s="9">
        <f>IFERROR(SalesData[[#This Row],[Profit]]/SalesData[[#This Row],[Sales]],0)</f>
        <v>0.3</v>
      </c>
      <c r="AE219"/>
    </row>
    <row r="220" spans="1:31" x14ac:dyDescent="0.25">
      <c r="A220">
        <v>6286</v>
      </c>
      <c r="B220" t="s">
        <v>3409</v>
      </c>
      <c r="C220" s="2">
        <v>42584</v>
      </c>
      <c r="D220" s="13">
        <v>42669</v>
      </c>
      <c r="E220" s="8">
        <f>IF(SalesData[[#This Row],[Ship Date]]&lt;SalesData[[#This Row],[Order Date]], SalesData[[#This Row],[Ship Date]], SalesData[[#This Row],[Order Date]])</f>
        <v>42584</v>
      </c>
      <c r="F220" s="8">
        <f>IF(SalesData[[#This Row],[Ship Date]]&lt;SalesData[[#This Row],[Order Date]], SalesData[[#This Row],[Order Date]], SalesData[[#This Row],[Ship Date]])</f>
        <v>42669</v>
      </c>
      <c r="G220" s="11">
        <f>SalesData[[#This Row],[Shipdate fixed]] - SalesData[[#This Row],[Orderdate fixed]]</f>
        <v>85</v>
      </c>
      <c r="H220" s="11">
        <f>YEAR(SalesData[[#This Row],[Orderdate fixed]])</f>
        <v>2016</v>
      </c>
      <c r="I220" s="11" t="str">
        <f>"Q"&amp;ROUNDUP(MONTH(SalesData[[#This Row],[Orderdate fixed]])/3,0)</f>
        <v>Q3</v>
      </c>
      <c r="J220" s="8" t="str">
        <f>TEXT(SalesData[[#This Row],[Orderdate fixed]],"mmm")</f>
        <v>Aug</v>
      </c>
      <c r="K220" t="s">
        <v>38</v>
      </c>
      <c r="L220" t="s">
        <v>257</v>
      </c>
      <c r="M220" s="14" t="s">
        <v>258</v>
      </c>
      <c r="N220" t="s">
        <v>81</v>
      </c>
      <c r="O220" t="s">
        <v>26</v>
      </c>
      <c r="P220" t="s">
        <v>2041</v>
      </c>
      <c r="Q220" t="s">
        <v>215</v>
      </c>
      <c r="R220" s="5">
        <v>44107</v>
      </c>
      <c r="S220" t="s">
        <v>62</v>
      </c>
      <c r="T220" t="s">
        <v>1704</v>
      </c>
      <c r="U220" t="s">
        <v>31</v>
      </c>
      <c r="V220" t="s">
        <v>44</v>
      </c>
      <c r="W220" t="s">
        <v>1705</v>
      </c>
      <c r="X220" s="9">
        <v>661.17600000000004</v>
      </c>
      <c r="Y220">
        <v>2</v>
      </c>
      <c r="Z220" s="12">
        <v>0.4</v>
      </c>
      <c r="AA220" s="9">
        <v>-231.41159999999999</v>
      </c>
      <c r="AB220" t="str">
        <f>IF(AND(SalesData[[#This Row],[Profit]]=0,SalesData[[#This Row],[Sales]]&gt;0),"Zero-Profit Order","OK")</f>
        <v>OK</v>
      </c>
      <c r="AC220" s="9">
        <f>IFERROR(SalesData[[#This Row],[Profit]]/SalesData[[#This Row],[Sales]],0)</f>
        <v>-0.35</v>
      </c>
      <c r="AE220"/>
    </row>
    <row r="221" spans="1:31" x14ac:dyDescent="0.25">
      <c r="A221">
        <v>4208</v>
      </c>
      <c r="B221" t="s">
        <v>2719</v>
      </c>
      <c r="C221" s="2">
        <v>42643</v>
      </c>
      <c r="D221" s="13">
        <v>41681</v>
      </c>
      <c r="E221" s="8">
        <f>IF(SalesData[[#This Row],[Ship Date]]&lt;SalesData[[#This Row],[Order Date]], SalesData[[#This Row],[Ship Date]], SalesData[[#This Row],[Order Date]])</f>
        <v>41681</v>
      </c>
      <c r="F221" s="8">
        <f>IF(SalesData[[#This Row],[Ship Date]]&lt;SalesData[[#This Row],[Order Date]], SalesData[[#This Row],[Order Date]], SalesData[[#This Row],[Ship Date]])</f>
        <v>42643</v>
      </c>
      <c r="G221" s="11">
        <f>SalesData[[#This Row],[Shipdate fixed]] - SalesData[[#This Row],[Orderdate fixed]]</f>
        <v>962</v>
      </c>
      <c r="H221" s="11">
        <f>YEAR(SalesData[[#This Row],[Orderdate fixed]])</f>
        <v>2014</v>
      </c>
      <c r="I221" s="11" t="str">
        <f>"Q"&amp;ROUNDUP(MONTH(SalesData[[#This Row],[Orderdate fixed]])/3,0)</f>
        <v>Q1</v>
      </c>
      <c r="J221" s="8" t="str">
        <f>TEXT(SalesData[[#This Row],[Orderdate fixed]],"mmm")</f>
        <v>Feb</v>
      </c>
      <c r="K221" t="s">
        <v>22</v>
      </c>
      <c r="L221" t="s">
        <v>1620</v>
      </c>
      <c r="M221" s="14" t="s">
        <v>1621</v>
      </c>
      <c r="N221" t="s">
        <v>25</v>
      </c>
      <c r="O221" t="s">
        <v>26</v>
      </c>
      <c r="P221" t="s">
        <v>2720</v>
      </c>
      <c r="Q221" t="s">
        <v>1626</v>
      </c>
      <c r="R221" s="5">
        <v>2920</v>
      </c>
      <c r="S221" t="s">
        <v>62</v>
      </c>
      <c r="T221" t="s">
        <v>404</v>
      </c>
      <c r="U221" t="s">
        <v>31</v>
      </c>
      <c r="V221" t="s">
        <v>53</v>
      </c>
      <c r="W221" t="s">
        <v>405</v>
      </c>
      <c r="X221" s="9">
        <v>17.670000000000002</v>
      </c>
      <c r="Y221">
        <v>3</v>
      </c>
      <c r="Z221" s="12">
        <v>0</v>
      </c>
      <c r="AA221" s="9">
        <v>7.7747999999999999</v>
      </c>
      <c r="AB221" t="str">
        <f>IF(AND(SalesData[[#This Row],[Profit]]=0,SalesData[[#This Row],[Sales]]&gt;0),"Zero-Profit Order","OK")</f>
        <v>OK</v>
      </c>
      <c r="AC221" s="9">
        <f>IFERROR(SalesData[[#This Row],[Profit]]/SalesData[[#This Row],[Sales]],0)</f>
        <v>0.43999999999999995</v>
      </c>
      <c r="AE221"/>
    </row>
    <row r="222" spans="1:31" x14ac:dyDescent="0.25">
      <c r="A222">
        <v>528</v>
      </c>
      <c r="B222" t="s">
        <v>552</v>
      </c>
      <c r="C222" s="2">
        <v>42591</v>
      </c>
      <c r="D222" s="13">
        <v>43034</v>
      </c>
      <c r="E222" s="8">
        <f>IF(SalesData[[#This Row],[Ship Date]]&lt;SalesData[[#This Row],[Order Date]], SalesData[[#This Row],[Ship Date]], SalesData[[#This Row],[Order Date]])</f>
        <v>42591</v>
      </c>
      <c r="F222" s="8">
        <f>IF(SalesData[[#This Row],[Ship Date]]&lt;SalesData[[#This Row],[Order Date]], SalesData[[#This Row],[Order Date]], SalesData[[#This Row],[Ship Date]])</f>
        <v>43034</v>
      </c>
      <c r="G222" s="11">
        <f>SalesData[[#This Row],[Shipdate fixed]] - SalesData[[#This Row],[Orderdate fixed]]</f>
        <v>443</v>
      </c>
      <c r="H222" s="11">
        <f>YEAR(SalesData[[#This Row],[Orderdate fixed]])</f>
        <v>2016</v>
      </c>
      <c r="I222" s="11" t="str">
        <f>"Q"&amp;ROUNDUP(MONTH(SalesData[[#This Row],[Orderdate fixed]])/3,0)</f>
        <v>Q3</v>
      </c>
      <c r="J222" s="8" t="str">
        <f>TEXT(SalesData[[#This Row],[Orderdate fixed]],"mmm")</f>
        <v>Aug</v>
      </c>
      <c r="K222" t="s">
        <v>38</v>
      </c>
      <c r="L222" t="s">
        <v>553</v>
      </c>
      <c r="M222" s="14" t="s">
        <v>554</v>
      </c>
      <c r="N222" t="s">
        <v>90</v>
      </c>
      <c r="O222" t="s">
        <v>26</v>
      </c>
      <c r="P222" t="s">
        <v>555</v>
      </c>
      <c r="Q222" t="s">
        <v>42</v>
      </c>
      <c r="R222" s="5">
        <v>33801</v>
      </c>
      <c r="S222" t="s">
        <v>29</v>
      </c>
      <c r="T222" t="s">
        <v>365</v>
      </c>
      <c r="U222" t="s">
        <v>31</v>
      </c>
      <c r="V222" t="s">
        <v>53</v>
      </c>
      <c r="W222" t="s">
        <v>366</v>
      </c>
      <c r="X222" s="9">
        <v>45.695999999999998</v>
      </c>
      <c r="Y222">
        <v>3</v>
      </c>
      <c r="Z222" s="12">
        <v>0.2</v>
      </c>
      <c r="AA222" s="9">
        <v>5.1407999999999996</v>
      </c>
      <c r="AB222" t="str">
        <f>IF(AND(SalesData[[#This Row],[Profit]]=0,SalesData[[#This Row],[Sales]]&gt;0),"Zero-Profit Order","OK")</f>
        <v>OK</v>
      </c>
      <c r="AC222" s="9">
        <f>IFERROR(SalesData[[#This Row],[Profit]]/SalesData[[#This Row],[Sales]],0)</f>
        <v>0.1125</v>
      </c>
      <c r="AE222"/>
    </row>
    <row r="223" spans="1:31" x14ac:dyDescent="0.25">
      <c r="A223">
        <v>8678</v>
      </c>
      <c r="B223" t="s">
        <v>4075</v>
      </c>
      <c r="C223" s="2">
        <v>42611</v>
      </c>
      <c r="D223" s="13">
        <v>43034</v>
      </c>
      <c r="E223" s="8">
        <f>IF(SalesData[[#This Row],[Ship Date]]&lt;SalesData[[#This Row],[Order Date]], SalesData[[#This Row],[Ship Date]], SalesData[[#This Row],[Order Date]])</f>
        <v>42611</v>
      </c>
      <c r="F223" s="8">
        <f>IF(SalesData[[#This Row],[Ship Date]]&lt;SalesData[[#This Row],[Order Date]], SalesData[[#This Row],[Order Date]], SalesData[[#This Row],[Ship Date]])</f>
        <v>43034</v>
      </c>
      <c r="G223" s="11">
        <f>SalesData[[#This Row],[Shipdate fixed]] - SalesData[[#This Row],[Orderdate fixed]]</f>
        <v>423</v>
      </c>
      <c r="H223" s="11">
        <f>YEAR(SalesData[[#This Row],[Orderdate fixed]])</f>
        <v>2016</v>
      </c>
      <c r="I223" s="11" t="str">
        <f>"Q"&amp;ROUNDUP(MONTH(SalesData[[#This Row],[Orderdate fixed]])/3,0)</f>
        <v>Q3</v>
      </c>
      <c r="J223" s="8" t="str">
        <f>TEXT(SalesData[[#This Row],[Orderdate fixed]],"mmm")</f>
        <v>Aug</v>
      </c>
      <c r="K223" t="s">
        <v>78</v>
      </c>
      <c r="L223" t="s">
        <v>385</v>
      </c>
      <c r="M223" s="14" t="s">
        <v>386</v>
      </c>
      <c r="N223" t="s">
        <v>25</v>
      </c>
      <c r="O223" t="s">
        <v>26</v>
      </c>
      <c r="P223" t="s">
        <v>4076</v>
      </c>
      <c r="Q223" t="s">
        <v>83</v>
      </c>
      <c r="R223" s="5">
        <v>76063</v>
      </c>
      <c r="S223" t="s">
        <v>84</v>
      </c>
      <c r="T223" t="s">
        <v>1446</v>
      </c>
      <c r="U223" t="s">
        <v>31</v>
      </c>
      <c r="V223" t="s">
        <v>44</v>
      </c>
      <c r="W223" t="s">
        <v>1447</v>
      </c>
      <c r="X223" s="9">
        <v>517.40499999999997</v>
      </c>
      <c r="Y223">
        <v>5</v>
      </c>
      <c r="Z223" s="12">
        <v>0.3</v>
      </c>
      <c r="AA223" s="9">
        <v>-81.3065</v>
      </c>
      <c r="AB223" t="str">
        <f>IF(AND(SalesData[[#This Row],[Profit]]=0,SalesData[[#This Row],[Sales]]&gt;0),"Zero-Profit Order","OK")</f>
        <v>OK</v>
      </c>
      <c r="AC223" s="9">
        <f>IFERROR(SalesData[[#This Row],[Profit]]/SalesData[[#This Row],[Sales]],0)</f>
        <v>-0.15714285714285714</v>
      </c>
      <c r="AE223"/>
    </row>
    <row r="224" spans="1:31" x14ac:dyDescent="0.25">
      <c r="A224">
        <v>527</v>
      </c>
      <c r="B224" t="s">
        <v>552</v>
      </c>
      <c r="C224" s="2">
        <v>42590</v>
      </c>
      <c r="D224" s="13">
        <v>43034</v>
      </c>
      <c r="E224" s="8">
        <f>IF(SalesData[[#This Row],[Ship Date]]&lt;SalesData[[#This Row],[Order Date]], SalesData[[#This Row],[Ship Date]], SalesData[[#This Row],[Order Date]])</f>
        <v>42590</v>
      </c>
      <c r="F224" s="8">
        <f>IF(SalesData[[#This Row],[Ship Date]]&lt;SalesData[[#This Row],[Order Date]], SalesData[[#This Row],[Order Date]], SalesData[[#This Row],[Ship Date]])</f>
        <v>43034</v>
      </c>
      <c r="G224" s="11">
        <f>SalesData[[#This Row],[Shipdate fixed]] - SalesData[[#This Row],[Orderdate fixed]]</f>
        <v>444</v>
      </c>
      <c r="H224" s="11">
        <f>YEAR(SalesData[[#This Row],[Orderdate fixed]])</f>
        <v>2016</v>
      </c>
      <c r="I224" s="11" t="str">
        <f>"Q"&amp;ROUNDUP(MONTH(SalesData[[#This Row],[Orderdate fixed]])/3,0)</f>
        <v>Q3</v>
      </c>
      <c r="J224" s="8" t="str">
        <f>TEXT(SalesData[[#This Row],[Orderdate fixed]],"mmm")</f>
        <v>Aug</v>
      </c>
      <c r="K224" t="s">
        <v>38</v>
      </c>
      <c r="L224" t="s">
        <v>553</v>
      </c>
      <c r="M224" s="14" t="s">
        <v>554</v>
      </c>
      <c r="N224" t="s">
        <v>90</v>
      </c>
      <c r="O224" t="s">
        <v>26</v>
      </c>
      <c r="P224" t="s">
        <v>555</v>
      </c>
      <c r="Q224" t="s">
        <v>42</v>
      </c>
      <c r="R224" s="5">
        <v>33801</v>
      </c>
      <c r="S224" t="s">
        <v>29</v>
      </c>
      <c r="T224" t="s">
        <v>556</v>
      </c>
      <c r="U224" t="s">
        <v>31</v>
      </c>
      <c r="V224" t="s">
        <v>35</v>
      </c>
      <c r="W224" t="s">
        <v>557</v>
      </c>
      <c r="X224" s="9">
        <v>683.952</v>
      </c>
      <c r="Y224">
        <v>3</v>
      </c>
      <c r="Z224" s="12">
        <v>0.2</v>
      </c>
      <c r="AA224" s="9">
        <v>42.747</v>
      </c>
      <c r="AB224" t="str">
        <f>IF(AND(SalesData[[#This Row],[Profit]]=0,SalesData[[#This Row],[Sales]]&gt;0),"Zero-Profit Order","OK")</f>
        <v>OK</v>
      </c>
      <c r="AC224" s="9">
        <f>IFERROR(SalesData[[#This Row],[Profit]]/SalesData[[#This Row],[Sales]],0)</f>
        <v>6.25E-2</v>
      </c>
      <c r="AE224"/>
    </row>
    <row r="225" spans="1:31" x14ac:dyDescent="0.25">
      <c r="A225">
        <v>3870</v>
      </c>
      <c r="B225" t="s">
        <v>2589</v>
      </c>
      <c r="C225" s="2">
        <v>42601</v>
      </c>
      <c r="D225" s="13">
        <v>42304</v>
      </c>
      <c r="E225" s="8">
        <f>IF(SalesData[[#This Row],[Ship Date]]&lt;SalesData[[#This Row],[Order Date]], SalesData[[#This Row],[Ship Date]], SalesData[[#This Row],[Order Date]])</f>
        <v>42304</v>
      </c>
      <c r="F225" s="8">
        <f>IF(SalesData[[#This Row],[Ship Date]]&lt;SalesData[[#This Row],[Order Date]], SalesData[[#This Row],[Order Date]], SalesData[[#This Row],[Ship Date]])</f>
        <v>42601</v>
      </c>
      <c r="G225" s="11">
        <f>SalesData[[#This Row],[Shipdate fixed]] - SalesData[[#This Row],[Orderdate fixed]]</f>
        <v>297</v>
      </c>
      <c r="H225" s="11">
        <f>YEAR(SalesData[[#This Row],[Orderdate fixed]])</f>
        <v>2015</v>
      </c>
      <c r="I225" s="11" t="str">
        <f>"Q"&amp;ROUNDUP(MONTH(SalesData[[#This Row],[Orderdate fixed]])/3,0)</f>
        <v>Q4</v>
      </c>
      <c r="J225" s="8" t="str">
        <f>TEXT(SalesData[[#This Row],[Orderdate fixed]],"mmm")</f>
        <v>Oct</v>
      </c>
      <c r="K225" t="s">
        <v>22</v>
      </c>
      <c r="L225" t="s">
        <v>2590</v>
      </c>
      <c r="M225" s="14" t="s">
        <v>2591</v>
      </c>
      <c r="N225" t="s">
        <v>25</v>
      </c>
      <c r="O225" t="s">
        <v>26</v>
      </c>
      <c r="P225" t="s">
        <v>620</v>
      </c>
      <c r="Q225" t="s">
        <v>50</v>
      </c>
      <c r="R225" s="5">
        <v>92105</v>
      </c>
      <c r="S225" t="s">
        <v>51</v>
      </c>
      <c r="T225" t="s">
        <v>1083</v>
      </c>
      <c r="U225" t="s">
        <v>31</v>
      </c>
      <c r="V225" t="s">
        <v>35</v>
      </c>
      <c r="W225" t="s">
        <v>1084</v>
      </c>
      <c r="X225" s="9">
        <v>191.96799999999999</v>
      </c>
      <c r="Y225">
        <v>7</v>
      </c>
      <c r="Z225" s="12">
        <v>0.2</v>
      </c>
      <c r="AA225" s="9">
        <v>16.7972</v>
      </c>
      <c r="AB225" t="str">
        <f>IF(AND(SalesData[[#This Row],[Profit]]=0,SalesData[[#This Row],[Sales]]&gt;0),"Zero-Profit Order","OK")</f>
        <v>OK</v>
      </c>
      <c r="AC225" s="9">
        <f>IFERROR(SalesData[[#This Row],[Profit]]/SalesData[[#This Row],[Sales]],0)</f>
        <v>8.7500000000000008E-2</v>
      </c>
      <c r="AE225"/>
    </row>
    <row r="226" spans="1:31" x14ac:dyDescent="0.25">
      <c r="A226">
        <v>3869</v>
      </c>
      <c r="B226" t="s">
        <v>2589</v>
      </c>
      <c r="C226" s="2">
        <v>42600</v>
      </c>
      <c r="D226" s="13">
        <v>42304</v>
      </c>
      <c r="E226" s="8">
        <f>IF(SalesData[[#This Row],[Ship Date]]&lt;SalesData[[#This Row],[Order Date]], SalesData[[#This Row],[Ship Date]], SalesData[[#This Row],[Order Date]])</f>
        <v>42304</v>
      </c>
      <c r="F226" s="8">
        <f>IF(SalesData[[#This Row],[Ship Date]]&lt;SalesData[[#This Row],[Order Date]], SalesData[[#This Row],[Order Date]], SalesData[[#This Row],[Ship Date]])</f>
        <v>42600</v>
      </c>
      <c r="G226" s="11">
        <f>SalesData[[#This Row],[Shipdate fixed]] - SalesData[[#This Row],[Orderdate fixed]]</f>
        <v>296</v>
      </c>
      <c r="H226" s="11">
        <f>YEAR(SalesData[[#This Row],[Orderdate fixed]])</f>
        <v>2015</v>
      </c>
      <c r="I226" s="11" t="str">
        <f>"Q"&amp;ROUNDUP(MONTH(SalesData[[#This Row],[Orderdate fixed]])/3,0)</f>
        <v>Q4</v>
      </c>
      <c r="J226" s="8" t="str">
        <f>TEXT(SalesData[[#This Row],[Orderdate fixed]],"mmm")</f>
        <v>Oct</v>
      </c>
      <c r="K226" t="s">
        <v>22</v>
      </c>
      <c r="L226" t="s">
        <v>2590</v>
      </c>
      <c r="M226" s="14" t="s">
        <v>2591</v>
      </c>
      <c r="N226" t="s">
        <v>25</v>
      </c>
      <c r="O226" t="s">
        <v>26</v>
      </c>
      <c r="P226" t="s">
        <v>620</v>
      </c>
      <c r="Q226" t="s">
        <v>50</v>
      </c>
      <c r="R226" s="5">
        <v>92105</v>
      </c>
      <c r="S226" t="s">
        <v>51</v>
      </c>
      <c r="T226" t="s">
        <v>2315</v>
      </c>
      <c r="U226" t="s">
        <v>31</v>
      </c>
      <c r="V226" t="s">
        <v>35</v>
      </c>
      <c r="W226" t="s">
        <v>2316</v>
      </c>
      <c r="X226" s="9">
        <v>240.78399999999999</v>
      </c>
      <c r="Y226">
        <v>1</v>
      </c>
      <c r="Z226" s="12">
        <v>0.2</v>
      </c>
      <c r="AA226" s="9">
        <v>27.088200000000001</v>
      </c>
      <c r="AB226" t="str">
        <f>IF(AND(SalesData[[#This Row],[Profit]]=0,SalesData[[#This Row],[Sales]]&gt;0),"Zero-Profit Order","OK")</f>
        <v>OK</v>
      </c>
      <c r="AC226" s="9">
        <f>IFERROR(SalesData[[#This Row],[Profit]]/SalesData[[#This Row],[Sales]],0)</f>
        <v>0.1125</v>
      </c>
      <c r="AE226"/>
    </row>
    <row r="227" spans="1:31" x14ac:dyDescent="0.25">
      <c r="A227">
        <v>8491</v>
      </c>
      <c r="B227" t="s">
        <v>4028</v>
      </c>
      <c r="C227" s="2">
        <v>42004</v>
      </c>
      <c r="D227" s="13">
        <v>42462</v>
      </c>
      <c r="E227" s="8">
        <f>IF(SalesData[[#This Row],[Ship Date]]&lt;SalesData[[#This Row],[Order Date]], SalesData[[#This Row],[Ship Date]], SalesData[[#This Row],[Order Date]])</f>
        <v>42004</v>
      </c>
      <c r="F227" s="8">
        <f>IF(SalesData[[#This Row],[Ship Date]]&lt;SalesData[[#This Row],[Order Date]], SalesData[[#This Row],[Order Date]], SalesData[[#This Row],[Ship Date]])</f>
        <v>42462</v>
      </c>
      <c r="G227" s="11">
        <f>SalesData[[#This Row],[Shipdate fixed]] - SalesData[[#This Row],[Orderdate fixed]]</f>
        <v>458</v>
      </c>
      <c r="H227" s="11">
        <f>YEAR(SalesData[[#This Row],[Orderdate fixed]])</f>
        <v>2014</v>
      </c>
      <c r="I227" s="11" t="str">
        <f>"Q"&amp;ROUNDUP(MONTH(SalesData[[#This Row],[Orderdate fixed]])/3,0)</f>
        <v>Q4</v>
      </c>
      <c r="J227" s="8" t="str">
        <f>TEXT(SalesData[[#This Row],[Orderdate fixed]],"mmm")</f>
        <v>Dec</v>
      </c>
      <c r="K227" t="s">
        <v>22</v>
      </c>
      <c r="L227" t="s">
        <v>1967</v>
      </c>
      <c r="M227" s="14" t="s">
        <v>1968</v>
      </c>
      <c r="N227" t="s">
        <v>25</v>
      </c>
      <c r="O227" t="s">
        <v>26</v>
      </c>
      <c r="P227" t="s">
        <v>670</v>
      </c>
      <c r="Q227" t="s">
        <v>697</v>
      </c>
      <c r="R227" s="5">
        <v>22204</v>
      </c>
      <c r="S227" t="s">
        <v>29</v>
      </c>
      <c r="T227" t="s">
        <v>2494</v>
      </c>
      <c r="U227" t="s">
        <v>31</v>
      </c>
      <c r="V227" t="s">
        <v>53</v>
      </c>
      <c r="W227" t="s">
        <v>2495</v>
      </c>
      <c r="X227" s="9">
        <v>18.690000000000001</v>
      </c>
      <c r="Y227">
        <v>7</v>
      </c>
      <c r="Z227" s="12">
        <v>0</v>
      </c>
      <c r="AA227" s="9">
        <v>7.1021999999999998</v>
      </c>
      <c r="AB227" t="str">
        <f>IF(AND(SalesData[[#This Row],[Profit]]=0,SalesData[[#This Row],[Sales]]&gt;0),"Zero-Profit Order","OK")</f>
        <v>OK</v>
      </c>
      <c r="AC227" s="9">
        <f>IFERROR(SalesData[[#This Row],[Profit]]/SalesData[[#This Row],[Sales]],0)</f>
        <v>0.37999999999999995</v>
      </c>
      <c r="AE227"/>
    </row>
    <row r="228" spans="1:31" x14ac:dyDescent="0.25">
      <c r="A228">
        <v>6424</v>
      </c>
      <c r="B228" t="s">
        <v>3447</v>
      </c>
      <c r="C228" s="2">
        <v>42609</v>
      </c>
      <c r="D228" s="13">
        <v>42304</v>
      </c>
      <c r="E228" s="8">
        <f>IF(SalesData[[#This Row],[Ship Date]]&lt;SalesData[[#This Row],[Order Date]], SalesData[[#This Row],[Ship Date]], SalesData[[#This Row],[Order Date]])</f>
        <v>42304</v>
      </c>
      <c r="F228" s="8">
        <f>IF(SalesData[[#This Row],[Ship Date]]&lt;SalesData[[#This Row],[Order Date]], SalesData[[#This Row],[Order Date]], SalesData[[#This Row],[Ship Date]])</f>
        <v>42609</v>
      </c>
      <c r="G228" s="11">
        <f>SalesData[[#This Row],[Shipdate fixed]] - SalesData[[#This Row],[Orderdate fixed]]</f>
        <v>305</v>
      </c>
      <c r="H228" s="11">
        <f>YEAR(SalesData[[#This Row],[Orderdate fixed]])</f>
        <v>2015</v>
      </c>
      <c r="I228" s="11" t="str">
        <f>"Q"&amp;ROUNDUP(MONTH(SalesData[[#This Row],[Orderdate fixed]])/3,0)</f>
        <v>Q4</v>
      </c>
      <c r="J228" s="8" t="str">
        <f>TEXT(SalesData[[#This Row],[Orderdate fixed]],"mmm")</f>
        <v>Oct</v>
      </c>
      <c r="K228" t="s">
        <v>78</v>
      </c>
      <c r="L228" t="s">
        <v>974</v>
      </c>
      <c r="M228" s="14" t="s">
        <v>975</v>
      </c>
      <c r="N228" t="s">
        <v>90</v>
      </c>
      <c r="O228" t="s">
        <v>26</v>
      </c>
      <c r="P228" t="s">
        <v>1451</v>
      </c>
      <c r="Q228" t="s">
        <v>50</v>
      </c>
      <c r="R228" s="5">
        <v>94601</v>
      </c>
      <c r="S228" t="s">
        <v>51</v>
      </c>
      <c r="T228" t="s">
        <v>439</v>
      </c>
      <c r="U228" t="s">
        <v>31</v>
      </c>
      <c r="V228" t="s">
        <v>35</v>
      </c>
      <c r="W228" t="s">
        <v>440</v>
      </c>
      <c r="X228" s="9">
        <v>454.27199999999999</v>
      </c>
      <c r="Y228">
        <v>8</v>
      </c>
      <c r="Z228" s="12">
        <v>0.2</v>
      </c>
      <c r="AA228" s="9">
        <v>-73.819199999999995</v>
      </c>
      <c r="AB228" t="str">
        <f>IF(AND(SalesData[[#This Row],[Profit]]=0,SalesData[[#This Row],[Sales]]&gt;0),"Zero-Profit Order","OK")</f>
        <v>OK</v>
      </c>
      <c r="AC228" s="9">
        <f>IFERROR(SalesData[[#This Row],[Profit]]/SalesData[[#This Row],[Sales]],0)</f>
        <v>-0.16250000000000001</v>
      </c>
      <c r="AE228"/>
    </row>
    <row r="229" spans="1:31" x14ac:dyDescent="0.25">
      <c r="A229">
        <v>4950</v>
      </c>
      <c r="B229" t="s">
        <v>2977</v>
      </c>
      <c r="C229" s="2">
        <v>42814</v>
      </c>
      <c r="D229" s="13">
        <v>42778</v>
      </c>
      <c r="E229" s="8">
        <f>IF(SalesData[[#This Row],[Ship Date]]&lt;SalesData[[#This Row],[Order Date]], SalesData[[#This Row],[Ship Date]], SalesData[[#This Row],[Order Date]])</f>
        <v>42778</v>
      </c>
      <c r="F229" s="8">
        <f>IF(SalesData[[#This Row],[Ship Date]]&lt;SalesData[[#This Row],[Order Date]], SalesData[[#This Row],[Order Date]], SalesData[[#This Row],[Ship Date]])</f>
        <v>42814</v>
      </c>
      <c r="G229" s="11">
        <f>SalesData[[#This Row],[Shipdate fixed]] - SalesData[[#This Row],[Orderdate fixed]]</f>
        <v>36</v>
      </c>
      <c r="H229" s="11">
        <f>YEAR(SalesData[[#This Row],[Orderdate fixed]])</f>
        <v>2017</v>
      </c>
      <c r="I229" s="11" t="str">
        <f>"Q"&amp;ROUNDUP(MONTH(SalesData[[#This Row],[Orderdate fixed]])/3,0)</f>
        <v>Q1</v>
      </c>
      <c r="J229" s="8" t="str">
        <f>TEXT(SalesData[[#This Row],[Orderdate fixed]],"mmm")</f>
        <v>Feb</v>
      </c>
      <c r="K229" t="s">
        <v>38</v>
      </c>
      <c r="L229" t="s">
        <v>580</v>
      </c>
      <c r="M229" s="14" t="s">
        <v>581</v>
      </c>
      <c r="N229" t="s">
        <v>25</v>
      </c>
      <c r="O229" t="s">
        <v>26</v>
      </c>
      <c r="P229" t="s">
        <v>49</v>
      </c>
      <c r="Q229" t="s">
        <v>50</v>
      </c>
      <c r="R229" s="5">
        <v>90045</v>
      </c>
      <c r="S229" t="s">
        <v>51</v>
      </c>
      <c r="T229" t="s">
        <v>658</v>
      </c>
      <c r="U229" t="s">
        <v>31</v>
      </c>
      <c r="V229" t="s">
        <v>53</v>
      </c>
      <c r="W229" t="s">
        <v>659</v>
      </c>
      <c r="X229" s="9">
        <v>18.84</v>
      </c>
      <c r="Y229">
        <v>3</v>
      </c>
      <c r="Z229" s="12">
        <v>0</v>
      </c>
      <c r="AA229" s="9">
        <v>6.0288000000000004</v>
      </c>
      <c r="AB229" t="str">
        <f>IF(AND(SalesData[[#This Row],[Profit]]=0,SalesData[[#This Row],[Sales]]&gt;0),"Zero-Profit Order","OK")</f>
        <v>OK</v>
      </c>
      <c r="AC229" s="9">
        <f>IFERROR(SalesData[[#This Row],[Profit]]/SalesData[[#This Row],[Sales]],0)</f>
        <v>0.32</v>
      </c>
      <c r="AE229"/>
    </row>
    <row r="230" spans="1:31" x14ac:dyDescent="0.25">
      <c r="A230">
        <v>3873</v>
      </c>
      <c r="B230" t="s">
        <v>2589</v>
      </c>
      <c r="C230" s="2">
        <v>42602</v>
      </c>
      <c r="D230" s="13">
        <v>42304</v>
      </c>
      <c r="E230" s="8">
        <f>IF(SalesData[[#This Row],[Ship Date]]&lt;SalesData[[#This Row],[Order Date]], SalesData[[#This Row],[Ship Date]], SalesData[[#This Row],[Order Date]])</f>
        <v>42304</v>
      </c>
      <c r="F230" s="8">
        <f>IF(SalesData[[#This Row],[Ship Date]]&lt;SalesData[[#This Row],[Order Date]], SalesData[[#This Row],[Order Date]], SalesData[[#This Row],[Ship Date]])</f>
        <v>42602</v>
      </c>
      <c r="G230" s="11">
        <f>SalesData[[#This Row],[Shipdate fixed]] - SalesData[[#This Row],[Orderdate fixed]]</f>
        <v>298</v>
      </c>
      <c r="H230" s="11">
        <f>YEAR(SalesData[[#This Row],[Orderdate fixed]])</f>
        <v>2015</v>
      </c>
      <c r="I230" s="11" t="str">
        <f>"Q"&amp;ROUNDUP(MONTH(SalesData[[#This Row],[Orderdate fixed]])/3,0)</f>
        <v>Q4</v>
      </c>
      <c r="J230" s="8" t="str">
        <f>TEXT(SalesData[[#This Row],[Orderdate fixed]],"mmm")</f>
        <v>Oct</v>
      </c>
      <c r="K230" t="s">
        <v>22</v>
      </c>
      <c r="L230" t="s">
        <v>2590</v>
      </c>
      <c r="M230" s="14" t="s">
        <v>2591</v>
      </c>
      <c r="N230" t="s">
        <v>25</v>
      </c>
      <c r="O230" t="s">
        <v>26</v>
      </c>
      <c r="P230" t="s">
        <v>620</v>
      </c>
      <c r="Q230" t="s">
        <v>50</v>
      </c>
      <c r="R230" s="5">
        <v>92105</v>
      </c>
      <c r="S230" t="s">
        <v>51</v>
      </c>
      <c r="T230" t="s">
        <v>1467</v>
      </c>
      <c r="U230" t="s">
        <v>31</v>
      </c>
      <c r="V230" t="s">
        <v>35</v>
      </c>
      <c r="W230" t="s">
        <v>1468</v>
      </c>
      <c r="X230" s="9">
        <v>842.35199999999998</v>
      </c>
      <c r="Y230">
        <v>3</v>
      </c>
      <c r="Z230" s="12">
        <v>0.2</v>
      </c>
      <c r="AA230" s="9">
        <v>42.117600000000003</v>
      </c>
      <c r="AB230" t="str">
        <f>IF(AND(SalesData[[#This Row],[Profit]]=0,SalesData[[#This Row],[Sales]]&gt;0),"Zero-Profit Order","OK")</f>
        <v>OK</v>
      </c>
      <c r="AC230" s="9">
        <f>IFERROR(SalesData[[#This Row],[Profit]]/SalesData[[#This Row],[Sales]],0)</f>
        <v>0.05</v>
      </c>
      <c r="AE230"/>
    </row>
    <row r="231" spans="1:31" x14ac:dyDescent="0.25">
      <c r="A231">
        <v>9709</v>
      </c>
      <c r="B231" t="s">
        <v>4322</v>
      </c>
      <c r="C231" s="2">
        <v>42587</v>
      </c>
      <c r="D231" s="13">
        <v>42670</v>
      </c>
      <c r="E231" s="8">
        <f>IF(SalesData[[#This Row],[Ship Date]]&lt;SalesData[[#This Row],[Order Date]], SalesData[[#This Row],[Ship Date]], SalesData[[#This Row],[Order Date]])</f>
        <v>42587</v>
      </c>
      <c r="F231" s="8">
        <f>IF(SalesData[[#This Row],[Ship Date]]&lt;SalesData[[#This Row],[Order Date]], SalesData[[#This Row],[Order Date]], SalesData[[#This Row],[Ship Date]])</f>
        <v>42670</v>
      </c>
      <c r="G231" s="11">
        <f>SalesData[[#This Row],[Shipdate fixed]] - SalesData[[#This Row],[Orderdate fixed]]</f>
        <v>83</v>
      </c>
      <c r="H231" s="11">
        <f>YEAR(SalesData[[#This Row],[Orderdate fixed]])</f>
        <v>2016</v>
      </c>
      <c r="I231" s="11" t="str">
        <f>"Q"&amp;ROUNDUP(MONTH(SalesData[[#This Row],[Orderdate fixed]])/3,0)</f>
        <v>Q3</v>
      </c>
      <c r="J231" s="8" t="str">
        <f>TEXT(SalesData[[#This Row],[Orderdate fixed]],"mmm")</f>
        <v>Aug</v>
      </c>
      <c r="K231" t="s">
        <v>38</v>
      </c>
      <c r="L231" t="s">
        <v>609</v>
      </c>
      <c r="M231" s="14" t="s">
        <v>610</v>
      </c>
      <c r="N231" t="s">
        <v>25</v>
      </c>
      <c r="O231" t="s">
        <v>26</v>
      </c>
      <c r="P231" t="s">
        <v>49</v>
      </c>
      <c r="Q231" t="s">
        <v>50</v>
      </c>
      <c r="R231" s="5">
        <v>90045</v>
      </c>
      <c r="S231" t="s">
        <v>51</v>
      </c>
      <c r="T231" t="s">
        <v>2640</v>
      </c>
      <c r="U231" t="s">
        <v>31</v>
      </c>
      <c r="V231" t="s">
        <v>53</v>
      </c>
      <c r="W231" t="s">
        <v>2641</v>
      </c>
      <c r="X231" s="9">
        <v>19.96</v>
      </c>
      <c r="Y231">
        <v>2</v>
      </c>
      <c r="Z231" s="12">
        <v>0</v>
      </c>
      <c r="AA231" s="9">
        <v>5.5888</v>
      </c>
      <c r="AB231" t="str">
        <f>IF(AND(SalesData[[#This Row],[Profit]]=0,SalesData[[#This Row],[Sales]]&gt;0),"Zero-Profit Order","OK")</f>
        <v>OK</v>
      </c>
      <c r="AC231" s="9">
        <f>IFERROR(SalesData[[#This Row],[Profit]]/SalesData[[#This Row],[Sales]],0)</f>
        <v>0.27999999999999997</v>
      </c>
      <c r="AE231"/>
    </row>
    <row r="232" spans="1:31" x14ac:dyDescent="0.25">
      <c r="A232">
        <v>1386</v>
      </c>
      <c r="B232" t="s">
        <v>1220</v>
      </c>
      <c r="C232" s="2">
        <v>42075</v>
      </c>
      <c r="D232" s="13">
        <v>42492</v>
      </c>
      <c r="E232" s="8">
        <f>IF(SalesData[[#This Row],[Ship Date]]&lt;SalesData[[#This Row],[Order Date]], SalesData[[#This Row],[Ship Date]], SalesData[[#This Row],[Order Date]])</f>
        <v>42075</v>
      </c>
      <c r="F232" s="8">
        <f>IF(SalesData[[#This Row],[Ship Date]]&lt;SalesData[[#This Row],[Order Date]], SalesData[[#This Row],[Order Date]], SalesData[[#This Row],[Ship Date]])</f>
        <v>42492</v>
      </c>
      <c r="G232" s="11">
        <f>SalesData[[#This Row],[Shipdate fixed]] - SalesData[[#This Row],[Orderdate fixed]]</f>
        <v>417</v>
      </c>
      <c r="H232" s="11">
        <f>YEAR(SalesData[[#This Row],[Orderdate fixed]])</f>
        <v>2015</v>
      </c>
      <c r="I232" s="11" t="str">
        <f>"Q"&amp;ROUNDUP(MONTH(SalesData[[#This Row],[Orderdate fixed]])/3,0)</f>
        <v>Q1</v>
      </c>
      <c r="J232" s="8" t="str">
        <f>TEXT(SalesData[[#This Row],[Orderdate fixed]],"mmm")</f>
        <v>Mar</v>
      </c>
      <c r="K232" t="s">
        <v>407</v>
      </c>
      <c r="L232" t="s">
        <v>1221</v>
      </c>
      <c r="M232" s="14" t="s">
        <v>1222</v>
      </c>
      <c r="N232" t="s">
        <v>90</v>
      </c>
      <c r="O232" t="s">
        <v>26</v>
      </c>
      <c r="P232" t="s">
        <v>1223</v>
      </c>
      <c r="Q232" t="s">
        <v>648</v>
      </c>
      <c r="R232" s="5">
        <v>30080</v>
      </c>
      <c r="S232" t="s">
        <v>29</v>
      </c>
      <c r="T232" t="s">
        <v>336</v>
      </c>
      <c r="U232" t="s">
        <v>31</v>
      </c>
      <c r="V232" t="s">
        <v>53</v>
      </c>
      <c r="W232" t="s">
        <v>1224</v>
      </c>
      <c r="X232" s="9">
        <v>18.84</v>
      </c>
      <c r="Y232">
        <v>3</v>
      </c>
      <c r="Z232" s="12">
        <v>0</v>
      </c>
      <c r="AA232" s="9">
        <v>7.1592000000000002</v>
      </c>
      <c r="AB232" t="str">
        <f>IF(AND(SalesData[[#This Row],[Profit]]=0,SalesData[[#This Row],[Sales]]&gt;0),"Zero-Profit Order","OK")</f>
        <v>OK</v>
      </c>
      <c r="AC232" s="9">
        <f>IFERROR(SalesData[[#This Row],[Profit]]/SalesData[[#This Row],[Sales]],0)</f>
        <v>0.38</v>
      </c>
      <c r="AE232"/>
    </row>
    <row r="233" spans="1:31" x14ac:dyDescent="0.25">
      <c r="A233">
        <v>9707</v>
      </c>
      <c r="B233" t="s">
        <v>4322</v>
      </c>
      <c r="C233" s="2">
        <v>42586</v>
      </c>
      <c r="D233" s="13">
        <v>42670</v>
      </c>
      <c r="E233" s="8">
        <f>IF(SalesData[[#This Row],[Ship Date]]&lt;SalesData[[#This Row],[Order Date]], SalesData[[#This Row],[Ship Date]], SalesData[[#This Row],[Order Date]])</f>
        <v>42586</v>
      </c>
      <c r="F233" s="8">
        <f>IF(SalesData[[#This Row],[Ship Date]]&lt;SalesData[[#This Row],[Order Date]], SalesData[[#This Row],[Order Date]], SalesData[[#This Row],[Ship Date]])</f>
        <v>42670</v>
      </c>
      <c r="G233" s="11">
        <f>SalesData[[#This Row],[Shipdate fixed]] - SalesData[[#This Row],[Orderdate fixed]]</f>
        <v>84</v>
      </c>
      <c r="H233" s="11">
        <f>YEAR(SalesData[[#This Row],[Orderdate fixed]])</f>
        <v>2016</v>
      </c>
      <c r="I233" s="11" t="str">
        <f>"Q"&amp;ROUNDUP(MONTH(SalesData[[#This Row],[Orderdate fixed]])/3,0)</f>
        <v>Q3</v>
      </c>
      <c r="J233" s="8" t="str">
        <f>TEXT(SalesData[[#This Row],[Orderdate fixed]],"mmm")</f>
        <v>Aug</v>
      </c>
      <c r="K233" t="s">
        <v>38</v>
      </c>
      <c r="L233" t="s">
        <v>609</v>
      </c>
      <c r="M233" s="14" t="s">
        <v>610</v>
      </c>
      <c r="N233" t="s">
        <v>25</v>
      </c>
      <c r="O233" t="s">
        <v>26</v>
      </c>
      <c r="P233" t="s">
        <v>49</v>
      </c>
      <c r="Q233" t="s">
        <v>50</v>
      </c>
      <c r="R233" s="5">
        <v>90045</v>
      </c>
      <c r="S233" t="s">
        <v>51</v>
      </c>
      <c r="T233" t="s">
        <v>2998</v>
      </c>
      <c r="U233" t="s">
        <v>31</v>
      </c>
      <c r="V233" t="s">
        <v>35</v>
      </c>
      <c r="W233" t="s">
        <v>2999</v>
      </c>
      <c r="X233" s="9">
        <v>242.136</v>
      </c>
      <c r="Y233">
        <v>3</v>
      </c>
      <c r="Z233" s="12">
        <v>0.2</v>
      </c>
      <c r="AA233" s="9">
        <v>12.1068</v>
      </c>
      <c r="AB233" t="str">
        <f>IF(AND(SalesData[[#This Row],[Profit]]=0,SalesData[[#This Row],[Sales]]&gt;0),"Zero-Profit Order","OK")</f>
        <v>OK</v>
      </c>
      <c r="AC233" s="9">
        <f>IFERROR(SalesData[[#This Row],[Profit]]/SalesData[[#This Row],[Sales]],0)</f>
        <v>0.05</v>
      </c>
      <c r="AE233"/>
    </row>
    <row r="234" spans="1:31" x14ac:dyDescent="0.25">
      <c r="A234">
        <v>4295</v>
      </c>
      <c r="B234" t="s">
        <v>2759</v>
      </c>
      <c r="C234" s="2">
        <v>42599</v>
      </c>
      <c r="D234" s="13">
        <v>43035</v>
      </c>
      <c r="E234" s="8">
        <f>IF(SalesData[[#This Row],[Ship Date]]&lt;SalesData[[#This Row],[Order Date]], SalesData[[#This Row],[Ship Date]], SalesData[[#This Row],[Order Date]])</f>
        <v>42599</v>
      </c>
      <c r="F234" s="8">
        <f>IF(SalesData[[#This Row],[Ship Date]]&lt;SalesData[[#This Row],[Order Date]], SalesData[[#This Row],[Order Date]], SalesData[[#This Row],[Ship Date]])</f>
        <v>43035</v>
      </c>
      <c r="G234" s="11">
        <f>SalesData[[#This Row],[Shipdate fixed]] - SalesData[[#This Row],[Orderdate fixed]]</f>
        <v>436</v>
      </c>
      <c r="H234" s="11">
        <f>YEAR(SalesData[[#This Row],[Orderdate fixed]])</f>
        <v>2016</v>
      </c>
      <c r="I234" s="11" t="str">
        <f>"Q"&amp;ROUNDUP(MONTH(SalesData[[#This Row],[Orderdate fixed]])/3,0)</f>
        <v>Q3</v>
      </c>
      <c r="J234" s="8" t="str">
        <f>TEXT(SalesData[[#This Row],[Orderdate fixed]],"mmm")</f>
        <v>Aug</v>
      </c>
      <c r="K234" t="s">
        <v>38</v>
      </c>
      <c r="L234" t="s">
        <v>2337</v>
      </c>
      <c r="M234" s="14" t="s">
        <v>2338</v>
      </c>
      <c r="N234" t="s">
        <v>81</v>
      </c>
      <c r="O234" t="s">
        <v>26</v>
      </c>
      <c r="P234" t="s">
        <v>1497</v>
      </c>
      <c r="Q234" t="s">
        <v>1498</v>
      </c>
      <c r="R234" s="5">
        <v>97756</v>
      </c>
      <c r="S234" t="s">
        <v>51</v>
      </c>
      <c r="T234" t="s">
        <v>299</v>
      </c>
      <c r="U234" t="s">
        <v>31</v>
      </c>
      <c r="V234" t="s">
        <v>44</v>
      </c>
      <c r="W234" t="s">
        <v>300</v>
      </c>
      <c r="X234" s="9">
        <v>177.22499999999999</v>
      </c>
      <c r="Y234">
        <v>5</v>
      </c>
      <c r="Z234" s="12">
        <v>0.5</v>
      </c>
      <c r="AA234" s="9">
        <v>-120.51300000000001</v>
      </c>
      <c r="AB234" t="str">
        <f>IF(AND(SalesData[[#This Row],[Profit]]=0,SalesData[[#This Row],[Sales]]&gt;0),"Zero-Profit Order","OK")</f>
        <v>OK</v>
      </c>
      <c r="AC234" s="9">
        <f>IFERROR(SalesData[[#This Row],[Profit]]/SalesData[[#This Row],[Sales]],0)</f>
        <v>-0.68</v>
      </c>
      <c r="AE234"/>
    </row>
    <row r="235" spans="1:31" x14ac:dyDescent="0.25">
      <c r="A235">
        <v>147</v>
      </c>
      <c r="B235" t="s">
        <v>211</v>
      </c>
      <c r="C235" s="2">
        <v>42593</v>
      </c>
      <c r="D235" s="13">
        <v>41940</v>
      </c>
      <c r="E235" s="8">
        <f>IF(SalesData[[#This Row],[Ship Date]]&lt;SalesData[[#This Row],[Order Date]], SalesData[[#This Row],[Ship Date]], SalesData[[#This Row],[Order Date]])</f>
        <v>41940</v>
      </c>
      <c r="F235" s="8">
        <f>IF(SalesData[[#This Row],[Ship Date]]&lt;SalesData[[#This Row],[Order Date]], SalesData[[#This Row],[Order Date]], SalesData[[#This Row],[Ship Date]])</f>
        <v>42593</v>
      </c>
      <c r="G235" s="11">
        <f>SalesData[[#This Row],[Shipdate fixed]] - SalesData[[#This Row],[Orderdate fixed]]</f>
        <v>653</v>
      </c>
      <c r="H235" s="11">
        <f>YEAR(SalesData[[#This Row],[Orderdate fixed]])</f>
        <v>2014</v>
      </c>
      <c r="I235" s="11" t="str">
        <f>"Q"&amp;ROUNDUP(MONTH(SalesData[[#This Row],[Orderdate fixed]])/3,0)</f>
        <v>Q4</v>
      </c>
      <c r="J235" s="8" t="str">
        <f>TEXT(SalesData[[#This Row],[Orderdate fixed]],"mmm")</f>
        <v>Oct</v>
      </c>
      <c r="K235" t="s">
        <v>38</v>
      </c>
      <c r="L235" t="s">
        <v>212</v>
      </c>
      <c r="M235" s="14" t="s">
        <v>213</v>
      </c>
      <c r="N235" t="s">
        <v>90</v>
      </c>
      <c r="O235" t="s">
        <v>26</v>
      </c>
      <c r="P235" t="s">
        <v>214</v>
      </c>
      <c r="Q235" t="s">
        <v>215</v>
      </c>
      <c r="R235" s="5">
        <v>43055</v>
      </c>
      <c r="S235" t="s">
        <v>62</v>
      </c>
      <c r="T235" t="s">
        <v>216</v>
      </c>
      <c r="U235" t="s">
        <v>31</v>
      </c>
      <c r="V235" t="s">
        <v>53</v>
      </c>
      <c r="W235" t="s">
        <v>217</v>
      </c>
      <c r="X235" s="9">
        <v>93.888000000000005</v>
      </c>
      <c r="Y235">
        <v>4</v>
      </c>
      <c r="Z235" s="12">
        <v>0.2</v>
      </c>
      <c r="AA235" s="9">
        <v>12.909599999999999</v>
      </c>
      <c r="AB235" t="str">
        <f>IF(AND(SalesData[[#This Row],[Profit]]=0,SalesData[[#This Row],[Sales]]&gt;0),"Zero-Profit Order","OK")</f>
        <v>OK</v>
      </c>
      <c r="AC235" s="9">
        <f>IFERROR(SalesData[[#This Row],[Profit]]/SalesData[[#This Row],[Sales]],0)</f>
        <v>0.13749999999999998</v>
      </c>
      <c r="AE235"/>
    </row>
    <row r="236" spans="1:31" x14ac:dyDescent="0.25">
      <c r="A236">
        <v>1235</v>
      </c>
      <c r="B236" t="s">
        <v>1098</v>
      </c>
      <c r="C236" s="2">
        <v>42626</v>
      </c>
      <c r="D236" s="13">
        <v>42671</v>
      </c>
      <c r="E236" s="8">
        <f>IF(SalesData[[#This Row],[Ship Date]]&lt;SalesData[[#This Row],[Order Date]], SalesData[[#This Row],[Ship Date]], SalesData[[#This Row],[Order Date]])</f>
        <v>42626</v>
      </c>
      <c r="F236" s="8">
        <f>IF(SalesData[[#This Row],[Ship Date]]&lt;SalesData[[#This Row],[Order Date]], SalesData[[#This Row],[Order Date]], SalesData[[#This Row],[Ship Date]])</f>
        <v>42671</v>
      </c>
      <c r="G236" s="11">
        <f>SalesData[[#This Row],[Shipdate fixed]] - SalesData[[#This Row],[Orderdate fixed]]</f>
        <v>45</v>
      </c>
      <c r="H236" s="11">
        <f>YEAR(SalesData[[#This Row],[Orderdate fixed]])</f>
        <v>2016</v>
      </c>
      <c r="I236" s="11" t="str">
        <f>"Q"&amp;ROUNDUP(MONTH(SalesData[[#This Row],[Orderdate fixed]])/3,0)</f>
        <v>Q3</v>
      </c>
      <c r="J236" s="8" t="str">
        <f>TEXT(SalesData[[#This Row],[Orderdate fixed]],"mmm")</f>
        <v>Sep</v>
      </c>
      <c r="K236" t="s">
        <v>407</v>
      </c>
      <c r="L236" t="s">
        <v>1099</v>
      </c>
      <c r="M236" s="14" t="s">
        <v>1100</v>
      </c>
      <c r="N236" t="s">
        <v>25</v>
      </c>
      <c r="O236" t="s">
        <v>26</v>
      </c>
      <c r="P236" t="s">
        <v>1101</v>
      </c>
      <c r="Q236" t="s">
        <v>42</v>
      </c>
      <c r="R236" s="5">
        <v>33437</v>
      </c>
      <c r="S236" t="s">
        <v>29</v>
      </c>
      <c r="T236" t="s">
        <v>1102</v>
      </c>
      <c r="U236" t="s">
        <v>31</v>
      </c>
      <c r="V236" t="s">
        <v>53</v>
      </c>
      <c r="W236" t="s">
        <v>1103</v>
      </c>
      <c r="X236" s="9">
        <v>47.951999999999998</v>
      </c>
      <c r="Y236">
        <v>3</v>
      </c>
      <c r="Z236" s="12">
        <v>0.2</v>
      </c>
      <c r="AA236" s="9">
        <v>13.786199999999999</v>
      </c>
      <c r="AB236" t="str">
        <f>IF(AND(SalesData[[#This Row],[Profit]]=0,SalesData[[#This Row],[Sales]]&gt;0),"Zero-Profit Order","OK")</f>
        <v>OK</v>
      </c>
      <c r="AC236" s="9">
        <f>IFERROR(SalesData[[#This Row],[Profit]]/SalesData[[#This Row],[Sales]],0)</f>
        <v>0.28749999999999998</v>
      </c>
      <c r="AE236"/>
    </row>
    <row r="237" spans="1:31" x14ac:dyDescent="0.25">
      <c r="A237">
        <v>1237</v>
      </c>
      <c r="B237" t="s">
        <v>1098</v>
      </c>
      <c r="C237" s="2">
        <v>42627</v>
      </c>
      <c r="D237" s="13">
        <v>42671</v>
      </c>
      <c r="E237" s="8">
        <f>IF(SalesData[[#This Row],[Ship Date]]&lt;SalesData[[#This Row],[Order Date]], SalesData[[#This Row],[Ship Date]], SalesData[[#This Row],[Order Date]])</f>
        <v>42627</v>
      </c>
      <c r="F237" s="8">
        <f>IF(SalesData[[#This Row],[Ship Date]]&lt;SalesData[[#This Row],[Order Date]], SalesData[[#This Row],[Order Date]], SalesData[[#This Row],[Ship Date]])</f>
        <v>42671</v>
      </c>
      <c r="G237" s="11">
        <f>SalesData[[#This Row],[Shipdate fixed]] - SalesData[[#This Row],[Orderdate fixed]]</f>
        <v>44</v>
      </c>
      <c r="H237" s="11">
        <f>YEAR(SalesData[[#This Row],[Orderdate fixed]])</f>
        <v>2016</v>
      </c>
      <c r="I237" s="11" t="str">
        <f>"Q"&amp;ROUNDUP(MONTH(SalesData[[#This Row],[Orderdate fixed]])/3,0)</f>
        <v>Q3</v>
      </c>
      <c r="J237" s="8" t="str">
        <f>TEXT(SalesData[[#This Row],[Orderdate fixed]],"mmm")</f>
        <v>Sep</v>
      </c>
      <c r="K237" t="s">
        <v>407</v>
      </c>
      <c r="L237" t="s">
        <v>1099</v>
      </c>
      <c r="M237" s="14" t="s">
        <v>1100</v>
      </c>
      <c r="N237" t="s">
        <v>25</v>
      </c>
      <c r="O237" t="s">
        <v>26</v>
      </c>
      <c r="P237" t="s">
        <v>1101</v>
      </c>
      <c r="Q237" t="s">
        <v>42</v>
      </c>
      <c r="R237" s="5">
        <v>33437</v>
      </c>
      <c r="S237" t="s">
        <v>29</v>
      </c>
      <c r="T237" t="s">
        <v>1104</v>
      </c>
      <c r="U237" t="s">
        <v>31</v>
      </c>
      <c r="V237" t="s">
        <v>53</v>
      </c>
      <c r="W237" t="s">
        <v>1105</v>
      </c>
      <c r="X237" s="9">
        <v>63.968000000000004</v>
      </c>
      <c r="Y237">
        <v>2</v>
      </c>
      <c r="Z237" s="12">
        <v>0.2</v>
      </c>
      <c r="AA237" s="9">
        <v>0</v>
      </c>
      <c r="AB237" t="str">
        <f>IF(AND(SalesData[[#This Row],[Profit]]=0,SalesData[[#This Row],[Sales]]&gt;0),"Zero-Profit Order","OK")</f>
        <v>Zero-Profit Order</v>
      </c>
      <c r="AC237" s="9">
        <f>IFERROR(SalesData[[#This Row],[Profit]]/SalesData[[#This Row],[Sales]],0)</f>
        <v>0</v>
      </c>
      <c r="AE237"/>
    </row>
    <row r="238" spans="1:31" x14ac:dyDescent="0.25">
      <c r="A238">
        <v>1238</v>
      </c>
      <c r="B238" t="s">
        <v>1098</v>
      </c>
      <c r="C238" s="2">
        <v>42628</v>
      </c>
      <c r="D238" s="13">
        <v>42671</v>
      </c>
      <c r="E238" s="8">
        <f>IF(SalesData[[#This Row],[Ship Date]]&lt;SalesData[[#This Row],[Order Date]], SalesData[[#This Row],[Ship Date]], SalesData[[#This Row],[Order Date]])</f>
        <v>42628</v>
      </c>
      <c r="F238" s="8">
        <f>IF(SalesData[[#This Row],[Ship Date]]&lt;SalesData[[#This Row],[Order Date]], SalesData[[#This Row],[Order Date]], SalesData[[#This Row],[Ship Date]])</f>
        <v>42671</v>
      </c>
      <c r="G238" s="11">
        <f>SalesData[[#This Row],[Shipdate fixed]] - SalesData[[#This Row],[Orderdate fixed]]</f>
        <v>43</v>
      </c>
      <c r="H238" s="11">
        <f>YEAR(SalesData[[#This Row],[Orderdate fixed]])</f>
        <v>2016</v>
      </c>
      <c r="I238" s="11" t="str">
        <f>"Q"&amp;ROUNDUP(MONTH(SalesData[[#This Row],[Orderdate fixed]])/3,0)</f>
        <v>Q3</v>
      </c>
      <c r="J238" s="8" t="str">
        <f>TEXT(SalesData[[#This Row],[Orderdate fixed]],"mmm")</f>
        <v>Sep</v>
      </c>
      <c r="K238" t="s">
        <v>407</v>
      </c>
      <c r="L238" t="s">
        <v>1099</v>
      </c>
      <c r="M238" s="14" t="s">
        <v>1100</v>
      </c>
      <c r="N238" t="s">
        <v>25</v>
      </c>
      <c r="O238" t="s">
        <v>26</v>
      </c>
      <c r="P238" t="s">
        <v>1101</v>
      </c>
      <c r="Q238" t="s">
        <v>42</v>
      </c>
      <c r="R238" s="5">
        <v>33437</v>
      </c>
      <c r="S238" t="s">
        <v>29</v>
      </c>
      <c r="T238" t="s">
        <v>686</v>
      </c>
      <c r="U238" t="s">
        <v>31</v>
      </c>
      <c r="V238" t="s">
        <v>53</v>
      </c>
      <c r="W238" t="s">
        <v>687</v>
      </c>
      <c r="X238" s="9">
        <v>165.048</v>
      </c>
      <c r="Y238">
        <v>3</v>
      </c>
      <c r="Z238" s="12">
        <v>0.2</v>
      </c>
      <c r="AA238" s="9">
        <v>41.262</v>
      </c>
      <c r="AB238" t="str">
        <f>IF(AND(SalesData[[#This Row],[Profit]]=0,SalesData[[#This Row],[Sales]]&gt;0),"Zero-Profit Order","OK")</f>
        <v>OK</v>
      </c>
      <c r="AC238" s="9">
        <f>IFERROR(SalesData[[#This Row],[Profit]]/SalesData[[#This Row],[Sales]],0)</f>
        <v>0.25</v>
      </c>
      <c r="AE238"/>
    </row>
    <row r="239" spans="1:31" x14ac:dyDescent="0.25">
      <c r="A239">
        <v>7203</v>
      </c>
      <c r="B239" t="s">
        <v>3654</v>
      </c>
      <c r="C239" s="2">
        <v>42629</v>
      </c>
      <c r="D239" s="13">
        <v>42671</v>
      </c>
      <c r="E239" s="8">
        <f>IF(SalesData[[#This Row],[Ship Date]]&lt;SalesData[[#This Row],[Order Date]], SalesData[[#This Row],[Ship Date]], SalesData[[#This Row],[Order Date]])</f>
        <v>42629</v>
      </c>
      <c r="F239" s="8">
        <f>IF(SalesData[[#This Row],[Ship Date]]&lt;SalesData[[#This Row],[Order Date]], SalesData[[#This Row],[Order Date]], SalesData[[#This Row],[Ship Date]])</f>
        <v>42671</v>
      </c>
      <c r="G239" s="11">
        <f>SalesData[[#This Row],[Shipdate fixed]] - SalesData[[#This Row],[Orderdate fixed]]</f>
        <v>42</v>
      </c>
      <c r="H239" s="11">
        <f>YEAR(SalesData[[#This Row],[Orderdate fixed]])</f>
        <v>2016</v>
      </c>
      <c r="I239" s="11" t="str">
        <f>"Q"&amp;ROUNDUP(MONTH(SalesData[[#This Row],[Orderdate fixed]])/3,0)</f>
        <v>Q3</v>
      </c>
      <c r="J239" s="8" t="str">
        <f>TEXT(SalesData[[#This Row],[Orderdate fixed]],"mmm")</f>
        <v>Sep</v>
      </c>
      <c r="K239" t="s">
        <v>407</v>
      </c>
      <c r="L239" t="s">
        <v>3655</v>
      </c>
      <c r="M239" s="14" t="s">
        <v>3656</v>
      </c>
      <c r="N239" t="s">
        <v>81</v>
      </c>
      <c r="O239" t="s">
        <v>26</v>
      </c>
      <c r="P239" t="s">
        <v>875</v>
      </c>
      <c r="Q239" t="s">
        <v>109</v>
      </c>
      <c r="R239" s="5">
        <v>14609</v>
      </c>
      <c r="S239" t="s">
        <v>62</v>
      </c>
      <c r="T239" t="s">
        <v>3657</v>
      </c>
      <c r="U239" t="s">
        <v>31</v>
      </c>
      <c r="V239" t="s">
        <v>53</v>
      </c>
      <c r="W239" t="s">
        <v>3658</v>
      </c>
      <c r="X239" s="9">
        <v>756.8</v>
      </c>
      <c r="Y239">
        <v>5</v>
      </c>
      <c r="Z239" s="12">
        <v>0</v>
      </c>
      <c r="AA239" s="9">
        <v>75.680000000000007</v>
      </c>
      <c r="AB239" t="str">
        <f>IF(AND(SalesData[[#This Row],[Profit]]=0,SalesData[[#This Row],[Sales]]&gt;0),"Zero-Profit Order","OK")</f>
        <v>OK</v>
      </c>
      <c r="AC239" s="9">
        <f>IFERROR(SalesData[[#This Row],[Profit]]/SalesData[[#This Row],[Sales]],0)</f>
        <v>0.10000000000000002</v>
      </c>
      <c r="AE239"/>
    </row>
    <row r="240" spans="1:31" x14ac:dyDescent="0.25">
      <c r="A240">
        <v>2773</v>
      </c>
      <c r="B240" t="s">
        <v>2064</v>
      </c>
      <c r="C240" s="2">
        <v>42439</v>
      </c>
      <c r="D240" s="13">
        <v>43081</v>
      </c>
      <c r="E240" s="8">
        <f>IF(SalesData[[#This Row],[Ship Date]]&lt;SalesData[[#This Row],[Order Date]], SalesData[[#This Row],[Ship Date]], SalesData[[#This Row],[Order Date]])</f>
        <v>42439</v>
      </c>
      <c r="F240" s="8">
        <f>IF(SalesData[[#This Row],[Ship Date]]&lt;SalesData[[#This Row],[Order Date]], SalesData[[#This Row],[Order Date]], SalesData[[#This Row],[Ship Date]])</f>
        <v>43081</v>
      </c>
      <c r="G240" s="11">
        <f>SalesData[[#This Row],[Shipdate fixed]] - SalesData[[#This Row],[Orderdate fixed]]</f>
        <v>642</v>
      </c>
      <c r="H240" s="11">
        <f>YEAR(SalesData[[#This Row],[Orderdate fixed]])</f>
        <v>2016</v>
      </c>
      <c r="I240" s="11" t="str">
        <f>"Q"&amp;ROUNDUP(MONTH(SalesData[[#This Row],[Orderdate fixed]])/3,0)</f>
        <v>Q1</v>
      </c>
      <c r="J240" s="8" t="str">
        <f>TEXT(SalesData[[#This Row],[Orderdate fixed]],"mmm")</f>
        <v>Mar</v>
      </c>
      <c r="K240" t="s">
        <v>78</v>
      </c>
      <c r="L240" t="s">
        <v>1483</v>
      </c>
      <c r="M240" s="14" t="s">
        <v>1484</v>
      </c>
      <c r="N240" t="s">
        <v>25</v>
      </c>
      <c r="O240" t="s">
        <v>26</v>
      </c>
      <c r="P240" t="s">
        <v>41</v>
      </c>
      <c r="Q240" t="s">
        <v>42</v>
      </c>
      <c r="R240" s="5">
        <v>33311</v>
      </c>
      <c r="S240" t="s">
        <v>29</v>
      </c>
      <c r="T240" t="s">
        <v>908</v>
      </c>
      <c r="U240" t="s">
        <v>31</v>
      </c>
      <c r="V240" t="s">
        <v>53</v>
      </c>
      <c r="W240" t="s">
        <v>298</v>
      </c>
      <c r="X240" s="9">
        <v>19.103999999999999</v>
      </c>
      <c r="Y240">
        <v>3</v>
      </c>
      <c r="Z240" s="12">
        <v>0.2</v>
      </c>
      <c r="AA240" s="9">
        <v>5.7312000000000003</v>
      </c>
      <c r="AB240" t="str">
        <f>IF(AND(SalesData[[#This Row],[Profit]]=0,SalesData[[#This Row],[Sales]]&gt;0),"Zero-Profit Order","OK")</f>
        <v>OK</v>
      </c>
      <c r="AC240" s="9">
        <f>IFERROR(SalesData[[#This Row],[Profit]]/SalesData[[#This Row],[Sales]],0)</f>
        <v>0.30000000000000004</v>
      </c>
      <c r="AE240"/>
    </row>
    <row r="241" spans="1:31" x14ac:dyDescent="0.25">
      <c r="A241">
        <v>4024</v>
      </c>
      <c r="B241" t="s">
        <v>2676</v>
      </c>
      <c r="C241" s="2">
        <v>42620</v>
      </c>
      <c r="D241" s="13">
        <v>43036</v>
      </c>
      <c r="E241" s="8">
        <f>IF(SalesData[[#This Row],[Ship Date]]&lt;SalesData[[#This Row],[Order Date]], SalesData[[#This Row],[Ship Date]], SalesData[[#This Row],[Order Date]])</f>
        <v>42620</v>
      </c>
      <c r="F241" s="8">
        <f>IF(SalesData[[#This Row],[Ship Date]]&lt;SalesData[[#This Row],[Order Date]], SalesData[[#This Row],[Order Date]], SalesData[[#This Row],[Ship Date]])</f>
        <v>43036</v>
      </c>
      <c r="G241" s="11">
        <f>SalesData[[#This Row],[Shipdate fixed]] - SalesData[[#This Row],[Orderdate fixed]]</f>
        <v>416</v>
      </c>
      <c r="H241" s="11">
        <f>YEAR(SalesData[[#This Row],[Orderdate fixed]])</f>
        <v>2016</v>
      </c>
      <c r="I241" s="11" t="str">
        <f>"Q"&amp;ROUNDUP(MONTH(SalesData[[#This Row],[Orderdate fixed]])/3,0)</f>
        <v>Q3</v>
      </c>
      <c r="J241" s="8" t="str">
        <f>TEXT(SalesData[[#This Row],[Orderdate fixed]],"mmm")</f>
        <v>Sep</v>
      </c>
      <c r="K241" t="s">
        <v>78</v>
      </c>
      <c r="L241" t="s">
        <v>2677</v>
      </c>
      <c r="M241" s="14" t="s">
        <v>2678</v>
      </c>
      <c r="N241" t="s">
        <v>81</v>
      </c>
      <c r="O241" t="s">
        <v>26</v>
      </c>
      <c r="P241" t="s">
        <v>310</v>
      </c>
      <c r="Q241" t="s">
        <v>50</v>
      </c>
      <c r="R241" s="5">
        <v>94110</v>
      </c>
      <c r="S241" t="s">
        <v>51</v>
      </c>
      <c r="T241" t="s">
        <v>1617</v>
      </c>
      <c r="U241" t="s">
        <v>31</v>
      </c>
      <c r="V241" t="s">
        <v>32</v>
      </c>
      <c r="W241" t="s">
        <v>1618</v>
      </c>
      <c r="X241" s="9">
        <v>556.66499999999996</v>
      </c>
      <c r="Y241">
        <v>5</v>
      </c>
      <c r="Z241" s="12">
        <v>0.15</v>
      </c>
      <c r="AA241" s="9">
        <v>6.5490000000000004</v>
      </c>
      <c r="AB241" t="str">
        <f>IF(AND(SalesData[[#This Row],[Profit]]=0,SalesData[[#This Row],[Sales]]&gt;0),"Zero-Profit Order","OK")</f>
        <v>OK</v>
      </c>
      <c r="AC241" s="9">
        <f>IFERROR(SalesData[[#This Row],[Profit]]/SalesData[[#This Row],[Sales]],0)</f>
        <v>1.1764705882352943E-2</v>
      </c>
      <c r="AE241"/>
    </row>
    <row r="242" spans="1:31" x14ac:dyDescent="0.25">
      <c r="A242">
        <v>79</v>
      </c>
      <c r="B242" t="s">
        <v>138</v>
      </c>
      <c r="C242" s="2">
        <v>42796</v>
      </c>
      <c r="D242" s="13">
        <v>41651</v>
      </c>
      <c r="E242" s="8">
        <f>IF(SalesData[[#This Row],[Ship Date]]&lt;SalesData[[#This Row],[Order Date]], SalesData[[#This Row],[Ship Date]], SalesData[[#This Row],[Order Date]])</f>
        <v>41651</v>
      </c>
      <c r="F242" s="8">
        <f>IF(SalesData[[#This Row],[Ship Date]]&lt;SalesData[[#This Row],[Order Date]], SalesData[[#This Row],[Order Date]], SalesData[[#This Row],[Ship Date]])</f>
        <v>42796</v>
      </c>
      <c r="G242" s="11">
        <f>SalesData[[#This Row],[Shipdate fixed]] - SalesData[[#This Row],[Orderdate fixed]]</f>
        <v>1145</v>
      </c>
      <c r="H242" s="11">
        <f>YEAR(SalesData[[#This Row],[Orderdate fixed]])</f>
        <v>2014</v>
      </c>
      <c r="I242" s="11" t="str">
        <f>"Q"&amp;ROUNDUP(MONTH(SalesData[[#This Row],[Orderdate fixed]])/3,0)</f>
        <v>Q1</v>
      </c>
      <c r="J242" s="8" t="str">
        <f>TEXT(SalesData[[#This Row],[Orderdate fixed]],"mmm")</f>
        <v>Jan</v>
      </c>
      <c r="K242" t="s">
        <v>22</v>
      </c>
      <c r="L242" t="s">
        <v>125</v>
      </c>
      <c r="M242" s="14" t="s">
        <v>126</v>
      </c>
      <c r="N242" t="s">
        <v>25</v>
      </c>
      <c r="O242" t="s">
        <v>26</v>
      </c>
      <c r="P242" t="s">
        <v>91</v>
      </c>
      <c r="Q242" t="s">
        <v>83</v>
      </c>
      <c r="R242" s="5">
        <v>77070</v>
      </c>
      <c r="S242" t="s">
        <v>84</v>
      </c>
      <c r="T242" t="s">
        <v>139</v>
      </c>
      <c r="U242" t="s">
        <v>31</v>
      </c>
      <c r="V242" t="s">
        <v>53</v>
      </c>
      <c r="W242" t="s">
        <v>140</v>
      </c>
      <c r="X242" s="9">
        <v>19.3</v>
      </c>
      <c r="Y242">
        <v>5</v>
      </c>
      <c r="Z242" s="12">
        <v>0.6</v>
      </c>
      <c r="AA242" s="9">
        <v>-14.475</v>
      </c>
      <c r="AB242" t="str">
        <f>IF(AND(SalesData[[#This Row],[Profit]]=0,SalesData[[#This Row],[Sales]]&gt;0),"Zero-Profit Order","OK")</f>
        <v>OK</v>
      </c>
      <c r="AC242" s="9">
        <f>IFERROR(SalesData[[#This Row],[Profit]]/SalesData[[#This Row],[Sales]],0)</f>
        <v>-0.75</v>
      </c>
      <c r="AE242"/>
    </row>
    <row r="243" spans="1:31" x14ac:dyDescent="0.25">
      <c r="A243">
        <v>9155</v>
      </c>
      <c r="B243" t="s">
        <v>4181</v>
      </c>
      <c r="C243" s="2">
        <v>41989</v>
      </c>
      <c r="D243" s="13">
        <v>42437</v>
      </c>
      <c r="E243" s="8">
        <f>IF(SalesData[[#This Row],[Ship Date]]&lt;SalesData[[#This Row],[Order Date]], SalesData[[#This Row],[Ship Date]], SalesData[[#This Row],[Order Date]])</f>
        <v>41989</v>
      </c>
      <c r="F243" s="8">
        <f>IF(SalesData[[#This Row],[Ship Date]]&lt;SalesData[[#This Row],[Order Date]], SalesData[[#This Row],[Order Date]], SalesData[[#This Row],[Ship Date]])</f>
        <v>42437</v>
      </c>
      <c r="G243" s="11">
        <f>SalesData[[#This Row],[Shipdate fixed]] - SalesData[[#This Row],[Orderdate fixed]]</f>
        <v>448</v>
      </c>
      <c r="H243" s="11">
        <f>YEAR(SalesData[[#This Row],[Orderdate fixed]])</f>
        <v>2014</v>
      </c>
      <c r="I243" s="11" t="str">
        <f>"Q"&amp;ROUNDUP(MONTH(SalesData[[#This Row],[Orderdate fixed]])/3,0)</f>
        <v>Q4</v>
      </c>
      <c r="J243" s="8" t="str">
        <f>TEXT(SalesData[[#This Row],[Orderdate fixed]],"mmm")</f>
        <v>Dec</v>
      </c>
      <c r="K243" t="s">
        <v>22</v>
      </c>
      <c r="L243" t="s">
        <v>4182</v>
      </c>
      <c r="M243" s="14" t="s">
        <v>4183</v>
      </c>
      <c r="N243" t="s">
        <v>25</v>
      </c>
      <c r="O243" t="s">
        <v>26</v>
      </c>
      <c r="P243" t="s">
        <v>60</v>
      </c>
      <c r="Q243" t="s">
        <v>61</v>
      </c>
      <c r="R243" s="5">
        <v>19140</v>
      </c>
      <c r="S243" t="s">
        <v>62</v>
      </c>
      <c r="T243" t="s">
        <v>532</v>
      </c>
      <c r="U243" t="s">
        <v>31</v>
      </c>
      <c r="V243" t="s">
        <v>53</v>
      </c>
      <c r="W243" t="s">
        <v>3106</v>
      </c>
      <c r="X243" s="9">
        <v>19.312000000000001</v>
      </c>
      <c r="Y243">
        <v>2</v>
      </c>
      <c r="Z243" s="12">
        <v>0.2</v>
      </c>
      <c r="AA243" s="9">
        <v>3.1381999999999999</v>
      </c>
      <c r="AB243" t="str">
        <f>IF(AND(SalesData[[#This Row],[Profit]]=0,SalesData[[#This Row],[Sales]]&gt;0),"Zero-Profit Order","OK")</f>
        <v>OK</v>
      </c>
      <c r="AC243" s="9">
        <f>IFERROR(SalesData[[#This Row],[Profit]]/SalesData[[#This Row],[Sales]],0)</f>
        <v>0.16249999999999998</v>
      </c>
      <c r="AE243"/>
    </row>
    <row r="244" spans="1:31" x14ac:dyDescent="0.25">
      <c r="A244">
        <v>5437</v>
      </c>
      <c r="B244" t="s">
        <v>3134</v>
      </c>
      <c r="C244" s="2">
        <v>41690</v>
      </c>
      <c r="D244" s="13">
        <v>41858</v>
      </c>
      <c r="E244" s="8">
        <f>IF(SalesData[[#This Row],[Ship Date]]&lt;SalesData[[#This Row],[Order Date]], SalesData[[#This Row],[Ship Date]], SalesData[[#This Row],[Order Date]])</f>
        <v>41690</v>
      </c>
      <c r="F244" s="8">
        <f>IF(SalesData[[#This Row],[Ship Date]]&lt;SalesData[[#This Row],[Order Date]], SalesData[[#This Row],[Order Date]], SalesData[[#This Row],[Ship Date]])</f>
        <v>41858</v>
      </c>
      <c r="G244" s="11">
        <f>SalesData[[#This Row],[Shipdate fixed]] - SalesData[[#This Row],[Orderdate fixed]]</f>
        <v>168</v>
      </c>
      <c r="H244" s="11">
        <f>YEAR(SalesData[[#This Row],[Orderdate fixed]])</f>
        <v>2014</v>
      </c>
      <c r="I244" s="11" t="str">
        <f>"Q"&amp;ROUNDUP(MONTH(SalesData[[#This Row],[Orderdate fixed]])/3,0)</f>
        <v>Q1</v>
      </c>
      <c r="J244" s="8" t="str">
        <f>TEXT(SalesData[[#This Row],[Orderdate fixed]],"mmm")</f>
        <v>Feb</v>
      </c>
      <c r="K244" t="s">
        <v>78</v>
      </c>
      <c r="L244" t="s">
        <v>3135</v>
      </c>
      <c r="M244" s="14" t="s">
        <v>3136</v>
      </c>
      <c r="N244" t="s">
        <v>81</v>
      </c>
      <c r="O244" t="s">
        <v>26</v>
      </c>
      <c r="P244" t="s">
        <v>3137</v>
      </c>
      <c r="Q244" t="s">
        <v>42</v>
      </c>
      <c r="R244" s="5">
        <v>32137</v>
      </c>
      <c r="S244" t="s">
        <v>29</v>
      </c>
      <c r="T244" t="s">
        <v>1463</v>
      </c>
      <c r="U244" t="s">
        <v>31</v>
      </c>
      <c r="V244" t="s">
        <v>53</v>
      </c>
      <c r="W244" t="s">
        <v>1464</v>
      </c>
      <c r="X244" s="9">
        <v>19.52</v>
      </c>
      <c r="Y244">
        <v>2</v>
      </c>
      <c r="Z244" s="12">
        <v>0.2</v>
      </c>
      <c r="AA244" s="9">
        <v>5.3680000000000003</v>
      </c>
      <c r="AB244" t="str">
        <f>IF(AND(SalesData[[#This Row],[Profit]]=0,SalesData[[#This Row],[Sales]]&gt;0),"Zero-Profit Order","OK")</f>
        <v>OK</v>
      </c>
      <c r="AC244" s="9">
        <f>IFERROR(SalesData[[#This Row],[Profit]]/SalesData[[#This Row],[Sales]],0)</f>
        <v>0.27500000000000002</v>
      </c>
      <c r="AE244"/>
    </row>
    <row r="245" spans="1:31" x14ac:dyDescent="0.25">
      <c r="A245">
        <v>5618</v>
      </c>
      <c r="B245" t="s">
        <v>3190</v>
      </c>
      <c r="C245" s="2">
        <v>43411</v>
      </c>
      <c r="D245" s="13">
        <v>42832</v>
      </c>
      <c r="E245" s="8">
        <f>IF(SalesData[[#This Row],[Ship Date]]&lt;SalesData[[#This Row],[Order Date]], SalesData[[#This Row],[Ship Date]], SalesData[[#This Row],[Order Date]])</f>
        <v>42832</v>
      </c>
      <c r="F245" s="8">
        <f>IF(SalesData[[#This Row],[Ship Date]]&lt;SalesData[[#This Row],[Order Date]], SalesData[[#This Row],[Order Date]], SalesData[[#This Row],[Ship Date]])</f>
        <v>43411</v>
      </c>
      <c r="G245" s="11">
        <f>SalesData[[#This Row],[Shipdate fixed]] - SalesData[[#This Row],[Orderdate fixed]]</f>
        <v>579</v>
      </c>
      <c r="H245" s="11">
        <f>YEAR(SalesData[[#This Row],[Orderdate fixed]])</f>
        <v>2017</v>
      </c>
      <c r="I245" s="11" t="str">
        <f>"Q"&amp;ROUNDUP(MONTH(SalesData[[#This Row],[Orderdate fixed]])/3,0)</f>
        <v>Q2</v>
      </c>
      <c r="J245" s="8" t="str">
        <f>TEXT(SalesData[[#This Row],[Orderdate fixed]],"mmm")</f>
        <v>Apr</v>
      </c>
      <c r="K245" t="s">
        <v>38</v>
      </c>
      <c r="L245" t="s">
        <v>2197</v>
      </c>
      <c r="M245" s="14" t="s">
        <v>2198</v>
      </c>
      <c r="N245" t="s">
        <v>81</v>
      </c>
      <c r="O245" t="s">
        <v>26</v>
      </c>
      <c r="P245" t="s">
        <v>127</v>
      </c>
      <c r="Q245" t="s">
        <v>128</v>
      </c>
      <c r="R245" s="5">
        <v>38109</v>
      </c>
      <c r="S245" t="s">
        <v>29</v>
      </c>
      <c r="T245" t="s">
        <v>1463</v>
      </c>
      <c r="U245" t="s">
        <v>31</v>
      </c>
      <c r="V245" t="s">
        <v>53</v>
      </c>
      <c r="W245" t="s">
        <v>1464</v>
      </c>
      <c r="X245" s="9">
        <v>19.52</v>
      </c>
      <c r="Y245">
        <v>2</v>
      </c>
      <c r="Z245" s="12">
        <v>0.2</v>
      </c>
      <c r="AA245" s="9">
        <v>5.3680000000000003</v>
      </c>
      <c r="AB245" t="str">
        <f>IF(AND(SalesData[[#This Row],[Profit]]=0,SalesData[[#This Row],[Sales]]&gt;0),"Zero-Profit Order","OK")</f>
        <v>OK</v>
      </c>
      <c r="AC245" s="9">
        <f>IFERROR(SalesData[[#This Row],[Profit]]/SalesData[[#This Row],[Sales]],0)</f>
        <v>0.27500000000000002</v>
      </c>
      <c r="AE245"/>
    </row>
    <row r="246" spans="1:31" x14ac:dyDescent="0.25">
      <c r="A246">
        <v>1810</v>
      </c>
      <c r="B246" t="s">
        <v>1476</v>
      </c>
      <c r="C246" s="2">
        <v>42603</v>
      </c>
      <c r="D246" s="13">
        <v>42672</v>
      </c>
      <c r="E246" s="8">
        <f>IF(SalesData[[#This Row],[Ship Date]]&lt;SalesData[[#This Row],[Order Date]], SalesData[[#This Row],[Ship Date]], SalesData[[#This Row],[Order Date]])</f>
        <v>42603</v>
      </c>
      <c r="F246" s="8">
        <f>IF(SalesData[[#This Row],[Ship Date]]&lt;SalesData[[#This Row],[Order Date]], SalesData[[#This Row],[Order Date]], SalesData[[#This Row],[Ship Date]])</f>
        <v>42672</v>
      </c>
      <c r="G246" s="11">
        <f>SalesData[[#This Row],[Shipdate fixed]] - SalesData[[#This Row],[Orderdate fixed]]</f>
        <v>69</v>
      </c>
      <c r="H246" s="11">
        <f>YEAR(SalesData[[#This Row],[Orderdate fixed]])</f>
        <v>2016</v>
      </c>
      <c r="I246" s="11" t="str">
        <f>"Q"&amp;ROUNDUP(MONTH(SalesData[[#This Row],[Orderdate fixed]])/3,0)</f>
        <v>Q3</v>
      </c>
      <c r="J246" s="8" t="str">
        <f>TEXT(SalesData[[#This Row],[Orderdate fixed]],"mmm")</f>
        <v>Aug</v>
      </c>
      <c r="K246" t="s">
        <v>38</v>
      </c>
      <c r="L246" t="s">
        <v>252</v>
      </c>
      <c r="M246" s="14" t="s">
        <v>253</v>
      </c>
      <c r="N246" t="s">
        <v>81</v>
      </c>
      <c r="O246" t="s">
        <v>26</v>
      </c>
      <c r="P246" t="s">
        <v>120</v>
      </c>
      <c r="Q246" t="s">
        <v>121</v>
      </c>
      <c r="R246" s="5">
        <v>60610</v>
      </c>
      <c r="S246" t="s">
        <v>84</v>
      </c>
      <c r="T246" t="s">
        <v>1477</v>
      </c>
      <c r="U246" t="s">
        <v>31</v>
      </c>
      <c r="V246" t="s">
        <v>53</v>
      </c>
      <c r="W246" t="s">
        <v>1478</v>
      </c>
      <c r="X246" s="9">
        <v>16.155999999999999</v>
      </c>
      <c r="Y246">
        <v>7</v>
      </c>
      <c r="Z246" s="12">
        <v>0.6</v>
      </c>
      <c r="AA246" s="9">
        <v>-12.117000000000001</v>
      </c>
      <c r="AB246" t="str">
        <f>IF(AND(SalesData[[#This Row],[Profit]]=0,SalesData[[#This Row],[Sales]]&gt;0),"Zero-Profit Order","OK")</f>
        <v>OK</v>
      </c>
      <c r="AC246" s="9">
        <f>IFERROR(SalesData[[#This Row],[Profit]]/SalesData[[#This Row],[Sales]],0)</f>
        <v>-0.75000000000000011</v>
      </c>
      <c r="AE246"/>
    </row>
    <row r="247" spans="1:31" x14ac:dyDescent="0.25">
      <c r="A247">
        <v>6005</v>
      </c>
      <c r="B247" t="s">
        <v>3325</v>
      </c>
      <c r="C247" s="2">
        <v>42368</v>
      </c>
      <c r="D247" s="13">
        <v>43048</v>
      </c>
      <c r="E247" s="8">
        <f>IF(SalesData[[#This Row],[Ship Date]]&lt;SalesData[[#This Row],[Order Date]], SalesData[[#This Row],[Ship Date]], SalesData[[#This Row],[Order Date]])</f>
        <v>42368</v>
      </c>
      <c r="F247" s="8">
        <f>IF(SalesData[[#This Row],[Ship Date]]&lt;SalesData[[#This Row],[Order Date]], SalesData[[#This Row],[Order Date]], SalesData[[#This Row],[Ship Date]])</f>
        <v>43048</v>
      </c>
      <c r="G247" s="11">
        <f>SalesData[[#This Row],[Shipdate fixed]] - SalesData[[#This Row],[Orderdate fixed]]</f>
        <v>680</v>
      </c>
      <c r="H247" s="11">
        <f>YEAR(SalesData[[#This Row],[Orderdate fixed]])</f>
        <v>2015</v>
      </c>
      <c r="I247" s="11" t="str">
        <f>"Q"&amp;ROUNDUP(MONTH(SalesData[[#This Row],[Orderdate fixed]])/3,0)</f>
        <v>Q4</v>
      </c>
      <c r="J247" s="8" t="str">
        <f>TEXT(SalesData[[#This Row],[Orderdate fixed]],"mmm")</f>
        <v>Dec</v>
      </c>
      <c r="K247" t="s">
        <v>38</v>
      </c>
      <c r="L247" t="s">
        <v>3326</v>
      </c>
      <c r="M247" s="14" t="s">
        <v>3327</v>
      </c>
      <c r="N247" t="s">
        <v>25</v>
      </c>
      <c r="O247" t="s">
        <v>26</v>
      </c>
      <c r="P247" t="s">
        <v>49</v>
      </c>
      <c r="Q247" t="s">
        <v>50</v>
      </c>
      <c r="R247" s="5">
        <v>90004</v>
      </c>
      <c r="S247" t="s">
        <v>51</v>
      </c>
      <c r="T247" t="s">
        <v>783</v>
      </c>
      <c r="U247" t="s">
        <v>31</v>
      </c>
      <c r="V247" t="s">
        <v>53</v>
      </c>
      <c r="W247" t="s">
        <v>784</v>
      </c>
      <c r="X247" s="9">
        <v>19.760000000000002</v>
      </c>
      <c r="Y247">
        <v>4</v>
      </c>
      <c r="Z247" s="12">
        <v>0</v>
      </c>
      <c r="AA247" s="9">
        <v>8.2992000000000008</v>
      </c>
      <c r="AB247" t="str">
        <f>IF(AND(SalesData[[#This Row],[Profit]]=0,SalesData[[#This Row],[Sales]]&gt;0),"Zero-Profit Order","OK")</f>
        <v>OK</v>
      </c>
      <c r="AC247" s="9">
        <f>IFERROR(SalesData[[#This Row],[Profit]]/SalesData[[#This Row],[Sales]],0)</f>
        <v>0.42</v>
      </c>
      <c r="AE247"/>
    </row>
    <row r="248" spans="1:31" x14ac:dyDescent="0.25">
      <c r="A248">
        <v>2895</v>
      </c>
      <c r="B248" t="s">
        <v>2138</v>
      </c>
      <c r="C248" s="2">
        <v>42608</v>
      </c>
      <c r="D248" s="13">
        <v>43037</v>
      </c>
      <c r="E248" s="8">
        <f>IF(SalesData[[#This Row],[Ship Date]]&lt;SalesData[[#This Row],[Order Date]], SalesData[[#This Row],[Ship Date]], SalesData[[#This Row],[Order Date]])</f>
        <v>42608</v>
      </c>
      <c r="F248" s="8">
        <f>IF(SalesData[[#This Row],[Ship Date]]&lt;SalesData[[#This Row],[Order Date]], SalesData[[#This Row],[Order Date]], SalesData[[#This Row],[Ship Date]])</f>
        <v>43037</v>
      </c>
      <c r="G248" s="11">
        <f>SalesData[[#This Row],[Shipdate fixed]] - SalesData[[#This Row],[Orderdate fixed]]</f>
        <v>429</v>
      </c>
      <c r="H248" s="11">
        <f>YEAR(SalesData[[#This Row],[Orderdate fixed]])</f>
        <v>2016</v>
      </c>
      <c r="I248" s="11" t="str">
        <f>"Q"&amp;ROUNDUP(MONTH(SalesData[[#This Row],[Orderdate fixed]])/3,0)</f>
        <v>Q3</v>
      </c>
      <c r="J248" s="8" t="str">
        <f>TEXT(SalesData[[#This Row],[Orderdate fixed]],"mmm")</f>
        <v>Aug</v>
      </c>
      <c r="K248" t="s">
        <v>38</v>
      </c>
      <c r="L248" t="s">
        <v>1137</v>
      </c>
      <c r="M248" s="14" t="s">
        <v>1138</v>
      </c>
      <c r="N248" t="s">
        <v>81</v>
      </c>
      <c r="O248" t="s">
        <v>26</v>
      </c>
      <c r="P248" t="s">
        <v>875</v>
      </c>
      <c r="Q248" t="s">
        <v>109</v>
      </c>
      <c r="R248" s="5">
        <v>14609</v>
      </c>
      <c r="S248" t="s">
        <v>62</v>
      </c>
      <c r="T248" t="s">
        <v>2139</v>
      </c>
      <c r="U248" t="s">
        <v>31</v>
      </c>
      <c r="V248" t="s">
        <v>53</v>
      </c>
      <c r="W248" t="s">
        <v>2140</v>
      </c>
      <c r="X248" s="9">
        <v>69.08</v>
      </c>
      <c r="Y248">
        <v>11</v>
      </c>
      <c r="Z248" s="12">
        <v>0</v>
      </c>
      <c r="AA248" s="9">
        <v>29.0136</v>
      </c>
      <c r="AB248" t="str">
        <f>IF(AND(SalesData[[#This Row],[Profit]]=0,SalesData[[#This Row],[Sales]]&gt;0),"Zero-Profit Order","OK")</f>
        <v>OK</v>
      </c>
      <c r="AC248" s="9">
        <f>IFERROR(SalesData[[#This Row],[Profit]]/SalesData[[#This Row],[Sales]],0)</f>
        <v>0.42000000000000004</v>
      </c>
      <c r="AE248"/>
    </row>
    <row r="249" spans="1:31" x14ac:dyDescent="0.25">
      <c r="A249">
        <v>5323</v>
      </c>
      <c r="B249" t="s">
        <v>3104</v>
      </c>
      <c r="C249" s="2">
        <v>42261</v>
      </c>
      <c r="D249" s="13">
        <v>42865</v>
      </c>
      <c r="E249" s="8">
        <f>IF(SalesData[[#This Row],[Ship Date]]&lt;SalesData[[#This Row],[Order Date]], SalesData[[#This Row],[Ship Date]], SalesData[[#This Row],[Order Date]])</f>
        <v>42261</v>
      </c>
      <c r="F249" s="8">
        <f>IF(SalesData[[#This Row],[Ship Date]]&lt;SalesData[[#This Row],[Order Date]], SalesData[[#This Row],[Order Date]], SalesData[[#This Row],[Ship Date]])</f>
        <v>42865</v>
      </c>
      <c r="G249" s="11">
        <f>SalesData[[#This Row],[Shipdate fixed]] - SalesData[[#This Row],[Orderdate fixed]]</f>
        <v>604</v>
      </c>
      <c r="H249" s="11">
        <f>YEAR(SalesData[[#This Row],[Orderdate fixed]])</f>
        <v>2015</v>
      </c>
      <c r="I249" s="11" t="str">
        <f>"Q"&amp;ROUNDUP(MONTH(SalesData[[#This Row],[Orderdate fixed]])/3,0)</f>
        <v>Q3</v>
      </c>
      <c r="J249" s="8" t="str">
        <f>TEXT(SalesData[[#This Row],[Orderdate fixed]],"mmm")</f>
        <v>Sep</v>
      </c>
      <c r="K249" t="s">
        <v>78</v>
      </c>
      <c r="L249" t="s">
        <v>2412</v>
      </c>
      <c r="M249" s="14" t="s">
        <v>2413</v>
      </c>
      <c r="N249" t="s">
        <v>90</v>
      </c>
      <c r="O249" t="s">
        <v>26</v>
      </c>
      <c r="P249" t="s">
        <v>3105</v>
      </c>
      <c r="Q249" t="s">
        <v>128</v>
      </c>
      <c r="R249" s="5">
        <v>37918</v>
      </c>
      <c r="S249" t="s">
        <v>29</v>
      </c>
      <c r="T249" t="s">
        <v>1109</v>
      </c>
      <c r="U249" t="s">
        <v>31</v>
      </c>
      <c r="V249" t="s">
        <v>53</v>
      </c>
      <c r="W249" t="s">
        <v>1110</v>
      </c>
      <c r="X249" s="9">
        <v>19.760000000000002</v>
      </c>
      <c r="Y249">
        <v>2</v>
      </c>
      <c r="Z249" s="12">
        <v>0.2</v>
      </c>
      <c r="AA249" s="9">
        <v>5.9279999999999999</v>
      </c>
      <c r="AB249" t="str">
        <f>IF(AND(SalesData[[#This Row],[Profit]]=0,SalesData[[#This Row],[Sales]]&gt;0),"Zero-Profit Order","OK")</f>
        <v>OK</v>
      </c>
      <c r="AC249" s="9">
        <f>IFERROR(SalesData[[#This Row],[Profit]]/SalesData[[#This Row],[Sales]],0)</f>
        <v>0.3</v>
      </c>
      <c r="AE249"/>
    </row>
    <row r="250" spans="1:31" x14ac:dyDescent="0.25">
      <c r="A250">
        <v>7619</v>
      </c>
      <c r="B250" t="s">
        <v>3783</v>
      </c>
      <c r="C250" s="2">
        <v>42621</v>
      </c>
      <c r="D250" s="13">
        <v>43037</v>
      </c>
      <c r="E250" s="8">
        <f>IF(SalesData[[#This Row],[Ship Date]]&lt;SalesData[[#This Row],[Order Date]], SalesData[[#This Row],[Ship Date]], SalesData[[#This Row],[Order Date]])</f>
        <v>42621</v>
      </c>
      <c r="F250" s="8">
        <f>IF(SalesData[[#This Row],[Ship Date]]&lt;SalesData[[#This Row],[Order Date]], SalesData[[#This Row],[Order Date]], SalesData[[#This Row],[Ship Date]])</f>
        <v>43037</v>
      </c>
      <c r="G250" s="11">
        <f>SalesData[[#This Row],[Shipdate fixed]] - SalesData[[#This Row],[Orderdate fixed]]</f>
        <v>416</v>
      </c>
      <c r="H250" s="11">
        <f>YEAR(SalesData[[#This Row],[Orderdate fixed]])</f>
        <v>2016</v>
      </c>
      <c r="I250" s="11" t="str">
        <f>"Q"&amp;ROUNDUP(MONTH(SalesData[[#This Row],[Orderdate fixed]])/3,0)</f>
        <v>Q3</v>
      </c>
      <c r="J250" s="8" t="str">
        <f>TEXT(SalesData[[#This Row],[Orderdate fixed]],"mmm")</f>
        <v>Sep</v>
      </c>
      <c r="K250" t="s">
        <v>78</v>
      </c>
      <c r="L250" t="s">
        <v>3784</v>
      </c>
      <c r="M250" s="14" t="s">
        <v>3785</v>
      </c>
      <c r="N250" t="s">
        <v>81</v>
      </c>
      <c r="O250" t="s">
        <v>26</v>
      </c>
      <c r="P250" t="s">
        <v>49</v>
      </c>
      <c r="Q250" t="s">
        <v>50</v>
      </c>
      <c r="R250" s="5">
        <v>90032</v>
      </c>
      <c r="S250" t="s">
        <v>51</v>
      </c>
      <c r="T250" t="s">
        <v>55</v>
      </c>
      <c r="U250" t="s">
        <v>31</v>
      </c>
      <c r="V250" t="s">
        <v>44</v>
      </c>
      <c r="W250" t="s">
        <v>56</v>
      </c>
      <c r="X250" s="9">
        <v>189.57599999999999</v>
      </c>
      <c r="Y250">
        <v>1</v>
      </c>
      <c r="Z250" s="12">
        <v>0.2</v>
      </c>
      <c r="AA250" s="9">
        <v>9.4787999999999997</v>
      </c>
      <c r="AB250" t="str">
        <f>IF(AND(SalesData[[#This Row],[Profit]]=0,SalesData[[#This Row],[Sales]]&gt;0),"Zero-Profit Order","OK")</f>
        <v>OK</v>
      </c>
      <c r="AC250" s="9">
        <f>IFERROR(SalesData[[#This Row],[Profit]]/SalesData[[#This Row],[Sales]],0)</f>
        <v>0.05</v>
      </c>
      <c r="AE250"/>
    </row>
    <row r="251" spans="1:31" x14ac:dyDescent="0.25">
      <c r="A251">
        <v>4305</v>
      </c>
      <c r="B251" t="s">
        <v>2763</v>
      </c>
      <c r="C251" s="2">
        <v>42615</v>
      </c>
      <c r="D251" s="13">
        <v>41942</v>
      </c>
      <c r="E251" s="8">
        <f>IF(SalesData[[#This Row],[Ship Date]]&lt;SalesData[[#This Row],[Order Date]], SalesData[[#This Row],[Ship Date]], SalesData[[#This Row],[Order Date]])</f>
        <v>41942</v>
      </c>
      <c r="F251" s="8">
        <f>IF(SalesData[[#This Row],[Ship Date]]&lt;SalesData[[#This Row],[Order Date]], SalesData[[#This Row],[Order Date]], SalesData[[#This Row],[Ship Date]])</f>
        <v>42615</v>
      </c>
      <c r="G251" s="11">
        <f>SalesData[[#This Row],[Shipdate fixed]] - SalesData[[#This Row],[Orderdate fixed]]</f>
        <v>673</v>
      </c>
      <c r="H251" s="11">
        <f>YEAR(SalesData[[#This Row],[Orderdate fixed]])</f>
        <v>2014</v>
      </c>
      <c r="I251" s="11" t="str">
        <f>"Q"&amp;ROUNDUP(MONTH(SalesData[[#This Row],[Orderdate fixed]])/3,0)</f>
        <v>Q4</v>
      </c>
      <c r="J251" s="8" t="str">
        <f>TEXT(SalesData[[#This Row],[Orderdate fixed]],"mmm")</f>
        <v>Oct</v>
      </c>
      <c r="K251" t="s">
        <v>22</v>
      </c>
      <c r="L251" t="s">
        <v>2764</v>
      </c>
      <c r="M251" s="14" t="s">
        <v>2765</v>
      </c>
      <c r="N251" t="s">
        <v>25</v>
      </c>
      <c r="O251" t="s">
        <v>26</v>
      </c>
      <c r="P251" t="s">
        <v>176</v>
      </c>
      <c r="Q251" t="s">
        <v>177</v>
      </c>
      <c r="R251" s="5">
        <v>98105</v>
      </c>
      <c r="S251" t="s">
        <v>51</v>
      </c>
      <c r="T251" t="s">
        <v>566</v>
      </c>
      <c r="U251" t="s">
        <v>31</v>
      </c>
      <c r="V251" t="s">
        <v>53</v>
      </c>
      <c r="W251" t="s">
        <v>567</v>
      </c>
      <c r="X251" s="9">
        <v>63.92</v>
      </c>
      <c r="Y251">
        <v>4</v>
      </c>
      <c r="Z251" s="12">
        <v>0</v>
      </c>
      <c r="AA251" s="9">
        <v>3.1960000000000002</v>
      </c>
      <c r="AB251" t="str">
        <f>IF(AND(SalesData[[#This Row],[Profit]]=0,SalesData[[#This Row],[Sales]]&gt;0),"Zero-Profit Order","OK")</f>
        <v>OK</v>
      </c>
      <c r="AC251" s="9">
        <f>IFERROR(SalesData[[#This Row],[Profit]]/SalesData[[#This Row],[Sales]],0)</f>
        <v>0.05</v>
      </c>
      <c r="AE251"/>
    </row>
    <row r="252" spans="1:31" x14ac:dyDescent="0.25">
      <c r="A252">
        <v>4382</v>
      </c>
      <c r="B252" t="s">
        <v>2783</v>
      </c>
      <c r="C252" s="2">
        <v>42613</v>
      </c>
      <c r="D252" s="13">
        <v>42307</v>
      </c>
      <c r="E252" s="8">
        <f>IF(SalesData[[#This Row],[Ship Date]]&lt;SalesData[[#This Row],[Order Date]], SalesData[[#This Row],[Ship Date]], SalesData[[#This Row],[Order Date]])</f>
        <v>42307</v>
      </c>
      <c r="F252" s="8">
        <f>IF(SalesData[[#This Row],[Ship Date]]&lt;SalesData[[#This Row],[Order Date]], SalesData[[#This Row],[Order Date]], SalesData[[#This Row],[Ship Date]])</f>
        <v>42613</v>
      </c>
      <c r="G252" s="11">
        <f>SalesData[[#This Row],[Shipdate fixed]] - SalesData[[#This Row],[Orderdate fixed]]</f>
        <v>306</v>
      </c>
      <c r="H252" s="11">
        <f>YEAR(SalesData[[#This Row],[Orderdate fixed]])</f>
        <v>2015</v>
      </c>
      <c r="I252" s="11" t="str">
        <f>"Q"&amp;ROUNDUP(MONTH(SalesData[[#This Row],[Orderdate fixed]])/3,0)</f>
        <v>Q4</v>
      </c>
      <c r="J252" s="8" t="str">
        <f>TEXT(SalesData[[#This Row],[Orderdate fixed]],"mmm")</f>
        <v>Oct</v>
      </c>
      <c r="K252" t="s">
        <v>38</v>
      </c>
      <c r="L252" t="s">
        <v>1696</v>
      </c>
      <c r="M252" s="14" t="s">
        <v>1697</v>
      </c>
      <c r="N252" t="s">
        <v>25</v>
      </c>
      <c r="O252" t="s">
        <v>26</v>
      </c>
      <c r="P252" t="s">
        <v>310</v>
      </c>
      <c r="Q252" t="s">
        <v>50</v>
      </c>
      <c r="R252" s="5">
        <v>94110</v>
      </c>
      <c r="S252" t="s">
        <v>51</v>
      </c>
      <c r="T252" t="s">
        <v>528</v>
      </c>
      <c r="U252" t="s">
        <v>31</v>
      </c>
      <c r="V252" t="s">
        <v>44</v>
      </c>
      <c r="W252" t="s">
        <v>529</v>
      </c>
      <c r="X252" s="9">
        <v>253.17599999999999</v>
      </c>
      <c r="Y252">
        <v>3</v>
      </c>
      <c r="Z252" s="12">
        <v>0.2</v>
      </c>
      <c r="AA252" s="9">
        <v>-31.646999999999998</v>
      </c>
      <c r="AB252" t="str">
        <f>IF(AND(SalesData[[#This Row],[Profit]]=0,SalesData[[#This Row],[Sales]]&gt;0),"Zero-Profit Order","OK")</f>
        <v>OK</v>
      </c>
      <c r="AC252" s="9">
        <f>IFERROR(SalesData[[#This Row],[Profit]]/SalesData[[#This Row],[Sales]],0)</f>
        <v>-0.125</v>
      </c>
      <c r="AE252"/>
    </row>
    <row r="253" spans="1:31" x14ac:dyDescent="0.25">
      <c r="A253">
        <v>5582</v>
      </c>
      <c r="B253" t="s">
        <v>3186</v>
      </c>
      <c r="C253" s="2">
        <v>42317</v>
      </c>
      <c r="D253" s="13">
        <v>42957</v>
      </c>
      <c r="E253" s="8">
        <f>IF(SalesData[[#This Row],[Ship Date]]&lt;SalesData[[#This Row],[Order Date]], SalesData[[#This Row],[Ship Date]], SalesData[[#This Row],[Order Date]])</f>
        <v>42317</v>
      </c>
      <c r="F253" s="8">
        <f>IF(SalesData[[#This Row],[Ship Date]]&lt;SalesData[[#This Row],[Order Date]], SalesData[[#This Row],[Order Date]], SalesData[[#This Row],[Ship Date]])</f>
        <v>42957</v>
      </c>
      <c r="G253" s="11">
        <f>SalesData[[#This Row],[Shipdate fixed]] - SalesData[[#This Row],[Orderdate fixed]]</f>
        <v>640</v>
      </c>
      <c r="H253" s="11">
        <f>YEAR(SalesData[[#This Row],[Orderdate fixed]])</f>
        <v>2015</v>
      </c>
      <c r="I253" s="11" t="str">
        <f>"Q"&amp;ROUNDUP(MONTH(SalesData[[#This Row],[Orderdate fixed]])/3,0)</f>
        <v>Q4</v>
      </c>
      <c r="J253" s="8" t="str">
        <f>TEXT(SalesData[[#This Row],[Orderdate fixed]],"mmm")</f>
        <v>Nov</v>
      </c>
      <c r="K253" t="s">
        <v>38</v>
      </c>
      <c r="L253" t="s">
        <v>118</v>
      </c>
      <c r="M253" s="14" t="s">
        <v>119</v>
      </c>
      <c r="N253" t="s">
        <v>90</v>
      </c>
      <c r="O253" t="s">
        <v>26</v>
      </c>
      <c r="P253" t="s">
        <v>2503</v>
      </c>
      <c r="Q253" t="s">
        <v>1070</v>
      </c>
      <c r="R253" s="5">
        <v>20735</v>
      </c>
      <c r="S253" t="s">
        <v>62</v>
      </c>
      <c r="T253" t="s">
        <v>1102</v>
      </c>
      <c r="U253" t="s">
        <v>31</v>
      </c>
      <c r="V253" t="s">
        <v>53</v>
      </c>
      <c r="W253" t="s">
        <v>1103</v>
      </c>
      <c r="X253" s="9">
        <v>19.98</v>
      </c>
      <c r="Y253">
        <v>1</v>
      </c>
      <c r="Z253" s="12">
        <v>0</v>
      </c>
      <c r="AA253" s="9">
        <v>8.5914000000000001</v>
      </c>
      <c r="AB253" t="str">
        <f>IF(AND(SalesData[[#This Row],[Profit]]=0,SalesData[[#This Row],[Sales]]&gt;0),"Zero-Profit Order","OK")</f>
        <v>OK</v>
      </c>
      <c r="AC253" s="9">
        <f>IFERROR(SalesData[[#This Row],[Profit]]/SalesData[[#This Row],[Sales]],0)</f>
        <v>0.43</v>
      </c>
      <c r="AE253"/>
    </row>
    <row r="254" spans="1:31" x14ac:dyDescent="0.25">
      <c r="A254">
        <v>6540</v>
      </c>
      <c r="B254" t="s">
        <v>3484</v>
      </c>
      <c r="C254" s="2">
        <v>42614</v>
      </c>
      <c r="D254" s="13">
        <v>42307</v>
      </c>
      <c r="E254" s="8">
        <f>IF(SalesData[[#This Row],[Ship Date]]&lt;SalesData[[#This Row],[Order Date]], SalesData[[#This Row],[Ship Date]], SalesData[[#This Row],[Order Date]])</f>
        <v>42307</v>
      </c>
      <c r="F254" s="8">
        <f>IF(SalesData[[#This Row],[Ship Date]]&lt;SalesData[[#This Row],[Order Date]], SalesData[[#This Row],[Order Date]], SalesData[[#This Row],[Ship Date]])</f>
        <v>42614</v>
      </c>
      <c r="G254" s="11">
        <f>SalesData[[#This Row],[Shipdate fixed]] - SalesData[[#This Row],[Orderdate fixed]]</f>
        <v>307</v>
      </c>
      <c r="H254" s="11">
        <f>YEAR(SalesData[[#This Row],[Orderdate fixed]])</f>
        <v>2015</v>
      </c>
      <c r="I254" s="11" t="str">
        <f>"Q"&amp;ROUNDUP(MONTH(SalesData[[#This Row],[Orderdate fixed]])/3,0)</f>
        <v>Q4</v>
      </c>
      <c r="J254" s="8" t="str">
        <f>TEXT(SalesData[[#This Row],[Orderdate fixed]],"mmm")</f>
        <v>Oct</v>
      </c>
      <c r="K254" t="s">
        <v>38</v>
      </c>
      <c r="L254" t="s">
        <v>252</v>
      </c>
      <c r="M254" s="14" t="s">
        <v>253</v>
      </c>
      <c r="N254" t="s">
        <v>81</v>
      </c>
      <c r="O254" t="s">
        <v>26</v>
      </c>
      <c r="P254" t="s">
        <v>214</v>
      </c>
      <c r="Q254" t="s">
        <v>184</v>
      </c>
      <c r="R254" s="5">
        <v>19711</v>
      </c>
      <c r="S254" t="s">
        <v>62</v>
      </c>
      <c r="T254" t="s">
        <v>1873</v>
      </c>
      <c r="U254" t="s">
        <v>31</v>
      </c>
      <c r="V254" t="s">
        <v>35</v>
      </c>
      <c r="W254" t="s">
        <v>1874</v>
      </c>
      <c r="X254" s="9">
        <v>291.10000000000002</v>
      </c>
      <c r="Y254">
        <v>5</v>
      </c>
      <c r="Z254" s="12">
        <v>0</v>
      </c>
      <c r="AA254" s="9">
        <v>75.686000000000007</v>
      </c>
      <c r="AB254" t="str">
        <f>IF(AND(SalesData[[#This Row],[Profit]]=0,SalesData[[#This Row],[Sales]]&gt;0),"Zero-Profit Order","OK")</f>
        <v>OK</v>
      </c>
      <c r="AC254" s="9">
        <f>IFERROR(SalesData[[#This Row],[Profit]]/SalesData[[#This Row],[Sales]],0)</f>
        <v>0.26</v>
      </c>
      <c r="AE254"/>
    </row>
    <row r="255" spans="1:31" x14ac:dyDescent="0.25">
      <c r="A255">
        <v>6684</v>
      </c>
      <c r="B255" t="s">
        <v>3529</v>
      </c>
      <c r="C255" s="2">
        <v>41697</v>
      </c>
      <c r="D255" s="13">
        <v>41923</v>
      </c>
      <c r="E255" s="8">
        <f>IF(SalesData[[#This Row],[Ship Date]]&lt;SalesData[[#This Row],[Order Date]], SalesData[[#This Row],[Ship Date]], SalesData[[#This Row],[Order Date]])</f>
        <v>41697</v>
      </c>
      <c r="F255" s="8">
        <f>IF(SalesData[[#This Row],[Ship Date]]&lt;SalesData[[#This Row],[Order Date]], SalesData[[#This Row],[Order Date]], SalesData[[#This Row],[Ship Date]])</f>
        <v>41923</v>
      </c>
      <c r="G255" s="11">
        <f>SalesData[[#This Row],[Shipdate fixed]] - SalesData[[#This Row],[Orderdate fixed]]</f>
        <v>226</v>
      </c>
      <c r="H255" s="11">
        <f>YEAR(SalesData[[#This Row],[Orderdate fixed]])</f>
        <v>2014</v>
      </c>
      <c r="I255" s="11" t="str">
        <f>"Q"&amp;ROUNDUP(MONTH(SalesData[[#This Row],[Orderdate fixed]])/3,0)</f>
        <v>Q1</v>
      </c>
      <c r="J255" s="8" t="str">
        <f>TEXT(SalesData[[#This Row],[Orderdate fixed]],"mmm")</f>
        <v>Feb</v>
      </c>
      <c r="K255" t="s">
        <v>38</v>
      </c>
      <c r="L255" t="s">
        <v>2424</v>
      </c>
      <c r="M255" s="14" t="s">
        <v>2425</v>
      </c>
      <c r="N255" t="s">
        <v>90</v>
      </c>
      <c r="O255" t="s">
        <v>26</v>
      </c>
      <c r="P255" t="s">
        <v>49</v>
      </c>
      <c r="Q255" t="s">
        <v>50</v>
      </c>
      <c r="R255" s="5">
        <v>90008</v>
      </c>
      <c r="S255" t="s">
        <v>51</v>
      </c>
      <c r="T255" t="s">
        <v>2406</v>
      </c>
      <c r="U255" t="s">
        <v>31</v>
      </c>
      <c r="V255" t="s">
        <v>53</v>
      </c>
      <c r="W255" t="s">
        <v>2407</v>
      </c>
      <c r="X255" s="9">
        <v>20.04</v>
      </c>
      <c r="Y255">
        <v>6</v>
      </c>
      <c r="Z255" s="12">
        <v>0</v>
      </c>
      <c r="AA255" s="9">
        <v>8.8176000000000005</v>
      </c>
      <c r="AB255" t="str">
        <f>IF(AND(SalesData[[#This Row],[Profit]]=0,SalesData[[#This Row],[Sales]]&gt;0),"Zero-Profit Order","OK")</f>
        <v>OK</v>
      </c>
      <c r="AC255" s="9">
        <f>IFERROR(SalesData[[#This Row],[Profit]]/SalesData[[#This Row],[Sales]],0)</f>
        <v>0.44000000000000006</v>
      </c>
      <c r="AE255"/>
    </row>
    <row r="256" spans="1:31" x14ac:dyDescent="0.25">
      <c r="A256">
        <v>5374</v>
      </c>
      <c r="B256" t="s">
        <v>3121</v>
      </c>
      <c r="C256" s="2">
        <v>42610</v>
      </c>
      <c r="D256" s="13">
        <v>42307</v>
      </c>
      <c r="E256" s="8">
        <f>IF(SalesData[[#This Row],[Ship Date]]&lt;SalesData[[#This Row],[Order Date]], SalesData[[#This Row],[Ship Date]], SalesData[[#This Row],[Order Date]])</f>
        <v>42307</v>
      </c>
      <c r="F256" s="8">
        <f>IF(SalesData[[#This Row],[Ship Date]]&lt;SalesData[[#This Row],[Order Date]], SalesData[[#This Row],[Order Date]], SalesData[[#This Row],[Ship Date]])</f>
        <v>42610</v>
      </c>
      <c r="G256" s="11">
        <f>SalesData[[#This Row],[Shipdate fixed]] - SalesData[[#This Row],[Orderdate fixed]]</f>
        <v>303</v>
      </c>
      <c r="H256" s="11">
        <f>YEAR(SalesData[[#This Row],[Orderdate fixed]])</f>
        <v>2015</v>
      </c>
      <c r="I256" s="11" t="str">
        <f>"Q"&amp;ROUNDUP(MONTH(SalesData[[#This Row],[Orderdate fixed]])/3,0)</f>
        <v>Q4</v>
      </c>
      <c r="J256" s="8" t="str">
        <f>TEXT(SalesData[[#This Row],[Orderdate fixed]],"mmm")</f>
        <v>Oct</v>
      </c>
      <c r="K256" t="s">
        <v>38</v>
      </c>
      <c r="L256" t="s">
        <v>3122</v>
      </c>
      <c r="M256" s="14" t="s">
        <v>3123</v>
      </c>
      <c r="N256" t="s">
        <v>81</v>
      </c>
      <c r="O256" t="s">
        <v>26</v>
      </c>
      <c r="P256" t="s">
        <v>91</v>
      </c>
      <c r="Q256" t="s">
        <v>83</v>
      </c>
      <c r="R256" s="5">
        <v>77041</v>
      </c>
      <c r="S256" t="s">
        <v>84</v>
      </c>
      <c r="T256" t="s">
        <v>299</v>
      </c>
      <c r="U256" t="s">
        <v>31</v>
      </c>
      <c r="V256" t="s">
        <v>44</v>
      </c>
      <c r="W256" t="s">
        <v>300</v>
      </c>
      <c r="X256" s="9">
        <v>347.36099999999999</v>
      </c>
      <c r="Y256">
        <v>7</v>
      </c>
      <c r="Z256" s="12">
        <v>0.3</v>
      </c>
      <c r="AA256" s="9">
        <v>-69.472200000000001</v>
      </c>
      <c r="AB256" t="str">
        <f>IF(AND(SalesData[[#This Row],[Profit]]=0,SalesData[[#This Row],[Sales]]&gt;0),"Zero-Profit Order","OK")</f>
        <v>OK</v>
      </c>
      <c r="AC256" s="9">
        <f>IFERROR(SalesData[[#This Row],[Profit]]/SalesData[[#This Row],[Sales]],0)</f>
        <v>-0.2</v>
      </c>
      <c r="AE256"/>
    </row>
    <row r="257" spans="1:31" x14ac:dyDescent="0.25">
      <c r="A257">
        <v>2205</v>
      </c>
      <c r="B257" t="s">
        <v>1738</v>
      </c>
      <c r="C257" s="2">
        <v>43402</v>
      </c>
      <c r="D257" s="13">
        <v>42131</v>
      </c>
      <c r="E257" s="8">
        <f>IF(SalesData[[#This Row],[Ship Date]]&lt;SalesData[[#This Row],[Order Date]], SalesData[[#This Row],[Ship Date]], SalesData[[#This Row],[Order Date]])</f>
        <v>42131</v>
      </c>
      <c r="F257" s="8">
        <f>IF(SalesData[[#This Row],[Ship Date]]&lt;SalesData[[#This Row],[Order Date]], SalesData[[#This Row],[Order Date]], SalesData[[#This Row],[Ship Date]])</f>
        <v>43402</v>
      </c>
      <c r="G257" s="11">
        <f>SalesData[[#This Row],[Shipdate fixed]] - SalesData[[#This Row],[Orderdate fixed]]</f>
        <v>1271</v>
      </c>
      <c r="H257" s="11">
        <f>YEAR(SalesData[[#This Row],[Orderdate fixed]])</f>
        <v>2015</v>
      </c>
      <c r="I257" s="11" t="str">
        <f>"Q"&amp;ROUNDUP(MONTH(SalesData[[#This Row],[Orderdate fixed]])/3,0)</f>
        <v>Q2</v>
      </c>
      <c r="J257" s="8" t="str">
        <f>TEXT(SalesData[[#This Row],[Orderdate fixed]],"mmm")</f>
        <v>May</v>
      </c>
      <c r="K257" t="s">
        <v>38</v>
      </c>
      <c r="L257" t="s">
        <v>181</v>
      </c>
      <c r="M257" s="14" t="s">
        <v>182</v>
      </c>
      <c r="N257" t="s">
        <v>25</v>
      </c>
      <c r="O257" t="s">
        <v>26</v>
      </c>
      <c r="P257" t="s">
        <v>796</v>
      </c>
      <c r="Q257" t="s">
        <v>61</v>
      </c>
      <c r="R257" s="5">
        <v>17602</v>
      </c>
      <c r="S257" t="s">
        <v>62</v>
      </c>
      <c r="T257" t="s">
        <v>1271</v>
      </c>
      <c r="U257" t="s">
        <v>31</v>
      </c>
      <c r="V257" t="s">
        <v>53</v>
      </c>
      <c r="W257" t="s">
        <v>1739</v>
      </c>
      <c r="X257" s="9">
        <v>20.103999999999999</v>
      </c>
      <c r="Y257">
        <v>1</v>
      </c>
      <c r="Z257" s="12">
        <v>0.2</v>
      </c>
      <c r="AA257" s="9">
        <v>1.7591000000000001</v>
      </c>
      <c r="AB257" t="str">
        <f>IF(AND(SalesData[[#This Row],[Profit]]=0,SalesData[[#This Row],[Sales]]&gt;0),"Zero-Profit Order","OK")</f>
        <v>OK</v>
      </c>
      <c r="AC257" s="9">
        <f>IFERROR(SalesData[[#This Row],[Profit]]/SalesData[[#This Row],[Sales]],0)</f>
        <v>8.7500000000000008E-2</v>
      </c>
      <c r="AE257"/>
    </row>
    <row r="258" spans="1:31" x14ac:dyDescent="0.25">
      <c r="A258">
        <v>3438</v>
      </c>
      <c r="B258" t="s">
        <v>2433</v>
      </c>
      <c r="C258" s="2">
        <v>42640</v>
      </c>
      <c r="D258" s="13">
        <v>43038</v>
      </c>
      <c r="E258" s="8">
        <f>IF(SalesData[[#This Row],[Ship Date]]&lt;SalesData[[#This Row],[Order Date]], SalesData[[#This Row],[Ship Date]], SalesData[[#This Row],[Order Date]])</f>
        <v>42640</v>
      </c>
      <c r="F258" s="8">
        <f>IF(SalesData[[#This Row],[Ship Date]]&lt;SalesData[[#This Row],[Order Date]], SalesData[[#This Row],[Order Date]], SalesData[[#This Row],[Ship Date]])</f>
        <v>43038</v>
      </c>
      <c r="G258" s="11">
        <f>SalesData[[#This Row],[Shipdate fixed]] - SalesData[[#This Row],[Orderdate fixed]]</f>
        <v>398</v>
      </c>
      <c r="H258" s="11">
        <f>YEAR(SalesData[[#This Row],[Orderdate fixed]])</f>
        <v>2016</v>
      </c>
      <c r="I258" s="11" t="str">
        <f>"Q"&amp;ROUNDUP(MONTH(SalesData[[#This Row],[Orderdate fixed]])/3,0)</f>
        <v>Q3</v>
      </c>
      <c r="J258" s="8" t="str">
        <f>TEXT(SalesData[[#This Row],[Orderdate fixed]],"mmm")</f>
        <v>Sep</v>
      </c>
      <c r="K258" t="s">
        <v>407</v>
      </c>
      <c r="L258" t="s">
        <v>1563</v>
      </c>
      <c r="M258" s="14" t="s">
        <v>1564</v>
      </c>
      <c r="N258" t="s">
        <v>25</v>
      </c>
      <c r="O258" t="s">
        <v>26</v>
      </c>
      <c r="P258" t="s">
        <v>1720</v>
      </c>
      <c r="Q258" t="s">
        <v>83</v>
      </c>
      <c r="R258" s="5">
        <v>75217</v>
      </c>
      <c r="S258" t="s">
        <v>84</v>
      </c>
      <c r="T258" t="s">
        <v>629</v>
      </c>
      <c r="U258" t="s">
        <v>31</v>
      </c>
      <c r="V258" t="s">
        <v>53</v>
      </c>
      <c r="W258" t="s">
        <v>630</v>
      </c>
      <c r="X258" s="9">
        <v>16.192</v>
      </c>
      <c r="Y258">
        <v>2</v>
      </c>
      <c r="Z258" s="12">
        <v>0.6</v>
      </c>
      <c r="AA258" s="9">
        <v>-8.5007999999999999</v>
      </c>
      <c r="AB258" t="str">
        <f>IF(AND(SalesData[[#This Row],[Profit]]=0,SalesData[[#This Row],[Sales]]&gt;0),"Zero-Profit Order","OK")</f>
        <v>OK</v>
      </c>
      <c r="AC258" s="9">
        <f>IFERROR(SalesData[[#This Row],[Profit]]/SalesData[[#This Row],[Sales]],0)</f>
        <v>-0.52500000000000002</v>
      </c>
      <c r="AE258"/>
    </row>
    <row r="259" spans="1:31" x14ac:dyDescent="0.25">
      <c r="A259">
        <v>7712</v>
      </c>
      <c r="B259" t="s">
        <v>3814</v>
      </c>
      <c r="C259" s="2">
        <v>42630</v>
      </c>
      <c r="D259" s="13">
        <v>43038</v>
      </c>
      <c r="E259" s="8">
        <f>IF(SalesData[[#This Row],[Ship Date]]&lt;SalesData[[#This Row],[Order Date]], SalesData[[#This Row],[Ship Date]], SalesData[[#This Row],[Order Date]])</f>
        <v>42630</v>
      </c>
      <c r="F259" s="8">
        <f>IF(SalesData[[#This Row],[Ship Date]]&lt;SalesData[[#This Row],[Order Date]], SalesData[[#This Row],[Order Date]], SalesData[[#This Row],[Ship Date]])</f>
        <v>43038</v>
      </c>
      <c r="G259" s="11">
        <f>SalesData[[#This Row],[Shipdate fixed]] - SalesData[[#This Row],[Orderdate fixed]]</f>
        <v>408</v>
      </c>
      <c r="H259" s="11">
        <f>YEAR(SalesData[[#This Row],[Orderdate fixed]])</f>
        <v>2016</v>
      </c>
      <c r="I259" s="11" t="str">
        <f>"Q"&amp;ROUNDUP(MONTH(SalesData[[#This Row],[Orderdate fixed]])/3,0)</f>
        <v>Q3</v>
      </c>
      <c r="J259" s="8" t="str">
        <f>TEXT(SalesData[[#This Row],[Orderdate fixed]],"mmm")</f>
        <v>Sep</v>
      </c>
      <c r="K259" t="s">
        <v>22</v>
      </c>
      <c r="L259" t="s">
        <v>2635</v>
      </c>
      <c r="M259" s="14" t="s">
        <v>2636</v>
      </c>
      <c r="N259" t="s">
        <v>25</v>
      </c>
      <c r="O259" t="s">
        <v>26</v>
      </c>
      <c r="P259" t="s">
        <v>1892</v>
      </c>
      <c r="Q259" t="s">
        <v>1017</v>
      </c>
      <c r="R259" s="5">
        <v>28314</v>
      </c>
      <c r="S259" t="s">
        <v>29</v>
      </c>
      <c r="T259" t="s">
        <v>2036</v>
      </c>
      <c r="U259" t="s">
        <v>31</v>
      </c>
      <c r="V259" t="s">
        <v>53</v>
      </c>
      <c r="W259" t="s">
        <v>2037</v>
      </c>
      <c r="X259" s="9">
        <v>77.951999999999998</v>
      </c>
      <c r="Y259">
        <v>3</v>
      </c>
      <c r="Z259" s="12">
        <v>0.2</v>
      </c>
      <c r="AA259" s="9">
        <v>15.590400000000001</v>
      </c>
      <c r="AB259" t="str">
        <f>IF(AND(SalesData[[#This Row],[Profit]]=0,SalesData[[#This Row],[Sales]]&gt;0),"Zero-Profit Order","OK")</f>
        <v>OK</v>
      </c>
      <c r="AC259" s="9">
        <f>IFERROR(SalesData[[#This Row],[Profit]]/SalesData[[#This Row],[Sales]],0)</f>
        <v>0.2</v>
      </c>
      <c r="AE259"/>
    </row>
    <row r="260" spans="1:31" x14ac:dyDescent="0.25">
      <c r="A260">
        <v>3439</v>
      </c>
      <c r="B260" t="s">
        <v>2433</v>
      </c>
      <c r="C260" s="2">
        <v>42641</v>
      </c>
      <c r="D260" s="13">
        <v>43038</v>
      </c>
      <c r="E260" s="8">
        <f>IF(SalesData[[#This Row],[Ship Date]]&lt;SalesData[[#This Row],[Order Date]], SalesData[[#This Row],[Ship Date]], SalesData[[#This Row],[Order Date]])</f>
        <v>42641</v>
      </c>
      <c r="F260" s="8">
        <f>IF(SalesData[[#This Row],[Ship Date]]&lt;SalesData[[#This Row],[Order Date]], SalesData[[#This Row],[Order Date]], SalesData[[#This Row],[Ship Date]])</f>
        <v>43038</v>
      </c>
      <c r="G260" s="11">
        <f>SalesData[[#This Row],[Shipdate fixed]] - SalesData[[#This Row],[Orderdate fixed]]</f>
        <v>397</v>
      </c>
      <c r="H260" s="11">
        <f>YEAR(SalesData[[#This Row],[Orderdate fixed]])</f>
        <v>2016</v>
      </c>
      <c r="I260" s="11" t="str">
        <f>"Q"&amp;ROUNDUP(MONTH(SalesData[[#This Row],[Orderdate fixed]])/3,0)</f>
        <v>Q3</v>
      </c>
      <c r="J260" s="8" t="str">
        <f>TEXT(SalesData[[#This Row],[Orderdate fixed]],"mmm")</f>
        <v>Sep</v>
      </c>
      <c r="K260" t="s">
        <v>407</v>
      </c>
      <c r="L260" t="s">
        <v>1563</v>
      </c>
      <c r="M260" s="14" t="s">
        <v>1564</v>
      </c>
      <c r="N260" t="s">
        <v>25</v>
      </c>
      <c r="O260" t="s">
        <v>26</v>
      </c>
      <c r="P260" t="s">
        <v>1720</v>
      </c>
      <c r="Q260" t="s">
        <v>83</v>
      </c>
      <c r="R260" s="5">
        <v>75217</v>
      </c>
      <c r="S260" t="s">
        <v>84</v>
      </c>
      <c r="T260" t="s">
        <v>435</v>
      </c>
      <c r="U260" t="s">
        <v>31</v>
      </c>
      <c r="V260" t="s">
        <v>44</v>
      </c>
      <c r="W260" t="s">
        <v>436</v>
      </c>
      <c r="X260" s="9">
        <v>251.006</v>
      </c>
      <c r="Y260">
        <v>2</v>
      </c>
      <c r="Z260" s="12">
        <v>0.3</v>
      </c>
      <c r="AA260" s="9">
        <v>-68.130200000000002</v>
      </c>
      <c r="AB260" t="str">
        <f>IF(AND(SalesData[[#This Row],[Profit]]=0,SalesData[[#This Row],[Sales]]&gt;0),"Zero-Profit Order","OK")</f>
        <v>OK</v>
      </c>
      <c r="AC260" s="9">
        <f>IFERROR(SalesData[[#This Row],[Profit]]/SalesData[[#This Row],[Sales]],0)</f>
        <v>-0.27142857142857146</v>
      </c>
      <c r="AE260"/>
    </row>
    <row r="261" spans="1:31" x14ac:dyDescent="0.25">
      <c r="A261">
        <v>3846</v>
      </c>
      <c r="B261" t="s">
        <v>2575</v>
      </c>
      <c r="C261" s="2">
        <v>42622</v>
      </c>
      <c r="D261" s="13">
        <v>41943</v>
      </c>
      <c r="E261" s="8">
        <f>IF(SalesData[[#This Row],[Ship Date]]&lt;SalesData[[#This Row],[Order Date]], SalesData[[#This Row],[Ship Date]], SalesData[[#This Row],[Order Date]])</f>
        <v>41943</v>
      </c>
      <c r="F261" s="8">
        <f>IF(SalesData[[#This Row],[Ship Date]]&lt;SalesData[[#This Row],[Order Date]], SalesData[[#This Row],[Order Date]], SalesData[[#This Row],[Ship Date]])</f>
        <v>42622</v>
      </c>
      <c r="G261" s="11">
        <f>SalesData[[#This Row],[Shipdate fixed]] - SalesData[[#This Row],[Orderdate fixed]]</f>
        <v>679</v>
      </c>
      <c r="H261" s="11">
        <f>YEAR(SalesData[[#This Row],[Orderdate fixed]])</f>
        <v>2014</v>
      </c>
      <c r="I261" s="11" t="str">
        <f>"Q"&amp;ROUNDUP(MONTH(SalesData[[#This Row],[Orderdate fixed]])/3,0)</f>
        <v>Q4</v>
      </c>
      <c r="J261" s="8" t="str">
        <f>TEXT(SalesData[[#This Row],[Orderdate fixed]],"mmm")</f>
        <v>Oct</v>
      </c>
      <c r="K261" t="s">
        <v>78</v>
      </c>
      <c r="L261" t="s">
        <v>1298</v>
      </c>
      <c r="M261" s="14" t="s">
        <v>1299</v>
      </c>
      <c r="N261" t="s">
        <v>81</v>
      </c>
      <c r="O261" t="s">
        <v>26</v>
      </c>
      <c r="P261" t="s">
        <v>49</v>
      </c>
      <c r="Q261" t="s">
        <v>50</v>
      </c>
      <c r="R261" s="5">
        <v>90049</v>
      </c>
      <c r="S261" t="s">
        <v>51</v>
      </c>
      <c r="T261" t="s">
        <v>523</v>
      </c>
      <c r="U261" t="s">
        <v>31</v>
      </c>
      <c r="V261" t="s">
        <v>32</v>
      </c>
      <c r="W261" t="s">
        <v>524</v>
      </c>
      <c r="X261" s="9">
        <v>616.99800000000005</v>
      </c>
      <c r="Y261">
        <v>6</v>
      </c>
      <c r="Z261" s="12">
        <v>0.15</v>
      </c>
      <c r="AA261" s="9">
        <v>-36.293999999999997</v>
      </c>
      <c r="AB261" t="str">
        <f>IF(AND(SalesData[[#This Row],[Profit]]=0,SalesData[[#This Row],[Sales]]&gt;0),"Zero-Profit Order","OK")</f>
        <v>OK</v>
      </c>
      <c r="AC261" s="9">
        <f>IFERROR(SalesData[[#This Row],[Profit]]/SalesData[[#This Row],[Sales]],0)</f>
        <v>-5.8823529411764698E-2</v>
      </c>
      <c r="AE261"/>
    </row>
    <row r="262" spans="1:31" x14ac:dyDescent="0.25">
      <c r="A262">
        <v>2112</v>
      </c>
      <c r="B262" t="s">
        <v>1672</v>
      </c>
      <c r="C262" s="2">
        <v>42648</v>
      </c>
      <c r="D262" s="13">
        <v>42308</v>
      </c>
      <c r="E262" s="8">
        <f>IF(SalesData[[#This Row],[Ship Date]]&lt;SalesData[[#This Row],[Order Date]], SalesData[[#This Row],[Ship Date]], SalesData[[#This Row],[Order Date]])</f>
        <v>42308</v>
      </c>
      <c r="F262" s="8">
        <f>IF(SalesData[[#This Row],[Ship Date]]&lt;SalesData[[#This Row],[Order Date]], SalesData[[#This Row],[Order Date]], SalesData[[#This Row],[Ship Date]])</f>
        <v>42648</v>
      </c>
      <c r="G262" s="11">
        <f>SalesData[[#This Row],[Shipdate fixed]] - SalesData[[#This Row],[Orderdate fixed]]</f>
        <v>340</v>
      </c>
      <c r="H262" s="11">
        <f>YEAR(SalesData[[#This Row],[Orderdate fixed]])</f>
        <v>2015</v>
      </c>
      <c r="I262" s="11" t="str">
        <f>"Q"&amp;ROUNDUP(MONTH(SalesData[[#This Row],[Orderdate fixed]])/3,0)</f>
        <v>Q4</v>
      </c>
      <c r="J262" s="8" t="str">
        <f>TEXT(SalesData[[#This Row],[Orderdate fixed]],"mmm")</f>
        <v>Oct</v>
      </c>
      <c r="K262" t="s">
        <v>407</v>
      </c>
      <c r="L262" t="s">
        <v>1673</v>
      </c>
      <c r="M262" s="14" t="s">
        <v>1674</v>
      </c>
      <c r="N262" t="s">
        <v>25</v>
      </c>
      <c r="O262" t="s">
        <v>26</v>
      </c>
      <c r="P262" t="s">
        <v>1675</v>
      </c>
      <c r="Q262" t="s">
        <v>50</v>
      </c>
      <c r="R262" s="5">
        <v>92374</v>
      </c>
      <c r="S262" t="s">
        <v>51</v>
      </c>
      <c r="T262" t="s">
        <v>94</v>
      </c>
      <c r="U262" t="s">
        <v>31</v>
      </c>
      <c r="V262" t="s">
        <v>35</v>
      </c>
      <c r="W262" t="s">
        <v>95</v>
      </c>
      <c r="X262" s="9">
        <v>323.13600000000002</v>
      </c>
      <c r="Y262">
        <v>4</v>
      </c>
      <c r="Z262" s="12">
        <v>0.2</v>
      </c>
      <c r="AA262" s="9">
        <v>20.196000000000002</v>
      </c>
      <c r="AB262" t="str">
        <f>IF(AND(SalesData[[#This Row],[Profit]]=0,SalesData[[#This Row],[Sales]]&gt;0),"Zero-Profit Order","OK")</f>
        <v>OK</v>
      </c>
      <c r="AC262" s="9">
        <f>IFERROR(SalesData[[#This Row],[Profit]]/SalesData[[#This Row],[Sales]],0)</f>
        <v>6.25E-2</v>
      </c>
      <c r="AE262"/>
    </row>
    <row r="263" spans="1:31" x14ac:dyDescent="0.25">
      <c r="A263">
        <v>2116</v>
      </c>
      <c r="B263" t="s">
        <v>1672</v>
      </c>
      <c r="C263" s="2">
        <v>42649</v>
      </c>
      <c r="D263" s="13">
        <v>42308</v>
      </c>
      <c r="E263" s="8">
        <f>IF(SalesData[[#This Row],[Ship Date]]&lt;SalesData[[#This Row],[Order Date]], SalesData[[#This Row],[Ship Date]], SalesData[[#This Row],[Order Date]])</f>
        <v>42308</v>
      </c>
      <c r="F263" s="8">
        <f>IF(SalesData[[#This Row],[Ship Date]]&lt;SalesData[[#This Row],[Order Date]], SalesData[[#This Row],[Order Date]], SalesData[[#This Row],[Ship Date]])</f>
        <v>42649</v>
      </c>
      <c r="G263" s="11">
        <f>SalesData[[#This Row],[Shipdate fixed]] - SalesData[[#This Row],[Orderdate fixed]]</f>
        <v>341</v>
      </c>
      <c r="H263" s="11">
        <f>YEAR(SalesData[[#This Row],[Orderdate fixed]])</f>
        <v>2015</v>
      </c>
      <c r="I263" s="11" t="str">
        <f>"Q"&amp;ROUNDUP(MONTH(SalesData[[#This Row],[Orderdate fixed]])/3,0)</f>
        <v>Q4</v>
      </c>
      <c r="J263" s="8" t="str">
        <f>TEXT(SalesData[[#This Row],[Orderdate fixed]],"mmm")</f>
        <v>Oct</v>
      </c>
      <c r="K263" t="s">
        <v>407</v>
      </c>
      <c r="L263" t="s">
        <v>1673</v>
      </c>
      <c r="M263" s="14" t="s">
        <v>1674</v>
      </c>
      <c r="N263" t="s">
        <v>25</v>
      </c>
      <c r="O263" t="s">
        <v>26</v>
      </c>
      <c r="P263" t="s">
        <v>1675</v>
      </c>
      <c r="Q263" t="s">
        <v>50</v>
      </c>
      <c r="R263" s="5">
        <v>92374</v>
      </c>
      <c r="S263" t="s">
        <v>51</v>
      </c>
      <c r="T263" t="s">
        <v>1676</v>
      </c>
      <c r="U263" t="s">
        <v>31</v>
      </c>
      <c r="V263" t="s">
        <v>32</v>
      </c>
      <c r="W263" t="s">
        <v>1677</v>
      </c>
      <c r="X263" s="9">
        <v>425.83300000000003</v>
      </c>
      <c r="Y263">
        <v>1</v>
      </c>
      <c r="Z263" s="12">
        <v>0.15</v>
      </c>
      <c r="AA263" s="9">
        <v>20.039200000000001</v>
      </c>
      <c r="AB263" t="str">
        <f>IF(AND(SalesData[[#This Row],[Profit]]=0,SalesData[[#This Row],[Sales]]&gt;0),"Zero-Profit Order","OK")</f>
        <v>OK</v>
      </c>
      <c r="AC263" s="9">
        <f>IFERROR(SalesData[[#This Row],[Profit]]/SalesData[[#This Row],[Sales]],0)</f>
        <v>4.7058823529411764E-2</v>
      </c>
      <c r="AE263"/>
    </row>
    <row r="264" spans="1:31" x14ac:dyDescent="0.25">
      <c r="A264">
        <v>3168</v>
      </c>
      <c r="B264" t="s">
        <v>2319</v>
      </c>
      <c r="C264" s="2">
        <v>42631</v>
      </c>
      <c r="D264" s="13">
        <v>42674</v>
      </c>
      <c r="E264" s="8">
        <f>IF(SalesData[[#This Row],[Ship Date]]&lt;SalesData[[#This Row],[Order Date]], SalesData[[#This Row],[Ship Date]], SalesData[[#This Row],[Order Date]])</f>
        <v>42631</v>
      </c>
      <c r="F264" s="8">
        <f>IF(SalesData[[#This Row],[Ship Date]]&lt;SalesData[[#This Row],[Order Date]], SalesData[[#This Row],[Order Date]], SalesData[[#This Row],[Ship Date]])</f>
        <v>42674</v>
      </c>
      <c r="G264" s="11">
        <f>SalesData[[#This Row],[Shipdate fixed]] - SalesData[[#This Row],[Orderdate fixed]]</f>
        <v>43</v>
      </c>
      <c r="H264" s="11">
        <f>YEAR(SalesData[[#This Row],[Orderdate fixed]])</f>
        <v>2016</v>
      </c>
      <c r="I264" s="11" t="str">
        <f>"Q"&amp;ROUNDUP(MONTH(SalesData[[#This Row],[Orderdate fixed]])/3,0)</f>
        <v>Q3</v>
      </c>
      <c r="J264" s="8" t="str">
        <f>TEXT(SalesData[[#This Row],[Orderdate fixed]],"mmm")</f>
        <v>Sep</v>
      </c>
      <c r="K264" t="s">
        <v>78</v>
      </c>
      <c r="L264" t="s">
        <v>400</v>
      </c>
      <c r="M264" s="14" t="s">
        <v>401</v>
      </c>
      <c r="N264" t="s">
        <v>25</v>
      </c>
      <c r="O264" t="s">
        <v>26</v>
      </c>
      <c r="P264" t="s">
        <v>1688</v>
      </c>
      <c r="Q264" t="s">
        <v>272</v>
      </c>
      <c r="R264" s="5">
        <v>48911</v>
      </c>
      <c r="S264" t="s">
        <v>84</v>
      </c>
      <c r="T264" t="s">
        <v>355</v>
      </c>
      <c r="U264" t="s">
        <v>31</v>
      </c>
      <c r="V264" t="s">
        <v>53</v>
      </c>
      <c r="W264" t="s">
        <v>356</v>
      </c>
      <c r="X264" s="9">
        <v>67</v>
      </c>
      <c r="Y264">
        <v>5</v>
      </c>
      <c r="Z264" s="12">
        <v>0</v>
      </c>
      <c r="AA264" s="9">
        <v>32.159999999999997</v>
      </c>
      <c r="AB264" t="str">
        <f>IF(AND(SalesData[[#This Row],[Profit]]=0,SalesData[[#This Row],[Sales]]&gt;0),"Zero-Profit Order","OK")</f>
        <v>OK</v>
      </c>
      <c r="AC264" s="9">
        <f>IFERROR(SalesData[[#This Row],[Profit]]/SalesData[[#This Row],[Sales]],0)</f>
        <v>0.47999999999999993</v>
      </c>
      <c r="AE264"/>
    </row>
    <row r="265" spans="1:31" x14ac:dyDescent="0.25">
      <c r="A265">
        <v>4248</v>
      </c>
      <c r="B265" t="s">
        <v>2734</v>
      </c>
      <c r="C265" s="2">
        <v>42829</v>
      </c>
      <c r="D265" s="13">
        <v>42837</v>
      </c>
      <c r="E265" s="8">
        <f>IF(SalesData[[#This Row],[Ship Date]]&lt;SalesData[[#This Row],[Order Date]], SalesData[[#This Row],[Ship Date]], SalesData[[#This Row],[Order Date]])</f>
        <v>42829</v>
      </c>
      <c r="F265" s="8">
        <f>IF(SalesData[[#This Row],[Ship Date]]&lt;SalesData[[#This Row],[Order Date]], SalesData[[#This Row],[Order Date]], SalesData[[#This Row],[Ship Date]])</f>
        <v>42837</v>
      </c>
      <c r="G265" s="11">
        <f>SalesData[[#This Row],[Shipdate fixed]] - SalesData[[#This Row],[Orderdate fixed]]</f>
        <v>8</v>
      </c>
      <c r="H265" s="11">
        <f>YEAR(SalesData[[#This Row],[Orderdate fixed]])</f>
        <v>2017</v>
      </c>
      <c r="I265" s="11" t="str">
        <f>"Q"&amp;ROUNDUP(MONTH(SalesData[[#This Row],[Orderdate fixed]])/3,0)</f>
        <v>Q2</v>
      </c>
      <c r="J265" s="8" t="str">
        <f>TEXT(SalesData[[#This Row],[Orderdate fixed]],"mmm")</f>
        <v>Apr</v>
      </c>
      <c r="K265" t="s">
        <v>38</v>
      </c>
      <c r="L265" t="s">
        <v>199</v>
      </c>
      <c r="M265" s="14" t="s">
        <v>200</v>
      </c>
      <c r="N265" t="s">
        <v>90</v>
      </c>
      <c r="O265" t="s">
        <v>26</v>
      </c>
      <c r="P265" t="s">
        <v>2735</v>
      </c>
      <c r="Q265" t="s">
        <v>1070</v>
      </c>
      <c r="R265" s="5">
        <v>21215</v>
      </c>
      <c r="S265" t="s">
        <v>62</v>
      </c>
      <c r="T265" t="s">
        <v>1292</v>
      </c>
      <c r="U265" t="s">
        <v>31</v>
      </c>
      <c r="V265" t="s">
        <v>53</v>
      </c>
      <c r="W265" t="s">
        <v>1293</v>
      </c>
      <c r="X265" s="9">
        <v>20.9</v>
      </c>
      <c r="Y265">
        <v>5</v>
      </c>
      <c r="Z265" s="12">
        <v>0</v>
      </c>
      <c r="AA265" s="9">
        <v>7.524</v>
      </c>
      <c r="AB265" t="str">
        <f>IF(AND(SalesData[[#This Row],[Profit]]=0,SalesData[[#This Row],[Sales]]&gt;0),"Zero-Profit Order","OK")</f>
        <v>OK</v>
      </c>
      <c r="AC265" s="9">
        <f>IFERROR(SalesData[[#This Row],[Profit]]/SalesData[[#This Row],[Sales]],0)</f>
        <v>0.36000000000000004</v>
      </c>
      <c r="AE265"/>
    </row>
    <row r="266" spans="1:31" x14ac:dyDescent="0.25">
      <c r="A266">
        <v>3179</v>
      </c>
      <c r="B266" t="s">
        <v>2325</v>
      </c>
      <c r="C266" s="2">
        <v>42337</v>
      </c>
      <c r="D266" s="13">
        <v>43051</v>
      </c>
      <c r="E266" s="8">
        <f>IF(SalesData[[#This Row],[Ship Date]]&lt;SalesData[[#This Row],[Order Date]], SalesData[[#This Row],[Ship Date]], SalesData[[#This Row],[Order Date]])</f>
        <v>42337</v>
      </c>
      <c r="F266" s="8">
        <f>IF(SalesData[[#This Row],[Ship Date]]&lt;SalesData[[#This Row],[Order Date]], SalesData[[#This Row],[Order Date]], SalesData[[#This Row],[Ship Date]])</f>
        <v>43051</v>
      </c>
      <c r="G266" s="11">
        <f>SalesData[[#This Row],[Shipdate fixed]] - SalesData[[#This Row],[Orderdate fixed]]</f>
        <v>714</v>
      </c>
      <c r="H266" s="11">
        <f>YEAR(SalesData[[#This Row],[Orderdate fixed]])</f>
        <v>2015</v>
      </c>
      <c r="I266" s="11" t="str">
        <f>"Q"&amp;ROUNDUP(MONTH(SalesData[[#This Row],[Orderdate fixed]])/3,0)</f>
        <v>Q4</v>
      </c>
      <c r="J266" s="8" t="str">
        <f>TEXT(SalesData[[#This Row],[Orderdate fixed]],"mmm")</f>
        <v>Nov</v>
      </c>
      <c r="K266" t="s">
        <v>38</v>
      </c>
      <c r="L266" t="s">
        <v>2326</v>
      </c>
      <c r="M266" s="14" t="s">
        <v>2327</v>
      </c>
      <c r="N266" t="s">
        <v>81</v>
      </c>
      <c r="O266" t="s">
        <v>26</v>
      </c>
      <c r="P266" t="s">
        <v>158</v>
      </c>
      <c r="Q266" t="s">
        <v>109</v>
      </c>
      <c r="R266" s="5">
        <v>10011</v>
      </c>
      <c r="S266" t="s">
        <v>62</v>
      </c>
      <c r="T266" t="s">
        <v>52</v>
      </c>
      <c r="U266" t="s">
        <v>31</v>
      </c>
      <c r="V266" t="s">
        <v>53</v>
      </c>
      <c r="W266" t="s">
        <v>54</v>
      </c>
      <c r="X266" s="9">
        <v>20.94</v>
      </c>
      <c r="Y266">
        <v>3</v>
      </c>
      <c r="Z266" s="12">
        <v>0</v>
      </c>
      <c r="AA266" s="9">
        <v>6.0726000000000004</v>
      </c>
      <c r="AB266" t="str">
        <f>IF(AND(SalesData[[#This Row],[Profit]]=0,SalesData[[#This Row],[Sales]]&gt;0),"Zero-Profit Order","OK")</f>
        <v>OK</v>
      </c>
      <c r="AC266" s="9">
        <f>IFERROR(SalesData[[#This Row],[Profit]]/SalesData[[#This Row],[Sales]],0)</f>
        <v>0.28999999999999998</v>
      </c>
      <c r="AE266"/>
    </row>
    <row r="267" spans="1:31" x14ac:dyDescent="0.25">
      <c r="A267">
        <v>9533</v>
      </c>
      <c r="B267" t="s">
        <v>4278</v>
      </c>
      <c r="C267" s="2">
        <v>42619</v>
      </c>
      <c r="D267" s="13">
        <v>42674</v>
      </c>
      <c r="E267" s="8">
        <f>IF(SalesData[[#This Row],[Ship Date]]&lt;SalesData[[#This Row],[Order Date]], SalesData[[#This Row],[Ship Date]], SalesData[[#This Row],[Order Date]])</f>
        <v>42619</v>
      </c>
      <c r="F267" s="8">
        <f>IF(SalesData[[#This Row],[Ship Date]]&lt;SalesData[[#This Row],[Order Date]], SalesData[[#This Row],[Order Date]], SalesData[[#This Row],[Ship Date]])</f>
        <v>42674</v>
      </c>
      <c r="G267" s="11">
        <f>SalesData[[#This Row],[Shipdate fixed]] - SalesData[[#This Row],[Orderdate fixed]]</f>
        <v>55</v>
      </c>
      <c r="H267" s="11">
        <f>YEAR(SalesData[[#This Row],[Orderdate fixed]])</f>
        <v>2016</v>
      </c>
      <c r="I267" s="11" t="str">
        <f>"Q"&amp;ROUNDUP(MONTH(SalesData[[#This Row],[Orderdate fixed]])/3,0)</f>
        <v>Q3</v>
      </c>
      <c r="J267" s="8" t="str">
        <f>TEXT(SalesData[[#This Row],[Orderdate fixed]],"mmm")</f>
        <v>Sep</v>
      </c>
      <c r="K267" t="s">
        <v>38</v>
      </c>
      <c r="L267" t="s">
        <v>2829</v>
      </c>
      <c r="M267" s="14" t="s">
        <v>2830</v>
      </c>
      <c r="N267" t="s">
        <v>25</v>
      </c>
      <c r="O267" t="s">
        <v>26</v>
      </c>
      <c r="P267" t="s">
        <v>158</v>
      </c>
      <c r="Q267" t="s">
        <v>109</v>
      </c>
      <c r="R267" s="5">
        <v>10011</v>
      </c>
      <c r="S267" t="s">
        <v>62</v>
      </c>
      <c r="T267" t="s">
        <v>1746</v>
      </c>
      <c r="U267" t="s">
        <v>31</v>
      </c>
      <c r="V267" t="s">
        <v>35</v>
      </c>
      <c r="W267" t="s">
        <v>1747</v>
      </c>
      <c r="X267" s="9">
        <v>427.64400000000001</v>
      </c>
      <c r="Y267">
        <v>14</v>
      </c>
      <c r="Z267" s="12">
        <v>0.1</v>
      </c>
      <c r="AA267" s="9">
        <v>80.777199999999993</v>
      </c>
      <c r="AB267" t="str">
        <f>IF(AND(SalesData[[#This Row],[Profit]]=0,SalesData[[#This Row],[Sales]]&gt;0),"Zero-Profit Order","OK")</f>
        <v>OK</v>
      </c>
      <c r="AC267" s="9">
        <f>IFERROR(SalesData[[#This Row],[Profit]]/SalesData[[#This Row],[Sales]],0)</f>
        <v>0.18888888888888888</v>
      </c>
      <c r="AE267"/>
    </row>
    <row r="268" spans="1:31" x14ac:dyDescent="0.25">
      <c r="A268">
        <v>8138</v>
      </c>
      <c r="B268" t="s">
        <v>3932</v>
      </c>
      <c r="C268" s="2">
        <v>41757</v>
      </c>
      <c r="D268" s="13">
        <v>41956</v>
      </c>
      <c r="E268" s="8">
        <f>IF(SalesData[[#This Row],[Ship Date]]&lt;SalesData[[#This Row],[Order Date]], SalesData[[#This Row],[Ship Date]], SalesData[[#This Row],[Order Date]])</f>
        <v>41757</v>
      </c>
      <c r="F268" s="8">
        <f>IF(SalesData[[#This Row],[Ship Date]]&lt;SalesData[[#This Row],[Order Date]], SalesData[[#This Row],[Order Date]], SalesData[[#This Row],[Ship Date]])</f>
        <v>41956</v>
      </c>
      <c r="G268" s="11">
        <f>SalesData[[#This Row],[Shipdate fixed]] - SalesData[[#This Row],[Orderdate fixed]]</f>
        <v>199</v>
      </c>
      <c r="H268" s="11">
        <f>YEAR(SalesData[[#This Row],[Orderdate fixed]])</f>
        <v>2014</v>
      </c>
      <c r="I268" s="11" t="str">
        <f>"Q"&amp;ROUNDUP(MONTH(SalesData[[#This Row],[Orderdate fixed]])/3,0)</f>
        <v>Q2</v>
      </c>
      <c r="J268" s="8" t="str">
        <f>TEXT(SalesData[[#This Row],[Orderdate fixed]],"mmm")</f>
        <v>Apr</v>
      </c>
      <c r="K268" t="s">
        <v>38</v>
      </c>
      <c r="L268" t="s">
        <v>3344</v>
      </c>
      <c r="M268" s="14" t="s">
        <v>3345</v>
      </c>
      <c r="N268" t="s">
        <v>90</v>
      </c>
      <c r="O268" t="s">
        <v>26</v>
      </c>
      <c r="P268" t="s">
        <v>158</v>
      </c>
      <c r="Q268" t="s">
        <v>109</v>
      </c>
      <c r="R268" s="5">
        <v>10035</v>
      </c>
      <c r="S268" t="s">
        <v>62</v>
      </c>
      <c r="T268" t="s">
        <v>336</v>
      </c>
      <c r="U268" t="s">
        <v>31</v>
      </c>
      <c r="V268" t="s">
        <v>53</v>
      </c>
      <c r="W268" t="s">
        <v>1224</v>
      </c>
      <c r="X268" s="9">
        <v>56.52</v>
      </c>
      <c r="Y268">
        <v>9</v>
      </c>
      <c r="Z268" s="12">
        <v>0</v>
      </c>
      <c r="AA268" s="9">
        <v>21.477599999999999</v>
      </c>
      <c r="AB268" t="str">
        <f>IF(AND(SalesData[[#This Row],[Profit]]=0,SalesData[[#This Row],[Sales]]&gt;0),"Zero-Profit Order","OK")</f>
        <v>OK</v>
      </c>
      <c r="AC268" s="9">
        <f>IFERROR(SalesData[[#This Row],[Profit]]/SalesData[[#This Row],[Sales]],0)</f>
        <v>0.37999999999999995</v>
      </c>
      <c r="AE268"/>
    </row>
    <row r="269" spans="1:31" x14ac:dyDescent="0.25">
      <c r="A269">
        <v>5113</v>
      </c>
      <c r="B269" t="s">
        <v>3023</v>
      </c>
      <c r="C269" s="2">
        <v>42653</v>
      </c>
      <c r="D269" s="13">
        <v>42321</v>
      </c>
      <c r="E269" s="8">
        <f>IF(SalesData[[#This Row],[Ship Date]]&lt;SalesData[[#This Row],[Order Date]], SalesData[[#This Row],[Ship Date]], SalesData[[#This Row],[Order Date]])</f>
        <v>42321</v>
      </c>
      <c r="F269" s="8">
        <f>IF(SalesData[[#This Row],[Ship Date]]&lt;SalesData[[#This Row],[Order Date]], SalesData[[#This Row],[Order Date]], SalesData[[#This Row],[Ship Date]])</f>
        <v>42653</v>
      </c>
      <c r="G269" s="11">
        <f>SalesData[[#This Row],[Shipdate fixed]] - SalesData[[#This Row],[Orderdate fixed]]</f>
        <v>332</v>
      </c>
      <c r="H269" s="11">
        <f>YEAR(SalesData[[#This Row],[Orderdate fixed]])</f>
        <v>2015</v>
      </c>
      <c r="I269" s="11" t="str">
        <f>"Q"&amp;ROUNDUP(MONTH(SalesData[[#This Row],[Orderdate fixed]])/3,0)</f>
        <v>Q4</v>
      </c>
      <c r="J269" s="8" t="str">
        <f>TEXT(SalesData[[#This Row],[Orderdate fixed]],"mmm")</f>
        <v>Nov</v>
      </c>
      <c r="K269" t="s">
        <v>407</v>
      </c>
      <c r="L269" t="s">
        <v>2889</v>
      </c>
      <c r="M269" s="14" t="s">
        <v>2890</v>
      </c>
      <c r="N269" t="s">
        <v>25</v>
      </c>
      <c r="O269" t="s">
        <v>26</v>
      </c>
      <c r="P269" t="s">
        <v>120</v>
      </c>
      <c r="Q269" t="s">
        <v>121</v>
      </c>
      <c r="R269" s="5">
        <v>60610</v>
      </c>
      <c r="S269" t="s">
        <v>84</v>
      </c>
      <c r="T269" t="s">
        <v>3024</v>
      </c>
      <c r="U269" t="s">
        <v>31</v>
      </c>
      <c r="V269" t="s">
        <v>53</v>
      </c>
      <c r="W269" t="s">
        <v>3025</v>
      </c>
      <c r="X269" s="9">
        <v>17.495999999999999</v>
      </c>
      <c r="Y269">
        <v>9</v>
      </c>
      <c r="Z269" s="12">
        <v>0.6</v>
      </c>
      <c r="AA269" s="9">
        <v>-7.4358000000000004</v>
      </c>
      <c r="AB269" t="str">
        <f>IF(AND(SalesData[[#This Row],[Profit]]=0,SalesData[[#This Row],[Sales]]&gt;0),"Zero-Profit Order","OK")</f>
        <v>OK</v>
      </c>
      <c r="AC269" s="9">
        <f>IFERROR(SalesData[[#This Row],[Profit]]/SalesData[[#This Row],[Sales]],0)</f>
        <v>-0.42500000000000004</v>
      </c>
      <c r="AE269"/>
    </row>
    <row r="270" spans="1:31" x14ac:dyDescent="0.25">
      <c r="A270">
        <v>6032</v>
      </c>
      <c r="B270" t="s">
        <v>3334</v>
      </c>
      <c r="C270" s="2">
        <v>42963</v>
      </c>
      <c r="D270" s="13">
        <v>42736</v>
      </c>
      <c r="E270" s="8">
        <f>IF(SalesData[[#This Row],[Ship Date]]&lt;SalesData[[#This Row],[Order Date]], SalesData[[#This Row],[Ship Date]], SalesData[[#This Row],[Order Date]])</f>
        <v>42736</v>
      </c>
      <c r="F270" s="8">
        <f>IF(SalesData[[#This Row],[Ship Date]]&lt;SalesData[[#This Row],[Order Date]], SalesData[[#This Row],[Order Date]], SalesData[[#This Row],[Ship Date]])</f>
        <v>42963</v>
      </c>
      <c r="G270" s="11">
        <f>SalesData[[#This Row],[Shipdate fixed]] - SalesData[[#This Row],[Orderdate fixed]]</f>
        <v>227</v>
      </c>
      <c r="H270" s="11">
        <f>YEAR(SalesData[[#This Row],[Orderdate fixed]])</f>
        <v>2017</v>
      </c>
      <c r="I270" s="11" t="str">
        <f>"Q"&amp;ROUNDUP(MONTH(SalesData[[#This Row],[Orderdate fixed]])/3,0)</f>
        <v>Q1</v>
      </c>
      <c r="J270" s="8" t="str">
        <f>TEXT(SalesData[[#This Row],[Orderdate fixed]],"mmm")</f>
        <v>Jan</v>
      </c>
      <c r="K270" t="s">
        <v>38</v>
      </c>
      <c r="L270" t="s">
        <v>2068</v>
      </c>
      <c r="M270" s="14" t="s">
        <v>2069</v>
      </c>
      <c r="N270" t="s">
        <v>81</v>
      </c>
      <c r="O270" t="s">
        <v>26</v>
      </c>
      <c r="P270" t="s">
        <v>3335</v>
      </c>
      <c r="Q270" t="s">
        <v>865</v>
      </c>
      <c r="R270" s="5">
        <v>3060</v>
      </c>
      <c r="S270" t="s">
        <v>62</v>
      </c>
      <c r="T270" t="s">
        <v>1639</v>
      </c>
      <c r="U270" t="s">
        <v>31</v>
      </c>
      <c r="V270" t="s">
        <v>53</v>
      </c>
      <c r="W270" t="s">
        <v>1640</v>
      </c>
      <c r="X270" s="9">
        <v>21.12</v>
      </c>
      <c r="Y270">
        <v>4</v>
      </c>
      <c r="Z270" s="12">
        <v>0</v>
      </c>
      <c r="AA270" s="9">
        <v>6.5472000000000001</v>
      </c>
      <c r="AB270" t="str">
        <f>IF(AND(SalesData[[#This Row],[Profit]]=0,SalesData[[#This Row],[Sales]]&gt;0),"Zero-Profit Order","OK")</f>
        <v>OK</v>
      </c>
      <c r="AC270" s="9">
        <f>IFERROR(SalesData[[#This Row],[Profit]]/SalesData[[#This Row],[Sales]],0)</f>
        <v>0.31</v>
      </c>
      <c r="AE270"/>
    </row>
    <row r="271" spans="1:31" x14ac:dyDescent="0.25">
      <c r="A271">
        <v>6993</v>
      </c>
      <c r="B271" t="s">
        <v>3611</v>
      </c>
      <c r="C271" s="2">
        <v>41928</v>
      </c>
      <c r="D271" s="13">
        <v>42321</v>
      </c>
      <c r="E271" s="8">
        <f>IF(SalesData[[#This Row],[Ship Date]]&lt;SalesData[[#This Row],[Order Date]], SalesData[[#This Row],[Ship Date]], SalesData[[#This Row],[Order Date]])</f>
        <v>41928</v>
      </c>
      <c r="F271" s="8">
        <f>IF(SalesData[[#This Row],[Ship Date]]&lt;SalesData[[#This Row],[Order Date]], SalesData[[#This Row],[Order Date]], SalesData[[#This Row],[Ship Date]])</f>
        <v>42321</v>
      </c>
      <c r="G271" s="11">
        <f>SalesData[[#This Row],[Shipdate fixed]] - SalesData[[#This Row],[Orderdate fixed]]</f>
        <v>393</v>
      </c>
      <c r="H271" s="11">
        <f>YEAR(SalesData[[#This Row],[Orderdate fixed]])</f>
        <v>2014</v>
      </c>
      <c r="I271" s="11" t="str">
        <f>"Q"&amp;ROUNDUP(MONTH(SalesData[[#This Row],[Orderdate fixed]])/3,0)</f>
        <v>Q4</v>
      </c>
      <c r="J271" s="8" t="str">
        <f>TEXT(SalesData[[#This Row],[Orderdate fixed]],"mmm")</f>
        <v>Oct</v>
      </c>
      <c r="K271" t="s">
        <v>22</v>
      </c>
      <c r="L271" t="s">
        <v>2448</v>
      </c>
      <c r="M271" s="14" t="s">
        <v>2449</v>
      </c>
      <c r="N271" t="s">
        <v>25</v>
      </c>
      <c r="O271" t="s">
        <v>26</v>
      </c>
      <c r="P271" t="s">
        <v>2831</v>
      </c>
      <c r="Q271" t="s">
        <v>697</v>
      </c>
      <c r="R271" s="5">
        <v>23666</v>
      </c>
      <c r="S271" t="s">
        <v>29</v>
      </c>
      <c r="T271" t="s">
        <v>1777</v>
      </c>
      <c r="U271" t="s">
        <v>31</v>
      </c>
      <c r="V271" t="s">
        <v>53</v>
      </c>
      <c r="W271" t="s">
        <v>1778</v>
      </c>
      <c r="X271" s="9">
        <v>186.54</v>
      </c>
      <c r="Y271">
        <v>3</v>
      </c>
      <c r="Z271" s="12">
        <v>0</v>
      </c>
      <c r="AA271" s="9">
        <v>41.038800000000002</v>
      </c>
      <c r="AB271" t="str">
        <f>IF(AND(SalesData[[#This Row],[Profit]]=0,SalesData[[#This Row],[Sales]]&gt;0),"Zero-Profit Order","OK")</f>
        <v>OK</v>
      </c>
      <c r="AC271" s="9">
        <f>IFERROR(SalesData[[#This Row],[Profit]]/SalesData[[#This Row],[Sales]],0)</f>
        <v>0.22000000000000003</v>
      </c>
      <c r="AE271"/>
    </row>
    <row r="272" spans="1:31" x14ac:dyDescent="0.25">
      <c r="A272">
        <v>6652</v>
      </c>
      <c r="B272" t="s">
        <v>3517</v>
      </c>
      <c r="C272" s="2">
        <v>42387</v>
      </c>
      <c r="D272" s="13">
        <v>43048</v>
      </c>
      <c r="E272" s="8">
        <f>IF(SalesData[[#This Row],[Ship Date]]&lt;SalesData[[#This Row],[Order Date]], SalesData[[#This Row],[Ship Date]], SalesData[[#This Row],[Order Date]])</f>
        <v>42387</v>
      </c>
      <c r="F272" s="8">
        <f>IF(SalesData[[#This Row],[Ship Date]]&lt;SalesData[[#This Row],[Order Date]], SalesData[[#This Row],[Order Date]], SalesData[[#This Row],[Ship Date]])</f>
        <v>43048</v>
      </c>
      <c r="G272" s="11">
        <f>SalesData[[#This Row],[Shipdate fixed]] - SalesData[[#This Row],[Orderdate fixed]]</f>
        <v>661</v>
      </c>
      <c r="H272" s="11">
        <f>YEAR(SalesData[[#This Row],[Orderdate fixed]])</f>
        <v>2016</v>
      </c>
      <c r="I272" s="11" t="str">
        <f>"Q"&amp;ROUNDUP(MONTH(SalesData[[#This Row],[Orderdate fixed]])/3,0)</f>
        <v>Q1</v>
      </c>
      <c r="J272" s="8" t="str">
        <f>TEXT(SalesData[[#This Row],[Orderdate fixed]],"mmm")</f>
        <v>Jan</v>
      </c>
      <c r="K272" t="s">
        <v>78</v>
      </c>
      <c r="L272" t="s">
        <v>1837</v>
      </c>
      <c r="M272" s="14" t="s">
        <v>1838</v>
      </c>
      <c r="N272" t="s">
        <v>81</v>
      </c>
      <c r="O272" t="s">
        <v>26</v>
      </c>
      <c r="P272" t="s">
        <v>670</v>
      </c>
      <c r="Q272" t="s">
        <v>83</v>
      </c>
      <c r="R272" s="5">
        <v>76017</v>
      </c>
      <c r="S272" t="s">
        <v>84</v>
      </c>
      <c r="T272" t="s">
        <v>924</v>
      </c>
      <c r="U272" t="s">
        <v>31</v>
      </c>
      <c r="V272" t="s">
        <v>53</v>
      </c>
      <c r="W272" t="s">
        <v>925</v>
      </c>
      <c r="X272" s="9">
        <v>21.184000000000001</v>
      </c>
      <c r="Y272">
        <v>2</v>
      </c>
      <c r="Z272" s="12">
        <v>0.6</v>
      </c>
      <c r="AA272" s="9">
        <v>-11.651199999999999</v>
      </c>
      <c r="AB272" t="str">
        <f>IF(AND(SalesData[[#This Row],[Profit]]=0,SalesData[[#This Row],[Sales]]&gt;0),"Zero-Profit Order","OK")</f>
        <v>OK</v>
      </c>
      <c r="AC272" s="9">
        <f>IFERROR(SalesData[[#This Row],[Profit]]/SalesData[[#This Row],[Sales]],0)</f>
        <v>-0.54999999999999993</v>
      </c>
      <c r="AE272"/>
    </row>
    <row r="273" spans="1:31" x14ac:dyDescent="0.25">
      <c r="A273">
        <v>7550</v>
      </c>
      <c r="B273" t="s">
        <v>3765</v>
      </c>
      <c r="C273" s="2">
        <v>42085</v>
      </c>
      <c r="D273" s="13">
        <v>42560</v>
      </c>
      <c r="E273" s="8">
        <f>IF(SalesData[[#This Row],[Ship Date]]&lt;SalesData[[#This Row],[Order Date]], SalesData[[#This Row],[Ship Date]], SalesData[[#This Row],[Order Date]])</f>
        <v>42085</v>
      </c>
      <c r="F273" s="8">
        <f>IF(SalesData[[#This Row],[Ship Date]]&lt;SalesData[[#This Row],[Order Date]], SalesData[[#This Row],[Order Date]], SalesData[[#This Row],[Ship Date]])</f>
        <v>42560</v>
      </c>
      <c r="G273" s="11">
        <f>SalesData[[#This Row],[Shipdate fixed]] - SalesData[[#This Row],[Orderdate fixed]]</f>
        <v>475</v>
      </c>
      <c r="H273" s="11">
        <f>YEAR(SalesData[[#This Row],[Orderdate fixed]])</f>
        <v>2015</v>
      </c>
      <c r="I273" s="11" t="str">
        <f>"Q"&amp;ROUNDUP(MONTH(SalesData[[#This Row],[Orderdate fixed]])/3,0)</f>
        <v>Q1</v>
      </c>
      <c r="J273" s="8" t="str">
        <f>TEXT(SalesData[[#This Row],[Orderdate fixed]],"mmm")</f>
        <v>Mar</v>
      </c>
      <c r="K273" t="s">
        <v>78</v>
      </c>
      <c r="L273" t="s">
        <v>1804</v>
      </c>
      <c r="M273" s="14" t="s">
        <v>1805</v>
      </c>
      <c r="N273" t="s">
        <v>81</v>
      </c>
      <c r="O273" t="s">
        <v>26</v>
      </c>
      <c r="P273" t="s">
        <v>91</v>
      </c>
      <c r="Q273" t="s">
        <v>83</v>
      </c>
      <c r="R273" s="5">
        <v>77036</v>
      </c>
      <c r="S273" t="s">
        <v>84</v>
      </c>
      <c r="T273" t="s">
        <v>1970</v>
      </c>
      <c r="U273" t="s">
        <v>31</v>
      </c>
      <c r="V273" t="s">
        <v>53</v>
      </c>
      <c r="W273" t="s">
        <v>1971</v>
      </c>
      <c r="X273" s="9">
        <v>21.204000000000001</v>
      </c>
      <c r="Y273">
        <v>3</v>
      </c>
      <c r="Z273" s="12">
        <v>0.6</v>
      </c>
      <c r="AA273" s="9">
        <v>-11.6622</v>
      </c>
      <c r="AB273" t="str">
        <f>IF(AND(SalesData[[#This Row],[Profit]]=0,SalesData[[#This Row],[Sales]]&gt;0),"Zero-Profit Order","OK")</f>
        <v>OK</v>
      </c>
      <c r="AC273" s="9">
        <f>IFERROR(SalesData[[#This Row],[Profit]]/SalesData[[#This Row],[Sales]],0)</f>
        <v>-0.55000000000000004</v>
      </c>
      <c r="AE273"/>
    </row>
    <row r="274" spans="1:31" x14ac:dyDescent="0.25">
      <c r="A274">
        <v>1989</v>
      </c>
      <c r="B274" t="s">
        <v>1605</v>
      </c>
      <c r="C274" s="2">
        <v>41943</v>
      </c>
      <c r="D274" s="13">
        <v>42321</v>
      </c>
      <c r="E274" s="8">
        <f>IF(SalesData[[#This Row],[Ship Date]]&lt;SalesData[[#This Row],[Order Date]], SalesData[[#This Row],[Ship Date]], SalesData[[#This Row],[Order Date]])</f>
        <v>41943</v>
      </c>
      <c r="F274" s="8">
        <f>IF(SalesData[[#This Row],[Ship Date]]&lt;SalesData[[#This Row],[Order Date]], SalesData[[#This Row],[Order Date]], SalesData[[#This Row],[Ship Date]])</f>
        <v>42321</v>
      </c>
      <c r="G274" s="11">
        <f>SalesData[[#This Row],[Shipdate fixed]] - SalesData[[#This Row],[Orderdate fixed]]</f>
        <v>378</v>
      </c>
      <c r="H274" s="11">
        <f>YEAR(SalesData[[#This Row],[Orderdate fixed]])</f>
        <v>2014</v>
      </c>
      <c r="I274" s="11" t="str">
        <f>"Q"&amp;ROUNDUP(MONTH(SalesData[[#This Row],[Orderdate fixed]])/3,0)</f>
        <v>Q4</v>
      </c>
      <c r="J274" s="8" t="str">
        <f>TEXT(SalesData[[#This Row],[Orderdate fixed]],"mmm")</f>
        <v>Oct</v>
      </c>
      <c r="K274" t="s">
        <v>38</v>
      </c>
      <c r="L274" t="s">
        <v>1606</v>
      </c>
      <c r="M274" s="14" t="s">
        <v>1607</v>
      </c>
      <c r="N274" t="s">
        <v>25</v>
      </c>
      <c r="O274" t="s">
        <v>26</v>
      </c>
      <c r="P274" t="s">
        <v>859</v>
      </c>
      <c r="Q274" t="s">
        <v>546</v>
      </c>
      <c r="R274" s="5">
        <v>65807</v>
      </c>
      <c r="S274" t="s">
        <v>84</v>
      </c>
      <c r="T274" t="s">
        <v>1608</v>
      </c>
      <c r="U274" t="s">
        <v>31</v>
      </c>
      <c r="V274" t="s">
        <v>44</v>
      </c>
      <c r="W274" t="s">
        <v>1609</v>
      </c>
      <c r="X274" s="9">
        <v>1024.3800000000001</v>
      </c>
      <c r="Y274">
        <v>7</v>
      </c>
      <c r="Z274" s="12">
        <v>0</v>
      </c>
      <c r="AA274" s="9">
        <v>215.1198</v>
      </c>
      <c r="AB274" t="str">
        <f>IF(AND(SalesData[[#This Row],[Profit]]=0,SalesData[[#This Row],[Sales]]&gt;0),"Zero-Profit Order","OK")</f>
        <v>OK</v>
      </c>
      <c r="AC274" s="9">
        <f>IFERROR(SalesData[[#This Row],[Profit]]/SalesData[[#This Row],[Sales]],0)</f>
        <v>0.20999999999999996</v>
      </c>
      <c r="AE274"/>
    </row>
    <row r="275" spans="1:31" x14ac:dyDescent="0.25">
      <c r="A275">
        <v>7331</v>
      </c>
      <c r="B275" t="s">
        <v>3704</v>
      </c>
      <c r="C275" s="2">
        <v>42211</v>
      </c>
      <c r="D275" s="13">
        <v>42687</v>
      </c>
      <c r="E275" s="8">
        <f>IF(SalesData[[#This Row],[Ship Date]]&lt;SalesData[[#This Row],[Order Date]], SalesData[[#This Row],[Ship Date]], SalesData[[#This Row],[Order Date]])</f>
        <v>42211</v>
      </c>
      <c r="F275" s="8">
        <f>IF(SalesData[[#This Row],[Ship Date]]&lt;SalesData[[#This Row],[Order Date]], SalesData[[#This Row],[Order Date]], SalesData[[#This Row],[Ship Date]])</f>
        <v>42687</v>
      </c>
      <c r="G275" s="11">
        <f>SalesData[[#This Row],[Shipdate fixed]] - SalesData[[#This Row],[Orderdate fixed]]</f>
        <v>476</v>
      </c>
      <c r="H275" s="11">
        <f>YEAR(SalesData[[#This Row],[Orderdate fixed]])</f>
        <v>2015</v>
      </c>
      <c r="I275" s="11" t="str">
        <f>"Q"&amp;ROUNDUP(MONTH(SalesData[[#This Row],[Orderdate fixed]])/3,0)</f>
        <v>Q3</v>
      </c>
      <c r="J275" s="8" t="str">
        <f>TEXT(SalesData[[#This Row],[Orderdate fixed]],"mmm")</f>
        <v>Jul</v>
      </c>
      <c r="K275" t="s">
        <v>78</v>
      </c>
      <c r="L275" t="s">
        <v>3705</v>
      </c>
      <c r="M275" s="14" t="s">
        <v>3706</v>
      </c>
      <c r="N275" t="s">
        <v>81</v>
      </c>
      <c r="O275" t="s">
        <v>26</v>
      </c>
      <c r="P275" t="s">
        <v>120</v>
      </c>
      <c r="Q275" t="s">
        <v>121</v>
      </c>
      <c r="R275" s="5">
        <v>60623</v>
      </c>
      <c r="S275" t="s">
        <v>84</v>
      </c>
      <c r="T275" t="s">
        <v>1576</v>
      </c>
      <c r="U275" t="s">
        <v>31</v>
      </c>
      <c r="V275" t="s">
        <v>53</v>
      </c>
      <c r="W275" t="s">
        <v>1577</v>
      </c>
      <c r="X275" s="9">
        <v>22.751999999999999</v>
      </c>
      <c r="Y275">
        <v>6</v>
      </c>
      <c r="Z275" s="12">
        <v>0.6</v>
      </c>
      <c r="AA275" s="9">
        <v>-8.532</v>
      </c>
      <c r="AB275" t="str">
        <f>IF(AND(SalesData[[#This Row],[Profit]]=0,SalesData[[#This Row],[Sales]]&gt;0),"Zero-Profit Order","OK")</f>
        <v>OK</v>
      </c>
      <c r="AC275" s="9">
        <f>IFERROR(SalesData[[#This Row],[Profit]]/SalesData[[#This Row],[Sales]],0)</f>
        <v>-0.375</v>
      </c>
      <c r="AE275"/>
    </row>
    <row r="276" spans="1:31" x14ac:dyDescent="0.25">
      <c r="A276">
        <v>5662</v>
      </c>
      <c r="B276" t="s">
        <v>3215</v>
      </c>
      <c r="C276" s="2">
        <v>43715</v>
      </c>
      <c r="D276" s="13">
        <v>42379</v>
      </c>
      <c r="E276" s="8">
        <f>IF(SalesData[[#This Row],[Ship Date]]&lt;SalesData[[#This Row],[Order Date]], SalesData[[#This Row],[Ship Date]], SalesData[[#This Row],[Order Date]])</f>
        <v>42379</v>
      </c>
      <c r="F276" s="8">
        <f>IF(SalesData[[#This Row],[Ship Date]]&lt;SalesData[[#This Row],[Order Date]], SalesData[[#This Row],[Order Date]], SalesData[[#This Row],[Ship Date]])</f>
        <v>43715</v>
      </c>
      <c r="G276" s="11">
        <f>SalesData[[#This Row],[Shipdate fixed]] - SalesData[[#This Row],[Orderdate fixed]]</f>
        <v>1336</v>
      </c>
      <c r="H276" s="11">
        <f>YEAR(SalesData[[#This Row],[Orderdate fixed]])</f>
        <v>2016</v>
      </c>
      <c r="I276" s="11" t="str">
        <f>"Q"&amp;ROUNDUP(MONTH(SalesData[[#This Row],[Orderdate fixed]])/3,0)</f>
        <v>Q1</v>
      </c>
      <c r="J276" s="8" t="str">
        <f>TEXT(SalesData[[#This Row],[Orderdate fixed]],"mmm")</f>
        <v>Jan</v>
      </c>
      <c r="K276" t="s">
        <v>38</v>
      </c>
      <c r="L276" t="s">
        <v>2985</v>
      </c>
      <c r="M276" s="14" t="s">
        <v>2986</v>
      </c>
      <c r="N276" t="s">
        <v>90</v>
      </c>
      <c r="O276" t="s">
        <v>26</v>
      </c>
      <c r="P276" t="s">
        <v>164</v>
      </c>
      <c r="Q276" t="s">
        <v>165</v>
      </c>
      <c r="R276" s="5">
        <v>80013</v>
      </c>
      <c r="S276" t="s">
        <v>51</v>
      </c>
      <c r="T276" t="s">
        <v>355</v>
      </c>
      <c r="U276" t="s">
        <v>31</v>
      </c>
      <c r="V276" t="s">
        <v>53</v>
      </c>
      <c r="W276" t="s">
        <v>356</v>
      </c>
      <c r="X276" s="9">
        <v>21.44</v>
      </c>
      <c r="Y276">
        <v>2</v>
      </c>
      <c r="Z276" s="12">
        <v>0.2</v>
      </c>
      <c r="AA276" s="9">
        <v>7.5039999999999996</v>
      </c>
      <c r="AB276" t="str">
        <f>IF(AND(SalesData[[#This Row],[Profit]]=0,SalesData[[#This Row],[Sales]]&gt;0),"Zero-Profit Order","OK")</f>
        <v>OK</v>
      </c>
      <c r="AC276" s="9">
        <f>IFERROR(SalesData[[#This Row],[Profit]]/SalesData[[#This Row],[Sales]],0)</f>
        <v>0.35</v>
      </c>
      <c r="AE276"/>
    </row>
    <row r="277" spans="1:31" x14ac:dyDescent="0.25">
      <c r="A277">
        <v>5044</v>
      </c>
      <c r="B277" t="s">
        <v>3006</v>
      </c>
      <c r="C277" s="2">
        <v>42170</v>
      </c>
      <c r="D277" s="13">
        <v>42687</v>
      </c>
      <c r="E277" s="8">
        <f>IF(SalesData[[#This Row],[Ship Date]]&lt;SalesData[[#This Row],[Order Date]], SalesData[[#This Row],[Ship Date]], SalesData[[#This Row],[Order Date]])</f>
        <v>42170</v>
      </c>
      <c r="F277" s="8">
        <f>IF(SalesData[[#This Row],[Ship Date]]&lt;SalesData[[#This Row],[Order Date]], SalesData[[#This Row],[Order Date]], SalesData[[#This Row],[Ship Date]])</f>
        <v>42687</v>
      </c>
      <c r="G277" s="11">
        <f>SalesData[[#This Row],[Shipdate fixed]] - SalesData[[#This Row],[Orderdate fixed]]</f>
        <v>517</v>
      </c>
      <c r="H277" s="11">
        <f>YEAR(SalesData[[#This Row],[Orderdate fixed]])</f>
        <v>2015</v>
      </c>
      <c r="I277" s="11" t="str">
        <f>"Q"&amp;ROUNDUP(MONTH(SalesData[[#This Row],[Orderdate fixed]])/3,0)</f>
        <v>Q2</v>
      </c>
      <c r="J277" s="8" t="str">
        <f>TEXT(SalesData[[#This Row],[Orderdate fixed]],"mmm")</f>
        <v>Jun</v>
      </c>
      <c r="K277" t="s">
        <v>22</v>
      </c>
      <c r="L277" t="s">
        <v>1315</v>
      </c>
      <c r="M277" s="14" t="s">
        <v>1316</v>
      </c>
      <c r="N277" t="s">
        <v>25</v>
      </c>
      <c r="O277" t="s">
        <v>26</v>
      </c>
      <c r="P277" t="s">
        <v>49</v>
      </c>
      <c r="Q277" t="s">
        <v>50</v>
      </c>
      <c r="R277" s="5">
        <v>90036</v>
      </c>
      <c r="S277" t="s">
        <v>51</v>
      </c>
      <c r="T277" t="s">
        <v>860</v>
      </c>
      <c r="U277" t="s">
        <v>31</v>
      </c>
      <c r="V277" t="s">
        <v>53</v>
      </c>
      <c r="W277" t="s">
        <v>861</v>
      </c>
      <c r="X277" s="9">
        <v>467.46</v>
      </c>
      <c r="Y277">
        <v>9</v>
      </c>
      <c r="Z277" s="12">
        <v>0</v>
      </c>
      <c r="AA277" s="9">
        <v>191.65860000000001</v>
      </c>
      <c r="AB277" t="str">
        <f>IF(AND(SalesData[[#This Row],[Profit]]=0,SalesData[[#This Row],[Sales]]&gt;0),"Zero-Profit Order","OK")</f>
        <v>OK</v>
      </c>
      <c r="AC277" s="9">
        <f>IFERROR(SalesData[[#This Row],[Profit]]/SalesData[[#This Row],[Sales]],0)</f>
        <v>0.41000000000000003</v>
      </c>
      <c r="AE277"/>
    </row>
    <row r="278" spans="1:31" x14ac:dyDescent="0.25">
      <c r="A278">
        <v>8432</v>
      </c>
      <c r="B278" t="s">
        <v>4018</v>
      </c>
      <c r="C278" s="2">
        <v>42391</v>
      </c>
      <c r="D278" s="13">
        <v>43052</v>
      </c>
      <c r="E278" s="8">
        <f>IF(SalesData[[#This Row],[Ship Date]]&lt;SalesData[[#This Row],[Order Date]], SalesData[[#This Row],[Ship Date]], SalesData[[#This Row],[Order Date]])</f>
        <v>42391</v>
      </c>
      <c r="F278" s="8">
        <f>IF(SalesData[[#This Row],[Ship Date]]&lt;SalesData[[#This Row],[Order Date]], SalesData[[#This Row],[Order Date]], SalesData[[#This Row],[Ship Date]])</f>
        <v>43052</v>
      </c>
      <c r="G278" s="11">
        <f>SalesData[[#This Row],[Shipdate fixed]] - SalesData[[#This Row],[Orderdate fixed]]</f>
        <v>661</v>
      </c>
      <c r="H278" s="11">
        <f>YEAR(SalesData[[#This Row],[Orderdate fixed]])</f>
        <v>2016</v>
      </c>
      <c r="I278" s="11" t="str">
        <f>"Q"&amp;ROUNDUP(MONTH(SalesData[[#This Row],[Orderdate fixed]])/3,0)</f>
        <v>Q1</v>
      </c>
      <c r="J278" s="8" t="str">
        <f>TEXT(SalesData[[#This Row],[Orderdate fixed]],"mmm")</f>
        <v>Jan</v>
      </c>
      <c r="K278" t="s">
        <v>38</v>
      </c>
      <c r="L278" t="s">
        <v>2079</v>
      </c>
      <c r="M278" s="14" t="s">
        <v>2080</v>
      </c>
      <c r="N278" t="s">
        <v>81</v>
      </c>
      <c r="O278" t="s">
        <v>26</v>
      </c>
      <c r="P278" t="s">
        <v>2735</v>
      </c>
      <c r="Q278" t="s">
        <v>1070</v>
      </c>
      <c r="R278" s="5">
        <v>21215</v>
      </c>
      <c r="S278" t="s">
        <v>62</v>
      </c>
      <c r="T278" t="s">
        <v>1130</v>
      </c>
      <c r="U278" t="s">
        <v>31</v>
      </c>
      <c r="V278" t="s">
        <v>53</v>
      </c>
      <c r="W278" t="s">
        <v>1131</v>
      </c>
      <c r="X278" s="9">
        <v>274.2</v>
      </c>
      <c r="Y278">
        <v>10</v>
      </c>
      <c r="Z278" s="12">
        <v>0</v>
      </c>
      <c r="AA278" s="9">
        <v>112.422</v>
      </c>
      <c r="AB278" t="str">
        <f>IF(AND(SalesData[[#This Row],[Profit]]=0,SalesData[[#This Row],[Sales]]&gt;0),"Zero-Profit Order","OK")</f>
        <v>OK</v>
      </c>
      <c r="AC278" s="9">
        <f>IFERROR(SalesData[[#This Row],[Profit]]/SalesData[[#This Row],[Sales]],0)</f>
        <v>0.41000000000000003</v>
      </c>
      <c r="AE278"/>
    </row>
    <row r="279" spans="1:31" x14ac:dyDescent="0.25">
      <c r="A279">
        <v>2727</v>
      </c>
      <c r="B279" t="s">
        <v>2043</v>
      </c>
      <c r="C279" s="2">
        <v>42373</v>
      </c>
      <c r="D279" s="13">
        <v>43052</v>
      </c>
      <c r="E279" s="8">
        <f>IF(SalesData[[#This Row],[Ship Date]]&lt;SalesData[[#This Row],[Order Date]], SalesData[[#This Row],[Ship Date]], SalesData[[#This Row],[Order Date]])</f>
        <v>42373</v>
      </c>
      <c r="F279" s="8">
        <f>IF(SalesData[[#This Row],[Ship Date]]&lt;SalesData[[#This Row],[Order Date]], SalesData[[#This Row],[Order Date]], SalesData[[#This Row],[Ship Date]])</f>
        <v>43052</v>
      </c>
      <c r="G279" s="11">
        <f>SalesData[[#This Row],[Shipdate fixed]] - SalesData[[#This Row],[Orderdate fixed]]</f>
        <v>679</v>
      </c>
      <c r="H279" s="11">
        <f>YEAR(SalesData[[#This Row],[Orderdate fixed]])</f>
        <v>2016</v>
      </c>
      <c r="I279" s="11" t="str">
        <f>"Q"&amp;ROUNDUP(MONTH(SalesData[[#This Row],[Orderdate fixed]])/3,0)</f>
        <v>Q1</v>
      </c>
      <c r="J279" s="8" t="str">
        <f>TEXT(SalesData[[#This Row],[Orderdate fixed]],"mmm")</f>
        <v>Jan</v>
      </c>
      <c r="K279" t="s">
        <v>38</v>
      </c>
      <c r="L279" t="s">
        <v>2044</v>
      </c>
      <c r="M279" s="14" t="s">
        <v>2045</v>
      </c>
      <c r="N279" t="s">
        <v>25</v>
      </c>
      <c r="O279" t="s">
        <v>26</v>
      </c>
      <c r="P279" t="s">
        <v>60</v>
      </c>
      <c r="Q279" t="s">
        <v>61</v>
      </c>
      <c r="R279" s="5">
        <v>19120</v>
      </c>
      <c r="S279" t="s">
        <v>62</v>
      </c>
      <c r="T279" t="s">
        <v>1881</v>
      </c>
      <c r="U279" t="s">
        <v>31</v>
      </c>
      <c r="V279" t="s">
        <v>44</v>
      </c>
      <c r="W279" t="s">
        <v>1882</v>
      </c>
      <c r="X279" s="9">
        <v>350.35199999999998</v>
      </c>
      <c r="Y279">
        <v>4</v>
      </c>
      <c r="Z279" s="12">
        <v>0.4</v>
      </c>
      <c r="AA279" s="9">
        <v>-140.14080000000001</v>
      </c>
      <c r="AB279" t="str">
        <f>IF(AND(SalesData[[#This Row],[Profit]]=0,SalesData[[#This Row],[Sales]]&gt;0),"Zero-Profit Order","OK")</f>
        <v>OK</v>
      </c>
      <c r="AC279" s="9">
        <f>IFERROR(SalesData[[#This Row],[Profit]]/SalesData[[#This Row],[Sales]],0)</f>
        <v>-0.40000000000000008</v>
      </c>
      <c r="AE279"/>
    </row>
    <row r="280" spans="1:31" x14ac:dyDescent="0.25">
      <c r="A280">
        <v>8170</v>
      </c>
      <c r="B280" t="s">
        <v>3942</v>
      </c>
      <c r="C280" s="2">
        <v>42354</v>
      </c>
      <c r="D280" s="13">
        <v>43052</v>
      </c>
      <c r="E280" s="8">
        <f>IF(SalesData[[#This Row],[Ship Date]]&lt;SalesData[[#This Row],[Order Date]], SalesData[[#This Row],[Ship Date]], SalesData[[#This Row],[Order Date]])</f>
        <v>42354</v>
      </c>
      <c r="F280" s="8">
        <f>IF(SalesData[[#This Row],[Ship Date]]&lt;SalesData[[#This Row],[Order Date]], SalesData[[#This Row],[Order Date]], SalesData[[#This Row],[Ship Date]])</f>
        <v>43052</v>
      </c>
      <c r="G280" s="11">
        <f>SalesData[[#This Row],[Shipdate fixed]] - SalesData[[#This Row],[Orderdate fixed]]</f>
        <v>698</v>
      </c>
      <c r="H280" s="11">
        <f>YEAR(SalesData[[#This Row],[Orderdate fixed]])</f>
        <v>2015</v>
      </c>
      <c r="I280" s="11" t="str">
        <f>"Q"&amp;ROUNDUP(MONTH(SalesData[[#This Row],[Orderdate fixed]])/3,0)</f>
        <v>Q4</v>
      </c>
      <c r="J280" s="8" t="str">
        <f>TEXT(SalesData[[#This Row],[Orderdate fixed]],"mmm")</f>
        <v>Dec</v>
      </c>
      <c r="K280" t="s">
        <v>38</v>
      </c>
      <c r="L280" t="s">
        <v>1825</v>
      </c>
      <c r="M280" s="14" t="s">
        <v>1826</v>
      </c>
      <c r="N280" t="s">
        <v>90</v>
      </c>
      <c r="O280" t="s">
        <v>26</v>
      </c>
      <c r="P280" t="s">
        <v>176</v>
      </c>
      <c r="Q280" t="s">
        <v>177</v>
      </c>
      <c r="R280" s="5">
        <v>98105</v>
      </c>
      <c r="S280" t="s">
        <v>51</v>
      </c>
      <c r="T280" t="s">
        <v>387</v>
      </c>
      <c r="U280" t="s">
        <v>31</v>
      </c>
      <c r="V280" t="s">
        <v>35</v>
      </c>
      <c r="W280" t="s">
        <v>388</v>
      </c>
      <c r="X280" s="9">
        <v>449.56799999999998</v>
      </c>
      <c r="Y280">
        <v>2</v>
      </c>
      <c r="Z280" s="12">
        <v>0.2</v>
      </c>
      <c r="AA280" s="9">
        <v>-73.0548</v>
      </c>
      <c r="AB280" t="str">
        <f>IF(AND(SalesData[[#This Row],[Profit]]=0,SalesData[[#This Row],[Sales]]&gt;0),"Zero-Profit Order","OK")</f>
        <v>OK</v>
      </c>
      <c r="AC280" s="9">
        <f>IFERROR(SalesData[[#This Row],[Profit]]/SalesData[[#This Row],[Sales]],0)</f>
        <v>-0.16250000000000001</v>
      </c>
      <c r="AE280"/>
    </row>
    <row r="281" spans="1:31" x14ac:dyDescent="0.25">
      <c r="A281">
        <v>7036</v>
      </c>
      <c r="B281" t="s">
        <v>3622</v>
      </c>
      <c r="C281" s="2">
        <v>42418</v>
      </c>
      <c r="D281" s="13">
        <v>43052</v>
      </c>
      <c r="E281" s="8">
        <f>IF(SalesData[[#This Row],[Ship Date]]&lt;SalesData[[#This Row],[Order Date]], SalesData[[#This Row],[Ship Date]], SalesData[[#This Row],[Order Date]])</f>
        <v>42418</v>
      </c>
      <c r="F281" s="8">
        <f>IF(SalesData[[#This Row],[Ship Date]]&lt;SalesData[[#This Row],[Order Date]], SalesData[[#This Row],[Order Date]], SalesData[[#This Row],[Ship Date]])</f>
        <v>43052</v>
      </c>
      <c r="G281" s="11">
        <f>SalesData[[#This Row],[Shipdate fixed]] - SalesData[[#This Row],[Orderdate fixed]]</f>
        <v>634</v>
      </c>
      <c r="H281" s="11">
        <f>YEAR(SalesData[[#This Row],[Orderdate fixed]])</f>
        <v>2016</v>
      </c>
      <c r="I281" s="11" t="str">
        <f>"Q"&amp;ROUNDUP(MONTH(SalesData[[#This Row],[Orderdate fixed]])/3,0)</f>
        <v>Q1</v>
      </c>
      <c r="J281" s="8" t="str">
        <f>TEXT(SalesData[[#This Row],[Orderdate fixed]],"mmm")</f>
        <v>Feb</v>
      </c>
      <c r="K281" t="s">
        <v>38</v>
      </c>
      <c r="L281" t="s">
        <v>2297</v>
      </c>
      <c r="M281" s="14" t="s">
        <v>2298</v>
      </c>
      <c r="N281" t="s">
        <v>81</v>
      </c>
      <c r="O281" t="s">
        <v>26</v>
      </c>
      <c r="P281" t="s">
        <v>620</v>
      </c>
      <c r="Q281" t="s">
        <v>50</v>
      </c>
      <c r="R281" s="5">
        <v>92105</v>
      </c>
      <c r="S281" t="s">
        <v>51</v>
      </c>
      <c r="T281" t="s">
        <v>797</v>
      </c>
      <c r="U281" t="s">
        <v>31</v>
      </c>
      <c r="V281" t="s">
        <v>35</v>
      </c>
      <c r="W281" t="s">
        <v>798</v>
      </c>
      <c r="X281" s="9">
        <v>523.39200000000005</v>
      </c>
      <c r="Y281">
        <v>3</v>
      </c>
      <c r="Z281" s="12">
        <v>0.2</v>
      </c>
      <c r="AA281" s="9">
        <v>52.339199999999998</v>
      </c>
      <c r="AB281" t="str">
        <f>IF(AND(SalesData[[#This Row],[Profit]]=0,SalesData[[#This Row],[Sales]]&gt;0),"Zero-Profit Order","OK")</f>
        <v>OK</v>
      </c>
      <c r="AC281" s="9">
        <f>IFERROR(SalesData[[#This Row],[Profit]]/SalesData[[#This Row],[Sales]],0)</f>
        <v>9.9999999999999992E-2</v>
      </c>
      <c r="AE281"/>
    </row>
    <row r="282" spans="1:31" x14ac:dyDescent="0.25">
      <c r="A282">
        <v>8169</v>
      </c>
      <c r="B282" t="s">
        <v>3942</v>
      </c>
      <c r="C282" s="2">
        <v>42353</v>
      </c>
      <c r="D282" s="13">
        <v>43052</v>
      </c>
      <c r="E282" s="8">
        <f>IF(SalesData[[#This Row],[Ship Date]]&lt;SalesData[[#This Row],[Order Date]], SalesData[[#This Row],[Ship Date]], SalesData[[#This Row],[Order Date]])</f>
        <v>42353</v>
      </c>
      <c r="F282" s="8">
        <f>IF(SalesData[[#This Row],[Ship Date]]&lt;SalesData[[#This Row],[Order Date]], SalesData[[#This Row],[Order Date]], SalesData[[#This Row],[Ship Date]])</f>
        <v>43052</v>
      </c>
      <c r="G282" s="11">
        <f>SalesData[[#This Row],[Shipdate fixed]] - SalesData[[#This Row],[Orderdate fixed]]</f>
        <v>699</v>
      </c>
      <c r="H282" s="11">
        <f>YEAR(SalesData[[#This Row],[Orderdate fixed]])</f>
        <v>2015</v>
      </c>
      <c r="I282" s="11" t="str">
        <f>"Q"&amp;ROUNDUP(MONTH(SalesData[[#This Row],[Orderdate fixed]])/3,0)</f>
        <v>Q4</v>
      </c>
      <c r="J282" s="8" t="str">
        <f>TEXT(SalesData[[#This Row],[Orderdate fixed]],"mmm")</f>
        <v>Dec</v>
      </c>
      <c r="K282" t="s">
        <v>38</v>
      </c>
      <c r="L282" t="s">
        <v>1825</v>
      </c>
      <c r="M282" s="14" t="s">
        <v>1826</v>
      </c>
      <c r="N282" t="s">
        <v>90</v>
      </c>
      <c r="O282" t="s">
        <v>26</v>
      </c>
      <c r="P282" t="s">
        <v>176</v>
      </c>
      <c r="Q282" t="s">
        <v>177</v>
      </c>
      <c r="R282" s="5">
        <v>98105</v>
      </c>
      <c r="S282" t="s">
        <v>51</v>
      </c>
      <c r="T282" t="s">
        <v>392</v>
      </c>
      <c r="U282" t="s">
        <v>31</v>
      </c>
      <c r="V282" t="s">
        <v>44</v>
      </c>
      <c r="W282" t="s">
        <v>393</v>
      </c>
      <c r="X282" s="9">
        <v>2036.86</v>
      </c>
      <c r="Y282">
        <v>7</v>
      </c>
      <c r="Z282" s="12">
        <v>0</v>
      </c>
      <c r="AA282" s="9">
        <v>366.63479999999998</v>
      </c>
      <c r="AB282" t="str">
        <f>IF(AND(SalesData[[#This Row],[Profit]]=0,SalesData[[#This Row],[Sales]]&gt;0),"Zero-Profit Order","OK")</f>
        <v>OK</v>
      </c>
      <c r="AC282" s="9">
        <f>IFERROR(SalesData[[#This Row],[Profit]]/SalesData[[#This Row],[Sales]],0)</f>
        <v>0.18</v>
      </c>
      <c r="AE282"/>
    </row>
    <row r="283" spans="1:31" x14ac:dyDescent="0.25">
      <c r="A283">
        <v>3957</v>
      </c>
      <c r="B283" t="s">
        <v>2622</v>
      </c>
      <c r="C283" s="2">
        <v>43390</v>
      </c>
      <c r="D283" s="13">
        <v>42436</v>
      </c>
      <c r="E283" s="8">
        <f>IF(SalesData[[#This Row],[Ship Date]]&lt;SalesData[[#This Row],[Order Date]], SalesData[[#This Row],[Ship Date]], SalesData[[#This Row],[Order Date]])</f>
        <v>42436</v>
      </c>
      <c r="F283" s="8">
        <f>IF(SalesData[[#This Row],[Ship Date]]&lt;SalesData[[#This Row],[Order Date]], SalesData[[#This Row],[Order Date]], SalesData[[#This Row],[Ship Date]])</f>
        <v>43390</v>
      </c>
      <c r="G283" s="11">
        <f>SalesData[[#This Row],[Shipdate fixed]] - SalesData[[#This Row],[Orderdate fixed]]</f>
        <v>954</v>
      </c>
      <c r="H283" s="11">
        <f>YEAR(SalesData[[#This Row],[Orderdate fixed]])</f>
        <v>2016</v>
      </c>
      <c r="I283" s="11" t="str">
        <f>"Q"&amp;ROUNDUP(MONTH(SalesData[[#This Row],[Orderdate fixed]])/3,0)</f>
        <v>Q1</v>
      </c>
      <c r="J283" s="8" t="str">
        <f>TEXT(SalesData[[#This Row],[Orderdate fixed]],"mmm")</f>
        <v>Mar</v>
      </c>
      <c r="K283" t="s">
        <v>38</v>
      </c>
      <c r="L283" t="s">
        <v>2623</v>
      </c>
      <c r="M283" s="14" t="s">
        <v>2624</v>
      </c>
      <c r="N283" t="s">
        <v>25</v>
      </c>
      <c r="O283" t="s">
        <v>26</v>
      </c>
      <c r="P283" t="s">
        <v>310</v>
      </c>
      <c r="Q283" t="s">
        <v>50</v>
      </c>
      <c r="R283" s="5">
        <v>94109</v>
      </c>
      <c r="S283" t="s">
        <v>51</v>
      </c>
      <c r="T283" t="s">
        <v>1699</v>
      </c>
      <c r="U283" t="s">
        <v>31</v>
      </c>
      <c r="V283" t="s">
        <v>53</v>
      </c>
      <c r="W283" t="s">
        <v>1700</v>
      </c>
      <c r="X283" s="9">
        <v>22.14</v>
      </c>
      <c r="Y283">
        <v>3</v>
      </c>
      <c r="Z283" s="12">
        <v>0</v>
      </c>
      <c r="AA283" s="9">
        <v>6.4206000000000003</v>
      </c>
      <c r="AB283" t="str">
        <f>IF(AND(SalesData[[#This Row],[Profit]]=0,SalesData[[#This Row],[Sales]]&gt;0),"Zero-Profit Order","OK")</f>
        <v>OK</v>
      </c>
      <c r="AC283" s="9">
        <f>IFERROR(SalesData[[#This Row],[Profit]]/SalesData[[#This Row],[Sales]],0)</f>
        <v>0.28999999999999998</v>
      </c>
      <c r="AE283"/>
    </row>
    <row r="284" spans="1:31" x14ac:dyDescent="0.25">
      <c r="A284">
        <v>2201</v>
      </c>
      <c r="B284" t="s">
        <v>1733</v>
      </c>
      <c r="C284" s="2">
        <v>41648</v>
      </c>
      <c r="D284" s="13">
        <v>41796</v>
      </c>
      <c r="E284" s="8">
        <f>IF(SalesData[[#This Row],[Ship Date]]&lt;SalesData[[#This Row],[Order Date]], SalesData[[#This Row],[Ship Date]], SalesData[[#This Row],[Order Date]])</f>
        <v>41648</v>
      </c>
      <c r="F284" s="8">
        <f>IF(SalesData[[#This Row],[Ship Date]]&lt;SalesData[[#This Row],[Order Date]], SalesData[[#This Row],[Order Date]], SalesData[[#This Row],[Ship Date]])</f>
        <v>41796</v>
      </c>
      <c r="G284" s="11">
        <f>SalesData[[#This Row],[Shipdate fixed]] - SalesData[[#This Row],[Orderdate fixed]]</f>
        <v>148</v>
      </c>
      <c r="H284" s="11">
        <f>YEAR(SalesData[[#This Row],[Orderdate fixed]])</f>
        <v>2014</v>
      </c>
      <c r="I284" s="11" t="str">
        <f>"Q"&amp;ROUNDUP(MONTH(SalesData[[#This Row],[Orderdate fixed]])/3,0)</f>
        <v>Q1</v>
      </c>
      <c r="J284" s="8" t="str">
        <f>TEXT(SalesData[[#This Row],[Orderdate fixed]],"mmm")</f>
        <v>Jan</v>
      </c>
      <c r="K284" t="s">
        <v>38</v>
      </c>
      <c r="L284" t="s">
        <v>794</v>
      </c>
      <c r="M284" s="14" t="s">
        <v>795</v>
      </c>
      <c r="N284" t="s">
        <v>25</v>
      </c>
      <c r="O284" t="s">
        <v>26</v>
      </c>
      <c r="P284" t="s">
        <v>1734</v>
      </c>
      <c r="Q284" t="s">
        <v>1039</v>
      </c>
      <c r="R284" s="5">
        <v>72209</v>
      </c>
      <c r="S284" t="s">
        <v>29</v>
      </c>
      <c r="T284" t="s">
        <v>427</v>
      </c>
      <c r="U284" t="s">
        <v>31</v>
      </c>
      <c r="V284" t="s">
        <v>53</v>
      </c>
      <c r="W284" t="s">
        <v>428</v>
      </c>
      <c r="X284" s="9">
        <v>22.2</v>
      </c>
      <c r="Y284">
        <v>6</v>
      </c>
      <c r="Z284" s="12">
        <v>0</v>
      </c>
      <c r="AA284" s="9">
        <v>9.1020000000000003</v>
      </c>
      <c r="AB284" t="str">
        <f>IF(AND(SalesData[[#This Row],[Profit]]=0,SalesData[[#This Row],[Sales]]&gt;0),"Zero-Profit Order","OK")</f>
        <v>OK</v>
      </c>
      <c r="AC284" s="9">
        <f>IFERROR(SalesData[[#This Row],[Profit]]/SalesData[[#This Row],[Sales]],0)</f>
        <v>0.41000000000000003</v>
      </c>
      <c r="AE284"/>
    </row>
    <row r="285" spans="1:31" x14ac:dyDescent="0.25">
      <c r="A285">
        <v>913</v>
      </c>
      <c r="B285" t="s">
        <v>881</v>
      </c>
      <c r="C285" s="2">
        <v>43324</v>
      </c>
      <c r="D285" s="13">
        <v>42191</v>
      </c>
      <c r="E285" s="8">
        <f>IF(SalesData[[#This Row],[Ship Date]]&lt;SalesData[[#This Row],[Order Date]], SalesData[[#This Row],[Ship Date]], SalesData[[#This Row],[Order Date]])</f>
        <v>42191</v>
      </c>
      <c r="F285" s="8">
        <f>IF(SalesData[[#This Row],[Ship Date]]&lt;SalesData[[#This Row],[Order Date]], SalesData[[#This Row],[Order Date]], SalesData[[#This Row],[Ship Date]])</f>
        <v>43324</v>
      </c>
      <c r="G285" s="11">
        <f>SalesData[[#This Row],[Shipdate fixed]] - SalesData[[#This Row],[Orderdate fixed]]</f>
        <v>1133</v>
      </c>
      <c r="H285" s="11">
        <f>YEAR(SalesData[[#This Row],[Orderdate fixed]])</f>
        <v>2015</v>
      </c>
      <c r="I285" s="11" t="str">
        <f>"Q"&amp;ROUNDUP(MONTH(SalesData[[#This Row],[Orderdate fixed]])/3,0)</f>
        <v>Q3</v>
      </c>
      <c r="J285" s="8" t="str">
        <f>TEXT(SalesData[[#This Row],[Orderdate fixed]],"mmm")</f>
        <v>Jul</v>
      </c>
      <c r="K285" t="s">
        <v>38</v>
      </c>
      <c r="L285" t="s">
        <v>882</v>
      </c>
      <c r="M285" s="14" t="s">
        <v>883</v>
      </c>
      <c r="N285" t="s">
        <v>90</v>
      </c>
      <c r="O285" t="s">
        <v>26</v>
      </c>
      <c r="P285" t="s">
        <v>884</v>
      </c>
      <c r="Q285" t="s">
        <v>411</v>
      </c>
      <c r="R285" s="5">
        <v>6360</v>
      </c>
      <c r="S285" t="s">
        <v>62</v>
      </c>
      <c r="T285" t="s">
        <v>427</v>
      </c>
      <c r="U285" t="s">
        <v>31</v>
      </c>
      <c r="V285" t="s">
        <v>53</v>
      </c>
      <c r="W285" t="s">
        <v>428</v>
      </c>
      <c r="X285" s="9">
        <v>22.2</v>
      </c>
      <c r="Y285">
        <v>6</v>
      </c>
      <c r="Z285" s="12">
        <v>0</v>
      </c>
      <c r="AA285" s="9">
        <v>9.1020000000000003</v>
      </c>
      <c r="AB285" t="str">
        <f>IF(AND(SalesData[[#This Row],[Profit]]=0,SalesData[[#This Row],[Sales]]&gt;0),"Zero-Profit Order","OK")</f>
        <v>OK</v>
      </c>
      <c r="AC285" s="9">
        <f>IFERROR(SalesData[[#This Row],[Profit]]/SalesData[[#This Row],[Sales]],0)</f>
        <v>0.41000000000000003</v>
      </c>
      <c r="AE285"/>
    </row>
    <row r="286" spans="1:31" x14ac:dyDescent="0.25">
      <c r="A286">
        <v>7447</v>
      </c>
      <c r="B286" t="s">
        <v>3734</v>
      </c>
      <c r="C286" s="2">
        <v>42276</v>
      </c>
      <c r="D286" s="13">
        <v>42918</v>
      </c>
      <c r="E286" s="8">
        <f>IF(SalesData[[#This Row],[Ship Date]]&lt;SalesData[[#This Row],[Order Date]], SalesData[[#This Row],[Ship Date]], SalesData[[#This Row],[Order Date]])</f>
        <v>42276</v>
      </c>
      <c r="F286" s="8">
        <f>IF(SalesData[[#This Row],[Ship Date]]&lt;SalesData[[#This Row],[Order Date]], SalesData[[#This Row],[Order Date]], SalesData[[#This Row],[Ship Date]])</f>
        <v>42918</v>
      </c>
      <c r="G286" s="11">
        <f>SalesData[[#This Row],[Shipdate fixed]] - SalesData[[#This Row],[Orderdate fixed]]</f>
        <v>642</v>
      </c>
      <c r="H286" s="11">
        <f>YEAR(SalesData[[#This Row],[Orderdate fixed]])</f>
        <v>2015</v>
      </c>
      <c r="I286" s="11" t="str">
        <f>"Q"&amp;ROUNDUP(MONTH(SalesData[[#This Row],[Orderdate fixed]])/3,0)</f>
        <v>Q3</v>
      </c>
      <c r="J286" s="8" t="str">
        <f>TEXT(SalesData[[#This Row],[Orderdate fixed]],"mmm")</f>
        <v>Sep</v>
      </c>
      <c r="K286" t="s">
        <v>22</v>
      </c>
      <c r="L286" t="s">
        <v>2470</v>
      </c>
      <c r="M286" s="14" t="s">
        <v>2471</v>
      </c>
      <c r="N286" t="s">
        <v>90</v>
      </c>
      <c r="O286" t="s">
        <v>26</v>
      </c>
      <c r="P286" t="s">
        <v>120</v>
      </c>
      <c r="Q286" t="s">
        <v>121</v>
      </c>
      <c r="R286" s="5">
        <v>60610</v>
      </c>
      <c r="S286" t="s">
        <v>84</v>
      </c>
      <c r="T286" t="s">
        <v>1765</v>
      </c>
      <c r="U286" t="s">
        <v>31</v>
      </c>
      <c r="V286" t="s">
        <v>53</v>
      </c>
      <c r="W286" t="s">
        <v>1766</v>
      </c>
      <c r="X286" s="9">
        <v>22.2</v>
      </c>
      <c r="Y286">
        <v>1</v>
      </c>
      <c r="Z286" s="12">
        <v>0.6</v>
      </c>
      <c r="AA286" s="9">
        <v>-26.085000000000001</v>
      </c>
      <c r="AB286" t="str">
        <f>IF(AND(SalesData[[#This Row],[Profit]]=0,SalesData[[#This Row],[Sales]]&gt;0),"Zero-Profit Order","OK")</f>
        <v>OK</v>
      </c>
      <c r="AC286" s="9">
        <f>IFERROR(SalesData[[#This Row],[Profit]]/SalesData[[#This Row],[Sales]],0)</f>
        <v>-1.175</v>
      </c>
      <c r="AE286"/>
    </row>
    <row r="287" spans="1:31" x14ac:dyDescent="0.25">
      <c r="A287">
        <v>984</v>
      </c>
      <c r="B287" t="s">
        <v>927</v>
      </c>
      <c r="C287" s="2">
        <v>41783</v>
      </c>
      <c r="D287" s="13">
        <v>41957</v>
      </c>
      <c r="E287" s="8">
        <f>IF(SalesData[[#This Row],[Ship Date]]&lt;SalesData[[#This Row],[Order Date]], SalesData[[#This Row],[Ship Date]], SalesData[[#This Row],[Order Date]])</f>
        <v>41783</v>
      </c>
      <c r="F287" s="8">
        <f>IF(SalesData[[#This Row],[Ship Date]]&lt;SalesData[[#This Row],[Order Date]], SalesData[[#This Row],[Order Date]], SalesData[[#This Row],[Ship Date]])</f>
        <v>41957</v>
      </c>
      <c r="G287" s="11">
        <f>SalesData[[#This Row],[Shipdate fixed]] - SalesData[[#This Row],[Orderdate fixed]]</f>
        <v>174</v>
      </c>
      <c r="H287" s="11">
        <f>YEAR(SalesData[[#This Row],[Orderdate fixed]])</f>
        <v>2014</v>
      </c>
      <c r="I287" s="11" t="str">
        <f>"Q"&amp;ROUNDUP(MONTH(SalesData[[#This Row],[Orderdate fixed]])/3,0)</f>
        <v>Q2</v>
      </c>
      <c r="J287" s="8" t="str">
        <f>TEXT(SalesData[[#This Row],[Orderdate fixed]],"mmm")</f>
        <v>May</v>
      </c>
      <c r="K287" t="s">
        <v>22</v>
      </c>
      <c r="L287" t="s">
        <v>928</v>
      </c>
      <c r="M287" s="14" t="s">
        <v>929</v>
      </c>
      <c r="N287" t="s">
        <v>25</v>
      </c>
      <c r="O287" t="s">
        <v>26</v>
      </c>
      <c r="P287" t="s">
        <v>846</v>
      </c>
      <c r="Q287" t="s">
        <v>165</v>
      </c>
      <c r="R287" s="5">
        <v>80027</v>
      </c>
      <c r="S287" t="s">
        <v>51</v>
      </c>
      <c r="T287" t="s">
        <v>836</v>
      </c>
      <c r="U287" t="s">
        <v>31</v>
      </c>
      <c r="V287" t="s">
        <v>35</v>
      </c>
      <c r="W287" t="s">
        <v>837</v>
      </c>
      <c r="X287" s="9">
        <v>603.91999999999996</v>
      </c>
      <c r="Y287">
        <v>5</v>
      </c>
      <c r="Z287" s="12">
        <v>0.2</v>
      </c>
      <c r="AA287" s="9">
        <v>75.489999999999995</v>
      </c>
      <c r="AB287" t="str">
        <f>IF(AND(SalesData[[#This Row],[Profit]]=0,SalesData[[#This Row],[Sales]]&gt;0),"Zero-Profit Order","OK")</f>
        <v>OK</v>
      </c>
      <c r="AC287" s="9">
        <f>IFERROR(SalesData[[#This Row],[Profit]]/SalesData[[#This Row],[Sales]],0)</f>
        <v>0.125</v>
      </c>
      <c r="AE287"/>
    </row>
    <row r="288" spans="1:31" x14ac:dyDescent="0.25">
      <c r="A288">
        <v>2588</v>
      </c>
      <c r="B288" t="s">
        <v>1963</v>
      </c>
      <c r="C288" s="2">
        <v>43412</v>
      </c>
      <c r="D288" s="13">
        <v>42893</v>
      </c>
      <c r="E288" s="8">
        <f>IF(SalesData[[#This Row],[Ship Date]]&lt;SalesData[[#This Row],[Order Date]], SalesData[[#This Row],[Ship Date]], SalesData[[#This Row],[Order Date]])</f>
        <v>42893</v>
      </c>
      <c r="F288" s="8">
        <f>IF(SalesData[[#This Row],[Ship Date]]&lt;SalesData[[#This Row],[Order Date]], SalesData[[#This Row],[Order Date]], SalesData[[#This Row],[Ship Date]])</f>
        <v>43412</v>
      </c>
      <c r="G288" s="11">
        <f>SalesData[[#This Row],[Shipdate fixed]] - SalesData[[#This Row],[Orderdate fixed]]</f>
        <v>519</v>
      </c>
      <c r="H288" s="11">
        <f>YEAR(SalesData[[#This Row],[Orderdate fixed]])</f>
        <v>2017</v>
      </c>
      <c r="I288" s="11" t="str">
        <f>"Q"&amp;ROUNDUP(MONTH(SalesData[[#This Row],[Orderdate fixed]])/3,0)</f>
        <v>Q2</v>
      </c>
      <c r="J288" s="8" t="str">
        <f>TEXT(SalesData[[#This Row],[Orderdate fixed]],"mmm")</f>
        <v>Jun</v>
      </c>
      <c r="K288" t="s">
        <v>38</v>
      </c>
      <c r="L288" t="s">
        <v>689</v>
      </c>
      <c r="M288" s="14" t="s">
        <v>690</v>
      </c>
      <c r="N288" t="s">
        <v>25</v>
      </c>
      <c r="O288" t="s">
        <v>26</v>
      </c>
      <c r="P288" t="s">
        <v>158</v>
      </c>
      <c r="Q288" t="s">
        <v>109</v>
      </c>
      <c r="R288" s="5">
        <v>10024</v>
      </c>
      <c r="S288" t="s">
        <v>62</v>
      </c>
      <c r="T288" t="s">
        <v>1964</v>
      </c>
      <c r="U288" t="s">
        <v>31</v>
      </c>
      <c r="V288" t="s">
        <v>53</v>
      </c>
      <c r="W288" t="s">
        <v>1965</v>
      </c>
      <c r="X288" s="9">
        <v>22.23</v>
      </c>
      <c r="Y288">
        <v>1</v>
      </c>
      <c r="Z288" s="12">
        <v>0</v>
      </c>
      <c r="AA288" s="9">
        <v>9.7812000000000001</v>
      </c>
      <c r="AB288" t="str">
        <f>IF(AND(SalesData[[#This Row],[Profit]]=0,SalesData[[#This Row],[Sales]]&gt;0),"Zero-Profit Order","OK")</f>
        <v>OK</v>
      </c>
      <c r="AC288" s="9">
        <f>IFERROR(SalesData[[#This Row],[Profit]]/SalesData[[#This Row],[Sales]],0)</f>
        <v>0.44</v>
      </c>
      <c r="AE288"/>
    </row>
    <row r="289" spans="1:31" x14ac:dyDescent="0.25">
      <c r="A289">
        <v>3403</v>
      </c>
      <c r="B289" t="s">
        <v>2414</v>
      </c>
      <c r="C289" s="2">
        <v>41855</v>
      </c>
      <c r="D289" s="13">
        <v>42129</v>
      </c>
      <c r="E289" s="8">
        <f>IF(SalesData[[#This Row],[Ship Date]]&lt;SalesData[[#This Row],[Order Date]], SalesData[[#This Row],[Ship Date]], SalesData[[#This Row],[Order Date]])</f>
        <v>41855</v>
      </c>
      <c r="F289" s="8">
        <f>IF(SalesData[[#This Row],[Ship Date]]&lt;SalesData[[#This Row],[Order Date]], SalesData[[#This Row],[Order Date]], SalesData[[#This Row],[Ship Date]])</f>
        <v>42129</v>
      </c>
      <c r="G289" s="11">
        <f>SalesData[[#This Row],[Shipdate fixed]] - SalesData[[#This Row],[Orderdate fixed]]</f>
        <v>274</v>
      </c>
      <c r="H289" s="11">
        <f>YEAR(SalesData[[#This Row],[Orderdate fixed]])</f>
        <v>2014</v>
      </c>
      <c r="I289" s="11" t="str">
        <f>"Q"&amp;ROUNDUP(MONTH(SalesData[[#This Row],[Orderdate fixed]])/3,0)</f>
        <v>Q3</v>
      </c>
      <c r="J289" s="8" t="str">
        <f>TEXT(SalesData[[#This Row],[Orderdate fixed]],"mmm")</f>
        <v>Aug</v>
      </c>
      <c r="K289" t="s">
        <v>78</v>
      </c>
      <c r="L289" t="s">
        <v>965</v>
      </c>
      <c r="M289" s="14" t="s">
        <v>966</v>
      </c>
      <c r="N289" t="s">
        <v>81</v>
      </c>
      <c r="O289" t="s">
        <v>26</v>
      </c>
      <c r="P289" t="s">
        <v>2415</v>
      </c>
      <c r="Q289" t="s">
        <v>121</v>
      </c>
      <c r="R289" s="5">
        <v>60477</v>
      </c>
      <c r="S289" t="s">
        <v>84</v>
      </c>
      <c r="T289" t="s">
        <v>908</v>
      </c>
      <c r="U289" t="s">
        <v>31</v>
      </c>
      <c r="V289" t="s">
        <v>53</v>
      </c>
      <c r="W289" t="s">
        <v>298</v>
      </c>
      <c r="X289" s="9">
        <v>22.288</v>
      </c>
      <c r="Y289">
        <v>7</v>
      </c>
      <c r="Z289" s="12">
        <v>0.6</v>
      </c>
      <c r="AA289" s="9">
        <v>-8.9152000000000005</v>
      </c>
      <c r="AB289" t="str">
        <f>IF(AND(SalesData[[#This Row],[Profit]]=0,SalesData[[#This Row],[Sales]]&gt;0),"Zero-Profit Order","OK")</f>
        <v>OK</v>
      </c>
      <c r="AC289" s="9">
        <f>IFERROR(SalesData[[#This Row],[Profit]]/SalesData[[#This Row],[Sales]],0)</f>
        <v>-0.4</v>
      </c>
      <c r="AE289"/>
    </row>
    <row r="290" spans="1:31" x14ac:dyDescent="0.25">
      <c r="A290">
        <v>5853</v>
      </c>
      <c r="B290" t="s">
        <v>3281</v>
      </c>
      <c r="C290" s="2">
        <v>41949</v>
      </c>
      <c r="D290" s="13">
        <v>42322</v>
      </c>
      <c r="E290" s="8">
        <f>IF(SalesData[[#This Row],[Ship Date]]&lt;SalesData[[#This Row],[Order Date]], SalesData[[#This Row],[Ship Date]], SalesData[[#This Row],[Order Date]])</f>
        <v>41949</v>
      </c>
      <c r="F290" s="8">
        <f>IF(SalesData[[#This Row],[Ship Date]]&lt;SalesData[[#This Row],[Order Date]], SalesData[[#This Row],[Order Date]], SalesData[[#This Row],[Ship Date]])</f>
        <v>42322</v>
      </c>
      <c r="G290" s="11">
        <f>SalesData[[#This Row],[Shipdate fixed]] - SalesData[[#This Row],[Orderdate fixed]]</f>
        <v>373</v>
      </c>
      <c r="H290" s="11">
        <f>YEAR(SalesData[[#This Row],[Orderdate fixed]])</f>
        <v>2014</v>
      </c>
      <c r="I290" s="11" t="str">
        <f>"Q"&amp;ROUNDUP(MONTH(SalesData[[#This Row],[Orderdate fixed]])/3,0)</f>
        <v>Q4</v>
      </c>
      <c r="J290" s="8" t="str">
        <f>TEXT(SalesData[[#This Row],[Orderdate fixed]],"mmm")</f>
        <v>Nov</v>
      </c>
      <c r="K290" t="s">
        <v>38</v>
      </c>
      <c r="L290" t="s">
        <v>3282</v>
      </c>
      <c r="M290" s="14" t="s">
        <v>3283</v>
      </c>
      <c r="N290" t="s">
        <v>90</v>
      </c>
      <c r="O290" t="s">
        <v>26</v>
      </c>
      <c r="P290" t="s">
        <v>207</v>
      </c>
      <c r="Q290" t="s">
        <v>152</v>
      </c>
      <c r="R290" s="5">
        <v>55113</v>
      </c>
      <c r="S290" t="s">
        <v>84</v>
      </c>
      <c r="T290" t="s">
        <v>297</v>
      </c>
      <c r="U290" t="s">
        <v>31</v>
      </c>
      <c r="V290" t="s">
        <v>53</v>
      </c>
      <c r="W290" t="s">
        <v>298</v>
      </c>
      <c r="X290" s="9">
        <v>29.22</v>
      </c>
      <c r="Y290">
        <v>3</v>
      </c>
      <c r="Z290" s="12">
        <v>0</v>
      </c>
      <c r="AA290" s="9">
        <v>12.8568</v>
      </c>
      <c r="AB290" t="str">
        <f>IF(AND(SalesData[[#This Row],[Profit]]=0,SalesData[[#This Row],[Sales]]&gt;0),"Zero-Profit Order","OK")</f>
        <v>OK</v>
      </c>
      <c r="AC290" s="9">
        <f>IFERROR(SalesData[[#This Row],[Profit]]/SalesData[[#This Row],[Sales]],0)</f>
        <v>0.44</v>
      </c>
      <c r="AE290"/>
    </row>
    <row r="291" spans="1:31" x14ac:dyDescent="0.25">
      <c r="A291">
        <v>6809</v>
      </c>
      <c r="B291" t="s">
        <v>3559</v>
      </c>
      <c r="C291" s="2">
        <v>43141</v>
      </c>
      <c r="D291" s="13">
        <v>42128</v>
      </c>
      <c r="E291" s="8">
        <f>IF(SalesData[[#This Row],[Ship Date]]&lt;SalesData[[#This Row],[Order Date]], SalesData[[#This Row],[Ship Date]], SalesData[[#This Row],[Order Date]])</f>
        <v>42128</v>
      </c>
      <c r="F291" s="8">
        <f>IF(SalesData[[#This Row],[Ship Date]]&lt;SalesData[[#This Row],[Order Date]], SalesData[[#This Row],[Order Date]], SalesData[[#This Row],[Ship Date]])</f>
        <v>43141</v>
      </c>
      <c r="G291" s="11">
        <f>SalesData[[#This Row],[Shipdate fixed]] - SalesData[[#This Row],[Orderdate fixed]]</f>
        <v>1013</v>
      </c>
      <c r="H291" s="11">
        <f>YEAR(SalesData[[#This Row],[Orderdate fixed]])</f>
        <v>2015</v>
      </c>
      <c r="I291" s="11" t="str">
        <f>"Q"&amp;ROUNDUP(MONTH(SalesData[[#This Row],[Orderdate fixed]])/3,0)</f>
        <v>Q2</v>
      </c>
      <c r="J291" s="8" t="str">
        <f>TEXT(SalesData[[#This Row],[Orderdate fixed]],"mmm")</f>
        <v>May</v>
      </c>
      <c r="K291" t="s">
        <v>38</v>
      </c>
      <c r="L291" t="s">
        <v>484</v>
      </c>
      <c r="M291" s="14" t="s">
        <v>485</v>
      </c>
      <c r="N291" t="s">
        <v>81</v>
      </c>
      <c r="O291" t="s">
        <v>26</v>
      </c>
      <c r="P291" t="s">
        <v>91</v>
      </c>
      <c r="Q291" t="s">
        <v>83</v>
      </c>
      <c r="R291" s="5">
        <v>77095</v>
      </c>
      <c r="S291" t="s">
        <v>84</v>
      </c>
      <c r="T291" t="s">
        <v>2629</v>
      </c>
      <c r="U291" t="s">
        <v>31</v>
      </c>
      <c r="V291" t="s">
        <v>53</v>
      </c>
      <c r="W291" t="s">
        <v>2630</v>
      </c>
      <c r="X291" s="9">
        <v>22.38</v>
      </c>
      <c r="Y291">
        <v>3</v>
      </c>
      <c r="Z291" s="12">
        <v>0.6</v>
      </c>
      <c r="AA291" s="9">
        <v>-7.8330000000000002</v>
      </c>
      <c r="AB291" t="str">
        <f>IF(AND(SalesData[[#This Row],[Profit]]=0,SalesData[[#This Row],[Sales]]&gt;0),"Zero-Profit Order","OK")</f>
        <v>OK</v>
      </c>
      <c r="AC291" s="9">
        <f>IFERROR(SalesData[[#This Row],[Profit]]/SalesData[[#This Row],[Sales]],0)</f>
        <v>-0.35000000000000003</v>
      </c>
      <c r="AE291"/>
    </row>
    <row r="292" spans="1:31" x14ac:dyDescent="0.25">
      <c r="A292">
        <v>3022</v>
      </c>
      <c r="B292" t="s">
        <v>2225</v>
      </c>
      <c r="C292" s="2">
        <v>41929</v>
      </c>
      <c r="D292" s="13">
        <v>42322</v>
      </c>
      <c r="E292" s="8">
        <f>IF(SalesData[[#This Row],[Ship Date]]&lt;SalesData[[#This Row],[Order Date]], SalesData[[#This Row],[Ship Date]], SalesData[[#This Row],[Order Date]])</f>
        <v>41929</v>
      </c>
      <c r="F292" s="8">
        <f>IF(SalesData[[#This Row],[Ship Date]]&lt;SalesData[[#This Row],[Order Date]], SalesData[[#This Row],[Order Date]], SalesData[[#This Row],[Ship Date]])</f>
        <v>42322</v>
      </c>
      <c r="G292" s="11">
        <f>SalesData[[#This Row],[Shipdate fixed]] - SalesData[[#This Row],[Orderdate fixed]]</f>
        <v>393</v>
      </c>
      <c r="H292" s="11">
        <f>YEAR(SalesData[[#This Row],[Orderdate fixed]])</f>
        <v>2014</v>
      </c>
      <c r="I292" s="11" t="str">
        <f>"Q"&amp;ROUNDUP(MONTH(SalesData[[#This Row],[Orderdate fixed]])/3,0)</f>
        <v>Q4</v>
      </c>
      <c r="J292" s="8" t="str">
        <f>TEXT(SalesData[[#This Row],[Orderdate fixed]],"mmm")</f>
        <v>Oct</v>
      </c>
      <c r="K292" t="s">
        <v>38</v>
      </c>
      <c r="L292" t="s">
        <v>488</v>
      </c>
      <c r="M292" s="14" t="s">
        <v>489</v>
      </c>
      <c r="N292" t="s">
        <v>25</v>
      </c>
      <c r="O292" t="s">
        <v>26</v>
      </c>
      <c r="P292" t="s">
        <v>2226</v>
      </c>
      <c r="Q292" t="s">
        <v>69</v>
      </c>
      <c r="R292" s="5">
        <v>84084</v>
      </c>
      <c r="S292" t="s">
        <v>51</v>
      </c>
      <c r="T292" t="s">
        <v>811</v>
      </c>
      <c r="U292" t="s">
        <v>31</v>
      </c>
      <c r="V292" t="s">
        <v>53</v>
      </c>
      <c r="W292" t="s">
        <v>812</v>
      </c>
      <c r="X292" s="9">
        <v>66.69</v>
      </c>
      <c r="Y292">
        <v>3</v>
      </c>
      <c r="Z292" s="12">
        <v>0</v>
      </c>
      <c r="AA292" s="9">
        <v>22.0077</v>
      </c>
      <c r="AB292" t="str">
        <f>IF(AND(SalesData[[#This Row],[Profit]]=0,SalesData[[#This Row],[Sales]]&gt;0),"Zero-Profit Order","OK")</f>
        <v>OK</v>
      </c>
      <c r="AC292" s="9">
        <f>IFERROR(SalesData[[#This Row],[Profit]]/SalesData[[#This Row],[Sales]],0)</f>
        <v>0.33</v>
      </c>
      <c r="AE292"/>
    </row>
    <row r="293" spans="1:31" x14ac:dyDescent="0.25">
      <c r="A293">
        <v>2155</v>
      </c>
      <c r="B293" t="s">
        <v>1717</v>
      </c>
      <c r="C293" s="2">
        <v>43232</v>
      </c>
      <c r="D293" s="13">
        <v>42495</v>
      </c>
      <c r="E293" s="8">
        <f>IF(SalesData[[#This Row],[Ship Date]]&lt;SalesData[[#This Row],[Order Date]], SalesData[[#This Row],[Ship Date]], SalesData[[#This Row],[Order Date]])</f>
        <v>42495</v>
      </c>
      <c r="F293" s="8">
        <f>IF(SalesData[[#This Row],[Ship Date]]&lt;SalesData[[#This Row],[Order Date]], SalesData[[#This Row],[Order Date]], SalesData[[#This Row],[Ship Date]])</f>
        <v>43232</v>
      </c>
      <c r="G293" s="11">
        <f>SalesData[[#This Row],[Shipdate fixed]] - SalesData[[#This Row],[Orderdate fixed]]</f>
        <v>737</v>
      </c>
      <c r="H293" s="11">
        <f>YEAR(SalesData[[#This Row],[Orderdate fixed]])</f>
        <v>2016</v>
      </c>
      <c r="I293" s="11" t="str">
        <f>"Q"&amp;ROUNDUP(MONTH(SalesData[[#This Row],[Orderdate fixed]])/3,0)</f>
        <v>Q2</v>
      </c>
      <c r="J293" s="8" t="str">
        <f>TEXT(SalesData[[#This Row],[Orderdate fixed]],"mmm")</f>
        <v>May</v>
      </c>
      <c r="K293" t="s">
        <v>38</v>
      </c>
      <c r="L293" t="s">
        <v>1718</v>
      </c>
      <c r="M293" s="14" t="s">
        <v>1719</v>
      </c>
      <c r="N293" t="s">
        <v>90</v>
      </c>
      <c r="O293" t="s">
        <v>26</v>
      </c>
      <c r="P293" t="s">
        <v>1720</v>
      </c>
      <c r="Q293" t="s">
        <v>83</v>
      </c>
      <c r="R293" s="5">
        <v>75081</v>
      </c>
      <c r="S293" t="s">
        <v>84</v>
      </c>
      <c r="T293" t="s">
        <v>1523</v>
      </c>
      <c r="U293" t="s">
        <v>31</v>
      </c>
      <c r="V293" t="s">
        <v>53</v>
      </c>
      <c r="W293" t="s">
        <v>1524</v>
      </c>
      <c r="X293" s="9">
        <v>22.608000000000001</v>
      </c>
      <c r="Y293">
        <v>3</v>
      </c>
      <c r="Z293" s="12">
        <v>0.6</v>
      </c>
      <c r="AA293" s="9">
        <v>-10.1736</v>
      </c>
      <c r="AB293" t="str">
        <f>IF(AND(SalesData[[#This Row],[Profit]]=0,SalesData[[#This Row],[Sales]]&gt;0),"Zero-Profit Order","OK")</f>
        <v>OK</v>
      </c>
      <c r="AC293" s="9">
        <f>IFERROR(SalesData[[#This Row],[Profit]]/SalesData[[#This Row],[Sales]],0)</f>
        <v>-0.45</v>
      </c>
      <c r="AE293"/>
    </row>
    <row r="294" spans="1:31" x14ac:dyDescent="0.25">
      <c r="A294">
        <v>4511</v>
      </c>
      <c r="B294" t="s">
        <v>2827</v>
      </c>
      <c r="C294" s="2">
        <v>42172</v>
      </c>
      <c r="D294" s="13">
        <v>42688</v>
      </c>
      <c r="E294" s="8">
        <f>IF(SalesData[[#This Row],[Ship Date]]&lt;SalesData[[#This Row],[Order Date]], SalesData[[#This Row],[Ship Date]], SalesData[[#This Row],[Order Date]])</f>
        <v>42172</v>
      </c>
      <c r="F294" s="8">
        <f>IF(SalesData[[#This Row],[Ship Date]]&lt;SalesData[[#This Row],[Order Date]], SalesData[[#This Row],[Order Date]], SalesData[[#This Row],[Ship Date]])</f>
        <v>42688</v>
      </c>
      <c r="G294" s="11">
        <f>SalesData[[#This Row],[Shipdate fixed]] - SalesData[[#This Row],[Orderdate fixed]]</f>
        <v>516</v>
      </c>
      <c r="H294" s="11">
        <f>YEAR(SalesData[[#This Row],[Orderdate fixed]])</f>
        <v>2015</v>
      </c>
      <c r="I294" s="11" t="str">
        <f>"Q"&amp;ROUNDUP(MONTH(SalesData[[#This Row],[Orderdate fixed]])/3,0)</f>
        <v>Q2</v>
      </c>
      <c r="J294" s="8" t="str">
        <f>TEXT(SalesData[[#This Row],[Orderdate fixed]],"mmm")</f>
        <v>Jun</v>
      </c>
      <c r="K294" t="s">
        <v>38</v>
      </c>
      <c r="L294" t="s">
        <v>956</v>
      </c>
      <c r="M294" s="14" t="s">
        <v>957</v>
      </c>
      <c r="N294" t="s">
        <v>81</v>
      </c>
      <c r="O294" t="s">
        <v>26</v>
      </c>
      <c r="P294" t="s">
        <v>859</v>
      </c>
      <c r="Q294" t="s">
        <v>546</v>
      </c>
      <c r="R294" s="5">
        <v>65807</v>
      </c>
      <c r="S294" t="s">
        <v>84</v>
      </c>
      <c r="T294" t="s">
        <v>2629</v>
      </c>
      <c r="U294" t="s">
        <v>31</v>
      </c>
      <c r="V294" t="s">
        <v>53</v>
      </c>
      <c r="W294" t="s">
        <v>2630</v>
      </c>
      <c r="X294" s="9">
        <v>37.299999999999997</v>
      </c>
      <c r="Y294">
        <v>2</v>
      </c>
      <c r="Z294" s="12">
        <v>0</v>
      </c>
      <c r="AA294" s="9">
        <v>17.158000000000001</v>
      </c>
      <c r="AB294" t="str">
        <f>IF(AND(SalesData[[#This Row],[Profit]]=0,SalesData[[#This Row],[Sales]]&gt;0),"Zero-Profit Order","OK")</f>
        <v>OK</v>
      </c>
      <c r="AC294" s="9">
        <f>IFERROR(SalesData[[#This Row],[Profit]]/SalesData[[#This Row],[Sales]],0)</f>
        <v>0.46000000000000008</v>
      </c>
      <c r="AE294"/>
    </row>
    <row r="295" spans="1:31" x14ac:dyDescent="0.25">
      <c r="A295">
        <v>3639</v>
      </c>
      <c r="B295" t="s">
        <v>2491</v>
      </c>
      <c r="C295" s="2">
        <v>42171</v>
      </c>
      <c r="D295" s="13">
        <v>42688</v>
      </c>
      <c r="E295" s="8">
        <f>IF(SalesData[[#This Row],[Ship Date]]&lt;SalesData[[#This Row],[Order Date]], SalesData[[#This Row],[Ship Date]], SalesData[[#This Row],[Order Date]])</f>
        <v>42171</v>
      </c>
      <c r="F295" s="8">
        <f>IF(SalesData[[#This Row],[Ship Date]]&lt;SalesData[[#This Row],[Order Date]], SalesData[[#This Row],[Order Date]], SalesData[[#This Row],[Ship Date]])</f>
        <v>42688</v>
      </c>
      <c r="G295" s="11">
        <f>SalesData[[#This Row],[Shipdate fixed]] - SalesData[[#This Row],[Orderdate fixed]]</f>
        <v>517</v>
      </c>
      <c r="H295" s="11">
        <f>YEAR(SalesData[[#This Row],[Orderdate fixed]])</f>
        <v>2015</v>
      </c>
      <c r="I295" s="11" t="str">
        <f>"Q"&amp;ROUNDUP(MONTH(SalesData[[#This Row],[Orderdate fixed]])/3,0)</f>
        <v>Q2</v>
      </c>
      <c r="J295" s="8" t="str">
        <f>TEXT(SalesData[[#This Row],[Orderdate fixed]],"mmm")</f>
        <v>Jun</v>
      </c>
      <c r="K295" t="s">
        <v>38</v>
      </c>
      <c r="L295" t="s">
        <v>1221</v>
      </c>
      <c r="M295" s="14" t="s">
        <v>1222</v>
      </c>
      <c r="N295" t="s">
        <v>90</v>
      </c>
      <c r="O295" t="s">
        <v>26</v>
      </c>
      <c r="P295" t="s">
        <v>859</v>
      </c>
      <c r="Q295" t="s">
        <v>215</v>
      </c>
      <c r="R295" s="5">
        <v>45503</v>
      </c>
      <c r="S295" t="s">
        <v>62</v>
      </c>
      <c r="T295" t="s">
        <v>1402</v>
      </c>
      <c r="U295" t="s">
        <v>31</v>
      </c>
      <c r="V295" t="s">
        <v>53</v>
      </c>
      <c r="W295" t="s">
        <v>1403</v>
      </c>
      <c r="X295" s="9">
        <v>148.28800000000001</v>
      </c>
      <c r="Y295">
        <v>7</v>
      </c>
      <c r="Z295" s="12">
        <v>0.2</v>
      </c>
      <c r="AA295" s="9">
        <v>29.657599999999999</v>
      </c>
      <c r="AB295" t="str">
        <f>IF(AND(SalesData[[#This Row],[Profit]]=0,SalesData[[#This Row],[Sales]]&gt;0),"Zero-Profit Order","OK")</f>
        <v>OK</v>
      </c>
      <c r="AC295" s="9">
        <f>IFERROR(SalesData[[#This Row],[Profit]]/SalesData[[#This Row],[Sales]],0)</f>
        <v>0.19999999999999998</v>
      </c>
      <c r="AE295"/>
    </row>
    <row r="296" spans="1:31" x14ac:dyDescent="0.25">
      <c r="A296">
        <v>4611</v>
      </c>
      <c r="B296" t="s">
        <v>2878</v>
      </c>
      <c r="C296" s="2">
        <v>42419</v>
      </c>
      <c r="D296" s="13">
        <v>43053</v>
      </c>
      <c r="E296" s="8">
        <f>IF(SalesData[[#This Row],[Ship Date]]&lt;SalesData[[#This Row],[Order Date]], SalesData[[#This Row],[Ship Date]], SalesData[[#This Row],[Order Date]])</f>
        <v>42419</v>
      </c>
      <c r="F296" s="8">
        <f>IF(SalesData[[#This Row],[Ship Date]]&lt;SalesData[[#This Row],[Order Date]], SalesData[[#This Row],[Order Date]], SalesData[[#This Row],[Ship Date]])</f>
        <v>43053</v>
      </c>
      <c r="G296" s="11">
        <f>SalesData[[#This Row],[Shipdate fixed]] - SalesData[[#This Row],[Orderdate fixed]]</f>
        <v>634</v>
      </c>
      <c r="H296" s="11">
        <f>YEAR(SalesData[[#This Row],[Orderdate fixed]])</f>
        <v>2016</v>
      </c>
      <c r="I296" s="11" t="str">
        <f>"Q"&amp;ROUNDUP(MONTH(SalesData[[#This Row],[Orderdate fixed]])/3,0)</f>
        <v>Q1</v>
      </c>
      <c r="J296" s="8" t="str">
        <f>TEXT(SalesData[[#This Row],[Orderdate fixed]],"mmm")</f>
        <v>Feb</v>
      </c>
      <c r="K296" t="s">
        <v>38</v>
      </c>
      <c r="L296" t="s">
        <v>125</v>
      </c>
      <c r="M296" s="14" t="s">
        <v>126</v>
      </c>
      <c r="N296" t="s">
        <v>25</v>
      </c>
      <c r="O296" t="s">
        <v>26</v>
      </c>
      <c r="P296" t="s">
        <v>742</v>
      </c>
      <c r="Q296" t="s">
        <v>50</v>
      </c>
      <c r="R296" s="5">
        <v>92054</v>
      </c>
      <c r="S296" t="s">
        <v>51</v>
      </c>
      <c r="T296" t="s">
        <v>404</v>
      </c>
      <c r="U296" t="s">
        <v>31</v>
      </c>
      <c r="V296" t="s">
        <v>53</v>
      </c>
      <c r="W296" t="s">
        <v>405</v>
      </c>
      <c r="X296" s="9">
        <v>47.12</v>
      </c>
      <c r="Y296">
        <v>8</v>
      </c>
      <c r="Z296" s="12">
        <v>0</v>
      </c>
      <c r="AA296" s="9">
        <v>20.732800000000001</v>
      </c>
      <c r="AB296" t="str">
        <f>IF(AND(SalesData[[#This Row],[Profit]]=0,SalesData[[#This Row],[Sales]]&gt;0),"Zero-Profit Order","OK")</f>
        <v>OK</v>
      </c>
      <c r="AC296" s="9">
        <f>IFERROR(SalesData[[#This Row],[Profit]]/SalesData[[#This Row],[Sales]],0)</f>
        <v>0.44000000000000006</v>
      </c>
      <c r="AE296"/>
    </row>
    <row r="297" spans="1:31" x14ac:dyDescent="0.25">
      <c r="A297">
        <v>7449</v>
      </c>
      <c r="B297" t="s">
        <v>3735</v>
      </c>
      <c r="C297" s="2">
        <v>42456</v>
      </c>
      <c r="D297" s="13">
        <v>43053</v>
      </c>
      <c r="E297" s="8">
        <f>IF(SalesData[[#This Row],[Ship Date]]&lt;SalesData[[#This Row],[Order Date]], SalesData[[#This Row],[Ship Date]], SalesData[[#This Row],[Order Date]])</f>
        <v>42456</v>
      </c>
      <c r="F297" s="8">
        <f>IF(SalesData[[#This Row],[Ship Date]]&lt;SalesData[[#This Row],[Order Date]], SalesData[[#This Row],[Order Date]], SalesData[[#This Row],[Ship Date]])</f>
        <v>43053</v>
      </c>
      <c r="G297" s="11">
        <f>SalesData[[#This Row],[Shipdate fixed]] - SalesData[[#This Row],[Orderdate fixed]]</f>
        <v>597</v>
      </c>
      <c r="H297" s="11">
        <f>YEAR(SalesData[[#This Row],[Orderdate fixed]])</f>
        <v>2016</v>
      </c>
      <c r="I297" s="11" t="str">
        <f>"Q"&amp;ROUNDUP(MONTH(SalesData[[#This Row],[Orderdate fixed]])/3,0)</f>
        <v>Q1</v>
      </c>
      <c r="J297" s="8" t="str">
        <f>TEXT(SalesData[[#This Row],[Orderdate fixed]],"mmm")</f>
        <v>Mar</v>
      </c>
      <c r="K297" t="s">
        <v>78</v>
      </c>
      <c r="L297" t="s">
        <v>2088</v>
      </c>
      <c r="M297" s="14" t="s">
        <v>2089</v>
      </c>
      <c r="N297" t="s">
        <v>25</v>
      </c>
      <c r="O297" t="s">
        <v>26</v>
      </c>
      <c r="P297" t="s">
        <v>3105</v>
      </c>
      <c r="Q297" t="s">
        <v>128</v>
      </c>
      <c r="R297" s="5">
        <v>37918</v>
      </c>
      <c r="S297" t="s">
        <v>29</v>
      </c>
      <c r="T297" t="s">
        <v>811</v>
      </c>
      <c r="U297" t="s">
        <v>31</v>
      </c>
      <c r="V297" t="s">
        <v>53</v>
      </c>
      <c r="W297" t="s">
        <v>812</v>
      </c>
      <c r="X297" s="9">
        <v>88.92</v>
      </c>
      <c r="Y297">
        <v>5</v>
      </c>
      <c r="Z297" s="12">
        <v>0.2</v>
      </c>
      <c r="AA297" s="9">
        <v>14.4495</v>
      </c>
      <c r="AB297" t="str">
        <f>IF(AND(SalesData[[#This Row],[Profit]]=0,SalesData[[#This Row],[Sales]]&gt;0),"Zero-Profit Order","OK")</f>
        <v>OK</v>
      </c>
      <c r="AC297" s="9">
        <f>IFERROR(SalesData[[#This Row],[Profit]]/SalesData[[#This Row],[Sales]],0)</f>
        <v>0.16250000000000001</v>
      </c>
      <c r="AE297"/>
    </row>
    <row r="298" spans="1:31" x14ac:dyDescent="0.25">
      <c r="A298">
        <v>9748</v>
      </c>
      <c r="B298" t="s">
        <v>4331</v>
      </c>
      <c r="C298" s="2">
        <v>41786</v>
      </c>
      <c r="D298" s="13">
        <v>41958</v>
      </c>
      <c r="E298" s="8">
        <f>IF(SalesData[[#This Row],[Ship Date]]&lt;SalesData[[#This Row],[Order Date]], SalesData[[#This Row],[Ship Date]], SalesData[[#This Row],[Order Date]])</f>
        <v>41786</v>
      </c>
      <c r="F298" s="8">
        <f>IF(SalesData[[#This Row],[Ship Date]]&lt;SalesData[[#This Row],[Order Date]], SalesData[[#This Row],[Order Date]], SalesData[[#This Row],[Ship Date]])</f>
        <v>41958</v>
      </c>
      <c r="G298" s="11">
        <f>SalesData[[#This Row],[Shipdate fixed]] - SalesData[[#This Row],[Orderdate fixed]]</f>
        <v>172</v>
      </c>
      <c r="H298" s="11">
        <f>YEAR(SalesData[[#This Row],[Orderdate fixed]])</f>
        <v>2014</v>
      </c>
      <c r="I298" s="11" t="str">
        <f>"Q"&amp;ROUNDUP(MONTH(SalesData[[#This Row],[Orderdate fixed]])/3,0)</f>
        <v>Q2</v>
      </c>
      <c r="J298" s="8" t="str">
        <f>TEXT(SalesData[[#This Row],[Orderdate fixed]],"mmm")</f>
        <v>May</v>
      </c>
      <c r="K298" t="s">
        <v>38</v>
      </c>
      <c r="L298" t="s">
        <v>47</v>
      </c>
      <c r="M298" s="14" t="s">
        <v>48</v>
      </c>
      <c r="N298" t="s">
        <v>25</v>
      </c>
      <c r="O298" t="s">
        <v>26</v>
      </c>
      <c r="P298" t="s">
        <v>120</v>
      </c>
      <c r="Q298" t="s">
        <v>121</v>
      </c>
      <c r="R298" s="5">
        <v>60653</v>
      </c>
      <c r="S298" t="s">
        <v>84</v>
      </c>
      <c r="T298" t="s">
        <v>2768</v>
      </c>
      <c r="U298" t="s">
        <v>31</v>
      </c>
      <c r="V298" t="s">
        <v>53</v>
      </c>
      <c r="W298" t="s">
        <v>2769</v>
      </c>
      <c r="X298" s="9">
        <v>10.984</v>
      </c>
      <c r="Y298">
        <v>2</v>
      </c>
      <c r="Z298" s="12">
        <v>0.6</v>
      </c>
      <c r="AA298" s="9">
        <v>-7.9634</v>
      </c>
      <c r="AB298" t="str">
        <f>IF(AND(SalesData[[#This Row],[Profit]]=0,SalesData[[#This Row],[Sales]]&gt;0),"Zero-Profit Order","OK")</f>
        <v>OK</v>
      </c>
      <c r="AC298" s="9">
        <f>IFERROR(SalesData[[#This Row],[Profit]]/SalesData[[#This Row],[Sales]],0)</f>
        <v>-0.72499999999999998</v>
      </c>
      <c r="AE298"/>
    </row>
    <row r="299" spans="1:31" x14ac:dyDescent="0.25">
      <c r="A299">
        <v>5955</v>
      </c>
      <c r="B299" t="s">
        <v>3309</v>
      </c>
      <c r="C299" s="2">
        <v>41784</v>
      </c>
      <c r="D299" s="13">
        <v>41958</v>
      </c>
      <c r="E299" s="8">
        <f>IF(SalesData[[#This Row],[Ship Date]]&lt;SalesData[[#This Row],[Order Date]], SalesData[[#This Row],[Ship Date]], SalesData[[#This Row],[Order Date]])</f>
        <v>41784</v>
      </c>
      <c r="F299" s="8">
        <f>IF(SalesData[[#This Row],[Ship Date]]&lt;SalesData[[#This Row],[Order Date]], SalesData[[#This Row],[Order Date]], SalesData[[#This Row],[Ship Date]])</f>
        <v>41958</v>
      </c>
      <c r="G299" s="11">
        <f>SalesData[[#This Row],[Shipdate fixed]] - SalesData[[#This Row],[Orderdate fixed]]</f>
        <v>174</v>
      </c>
      <c r="H299" s="11">
        <f>YEAR(SalesData[[#This Row],[Orderdate fixed]])</f>
        <v>2014</v>
      </c>
      <c r="I299" s="11" t="str">
        <f>"Q"&amp;ROUNDUP(MONTH(SalesData[[#This Row],[Orderdate fixed]])/3,0)</f>
        <v>Q2</v>
      </c>
      <c r="J299" s="8" t="str">
        <f>TEXT(SalesData[[#This Row],[Orderdate fixed]],"mmm")</f>
        <v>May</v>
      </c>
      <c r="K299" t="s">
        <v>22</v>
      </c>
      <c r="L299" t="s">
        <v>3030</v>
      </c>
      <c r="M299" s="14" t="s">
        <v>3031</v>
      </c>
      <c r="N299" t="s">
        <v>81</v>
      </c>
      <c r="O299" t="s">
        <v>26</v>
      </c>
      <c r="P299" t="s">
        <v>3310</v>
      </c>
      <c r="Q299" t="s">
        <v>61</v>
      </c>
      <c r="R299" s="5">
        <v>19601</v>
      </c>
      <c r="S299" t="s">
        <v>62</v>
      </c>
      <c r="T299" t="s">
        <v>2110</v>
      </c>
      <c r="U299" t="s">
        <v>31</v>
      </c>
      <c r="V299" t="s">
        <v>53</v>
      </c>
      <c r="W299" t="s">
        <v>2111</v>
      </c>
      <c r="X299" s="9">
        <v>23.968</v>
      </c>
      <c r="Y299">
        <v>2</v>
      </c>
      <c r="Z299" s="12">
        <v>0.2</v>
      </c>
      <c r="AA299" s="9">
        <v>7.7896000000000001</v>
      </c>
      <c r="AB299" t="str">
        <f>IF(AND(SalesData[[#This Row],[Profit]]=0,SalesData[[#This Row],[Sales]]&gt;0),"Zero-Profit Order","OK")</f>
        <v>OK</v>
      </c>
      <c r="AC299" s="9">
        <f>IFERROR(SalesData[[#This Row],[Profit]]/SalesData[[#This Row],[Sales]],0)</f>
        <v>0.32500000000000001</v>
      </c>
      <c r="AE299"/>
    </row>
    <row r="300" spans="1:31" x14ac:dyDescent="0.25">
      <c r="A300">
        <v>5956</v>
      </c>
      <c r="B300" t="s">
        <v>3309</v>
      </c>
      <c r="C300" s="2">
        <v>41785</v>
      </c>
      <c r="D300" s="13">
        <v>41958</v>
      </c>
      <c r="E300" s="8">
        <f>IF(SalesData[[#This Row],[Ship Date]]&lt;SalesData[[#This Row],[Order Date]], SalesData[[#This Row],[Ship Date]], SalesData[[#This Row],[Order Date]])</f>
        <v>41785</v>
      </c>
      <c r="F300" s="8">
        <f>IF(SalesData[[#This Row],[Ship Date]]&lt;SalesData[[#This Row],[Order Date]], SalesData[[#This Row],[Order Date]], SalesData[[#This Row],[Ship Date]])</f>
        <v>41958</v>
      </c>
      <c r="G300" s="11">
        <f>SalesData[[#This Row],[Shipdate fixed]] - SalesData[[#This Row],[Orderdate fixed]]</f>
        <v>173</v>
      </c>
      <c r="H300" s="11">
        <f>YEAR(SalesData[[#This Row],[Orderdate fixed]])</f>
        <v>2014</v>
      </c>
      <c r="I300" s="11" t="str">
        <f>"Q"&amp;ROUNDUP(MONTH(SalesData[[#This Row],[Orderdate fixed]])/3,0)</f>
        <v>Q2</v>
      </c>
      <c r="J300" s="8" t="str">
        <f>TEXT(SalesData[[#This Row],[Orderdate fixed]],"mmm")</f>
        <v>May</v>
      </c>
      <c r="K300" t="s">
        <v>22</v>
      </c>
      <c r="L300" t="s">
        <v>3030</v>
      </c>
      <c r="M300" s="14" t="s">
        <v>3031</v>
      </c>
      <c r="N300" t="s">
        <v>81</v>
      </c>
      <c r="O300" t="s">
        <v>26</v>
      </c>
      <c r="P300" t="s">
        <v>3310</v>
      </c>
      <c r="Q300" t="s">
        <v>61</v>
      </c>
      <c r="R300" s="5">
        <v>19601</v>
      </c>
      <c r="S300" t="s">
        <v>62</v>
      </c>
      <c r="T300" t="s">
        <v>92</v>
      </c>
      <c r="U300" t="s">
        <v>31</v>
      </c>
      <c r="V300" t="s">
        <v>32</v>
      </c>
      <c r="W300" t="s">
        <v>93</v>
      </c>
      <c r="X300" s="9">
        <v>521.96</v>
      </c>
      <c r="Y300">
        <v>4</v>
      </c>
      <c r="Z300" s="12">
        <v>0.5</v>
      </c>
      <c r="AA300" s="9">
        <v>-250.54079999999999</v>
      </c>
      <c r="AB300" t="str">
        <f>IF(AND(SalesData[[#This Row],[Profit]]=0,SalesData[[#This Row],[Sales]]&gt;0),"Zero-Profit Order","OK")</f>
        <v>OK</v>
      </c>
      <c r="AC300" s="9">
        <f>IFERROR(SalesData[[#This Row],[Profit]]/SalesData[[#This Row],[Sales]],0)</f>
        <v>-0.47999999999999993</v>
      </c>
      <c r="AE300"/>
    </row>
    <row r="301" spans="1:31" x14ac:dyDescent="0.25">
      <c r="A301">
        <v>9749</v>
      </c>
      <c r="B301" t="s">
        <v>4331</v>
      </c>
      <c r="C301" s="2">
        <v>41787</v>
      </c>
      <c r="D301" s="13">
        <v>41958</v>
      </c>
      <c r="E301" s="8">
        <f>IF(SalesData[[#This Row],[Ship Date]]&lt;SalesData[[#This Row],[Order Date]], SalesData[[#This Row],[Ship Date]], SalesData[[#This Row],[Order Date]])</f>
        <v>41787</v>
      </c>
      <c r="F301" s="8">
        <f>IF(SalesData[[#This Row],[Ship Date]]&lt;SalesData[[#This Row],[Order Date]], SalesData[[#This Row],[Order Date]], SalesData[[#This Row],[Ship Date]])</f>
        <v>41958</v>
      </c>
      <c r="G301" s="11">
        <f>SalesData[[#This Row],[Shipdate fixed]] - SalesData[[#This Row],[Orderdate fixed]]</f>
        <v>171</v>
      </c>
      <c r="H301" s="11">
        <f>YEAR(SalesData[[#This Row],[Orderdate fixed]])</f>
        <v>2014</v>
      </c>
      <c r="I301" s="11" t="str">
        <f>"Q"&amp;ROUNDUP(MONTH(SalesData[[#This Row],[Orderdate fixed]])/3,0)</f>
        <v>Q2</v>
      </c>
      <c r="J301" s="8" t="str">
        <f>TEXT(SalesData[[#This Row],[Orderdate fixed]],"mmm")</f>
        <v>May</v>
      </c>
      <c r="K301" t="s">
        <v>38</v>
      </c>
      <c r="L301" t="s">
        <v>47</v>
      </c>
      <c r="M301" s="14" t="s">
        <v>48</v>
      </c>
      <c r="N301" t="s">
        <v>25</v>
      </c>
      <c r="O301" t="s">
        <v>26</v>
      </c>
      <c r="P301" t="s">
        <v>120</v>
      </c>
      <c r="Q301" t="s">
        <v>121</v>
      </c>
      <c r="R301" s="5">
        <v>60653</v>
      </c>
      <c r="S301" t="s">
        <v>84</v>
      </c>
      <c r="T301" t="s">
        <v>556</v>
      </c>
      <c r="U301" t="s">
        <v>31</v>
      </c>
      <c r="V301" t="s">
        <v>35</v>
      </c>
      <c r="W301" t="s">
        <v>557</v>
      </c>
      <c r="X301" s="9">
        <v>797.94399999999996</v>
      </c>
      <c r="Y301">
        <v>4</v>
      </c>
      <c r="Z301" s="12">
        <v>0.3</v>
      </c>
      <c r="AA301" s="9">
        <v>-56.996000000000002</v>
      </c>
      <c r="AB301" t="str">
        <f>IF(AND(SalesData[[#This Row],[Profit]]=0,SalesData[[#This Row],[Sales]]&gt;0),"Zero-Profit Order","OK")</f>
        <v>OK</v>
      </c>
      <c r="AC301" s="9">
        <f>IFERROR(SalesData[[#This Row],[Profit]]/SalesData[[#This Row],[Sales]],0)</f>
        <v>-7.1428571428571438E-2</v>
      </c>
      <c r="AE301"/>
    </row>
    <row r="302" spans="1:31" x14ac:dyDescent="0.25">
      <c r="A302">
        <v>8646</v>
      </c>
      <c r="B302" t="s">
        <v>4066</v>
      </c>
      <c r="C302" s="2">
        <v>41930</v>
      </c>
      <c r="D302" s="13">
        <v>42323</v>
      </c>
      <c r="E302" s="8">
        <f>IF(SalesData[[#This Row],[Ship Date]]&lt;SalesData[[#This Row],[Order Date]], SalesData[[#This Row],[Ship Date]], SalesData[[#This Row],[Order Date]])</f>
        <v>41930</v>
      </c>
      <c r="F302" s="8">
        <f>IF(SalesData[[#This Row],[Ship Date]]&lt;SalesData[[#This Row],[Order Date]], SalesData[[#This Row],[Order Date]], SalesData[[#This Row],[Ship Date]])</f>
        <v>42323</v>
      </c>
      <c r="G302" s="11">
        <f>SalesData[[#This Row],[Shipdate fixed]] - SalesData[[#This Row],[Orderdate fixed]]</f>
        <v>393</v>
      </c>
      <c r="H302" s="11">
        <f>YEAR(SalesData[[#This Row],[Orderdate fixed]])</f>
        <v>2014</v>
      </c>
      <c r="I302" s="11" t="str">
        <f>"Q"&amp;ROUNDUP(MONTH(SalesData[[#This Row],[Orderdate fixed]])/3,0)</f>
        <v>Q4</v>
      </c>
      <c r="J302" s="8" t="str">
        <f>TEXT(SalesData[[#This Row],[Orderdate fixed]],"mmm")</f>
        <v>Oct</v>
      </c>
      <c r="K302" t="s">
        <v>38</v>
      </c>
      <c r="L302" t="s">
        <v>1019</v>
      </c>
      <c r="M302" s="14" t="s">
        <v>1020</v>
      </c>
      <c r="N302" t="s">
        <v>81</v>
      </c>
      <c r="O302" t="s">
        <v>26</v>
      </c>
      <c r="P302" t="s">
        <v>587</v>
      </c>
      <c r="Q302" t="s">
        <v>1017</v>
      </c>
      <c r="R302" s="5">
        <v>28540</v>
      </c>
      <c r="S302" t="s">
        <v>29</v>
      </c>
      <c r="T302" t="s">
        <v>404</v>
      </c>
      <c r="U302" t="s">
        <v>31</v>
      </c>
      <c r="V302" t="s">
        <v>53</v>
      </c>
      <c r="W302" t="s">
        <v>405</v>
      </c>
      <c r="X302" s="9">
        <v>4.7119999999999997</v>
      </c>
      <c r="Y302">
        <v>1</v>
      </c>
      <c r="Z302" s="12">
        <v>0.2</v>
      </c>
      <c r="AA302" s="9">
        <v>1.4136</v>
      </c>
      <c r="AB302" t="str">
        <f>IF(AND(SalesData[[#This Row],[Profit]]=0,SalesData[[#This Row],[Sales]]&gt;0),"Zero-Profit Order","OK")</f>
        <v>OK</v>
      </c>
      <c r="AC302" s="9">
        <f>IFERROR(SalesData[[#This Row],[Profit]]/SalesData[[#This Row],[Sales]],0)</f>
        <v>0.3</v>
      </c>
      <c r="AE302"/>
    </row>
    <row r="303" spans="1:31" x14ac:dyDescent="0.25">
      <c r="A303">
        <v>8031</v>
      </c>
      <c r="B303" t="s">
        <v>3892</v>
      </c>
      <c r="C303" s="2">
        <v>42113</v>
      </c>
      <c r="D303" s="13">
        <v>42675</v>
      </c>
      <c r="E303" s="8">
        <f>IF(SalesData[[#This Row],[Ship Date]]&lt;SalesData[[#This Row],[Order Date]], SalesData[[#This Row],[Ship Date]], SalesData[[#This Row],[Order Date]])</f>
        <v>42113</v>
      </c>
      <c r="F303" s="8">
        <f>IF(SalesData[[#This Row],[Ship Date]]&lt;SalesData[[#This Row],[Order Date]], SalesData[[#This Row],[Order Date]], SalesData[[#This Row],[Ship Date]])</f>
        <v>42675</v>
      </c>
      <c r="G303" s="11">
        <f>SalesData[[#This Row],[Shipdate fixed]] - SalesData[[#This Row],[Orderdate fixed]]</f>
        <v>562</v>
      </c>
      <c r="H303" s="11">
        <f>YEAR(SalesData[[#This Row],[Orderdate fixed]])</f>
        <v>2015</v>
      </c>
      <c r="I303" s="11" t="str">
        <f>"Q"&amp;ROUNDUP(MONTH(SalesData[[#This Row],[Orderdate fixed]])/3,0)</f>
        <v>Q2</v>
      </c>
      <c r="J303" s="8" t="str">
        <f>TEXT(SalesData[[#This Row],[Orderdate fixed]],"mmm")</f>
        <v>Apr</v>
      </c>
      <c r="K303" t="s">
        <v>38</v>
      </c>
      <c r="L303" t="s">
        <v>1290</v>
      </c>
      <c r="M303" s="14" t="s">
        <v>1291</v>
      </c>
      <c r="N303" t="s">
        <v>25</v>
      </c>
      <c r="O303" t="s">
        <v>26</v>
      </c>
      <c r="P303" t="s">
        <v>509</v>
      </c>
      <c r="Q303" t="s">
        <v>83</v>
      </c>
      <c r="R303" s="5">
        <v>79109</v>
      </c>
      <c r="S303" t="s">
        <v>84</v>
      </c>
      <c r="T303" t="s">
        <v>1292</v>
      </c>
      <c r="U303" t="s">
        <v>31</v>
      </c>
      <c r="V303" t="s">
        <v>53</v>
      </c>
      <c r="W303" t="s">
        <v>2003</v>
      </c>
      <c r="X303" s="9">
        <v>23.076000000000001</v>
      </c>
      <c r="Y303">
        <v>3</v>
      </c>
      <c r="Z303" s="12">
        <v>0.6</v>
      </c>
      <c r="AA303" s="9">
        <v>-10.9611</v>
      </c>
      <c r="AB303" t="str">
        <f>IF(AND(SalesData[[#This Row],[Profit]]=0,SalesData[[#This Row],[Sales]]&gt;0),"Zero-Profit Order","OK")</f>
        <v>OK</v>
      </c>
      <c r="AC303" s="9">
        <f>IFERROR(SalesData[[#This Row],[Profit]]/SalesData[[#This Row],[Sales]],0)</f>
        <v>-0.47499999999999998</v>
      </c>
      <c r="AE303"/>
    </row>
    <row r="304" spans="1:31" x14ac:dyDescent="0.25">
      <c r="A304">
        <v>7886</v>
      </c>
      <c r="B304" t="s">
        <v>3853</v>
      </c>
      <c r="C304" s="2">
        <v>42304</v>
      </c>
      <c r="D304" s="13">
        <v>42898</v>
      </c>
      <c r="E304" s="8">
        <f>IF(SalesData[[#This Row],[Ship Date]]&lt;SalesData[[#This Row],[Order Date]], SalesData[[#This Row],[Ship Date]], SalesData[[#This Row],[Order Date]])</f>
        <v>42304</v>
      </c>
      <c r="F304" s="8">
        <f>IF(SalesData[[#This Row],[Ship Date]]&lt;SalesData[[#This Row],[Order Date]], SalesData[[#This Row],[Order Date]], SalesData[[#This Row],[Ship Date]])</f>
        <v>42898</v>
      </c>
      <c r="G304" s="11">
        <f>SalesData[[#This Row],[Shipdate fixed]] - SalesData[[#This Row],[Orderdate fixed]]</f>
        <v>594</v>
      </c>
      <c r="H304" s="11">
        <f>YEAR(SalesData[[#This Row],[Orderdate fixed]])</f>
        <v>2015</v>
      </c>
      <c r="I304" s="11" t="str">
        <f>"Q"&amp;ROUNDUP(MONTH(SalesData[[#This Row],[Orderdate fixed]])/3,0)</f>
        <v>Q4</v>
      </c>
      <c r="J304" s="8" t="str">
        <f>TEXT(SalesData[[#This Row],[Orderdate fixed]],"mmm")</f>
        <v>Oct</v>
      </c>
      <c r="K304" t="s">
        <v>22</v>
      </c>
      <c r="L304" t="s">
        <v>162</v>
      </c>
      <c r="M304" s="14" t="s">
        <v>163</v>
      </c>
      <c r="N304" t="s">
        <v>25</v>
      </c>
      <c r="O304" t="s">
        <v>26</v>
      </c>
      <c r="P304" t="s">
        <v>3854</v>
      </c>
      <c r="Q304" t="s">
        <v>165</v>
      </c>
      <c r="R304" s="5">
        <v>80229</v>
      </c>
      <c r="S304" t="s">
        <v>51</v>
      </c>
      <c r="T304" t="s">
        <v>297</v>
      </c>
      <c r="U304" t="s">
        <v>31</v>
      </c>
      <c r="V304" t="s">
        <v>53</v>
      </c>
      <c r="W304" t="s">
        <v>298</v>
      </c>
      <c r="X304" s="9">
        <v>23.376000000000001</v>
      </c>
      <c r="Y304">
        <v>3</v>
      </c>
      <c r="Z304" s="12">
        <v>0.2</v>
      </c>
      <c r="AA304" s="9">
        <v>7.0128000000000004</v>
      </c>
      <c r="AB304" t="str">
        <f>IF(AND(SalesData[[#This Row],[Profit]]=0,SalesData[[#This Row],[Sales]]&gt;0),"Zero-Profit Order","OK")</f>
        <v>OK</v>
      </c>
      <c r="AC304" s="9">
        <f>IFERROR(SalesData[[#This Row],[Profit]]/SalesData[[#This Row],[Sales]],0)</f>
        <v>0.3</v>
      </c>
      <c r="AE304"/>
    </row>
    <row r="305" spans="1:31" x14ac:dyDescent="0.25">
      <c r="A305">
        <v>6792</v>
      </c>
      <c r="B305" t="s">
        <v>3553</v>
      </c>
      <c r="C305" s="2">
        <v>42173</v>
      </c>
      <c r="D305" s="13">
        <v>42689</v>
      </c>
      <c r="E305" s="8">
        <f>IF(SalesData[[#This Row],[Ship Date]]&lt;SalesData[[#This Row],[Order Date]], SalesData[[#This Row],[Ship Date]], SalesData[[#This Row],[Order Date]])</f>
        <v>42173</v>
      </c>
      <c r="F305" s="8">
        <f>IF(SalesData[[#This Row],[Ship Date]]&lt;SalesData[[#This Row],[Order Date]], SalesData[[#This Row],[Order Date]], SalesData[[#This Row],[Ship Date]])</f>
        <v>42689</v>
      </c>
      <c r="G305" s="11">
        <f>SalesData[[#This Row],[Shipdate fixed]] - SalesData[[#This Row],[Orderdate fixed]]</f>
        <v>516</v>
      </c>
      <c r="H305" s="11">
        <f>YEAR(SalesData[[#This Row],[Orderdate fixed]])</f>
        <v>2015</v>
      </c>
      <c r="I305" s="11" t="str">
        <f>"Q"&amp;ROUNDUP(MONTH(SalesData[[#This Row],[Orderdate fixed]])/3,0)</f>
        <v>Q2</v>
      </c>
      <c r="J305" s="8" t="str">
        <f>TEXT(SalesData[[#This Row],[Orderdate fixed]],"mmm")</f>
        <v>Jun</v>
      </c>
      <c r="K305" t="s">
        <v>38</v>
      </c>
      <c r="L305" t="s">
        <v>1718</v>
      </c>
      <c r="M305" s="14" t="s">
        <v>1719</v>
      </c>
      <c r="N305" t="s">
        <v>90</v>
      </c>
      <c r="O305" t="s">
        <v>26</v>
      </c>
      <c r="P305" t="s">
        <v>1830</v>
      </c>
      <c r="Q305" t="s">
        <v>50</v>
      </c>
      <c r="R305" s="5">
        <v>95823</v>
      </c>
      <c r="S305" t="s">
        <v>51</v>
      </c>
      <c r="T305" t="s">
        <v>2640</v>
      </c>
      <c r="U305" t="s">
        <v>31</v>
      </c>
      <c r="V305" t="s">
        <v>53</v>
      </c>
      <c r="W305" t="s">
        <v>2641</v>
      </c>
      <c r="X305" s="9">
        <v>9.98</v>
      </c>
      <c r="Y305">
        <v>1</v>
      </c>
      <c r="Z305" s="12">
        <v>0</v>
      </c>
      <c r="AA305" s="9">
        <v>2.7944</v>
      </c>
      <c r="AB305" t="str">
        <f>IF(AND(SalesData[[#This Row],[Profit]]=0,SalesData[[#This Row],[Sales]]&gt;0),"Zero-Profit Order","OK")</f>
        <v>OK</v>
      </c>
      <c r="AC305" s="9">
        <f>IFERROR(SalesData[[#This Row],[Profit]]/SalesData[[#This Row],[Sales]],0)</f>
        <v>0.27999999999999997</v>
      </c>
      <c r="AE305"/>
    </row>
    <row r="306" spans="1:31" x14ac:dyDescent="0.25">
      <c r="A306">
        <v>2779</v>
      </c>
      <c r="B306" t="s">
        <v>2067</v>
      </c>
      <c r="C306" s="2">
        <v>43234</v>
      </c>
      <c r="D306" s="13">
        <v>42860</v>
      </c>
      <c r="E306" s="8">
        <f>IF(SalesData[[#This Row],[Ship Date]]&lt;SalesData[[#This Row],[Order Date]], SalesData[[#This Row],[Ship Date]], SalesData[[#This Row],[Order Date]])</f>
        <v>42860</v>
      </c>
      <c r="F306" s="8">
        <f>IF(SalesData[[#This Row],[Ship Date]]&lt;SalesData[[#This Row],[Order Date]], SalesData[[#This Row],[Order Date]], SalesData[[#This Row],[Ship Date]])</f>
        <v>43234</v>
      </c>
      <c r="G306" s="11">
        <f>SalesData[[#This Row],[Shipdate fixed]] - SalesData[[#This Row],[Orderdate fixed]]</f>
        <v>374</v>
      </c>
      <c r="H306" s="11">
        <f>YEAR(SalesData[[#This Row],[Orderdate fixed]])</f>
        <v>2017</v>
      </c>
      <c r="I306" s="11" t="str">
        <f>"Q"&amp;ROUNDUP(MONTH(SalesData[[#This Row],[Orderdate fixed]])/3,0)</f>
        <v>Q2</v>
      </c>
      <c r="J306" s="8" t="str">
        <f>TEXT(SalesData[[#This Row],[Orderdate fixed]],"mmm")</f>
        <v>May</v>
      </c>
      <c r="K306" t="s">
        <v>38</v>
      </c>
      <c r="L306" t="s">
        <v>2068</v>
      </c>
      <c r="M306" s="14" t="s">
        <v>2069</v>
      </c>
      <c r="N306" t="s">
        <v>81</v>
      </c>
      <c r="O306" t="s">
        <v>26</v>
      </c>
      <c r="P306" t="s">
        <v>2070</v>
      </c>
      <c r="Q306" t="s">
        <v>42</v>
      </c>
      <c r="R306" s="5">
        <v>33068</v>
      </c>
      <c r="S306" t="s">
        <v>29</v>
      </c>
      <c r="T306" t="s">
        <v>427</v>
      </c>
      <c r="U306" t="s">
        <v>31</v>
      </c>
      <c r="V306" t="s">
        <v>53</v>
      </c>
      <c r="W306" t="s">
        <v>428</v>
      </c>
      <c r="X306" s="9">
        <v>23.68</v>
      </c>
      <c r="Y306">
        <v>8</v>
      </c>
      <c r="Z306" s="12">
        <v>0.2</v>
      </c>
      <c r="AA306" s="9">
        <v>6.2160000000000002</v>
      </c>
      <c r="AB306" t="str">
        <f>IF(AND(SalesData[[#This Row],[Profit]]=0,SalesData[[#This Row],[Sales]]&gt;0),"Zero-Profit Order","OK")</f>
        <v>OK</v>
      </c>
      <c r="AC306" s="9">
        <f>IFERROR(SalesData[[#This Row],[Profit]]/SalesData[[#This Row],[Sales]],0)</f>
        <v>0.26250000000000001</v>
      </c>
      <c r="AE306"/>
    </row>
    <row r="307" spans="1:31" x14ac:dyDescent="0.25">
      <c r="A307">
        <v>8411</v>
      </c>
      <c r="B307" t="s">
        <v>4011</v>
      </c>
      <c r="C307" s="2">
        <v>42676</v>
      </c>
      <c r="D307" s="13">
        <v>42689</v>
      </c>
      <c r="E307" s="8">
        <f>IF(SalesData[[#This Row],[Ship Date]]&lt;SalesData[[#This Row],[Order Date]], SalesData[[#This Row],[Ship Date]], SalesData[[#This Row],[Order Date]])</f>
        <v>42676</v>
      </c>
      <c r="F307" s="8">
        <f>IF(SalesData[[#This Row],[Ship Date]]&lt;SalesData[[#This Row],[Order Date]], SalesData[[#This Row],[Order Date]], SalesData[[#This Row],[Ship Date]])</f>
        <v>42689</v>
      </c>
      <c r="G307" s="11">
        <f>SalesData[[#This Row],[Shipdate fixed]] - SalesData[[#This Row],[Orderdate fixed]]</f>
        <v>13</v>
      </c>
      <c r="H307" s="11">
        <f>YEAR(SalesData[[#This Row],[Orderdate fixed]])</f>
        <v>2016</v>
      </c>
      <c r="I307" s="11" t="str">
        <f>"Q"&amp;ROUNDUP(MONTH(SalesData[[#This Row],[Orderdate fixed]])/3,0)</f>
        <v>Q4</v>
      </c>
      <c r="J307" s="8" t="str">
        <f>TEXT(SalesData[[#This Row],[Orderdate fixed]],"mmm")</f>
        <v>Nov</v>
      </c>
      <c r="K307" t="s">
        <v>407</v>
      </c>
      <c r="L307" t="s">
        <v>3499</v>
      </c>
      <c r="M307" s="14" t="s">
        <v>3500</v>
      </c>
      <c r="N307" t="s">
        <v>81</v>
      </c>
      <c r="O307" t="s">
        <v>26</v>
      </c>
      <c r="P307" t="s">
        <v>3012</v>
      </c>
      <c r="Q307" t="s">
        <v>1017</v>
      </c>
      <c r="R307" s="5">
        <v>27217</v>
      </c>
      <c r="S307" t="s">
        <v>29</v>
      </c>
      <c r="T307" t="s">
        <v>178</v>
      </c>
      <c r="U307" t="s">
        <v>31</v>
      </c>
      <c r="V307" t="s">
        <v>44</v>
      </c>
      <c r="W307" t="s">
        <v>179</v>
      </c>
      <c r="X307" s="9">
        <v>630.024</v>
      </c>
      <c r="Y307">
        <v>4</v>
      </c>
      <c r="Z307" s="12">
        <v>0.4</v>
      </c>
      <c r="AA307" s="9">
        <v>-199.5076</v>
      </c>
      <c r="AB307" t="str">
        <f>IF(AND(SalesData[[#This Row],[Profit]]=0,SalesData[[#This Row],[Sales]]&gt;0),"Zero-Profit Order","OK")</f>
        <v>OK</v>
      </c>
      <c r="AC307" s="9">
        <f>IFERROR(SalesData[[#This Row],[Profit]]/SalesData[[#This Row],[Sales]],0)</f>
        <v>-0.31666666666666665</v>
      </c>
      <c r="AE307"/>
    </row>
    <row r="308" spans="1:31" x14ac:dyDescent="0.25">
      <c r="A308">
        <v>8094</v>
      </c>
      <c r="B308" t="s">
        <v>3913</v>
      </c>
      <c r="C308" s="2">
        <v>43501</v>
      </c>
      <c r="D308" s="13">
        <v>42743</v>
      </c>
      <c r="E308" s="8">
        <f>IF(SalesData[[#This Row],[Ship Date]]&lt;SalesData[[#This Row],[Order Date]], SalesData[[#This Row],[Ship Date]], SalesData[[#This Row],[Order Date]])</f>
        <v>42743</v>
      </c>
      <c r="F308" s="8">
        <f>IF(SalesData[[#This Row],[Ship Date]]&lt;SalesData[[#This Row],[Order Date]], SalesData[[#This Row],[Order Date]], SalesData[[#This Row],[Ship Date]])</f>
        <v>43501</v>
      </c>
      <c r="G308" s="11">
        <f>SalesData[[#This Row],[Shipdate fixed]] - SalesData[[#This Row],[Orderdate fixed]]</f>
        <v>758</v>
      </c>
      <c r="H308" s="11">
        <f>YEAR(SalesData[[#This Row],[Orderdate fixed]])</f>
        <v>2017</v>
      </c>
      <c r="I308" s="11" t="str">
        <f>"Q"&amp;ROUNDUP(MONTH(SalesData[[#This Row],[Orderdate fixed]])/3,0)</f>
        <v>Q1</v>
      </c>
      <c r="J308" s="8" t="str">
        <f>TEXT(SalesData[[#This Row],[Orderdate fixed]],"mmm")</f>
        <v>Jan</v>
      </c>
      <c r="K308" t="s">
        <v>22</v>
      </c>
      <c r="L308" t="s">
        <v>1749</v>
      </c>
      <c r="M308" s="14" t="s">
        <v>1750</v>
      </c>
      <c r="N308" t="s">
        <v>25</v>
      </c>
      <c r="O308" t="s">
        <v>26</v>
      </c>
      <c r="P308" t="s">
        <v>176</v>
      </c>
      <c r="Q308" t="s">
        <v>177</v>
      </c>
      <c r="R308" s="5">
        <v>98115</v>
      </c>
      <c r="S308" t="s">
        <v>51</v>
      </c>
      <c r="T308" t="s">
        <v>908</v>
      </c>
      <c r="U308" t="s">
        <v>31</v>
      </c>
      <c r="V308" t="s">
        <v>53</v>
      </c>
      <c r="W308" t="s">
        <v>298</v>
      </c>
      <c r="X308" s="9">
        <v>23.88</v>
      </c>
      <c r="Y308">
        <v>3</v>
      </c>
      <c r="Z308" s="12">
        <v>0</v>
      </c>
      <c r="AA308" s="9">
        <v>10.507199999999999</v>
      </c>
      <c r="AB308" t="str">
        <f>IF(AND(SalesData[[#This Row],[Profit]]=0,SalesData[[#This Row],[Sales]]&gt;0),"Zero-Profit Order","OK")</f>
        <v>OK</v>
      </c>
      <c r="AC308" s="9">
        <f>IFERROR(SalesData[[#This Row],[Profit]]/SalesData[[#This Row],[Sales]],0)</f>
        <v>0.44</v>
      </c>
      <c r="AE308"/>
    </row>
    <row r="309" spans="1:31" x14ac:dyDescent="0.25">
      <c r="A309">
        <v>7191</v>
      </c>
      <c r="B309" t="s">
        <v>3651</v>
      </c>
      <c r="C309" s="2">
        <v>42212</v>
      </c>
      <c r="D309" s="13">
        <v>42689</v>
      </c>
      <c r="E309" s="8">
        <f>IF(SalesData[[#This Row],[Ship Date]]&lt;SalesData[[#This Row],[Order Date]], SalesData[[#This Row],[Ship Date]], SalesData[[#This Row],[Order Date]])</f>
        <v>42212</v>
      </c>
      <c r="F309" s="8">
        <f>IF(SalesData[[#This Row],[Ship Date]]&lt;SalesData[[#This Row],[Order Date]], SalesData[[#This Row],[Order Date]], SalesData[[#This Row],[Ship Date]])</f>
        <v>42689</v>
      </c>
      <c r="G309" s="11">
        <f>SalesData[[#This Row],[Shipdate fixed]] - SalesData[[#This Row],[Orderdate fixed]]</f>
        <v>477</v>
      </c>
      <c r="H309" s="11">
        <f>YEAR(SalesData[[#This Row],[Orderdate fixed]])</f>
        <v>2015</v>
      </c>
      <c r="I309" s="11" t="str">
        <f>"Q"&amp;ROUNDUP(MONTH(SalesData[[#This Row],[Orderdate fixed]])/3,0)</f>
        <v>Q3</v>
      </c>
      <c r="J309" s="8" t="str">
        <f>TEXT(SalesData[[#This Row],[Orderdate fixed]],"mmm")</f>
        <v>Jul</v>
      </c>
      <c r="K309" t="s">
        <v>78</v>
      </c>
      <c r="L309" t="s">
        <v>304</v>
      </c>
      <c r="M309" s="14" t="s">
        <v>305</v>
      </c>
      <c r="N309" t="s">
        <v>90</v>
      </c>
      <c r="O309" t="s">
        <v>26</v>
      </c>
      <c r="P309" t="s">
        <v>620</v>
      </c>
      <c r="Q309" t="s">
        <v>50</v>
      </c>
      <c r="R309" s="5">
        <v>92024</v>
      </c>
      <c r="S309" t="s">
        <v>51</v>
      </c>
      <c r="T309" t="s">
        <v>2800</v>
      </c>
      <c r="U309" t="s">
        <v>31</v>
      </c>
      <c r="V309" t="s">
        <v>44</v>
      </c>
      <c r="W309" t="s">
        <v>2801</v>
      </c>
      <c r="X309" s="9">
        <v>674.35199999999998</v>
      </c>
      <c r="Y309">
        <v>3</v>
      </c>
      <c r="Z309" s="12">
        <v>0.2</v>
      </c>
      <c r="AA309" s="9">
        <v>-8.4293999999999993</v>
      </c>
      <c r="AB309" t="str">
        <f>IF(AND(SalesData[[#This Row],[Profit]]=0,SalesData[[#This Row],[Sales]]&gt;0),"Zero-Profit Order","OK")</f>
        <v>OK</v>
      </c>
      <c r="AC309" s="9">
        <f>IFERROR(SalesData[[#This Row],[Profit]]/SalesData[[#This Row],[Sales]],0)</f>
        <v>-1.2499999999999999E-2</v>
      </c>
      <c r="AE309"/>
    </row>
    <row r="310" spans="1:31" x14ac:dyDescent="0.25">
      <c r="A310">
        <v>2720</v>
      </c>
      <c r="B310" t="s">
        <v>2042</v>
      </c>
      <c r="C310" s="2">
        <v>41707</v>
      </c>
      <c r="D310" s="13">
        <v>41863</v>
      </c>
      <c r="E310" s="8">
        <f>IF(SalesData[[#This Row],[Ship Date]]&lt;SalesData[[#This Row],[Order Date]], SalesData[[#This Row],[Ship Date]], SalesData[[#This Row],[Order Date]])</f>
        <v>41707</v>
      </c>
      <c r="F310" s="8">
        <f>IF(SalesData[[#This Row],[Ship Date]]&lt;SalesData[[#This Row],[Order Date]], SalesData[[#This Row],[Order Date]], SalesData[[#This Row],[Ship Date]])</f>
        <v>41863</v>
      </c>
      <c r="G310" s="11">
        <f>SalesData[[#This Row],[Shipdate fixed]] - SalesData[[#This Row],[Orderdate fixed]]</f>
        <v>156</v>
      </c>
      <c r="H310" s="11">
        <f>YEAR(SalesData[[#This Row],[Orderdate fixed]])</f>
        <v>2014</v>
      </c>
      <c r="I310" s="11" t="str">
        <f>"Q"&amp;ROUNDUP(MONTH(SalesData[[#This Row],[Orderdate fixed]])/3,0)</f>
        <v>Q1</v>
      </c>
      <c r="J310" s="8" t="str">
        <f>TEXT(SalesData[[#This Row],[Orderdate fixed]],"mmm")</f>
        <v>Mar</v>
      </c>
      <c r="K310" t="s">
        <v>22</v>
      </c>
      <c r="L310" t="s">
        <v>1555</v>
      </c>
      <c r="M310" s="14" t="s">
        <v>1556</v>
      </c>
      <c r="N310" t="s">
        <v>25</v>
      </c>
      <c r="O310" t="s">
        <v>26</v>
      </c>
      <c r="P310" t="s">
        <v>91</v>
      </c>
      <c r="Q310" t="s">
        <v>83</v>
      </c>
      <c r="R310" s="5">
        <v>77095</v>
      </c>
      <c r="S310" t="s">
        <v>84</v>
      </c>
      <c r="T310" t="s">
        <v>678</v>
      </c>
      <c r="U310" t="s">
        <v>31</v>
      </c>
      <c r="V310" t="s">
        <v>53</v>
      </c>
      <c r="W310" t="s">
        <v>679</v>
      </c>
      <c r="X310" s="9">
        <v>23.975999999999999</v>
      </c>
      <c r="Y310">
        <v>3</v>
      </c>
      <c r="Z310" s="12">
        <v>0.6</v>
      </c>
      <c r="AA310" s="9">
        <v>-14.3856</v>
      </c>
      <c r="AB310" t="str">
        <f>IF(AND(SalesData[[#This Row],[Profit]]=0,SalesData[[#This Row],[Sales]]&gt;0),"Zero-Profit Order","OK")</f>
        <v>OK</v>
      </c>
      <c r="AC310" s="9">
        <f>IFERROR(SalesData[[#This Row],[Profit]]/SalesData[[#This Row],[Sales]],0)</f>
        <v>-0.6</v>
      </c>
      <c r="AE310"/>
    </row>
    <row r="311" spans="1:31" x14ac:dyDescent="0.25">
      <c r="A311">
        <v>7468</v>
      </c>
      <c r="B311" t="s">
        <v>3738</v>
      </c>
      <c r="C311" s="2">
        <v>42457</v>
      </c>
      <c r="D311" s="13">
        <v>43054</v>
      </c>
      <c r="E311" s="8">
        <f>IF(SalesData[[#This Row],[Ship Date]]&lt;SalesData[[#This Row],[Order Date]], SalesData[[#This Row],[Ship Date]], SalesData[[#This Row],[Order Date]])</f>
        <v>42457</v>
      </c>
      <c r="F311" s="8">
        <f>IF(SalesData[[#This Row],[Ship Date]]&lt;SalesData[[#This Row],[Order Date]], SalesData[[#This Row],[Order Date]], SalesData[[#This Row],[Ship Date]])</f>
        <v>43054</v>
      </c>
      <c r="G311" s="11">
        <f>SalesData[[#This Row],[Shipdate fixed]] - SalesData[[#This Row],[Orderdate fixed]]</f>
        <v>597</v>
      </c>
      <c r="H311" s="11">
        <f>YEAR(SalesData[[#This Row],[Orderdate fixed]])</f>
        <v>2016</v>
      </c>
      <c r="I311" s="11" t="str">
        <f>"Q"&amp;ROUNDUP(MONTH(SalesData[[#This Row],[Orderdate fixed]])/3,0)</f>
        <v>Q1</v>
      </c>
      <c r="J311" s="8" t="str">
        <f>TEXT(SalesData[[#This Row],[Orderdate fixed]],"mmm")</f>
        <v>Mar</v>
      </c>
      <c r="K311" t="s">
        <v>22</v>
      </c>
      <c r="L311" t="s">
        <v>3362</v>
      </c>
      <c r="M311" s="14" t="s">
        <v>3363</v>
      </c>
      <c r="N311" t="s">
        <v>90</v>
      </c>
      <c r="O311" t="s">
        <v>26</v>
      </c>
      <c r="P311" t="s">
        <v>49</v>
      </c>
      <c r="Q311" t="s">
        <v>50</v>
      </c>
      <c r="R311" s="5">
        <v>90045</v>
      </c>
      <c r="S311" t="s">
        <v>51</v>
      </c>
      <c r="T311" t="s">
        <v>876</v>
      </c>
      <c r="U311" t="s">
        <v>31</v>
      </c>
      <c r="V311" t="s">
        <v>53</v>
      </c>
      <c r="W311" t="s">
        <v>877</v>
      </c>
      <c r="X311" s="9">
        <v>34.92</v>
      </c>
      <c r="Y311">
        <v>4</v>
      </c>
      <c r="Z311" s="12">
        <v>0</v>
      </c>
      <c r="AA311" s="9">
        <v>11.8728</v>
      </c>
      <c r="AB311" t="str">
        <f>IF(AND(SalesData[[#This Row],[Profit]]=0,SalesData[[#This Row],[Sales]]&gt;0),"Zero-Profit Order","OK")</f>
        <v>OK</v>
      </c>
      <c r="AC311" s="9">
        <f>IFERROR(SalesData[[#This Row],[Profit]]/SalesData[[#This Row],[Sales]],0)</f>
        <v>0.33999999999999997</v>
      </c>
      <c r="AE311"/>
    </row>
    <row r="312" spans="1:31" x14ac:dyDescent="0.25">
      <c r="A312">
        <v>1304</v>
      </c>
      <c r="B312" t="s">
        <v>1158</v>
      </c>
      <c r="C312" s="2">
        <v>42288</v>
      </c>
      <c r="D312" s="13">
        <v>42923</v>
      </c>
      <c r="E312" s="8">
        <f>IF(SalesData[[#This Row],[Ship Date]]&lt;SalesData[[#This Row],[Order Date]], SalesData[[#This Row],[Ship Date]], SalesData[[#This Row],[Order Date]])</f>
        <v>42288</v>
      </c>
      <c r="F312" s="8">
        <f>IF(SalesData[[#This Row],[Ship Date]]&lt;SalesData[[#This Row],[Order Date]], SalesData[[#This Row],[Order Date]], SalesData[[#This Row],[Ship Date]])</f>
        <v>42923</v>
      </c>
      <c r="G312" s="11">
        <f>SalesData[[#This Row],[Shipdate fixed]] - SalesData[[#This Row],[Orderdate fixed]]</f>
        <v>635</v>
      </c>
      <c r="H312" s="11">
        <f>YEAR(SalesData[[#This Row],[Orderdate fixed]])</f>
        <v>2015</v>
      </c>
      <c r="I312" s="11" t="str">
        <f>"Q"&amp;ROUNDUP(MONTH(SalesData[[#This Row],[Orderdate fixed]])/3,0)</f>
        <v>Q4</v>
      </c>
      <c r="J312" s="8" t="str">
        <f>TEXT(SalesData[[#This Row],[Orderdate fixed]],"mmm")</f>
        <v>Oct</v>
      </c>
      <c r="K312" t="s">
        <v>38</v>
      </c>
      <c r="L312" t="s">
        <v>1159</v>
      </c>
      <c r="M312" s="14" t="s">
        <v>1160</v>
      </c>
      <c r="N312" t="s">
        <v>25</v>
      </c>
      <c r="O312" t="s">
        <v>26</v>
      </c>
      <c r="P312" t="s">
        <v>329</v>
      </c>
      <c r="Q312" t="s">
        <v>648</v>
      </c>
      <c r="R312" s="5">
        <v>31907</v>
      </c>
      <c r="S312" t="s">
        <v>29</v>
      </c>
      <c r="T312" t="s">
        <v>1161</v>
      </c>
      <c r="U312" t="s">
        <v>31</v>
      </c>
      <c r="V312" t="s">
        <v>53</v>
      </c>
      <c r="W312" t="s">
        <v>1162</v>
      </c>
      <c r="X312" s="9">
        <v>23.99</v>
      </c>
      <c r="Y312">
        <v>1</v>
      </c>
      <c r="Z312" s="12">
        <v>0</v>
      </c>
      <c r="AA312" s="9">
        <v>5.5176999999999996</v>
      </c>
      <c r="AB312" t="str">
        <f>IF(AND(SalesData[[#This Row],[Profit]]=0,SalesData[[#This Row],[Sales]]&gt;0),"Zero-Profit Order","OK")</f>
        <v>OK</v>
      </c>
      <c r="AC312" s="9">
        <f>IFERROR(SalesData[[#This Row],[Profit]]/SalesData[[#This Row],[Sales]],0)</f>
        <v>0.23</v>
      </c>
      <c r="AE312"/>
    </row>
    <row r="313" spans="1:31" x14ac:dyDescent="0.25">
      <c r="A313">
        <v>3317</v>
      </c>
      <c r="B313" t="s">
        <v>2361</v>
      </c>
      <c r="C313" s="2">
        <v>42436</v>
      </c>
      <c r="D313" s="13">
        <v>43054</v>
      </c>
      <c r="E313" s="8">
        <f>IF(SalesData[[#This Row],[Ship Date]]&lt;SalesData[[#This Row],[Order Date]], SalesData[[#This Row],[Ship Date]], SalesData[[#This Row],[Order Date]])</f>
        <v>42436</v>
      </c>
      <c r="F313" s="8">
        <f>IF(SalesData[[#This Row],[Ship Date]]&lt;SalesData[[#This Row],[Order Date]], SalesData[[#This Row],[Order Date]], SalesData[[#This Row],[Ship Date]])</f>
        <v>43054</v>
      </c>
      <c r="G313" s="11">
        <f>SalesData[[#This Row],[Shipdate fixed]] - SalesData[[#This Row],[Orderdate fixed]]</f>
        <v>618</v>
      </c>
      <c r="H313" s="11">
        <f>YEAR(SalesData[[#This Row],[Orderdate fixed]])</f>
        <v>2016</v>
      </c>
      <c r="I313" s="11" t="str">
        <f>"Q"&amp;ROUNDUP(MONTH(SalesData[[#This Row],[Orderdate fixed]])/3,0)</f>
        <v>Q1</v>
      </c>
      <c r="J313" s="8" t="str">
        <f>TEXT(SalesData[[#This Row],[Orderdate fixed]],"mmm")</f>
        <v>Mar</v>
      </c>
      <c r="K313" t="s">
        <v>22</v>
      </c>
      <c r="L313" t="s">
        <v>2362</v>
      </c>
      <c r="M313" s="14" t="s">
        <v>2363</v>
      </c>
      <c r="N313" t="s">
        <v>81</v>
      </c>
      <c r="O313" t="s">
        <v>26</v>
      </c>
      <c r="P313" t="s">
        <v>912</v>
      </c>
      <c r="Q313" t="s">
        <v>83</v>
      </c>
      <c r="R313" s="5">
        <v>78664</v>
      </c>
      <c r="S313" t="s">
        <v>84</v>
      </c>
      <c r="T313" t="s">
        <v>1812</v>
      </c>
      <c r="U313" t="s">
        <v>31</v>
      </c>
      <c r="V313" t="s">
        <v>53</v>
      </c>
      <c r="W313" t="s">
        <v>1813</v>
      </c>
      <c r="X313" s="9">
        <v>341.96</v>
      </c>
      <c r="Y313">
        <v>5</v>
      </c>
      <c r="Z313" s="12">
        <v>0.6</v>
      </c>
      <c r="AA313" s="9">
        <v>-427.45</v>
      </c>
      <c r="AB313" t="str">
        <f>IF(AND(SalesData[[#This Row],[Profit]]=0,SalesData[[#This Row],[Sales]]&gt;0),"Zero-Profit Order","OK")</f>
        <v>OK</v>
      </c>
      <c r="AC313" s="9">
        <f>IFERROR(SalesData[[#This Row],[Profit]]/SalesData[[#This Row],[Sales]],0)</f>
        <v>-1.25</v>
      </c>
      <c r="AE313"/>
    </row>
    <row r="314" spans="1:31" x14ac:dyDescent="0.25">
      <c r="A314">
        <v>3205</v>
      </c>
      <c r="B314" t="s">
        <v>2331</v>
      </c>
      <c r="C314" s="2">
        <v>41765</v>
      </c>
      <c r="D314" s="13">
        <v>41959</v>
      </c>
      <c r="E314" s="8">
        <f>IF(SalesData[[#This Row],[Ship Date]]&lt;SalesData[[#This Row],[Order Date]], SalesData[[#This Row],[Ship Date]], SalesData[[#This Row],[Order Date]])</f>
        <v>41765</v>
      </c>
      <c r="F314" s="8">
        <f>IF(SalesData[[#This Row],[Ship Date]]&lt;SalesData[[#This Row],[Order Date]], SalesData[[#This Row],[Order Date]], SalesData[[#This Row],[Ship Date]])</f>
        <v>41959</v>
      </c>
      <c r="G314" s="11">
        <f>SalesData[[#This Row],[Shipdate fixed]] - SalesData[[#This Row],[Orderdate fixed]]</f>
        <v>194</v>
      </c>
      <c r="H314" s="11">
        <f>YEAR(SalesData[[#This Row],[Orderdate fixed]])</f>
        <v>2014</v>
      </c>
      <c r="I314" s="11" t="str">
        <f>"Q"&amp;ROUNDUP(MONTH(SalesData[[#This Row],[Orderdate fixed]])/3,0)</f>
        <v>Q2</v>
      </c>
      <c r="J314" s="8" t="str">
        <f>TEXT(SalesData[[#This Row],[Orderdate fixed]],"mmm")</f>
        <v>May</v>
      </c>
      <c r="K314" t="s">
        <v>38</v>
      </c>
      <c r="L314" t="s">
        <v>2332</v>
      </c>
      <c r="M314" s="14" t="s">
        <v>2333</v>
      </c>
      <c r="N314" t="s">
        <v>25</v>
      </c>
      <c r="O314" t="s">
        <v>26</v>
      </c>
      <c r="P314" t="s">
        <v>620</v>
      </c>
      <c r="Q314" t="s">
        <v>50</v>
      </c>
      <c r="R314" s="5">
        <v>92037</v>
      </c>
      <c r="S314" t="s">
        <v>51</v>
      </c>
      <c r="T314" t="s">
        <v>115</v>
      </c>
      <c r="U314" t="s">
        <v>31</v>
      </c>
      <c r="V314" t="s">
        <v>53</v>
      </c>
      <c r="W314" t="s">
        <v>116</v>
      </c>
      <c r="X314" s="9">
        <v>39.880000000000003</v>
      </c>
      <c r="Y314">
        <v>2</v>
      </c>
      <c r="Z314" s="12">
        <v>0</v>
      </c>
      <c r="AA314" s="9">
        <v>11.166399999999999</v>
      </c>
      <c r="AB314" t="str">
        <f>IF(AND(SalesData[[#This Row],[Profit]]=0,SalesData[[#This Row],[Sales]]&gt;0),"Zero-Profit Order","OK")</f>
        <v>OK</v>
      </c>
      <c r="AC314" s="9">
        <f>IFERROR(SalesData[[#This Row],[Profit]]/SalesData[[#This Row],[Sales]],0)</f>
        <v>0.27999999999999997</v>
      </c>
      <c r="AE314"/>
    </row>
    <row r="315" spans="1:31" x14ac:dyDescent="0.25">
      <c r="A315">
        <v>4433</v>
      </c>
      <c r="B315" t="s">
        <v>2799</v>
      </c>
      <c r="C315" s="2">
        <v>42040</v>
      </c>
      <c r="D315" s="13">
        <v>42593</v>
      </c>
      <c r="E315" s="8">
        <f>IF(SalesData[[#This Row],[Ship Date]]&lt;SalesData[[#This Row],[Order Date]], SalesData[[#This Row],[Ship Date]], SalesData[[#This Row],[Order Date]])</f>
        <v>42040</v>
      </c>
      <c r="F315" s="8">
        <f>IF(SalesData[[#This Row],[Ship Date]]&lt;SalesData[[#This Row],[Order Date]], SalesData[[#This Row],[Order Date]], SalesData[[#This Row],[Ship Date]])</f>
        <v>42593</v>
      </c>
      <c r="G315" s="11">
        <f>SalesData[[#This Row],[Shipdate fixed]] - SalesData[[#This Row],[Orderdate fixed]]</f>
        <v>553</v>
      </c>
      <c r="H315" s="11">
        <f>YEAR(SalesData[[#This Row],[Orderdate fixed]])</f>
        <v>2015</v>
      </c>
      <c r="I315" s="11" t="str">
        <f>"Q"&amp;ROUNDUP(MONTH(SalesData[[#This Row],[Orderdate fixed]])/3,0)</f>
        <v>Q1</v>
      </c>
      <c r="J315" s="8" t="str">
        <f>TEXT(SalesData[[#This Row],[Orderdate fixed]],"mmm")</f>
        <v>Feb</v>
      </c>
      <c r="K315" t="s">
        <v>22</v>
      </c>
      <c r="L315" t="s">
        <v>1046</v>
      </c>
      <c r="M315" s="14" t="s">
        <v>1047</v>
      </c>
      <c r="N315" t="s">
        <v>25</v>
      </c>
      <c r="O315" t="s">
        <v>26</v>
      </c>
      <c r="P315" t="s">
        <v>27</v>
      </c>
      <c r="Q315" t="s">
        <v>28</v>
      </c>
      <c r="R315" s="5">
        <v>42420</v>
      </c>
      <c r="S315" t="s">
        <v>29</v>
      </c>
      <c r="T315" t="s">
        <v>940</v>
      </c>
      <c r="U315" t="s">
        <v>31</v>
      </c>
      <c r="V315" t="s">
        <v>53</v>
      </c>
      <c r="W315" t="s">
        <v>941</v>
      </c>
      <c r="X315" s="9">
        <v>24.1</v>
      </c>
      <c r="Y315">
        <v>5</v>
      </c>
      <c r="Z315" s="12">
        <v>0</v>
      </c>
      <c r="AA315" s="9">
        <v>9.1579999999999995</v>
      </c>
      <c r="AB315" t="str">
        <f>IF(AND(SalesData[[#This Row],[Profit]]=0,SalesData[[#This Row],[Sales]]&gt;0),"Zero-Profit Order","OK")</f>
        <v>OK</v>
      </c>
      <c r="AC315" s="9">
        <f>IFERROR(SalesData[[#This Row],[Profit]]/SalesData[[#This Row],[Sales]],0)</f>
        <v>0.37999999999999995</v>
      </c>
      <c r="AE315"/>
    </row>
    <row r="316" spans="1:31" x14ac:dyDescent="0.25">
      <c r="A316">
        <v>999</v>
      </c>
      <c r="B316" t="s">
        <v>937</v>
      </c>
      <c r="C316" s="2">
        <v>42623</v>
      </c>
      <c r="D316" s="13">
        <v>42074</v>
      </c>
      <c r="E316" s="8">
        <f>IF(SalesData[[#This Row],[Ship Date]]&lt;SalesData[[#This Row],[Order Date]], SalesData[[#This Row],[Ship Date]], SalesData[[#This Row],[Order Date]])</f>
        <v>42074</v>
      </c>
      <c r="F316" s="8">
        <f>IF(SalesData[[#This Row],[Ship Date]]&lt;SalesData[[#This Row],[Order Date]], SalesData[[#This Row],[Order Date]], SalesData[[#This Row],[Ship Date]])</f>
        <v>42623</v>
      </c>
      <c r="G316" s="11">
        <f>SalesData[[#This Row],[Shipdate fixed]] - SalesData[[#This Row],[Orderdate fixed]]</f>
        <v>549</v>
      </c>
      <c r="H316" s="11">
        <f>YEAR(SalesData[[#This Row],[Orderdate fixed]])</f>
        <v>2015</v>
      </c>
      <c r="I316" s="11" t="str">
        <f>"Q"&amp;ROUNDUP(MONTH(SalesData[[#This Row],[Orderdate fixed]])/3,0)</f>
        <v>Q1</v>
      </c>
      <c r="J316" s="8" t="str">
        <f>TEXT(SalesData[[#This Row],[Orderdate fixed]],"mmm")</f>
        <v>Mar</v>
      </c>
      <c r="K316" t="s">
        <v>38</v>
      </c>
      <c r="L316" t="s">
        <v>938</v>
      </c>
      <c r="M316" s="14" t="s">
        <v>939</v>
      </c>
      <c r="N316" t="s">
        <v>25</v>
      </c>
      <c r="O316" t="s">
        <v>26</v>
      </c>
      <c r="P316" t="s">
        <v>27</v>
      </c>
      <c r="Q316" t="s">
        <v>28</v>
      </c>
      <c r="R316" s="5">
        <v>42420</v>
      </c>
      <c r="S316" t="s">
        <v>29</v>
      </c>
      <c r="T316" t="s">
        <v>940</v>
      </c>
      <c r="U316" t="s">
        <v>31</v>
      </c>
      <c r="V316" t="s">
        <v>53</v>
      </c>
      <c r="W316" t="s">
        <v>941</v>
      </c>
      <c r="X316" s="9">
        <v>24.1</v>
      </c>
      <c r="Y316">
        <v>5</v>
      </c>
      <c r="Z316" s="12">
        <v>0</v>
      </c>
      <c r="AA316" s="9">
        <v>9.1579999999999995</v>
      </c>
      <c r="AB316" t="str">
        <f>IF(AND(SalesData[[#This Row],[Profit]]=0,SalesData[[#This Row],[Sales]]&gt;0),"Zero-Profit Order","OK")</f>
        <v>OK</v>
      </c>
      <c r="AC316" s="9">
        <f>IFERROR(SalesData[[#This Row],[Profit]]/SalesData[[#This Row],[Sales]],0)</f>
        <v>0.37999999999999995</v>
      </c>
      <c r="AE316"/>
    </row>
    <row r="317" spans="1:31" x14ac:dyDescent="0.25">
      <c r="A317">
        <v>3207</v>
      </c>
      <c r="B317" t="s">
        <v>2331</v>
      </c>
      <c r="C317" s="2">
        <v>41766</v>
      </c>
      <c r="D317" s="13">
        <v>41959</v>
      </c>
      <c r="E317" s="8">
        <f>IF(SalesData[[#This Row],[Ship Date]]&lt;SalesData[[#This Row],[Order Date]], SalesData[[#This Row],[Ship Date]], SalesData[[#This Row],[Order Date]])</f>
        <v>41766</v>
      </c>
      <c r="F317" s="8">
        <f>IF(SalesData[[#This Row],[Ship Date]]&lt;SalesData[[#This Row],[Order Date]], SalesData[[#This Row],[Order Date]], SalesData[[#This Row],[Ship Date]])</f>
        <v>41959</v>
      </c>
      <c r="G317" s="11">
        <f>SalesData[[#This Row],[Shipdate fixed]] - SalesData[[#This Row],[Orderdate fixed]]</f>
        <v>193</v>
      </c>
      <c r="H317" s="11">
        <f>YEAR(SalesData[[#This Row],[Orderdate fixed]])</f>
        <v>2014</v>
      </c>
      <c r="I317" s="11" t="str">
        <f>"Q"&amp;ROUNDUP(MONTH(SalesData[[#This Row],[Orderdate fixed]])/3,0)</f>
        <v>Q2</v>
      </c>
      <c r="J317" s="8" t="str">
        <f>TEXT(SalesData[[#This Row],[Orderdate fixed]],"mmm")</f>
        <v>May</v>
      </c>
      <c r="K317" t="s">
        <v>38</v>
      </c>
      <c r="L317" t="s">
        <v>2332</v>
      </c>
      <c r="M317" s="14" t="s">
        <v>2333</v>
      </c>
      <c r="N317" t="s">
        <v>25</v>
      </c>
      <c r="O317" t="s">
        <v>26</v>
      </c>
      <c r="P317" t="s">
        <v>620</v>
      </c>
      <c r="Q317" t="s">
        <v>50</v>
      </c>
      <c r="R317" s="5">
        <v>92037</v>
      </c>
      <c r="S317" t="s">
        <v>51</v>
      </c>
      <c r="T317" t="s">
        <v>1094</v>
      </c>
      <c r="U317" t="s">
        <v>31</v>
      </c>
      <c r="V317" t="s">
        <v>53</v>
      </c>
      <c r="W317" t="s">
        <v>1095</v>
      </c>
      <c r="X317" s="9">
        <v>53.2</v>
      </c>
      <c r="Y317">
        <v>5</v>
      </c>
      <c r="Z317" s="12">
        <v>0</v>
      </c>
      <c r="AA317" s="9">
        <v>14.896000000000001</v>
      </c>
      <c r="AB317" t="str">
        <f>IF(AND(SalesData[[#This Row],[Profit]]=0,SalesData[[#This Row],[Sales]]&gt;0),"Zero-Profit Order","OK")</f>
        <v>OK</v>
      </c>
      <c r="AC317" s="9">
        <f>IFERROR(SalesData[[#This Row],[Profit]]/SalesData[[#This Row],[Sales]],0)</f>
        <v>0.28000000000000003</v>
      </c>
      <c r="AE317"/>
    </row>
    <row r="318" spans="1:31" x14ac:dyDescent="0.25">
      <c r="A318">
        <v>9929</v>
      </c>
      <c r="B318" t="s">
        <v>4374</v>
      </c>
      <c r="C318" s="2">
        <v>42061</v>
      </c>
      <c r="D318" s="13">
        <v>42469</v>
      </c>
      <c r="E318" s="8">
        <f>IF(SalesData[[#This Row],[Ship Date]]&lt;SalesData[[#This Row],[Order Date]], SalesData[[#This Row],[Ship Date]], SalesData[[#This Row],[Order Date]])</f>
        <v>42061</v>
      </c>
      <c r="F318" s="8">
        <f>IF(SalesData[[#This Row],[Ship Date]]&lt;SalesData[[#This Row],[Order Date]], SalesData[[#This Row],[Order Date]], SalesData[[#This Row],[Ship Date]])</f>
        <v>42469</v>
      </c>
      <c r="G318" s="11">
        <f>SalesData[[#This Row],[Shipdate fixed]] - SalesData[[#This Row],[Orderdate fixed]]</f>
        <v>408</v>
      </c>
      <c r="H318" s="11">
        <f>YEAR(SalesData[[#This Row],[Orderdate fixed]])</f>
        <v>2015</v>
      </c>
      <c r="I318" s="11" t="str">
        <f>"Q"&amp;ROUNDUP(MONTH(SalesData[[#This Row],[Orderdate fixed]])/3,0)</f>
        <v>Q1</v>
      </c>
      <c r="J318" s="8" t="str">
        <f>TEXT(SalesData[[#This Row],[Orderdate fixed]],"mmm")</f>
        <v>Feb</v>
      </c>
      <c r="K318" t="s">
        <v>407</v>
      </c>
      <c r="L318" t="s">
        <v>4375</v>
      </c>
      <c r="M318" s="14" t="s">
        <v>4376</v>
      </c>
      <c r="N318" t="s">
        <v>25</v>
      </c>
      <c r="O318" t="s">
        <v>26</v>
      </c>
      <c r="P318" t="s">
        <v>310</v>
      </c>
      <c r="Q318" t="s">
        <v>50</v>
      </c>
      <c r="R318" s="5">
        <v>94122</v>
      </c>
      <c r="S318" t="s">
        <v>51</v>
      </c>
      <c r="T318" t="s">
        <v>136</v>
      </c>
      <c r="U318" t="s">
        <v>31</v>
      </c>
      <c r="V318" t="s">
        <v>53</v>
      </c>
      <c r="W318" t="s">
        <v>137</v>
      </c>
      <c r="X318" s="9">
        <v>24.27</v>
      </c>
      <c r="Y318">
        <v>3</v>
      </c>
      <c r="Z318" s="12">
        <v>0</v>
      </c>
      <c r="AA318" s="9">
        <v>8.7371999999999996</v>
      </c>
      <c r="AB318" t="str">
        <f>IF(AND(SalesData[[#This Row],[Profit]]=0,SalesData[[#This Row],[Sales]]&gt;0),"Zero-Profit Order","OK")</f>
        <v>OK</v>
      </c>
      <c r="AC318" s="9">
        <f>IFERROR(SalesData[[#This Row],[Profit]]/SalesData[[#This Row],[Sales]],0)</f>
        <v>0.36</v>
      </c>
      <c r="AE318"/>
    </row>
    <row r="319" spans="1:31" x14ac:dyDescent="0.25">
      <c r="A319">
        <v>5555</v>
      </c>
      <c r="B319" t="s">
        <v>3174</v>
      </c>
      <c r="C319" s="2">
        <v>41800</v>
      </c>
      <c r="D319" s="13">
        <v>41959</v>
      </c>
      <c r="E319" s="8">
        <f>IF(SalesData[[#This Row],[Ship Date]]&lt;SalesData[[#This Row],[Order Date]], SalesData[[#This Row],[Ship Date]], SalesData[[#This Row],[Order Date]])</f>
        <v>41800</v>
      </c>
      <c r="F319" s="8">
        <f>IF(SalesData[[#This Row],[Ship Date]]&lt;SalesData[[#This Row],[Order Date]], SalesData[[#This Row],[Order Date]], SalesData[[#This Row],[Ship Date]])</f>
        <v>41959</v>
      </c>
      <c r="G319" s="11">
        <f>SalesData[[#This Row],[Shipdate fixed]] - SalesData[[#This Row],[Orderdate fixed]]</f>
        <v>159</v>
      </c>
      <c r="H319" s="11">
        <f>YEAR(SalesData[[#This Row],[Orderdate fixed]])</f>
        <v>2014</v>
      </c>
      <c r="I319" s="11" t="str">
        <f>"Q"&amp;ROUNDUP(MONTH(SalesData[[#This Row],[Orderdate fixed]])/3,0)</f>
        <v>Q2</v>
      </c>
      <c r="J319" s="8" t="str">
        <f>TEXT(SalesData[[#This Row],[Orderdate fixed]],"mmm")</f>
        <v>Jun</v>
      </c>
      <c r="K319" t="s">
        <v>38</v>
      </c>
      <c r="L319" t="s">
        <v>3175</v>
      </c>
      <c r="M319" s="14" t="s">
        <v>3176</v>
      </c>
      <c r="N319" t="s">
        <v>81</v>
      </c>
      <c r="O319" t="s">
        <v>26</v>
      </c>
      <c r="P319" t="s">
        <v>91</v>
      </c>
      <c r="Q319" t="s">
        <v>83</v>
      </c>
      <c r="R319" s="5">
        <v>77036</v>
      </c>
      <c r="S319" t="s">
        <v>84</v>
      </c>
      <c r="T319" t="s">
        <v>1117</v>
      </c>
      <c r="U319" t="s">
        <v>31</v>
      </c>
      <c r="V319" t="s">
        <v>32</v>
      </c>
      <c r="W319" t="s">
        <v>1118</v>
      </c>
      <c r="X319" s="9">
        <v>67.993200000000002</v>
      </c>
      <c r="Y319">
        <v>1</v>
      </c>
      <c r="Z319" s="12">
        <v>0.32</v>
      </c>
      <c r="AA319" s="9">
        <v>-12.998699999999999</v>
      </c>
      <c r="AB319" t="str">
        <f>IF(AND(SalesData[[#This Row],[Profit]]=0,SalesData[[#This Row],[Sales]]&gt;0),"Zero-Profit Order","OK")</f>
        <v>OK</v>
      </c>
      <c r="AC319" s="9">
        <f>IFERROR(SalesData[[#This Row],[Profit]]/SalesData[[#This Row],[Sales]],0)</f>
        <v>-0.19117647058823528</v>
      </c>
      <c r="AE319"/>
    </row>
    <row r="320" spans="1:31" x14ac:dyDescent="0.25">
      <c r="A320">
        <v>8350</v>
      </c>
      <c r="B320" t="s">
        <v>3986</v>
      </c>
      <c r="C320" s="2">
        <v>43229</v>
      </c>
      <c r="D320" s="13">
        <v>42099</v>
      </c>
      <c r="E320" s="8">
        <f>IF(SalesData[[#This Row],[Ship Date]]&lt;SalesData[[#This Row],[Order Date]], SalesData[[#This Row],[Ship Date]], SalesData[[#This Row],[Order Date]])</f>
        <v>42099</v>
      </c>
      <c r="F320" s="8">
        <f>IF(SalesData[[#This Row],[Ship Date]]&lt;SalesData[[#This Row],[Order Date]], SalesData[[#This Row],[Order Date]], SalesData[[#This Row],[Ship Date]])</f>
        <v>43229</v>
      </c>
      <c r="G320" s="11">
        <f>SalesData[[#This Row],[Shipdate fixed]] - SalesData[[#This Row],[Orderdate fixed]]</f>
        <v>1130</v>
      </c>
      <c r="H320" s="11">
        <f>YEAR(SalesData[[#This Row],[Orderdate fixed]])</f>
        <v>2015</v>
      </c>
      <c r="I320" s="11" t="str">
        <f>"Q"&amp;ROUNDUP(MONTH(SalesData[[#This Row],[Orderdate fixed]])/3,0)</f>
        <v>Q2</v>
      </c>
      <c r="J320" s="8" t="str">
        <f>TEXT(SalesData[[#This Row],[Orderdate fixed]],"mmm")</f>
        <v>Apr</v>
      </c>
      <c r="K320" t="s">
        <v>38</v>
      </c>
      <c r="L320" t="s">
        <v>1301</v>
      </c>
      <c r="M320" s="14" t="s">
        <v>1302</v>
      </c>
      <c r="N320" t="s">
        <v>81</v>
      </c>
      <c r="O320" t="s">
        <v>26</v>
      </c>
      <c r="P320" t="s">
        <v>452</v>
      </c>
      <c r="Q320" t="s">
        <v>415</v>
      </c>
      <c r="R320" s="5">
        <v>1841</v>
      </c>
      <c r="S320" t="s">
        <v>62</v>
      </c>
      <c r="T320" t="s">
        <v>3024</v>
      </c>
      <c r="U320" t="s">
        <v>31</v>
      </c>
      <c r="V320" t="s">
        <v>53</v>
      </c>
      <c r="W320" t="s">
        <v>3025</v>
      </c>
      <c r="X320" s="9">
        <v>24.3</v>
      </c>
      <c r="Y320">
        <v>5</v>
      </c>
      <c r="Z320" s="12">
        <v>0</v>
      </c>
      <c r="AA320" s="9">
        <v>10.449</v>
      </c>
      <c r="AB320" t="str">
        <f>IF(AND(SalesData[[#This Row],[Profit]]=0,SalesData[[#This Row],[Sales]]&gt;0),"Zero-Profit Order","OK")</f>
        <v>OK</v>
      </c>
      <c r="AC320" s="9">
        <f>IFERROR(SalesData[[#This Row],[Profit]]/SalesData[[#This Row],[Sales]],0)</f>
        <v>0.43</v>
      </c>
      <c r="AE320"/>
    </row>
    <row r="321" spans="1:31" x14ac:dyDescent="0.25">
      <c r="A321">
        <v>5168</v>
      </c>
      <c r="B321" t="s">
        <v>3051</v>
      </c>
      <c r="C321" s="2">
        <v>41767</v>
      </c>
      <c r="D321" s="13">
        <v>41959</v>
      </c>
      <c r="E321" s="8">
        <f>IF(SalesData[[#This Row],[Ship Date]]&lt;SalesData[[#This Row],[Order Date]], SalesData[[#This Row],[Ship Date]], SalesData[[#This Row],[Order Date]])</f>
        <v>41767</v>
      </c>
      <c r="F321" s="8">
        <f>IF(SalesData[[#This Row],[Ship Date]]&lt;SalesData[[#This Row],[Order Date]], SalesData[[#This Row],[Order Date]], SalesData[[#This Row],[Ship Date]])</f>
        <v>41959</v>
      </c>
      <c r="G321" s="11">
        <f>SalesData[[#This Row],[Shipdate fixed]] - SalesData[[#This Row],[Orderdate fixed]]</f>
        <v>192</v>
      </c>
      <c r="H321" s="11">
        <f>YEAR(SalesData[[#This Row],[Orderdate fixed]])</f>
        <v>2014</v>
      </c>
      <c r="I321" s="11" t="str">
        <f>"Q"&amp;ROUNDUP(MONTH(SalesData[[#This Row],[Orderdate fixed]])/3,0)</f>
        <v>Q2</v>
      </c>
      <c r="J321" s="8" t="str">
        <f>TEXT(SalesData[[#This Row],[Orderdate fixed]],"mmm")</f>
        <v>May</v>
      </c>
      <c r="K321" t="s">
        <v>38</v>
      </c>
      <c r="L321" t="s">
        <v>2457</v>
      </c>
      <c r="M321" s="14" t="s">
        <v>2458</v>
      </c>
      <c r="N321" t="s">
        <v>25</v>
      </c>
      <c r="O321" t="s">
        <v>26</v>
      </c>
      <c r="P321" t="s">
        <v>3052</v>
      </c>
      <c r="Q321" t="s">
        <v>272</v>
      </c>
      <c r="R321" s="5">
        <v>48640</v>
      </c>
      <c r="S321" t="s">
        <v>84</v>
      </c>
      <c r="T321" t="s">
        <v>606</v>
      </c>
      <c r="U321" t="s">
        <v>31</v>
      </c>
      <c r="V321" t="s">
        <v>35</v>
      </c>
      <c r="W321" t="s">
        <v>607</v>
      </c>
      <c r="X321" s="9">
        <v>563.94000000000005</v>
      </c>
      <c r="Y321">
        <v>3</v>
      </c>
      <c r="Z321" s="12">
        <v>0</v>
      </c>
      <c r="AA321" s="9">
        <v>112.788</v>
      </c>
      <c r="AB321" t="str">
        <f>IF(AND(SalesData[[#This Row],[Profit]]=0,SalesData[[#This Row],[Sales]]&gt;0),"Zero-Profit Order","OK")</f>
        <v>OK</v>
      </c>
      <c r="AC321" s="9">
        <f>IFERROR(SalesData[[#This Row],[Profit]]/SalesData[[#This Row],[Sales]],0)</f>
        <v>0.19999999999999998</v>
      </c>
      <c r="AE321"/>
    </row>
    <row r="322" spans="1:31" x14ac:dyDescent="0.25">
      <c r="A322">
        <v>2414</v>
      </c>
      <c r="B322" t="s">
        <v>1855</v>
      </c>
      <c r="C322" s="2">
        <v>41799</v>
      </c>
      <c r="D322" s="13">
        <v>41959</v>
      </c>
      <c r="E322" s="8">
        <f>IF(SalesData[[#This Row],[Ship Date]]&lt;SalesData[[#This Row],[Order Date]], SalesData[[#This Row],[Ship Date]], SalesData[[#This Row],[Order Date]])</f>
        <v>41799</v>
      </c>
      <c r="F322" s="8">
        <f>IF(SalesData[[#This Row],[Ship Date]]&lt;SalesData[[#This Row],[Order Date]], SalesData[[#This Row],[Order Date]], SalesData[[#This Row],[Ship Date]])</f>
        <v>41959</v>
      </c>
      <c r="G322" s="11">
        <f>SalesData[[#This Row],[Shipdate fixed]] - SalesData[[#This Row],[Orderdate fixed]]</f>
        <v>160</v>
      </c>
      <c r="H322" s="11">
        <f>YEAR(SalesData[[#This Row],[Orderdate fixed]])</f>
        <v>2014</v>
      </c>
      <c r="I322" s="11" t="str">
        <f>"Q"&amp;ROUNDUP(MONTH(SalesData[[#This Row],[Orderdate fixed]])/3,0)</f>
        <v>Q2</v>
      </c>
      <c r="J322" s="8" t="str">
        <f>TEXT(SalesData[[#This Row],[Orderdate fixed]],"mmm")</f>
        <v>Jun</v>
      </c>
      <c r="K322" t="s">
        <v>38</v>
      </c>
      <c r="L322" t="s">
        <v>1856</v>
      </c>
      <c r="M322" s="14" t="s">
        <v>1857</v>
      </c>
      <c r="N322" t="s">
        <v>25</v>
      </c>
      <c r="O322" t="s">
        <v>26</v>
      </c>
      <c r="P322" t="s">
        <v>49</v>
      </c>
      <c r="Q322" t="s">
        <v>50</v>
      </c>
      <c r="R322" s="5">
        <v>90045</v>
      </c>
      <c r="S322" t="s">
        <v>51</v>
      </c>
      <c r="T322" t="s">
        <v>896</v>
      </c>
      <c r="U322" t="s">
        <v>31</v>
      </c>
      <c r="V322" t="s">
        <v>44</v>
      </c>
      <c r="W322" t="s">
        <v>897</v>
      </c>
      <c r="X322" s="9">
        <v>629.06399999999996</v>
      </c>
      <c r="Y322">
        <v>3</v>
      </c>
      <c r="Z322" s="12">
        <v>0.2</v>
      </c>
      <c r="AA322" s="9">
        <v>31.453199999999999</v>
      </c>
      <c r="AB322" t="str">
        <f>IF(AND(SalesData[[#This Row],[Profit]]=0,SalesData[[#This Row],[Sales]]&gt;0),"Zero-Profit Order","OK")</f>
        <v>OK</v>
      </c>
      <c r="AC322" s="9">
        <f>IFERROR(SalesData[[#This Row],[Profit]]/SalesData[[#This Row],[Sales]],0)</f>
        <v>0.05</v>
      </c>
      <c r="AE322"/>
    </row>
    <row r="323" spans="1:31" x14ac:dyDescent="0.25">
      <c r="A323">
        <v>8550</v>
      </c>
      <c r="B323" t="s">
        <v>4043</v>
      </c>
      <c r="C323" s="2">
        <v>41964</v>
      </c>
      <c r="D323" s="13">
        <v>42347</v>
      </c>
      <c r="E323" s="8">
        <f>IF(SalesData[[#This Row],[Ship Date]]&lt;SalesData[[#This Row],[Order Date]], SalesData[[#This Row],[Ship Date]], SalesData[[#This Row],[Order Date]])</f>
        <v>41964</v>
      </c>
      <c r="F323" s="8">
        <f>IF(SalesData[[#This Row],[Ship Date]]&lt;SalesData[[#This Row],[Order Date]], SalesData[[#This Row],[Order Date]], SalesData[[#This Row],[Ship Date]])</f>
        <v>42347</v>
      </c>
      <c r="G323" s="11">
        <f>SalesData[[#This Row],[Shipdate fixed]] - SalesData[[#This Row],[Orderdate fixed]]</f>
        <v>383</v>
      </c>
      <c r="H323" s="11">
        <f>YEAR(SalesData[[#This Row],[Orderdate fixed]])</f>
        <v>2014</v>
      </c>
      <c r="I323" s="11" t="str">
        <f>"Q"&amp;ROUNDUP(MONTH(SalesData[[#This Row],[Orderdate fixed]])/3,0)</f>
        <v>Q4</v>
      </c>
      <c r="J323" s="8" t="str">
        <f>TEXT(SalesData[[#This Row],[Orderdate fixed]],"mmm")</f>
        <v>Nov</v>
      </c>
      <c r="K323" t="s">
        <v>78</v>
      </c>
      <c r="L323" t="s">
        <v>1061</v>
      </c>
      <c r="M323" s="14" t="s">
        <v>1062</v>
      </c>
      <c r="N323" t="s">
        <v>81</v>
      </c>
      <c r="O323" t="s">
        <v>26</v>
      </c>
      <c r="P323" t="s">
        <v>164</v>
      </c>
      <c r="Q323" t="s">
        <v>165</v>
      </c>
      <c r="R323" s="5">
        <v>80013</v>
      </c>
      <c r="S323" t="s">
        <v>51</v>
      </c>
      <c r="T323" t="s">
        <v>534</v>
      </c>
      <c r="U323" t="s">
        <v>31</v>
      </c>
      <c r="V323" t="s">
        <v>53</v>
      </c>
      <c r="W323" t="s">
        <v>535</v>
      </c>
      <c r="X323" s="9">
        <v>24.64</v>
      </c>
      <c r="Y323">
        <v>4</v>
      </c>
      <c r="Z323" s="12">
        <v>0.2</v>
      </c>
      <c r="AA323" s="9">
        <v>4.0039999999999996</v>
      </c>
      <c r="AB323" t="str">
        <f>IF(AND(SalesData[[#This Row],[Profit]]=0,SalesData[[#This Row],[Sales]]&gt;0),"Zero-Profit Order","OK")</f>
        <v>OK</v>
      </c>
      <c r="AC323" s="9">
        <f>IFERROR(SalesData[[#This Row],[Profit]]/SalesData[[#This Row],[Sales]],0)</f>
        <v>0.16249999999999998</v>
      </c>
      <c r="AE323"/>
    </row>
    <row r="324" spans="1:31" x14ac:dyDescent="0.25">
      <c r="A324">
        <v>2884</v>
      </c>
      <c r="B324" t="s">
        <v>2129</v>
      </c>
      <c r="C324" s="2">
        <v>42182</v>
      </c>
      <c r="D324" s="13">
        <v>42690</v>
      </c>
      <c r="E324" s="8">
        <f>IF(SalesData[[#This Row],[Ship Date]]&lt;SalesData[[#This Row],[Order Date]], SalesData[[#This Row],[Ship Date]], SalesData[[#This Row],[Order Date]])</f>
        <v>42182</v>
      </c>
      <c r="F324" s="8">
        <f>IF(SalesData[[#This Row],[Ship Date]]&lt;SalesData[[#This Row],[Order Date]], SalesData[[#This Row],[Order Date]], SalesData[[#This Row],[Ship Date]])</f>
        <v>42690</v>
      </c>
      <c r="G324" s="11">
        <f>SalesData[[#This Row],[Shipdate fixed]] - SalesData[[#This Row],[Orderdate fixed]]</f>
        <v>508</v>
      </c>
      <c r="H324" s="11">
        <f>YEAR(SalesData[[#This Row],[Orderdate fixed]])</f>
        <v>2015</v>
      </c>
      <c r="I324" s="11" t="str">
        <f>"Q"&amp;ROUNDUP(MONTH(SalesData[[#This Row],[Orderdate fixed]])/3,0)</f>
        <v>Q2</v>
      </c>
      <c r="J324" s="8" t="str">
        <f>TEXT(SalesData[[#This Row],[Orderdate fixed]],"mmm")</f>
        <v>Jun</v>
      </c>
      <c r="K324" t="s">
        <v>22</v>
      </c>
      <c r="L324" t="s">
        <v>2130</v>
      </c>
      <c r="M324" s="14" t="s">
        <v>2131</v>
      </c>
      <c r="N324" t="s">
        <v>25</v>
      </c>
      <c r="O324" t="s">
        <v>26</v>
      </c>
      <c r="P324" t="s">
        <v>310</v>
      </c>
      <c r="Q324" t="s">
        <v>50</v>
      </c>
      <c r="R324" s="5">
        <v>94110</v>
      </c>
      <c r="S324" t="s">
        <v>51</v>
      </c>
      <c r="T324" t="s">
        <v>1052</v>
      </c>
      <c r="U324" t="s">
        <v>31</v>
      </c>
      <c r="V324" t="s">
        <v>53</v>
      </c>
      <c r="W324" t="s">
        <v>1053</v>
      </c>
      <c r="X324" s="9">
        <v>6.96</v>
      </c>
      <c r="Y324">
        <v>4</v>
      </c>
      <c r="Z324" s="12">
        <v>0</v>
      </c>
      <c r="AA324" s="9">
        <v>2.2271999999999998</v>
      </c>
      <c r="AB324" t="str">
        <f>IF(AND(SalesData[[#This Row],[Profit]]=0,SalesData[[#This Row],[Sales]]&gt;0),"Zero-Profit Order","OK")</f>
        <v>OK</v>
      </c>
      <c r="AC324" s="9">
        <f>IFERROR(SalesData[[#This Row],[Profit]]/SalesData[[#This Row],[Sales]],0)</f>
        <v>0.32</v>
      </c>
      <c r="AE324"/>
    </row>
    <row r="325" spans="1:31" x14ac:dyDescent="0.25">
      <c r="A325">
        <v>9592</v>
      </c>
      <c r="B325" t="s">
        <v>4298</v>
      </c>
      <c r="C325" s="2">
        <v>43506</v>
      </c>
      <c r="D325" s="13">
        <v>42377</v>
      </c>
      <c r="E325" s="8">
        <f>IF(SalesData[[#This Row],[Ship Date]]&lt;SalesData[[#This Row],[Order Date]], SalesData[[#This Row],[Ship Date]], SalesData[[#This Row],[Order Date]])</f>
        <v>42377</v>
      </c>
      <c r="F325" s="8">
        <f>IF(SalesData[[#This Row],[Ship Date]]&lt;SalesData[[#This Row],[Order Date]], SalesData[[#This Row],[Order Date]], SalesData[[#This Row],[Ship Date]])</f>
        <v>43506</v>
      </c>
      <c r="G325" s="11">
        <f>SalesData[[#This Row],[Shipdate fixed]] - SalesData[[#This Row],[Orderdate fixed]]</f>
        <v>1129</v>
      </c>
      <c r="H325" s="11">
        <f>YEAR(SalesData[[#This Row],[Orderdate fixed]])</f>
        <v>2016</v>
      </c>
      <c r="I325" s="11" t="str">
        <f>"Q"&amp;ROUNDUP(MONTH(SalesData[[#This Row],[Orderdate fixed]])/3,0)</f>
        <v>Q1</v>
      </c>
      <c r="J325" s="8" t="str">
        <f>TEXT(SalesData[[#This Row],[Orderdate fixed]],"mmm")</f>
        <v>Jan</v>
      </c>
      <c r="K325" t="s">
        <v>38</v>
      </c>
      <c r="L325" t="s">
        <v>4299</v>
      </c>
      <c r="M325" s="14" t="s">
        <v>4300</v>
      </c>
      <c r="N325" t="s">
        <v>90</v>
      </c>
      <c r="O325" t="s">
        <v>26</v>
      </c>
      <c r="P325" t="s">
        <v>1166</v>
      </c>
      <c r="Q325" t="s">
        <v>83</v>
      </c>
      <c r="R325" s="5">
        <v>77506</v>
      </c>
      <c r="S325" t="s">
        <v>84</v>
      </c>
      <c r="T325" t="s">
        <v>1109</v>
      </c>
      <c r="U325" t="s">
        <v>31</v>
      </c>
      <c r="V325" t="s">
        <v>53</v>
      </c>
      <c r="W325" t="s">
        <v>1110</v>
      </c>
      <c r="X325" s="9">
        <v>24.7</v>
      </c>
      <c r="Y325">
        <v>5</v>
      </c>
      <c r="Z325" s="12">
        <v>0.6</v>
      </c>
      <c r="AA325" s="9">
        <v>-9.8800000000000008</v>
      </c>
      <c r="AB325" t="str">
        <f>IF(AND(SalesData[[#This Row],[Profit]]=0,SalesData[[#This Row],[Sales]]&gt;0),"Zero-Profit Order","OK")</f>
        <v>OK</v>
      </c>
      <c r="AC325" s="9">
        <f>IFERROR(SalesData[[#This Row],[Profit]]/SalesData[[#This Row],[Sales]],0)</f>
        <v>-0.4</v>
      </c>
      <c r="AE325"/>
    </row>
    <row r="326" spans="1:31" x14ac:dyDescent="0.25">
      <c r="A326">
        <v>8120</v>
      </c>
      <c r="B326" t="s">
        <v>3924</v>
      </c>
      <c r="C326" s="2">
        <v>42184</v>
      </c>
      <c r="D326" s="13">
        <v>42690</v>
      </c>
      <c r="E326" s="8">
        <f>IF(SalesData[[#This Row],[Ship Date]]&lt;SalesData[[#This Row],[Order Date]], SalesData[[#This Row],[Ship Date]], SalesData[[#This Row],[Order Date]])</f>
        <v>42184</v>
      </c>
      <c r="F326" s="8">
        <f>IF(SalesData[[#This Row],[Ship Date]]&lt;SalesData[[#This Row],[Order Date]], SalesData[[#This Row],[Order Date]], SalesData[[#This Row],[Ship Date]])</f>
        <v>42690</v>
      </c>
      <c r="G326" s="11">
        <f>SalesData[[#This Row],[Shipdate fixed]] - SalesData[[#This Row],[Orderdate fixed]]</f>
        <v>506</v>
      </c>
      <c r="H326" s="11">
        <f>YEAR(SalesData[[#This Row],[Orderdate fixed]])</f>
        <v>2015</v>
      </c>
      <c r="I326" s="11" t="str">
        <f>"Q"&amp;ROUNDUP(MONTH(SalesData[[#This Row],[Orderdate fixed]])/3,0)</f>
        <v>Q2</v>
      </c>
      <c r="J326" s="8" t="str">
        <f>TEXT(SalesData[[#This Row],[Orderdate fixed]],"mmm")</f>
        <v>Jun</v>
      </c>
      <c r="K326" t="s">
        <v>38</v>
      </c>
      <c r="L326" t="s">
        <v>596</v>
      </c>
      <c r="M326" s="14" t="s">
        <v>597</v>
      </c>
      <c r="N326" t="s">
        <v>25</v>
      </c>
      <c r="O326" t="s">
        <v>26</v>
      </c>
      <c r="P326" t="s">
        <v>310</v>
      </c>
      <c r="Q326" t="s">
        <v>50</v>
      </c>
      <c r="R326" s="5">
        <v>94110</v>
      </c>
      <c r="S326" t="s">
        <v>51</v>
      </c>
      <c r="T326" t="s">
        <v>171</v>
      </c>
      <c r="U326" t="s">
        <v>31</v>
      </c>
      <c r="V326" t="s">
        <v>53</v>
      </c>
      <c r="W326" t="s">
        <v>172</v>
      </c>
      <c r="X326" s="9">
        <v>41.96</v>
      </c>
      <c r="Y326">
        <v>2</v>
      </c>
      <c r="Z326" s="12">
        <v>0</v>
      </c>
      <c r="AA326" s="9">
        <v>10.909599999999999</v>
      </c>
      <c r="AB326" t="str">
        <f>IF(AND(SalesData[[#This Row],[Profit]]=0,SalesData[[#This Row],[Sales]]&gt;0),"Zero-Profit Order","OK")</f>
        <v>OK</v>
      </c>
      <c r="AC326" s="9">
        <f>IFERROR(SalesData[[#This Row],[Profit]]/SalesData[[#This Row],[Sales]],0)</f>
        <v>0.25999999999999995</v>
      </c>
      <c r="AE326"/>
    </row>
    <row r="327" spans="1:31" x14ac:dyDescent="0.25">
      <c r="A327">
        <v>7033</v>
      </c>
      <c r="B327" t="s">
        <v>3621</v>
      </c>
      <c r="C327" s="2">
        <v>42183</v>
      </c>
      <c r="D327" s="13">
        <v>42690</v>
      </c>
      <c r="E327" s="8">
        <f>IF(SalesData[[#This Row],[Ship Date]]&lt;SalesData[[#This Row],[Order Date]], SalesData[[#This Row],[Ship Date]], SalesData[[#This Row],[Order Date]])</f>
        <v>42183</v>
      </c>
      <c r="F327" s="8">
        <f>IF(SalesData[[#This Row],[Ship Date]]&lt;SalesData[[#This Row],[Order Date]], SalesData[[#This Row],[Order Date]], SalesData[[#This Row],[Ship Date]])</f>
        <v>42690</v>
      </c>
      <c r="G327" s="11">
        <f>SalesData[[#This Row],[Shipdate fixed]] - SalesData[[#This Row],[Orderdate fixed]]</f>
        <v>507</v>
      </c>
      <c r="H327" s="11">
        <f>YEAR(SalesData[[#This Row],[Orderdate fixed]])</f>
        <v>2015</v>
      </c>
      <c r="I327" s="11" t="str">
        <f>"Q"&amp;ROUNDUP(MONTH(SalesData[[#This Row],[Orderdate fixed]])/3,0)</f>
        <v>Q2</v>
      </c>
      <c r="J327" s="8" t="str">
        <f>TEXT(SalesData[[#This Row],[Orderdate fixed]],"mmm")</f>
        <v>Jun</v>
      </c>
      <c r="K327" t="s">
        <v>38</v>
      </c>
      <c r="L327" t="s">
        <v>2362</v>
      </c>
      <c r="M327" s="14" t="s">
        <v>2363</v>
      </c>
      <c r="N327" t="s">
        <v>81</v>
      </c>
      <c r="O327" t="s">
        <v>26</v>
      </c>
      <c r="P327" t="s">
        <v>158</v>
      </c>
      <c r="Q327" t="s">
        <v>109</v>
      </c>
      <c r="R327" s="5">
        <v>10011</v>
      </c>
      <c r="S327" t="s">
        <v>62</v>
      </c>
      <c r="T327" t="s">
        <v>1598</v>
      </c>
      <c r="U327" t="s">
        <v>31</v>
      </c>
      <c r="V327" t="s">
        <v>35</v>
      </c>
      <c r="W327" t="s">
        <v>1599</v>
      </c>
      <c r="X327" s="9">
        <v>245.64599999999999</v>
      </c>
      <c r="Y327">
        <v>3</v>
      </c>
      <c r="Z327" s="12">
        <v>0.1</v>
      </c>
      <c r="AA327" s="9">
        <v>8.1882000000000001</v>
      </c>
      <c r="AB327" t="str">
        <f>IF(AND(SalesData[[#This Row],[Profit]]=0,SalesData[[#This Row],[Sales]]&gt;0),"Zero-Profit Order","OK")</f>
        <v>OK</v>
      </c>
      <c r="AC327" s="9">
        <f>IFERROR(SalesData[[#This Row],[Profit]]/SalesData[[#This Row],[Sales]],0)</f>
        <v>3.3333333333333333E-2</v>
      </c>
      <c r="AE327"/>
    </row>
    <row r="328" spans="1:31" x14ac:dyDescent="0.25">
      <c r="A328">
        <v>4038</v>
      </c>
      <c r="B328" t="s">
        <v>2680</v>
      </c>
      <c r="C328" s="2">
        <v>43003</v>
      </c>
      <c r="D328" s="13">
        <v>42036</v>
      </c>
      <c r="E328" s="8">
        <f>IF(SalesData[[#This Row],[Ship Date]]&lt;SalesData[[#This Row],[Order Date]], SalesData[[#This Row],[Ship Date]], SalesData[[#This Row],[Order Date]])</f>
        <v>42036</v>
      </c>
      <c r="F328" s="8">
        <f>IF(SalesData[[#This Row],[Ship Date]]&lt;SalesData[[#This Row],[Order Date]], SalesData[[#This Row],[Order Date]], SalesData[[#This Row],[Ship Date]])</f>
        <v>43003</v>
      </c>
      <c r="G328" s="11">
        <f>SalesData[[#This Row],[Shipdate fixed]] - SalesData[[#This Row],[Orderdate fixed]]</f>
        <v>967</v>
      </c>
      <c r="H328" s="11">
        <f>YEAR(SalesData[[#This Row],[Orderdate fixed]])</f>
        <v>2015</v>
      </c>
      <c r="I328" s="11" t="str">
        <f>"Q"&amp;ROUNDUP(MONTH(SalesData[[#This Row],[Orderdate fixed]])/3,0)</f>
        <v>Q1</v>
      </c>
      <c r="J328" s="8" t="str">
        <f>TEXT(SalesData[[#This Row],[Orderdate fixed]],"mmm")</f>
        <v>Feb</v>
      </c>
      <c r="K328" t="s">
        <v>38</v>
      </c>
      <c r="L328" t="s">
        <v>768</v>
      </c>
      <c r="M328" s="14" t="s">
        <v>769</v>
      </c>
      <c r="N328" t="s">
        <v>81</v>
      </c>
      <c r="O328" t="s">
        <v>26</v>
      </c>
      <c r="P328" t="s">
        <v>310</v>
      </c>
      <c r="Q328" t="s">
        <v>50</v>
      </c>
      <c r="R328" s="5">
        <v>94110</v>
      </c>
      <c r="S328" t="s">
        <v>51</v>
      </c>
      <c r="T328" t="s">
        <v>2218</v>
      </c>
      <c r="U328" t="s">
        <v>31</v>
      </c>
      <c r="V328" t="s">
        <v>53</v>
      </c>
      <c r="W328" t="s">
        <v>2219</v>
      </c>
      <c r="X328" s="9">
        <v>24.9</v>
      </c>
      <c r="Y328">
        <v>5</v>
      </c>
      <c r="Z328" s="12">
        <v>0</v>
      </c>
      <c r="AA328" s="9">
        <v>8.2170000000000005</v>
      </c>
      <c r="AB328" t="str">
        <f>IF(AND(SalesData[[#This Row],[Profit]]=0,SalesData[[#This Row],[Sales]]&gt;0),"Zero-Profit Order","OK")</f>
        <v>OK</v>
      </c>
      <c r="AC328" s="9">
        <f>IFERROR(SalesData[[#This Row],[Profit]]/SalesData[[#This Row],[Sales]],0)</f>
        <v>0.33</v>
      </c>
      <c r="AE328"/>
    </row>
    <row r="329" spans="1:31" x14ac:dyDescent="0.25">
      <c r="A329">
        <v>6115</v>
      </c>
      <c r="B329" t="s">
        <v>3354</v>
      </c>
      <c r="C329" s="2">
        <v>42215</v>
      </c>
      <c r="D329" s="13">
        <v>42690</v>
      </c>
      <c r="E329" s="8">
        <f>IF(SalesData[[#This Row],[Ship Date]]&lt;SalesData[[#This Row],[Order Date]], SalesData[[#This Row],[Ship Date]], SalesData[[#This Row],[Order Date]])</f>
        <v>42215</v>
      </c>
      <c r="F329" s="8">
        <f>IF(SalesData[[#This Row],[Ship Date]]&lt;SalesData[[#This Row],[Order Date]], SalesData[[#This Row],[Order Date]], SalesData[[#This Row],[Ship Date]])</f>
        <v>42690</v>
      </c>
      <c r="G329" s="11">
        <f>SalesData[[#This Row],[Shipdate fixed]] - SalesData[[#This Row],[Orderdate fixed]]</f>
        <v>475</v>
      </c>
      <c r="H329" s="11">
        <f>YEAR(SalesData[[#This Row],[Orderdate fixed]])</f>
        <v>2015</v>
      </c>
      <c r="I329" s="11" t="str">
        <f>"Q"&amp;ROUNDUP(MONTH(SalesData[[#This Row],[Orderdate fixed]])/3,0)</f>
        <v>Q3</v>
      </c>
      <c r="J329" s="8" t="str">
        <f>TEXT(SalesData[[#This Row],[Orderdate fixed]],"mmm")</f>
        <v>Jul</v>
      </c>
      <c r="K329" t="s">
        <v>38</v>
      </c>
      <c r="L329" t="s">
        <v>3355</v>
      </c>
      <c r="M329" s="14" t="s">
        <v>3356</v>
      </c>
      <c r="N329" t="s">
        <v>25</v>
      </c>
      <c r="O329" t="s">
        <v>26</v>
      </c>
      <c r="P329" t="s">
        <v>2965</v>
      </c>
      <c r="Q329" t="s">
        <v>215</v>
      </c>
      <c r="R329" s="5">
        <v>44134</v>
      </c>
      <c r="S329" t="s">
        <v>62</v>
      </c>
      <c r="T329" t="s">
        <v>776</v>
      </c>
      <c r="U329" t="s">
        <v>31</v>
      </c>
      <c r="V329" t="s">
        <v>35</v>
      </c>
      <c r="W329" t="s">
        <v>777</v>
      </c>
      <c r="X329" s="9">
        <v>449.37200000000001</v>
      </c>
      <c r="Y329">
        <v>2</v>
      </c>
      <c r="Z329" s="12">
        <v>0.3</v>
      </c>
      <c r="AA329" s="9">
        <v>-12.8392</v>
      </c>
      <c r="AB329" t="str">
        <f>IF(AND(SalesData[[#This Row],[Profit]]=0,SalesData[[#This Row],[Sales]]&gt;0),"Zero-Profit Order","OK")</f>
        <v>OK</v>
      </c>
      <c r="AC329" s="9">
        <f>IFERROR(SalesData[[#This Row],[Profit]]/SalesData[[#This Row],[Sales]],0)</f>
        <v>-2.8571428571428571E-2</v>
      </c>
      <c r="AE329"/>
    </row>
    <row r="330" spans="1:31" x14ac:dyDescent="0.25">
      <c r="A330">
        <v>8121</v>
      </c>
      <c r="B330" t="s">
        <v>3924</v>
      </c>
      <c r="C330" s="2">
        <v>42185</v>
      </c>
      <c r="D330" s="13">
        <v>42690</v>
      </c>
      <c r="E330" s="8">
        <f>IF(SalesData[[#This Row],[Ship Date]]&lt;SalesData[[#This Row],[Order Date]], SalesData[[#This Row],[Ship Date]], SalesData[[#This Row],[Order Date]])</f>
        <v>42185</v>
      </c>
      <c r="F330" s="8">
        <f>IF(SalesData[[#This Row],[Ship Date]]&lt;SalesData[[#This Row],[Order Date]], SalesData[[#This Row],[Order Date]], SalesData[[#This Row],[Ship Date]])</f>
        <v>42690</v>
      </c>
      <c r="G330" s="11">
        <f>SalesData[[#This Row],[Shipdate fixed]] - SalesData[[#This Row],[Orderdate fixed]]</f>
        <v>505</v>
      </c>
      <c r="H330" s="11">
        <f>YEAR(SalesData[[#This Row],[Orderdate fixed]])</f>
        <v>2015</v>
      </c>
      <c r="I330" s="11" t="str">
        <f>"Q"&amp;ROUNDUP(MONTH(SalesData[[#This Row],[Orderdate fixed]])/3,0)</f>
        <v>Q2</v>
      </c>
      <c r="J330" s="8" t="str">
        <f>TEXT(SalesData[[#This Row],[Orderdate fixed]],"mmm")</f>
        <v>Jun</v>
      </c>
      <c r="K330" t="s">
        <v>38</v>
      </c>
      <c r="L330" t="s">
        <v>596</v>
      </c>
      <c r="M330" s="14" t="s">
        <v>597</v>
      </c>
      <c r="N330" t="s">
        <v>25</v>
      </c>
      <c r="O330" t="s">
        <v>26</v>
      </c>
      <c r="P330" t="s">
        <v>310</v>
      </c>
      <c r="Q330" t="s">
        <v>50</v>
      </c>
      <c r="R330" s="5">
        <v>94110</v>
      </c>
      <c r="S330" t="s">
        <v>51</v>
      </c>
      <c r="T330" t="s">
        <v>606</v>
      </c>
      <c r="U330" t="s">
        <v>31</v>
      </c>
      <c r="V330" t="s">
        <v>35</v>
      </c>
      <c r="W330" t="s">
        <v>607</v>
      </c>
      <c r="X330" s="9">
        <v>451.15199999999999</v>
      </c>
      <c r="Y330">
        <v>3</v>
      </c>
      <c r="Z330" s="12">
        <v>0.2</v>
      </c>
      <c r="AA330" s="9">
        <v>0</v>
      </c>
      <c r="AB330" t="str">
        <f>IF(AND(SalesData[[#This Row],[Profit]]=0,SalesData[[#This Row],[Sales]]&gt;0),"Zero-Profit Order","OK")</f>
        <v>Zero-Profit Order</v>
      </c>
      <c r="AC330" s="9">
        <f>IFERROR(SalesData[[#This Row],[Profit]]/SalesData[[#This Row],[Sales]],0)</f>
        <v>0</v>
      </c>
      <c r="AE330"/>
    </row>
    <row r="331" spans="1:31" x14ac:dyDescent="0.25">
      <c r="A331">
        <v>4589</v>
      </c>
      <c r="B331" t="s">
        <v>2868</v>
      </c>
      <c r="C331" s="2">
        <v>42266</v>
      </c>
      <c r="D331" s="13">
        <v>42836</v>
      </c>
      <c r="E331" s="8">
        <f>IF(SalesData[[#This Row],[Ship Date]]&lt;SalesData[[#This Row],[Order Date]], SalesData[[#This Row],[Ship Date]], SalesData[[#This Row],[Order Date]])</f>
        <v>42266</v>
      </c>
      <c r="F331" s="8">
        <f>IF(SalesData[[#This Row],[Ship Date]]&lt;SalesData[[#This Row],[Order Date]], SalesData[[#This Row],[Order Date]], SalesData[[#This Row],[Ship Date]])</f>
        <v>42836</v>
      </c>
      <c r="G331" s="11">
        <f>SalesData[[#This Row],[Shipdate fixed]] - SalesData[[#This Row],[Orderdate fixed]]</f>
        <v>570</v>
      </c>
      <c r="H331" s="11">
        <f>YEAR(SalesData[[#This Row],[Orderdate fixed]])</f>
        <v>2015</v>
      </c>
      <c r="I331" s="11" t="str">
        <f>"Q"&amp;ROUNDUP(MONTH(SalesData[[#This Row],[Orderdate fixed]])/3,0)</f>
        <v>Q3</v>
      </c>
      <c r="J331" s="8" t="str">
        <f>TEXT(SalesData[[#This Row],[Orderdate fixed]],"mmm")</f>
        <v>Sep</v>
      </c>
      <c r="K331" t="s">
        <v>22</v>
      </c>
      <c r="L331" t="s">
        <v>2019</v>
      </c>
      <c r="M331" s="14" t="s">
        <v>2020</v>
      </c>
      <c r="N331" t="s">
        <v>90</v>
      </c>
      <c r="O331" t="s">
        <v>26</v>
      </c>
      <c r="P331" t="s">
        <v>2869</v>
      </c>
      <c r="Q331" t="s">
        <v>50</v>
      </c>
      <c r="R331" s="5">
        <v>94526</v>
      </c>
      <c r="S331" t="s">
        <v>51</v>
      </c>
      <c r="T331" t="s">
        <v>2870</v>
      </c>
      <c r="U331" t="s">
        <v>31</v>
      </c>
      <c r="V331" t="s">
        <v>53</v>
      </c>
      <c r="W331" t="s">
        <v>2871</v>
      </c>
      <c r="X331" s="9">
        <v>25.02</v>
      </c>
      <c r="Y331">
        <v>3</v>
      </c>
      <c r="Z331" s="12">
        <v>0</v>
      </c>
      <c r="AA331" s="9">
        <v>10.5084</v>
      </c>
      <c r="AB331" t="str">
        <f>IF(AND(SalesData[[#This Row],[Profit]]=0,SalesData[[#This Row],[Sales]]&gt;0),"Zero-Profit Order","OK")</f>
        <v>OK</v>
      </c>
      <c r="AC331" s="9">
        <f>IFERROR(SalesData[[#This Row],[Profit]]/SalesData[[#This Row],[Sales]],0)</f>
        <v>0.42</v>
      </c>
      <c r="AE331"/>
    </row>
    <row r="332" spans="1:31" x14ac:dyDescent="0.25">
      <c r="A332">
        <v>5326</v>
      </c>
      <c r="B332" t="s">
        <v>3107</v>
      </c>
      <c r="C332" s="2">
        <v>41862</v>
      </c>
      <c r="D332" s="13">
        <v>42259</v>
      </c>
      <c r="E332" s="8">
        <f>IF(SalesData[[#This Row],[Ship Date]]&lt;SalesData[[#This Row],[Order Date]], SalesData[[#This Row],[Ship Date]], SalesData[[#This Row],[Order Date]])</f>
        <v>41862</v>
      </c>
      <c r="F332" s="8">
        <f>IF(SalesData[[#This Row],[Ship Date]]&lt;SalesData[[#This Row],[Order Date]], SalesData[[#This Row],[Order Date]], SalesData[[#This Row],[Ship Date]])</f>
        <v>42259</v>
      </c>
      <c r="G332" s="11">
        <f>SalesData[[#This Row],[Shipdate fixed]] - SalesData[[#This Row],[Orderdate fixed]]</f>
        <v>397</v>
      </c>
      <c r="H332" s="11">
        <f>YEAR(SalesData[[#This Row],[Orderdate fixed]])</f>
        <v>2014</v>
      </c>
      <c r="I332" s="11" t="str">
        <f>"Q"&amp;ROUNDUP(MONTH(SalesData[[#This Row],[Orderdate fixed]])/3,0)</f>
        <v>Q3</v>
      </c>
      <c r="J332" s="8" t="str">
        <f>TEXT(SalesData[[#This Row],[Orderdate fixed]],"mmm")</f>
        <v>Aug</v>
      </c>
      <c r="K332" t="s">
        <v>38</v>
      </c>
      <c r="L332" t="s">
        <v>928</v>
      </c>
      <c r="M332" s="14" t="s">
        <v>929</v>
      </c>
      <c r="N332" t="s">
        <v>25</v>
      </c>
      <c r="O332" t="s">
        <v>26</v>
      </c>
      <c r="P332" t="s">
        <v>2041</v>
      </c>
      <c r="Q332" t="s">
        <v>50</v>
      </c>
      <c r="R332" s="5">
        <v>90712</v>
      </c>
      <c r="S332" t="s">
        <v>51</v>
      </c>
      <c r="T332" t="s">
        <v>1292</v>
      </c>
      <c r="U332" t="s">
        <v>31</v>
      </c>
      <c r="V332" t="s">
        <v>53</v>
      </c>
      <c r="W332" t="s">
        <v>1293</v>
      </c>
      <c r="X332" s="9">
        <v>25.08</v>
      </c>
      <c r="Y332">
        <v>6</v>
      </c>
      <c r="Z332" s="12">
        <v>0</v>
      </c>
      <c r="AA332" s="9">
        <v>9.0288000000000004</v>
      </c>
      <c r="AB332" t="str">
        <f>IF(AND(SalesData[[#This Row],[Profit]]=0,SalesData[[#This Row],[Sales]]&gt;0),"Zero-Profit Order","OK")</f>
        <v>OK</v>
      </c>
      <c r="AC332" s="9">
        <f>IFERROR(SalesData[[#This Row],[Profit]]/SalesData[[#This Row],[Sales]],0)</f>
        <v>0.36000000000000004</v>
      </c>
      <c r="AE332"/>
    </row>
    <row r="333" spans="1:31" x14ac:dyDescent="0.25">
      <c r="A333">
        <v>1337</v>
      </c>
      <c r="B333" t="s">
        <v>1179</v>
      </c>
      <c r="C333" s="2">
        <v>42249</v>
      </c>
      <c r="D333" s="13">
        <v>42920</v>
      </c>
      <c r="E333" s="8">
        <f>IF(SalesData[[#This Row],[Ship Date]]&lt;SalesData[[#This Row],[Order Date]], SalesData[[#This Row],[Ship Date]], SalesData[[#This Row],[Order Date]])</f>
        <v>42249</v>
      </c>
      <c r="F333" s="8">
        <f>IF(SalesData[[#This Row],[Ship Date]]&lt;SalesData[[#This Row],[Order Date]], SalesData[[#This Row],[Order Date]], SalesData[[#This Row],[Ship Date]])</f>
        <v>42920</v>
      </c>
      <c r="G333" s="11">
        <f>SalesData[[#This Row],[Shipdate fixed]] - SalesData[[#This Row],[Orderdate fixed]]</f>
        <v>671</v>
      </c>
      <c r="H333" s="11">
        <f>YEAR(SalesData[[#This Row],[Orderdate fixed]])</f>
        <v>2015</v>
      </c>
      <c r="I333" s="11" t="str">
        <f>"Q"&amp;ROUNDUP(MONTH(SalesData[[#This Row],[Orderdate fixed]])/3,0)</f>
        <v>Q3</v>
      </c>
      <c r="J333" s="8" t="str">
        <f>TEXT(SalesData[[#This Row],[Orderdate fixed]],"mmm")</f>
        <v>Sep</v>
      </c>
      <c r="K333" t="s">
        <v>38</v>
      </c>
      <c r="L333" t="s">
        <v>1180</v>
      </c>
      <c r="M333" s="14" t="s">
        <v>1181</v>
      </c>
      <c r="N333" t="s">
        <v>25</v>
      </c>
      <c r="O333" t="s">
        <v>26</v>
      </c>
      <c r="P333" t="s">
        <v>49</v>
      </c>
      <c r="Q333" t="s">
        <v>50</v>
      </c>
      <c r="R333" s="5">
        <v>90008</v>
      </c>
      <c r="S333" t="s">
        <v>51</v>
      </c>
      <c r="T333" t="s">
        <v>1128</v>
      </c>
      <c r="U333" t="s">
        <v>31</v>
      </c>
      <c r="V333" t="s">
        <v>53</v>
      </c>
      <c r="W333" t="s">
        <v>1129</v>
      </c>
      <c r="X333" s="9">
        <v>25.11</v>
      </c>
      <c r="Y333">
        <v>3</v>
      </c>
      <c r="Z333" s="12">
        <v>0</v>
      </c>
      <c r="AA333" s="9">
        <v>6.5286</v>
      </c>
      <c r="AB333" t="str">
        <f>IF(AND(SalesData[[#This Row],[Profit]]=0,SalesData[[#This Row],[Sales]]&gt;0),"Zero-Profit Order","OK")</f>
        <v>OK</v>
      </c>
      <c r="AC333" s="9">
        <f>IFERROR(SalesData[[#This Row],[Profit]]/SalesData[[#This Row],[Sales]],0)</f>
        <v>0.26</v>
      </c>
      <c r="AE333"/>
    </row>
    <row r="334" spans="1:31" x14ac:dyDescent="0.25">
      <c r="A334">
        <v>6111</v>
      </c>
      <c r="B334" t="s">
        <v>3354</v>
      </c>
      <c r="C334" s="2">
        <v>42213</v>
      </c>
      <c r="D334" s="13">
        <v>42690</v>
      </c>
      <c r="E334" s="8">
        <f>IF(SalesData[[#This Row],[Ship Date]]&lt;SalesData[[#This Row],[Order Date]], SalesData[[#This Row],[Ship Date]], SalesData[[#This Row],[Order Date]])</f>
        <v>42213</v>
      </c>
      <c r="F334" s="8">
        <f>IF(SalesData[[#This Row],[Ship Date]]&lt;SalesData[[#This Row],[Order Date]], SalesData[[#This Row],[Order Date]], SalesData[[#This Row],[Ship Date]])</f>
        <v>42690</v>
      </c>
      <c r="G334" s="11">
        <f>SalesData[[#This Row],[Shipdate fixed]] - SalesData[[#This Row],[Orderdate fixed]]</f>
        <v>477</v>
      </c>
      <c r="H334" s="11">
        <f>YEAR(SalesData[[#This Row],[Orderdate fixed]])</f>
        <v>2015</v>
      </c>
      <c r="I334" s="11" t="str">
        <f>"Q"&amp;ROUNDUP(MONTH(SalesData[[#This Row],[Orderdate fixed]])/3,0)</f>
        <v>Q3</v>
      </c>
      <c r="J334" s="8" t="str">
        <f>TEXT(SalesData[[#This Row],[Orderdate fixed]],"mmm")</f>
        <v>Jul</v>
      </c>
      <c r="K334" t="s">
        <v>38</v>
      </c>
      <c r="L334" t="s">
        <v>3355</v>
      </c>
      <c r="M334" s="14" t="s">
        <v>3356</v>
      </c>
      <c r="N334" t="s">
        <v>25</v>
      </c>
      <c r="O334" t="s">
        <v>26</v>
      </c>
      <c r="P334" t="s">
        <v>2965</v>
      </c>
      <c r="Q334" t="s">
        <v>215</v>
      </c>
      <c r="R334" s="5">
        <v>44134</v>
      </c>
      <c r="S334" t="s">
        <v>62</v>
      </c>
      <c r="T334" t="s">
        <v>2315</v>
      </c>
      <c r="U334" t="s">
        <v>31</v>
      </c>
      <c r="V334" t="s">
        <v>35</v>
      </c>
      <c r="W334" t="s">
        <v>2316</v>
      </c>
      <c r="X334" s="9">
        <v>1474.8019999999999</v>
      </c>
      <c r="Y334">
        <v>7</v>
      </c>
      <c r="Z334" s="12">
        <v>0.3</v>
      </c>
      <c r="AA334" s="9">
        <v>-21.0686</v>
      </c>
      <c r="AB334" t="str">
        <f>IF(AND(SalesData[[#This Row],[Profit]]=0,SalesData[[#This Row],[Sales]]&gt;0),"Zero-Profit Order","OK")</f>
        <v>OK</v>
      </c>
      <c r="AC334" s="9">
        <f>IFERROR(SalesData[[#This Row],[Profit]]/SalesData[[#This Row],[Sales]],0)</f>
        <v>-1.4285714285714287E-2</v>
      </c>
      <c r="AE334"/>
    </row>
    <row r="335" spans="1:31" x14ac:dyDescent="0.25">
      <c r="A335">
        <v>5735</v>
      </c>
      <c r="B335" t="s">
        <v>3233</v>
      </c>
      <c r="C335" s="2">
        <v>43404</v>
      </c>
      <c r="D335" s="13">
        <v>42773</v>
      </c>
      <c r="E335" s="8">
        <f>IF(SalesData[[#This Row],[Ship Date]]&lt;SalesData[[#This Row],[Order Date]], SalesData[[#This Row],[Ship Date]], SalesData[[#This Row],[Order Date]])</f>
        <v>42773</v>
      </c>
      <c r="F335" s="8">
        <f>IF(SalesData[[#This Row],[Ship Date]]&lt;SalesData[[#This Row],[Order Date]], SalesData[[#This Row],[Order Date]], SalesData[[#This Row],[Ship Date]])</f>
        <v>43404</v>
      </c>
      <c r="G335" s="11">
        <f>SalesData[[#This Row],[Shipdate fixed]] - SalesData[[#This Row],[Orderdate fixed]]</f>
        <v>631</v>
      </c>
      <c r="H335" s="11">
        <f>YEAR(SalesData[[#This Row],[Orderdate fixed]])</f>
        <v>2017</v>
      </c>
      <c r="I335" s="11" t="str">
        <f>"Q"&amp;ROUNDUP(MONTH(SalesData[[#This Row],[Orderdate fixed]])/3,0)</f>
        <v>Q1</v>
      </c>
      <c r="J335" s="8" t="str">
        <f>TEXT(SalesData[[#This Row],[Orderdate fixed]],"mmm")</f>
        <v>Feb</v>
      </c>
      <c r="K335" t="s">
        <v>78</v>
      </c>
      <c r="L335" t="s">
        <v>314</v>
      </c>
      <c r="M335" s="14" t="s">
        <v>315</v>
      </c>
      <c r="N335" t="s">
        <v>81</v>
      </c>
      <c r="O335" t="s">
        <v>26</v>
      </c>
      <c r="P335" t="s">
        <v>3234</v>
      </c>
      <c r="Q335" t="s">
        <v>411</v>
      </c>
      <c r="R335" s="5">
        <v>6460</v>
      </c>
      <c r="S335" t="s">
        <v>62</v>
      </c>
      <c r="T335" t="s">
        <v>1249</v>
      </c>
      <c r="U335" t="s">
        <v>31</v>
      </c>
      <c r="V335" t="s">
        <v>53</v>
      </c>
      <c r="W335" t="s">
        <v>1250</v>
      </c>
      <c r="X335" s="9">
        <v>25.16</v>
      </c>
      <c r="Y335">
        <v>2</v>
      </c>
      <c r="Z335" s="12">
        <v>0</v>
      </c>
      <c r="AA335" s="9">
        <v>8.5543999999999993</v>
      </c>
      <c r="AB335" t="str">
        <f>IF(AND(SalesData[[#This Row],[Profit]]=0,SalesData[[#This Row],[Sales]]&gt;0),"Zero-Profit Order","OK")</f>
        <v>OK</v>
      </c>
      <c r="AC335" s="9">
        <f>IFERROR(SalesData[[#This Row],[Profit]]/SalesData[[#This Row],[Sales]],0)</f>
        <v>0.33999999999999997</v>
      </c>
      <c r="AE335"/>
    </row>
    <row r="336" spans="1:31" x14ac:dyDescent="0.25">
      <c r="A336">
        <v>6114</v>
      </c>
      <c r="B336" t="s">
        <v>3354</v>
      </c>
      <c r="C336" s="2">
        <v>42214</v>
      </c>
      <c r="D336" s="13">
        <v>42690</v>
      </c>
      <c r="E336" s="8">
        <f>IF(SalesData[[#This Row],[Ship Date]]&lt;SalesData[[#This Row],[Order Date]], SalesData[[#This Row],[Ship Date]], SalesData[[#This Row],[Order Date]])</f>
        <v>42214</v>
      </c>
      <c r="F336" s="8">
        <f>IF(SalesData[[#This Row],[Ship Date]]&lt;SalesData[[#This Row],[Order Date]], SalesData[[#This Row],[Order Date]], SalesData[[#This Row],[Ship Date]])</f>
        <v>42690</v>
      </c>
      <c r="G336" s="11">
        <f>SalesData[[#This Row],[Shipdate fixed]] - SalesData[[#This Row],[Orderdate fixed]]</f>
        <v>476</v>
      </c>
      <c r="H336" s="11">
        <f>YEAR(SalesData[[#This Row],[Orderdate fixed]])</f>
        <v>2015</v>
      </c>
      <c r="I336" s="11" t="str">
        <f>"Q"&amp;ROUNDUP(MONTH(SalesData[[#This Row],[Orderdate fixed]])/3,0)</f>
        <v>Q3</v>
      </c>
      <c r="J336" s="8" t="str">
        <f>TEXT(SalesData[[#This Row],[Orderdate fixed]],"mmm")</f>
        <v>Jul</v>
      </c>
      <c r="K336" t="s">
        <v>38</v>
      </c>
      <c r="L336" t="s">
        <v>3355</v>
      </c>
      <c r="M336" s="14" t="s">
        <v>3356</v>
      </c>
      <c r="N336" t="s">
        <v>25</v>
      </c>
      <c r="O336" t="s">
        <v>26</v>
      </c>
      <c r="P336" t="s">
        <v>2965</v>
      </c>
      <c r="Q336" t="s">
        <v>215</v>
      </c>
      <c r="R336" s="5">
        <v>44134</v>
      </c>
      <c r="S336" t="s">
        <v>62</v>
      </c>
      <c r="T336" t="s">
        <v>34</v>
      </c>
      <c r="U336" t="s">
        <v>31</v>
      </c>
      <c r="V336" t="s">
        <v>35</v>
      </c>
      <c r="W336" t="s">
        <v>36</v>
      </c>
      <c r="X336" s="9">
        <v>1537.0740000000001</v>
      </c>
      <c r="Y336">
        <v>9</v>
      </c>
      <c r="Z336" s="12">
        <v>0.3</v>
      </c>
      <c r="AA336" s="9">
        <v>0</v>
      </c>
      <c r="AB336" t="str">
        <f>IF(AND(SalesData[[#This Row],[Profit]]=0,SalesData[[#This Row],[Sales]]&gt;0),"Zero-Profit Order","OK")</f>
        <v>Zero-Profit Order</v>
      </c>
      <c r="AC336" s="9">
        <f>IFERROR(SalesData[[#This Row],[Profit]]/SalesData[[#This Row],[Sales]],0)</f>
        <v>0</v>
      </c>
      <c r="AE336"/>
    </row>
    <row r="337" spans="1:31" x14ac:dyDescent="0.25">
      <c r="A337">
        <v>5547</v>
      </c>
      <c r="B337" t="s">
        <v>3172</v>
      </c>
      <c r="C337" s="2">
        <v>42365</v>
      </c>
      <c r="D337" s="13">
        <v>42956</v>
      </c>
      <c r="E337" s="8">
        <f>IF(SalesData[[#This Row],[Ship Date]]&lt;SalesData[[#This Row],[Order Date]], SalesData[[#This Row],[Ship Date]], SalesData[[#This Row],[Order Date]])</f>
        <v>42365</v>
      </c>
      <c r="F337" s="8">
        <f>IF(SalesData[[#This Row],[Ship Date]]&lt;SalesData[[#This Row],[Order Date]], SalesData[[#This Row],[Order Date]], SalesData[[#This Row],[Ship Date]])</f>
        <v>42956</v>
      </c>
      <c r="G337" s="11">
        <f>SalesData[[#This Row],[Shipdate fixed]] - SalesData[[#This Row],[Orderdate fixed]]</f>
        <v>591</v>
      </c>
      <c r="H337" s="11">
        <f>YEAR(SalesData[[#This Row],[Orderdate fixed]])</f>
        <v>2015</v>
      </c>
      <c r="I337" s="11" t="str">
        <f>"Q"&amp;ROUNDUP(MONTH(SalesData[[#This Row],[Orderdate fixed]])/3,0)</f>
        <v>Q4</v>
      </c>
      <c r="J337" s="8" t="str">
        <f>TEXT(SalesData[[#This Row],[Orderdate fixed]],"mmm")</f>
        <v>Dec</v>
      </c>
      <c r="K337" t="s">
        <v>78</v>
      </c>
      <c r="L337" t="s">
        <v>2148</v>
      </c>
      <c r="M337" s="14" t="s">
        <v>2149</v>
      </c>
      <c r="N337" t="s">
        <v>25</v>
      </c>
      <c r="O337" t="s">
        <v>26</v>
      </c>
      <c r="P337" t="s">
        <v>3173</v>
      </c>
      <c r="Q337" t="s">
        <v>69</v>
      </c>
      <c r="R337" s="5">
        <v>84020</v>
      </c>
      <c r="S337" t="s">
        <v>51</v>
      </c>
      <c r="T337" t="s">
        <v>2595</v>
      </c>
      <c r="U337" t="s">
        <v>31</v>
      </c>
      <c r="V337" t="s">
        <v>53</v>
      </c>
      <c r="W337" t="s">
        <v>2596</v>
      </c>
      <c r="X337" s="9">
        <v>25.16</v>
      </c>
      <c r="Y337">
        <v>2</v>
      </c>
      <c r="Z337" s="12">
        <v>0</v>
      </c>
      <c r="AA337" s="9">
        <v>10.5672</v>
      </c>
      <c r="AB337" t="str">
        <f>IF(AND(SalesData[[#This Row],[Profit]]=0,SalesData[[#This Row],[Sales]]&gt;0),"Zero-Profit Order","OK")</f>
        <v>OK</v>
      </c>
      <c r="AC337" s="9">
        <f>IFERROR(SalesData[[#This Row],[Profit]]/SalesData[[#This Row],[Sales]],0)</f>
        <v>0.42</v>
      </c>
      <c r="AE337"/>
    </row>
    <row r="338" spans="1:31" x14ac:dyDescent="0.25">
      <c r="A338">
        <v>7759</v>
      </c>
      <c r="B338" t="s">
        <v>3819</v>
      </c>
      <c r="C338" s="2">
        <v>42662</v>
      </c>
      <c r="D338" s="13">
        <v>43055</v>
      </c>
      <c r="E338" s="8">
        <f>IF(SalesData[[#This Row],[Ship Date]]&lt;SalesData[[#This Row],[Order Date]], SalesData[[#This Row],[Ship Date]], SalesData[[#This Row],[Order Date]])</f>
        <v>42662</v>
      </c>
      <c r="F338" s="8">
        <f>IF(SalesData[[#This Row],[Ship Date]]&lt;SalesData[[#This Row],[Order Date]], SalesData[[#This Row],[Order Date]], SalesData[[#This Row],[Ship Date]])</f>
        <v>43055</v>
      </c>
      <c r="G338" s="11">
        <f>SalesData[[#This Row],[Shipdate fixed]] - SalesData[[#This Row],[Orderdate fixed]]</f>
        <v>393</v>
      </c>
      <c r="H338" s="11">
        <f>YEAR(SalesData[[#This Row],[Orderdate fixed]])</f>
        <v>2016</v>
      </c>
      <c r="I338" s="11" t="str">
        <f>"Q"&amp;ROUNDUP(MONTH(SalesData[[#This Row],[Orderdate fixed]])/3,0)</f>
        <v>Q4</v>
      </c>
      <c r="J338" s="8" t="str">
        <f>TEXT(SalesData[[#This Row],[Orderdate fixed]],"mmm")</f>
        <v>Oct</v>
      </c>
      <c r="K338" t="s">
        <v>22</v>
      </c>
      <c r="L338" t="s">
        <v>1092</v>
      </c>
      <c r="M338" s="14" t="s">
        <v>1093</v>
      </c>
      <c r="N338" t="s">
        <v>81</v>
      </c>
      <c r="O338" t="s">
        <v>26</v>
      </c>
      <c r="P338" t="s">
        <v>2935</v>
      </c>
      <c r="Q338" t="s">
        <v>109</v>
      </c>
      <c r="R338" s="5">
        <v>14215</v>
      </c>
      <c r="S338" t="s">
        <v>62</v>
      </c>
      <c r="T338" t="s">
        <v>2954</v>
      </c>
      <c r="U338" t="s">
        <v>31</v>
      </c>
      <c r="V338" t="s">
        <v>53</v>
      </c>
      <c r="W338" t="s">
        <v>2955</v>
      </c>
      <c r="X338" s="9">
        <v>154.94999999999999</v>
      </c>
      <c r="Y338">
        <v>3</v>
      </c>
      <c r="Z338" s="12">
        <v>0</v>
      </c>
      <c r="AA338" s="9">
        <v>30.99</v>
      </c>
      <c r="AB338" t="str">
        <f>IF(AND(SalesData[[#This Row],[Profit]]=0,SalesData[[#This Row],[Sales]]&gt;0),"Zero-Profit Order","OK")</f>
        <v>OK</v>
      </c>
      <c r="AC338" s="9">
        <f>IFERROR(SalesData[[#This Row],[Profit]]/SalesData[[#This Row],[Sales]],0)</f>
        <v>0.2</v>
      </c>
      <c r="AE338"/>
    </row>
    <row r="339" spans="1:31" x14ac:dyDescent="0.25">
      <c r="A339">
        <v>7276</v>
      </c>
      <c r="B339" t="s">
        <v>3678</v>
      </c>
      <c r="C339" s="2">
        <v>42655</v>
      </c>
      <c r="D339" s="13">
        <v>42325</v>
      </c>
      <c r="E339" s="8">
        <f>IF(SalesData[[#This Row],[Ship Date]]&lt;SalesData[[#This Row],[Order Date]], SalesData[[#This Row],[Ship Date]], SalesData[[#This Row],[Order Date]])</f>
        <v>42325</v>
      </c>
      <c r="F339" s="8">
        <f>IF(SalesData[[#This Row],[Ship Date]]&lt;SalesData[[#This Row],[Order Date]], SalesData[[#This Row],[Order Date]], SalesData[[#This Row],[Ship Date]])</f>
        <v>42655</v>
      </c>
      <c r="G339" s="11">
        <f>SalesData[[#This Row],[Shipdate fixed]] - SalesData[[#This Row],[Orderdate fixed]]</f>
        <v>330</v>
      </c>
      <c r="H339" s="11">
        <f>YEAR(SalesData[[#This Row],[Orderdate fixed]])</f>
        <v>2015</v>
      </c>
      <c r="I339" s="11" t="str">
        <f>"Q"&amp;ROUNDUP(MONTH(SalesData[[#This Row],[Orderdate fixed]])/3,0)</f>
        <v>Q4</v>
      </c>
      <c r="J339" s="8" t="str">
        <f>TEXT(SalesData[[#This Row],[Orderdate fixed]],"mmm")</f>
        <v>Nov</v>
      </c>
      <c r="K339" t="s">
        <v>38</v>
      </c>
      <c r="L339" t="s">
        <v>3679</v>
      </c>
      <c r="M339" s="14" t="s">
        <v>3680</v>
      </c>
      <c r="N339" t="s">
        <v>90</v>
      </c>
      <c r="O339" t="s">
        <v>26</v>
      </c>
      <c r="P339" t="s">
        <v>3681</v>
      </c>
      <c r="Q339" t="s">
        <v>3682</v>
      </c>
      <c r="R339" s="5">
        <v>59601</v>
      </c>
      <c r="S339" t="s">
        <v>51</v>
      </c>
      <c r="T339" t="s">
        <v>816</v>
      </c>
      <c r="U339" t="s">
        <v>31</v>
      </c>
      <c r="V339" t="s">
        <v>53</v>
      </c>
      <c r="W339" t="s">
        <v>817</v>
      </c>
      <c r="X339" s="9">
        <v>63.98</v>
      </c>
      <c r="Y339">
        <v>7</v>
      </c>
      <c r="Z339" s="12">
        <v>0</v>
      </c>
      <c r="AA339" s="9">
        <v>21.7532</v>
      </c>
      <c r="AB339" t="str">
        <f>IF(AND(SalesData[[#This Row],[Profit]]=0,SalesData[[#This Row],[Sales]]&gt;0),"Zero-Profit Order","OK")</f>
        <v>OK</v>
      </c>
      <c r="AC339" s="9">
        <f>IFERROR(SalesData[[#This Row],[Profit]]/SalesData[[#This Row],[Sales]],0)</f>
        <v>0.34</v>
      </c>
      <c r="AE339"/>
    </row>
    <row r="340" spans="1:31" x14ac:dyDescent="0.25">
      <c r="A340">
        <v>105</v>
      </c>
      <c r="B340" t="s">
        <v>161</v>
      </c>
      <c r="C340" s="2">
        <v>42654</v>
      </c>
      <c r="D340" s="13">
        <v>42325</v>
      </c>
      <c r="E340" s="8">
        <f>IF(SalesData[[#This Row],[Ship Date]]&lt;SalesData[[#This Row],[Order Date]], SalesData[[#This Row],[Ship Date]], SalesData[[#This Row],[Order Date]])</f>
        <v>42325</v>
      </c>
      <c r="F340" s="8">
        <f>IF(SalesData[[#This Row],[Ship Date]]&lt;SalesData[[#This Row],[Order Date]], SalesData[[#This Row],[Order Date]], SalesData[[#This Row],[Ship Date]])</f>
        <v>42654</v>
      </c>
      <c r="G340" s="11">
        <f>SalesData[[#This Row],[Shipdate fixed]] - SalesData[[#This Row],[Orderdate fixed]]</f>
        <v>329</v>
      </c>
      <c r="H340" s="11">
        <f>YEAR(SalesData[[#This Row],[Orderdate fixed]])</f>
        <v>2015</v>
      </c>
      <c r="I340" s="11" t="str">
        <f>"Q"&amp;ROUNDUP(MONTH(SalesData[[#This Row],[Orderdate fixed]])/3,0)</f>
        <v>Q4</v>
      </c>
      <c r="J340" s="8" t="str">
        <f>TEXT(SalesData[[#This Row],[Orderdate fixed]],"mmm")</f>
        <v>Nov</v>
      </c>
      <c r="K340" t="s">
        <v>38</v>
      </c>
      <c r="L340" t="s">
        <v>162</v>
      </c>
      <c r="M340" s="14" t="s">
        <v>163</v>
      </c>
      <c r="N340" t="s">
        <v>25</v>
      </c>
      <c r="O340" t="s">
        <v>26</v>
      </c>
      <c r="P340" t="s">
        <v>164</v>
      </c>
      <c r="Q340" t="s">
        <v>165</v>
      </c>
      <c r="R340" s="5">
        <v>80013</v>
      </c>
      <c r="S340" t="s">
        <v>51</v>
      </c>
      <c r="T340" t="s">
        <v>166</v>
      </c>
      <c r="U340" t="s">
        <v>31</v>
      </c>
      <c r="V340" t="s">
        <v>53</v>
      </c>
      <c r="W340" t="s">
        <v>167</v>
      </c>
      <c r="X340" s="9">
        <v>102.36</v>
      </c>
      <c r="Y340">
        <v>3</v>
      </c>
      <c r="Z340" s="12">
        <v>0.2</v>
      </c>
      <c r="AA340" s="9">
        <v>-3.8384999999999998</v>
      </c>
      <c r="AB340" t="str">
        <f>IF(AND(SalesData[[#This Row],[Profit]]=0,SalesData[[#This Row],[Sales]]&gt;0),"Zero-Profit Order","OK")</f>
        <v>OK</v>
      </c>
      <c r="AC340" s="9">
        <f>IFERROR(SalesData[[#This Row],[Profit]]/SalesData[[#This Row],[Sales]],0)</f>
        <v>-3.7499999999999999E-2</v>
      </c>
      <c r="AE340"/>
    </row>
    <row r="341" spans="1:31" x14ac:dyDescent="0.25">
      <c r="A341">
        <v>9692</v>
      </c>
      <c r="B341" t="s">
        <v>4318</v>
      </c>
      <c r="C341" s="2">
        <v>42656</v>
      </c>
      <c r="D341" s="13">
        <v>42325</v>
      </c>
      <c r="E341" s="8">
        <f>IF(SalesData[[#This Row],[Ship Date]]&lt;SalesData[[#This Row],[Order Date]], SalesData[[#This Row],[Ship Date]], SalesData[[#This Row],[Order Date]])</f>
        <v>42325</v>
      </c>
      <c r="F341" s="8">
        <f>IF(SalesData[[#This Row],[Ship Date]]&lt;SalesData[[#This Row],[Order Date]], SalesData[[#This Row],[Order Date]], SalesData[[#This Row],[Ship Date]])</f>
        <v>42656</v>
      </c>
      <c r="G341" s="11">
        <f>SalesData[[#This Row],[Shipdate fixed]] - SalesData[[#This Row],[Orderdate fixed]]</f>
        <v>331</v>
      </c>
      <c r="H341" s="11">
        <f>YEAR(SalesData[[#This Row],[Orderdate fixed]])</f>
        <v>2015</v>
      </c>
      <c r="I341" s="11" t="str">
        <f>"Q"&amp;ROUNDUP(MONTH(SalesData[[#This Row],[Orderdate fixed]])/3,0)</f>
        <v>Q4</v>
      </c>
      <c r="J341" s="8" t="str">
        <f>TEXT(SalesData[[#This Row],[Orderdate fixed]],"mmm")</f>
        <v>Nov</v>
      </c>
      <c r="K341" t="s">
        <v>38</v>
      </c>
      <c r="L341" t="s">
        <v>385</v>
      </c>
      <c r="M341" s="14" t="s">
        <v>386</v>
      </c>
      <c r="N341" t="s">
        <v>25</v>
      </c>
      <c r="O341" t="s">
        <v>26</v>
      </c>
      <c r="P341" t="s">
        <v>91</v>
      </c>
      <c r="Q341" t="s">
        <v>83</v>
      </c>
      <c r="R341" s="5">
        <v>77041</v>
      </c>
      <c r="S341" t="s">
        <v>84</v>
      </c>
      <c r="T341" t="s">
        <v>980</v>
      </c>
      <c r="U341" t="s">
        <v>31</v>
      </c>
      <c r="V341" t="s">
        <v>32</v>
      </c>
      <c r="W341" t="s">
        <v>981</v>
      </c>
      <c r="X341" s="9">
        <v>613.99919999999997</v>
      </c>
      <c r="Y341">
        <v>3</v>
      </c>
      <c r="Z341" s="12">
        <v>0.32</v>
      </c>
      <c r="AA341" s="9">
        <v>-18.058800000000002</v>
      </c>
      <c r="AB341" t="str">
        <f>IF(AND(SalesData[[#This Row],[Profit]]=0,SalesData[[#This Row],[Sales]]&gt;0),"Zero-Profit Order","OK")</f>
        <v>OK</v>
      </c>
      <c r="AC341" s="9">
        <f>IFERROR(SalesData[[#This Row],[Profit]]/SalesData[[#This Row],[Sales]],0)</f>
        <v>-2.9411764705882356E-2</v>
      </c>
      <c r="AE341"/>
    </row>
    <row r="342" spans="1:31" x14ac:dyDescent="0.25">
      <c r="A342">
        <v>5936</v>
      </c>
      <c r="B342" t="s">
        <v>3307</v>
      </c>
      <c r="C342" s="2">
        <v>42057</v>
      </c>
      <c r="D342" s="13">
        <v>42467</v>
      </c>
      <c r="E342" s="8">
        <f>IF(SalesData[[#This Row],[Ship Date]]&lt;SalesData[[#This Row],[Order Date]], SalesData[[#This Row],[Ship Date]], SalesData[[#This Row],[Order Date]])</f>
        <v>42057</v>
      </c>
      <c r="F342" s="8">
        <f>IF(SalesData[[#This Row],[Ship Date]]&lt;SalesData[[#This Row],[Order Date]], SalesData[[#This Row],[Order Date]], SalesData[[#This Row],[Ship Date]])</f>
        <v>42467</v>
      </c>
      <c r="G342" s="11">
        <f>SalesData[[#This Row],[Shipdate fixed]] - SalesData[[#This Row],[Orderdate fixed]]</f>
        <v>410</v>
      </c>
      <c r="H342" s="11">
        <f>YEAR(SalesData[[#This Row],[Orderdate fixed]])</f>
        <v>2015</v>
      </c>
      <c r="I342" s="11" t="str">
        <f>"Q"&amp;ROUNDUP(MONTH(SalesData[[#This Row],[Orderdate fixed]])/3,0)</f>
        <v>Q1</v>
      </c>
      <c r="J342" s="8" t="str">
        <f>TEXT(SalesData[[#This Row],[Orderdate fixed]],"mmm")</f>
        <v>Feb</v>
      </c>
      <c r="K342" t="s">
        <v>407</v>
      </c>
      <c r="L342" t="s">
        <v>652</v>
      </c>
      <c r="M342" s="14" t="s">
        <v>653</v>
      </c>
      <c r="N342" t="s">
        <v>90</v>
      </c>
      <c r="O342" t="s">
        <v>26</v>
      </c>
      <c r="P342" t="s">
        <v>176</v>
      </c>
      <c r="Q342" t="s">
        <v>177</v>
      </c>
      <c r="R342" s="5">
        <v>98103</v>
      </c>
      <c r="S342" t="s">
        <v>51</v>
      </c>
      <c r="T342" t="s">
        <v>642</v>
      </c>
      <c r="U342" t="s">
        <v>31</v>
      </c>
      <c r="V342" t="s">
        <v>53</v>
      </c>
      <c r="W342" t="s">
        <v>643</v>
      </c>
      <c r="X342" s="9">
        <v>25.4</v>
      </c>
      <c r="Y342">
        <v>5</v>
      </c>
      <c r="Z342" s="12">
        <v>0</v>
      </c>
      <c r="AA342" s="9">
        <v>8.6359999999999992</v>
      </c>
      <c r="AB342" t="str">
        <f>IF(AND(SalesData[[#This Row],[Profit]]=0,SalesData[[#This Row],[Sales]]&gt;0),"Zero-Profit Order","OK")</f>
        <v>OK</v>
      </c>
      <c r="AC342" s="9">
        <f>IFERROR(SalesData[[#This Row],[Profit]]/SalesData[[#This Row],[Sales]],0)</f>
        <v>0.33999999999999997</v>
      </c>
      <c r="AE342"/>
    </row>
    <row r="343" spans="1:31" x14ac:dyDescent="0.25">
      <c r="A343">
        <v>4452</v>
      </c>
      <c r="B343" t="s">
        <v>2803</v>
      </c>
      <c r="C343" s="2">
        <v>42058</v>
      </c>
      <c r="D343" s="13">
        <v>42528</v>
      </c>
      <c r="E343" s="8">
        <f>IF(SalesData[[#This Row],[Ship Date]]&lt;SalesData[[#This Row],[Order Date]], SalesData[[#This Row],[Ship Date]], SalesData[[#This Row],[Order Date]])</f>
        <v>42058</v>
      </c>
      <c r="F343" s="8">
        <f>IF(SalesData[[#This Row],[Ship Date]]&lt;SalesData[[#This Row],[Order Date]], SalesData[[#This Row],[Order Date]], SalesData[[#This Row],[Ship Date]])</f>
        <v>42528</v>
      </c>
      <c r="G343" s="11">
        <f>SalesData[[#This Row],[Shipdate fixed]] - SalesData[[#This Row],[Orderdate fixed]]</f>
        <v>470</v>
      </c>
      <c r="H343" s="11">
        <f>YEAR(SalesData[[#This Row],[Orderdate fixed]])</f>
        <v>2015</v>
      </c>
      <c r="I343" s="11" t="str">
        <f>"Q"&amp;ROUNDUP(MONTH(SalesData[[#This Row],[Orderdate fixed]])/3,0)</f>
        <v>Q1</v>
      </c>
      <c r="J343" s="8" t="str">
        <f>TEXT(SalesData[[#This Row],[Orderdate fixed]],"mmm")</f>
        <v>Feb</v>
      </c>
      <c r="K343" t="s">
        <v>78</v>
      </c>
      <c r="L343" t="s">
        <v>2674</v>
      </c>
      <c r="M343" s="14" t="s">
        <v>2675</v>
      </c>
      <c r="N343" t="s">
        <v>25</v>
      </c>
      <c r="O343" t="s">
        <v>26</v>
      </c>
      <c r="P343" t="s">
        <v>310</v>
      </c>
      <c r="Q343" t="s">
        <v>50</v>
      </c>
      <c r="R343" s="5">
        <v>94109</v>
      </c>
      <c r="S343" t="s">
        <v>51</v>
      </c>
      <c r="T343" t="s">
        <v>642</v>
      </c>
      <c r="U343" t="s">
        <v>31</v>
      </c>
      <c r="V343" t="s">
        <v>53</v>
      </c>
      <c r="W343" t="s">
        <v>643</v>
      </c>
      <c r="X343" s="9">
        <v>25.4</v>
      </c>
      <c r="Y343">
        <v>5</v>
      </c>
      <c r="Z343" s="12">
        <v>0</v>
      </c>
      <c r="AA343" s="9">
        <v>8.6359999999999992</v>
      </c>
      <c r="AB343" t="str">
        <f>IF(AND(SalesData[[#This Row],[Profit]]=0,SalesData[[#This Row],[Sales]]&gt;0),"Zero-Profit Order","OK")</f>
        <v>OK</v>
      </c>
      <c r="AC343" s="9">
        <f>IFERROR(SalesData[[#This Row],[Profit]]/SalesData[[#This Row],[Sales]],0)</f>
        <v>0.33999999999999997</v>
      </c>
      <c r="AE343"/>
    </row>
    <row r="344" spans="1:31" x14ac:dyDescent="0.25">
      <c r="A344">
        <v>953</v>
      </c>
      <c r="B344" t="s">
        <v>905</v>
      </c>
      <c r="C344" s="2">
        <v>42280</v>
      </c>
      <c r="D344" s="13">
        <v>42920</v>
      </c>
      <c r="E344" s="8">
        <f>IF(SalesData[[#This Row],[Ship Date]]&lt;SalesData[[#This Row],[Order Date]], SalesData[[#This Row],[Ship Date]], SalesData[[#This Row],[Order Date]])</f>
        <v>42280</v>
      </c>
      <c r="F344" s="8">
        <f>IF(SalesData[[#This Row],[Ship Date]]&lt;SalesData[[#This Row],[Order Date]], SalesData[[#This Row],[Order Date]], SalesData[[#This Row],[Ship Date]])</f>
        <v>42920</v>
      </c>
      <c r="G344" s="11">
        <f>SalesData[[#This Row],[Shipdate fixed]] - SalesData[[#This Row],[Orderdate fixed]]</f>
        <v>640</v>
      </c>
      <c r="H344" s="11">
        <f>YEAR(SalesData[[#This Row],[Orderdate fixed]])</f>
        <v>2015</v>
      </c>
      <c r="I344" s="11" t="str">
        <f>"Q"&amp;ROUNDUP(MONTH(SalesData[[#This Row],[Orderdate fixed]])/3,0)</f>
        <v>Q4</v>
      </c>
      <c r="J344" s="8" t="str">
        <f>TEXT(SalesData[[#This Row],[Orderdate fixed]],"mmm")</f>
        <v>Oct</v>
      </c>
      <c r="K344" t="s">
        <v>38</v>
      </c>
      <c r="L344" t="s">
        <v>906</v>
      </c>
      <c r="M344" s="14" t="s">
        <v>907</v>
      </c>
      <c r="N344" t="s">
        <v>25</v>
      </c>
      <c r="O344" t="s">
        <v>26</v>
      </c>
      <c r="P344" t="s">
        <v>60</v>
      </c>
      <c r="Q344" t="s">
        <v>61</v>
      </c>
      <c r="R344" s="5">
        <v>19143</v>
      </c>
      <c r="S344" t="s">
        <v>62</v>
      </c>
      <c r="T344" t="s">
        <v>908</v>
      </c>
      <c r="U344" t="s">
        <v>31</v>
      </c>
      <c r="V344" t="s">
        <v>53</v>
      </c>
      <c r="W344" t="s">
        <v>298</v>
      </c>
      <c r="X344" s="9">
        <v>25.472000000000001</v>
      </c>
      <c r="Y344">
        <v>4</v>
      </c>
      <c r="Z344" s="12">
        <v>0.2</v>
      </c>
      <c r="AA344" s="9">
        <v>7.6416000000000004</v>
      </c>
      <c r="AB344" t="str">
        <f>IF(AND(SalesData[[#This Row],[Profit]]=0,SalesData[[#This Row],[Sales]]&gt;0),"Zero-Profit Order","OK")</f>
        <v>OK</v>
      </c>
      <c r="AC344" s="9">
        <f>IFERROR(SalesData[[#This Row],[Profit]]/SalesData[[#This Row],[Sales]],0)</f>
        <v>0.3</v>
      </c>
      <c r="AE344"/>
    </row>
    <row r="345" spans="1:31" x14ac:dyDescent="0.25">
      <c r="A345">
        <v>9932</v>
      </c>
      <c r="B345" t="s">
        <v>4377</v>
      </c>
      <c r="C345" s="2">
        <v>42657</v>
      </c>
      <c r="D345" s="13">
        <v>42325</v>
      </c>
      <c r="E345" s="8">
        <f>IF(SalesData[[#This Row],[Ship Date]]&lt;SalesData[[#This Row],[Order Date]], SalesData[[#This Row],[Ship Date]], SalesData[[#This Row],[Order Date]])</f>
        <v>42325</v>
      </c>
      <c r="F345" s="8">
        <f>IF(SalesData[[#This Row],[Ship Date]]&lt;SalesData[[#This Row],[Order Date]], SalesData[[#This Row],[Order Date]], SalesData[[#This Row],[Ship Date]])</f>
        <v>42657</v>
      </c>
      <c r="G345" s="11">
        <f>SalesData[[#This Row],[Shipdate fixed]] - SalesData[[#This Row],[Orderdate fixed]]</f>
        <v>332</v>
      </c>
      <c r="H345" s="11">
        <f>YEAR(SalesData[[#This Row],[Orderdate fixed]])</f>
        <v>2015</v>
      </c>
      <c r="I345" s="11" t="str">
        <f>"Q"&amp;ROUNDUP(MONTH(SalesData[[#This Row],[Orderdate fixed]])/3,0)</f>
        <v>Q4</v>
      </c>
      <c r="J345" s="8" t="str">
        <f>TEXT(SalesData[[#This Row],[Orderdate fixed]],"mmm")</f>
        <v>Nov</v>
      </c>
      <c r="K345" t="s">
        <v>38</v>
      </c>
      <c r="L345" t="s">
        <v>433</v>
      </c>
      <c r="M345" s="14" t="s">
        <v>434</v>
      </c>
      <c r="N345" t="s">
        <v>25</v>
      </c>
      <c r="O345" t="s">
        <v>26</v>
      </c>
      <c r="P345" t="s">
        <v>4378</v>
      </c>
      <c r="Q345" t="s">
        <v>50</v>
      </c>
      <c r="R345" s="5">
        <v>92404</v>
      </c>
      <c r="S345" t="s">
        <v>51</v>
      </c>
      <c r="T345" t="s">
        <v>1948</v>
      </c>
      <c r="U345" t="s">
        <v>31</v>
      </c>
      <c r="V345" t="s">
        <v>32</v>
      </c>
      <c r="W345" t="s">
        <v>1949</v>
      </c>
      <c r="X345" s="9">
        <v>683.33199999999999</v>
      </c>
      <c r="Y345">
        <v>4</v>
      </c>
      <c r="Z345" s="12">
        <v>0.15</v>
      </c>
      <c r="AA345" s="9">
        <v>-40.195999999999998</v>
      </c>
      <c r="AB345" t="str">
        <f>IF(AND(SalesData[[#This Row],[Profit]]=0,SalesData[[#This Row],[Sales]]&gt;0),"Zero-Profit Order","OK")</f>
        <v>OK</v>
      </c>
      <c r="AC345" s="9">
        <f>IFERROR(SalesData[[#This Row],[Profit]]/SalesData[[#This Row],[Sales]],0)</f>
        <v>-5.8823529411764705E-2</v>
      </c>
      <c r="AE345"/>
    </row>
    <row r="346" spans="1:31" x14ac:dyDescent="0.25">
      <c r="A346">
        <v>7343</v>
      </c>
      <c r="B346" t="s">
        <v>3710</v>
      </c>
      <c r="C346" s="2">
        <v>43494</v>
      </c>
      <c r="D346" s="13">
        <v>41647</v>
      </c>
      <c r="E346" s="8">
        <f>IF(SalesData[[#This Row],[Ship Date]]&lt;SalesData[[#This Row],[Order Date]], SalesData[[#This Row],[Ship Date]], SalesData[[#This Row],[Order Date]])</f>
        <v>41647</v>
      </c>
      <c r="F346" s="8">
        <f>IF(SalesData[[#This Row],[Ship Date]]&lt;SalesData[[#This Row],[Order Date]], SalesData[[#This Row],[Order Date]], SalesData[[#This Row],[Ship Date]])</f>
        <v>43494</v>
      </c>
      <c r="G346" s="11">
        <f>SalesData[[#This Row],[Shipdate fixed]] - SalesData[[#This Row],[Orderdate fixed]]</f>
        <v>1847</v>
      </c>
      <c r="H346" s="11">
        <f>YEAR(SalesData[[#This Row],[Orderdate fixed]])</f>
        <v>2014</v>
      </c>
      <c r="I346" s="11" t="str">
        <f>"Q"&amp;ROUNDUP(MONTH(SalesData[[#This Row],[Orderdate fixed]])/3,0)</f>
        <v>Q1</v>
      </c>
      <c r="J346" s="8" t="str">
        <f>TEXT(SalesData[[#This Row],[Orderdate fixed]],"mmm")</f>
        <v>Jan</v>
      </c>
      <c r="K346" t="s">
        <v>38</v>
      </c>
      <c r="L346" t="s">
        <v>1349</v>
      </c>
      <c r="M346" s="14" t="s">
        <v>1350</v>
      </c>
      <c r="N346" t="s">
        <v>25</v>
      </c>
      <c r="O346" t="s">
        <v>26</v>
      </c>
      <c r="P346" t="s">
        <v>2119</v>
      </c>
      <c r="Q346" t="s">
        <v>648</v>
      </c>
      <c r="R346" s="5">
        <v>30318</v>
      </c>
      <c r="S346" t="s">
        <v>29</v>
      </c>
      <c r="T346" t="s">
        <v>2882</v>
      </c>
      <c r="U346" t="s">
        <v>31</v>
      </c>
      <c r="V346" t="s">
        <v>53</v>
      </c>
      <c r="W346" t="s">
        <v>2883</v>
      </c>
      <c r="X346" s="9">
        <v>25.71</v>
      </c>
      <c r="Y346">
        <v>3</v>
      </c>
      <c r="Z346" s="12">
        <v>0</v>
      </c>
      <c r="AA346" s="9">
        <v>9.2555999999999994</v>
      </c>
      <c r="AB346" t="str">
        <f>IF(AND(SalesData[[#This Row],[Profit]]=0,SalesData[[#This Row],[Sales]]&gt;0),"Zero-Profit Order","OK")</f>
        <v>OK</v>
      </c>
      <c r="AC346" s="9">
        <f>IFERROR(SalesData[[#This Row],[Profit]]/SalesData[[#This Row],[Sales]],0)</f>
        <v>0.36</v>
      </c>
      <c r="AE346"/>
    </row>
    <row r="347" spans="1:31" x14ac:dyDescent="0.25">
      <c r="A347">
        <v>6300</v>
      </c>
      <c r="B347" t="s">
        <v>3416</v>
      </c>
      <c r="C347" s="2">
        <v>42841</v>
      </c>
      <c r="D347" s="13">
        <v>42806</v>
      </c>
      <c r="E347" s="8">
        <f>IF(SalesData[[#This Row],[Ship Date]]&lt;SalesData[[#This Row],[Order Date]], SalesData[[#This Row],[Ship Date]], SalesData[[#This Row],[Order Date]])</f>
        <v>42806</v>
      </c>
      <c r="F347" s="8">
        <f>IF(SalesData[[#This Row],[Ship Date]]&lt;SalesData[[#This Row],[Order Date]], SalesData[[#This Row],[Order Date]], SalesData[[#This Row],[Ship Date]])</f>
        <v>42841</v>
      </c>
      <c r="G347" s="11">
        <f>SalesData[[#This Row],[Shipdate fixed]] - SalesData[[#This Row],[Orderdate fixed]]</f>
        <v>35</v>
      </c>
      <c r="H347" s="11">
        <f>YEAR(SalesData[[#This Row],[Orderdate fixed]])</f>
        <v>2017</v>
      </c>
      <c r="I347" s="11" t="str">
        <f>"Q"&amp;ROUNDUP(MONTH(SalesData[[#This Row],[Orderdate fixed]])/3,0)</f>
        <v>Q1</v>
      </c>
      <c r="J347" s="8" t="str">
        <f>TEXT(SalesData[[#This Row],[Orderdate fixed]],"mmm")</f>
        <v>Mar</v>
      </c>
      <c r="K347" t="s">
        <v>78</v>
      </c>
      <c r="L347" t="s">
        <v>3417</v>
      </c>
      <c r="M347" s="14" t="s">
        <v>3418</v>
      </c>
      <c r="N347" t="s">
        <v>90</v>
      </c>
      <c r="O347" t="s">
        <v>26</v>
      </c>
      <c r="P347" t="s">
        <v>310</v>
      </c>
      <c r="Q347" t="s">
        <v>50</v>
      </c>
      <c r="R347" s="5">
        <v>94109</v>
      </c>
      <c r="S347" t="s">
        <v>51</v>
      </c>
      <c r="T347" t="s">
        <v>3419</v>
      </c>
      <c r="U347" t="s">
        <v>31</v>
      </c>
      <c r="V347" t="s">
        <v>53</v>
      </c>
      <c r="W347" t="s">
        <v>3420</v>
      </c>
      <c r="X347" s="9">
        <v>25.83</v>
      </c>
      <c r="Y347">
        <v>3</v>
      </c>
      <c r="Z347" s="12">
        <v>0</v>
      </c>
      <c r="AA347" s="9">
        <v>9.5571000000000002</v>
      </c>
      <c r="AB347" t="str">
        <f>IF(AND(SalesData[[#This Row],[Profit]]=0,SalesData[[#This Row],[Sales]]&gt;0),"Zero-Profit Order","OK")</f>
        <v>OK</v>
      </c>
      <c r="AC347" s="9">
        <f>IFERROR(SalesData[[#This Row],[Profit]]/SalesData[[#This Row],[Sales]],0)</f>
        <v>0.37000000000000005</v>
      </c>
      <c r="AE347"/>
    </row>
    <row r="348" spans="1:31" x14ac:dyDescent="0.25">
      <c r="A348">
        <v>7196</v>
      </c>
      <c r="B348" t="s">
        <v>3652</v>
      </c>
      <c r="C348" s="2">
        <v>42660</v>
      </c>
      <c r="D348" s="13">
        <v>42691</v>
      </c>
      <c r="E348" s="8">
        <f>IF(SalesData[[#This Row],[Ship Date]]&lt;SalesData[[#This Row],[Order Date]], SalesData[[#This Row],[Ship Date]], SalesData[[#This Row],[Order Date]])</f>
        <v>42660</v>
      </c>
      <c r="F348" s="8">
        <f>IF(SalesData[[#This Row],[Ship Date]]&lt;SalesData[[#This Row],[Order Date]], SalesData[[#This Row],[Order Date]], SalesData[[#This Row],[Ship Date]])</f>
        <v>42691</v>
      </c>
      <c r="G348" s="11">
        <f>SalesData[[#This Row],[Shipdate fixed]] - SalesData[[#This Row],[Orderdate fixed]]</f>
        <v>31</v>
      </c>
      <c r="H348" s="11">
        <f>YEAR(SalesData[[#This Row],[Orderdate fixed]])</f>
        <v>2016</v>
      </c>
      <c r="I348" s="11" t="str">
        <f>"Q"&amp;ROUNDUP(MONTH(SalesData[[#This Row],[Orderdate fixed]])/3,0)</f>
        <v>Q4</v>
      </c>
      <c r="J348" s="8" t="str">
        <f>TEXT(SalesData[[#This Row],[Orderdate fixed]],"mmm")</f>
        <v>Oct</v>
      </c>
      <c r="K348" t="s">
        <v>38</v>
      </c>
      <c r="L348" t="s">
        <v>3282</v>
      </c>
      <c r="M348" s="14" t="s">
        <v>3283</v>
      </c>
      <c r="N348" t="s">
        <v>90</v>
      </c>
      <c r="O348" t="s">
        <v>26</v>
      </c>
      <c r="P348" t="s">
        <v>176</v>
      </c>
      <c r="Q348" t="s">
        <v>177</v>
      </c>
      <c r="R348" s="5">
        <v>98103</v>
      </c>
      <c r="S348" t="s">
        <v>51</v>
      </c>
      <c r="T348" t="s">
        <v>75</v>
      </c>
      <c r="U348" t="s">
        <v>31</v>
      </c>
      <c r="V348" t="s">
        <v>53</v>
      </c>
      <c r="W348" t="s">
        <v>1842</v>
      </c>
      <c r="X348" s="9">
        <v>19.54</v>
      </c>
      <c r="Y348">
        <v>2</v>
      </c>
      <c r="Z348" s="12">
        <v>0</v>
      </c>
      <c r="AA348" s="9">
        <v>7.2298</v>
      </c>
      <c r="AB348" t="str">
        <f>IF(AND(SalesData[[#This Row],[Profit]]=0,SalesData[[#This Row],[Sales]]&gt;0),"Zero-Profit Order","OK")</f>
        <v>OK</v>
      </c>
      <c r="AC348" s="9">
        <f>IFERROR(SalesData[[#This Row],[Profit]]/SalesData[[#This Row],[Sales]],0)</f>
        <v>0.37</v>
      </c>
      <c r="AE348"/>
    </row>
    <row r="349" spans="1:31" x14ac:dyDescent="0.25">
      <c r="A349">
        <v>5138</v>
      </c>
      <c r="B349" t="s">
        <v>3029</v>
      </c>
      <c r="C349" s="2">
        <v>42659</v>
      </c>
      <c r="D349" s="13">
        <v>42691</v>
      </c>
      <c r="E349" s="8">
        <f>IF(SalesData[[#This Row],[Ship Date]]&lt;SalesData[[#This Row],[Order Date]], SalesData[[#This Row],[Ship Date]], SalesData[[#This Row],[Order Date]])</f>
        <v>42659</v>
      </c>
      <c r="F349" s="8">
        <f>IF(SalesData[[#This Row],[Ship Date]]&lt;SalesData[[#This Row],[Order Date]], SalesData[[#This Row],[Order Date]], SalesData[[#This Row],[Ship Date]])</f>
        <v>42691</v>
      </c>
      <c r="G349" s="11">
        <f>SalesData[[#This Row],[Shipdate fixed]] - SalesData[[#This Row],[Orderdate fixed]]</f>
        <v>32</v>
      </c>
      <c r="H349" s="11">
        <f>YEAR(SalesData[[#This Row],[Orderdate fixed]])</f>
        <v>2016</v>
      </c>
      <c r="I349" s="11" t="str">
        <f>"Q"&amp;ROUNDUP(MONTH(SalesData[[#This Row],[Orderdate fixed]])/3,0)</f>
        <v>Q4</v>
      </c>
      <c r="J349" s="8" t="str">
        <f>TEXT(SalesData[[#This Row],[Orderdate fixed]],"mmm")</f>
        <v>Oct</v>
      </c>
      <c r="K349" t="s">
        <v>38</v>
      </c>
      <c r="L349" t="s">
        <v>3030</v>
      </c>
      <c r="M349" s="14" t="s">
        <v>3031</v>
      </c>
      <c r="N349" t="s">
        <v>81</v>
      </c>
      <c r="O349" t="s">
        <v>26</v>
      </c>
      <c r="P349" t="s">
        <v>2997</v>
      </c>
      <c r="Q349" t="s">
        <v>1503</v>
      </c>
      <c r="R349" s="5">
        <v>73120</v>
      </c>
      <c r="S349" t="s">
        <v>84</v>
      </c>
      <c r="T349" t="s">
        <v>675</v>
      </c>
      <c r="U349" t="s">
        <v>31</v>
      </c>
      <c r="V349" t="s">
        <v>53</v>
      </c>
      <c r="W349" t="s">
        <v>676</v>
      </c>
      <c r="X349" s="9">
        <v>30.36</v>
      </c>
      <c r="Y349">
        <v>4</v>
      </c>
      <c r="Z349" s="12">
        <v>0</v>
      </c>
      <c r="AA349" s="9">
        <v>13.0548</v>
      </c>
      <c r="AB349" t="str">
        <f>IF(AND(SalesData[[#This Row],[Profit]]=0,SalesData[[#This Row],[Sales]]&gt;0),"Zero-Profit Order","OK")</f>
        <v>OK</v>
      </c>
      <c r="AC349" s="9">
        <f>IFERROR(SalesData[[#This Row],[Profit]]/SalesData[[#This Row],[Sales]],0)</f>
        <v>0.43</v>
      </c>
      <c r="AE349"/>
    </row>
    <row r="350" spans="1:31" x14ac:dyDescent="0.25">
      <c r="A350">
        <v>2515</v>
      </c>
      <c r="B350" t="s">
        <v>1915</v>
      </c>
      <c r="C350" s="2">
        <v>42186</v>
      </c>
      <c r="D350" s="13">
        <v>42691</v>
      </c>
      <c r="E350" s="8">
        <f>IF(SalesData[[#This Row],[Ship Date]]&lt;SalesData[[#This Row],[Order Date]], SalesData[[#This Row],[Ship Date]], SalesData[[#This Row],[Order Date]])</f>
        <v>42186</v>
      </c>
      <c r="F350" s="8">
        <f>IF(SalesData[[#This Row],[Ship Date]]&lt;SalesData[[#This Row],[Order Date]], SalesData[[#This Row],[Order Date]], SalesData[[#This Row],[Ship Date]])</f>
        <v>42691</v>
      </c>
      <c r="G350" s="11">
        <f>SalesData[[#This Row],[Shipdate fixed]] - SalesData[[#This Row],[Orderdate fixed]]</f>
        <v>505</v>
      </c>
      <c r="H350" s="11">
        <f>YEAR(SalesData[[#This Row],[Orderdate fixed]])</f>
        <v>2015</v>
      </c>
      <c r="I350" s="11" t="str">
        <f>"Q"&amp;ROUNDUP(MONTH(SalesData[[#This Row],[Orderdate fixed]])/3,0)</f>
        <v>Q3</v>
      </c>
      <c r="J350" s="8" t="str">
        <f>TEXT(SalesData[[#This Row],[Orderdate fixed]],"mmm")</f>
        <v>Jul</v>
      </c>
      <c r="K350" t="s">
        <v>38</v>
      </c>
      <c r="L350" t="s">
        <v>1916</v>
      </c>
      <c r="M350" s="14" t="s">
        <v>1917</v>
      </c>
      <c r="N350" t="s">
        <v>81</v>
      </c>
      <c r="O350" t="s">
        <v>26</v>
      </c>
      <c r="P350" t="s">
        <v>120</v>
      </c>
      <c r="Q350" t="s">
        <v>121</v>
      </c>
      <c r="R350" s="5">
        <v>60623</v>
      </c>
      <c r="S350" t="s">
        <v>84</v>
      </c>
      <c r="T350" t="s">
        <v>1083</v>
      </c>
      <c r="U350" t="s">
        <v>31</v>
      </c>
      <c r="V350" t="s">
        <v>35</v>
      </c>
      <c r="W350" t="s">
        <v>1084</v>
      </c>
      <c r="X350" s="9">
        <v>47.991999999999997</v>
      </c>
      <c r="Y350">
        <v>2</v>
      </c>
      <c r="Z350" s="12">
        <v>0.3</v>
      </c>
      <c r="AA350" s="9">
        <v>-2.0568</v>
      </c>
      <c r="AB350" t="str">
        <f>IF(AND(SalesData[[#This Row],[Profit]]=0,SalesData[[#This Row],[Sales]]&gt;0),"Zero-Profit Order","OK")</f>
        <v>OK</v>
      </c>
      <c r="AC350" s="9">
        <f>IFERROR(SalesData[[#This Row],[Profit]]/SalesData[[#This Row],[Sales]],0)</f>
        <v>-4.2857142857142858E-2</v>
      </c>
      <c r="AE350"/>
    </row>
    <row r="351" spans="1:31" x14ac:dyDescent="0.25">
      <c r="A351">
        <v>3829</v>
      </c>
      <c r="B351" t="s">
        <v>2563</v>
      </c>
      <c r="C351" s="2">
        <v>42359</v>
      </c>
      <c r="D351" s="13">
        <v>43044</v>
      </c>
      <c r="E351" s="8">
        <f>IF(SalesData[[#This Row],[Ship Date]]&lt;SalesData[[#This Row],[Order Date]], SalesData[[#This Row],[Ship Date]], SalesData[[#This Row],[Order Date]])</f>
        <v>42359</v>
      </c>
      <c r="F351" s="8">
        <f>IF(SalesData[[#This Row],[Ship Date]]&lt;SalesData[[#This Row],[Order Date]], SalesData[[#This Row],[Order Date]], SalesData[[#This Row],[Ship Date]])</f>
        <v>43044</v>
      </c>
      <c r="G351" s="11">
        <f>SalesData[[#This Row],[Shipdate fixed]] - SalesData[[#This Row],[Orderdate fixed]]</f>
        <v>685</v>
      </c>
      <c r="H351" s="11">
        <f>YEAR(SalesData[[#This Row],[Orderdate fixed]])</f>
        <v>2015</v>
      </c>
      <c r="I351" s="11" t="str">
        <f>"Q"&amp;ROUNDUP(MONTH(SalesData[[#This Row],[Orderdate fixed]])/3,0)</f>
        <v>Q4</v>
      </c>
      <c r="J351" s="8" t="str">
        <f>TEXT(SalesData[[#This Row],[Orderdate fixed]],"mmm")</f>
        <v>Dec</v>
      </c>
      <c r="K351" t="s">
        <v>38</v>
      </c>
      <c r="L351" t="s">
        <v>1569</v>
      </c>
      <c r="M351" s="14" t="s">
        <v>1570</v>
      </c>
      <c r="N351" t="s">
        <v>81</v>
      </c>
      <c r="O351" t="s">
        <v>26</v>
      </c>
      <c r="P351" t="s">
        <v>271</v>
      </c>
      <c r="Q351" t="s">
        <v>272</v>
      </c>
      <c r="R351" s="5">
        <v>48234</v>
      </c>
      <c r="S351" t="s">
        <v>84</v>
      </c>
      <c r="T351" t="s">
        <v>1989</v>
      </c>
      <c r="U351" t="s">
        <v>31</v>
      </c>
      <c r="V351" t="s">
        <v>35</v>
      </c>
      <c r="W351" t="s">
        <v>1990</v>
      </c>
      <c r="X351" s="9">
        <v>26.64</v>
      </c>
      <c r="Y351">
        <v>1</v>
      </c>
      <c r="Z351" s="12">
        <v>0</v>
      </c>
      <c r="AA351" s="9">
        <v>7.4592000000000001</v>
      </c>
      <c r="AB351" t="str">
        <f>IF(AND(SalesData[[#This Row],[Profit]]=0,SalesData[[#This Row],[Sales]]&gt;0),"Zero-Profit Order","OK")</f>
        <v>OK</v>
      </c>
      <c r="AC351" s="9">
        <f>IFERROR(SalesData[[#This Row],[Profit]]/SalesData[[#This Row],[Sales]],0)</f>
        <v>0.27999999999999997</v>
      </c>
      <c r="AE351"/>
    </row>
    <row r="352" spans="1:31" x14ac:dyDescent="0.25">
      <c r="A352">
        <v>4531</v>
      </c>
      <c r="B352" t="s">
        <v>2838</v>
      </c>
      <c r="C352" s="2">
        <v>42669</v>
      </c>
      <c r="D352" s="13">
        <v>42691</v>
      </c>
      <c r="E352" s="8">
        <f>IF(SalesData[[#This Row],[Ship Date]]&lt;SalesData[[#This Row],[Order Date]], SalesData[[#This Row],[Ship Date]], SalesData[[#This Row],[Order Date]])</f>
        <v>42669</v>
      </c>
      <c r="F352" s="8">
        <f>IF(SalesData[[#This Row],[Ship Date]]&lt;SalesData[[#This Row],[Order Date]], SalesData[[#This Row],[Order Date]], SalesData[[#This Row],[Ship Date]])</f>
        <v>42691</v>
      </c>
      <c r="G352" s="11">
        <f>SalesData[[#This Row],[Shipdate fixed]] - SalesData[[#This Row],[Orderdate fixed]]</f>
        <v>22</v>
      </c>
      <c r="H352" s="11">
        <f>YEAR(SalesData[[#This Row],[Orderdate fixed]])</f>
        <v>2016</v>
      </c>
      <c r="I352" s="11" t="str">
        <f>"Q"&amp;ROUNDUP(MONTH(SalesData[[#This Row],[Orderdate fixed]])/3,0)</f>
        <v>Q4</v>
      </c>
      <c r="J352" s="8" t="str">
        <f>TEXT(SalesData[[#This Row],[Orderdate fixed]],"mmm")</f>
        <v>Oct</v>
      </c>
      <c r="K352" t="s">
        <v>78</v>
      </c>
      <c r="L352" t="s">
        <v>1281</v>
      </c>
      <c r="M352" s="14" t="s">
        <v>1282</v>
      </c>
      <c r="N352" t="s">
        <v>25</v>
      </c>
      <c r="O352" t="s">
        <v>26</v>
      </c>
      <c r="P352" t="s">
        <v>158</v>
      </c>
      <c r="Q352" t="s">
        <v>109</v>
      </c>
      <c r="R352" s="5">
        <v>10009</v>
      </c>
      <c r="S352" t="s">
        <v>62</v>
      </c>
      <c r="T352" t="s">
        <v>786</v>
      </c>
      <c r="U352" t="s">
        <v>31</v>
      </c>
      <c r="V352" t="s">
        <v>35</v>
      </c>
      <c r="W352" t="s">
        <v>787</v>
      </c>
      <c r="X352" s="9">
        <v>408.00599999999997</v>
      </c>
      <c r="Y352">
        <v>2</v>
      </c>
      <c r="Z352" s="12">
        <v>0.1</v>
      </c>
      <c r="AA352" s="9">
        <v>72.534400000000005</v>
      </c>
      <c r="AB352" t="str">
        <f>IF(AND(SalesData[[#This Row],[Profit]]=0,SalesData[[#This Row],[Sales]]&gt;0),"Zero-Profit Order","OK")</f>
        <v>OK</v>
      </c>
      <c r="AC352" s="9">
        <f>IFERROR(SalesData[[#This Row],[Profit]]/SalesData[[#This Row],[Sales]],0)</f>
        <v>0.17777777777777781</v>
      </c>
      <c r="AE352"/>
    </row>
    <row r="353" spans="1:31" x14ac:dyDescent="0.25">
      <c r="A353">
        <v>305</v>
      </c>
      <c r="B353" t="s">
        <v>352</v>
      </c>
      <c r="C353" s="2">
        <v>41856</v>
      </c>
      <c r="D353" s="13">
        <v>42252</v>
      </c>
      <c r="E353" s="8">
        <f>IF(SalesData[[#This Row],[Ship Date]]&lt;SalesData[[#This Row],[Order Date]], SalesData[[#This Row],[Ship Date]], SalesData[[#This Row],[Order Date]])</f>
        <v>41856</v>
      </c>
      <c r="F353" s="8">
        <f>IF(SalesData[[#This Row],[Ship Date]]&lt;SalesData[[#This Row],[Order Date]], SalesData[[#This Row],[Order Date]], SalesData[[#This Row],[Ship Date]])</f>
        <v>42252</v>
      </c>
      <c r="G353" s="11">
        <f>SalesData[[#This Row],[Shipdate fixed]] - SalesData[[#This Row],[Orderdate fixed]]</f>
        <v>396</v>
      </c>
      <c r="H353" s="11">
        <f>YEAR(SalesData[[#This Row],[Orderdate fixed]])</f>
        <v>2014</v>
      </c>
      <c r="I353" s="11" t="str">
        <f>"Q"&amp;ROUNDUP(MONTH(SalesData[[#This Row],[Orderdate fixed]])/3,0)</f>
        <v>Q3</v>
      </c>
      <c r="J353" s="8" t="str">
        <f>TEXT(SalesData[[#This Row],[Orderdate fixed]],"mmm")</f>
        <v>Aug</v>
      </c>
      <c r="K353" t="s">
        <v>22</v>
      </c>
      <c r="L353" t="s">
        <v>353</v>
      </c>
      <c r="M353" s="14" t="s">
        <v>354</v>
      </c>
      <c r="N353" t="s">
        <v>81</v>
      </c>
      <c r="O353" t="s">
        <v>26</v>
      </c>
      <c r="P353" t="s">
        <v>158</v>
      </c>
      <c r="Q353" t="s">
        <v>109</v>
      </c>
      <c r="R353" s="5">
        <v>10024</v>
      </c>
      <c r="S353" t="s">
        <v>62</v>
      </c>
      <c r="T353" t="s">
        <v>355</v>
      </c>
      <c r="U353" t="s">
        <v>31</v>
      </c>
      <c r="V353" t="s">
        <v>53</v>
      </c>
      <c r="W353" t="s">
        <v>356</v>
      </c>
      <c r="X353" s="9">
        <v>26.8</v>
      </c>
      <c r="Y353">
        <v>2</v>
      </c>
      <c r="Z353" s="12">
        <v>0</v>
      </c>
      <c r="AA353" s="9">
        <v>12.864000000000001</v>
      </c>
      <c r="AB353" t="str">
        <f>IF(AND(SalesData[[#This Row],[Profit]]=0,SalesData[[#This Row],[Sales]]&gt;0),"Zero-Profit Order","OK")</f>
        <v>OK</v>
      </c>
      <c r="AC353" s="9">
        <f>IFERROR(SalesData[[#This Row],[Profit]]/SalesData[[#This Row],[Sales]],0)</f>
        <v>0.48000000000000004</v>
      </c>
      <c r="AE353"/>
    </row>
    <row r="354" spans="1:31" x14ac:dyDescent="0.25">
      <c r="A354">
        <v>8469</v>
      </c>
      <c r="B354" t="s">
        <v>4023</v>
      </c>
      <c r="C354" s="2">
        <v>42187</v>
      </c>
      <c r="D354" s="13">
        <v>42691</v>
      </c>
      <c r="E354" s="8">
        <f>IF(SalesData[[#This Row],[Ship Date]]&lt;SalesData[[#This Row],[Order Date]], SalesData[[#This Row],[Ship Date]], SalesData[[#This Row],[Order Date]])</f>
        <v>42187</v>
      </c>
      <c r="F354" s="8">
        <f>IF(SalesData[[#This Row],[Ship Date]]&lt;SalesData[[#This Row],[Order Date]], SalesData[[#This Row],[Order Date]], SalesData[[#This Row],[Ship Date]])</f>
        <v>42691</v>
      </c>
      <c r="G354" s="11">
        <f>SalesData[[#This Row],[Shipdate fixed]] - SalesData[[#This Row],[Orderdate fixed]]</f>
        <v>504</v>
      </c>
      <c r="H354" s="11">
        <f>YEAR(SalesData[[#This Row],[Orderdate fixed]])</f>
        <v>2015</v>
      </c>
      <c r="I354" s="11" t="str">
        <f>"Q"&amp;ROUNDUP(MONTH(SalesData[[#This Row],[Orderdate fixed]])/3,0)</f>
        <v>Q3</v>
      </c>
      <c r="J354" s="8" t="str">
        <f>TEXT(SalesData[[#This Row],[Orderdate fixed]],"mmm")</f>
        <v>Jul</v>
      </c>
      <c r="K354" t="s">
        <v>38</v>
      </c>
      <c r="L354" t="s">
        <v>704</v>
      </c>
      <c r="M354" s="14" t="s">
        <v>705</v>
      </c>
      <c r="N354" t="s">
        <v>81</v>
      </c>
      <c r="O354" t="s">
        <v>26</v>
      </c>
      <c r="P354" t="s">
        <v>4024</v>
      </c>
      <c r="Q354" t="s">
        <v>100</v>
      </c>
      <c r="R354" s="5">
        <v>46060</v>
      </c>
      <c r="S354" t="s">
        <v>84</v>
      </c>
      <c r="T354" t="s">
        <v>1792</v>
      </c>
      <c r="U354" t="s">
        <v>31</v>
      </c>
      <c r="V354" t="s">
        <v>44</v>
      </c>
      <c r="W354" t="s">
        <v>1793</v>
      </c>
      <c r="X354" s="9">
        <v>2678.94</v>
      </c>
      <c r="Y354">
        <v>6</v>
      </c>
      <c r="Z354" s="12">
        <v>0</v>
      </c>
      <c r="AA354" s="9">
        <v>241.1046</v>
      </c>
      <c r="AB354" t="str">
        <f>IF(AND(SalesData[[#This Row],[Profit]]=0,SalesData[[#This Row],[Sales]]&gt;0),"Zero-Profit Order","OK")</f>
        <v>OK</v>
      </c>
      <c r="AC354" s="9">
        <f>IFERROR(SalesData[[#This Row],[Profit]]/SalesData[[#This Row],[Sales]],0)</f>
        <v>0.09</v>
      </c>
      <c r="AE354"/>
    </row>
    <row r="355" spans="1:31" x14ac:dyDescent="0.25">
      <c r="A355">
        <v>4109</v>
      </c>
      <c r="B355" t="s">
        <v>2697</v>
      </c>
      <c r="C355" s="2">
        <v>41905</v>
      </c>
      <c r="D355" s="13">
        <v>42194</v>
      </c>
      <c r="E355" s="8">
        <f>IF(SalesData[[#This Row],[Ship Date]]&lt;SalesData[[#This Row],[Order Date]], SalesData[[#This Row],[Ship Date]], SalesData[[#This Row],[Order Date]])</f>
        <v>41905</v>
      </c>
      <c r="F355" s="8">
        <f>IF(SalesData[[#This Row],[Ship Date]]&lt;SalesData[[#This Row],[Order Date]], SalesData[[#This Row],[Order Date]], SalesData[[#This Row],[Ship Date]])</f>
        <v>42194</v>
      </c>
      <c r="G355" s="11">
        <f>SalesData[[#This Row],[Shipdate fixed]] - SalesData[[#This Row],[Orderdate fixed]]</f>
        <v>289</v>
      </c>
      <c r="H355" s="11">
        <f>YEAR(SalesData[[#This Row],[Orderdate fixed]])</f>
        <v>2014</v>
      </c>
      <c r="I355" s="11" t="str">
        <f>"Q"&amp;ROUNDUP(MONTH(SalesData[[#This Row],[Orderdate fixed]])/3,0)</f>
        <v>Q3</v>
      </c>
      <c r="J355" s="8" t="str">
        <f>TEXT(SalesData[[#This Row],[Orderdate fixed]],"mmm")</f>
        <v>Sep</v>
      </c>
      <c r="K355" t="s">
        <v>407</v>
      </c>
      <c r="L355" t="s">
        <v>1384</v>
      </c>
      <c r="M355" s="14" t="s">
        <v>1385</v>
      </c>
      <c r="N355" t="s">
        <v>25</v>
      </c>
      <c r="O355" t="s">
        <v>26</v>
      </c>
      <c r="P355" t="s">
        <v>158</v>
      </c>
      <c r="Q355" t="s">
        <v>109</v>
      </c>
      <c r="R355" s="5">
        <v>10011</v>
      </c>
      <c r="S355" t="s">
        <v>62</v>
      </c>
      <c r="T355" t="s">
        <v>2267</v>
      </c>
      <c r="U355" t="s">
        <v>31</v>
      </c>
      <c r="V355" t="s">
        <v>44</v>
      </c>
      <c r="W355" t="s">
        <v>2268</v>
      </c>
      <c r="X355" s="9">
        <v>27.414000000000001</v>
      </c>
      <c r="Y355">
        <v>3</v>
      </c>
      <c r="Z355" s="12">
        <v>0.4</v>
      </c>
      <c r="AA355" s="9">
        <v>-14.1639</v>
      </c>
      <c r="AB355" t="str">
        <f>IF(AND(SalesData[[#This Row],[Profit]]=0,SalesData[[#This Row],[Sales]]&gt;0),"Zero-Profit Order","OK")</f>
        <v>OK</v>
      </c>
      <c r="AC355" s="9">
        <f>IFERROR(SalesData[[#This Row],[Profit]]/SalesData[[#This Row],[Sales]],0)</f>
        <v>-0.51666666666666661</v>
      </c>
      <c r="AE355"/>
    </row>
    <row r="356" spans="1:31" x14ac:dyDescent="0.25">
      <c r="A356">
        <v>8530</v>
      </c>
      <c r="B356" t="s">
        <v>4039</v>
      </c>
      <c r="C356" s="2">
        <v>42437</v>
      </c>
      <c r="D356" s="13">
        <v>43056</v>
      </c>
      <c r="E356" s="8">
        <f>IF(SalesData[[#This Row],[Ship Date]]&lt;SalesData[[#This Row],[Order Date]], SalesData[[#This Row],[Ship Date]], SalesData[[#This Row],[Order Date]])</f>
        <v>42437</v>
      </c>
      <c r="F356" s="8">
        <f>IF(SalesData[[#This Row],[Ship Date]]&lt;SalesData[[#This Row],[Order Date]], SalesData[[#This Row],[Order Date]], SalesData[[#This Row],[Ship Date]])</f>
        <v>43056</v>
      </c>
      <c r="G356" s="11">
        <f>SalesData[[#This Row],[Shipdate fixed]] - SalesData[[#This Row],[Orderdate fixed]]</f>
        <v>619</v>
      </c>
      <c r="H356" s="11">
        <f>YEAR(SalesData[[#This Row],[Orderdate fixed]])</f>
        <v>2016</v>
      </c>
      <c r="I356" s="11" t="str">
        <f>"Q"&amp;ROUNDUP(MONTH(SalesData[[#This Row],[Orderdate fixed]])/3,0)</f>
        <v>Q1</v>
      </c>
      <c r="J356" s="8" t="str">
        <f>TEXT(SalesData[[#This Row],[Orderdate fixed]],"mmm")</f>
        <v>Mar</v>
      </c>
      <c r="K356" t="s">
        <v>38</v>
      </c>
      <c r="L356" t="s">
        <v>1263</v>
      </c>
      <c r="M356" s="14" t="s">
        <v>1264</v>
      </c>
      <c r="N356" t="s">
        <v>90</v>
      </c>
      <c r="O356" t="s">
        <v>26</v>
      </c>
      <c r="P356" t="s">
        <v>49</v>
      </c>
      <c r="Q356" t="s">
        <v>50</v>
      </c>
      <c r="R356" s="5">
        <v>90008</v>
      </c>
      <c r="S356" t="s">
        <v>51</v>
      </c>
      <c r="T356" t="s">
        <v>1831</v>
      </c>
      <c r="U356" t="s">
        <v>31</v>
      </c>
      <c r="V356" t="s">
        <v>35</v>
      </c>
      <c r="W356" t="s">
        <v>1832</v>
      </c>
      <c r="X356" s="9">
        <v>241.42400000000001</v>
      </c>
      <c r="Y356">
        <v>2</v>
      </c>
      <c r="Z356" s="12">
        <v>0.2</v>
      </c>
      <c r="AA356" s="9">
        <v>-36.2136</v>
      </c>
      <c r="AB356" t="str">
        <f>IF(AND(SalesData[[#This Row],[Profit]]=0,SalesData[[#This Row],[Sales]]&gt;0),"Zero-Profit Order","OK")</f>
        <v>OK</v>
      </c>
      <c r="AC356" s="9">
        <f>IFERROR(SalesData[[#This Row],[Profit]]/SalesData[[#This Row],[Sales]],0)</f>
        <v>-0.15</v>
      </c>
      <c r="AE356"/>
    </row>
    <row r="357" spans="1:31" x14ac:dyDescent="0.25">
      <c r="A357">
        <v>5018</v>
      </c>
      <c r="B357" t="s">
        <v>2992</v>
      </c>
      <c r="C357" s="2">
        <v>42674</v>
      </c>
      <c r="D357" s="13">
        <v>41961</v>
      </c>
      <c r="E357" s="8">
        <f>IF(SalesData[[#This Row],[Ship Date]]&lt;SalesData[[#This Row],[Order Date]], SalesData[[#This Row],[Ship Date]], SalesData[[#This Row],[Order Date]])</f>
        <v>41961</v>
      </c>
      <c r="F357" s="8">
        <f>IF(SalesData[[#This Row],[Ship Date]]&lt;SalesData[[#This Row],[Order Date]], SalesData[[#This Row],[Order Date]], SalesData[[#This Row],[Ship Date]])</f>
        <v>42674</v>
      </c>
      <c r="G357" s="11">
        <f>SalesData[[#This Row],[Shipdate fixed]] - SalesData[[#This Row],[Orderdate fixed]]</f>
        <v>713</v>
      </c>
      <c r="H357" s="11">
        <f>YEAR(SalesData[[#This Row],[Orderdate fixed]])</f>
        <v>2014</v>
      </c>
      <c r="I357" s="11" t="str">
        <f>"Q"&amp;ROUNDUP(MONTH(SalesData[[#This Row],[Orderdate fixed]])/3,0)</f>
        <v>Q4</v>
      </c>
      <c r="J357" s="8" t="str">
        <f>TEXT(SalesData[[#This Row],[Orderdate fixed]],"mmm")</f>
        <v>Nov</v>
      </c>
      <c r="K357" t="s">
        <v>78</v>
      </c>
      <c r="L357" t="s">
        <v>2993</v>
      </c>
      <c r="M357" s="14" t="s">
        <v>2994</v>
      </c>
      <c r="N357" t="s">
        <v>25</v>
      </c>
      <c r="O357" t="s">
        <v>26</v>
      </c>
      <c r="P357" t="s">
        <v>49</v>
      </c>
      <c r="Q357" t="s">
        <v>50</v>
      </c>
      <c r="R357" s="5">
        <v>90008</v>
      </c>
      <c r="S357" t="s">
        <v>51</v>
      </c>
      <c r="T357" t="s">
        <v>301</v>
      </c>
      <c r="U357" t="s">
        <v>31</v>
      </c>
      <c r="V357" t="s">
        <v>53</v>
      </c>
      <c r="W357" t="s">
        <v>302</v>
      </c>
      <c r="X357" s="9">
        <v>10.11</v>
      </c>
      <c r="Y357">
        <v>3</v>
      </c>
      <c r="Z357" s="12">
        <v>0</v>
      </c>
      <c r="AA357" s="9">
        <v>3.2351999999999999</v>
      </c>
      <c r="AB357" t="str">
        <f>IF(AND(SalesData[[#This Row],[Profit]]=0,SalesData[[#This Row],[Sales]]&gt;0),"Zero-Profit Order","OK")</f>
        <v>OK</v>
      </c>
      <c r="AC357" s="9">
        <f>IFERROR(SalesData[[#This Row],[Profit]]/SalesData[[#This Row],[Sales]],0)</f>
        <v>0.32</v>
      </c>
      <c r="AE357"/>
    </row>
    <row r="358" spans="1:31" x14ac:dyDescent="0.25">
      <c r="A358">
        <v>9904</v>
      </c>
      <c r="B358" t="s">
        <v>4367</v>
      </c>
      <c r="C358" s="2">
        <v>41801</v>
      </c>
      <c r="D358" s="13">
        <v>41961</v>
      </c>
      <c r="E358" s="8">
        <f>IF(SalesData[[#This Row],[Ship Date]]&lt;SalesData[[#This Row],[Order Date]], SalesData[[#This Row],[Ship Date]], SalesData[[#This Row],[Order Date]])</f>
        <v>41801</v>
      </c>
      <c r="F358" s="8">
        <f>IF(SalesData[[#This Row],[Ship Date]]&lt;SalesData[[#This Row],[Order Date]], SalesData[[#This Row],[Order Date]], SalesData[[#This Row],[Ship Date]])</f>
        <v>41961</v>
      </c>
      <c r="G358" s="11">
        <f>SalesData[[#This Row],[Shipdate fixed]] - SalesData[[#This Row],[Orderdate fixed]]</f>
        <v>160</v>
      </c>
      <c r="H358" s="11">
        <f>YEAR(SalesData[[#This Row],[Orderdate fixed]])</f>
        <v>2014</v>
      </c>
      <c r="I358" s="11" t="str">
        <f>"Q"&amp;ROUNDUP(MONTH(SalesData[[#This Row],[Orderdate fixed]])/3,0)</f>
        <v>Q2</v>
      </c>
      <c r="J358" s="8" t="str">
        <f>TEXT(SalesData[[#This Row],[Orderdate fixed]],"mmm")</f>
        <v>Jun</v>
      </c>
      <c r="K358" t="s">
        <v>38</v>
      </c>
      <c r="L358" t="s">
        <v>97</v>
      </c>
      <c r="M358" s="14" t="s">
        <v>98</v>
      </c>
      <c r="N358" t="s">
        <v>25</v>
      </c>
      <c r="O358" t="s">
        <v>26</v>
      </c>
      <c r="P358" t="s">
        <v>1370</v>
      </c>
      <c r="Q358" t="s">
        <v>83</v>
      </c>
      <c r="R358" s="5">
        <v>75007</v>
      </c>
      <c r="S358" t="s">
        <v>84</v>
      </c>
      <c r="T358" t="s">
        <v>1959</v>
      </c>
      <c r="U358" t="s">
        <v>31</v>
      </c>
      <c r="V358" t="s">
        <v>53</v>
      </c>
      <c r="W358" t="s">
        <v>1960</v>
      </c>
      <c r="X358" s="9">
        <v>25.128</v>
      </c>
      <c r="Y358">
        <v>3</v>
      </c>
      <c r="Z358" s="12">
        <v>0.6</v>
      </c>
      <c r="AA358" s="9">
        <v>-6.9101999999999997</v>
      </c>
      <c r="AB358" t="str">
        <f>IF(AND(SalesData[[#This Row],[Profit]]=0,SalesData[[#This Row],[Sales]]&gt;0),"Zero-Profit Order","OK")</f>
        <v>OK</v>
      </c>
      <c r="AC358" s="9">
        <f>IFERROR(SalesData[[#This Row],[Profit]]/SalesData[[#This Row],[Sales]],0)</f>
        <v>-0.27499999999999997</v>
      </c>
      <c r="AE358"/>
    </row>
    <row r="359" spans="1:31" x14ac:dyDescent="0.25">
      <c r="A359">
        <v>1460</v>
      </c>
      <c r="B359" t="s">
        <v>1267</v>
      </c>
      <c r="C359" s="2">
        <v>41680</v>
      </c>
      <c r="D359" s="13">
        <v>41734</v>
      </c>
      <c r="E359" s="8">
        <f>IF(SalesData[[#This Row],[Ship Date]]&lt;SalesData[[#This Row],[Order Date]], SalesData[[#This Row],[Ship Date]], SalesData[[#This Row],[Order Date]])</f>
        <v>41680</v>
      </c>
      <c r="F359" s="8">
        <f>IF(SalesData[[#This Row],[Ship Date]]&lt;SalesData[[#This Row],[Order Date]], SalesData[[#This Row],[Order Date]], SalesData[[#This Row],[Ship Date]])</f>
        <v>41734</v>
      </c>
      <c r="G359" s="11">
        <f>SalesData[[#This Row],[Shipdate fixed]] - SalesData[[#This Row],[Orderdate fixed]]</f>
        <v>54</v>
      </c>
      <c r="H359" s="11">
        <f>YEAR(SalesData[[#This Row],[Orderdate fixed]])</f>
        <v>2014</v>
      </c>
      <c r="I359" s="11" t="str">
        <f>"Q"&amp;ROUNDUP(MONTH(SalesData[[#This Row],[Orderdate fixed]])/3,0)</f>
        <v>Q1</v>
      </c>
      <c r="J359" s="8" t="str">
        <f>TEXT(SalesData[[#This Row],[Orderdate fixed]],"mmm")</f>
        <v>Feb</v>
      </c>
      <c r="K359" t="s">
        <v>407</v>
      </c>
      <c r="L359" t="s">
        <v>1268</v>
      </c>
      <c r="M359" s="14" t="s">
        <v>1269</v>
      </c>
      <c r="N359" t="s">
        <v>25</v>
      </c>
      <c r="O359" t="s">
        <v>26</v>
      </c>
      <c r="P359" t="s">
        <v>1270</v>
      </c>
      <c r="Q359" t="s">
        <v>411</v>
      </c>
      <c r="R359" s="5">
        <v>6457</v>
      </c>
      <c r="S359" t="s">
        <v>62</v>
      </c>
      <c r="T359" t="s">
        <v>1271</v>
      </c>
      <c r="U359" t="s">
        <v>31</v>
      </c>
      <c r="V359" t="s">
        <v>53</v>
      </c>
      <c r="W359" t="s">
        <v>1272</v>
      </c>
      <c r="X359" s="9">
        <v>27.46</v>
      </c>
      <c r="Y359">
        <v>2</v>
      </c>
      <c r="Z359" s="12">
        <v>0</v>
      </c>
      <c r="AA359" s="9">
        <v>9.8856000000000002</v>
      </c>
      <c r="AB359" t="str">
        <f>IF(AND(SalesData[[#This Row],[Profit]]=0,SalesData[[#This Row],[Sales]]&gt;0),"Zero-Profit Order","OK")</f>
        <v>OK</v>
      </c>
      <c r="AC359" s="9">
        <f>IFERROR(SalesData[[#This Row],[Profit]]/SalesData[[#This Row],[Sales]],0)</f>
        <v>0.36</v>
      </c>
      <c r="AE359"/>
    </row>
    <row r="360" spans="1:31" x14ac:dyDescent="0.25">
      <c r="A360">
        <v>7134</v>
      </c>
      <c r="B360" t="s">
        <v>3635</v>
      </c>
      <c r="C360" s="2">
        <v>42802</v>
      </c>
      <c r="D360" s="13">
        <v>42747</v>
      </c>
      <c r="E360" s="8">
        <f>IF(SalesData[[#This Row],[Ship Date]]&lt;SalesData[[#This Row],[Order Date]], SalesData[[#This Row],[Ship Date]], SalesData[[#This Row],[Order Date]])</f>
        <v>42747</v>
      </c>
      <c r="F360" s="8">
        <f>IF(SalesData[[#This Row],[Ship Date]]&lt;SalesData[[#This Row],[Order Date]], SalesData[[#This Row],[Order Date]], SalesData[[#This Row],[Ship Date]])</f>
        <v>42802</v>
      </c>
      <c r="G360" s="11">
        <f>SalesData[[#This Row],[Shipdate fixed]] - SalesData[[#This Row],[Orderdate fixed]]</f>
        <v>55</v>
      </c>
      <c r="H360" s="11">
        <f>YEAR(SalesData[[#This Row],[Orderdate fixed]])</f>
        <v>2017</v>
      </c>
      <c r="I360" s="11" t="str">
        <f>"Q"&amp;ROUNDUP(MONTH(SalesData[[#This Row],[Orderdate fixed]])/3,0)</f>
        <v>Q1</v>
      </c>
      <c r="J360" s="8" t="str">
        <f>TEXT(SalesData[[#This Row],[Orderdate fixed]],"mmm")</f>
        <v>Jan</v>
      </c>
      <c r="K360" t="s">
        <v>38</v>
      </c>
      <c r="L360" t="s">
        <v>3456</v>
      </c>
      <c r="M360" s="14" t="s">
        <v>3457</v>
      </c>
      <c r="N360" t="s">
        <v>90</v>
      </c>
      <c r="O360" t="s">
        <v>26</v>
      </c>
      <c r="P360" t="s">
        <v>616</v>
      </c>
      <c r="Q360" t="s">
        <v>100</v>
      </c>
      <c r="R360" s="5">
        <v>47374</v>
      </c>
      <c r="S360" t="s">
        <v>84</v>
      </c>
      <c r="T360" t="s">
        <v>1271</v>
      </c>
      <c r="U360" t="s">
        <v>31</v>
      </c>
      <c r="V360" t="s">
        <v>53</v>
      </c>
      <c r="W360" t="s">
        <v>1272</v>
      </c>
      <c r="X360" s="9">
        <v>27.46</v>
      </c>
      <c r="Y360">
        <v>2</v>
      </c>
      <c r="Z360" s="12">
        <v>0</v>
      </c>
      <c r="AA360" s="9">
        <v>9.8856000000000002</v>
      </c>
      <c r="AB360" t="str">
        <f>IF(AND(SalesData[[#This Row],[Profit]]=0,SalesData[[#This Row],[Sales]]&gt;0),"Zero-Profit Order","OK")</f>
        <v>OK</v>
      </c>
      <c r="AC360" s="9">
        <f>IFERROR(SalesData[[#This Row],[Profit]]/SalesData[[#This Row],[Sales]],0)</f>
        <v>0.36</v>
      </c>
      <c r="AE360"/>
    </row>
    <row r="361" spans="1:31" x14ac:dyDescent="0.25">
      <c r="A361">
        <v>4282</v>
      </c>
      <c r="B361" t="s">
        <v>2751</v>
      </c>
      <c r="C361" s="2">
        <v>42665</v>
      </c>
      <c r="D361" s="13">
        <v>41961</v>
      </c>
      <c r="E361" s="8">
        <f>IF(SalesData[[#This Row],[Ship Date]]&lt;SalesData[[#This Row],[Order Date]], SalesData[[#This Row],[Ship Date]], SalesData[[#This Row],[Order Date]])</f>
        <v>41961</v>
      </c>
      <c r="F361" s="8">
        <f>IF(SalesData[[#This Row],[Ship Date]]&lt;SalesData[[#This Row],[Order Date]], SalesData[[#This Row],[Order Date]], SalesData[[#This Row],[Ship Date]])</f>
        <v>42665</v>
      </c>
      <c r="G361" s="11">
        <f>SalesData[[#This Row],[Shipdate fixed]] - SalesData[[#This Row],[Orderdate fixed]]</f>
        <v>704</v>
      </c>
      <c r="H361" s="11">
        <f>YEAR(SalesData[[#This Row],[Orderdate fixed]])</f>
        <v>2014</v>
      </c>
      <c r="I361" s="11" t="str">
        <f>"Q"&amp;ROUNDUP(MONTH(SalesData[[#This Row],[Orderdate fixed]])/3,0)</f>
        <v>Q4</v>
      </c>
      <c r="J361" s="8" t="str">
        <f>TEXT(SalesData[[#This Row],[Orderdate fixed]],"mmm")</f>
        <v>Nov</v>
      </c>
      <c r="K361" t="s">
        <v>38</v>
      </c>
      <c r="L361" t="s">
        <v>2752</v>
      </c>
      <c r="M361" s="14" t="s">
        <v>2753</v>
      </c>
      <c r="N361" t="s">
        <v>90</v>
      </c>
      <c r="O361" t="s">
        <v>26</v>
      </c>
      <c r="P361" t="s">
        <v>158</v>
      </c>
      <c r="Q361" t="s">
        <v>109</v>
      </c>
      <c r="R361" s="5">
        <v>10011</v>
      </c>
      <c r="S361" t="s">
        <v>62</v>
      </c>
      <c r="T361" t="s">
        <v>2199</v>
      </c>
      <c r="U361" t="s">
        <v>31</v>
      </c>
      <c r="V361" t="s">
        <v>35</v>
      </c>
      <c r="W361" t="s">
        <v>2200</v>
      </c>
      <c r="X361" s="9">
        <v>69.263999999999996</v>
      </c>
      <c r="Y361">
        <v>2</v>
      </c>
      <c r="Z361" s="12">
        <v>0.1</v>
      </c>
      <c r="AA361" s="9">
        <v>14.622400000000001</v>
      </c>
      <c r="AB361" t="str">
        <f>IF(AND(SalesData[[#This Row],[Profit]]=0,SalesData[[#This Row],[Sales]]&gt;0),"Zero-Profit Order","OK")</f>
        <v>OK</v>
      </c>
      <c r="AC361" s="9">
        <f>IFERROR(SalesData[[#This Row],[Profit]]/SalesData[[#This Row],[Sales]],0)</f>
        <v>0.21111111111111114</v>
      </c>
      <c r="AE361"/>
    </row>
    <row r="362" spans="1:31" x14ac:dyDescent="0.25">
      <c r="A362">
        <v>9132</v>
      </c>
      <c r="B362" t="s">
        <v>4179</v>
      </c>
      <c r="C362" s="2">
        <v>43301</v>
      </c>
      <c r="D362" s="13">
        <v>42741</v>
      </c>
      <c r="E362" s="8">
        <f>IF(SalesData[[#This Row],[Ship Date]]&lt;SalesData[[#This Row],[Order Date]], SalesData[[#This Row],[Ship Date]], SalesData[[#This Row],[Order Date]])</f>
        <v>42741</v>
      </c>
      <c r="F362" s="8">
        <f>IF(SalesData[[#This Row],[Ship Date]]&lt;SalesData[[#This Row],[Order Date]], SalesData[[#This Row],[Order Date]], SalesData[[#This Row],[Ship Date]])</f>
        <v>43301</v>
      </c>
      <c r="G362" s="11">
        <f>SalesData[[#This Row],[Shipdate fixed]] - SalesData[[#This Row],[Orderdate fixed]]</f>
        <v>560</v>
      </c>
      <c r="H362" s="11">
        <f>YEAR(SalesData[[#This Row],[Orderdate fixed]])</f>
        <v>2017</v>
      </c>
      <c r="I362" s="11" t="str">
        <f>"Q"&amp;ROUNDUP(MONTH(SalesData[[#This Row],[Orderdate fixed]])/3,0)</f>
        <v>Q1</v>
      </c>
      <c r="J362" s="8" t="str">
        <f>TEXT(SalesData[[#This Row],[Orderdate fixed]],"mmm")</f>
        <v>Jan</v>
      </c>
      <c r="K362" t="s">
        <v>38</v>
      </c>
      <c r="L362" t="s">
        <v>2075</v>
      </c>
      <c r="M362" s="14" t="s">
        <v>2076</v>
      </c>
      <c r="N362" t="s">
        <v>81</v>
      </c>
      <c r="O362" t="s">
        <v>26</v>
      </c>
      <c r="P362" t="s">
        <v>4180</v>
      </c>
      <c r="Q362" t="s">
        <v>1070</v>
      </c>
      <c r="R362" s="5">
        <v>20707</v>
      </c>
      <c r="S362" t="s">
        <v>62</v>
      </c>
      <c r="T362" t="s">
        <v>1271</v>
      </c>
      <c r="U362" t="s">
        <v>31</v>
      </c>
      <c r="V362" t="s">
        <v>53</v>
      </c>
      <c r="W362" t="s">
        <v>1272</v>
      </c>
      <c r="X362" s="9">
        <v>27.46</v>
      </c>
      <c r="Y362">
        <v>2</v>
      </c>
      <c r="Z362" s="12">
        <v>0</v>
      </c>
      <c r="AA362" s="9">
        <v>9.8856000000000002</v>
      </c>
      <c r="AB362" t="str">
        <f>IF(AND(SalesData[[#This Row],[Profit]]=0,SalesData[[#This Row],[Sales]]&gt;0),"Zero-Profit Order","OK")</f>
        <v>OK</v>
      </c>
      <c r="AC362" s="9">
        <f>IFERROR(SalesData[[#This Row],[Profit]]/SalesData[[#This Row],[Sales]],0)</f>
        <v>0.36</v>
      </c>
      <c r="AE362"/>
    </row>
    <row r="363" spans="1:31" x14ac:dyDescent="0.25">
      <c r="A363">
        <v>5780</v>
      </c>
      <c r="B363" t="s">
        <v>3254</v>
      </c>
      <c r="C363" s="2">
        <v>41788</v>
      </c>
      <c r="D363" s="13">
        <v>41961</v>
      </c>
      <c r="E363" s="8">
        <f>IF(SalesData[[#This Row],[Ship Date]]&lt;SalesData[[#This Row],[Order Date]], SalesData[[#This Row],[Ship Date]], SalesData[[#This Row],[Order Date]])</f>
        <v>41788</v>
      </c>
      <c r="F363" s="8">
        <f>IF(SalesData[[#This Row],[Ship Date]]&lt;SalesData[[#This Row],[Order Date]], SalesData[[#This Row],[Order Date]], SalesData[[#This Row],[Ship Date]])</f>
        <v>41961</v>
      </c>
      <c r="G363" s="11">
        <f>SalesData[[#This Row],[Shipdate fixed]] - SalesData[[#This Row],[Orderdate fixed]]</f>
        <v>173</v>
      </c>
      <c r="H363" s="11">
        <f>YEAR(SalesData[[#This Row],[Orderdate fixed]])</f>
        <v>2014</v>
      </c>
      <c r="I363" s="11" t="str">
        <f>"Q"&amp;ROUNDUP(MONTH(SalesData[[#This Row],[Orderdate fixed]])/3,0)</f>
        <v>Q2</v>
      </c>
      <c r="J363" s="8" t="str">
        <f>TEXT(SalesData[[#This Row],[Orderdate fixed]],"mmm")</f>
        <v>May</v>
      </c>
      <c r="K363" t="s">
        <v>38</v>
      </c>
      <c r="L363" t="s">
        <v>1046</v>
      </c>
      <c r="M363" s="14" t="s">
        <v>1047</v>
      </c>
      <c r="N363" t="s">
        <v>25</v>
      </c>
      <c r="O363" t="s">
        <v>26</v>
      </c>
      <c r="P363" t="s">
        <v>49</v>
      </c>
      <c r="Q363" t="s">
        <v>50</v>
      </c>
      <c r="R363" s="5">
        <v>90008</v>
      </c>
      <c r="S363" t="s">
        <v>51</v>
      </c>
      <c r="T363" t="s">
        <v>1513</v>
      </c>
      <c r="U363" t="s">
        <v>31</v>
      </c>
      <c r="V363" t="s">
        <v>35</v>
      </c>
      <c r="W363" t="s">
        <v>1514</v>
      </c>
      <c r="X363" s="9">
        <v>112.648</v>
      </c>
      <c r="Y363">
        <v>1</v>
      </c>
      <c r="Z363" s="12">
        <v>0.2</v>
      </c>
      <c r="AA363" s="9">
        <v>11.264799999999999</v>
      </c>
      <c r="AB363" t="str">
        <f>IF(AND(SalesData[[#This Row],[Profit]]=0,SalesData[[#This Row],[Sales]]&gt;0),"Zero-Profit Order","OK")</f>
        <v>OK</v>
      </c>
      <c r="AC363" s="9">
        <f>IFERROR(SalesData[[#This Row],[Profit]]/SalesData[[#This Row],[Sales]],0)</f>
        <v>9.9999999999999992E-2</v>
      </c>
      <c r="AE363"/>
    </row>
    <row r="364" spans="1:31" x14ac:dyDescent="0.25">
      <c r="A364">
        <v>8710</v>
      </c>
      <c r="B364" t="s">
        <v>4080</v>
      </c>
      <c r="C364" s="2">
        <v>42679</v>
      </c>
      <c r="D364" s="13">
        <v>41961</v>
      </c>
      <c r="E364" s="8">
        <f>IF(SalesData[[#This Row],[Ship Date]]&lt;SalesData[[#This Row],[Order Date]], SalesData[[#This Row],[Ship Date]], SalesData[[#This Row],[Order Date]])</f>
        <v>41961</v>
      </c>
      <c r="F364" s="8">
        <f>IF(SalesData[[#This Row],[Ship Date]]&lt;SalesData[[#This Row],[Order Date]], SalesData[[#This Row],[Order Date]], SalesData[[#This Row],[Ship Date]])</f>
        <v>42679</v>
      </c>
      <c r="G364" s="11">
        <f>SalesData[[#This Row],[Shipdate fixed]] - SalesData[[#This Row],[Orderdate fixed]]</f>
        <v>718</v>
      </c>
      <c r="H364" s="11">
        <f>YEAR(SalesData[[#This Row],[Orderdate fixed]])</f>
        <v>2014</v>
      </c>
      <c r="I364" s="11" t="str">
        <f>"Q"&amp;ROUNDUP(MONTH(SalesData[[#This Row],[Orderdate fixed]])/3,0)</f>
        <v>Q4</v>
      </c>
      <c r="J364" s="8" t="str">
        <f>TEXT(SalesData[[#This Row],[Orderdate fixed]],"mmm")</f>
        <v>Nov</v>
      </c>
      <c r="K364" t="s">
        <v>78</v>
      </c>
      <c r="L364" t="s">
        <v>656</v>
      </c>
      <c r="M364" s="14" t="s">
        <v>657</v>
      </c>
      <c r="N364" t="s">
        <v>81</v>
      </c>
      <c r="O364" t="s">
        <v>26</v>
      </c>
      <c r="P364" t="s">
        <v>49</v>
      </c>
      <c r="Q364" t="s">
        <v>50</v>
      </c>
      <c r="R364" s="5">
        <v>90008</v>
      </c>
      <c r="S364" t="s">
        <v>51</v>
      </c>
      <c r="T364" t="s">
        <v>691</v>
      </c>
      <c r="U364" t="s">
        <v>31</v>
      </c>
      <c r="V364" t="s">
        <v>32</v>
      </c>
      <c r="W364" t="s">
        <v>692</v>
      </c>
      <c r="X364" s="9">
        <v>305.97449999999998</v>
      </c>
      <c r="Y364">
        <v>3</v>
      </c>
      <c r="Z364" s="12">
        <v>0.15</v>
      </c>
      <c r="AA364" s="9">
        <v>25.197900000000001</v>
      </c>
      <c r="AB364" t="str">
        <f>IF(AND(SalesData[[#This Row],[Profit]]=0,SalesData[[#This Row],[Sales]]&gt;0),"Zero-Profit Order","OK")</f>
        <v>OK</v>
      </c>
      <c r="AC364" s="9">
        <f>IFERROR(SalesData[[#This Row],[Profit]]/SalesData[[#This Row],[Sales]],0)</f>
        <v>8.2352941176470601E-2</v>
      </c>
      <c r="AE364"/>
    </row>
    <row r="365" spans="1:31" x14ac:dyDescent="0.25">
      <c r="A365">
        <v>2812</v>
      </c>
      <c r="B365" t="s">
        <v>2090</v>
      </c>
      <c r="C365" s="2">
        <v>42681</v>
      </c>
      <c r="D365" s="13">
        <v>42326</v>
      </c>
      <c r="E365" s="8">
        <f>IF(SalesData[[#This Row],[Ship Date]]&lt;SalesData[[#This Row],[Order Date]], SalesData[[#This Row],[Ship Date]], SalesData[[#This Row],[Order Date]])</f>
        <v>42326</v>
      </c>
      <c r="F365" s="8">
        <f>IF(SalesData[[#This Row],[Ship Date]]&lt;SalesData[[#This Row],[Order Date]], SalesData[[#This Row],[Order Date]], SalesData[[#This Row],[Ship Date]])</f>
        <v>42681</v>
      </c>
      <c r="G365" s="11">
        <f>SalesData[[#This Row],[Shipdate fixed]] - SalesData[[#This Row],[Orderdate fixed]]</f>
        <v>355</v>
      </c>
      <c r="H365" s="11">
        <f>YEAR(SalesData[[#This Row],[Orderdate fixed]])</f>
        <v>2015</v>
      </c>
      <c r="I365" s="11" t="str">
        <f>"Q"&amp;ROUNDUP(MONTH(SalesData[[#This Row],[Orderdate fixed]])/3,0)</f>
        <v>Q4</v>
      </c>
      <c r="J365" s="8" t="str">
        <f>TEXT(SalesData[[#This Row],[Orderdate fixed]],"mmm")</f>
        <v>Nov</v>
      </c>
      <c r="K365" t="s">
        <v>22</v>
      </c>
      <c r="L365" t="s">
        <v>1332</v>
      </c>
      <c r="M365" s="14" t="s">
        <v>1333</v>
      </c>
      <c r="N365" t="s">
        <v>90</v>
      </c>
      <c r="O365" t="s">
        <v>26</v>
      </c>
      <c r="P365" t="s">
        <v>886</v>
      </c>
      <c r="Q365" t="s">
        <v>222</v>
      </c>
      <c r="R365" s="5">
        <v>53209</v>
      </c>
      <c r="S365" t="s">
        <v>84</v>
      </c>
      <c r="T365" t="s">
        <v>2091</v>
      </c>
      <c r="U365" t="s">
        <v>31</v>
      </c>
      <c r="V365" t="s">
        <v>53</v>
      </c>
      <c r="W365" t="s">
        <v>2092</v>
      </c>
      <c r="X365" s="9">
        <v>185.58</v>
      </c>
      <c r="Y365">
        <v>6</v>
      </c>
      <c r="Z365" s="12">
        <v>0</v>
      </c>
      <c r="AA365" s="9">
        <v>76.087800000000001</v>
      </c>
      <c r="AB365" t="str">
        <f>IF(AND(SalesData[[#This Row],[Profit]]=0,SalesData[[#This Row],[Sales]]&gt;0),"Zero-Profit Order","OK")</f>
        <v>OK</v>
      </c>
      <c r="AC365" s="9">
        <f>IFERROR(SalesData[[#This Row],[Profit]]/SalesData[[#This Row],[Sales]],0)</f>
        <v>0.41</v>
      </c>
      <c r="AE365"/>
    </row>
    <row r="366" spans="1:31" x14ac:dyDescent="0.25">
      <c r="A366">
        <v>2972</v>
      </c>
      <c r="B366" t="s">
        <v>2191</v>
      </c>
      <c r="C366" s="2">
        <v>42349</v>
      </c>
      <c r="D366" s="13">
        <v>42989</v>
      </c>
      <c r="E366" s="8">
        <f>IF(SalesData[[#This Row],[Ship Date]]&lt;SalesData[[#This Row],[Order Date]], SalesData[[#This Row],[Ship Date]], SalesData[[#This Row],[Order Date]])</f>
        <v>42349</v>
      </c>
      <c r="F366" s="8">
        <f>IF(SalesData[[#This Row],[Ship Date]]&lt;SalesData[[#This Row],[Order Date]], SalesData[[#This Row],[Order Date]], SalesData[[#This Row],[Ship Date]])</f>
        <v>42989</v>
      </c>
      <c r="G366" s="11">
        <f>SalesData[[#This Row],[Shipdate fixed]] - SalesData[[#This Row],[Orderdate fixed]]</f>
        <v>640</v>
      </c>
      <c r="H366" s="11">
        <f>YEAR(SalesData[[#This Row],[Orderdate fixed]])</f>
        <v>2015</v>
      </c>
      <c r="I366" s="11" t="str">
        <f>"Q"&amp;ROUNDUP(MONTH(SalesData[[#This Row],[Orderdate fixed]])/3,0)</f>
        <v>Q4</v>
      </c>
      <c r="J366" s="8" t="str">
        <f>TEXT(SalesData[[#This Row],[Orderdate fixed]],"mmm")</f>
        <v>Dec</v>
      </c>
      <c r="K366" t="s">
        <v>22</v>
      </c>
      <c r="L366" t="s">
        <v>2192</v>
      </c>
      <c r="M366" s="14" t="s">
        <v>2193</v>
      </c>
      <c r="N366" t="s">
        <v>25</v>
      </c>
      <c r="O366" t="s">
        <v>26</v>
      </c>
      <c r="P366" t="s">
        <v>1892</v>
      </c>
      <c r="Q366" t="s">
        <v>1017</v>
      </c>
      <c r="R366" s="5">
        <v>28314</v>
      </c>
      <c r="S366" t="s">
        <v>29</v>
      </c>
      <c r="T366" t="s">
        <v>1970</v>
      </c>
      <c r="U366" t="s">
        <v>31</v>
      </c>
      <c r="V366" t="s">
        <v>53</v>
      </c>
      <c r="W366" t="s">
        <v>1971</v>
      </c>
      <c r="X366" s="9">
        <v>28.271999999999998</v>
      </c>
      <c r="Y366">
        <v>2</v>
      </c>
      <c r="Z366" s="12">
        <v>0.2</v>
      </c>
      <c r="AA366" s="9">
        <v>6.3612000000000002</v>
      </c>
      <c r="AB366" t="str">
        <f>IF(AND(SalesData[[#This Row],[Profit]]=0,SalesData[[#This Row],[Sales]]&gt;0),"Zero-Profit Order","OK")</f>
        <v>OK</v>
      </c>
      <c r="AC366" s="9">
        <f>IFERROR(SalesData[[#This Row],[Profit]]/SalesData[[#This Row],[Sales]],0)</f>
        <v>0.22500000000000001</v>
      </c>
      <c r="AE366"/>
    </row>
    <row r="367" spans="1:31" x14ac:dyDescent="0.25">
      <c r="A367">
        <v>2813</v>
      </c>
      <c r="B367" t="s">
        <v>2090</v>
      </c>
      <c r="C367" s="2">
        <v>42682</v>
      </c>
      <c r="D367" s="13">
        <v>42326</v>
      </c>
      <c r="E367" s="8">
        <f>IF(SalesData[[#This Row],[Ship Date]]&lt;SalesData[[#This Row],[Order Date]], SalesData[[#This Row],[Ship Date]], SalesData[[#This Row],[Order Date]])</f>
        <v>42326</v>
      </c>
      <c r="F367" s="8">
        <f>IF(SalesData[[#This Row],[Ship Date]]&lt;SalesData[[#This Row],[Order Date]], SalesData[[#This Row],[Order Date]], SalesData[[#This Row],[Ship Date]])</f>
        <v>42682</v>
      </c>
      <c r="G367" s="11">
        <f>SalesData[[#This Row],[Shipdate fixed]] - SalesData[[#This Row],[Orderdate fixed]]</f>
        <v>356</v>
      </c>
      <c r="H367" s="11">
        <f>YEAR(SalesData[[#This Row],[Orderdate fixed]])</f>
        <v>2015</v>
      </c>
      <c r="I367" s="11" t="str">
        <f>"Q"&amp;ROUNDUP(MONTH(SalesData[[#This Row],[Orderdate fixed]])/3,0)</f>
        <v>Q4</v>
      </c>
      <c r="J367" s="8" t="str">
        <f>TEXT(SalesData[[#This Row],[Orderdate fixed]],"mmm")</f>
        <v>Nov</v>
      </c>
      <c r="K367" t="s">
        <v>22</v>
      </c>
      <c r="L367" t="s">
        <v>1332</v>
      </c>
      <c r="M367" s="14" t="s">
        <v>1333</v>
      </c>
      <c r="N367" t="s">
        <v>90</v>
      </c>
      <c r="O367" t="s">
        <v>26</v>
      </c>
      <c r="P367" t="s">
        <v>886</v>
      </c>
      <c r="Q367" t="s">
        <v>222</v>
      </c>
      <c r="R367" s="5">
        <v>53209</v>
      </c>
      <c r="S367" t="s">
        <v>84</v>
      </c>
      <c r="T367" t="s">
        <v>888</v>
      </c>
      <c r="U367" t="s">
        <v>31</v>
      </c>
      <c r="V367" t="s">
        <v>44</v>
      </c>
      <c r="W367" t="s">
        <v>889</v>
      </c>
      <c r="X367" s="9">
        <v>214.11</v>
      </c>
      <c r="Y367">
        <v>3</v>
      </c>
      <c r="Z367" s="12">
        <v>0</v>
      </c>
      <c r="AA367" s="9">
        <v>36.398699999999998</v>
      </c>
      <c r="AB367" t="str">
        <f>IF(AND(SalesData[[#This Row],[Profit]]=0,SalesData[[#This Row],[Sales]]&gt;0),"Zero-Profit Order","OK")</f>
        <v>OK</v>
      </c>
      <c r="AC367" s="9">
        <f>IFERROR(SalesData[[#This Row],[Profit]]/SalesData[[#This Row],[Sales]],0)</f>
        <v>0.16999999999999998</v>
      </c>
      <c r="AE367"/>
    </row>
    <row r="368" spans="1:31" x14ac:dyDescent="0.25">
      <c r="A368">
        <v>808</v>
      </c>
      <c r="B368" t="s">
        <v>818</v>
      </c>
      <c r="C368" s="2">
        <v>41837</v>
      </c>
      <c r="D368" s="13">
        <v>42126</v>
      </c>
      <c r="E368" s="8">
        <f>IF(SalesData[[#This Row],[Ship Date]]&lt;SalesData[[#This Row],[Order Date]], SalesData[[#This Row],[Ship Date]], SalesData[[#This Row],[Order Date]])</f>
        <v>41837</v>
      </c>
      <c r="F368" s="8">
        <f>IF(SalesData[[#This Row],[Ship Date]]&lt;SalesData[[#This Row],[Order Date]], SalesData[[#This Row],[Order Date]], SalesData[[#This Row],[Ship Date]])</f>
        <v>42126</v>
      </c>
      <c r="G368" s="11">
        <f>SalesData[[#This Row],[Shipdate fixed]] - SalesData[[#This Row],[Orderdate fixed]]</f>
        <v>289</v>
      </c>
      <c r="H368" s="11">
        <f>YEAR(SalesData[[#This Row],[Orderdate fixed]])</f>
        <v>2014</v>
      </c>
      <c r="I368" s="11" t="str">
        <f>"Q"&amp;ROUNDUP(MONTH(SalesData[[#This Row],[Orderdate fixed]])/3,0)</f>
        <v>Q3</v>
      </c>
      <c r="J368" s="8" t="str">
        <f>TEXT(SalesData[[#This Row],[Orderdate fixed]],"mmm")</f>
        <v>Jul</v>
      </c>
      <c r="K368" t="s">
        <v>78</v>
      </c>
      <c r="L368" t="s">
        <v>819</v>
      </c>
      <c r="M368" s="14" t="s">
        <v>820</v>
      </c>
      <c r="N368" t="s">
        <v>25</v>
      </c>
      <c r="O368" t="s">
        <v>26</v>
      </c>
      <c r="P368" t="s">
        <v>821</v>
      </c>
      <c r="Q368" t="s">
        <v>822</v>
      </c>
      <c r="R368" s="5">
        <v>68104</v>
      </c>
      <c r="S368" t="s">
        <v>84</v>
      </c>
      <c r="T368" t="s">
        <v>466</v>
      </c>
      <c r="U368" t="s">
        <v>31</v>
      </c>
      <c r="V368" t="s">
        <v>53</v>
      </c>
      <c r="W368" t="s">
        <v>467</v>
      </c>
      <c r="X368" s="9">
        <v>28.4</v>
      </c>
      <c r="Y368">
        <v>2</v>
      </c>
      <c r="Z368" s="12">
        <v>0</v>
      </c>
      <c r="AA368" s="9">
        <v>11.076000000000001</v>
      </c>
      <c r="AB368" t="str">
        <f>IF(AND(SalesData[[#This Row],[Profit]]=0,SalesData[[#This Row],[Sales]]&gt;0),"Zero-Profit Order","OK")</f>
        <v>OK</v>
      </c>
      <c r="AC368" s="9">
        <f>IFERROR(SalesData[[#This Row],[Profit]]/SalesData[[#This Row],[Sales]],0)</f>
        <v>0.39</v>
      </c>
      <c r="AE368"/>
    </row>
    <row r="369" spans="1:31" x14ac:dyDescent="0.25">
      <c r="A369">
        <v>2815</v>
      </c>
      <c r="B369" t="s">
        <v>2090</v>
      </c>
      <c r="C369" s="2">
        <v>42683</v>
      </c>
      <c r="D369" s="13">
        <v>42326</v>
      </c>
      <c r="E369" s="8">
        <f>IF(SalesData[[#This Row],[Ship Date]]&lt;SalesData[[#This Row],[Order Date]], SalesData[[#This Row],[Ship Date]], SalesData[[#This Row],[Order Date]])</f>
        <v>42326</v>
      </c>
      <c r="F369" s="8">
        <f>IF(SalesData[[#This Row],[Ship Date]]&lt;SalesData[[#This Row],[Order Date]], SalesData[[#This Row],[Order Date]], SalesData[[#This Row],[Ship Date]])</f>
        <v>42683</v>
      </c>
      <c r="G369" s="11">
        <f>SalesData[[#This Row],[Shipdate fixed]] - SalesData[[#This Row],[Orderdate fixed]]</f>
        <v>357</v>
      </c>
      <c r="H369" s="11">
        <f>YEAR(SalesData[[#This Row],[Orderdate fixed]])</f>
        <v>2015</v>
      </c>
      <c r="I369" s="11" t="str">
        <f>"Q"&amp;ROUNDUP(MONTH(SalesData[[#This Row],[Orderdate fixed]])/3,0)</f>
        <v>Q4</v>
      </c>
      <c r="J369" s="8" t="str">
        <f>TEXT(SalesData[[#This Row],[Orderdate fixed]],"mmm")</f>
        <v>Nov</v>
      </c>
      <c r="K369" t="s">
        <v>22</v>
      </c>
      <c r="L369" t="s">
        <v>1332</v>
      </c>
      <c r="M369" s="14" t="s">
        <v>1333</v>
      </c>
      <c r="N369" t="s">
        <v>90</v>
      </c>
      <c r="O369" t="s">
        <v>26</v>
      </c>
      <c r="P369" t="s">
        <v>886</v>
      </c>
      <c r="Q369" t="s">
        <v>222</v>
      </c>
      <c r="R369" s="5">
        <v>53209</v>
      </c>
      <c r="S369" t="s">
        <v>84</v>
      </c>
      <c r="T369" t="s">
        <v>680</v>
      </c>
      <c r="U369" t="s">
        <v>31</v>
      </c>
      <c r="V369" t="s">
        <v>44</v>
      </c>
      <c r="W369" t="s">
        <v>681</v>
      </c>
      <c r="X369" s="9">
        <v>653.54999999999995</v>
      </c>
      <c r="Y369">
        <v>3</v>
      </c>
      <c r="Z369" s="12">
        <v>0</v>
      </c>
      <c r="AA369" s="9">
        <v>111.1035</v>
      </c>
      <c r="AB369" t="str">
        <f>IF(AND(SalesData[[#This Row],[Profit]]=0,SalesData[[#This Row],[Sales]]&gt;0),"Zero-Profit Order","OK")</f>
        <v>OK</v>
      </c>
      <c r="AC369" s="9">
        <f>IFERROR(SalesData[[#This Row],[Profit]]/SalesData[[#This Row],[Sales]],0)</f>
        <v>0.17</v>
      </c>
      <c r="AE369"/>
    </row>
    <row r="370" spans="1:31" x14ac:dyDescent="0.25">
      <c r="A370">
        <v>3374</v>
      </c>
      <c r="B370" t="s">
        <v>2403</v>
      </c>
      <c r="C370" s="2">
        <v>41863</v>
      </c>
      <c r="D370" s="13">
        <v>42289</v>
      </c>
      <c r="E370" s="8">
        <f>IF(SalesData[[#This Row],[Ship Date]]&lt;SalesData[[#This Row],[Order Date]], SalesData[[#This Row],[Ship Date]], SalesData[[#This Row],[Order Date]])</f>
        <v>41863</v>
      </c>
      <c r="F370" s="8">
        <f>IF(SalesData[[#This Row],[Ship Date]]&lt;SalesData[[#This Row],[Order Date]], SalesData[[#This Row],[Order Date]], SalesData[[#This Row],[Ship Date]])</f>
        <v>42289</v>
      </c>
      <c r="G370" s="11">
        <f>SalesData[[#This Row],[Shipdate fixed]] - SalesData[[#This Row],[Orderdate fixed]]</f>
        <v>426</v>
      </c>
      <c r="H370" s="11">
        <f>YEAR(SalesData[[#This Row],[Orderdate fixed]])</f>
        <v>2014</v>
      </c>
      <c r="I370" s="11" t="str">
        <f>"Q"&amp;ROUNDUP(MONTH(SalesData[[#This Row],[Orderdate fixed]])/3,0)</f>
        <v>Q3</v>
      </c>
      <c r="J370" s="8" t="str">
        <f>TEXT(SalesData[[#This Row],[Orderdate fixed]],"mmm")</f>
        <v>Aug</v>
      </c>
      <c r="K370" t="s">
        <v>38</v>
      </c>
      <c r="L370" t="s">
        <v>39</v>
      </c>
      <c r="M370" s="14" t="s">
        <v>40</v>
      </c>
      <c r="N370" t="s">
        <v>25</v>
      </c>
      <c r="O370" t="s">
        <v>26</v>
      </c>
      <c r="P370" t="s">
        <v>2404</v>
      </c>
      <c r="Q370" t="s">
        <v>109</v>
      </c>
      <c r="R370" s="5">
        <v>11550</v>
      </c>
      <c r="S370" t="s">
        <v>62</v>
      </c>
      <c r="T370" t="s">
        <v>2185</v>
      </c>
      <c r="U370" t="s">
        <v>31</v>
      </c>
      <c r="V370" t="s">
        <v>53</v>
      </c>
      <c r="W370" t="s">
        <v>2186</v>
      </c>
      <c r="X370" s="9">
        <v>28.44</v>
      </c>
      <c r="Y370">
        <v>3</v>
      </c>
      <c r="Z370" s="12">
        <v>0</v>
      </c>
      <c r="AA370" s="9">
        <v>11.375999999999999</v>
      </c>
      <c r="AB370" t="str">
        <f>IF(AND(SalesData[[#This Row],[Profit]]=0,SalesData[[#This Row],[Sales]]&gt;0),"Zero-Profit Order","OK")</f>
        <v>OK</v>
      </c>
      <c r="AC370" s="9">
        <f>IFERROR(SalesData[[#This Row],[Profit]]/SalesData[[#This Row],[Sales]],0)</f>
        <v>0.39999999999999997</v>
      </c>
      <c r="AE370"/>
    </row>
    <row r="371" spans="1:31" x14ac:dyDescent="0.25">
      <c r="A371">
        <v>9009</v>
      </c>
      <c r="B371" t="s">
        <v>4150</v>
      </c>
      <c r="C371" s="2">
        <v>42710</v>
      </c>
      <c r="D371" s="13">
        <v>43057</v>
      </c>
      <c r="E371" s="8">
        <f>IF(SalesData[[#This Row],[Ship Date]]&lt;SalesData[[#This Row],[Order Date]], SalesData[[#This Row],[Ship Date]], SalesData[[#This Row],[Order Date]])</f>
        <v>42710</v>
      </c>
      <c r="F371" s="8">
        <f>IF(SalesData[[#This Row],[Ship Date]]&lt;SalesData[[#This Row],[Order Date]], SalesData[[#This Row],[Order Date]], SalesData[[#This Row],[Ship Date]])</f>
        <v>43057</v>
      </c>
      <c r="G371" s="11">
        <f>SalesData[[#This Row],[Shipdate fixed]] - SalesData[[#This Row],[Orderdate fixed]]</f>
        <v>347</v>
      </c>
      <c r="H371" s="11">
        <f>YEAR(SalesData[[#This Row],[Orderdate fixed]])</f>
        <v>2016</v>
      </c>
      <c r="I371" s="11" t="str">
        <f>"Q"&amp;ROUNDUP(MONTH(SalesData[[#This Row],[Orderdate fixed]])/3,0)</f>
        <v>Q4</v>
      </c>
      <c r="J371" s="8" t="str">
        <f>TEXT(SalesData[[#This Row],[Orderdate fixed]],"mmm")</f>
        <v>Dec</v>
      </c>
      <c r="K371" t="s">
        <v>407</v>
      </c>
      <c r="L371" t="s">
        <v>763</v>
      </c>
      <c r="M371" s="14" t="s">
        <v>764</v>
      </c>
      <c r="N371" t="s">
        <v>81</v>
      </c>
      <c r="O371" t="s">
        <v>26</v>
      </c>
      <c r="P371" t="s">
        <v>886</v>
      </c>
      <c r="Q371" t="s">
        <v>222</v>
      </c>
      <c r="R371" s="5">
        <v>53209</v>
      </c>
      <c r="S371" t="s">
        <v>84</v>
      </c>
      <c r="T371" t="s">
        <v>481</v>
      </c>
      <c r="U371" t="s">
        <v>31</v>
      </c>
      <c r="V371" t="s">
        <v>53</v>
      </c>
      <c r="W371" t="s">
        <v>482</v>
      </c>
      <c r="X371" s="9">
        <v>5.82</v>
      </c>
      <c r="Y371">
        <v>2</v>
      </c>
      <c r="Z371" s="12">
        <v>0</v>
      </c>
      <c r="AA371" s="9">
        <v>2.7353999999999998</v>
      </c>
      <c r="AB371" t="str">
        <f>IF(AND(SalesData[[#This Row],[Profit]]=0,SalesData[[#This Row],[Sales]]&gt;0),"Zero-Profit Order","OK")</f>
        <v>OK</v>
      </c>
      <c r="AC371" s="9">
        <f>IFERROR(SalesData[[#This Row],[Profit]]/SalesData[[#This Row],[Sales]],0)</f>
        <v>0.47</v>
      </c>
      <c r="AE371"/>
    </row>
    <row r="372" spans="1:31" x14ac:dyDescent="0.25">
      <c r="A372">
        <v>3140</v>
      </c>
      <c r="B372" t="s">
        <v>2309</v>
      </c>
      <c r="C372" s="2">
        <v>42479</v>
      </c>
      <c r="D372" s="13">
        <v>43057</v>
      </c>
      <c r="E372" s="8">
        <f>IF(SalesData[[#This Row],[Ship Date]]&lt;SalesData[[#This Row],[Order Date]], SalesData[[#This Row],[Ship Date]], SalesData[[#This Row],[Order Date]])</f>
        <v>42479</v>
      </c>
      <c r="F372" s="8">
        <f>IF(SalesData[[#This Row],[Ship Date]]&lt;SalesData[[#This Row],[Order Date]], SalesData[[#This Row],[Order Date]], SalesData[[#This Row],[Ship Date]])</f>
        <v>43057</v>
      </c>
      <c r="G372" s="11">
        <f>SalesData[[#This Row],[Shipdate fixed]] - SalesData[[#This Row],[Orderdate fixed]]</f>
        <v>578</v>
      </c>
      <c r="H372" s="11">
        <f>YEAR(SalesData[[#This Row],[Orderdate fixed]])</f>
        <v>2016</v>
      </c>
      <c r="I372" s="11" t="str">
        <f>"Q"&amp;ROUNDUP(MONTH(SalesData[[#This Row],[Orderdate fixed]])/3,0)</f>
        <v>Q2</v>
      </c>
      <c r="J372" s="8" t="str">
        <f>TEXT(SalesData[[#This Row],[Orderdate fixed]],"mmm")</f>
        <v>Apr</v>
      </c>
      <c r="K372" t="s">
        <v>38</v>
      </c>
      <c r="L372" t="s">
        <v>199</v>
      </c>
      <c r="M372" s="14" t="s">
        <v>200</v>
      </c>
      <c r="N372" t="s">
        <v>90</v>
      </c>
      <c r="O372" t="s">
        <v>26</v>
      </c>
      <c r="P372" t="s">
        <v>1720</v>
      </c>
      <c r="Q372" t="s">
        <v>83</v>
      </c>
      <c r="R372" s="5">
        <v>75081</v>
      </c>
      <c r="S372" t="s">
        <v>84</v>
      </c>
      <c r="T372" t="s">
        <v>365</v>
      </c>
      <c r="U372" t="s">
        <v>31</v>
      </c>
      <c r="V372" t="s">
        <v>53</v>
      </c>
      <c r="W372" t="s">
        <v>366</v>
      </c>
      <c r="X372" s="9">
        <v>22.847999999999999</v>
      </c>
      <c r="Y372">
        <v>3</v>
      </c>
      <c r="Z372" s="12">
        <v>0.6</v>
      </c>
      <c r="AA372" s="9">
        <v>-17.7072</v>
      </c>
      <c r="AB372" t="str">
        <f>IF(AND(SalesData[[#This Row],[Profit]]=0,SalesData[[#This Row],[Sales]]&gt;0),"Zero-Profit Order","OK")</f>
        <v>OK</v>
      </c>
      <c r="AC372" s="9">
        <f>IFERROR(SalesData[[#This Row],[Profit]]/SalesData[[#This Row],[Sales]],0)</f>
        <v>-0.77500000000000002</v>
      </c>
      <c r="AE372"/>
    </row>
    <row r="373" spans="1:31" x14ac:dyDescent="0.25">
      <c r="A373">
        <v>4866</v>
      </c>
      <c r="B373" t="s">
        <v>2956</v>
      </c>
      <c r="C373" s="2">
        <v>42663</v>
      </c>
      <c r="D373" s="13">
        <v>43057</v>
      </c>
      <c r="E373" s="8">
        <f>IF(SalesData[[#This Row],[Ship Date]]&lt;SalesData[[#This Row],[Order Date]], SalesData[[#This Row],[Ship Date]], SalesData[[#This Row],[Order Date]])</f>
        <v>42663</v>
      </c>
      <c r="F373" s="8">
        <f>IF(SalesData[[#This Row],[Ship Date]]&lt;SalesData[[#This Row],[Order Date]], SalesData[[#This Row],[Order Date]], SalesData[[#This Row],[Ship Date]])</f>
        <v>43057</v>
      </c>
      <c r="G373" s="11">
        <f>SalesData[[#This Row],[Shipdate fixed]] - SalesData[[#This Row],[Orderdate fixed]]</f>
        <v>394</v>
      </c>
      <c r="H373" s="11">
        <f>YEAR(SalesData[[#This Row],[Orderdate fixed]])</f>
        <v>2016</v>
      </c>
      <c r="I373" s="11" t="str">
        <f>"Q"&amp;ROUNDUP(MONTH(SalesData[[#This Row],[Orderdate fixed]])/3,0)</f>
        <v>Q4</v>
      </c>
      <c r="J373" s="8" t="str">
        <f>TEXT(SalesData[[#This Row],[Orderdate fixed]],"mmm")</f>
        <v>Oct</v>
      </c>
      <c r="K373" t="s">
        <v>38</v>
      </c>
      <c r="L373" t="s">
        <v>2329</v>
      </c>
      <c r="M373" s="14" t="s">
        <v>2330</v>
      </c>
      <c r="N373" t="s">
        <v>25</v>
      </c>
      <c r="O373" t="s">
        <v>26</v>
      </c>
      <c r="P373" t="s">
        <v>176</v>
      </c>
      <c r="Q373" t="s">
        <v>177</v>
      </c>
      <c r="R373" s="5">
        <v>98103</v>
      </c>
      <c r="S373" t="s">
        <v>51</v>
      </c>
      <c r="T373" t="s">
        <v>540</v>
      </c>
      <c r="U373" t="s">
        <v>31</v>
      </c>
      <c r="V373" t="s">
        <v>35</v>
      </c>
      <c r="W373" t="s">
        <v>541</v>
      </c>
      <c r="X373" s="9">
        <v>2404.7040000000002</v>
      </c>
      <c r="Y373">
        <v>6</v>
      </c>
      <c r="Z373" s="12">
        <v>0.2</v>
      </c>
      <c r="AA373" s="9">
        <v>150.29400000000001</v>
      </c>
      <c r="AB373" t="str">
        <f>IF(AND(SalesData[[#This Row],[Profit]]=0,SalesData[[#This Row],[Sales]]&gt;0),"Zero-Profit Order","OK")</f>
        <v>OK</v>
      </c>
      <c r="AC373" s="9">
        <f>IFERROR(SalesData[[#This Row],[Profit]]/SalesData[[#This Row],[Sales]],0)</f>
        <v>6.25E-2</v>
      </c>
      <c r="AE373"/>
    </row>
    <row r="374" spans="1:31" x14ac:dyDescent="0.25">
      <c r="A374">
        <v>8832</v>
      </c>
      <c r="B374" t="s">
        <v>4103</v>
      </c>
      <c r="C374" s="2">
        <v>42675</v>
      </c>
      <c r="D374" s="13">
        <v>42327</v>
      </c>
      <c r="E374" s="8">
        <f>IF(SalesData[[#This Row],[Ship Date]]&lt;SalesData[[#This Row],[Order Date]], SalesData[[#This Row],[Ship Date]], SalesData[[#This Row],[Order Date]])</f>
        <v>42327</v>
      </c>
      <c r="F374" s="8">
        <f>IF(SalesData[[#This Row],[Ship Date]]&lt;SalesData[[#This Row],[Order Date]], SalesData[[#This Row],[Order Date]], SalesData[[#This Row],[Ship Date]])</f>
        <v>42675</v>
      </c>
      <c r="G374" s="11">
        <f>SalesData[[#This Row],[Shipdate fixed]] - SalesData[[#This Row],[Orderdate fixed]]</f>
        <v>348</v>
      </c>
      <c r="H374" s="11">
        <f>YEAR(SalesData[[#This Row],[Orderdate fixed]])</f>
        <v>2015</v>
      </c>
      <c r="I374" s="11" t="str">
        <f>"Q"&amp;ROUNDUP(MONTH(SalesData[[#This Row],[Orderdate fixed]])/3,0)</f>
        <v>Q4</v>
      </c>
      <c r="J374" s="8" t="str">
        <f>TEXT(SalesData[[#This Row],[Orderdate fixed]],"mmm")</f>
        <v>Nov</v>
      </c>
      <c r="K374" t="s">
        <v>38</v>
      </c>
      <c r="L374" t="s">
        <v>2577</v>
      </c>
      <c r="M374" s="14" t="s">
        <v>2578</v>
      </c>
      <c r="N374" t="s">
        <v>90</v>
      </c>
      <c r="O374" t="s">
        <v>26</v>
      </c>
      <c r="P374" t="s">
        <v>1057</v>
      </c>
      <c r="Q374" t="s">
        <v>697</v>
      </c>
      <c r="R374" s="5">
        <v>22801</v>
      </c>
      <c r="S374" t="s">
        <v>29</v>
      </c>
      <c r="T374" t="s">
        <v>678</v>
      </c>
      <c r="U374" t="s">
        <v>31</v>
      </c>
      <c r="V374" t="s">
        <v>53</v>
      </c>
      <c r="W374" t="s">
        <v>679</v>
      </c>
      <c r="X374" s="9">
        <v>39.96</v>
      </c>
      <c r="Y374">
        <v>2</v>
      </c>
      <c r="Z374" s="12">
        <v>0</v>
      </c>
      <c r="AA374" s="9">
        <v>14.3856</v>
      </c>
      <c r="AB374" t="str">
        <f>IF(AND(SalesData[[#This Row],[Profit]]=0,SalesData[[#This Row],[Sales]]&gt;0),"Zero-Profit Order","OK")</f>
        <v>OK</v>
      </c>
      <c r="AC374" s="9">
        <f>IFERROR(SalesData[[#This Row],[Profit]]/SalesData[[#This Row],[Sales]],0)</f>
        <v>0.36</v>
      </c>
      <c r="AE374"/>
    </row>
    <row r="375" spans="1:31" x14ac:dyDescent="0.25">
      <c r="A375">
        <v>3832</v>
      </c>
      <c r="B375" t="s">
        <v>2564</v>
      </c>
      <c r="C375" s="2">
        <v>42666</v>
      </c>
      <c r="D375" s="13">
        <v>42327</v>
      </c>
      <c r="E375" s="8">
        <f>IF(SalesData[[#This Row],[Ship Date]]&lt;SalesData[[#This Row],[Order Date]], SalesData[[#This Row],[Ship Date]], SalesData[[#This Row],[Order Date]])</f>
        <v>42327</v>
      </c>
      <c r="F375" s="8">
        <f>IF(SalesData[[#This Row],[Ship Date]]&lt;SalesData[[#This Row],[Order Date]], SalesData[[#This Row],[Order Date]], SalesData[[#This Row],[Ship Date]])</f>
        <v>42666</v>
      </c>
      <c r="G375" s="11">
        <f>SalesData[[#This Row],[Shipdate fixed]] - SalesData[[#This Row],[Orderdate fixed]]</f>
        <v>339</v>
      </c>
      <c r="H375" s="11">
        <f>YEAR(SalesData[[#This Row],[Orderdate fixed]])</f>
        <v>2015</v>
      </c>
      <c r="I375" s="11" t="str">
        <f>"Q"&amp;ROUNDUP(MONTH(SalesData[[#This Row],[Orderdate fixed]])/3,0)</f>
        <v>Q4</v>
      </c>
      <c r="J375" s="8" t="str">
        <f>TEXT(SalesData[[#This Row],[Orderdate fixed]],"mmm")</f>
        <v>Nov</v>
      </c>
      <c r="K375" t="s">
        <v>38</v>
      </c>
      <c r="L375" t="s">
        <v>2565</v>
      </c>
      <c r="M375" s="14" t="s">
        <v>2566</v>
      </c>
      <c r="N375" t="s">
        <v>25</v>
      </c>
      <c r="O375" t="s">
        <v>26</v>
      </c>
      <c r="P375" t="s">
        <v>722</v>
      </c>
      <c r="Q375" t="s">
        <v>184</v>
      </c>
      <c r="R375" s="5">
        <v>19901</v>
      </c>
      <c r="S375" t="s">
        <v>62</v>
      </c>
      <c r="T375" t="s">
        <v>290</v>
      </c>
      <c r="U375" t="s">
        <v>31</v>
      </c>
      <c r="V375" t="s">
        <v>53</v>
      </c>
      <c r="W375" t="s">
        <v>2567</v>
      </c>
      <c r="X375" s="9">
        <v>76.14</v>
      </c>
      <c r="Y375">
        <v>3</v>
      </c>
      <c r="Z375" s="12">
        <v>0</v>
      </c>
      <c r="AA375" s="9">
        <v>26.649000000000001</v>
      </c>
      <c r="AB375" t="str">
        <f>IF(AND(SalesData[[#This Row],[Profit]]=0,SalesData[[#This Row],[Sales]]&gt;0),"Zero-Profit Order","OK")</f>
        <v>OK</v>
      </c>
      <c r="AC375" s="9">
        <f>IFERROR(SalesData[[#This Row],[Profit]]/SalesData[[#This Row],[Sales]],0)</f>
        <v>0.35000000000000003</v>
      </c>
      <c r="AE375"/>
    </row>
    <row r="376" spans="1:31" x14ac:dyDescent="0.25">
      <c r="A376">
        <v>3812</v>
      </c>
      <c r="B376" t="s">
        <v>2556</v>
      </c>
      <c r="C376" s="2">
        <v>41982</v>
      </c>
      <c r="D376" s="13">
        <v>42327</v>
      </c>
      <c r="E376" s="8">
        <f>IF(SalesData[[#This Row],[Ship Date]]&lt;SalesData[[#This Row],[Order Date]], SalesData[[#This Row],[Ship Date]], SalesData[[#This Row],[Order Date]])</f>
        <v>41982</v>
      </c>
      <c r="F376" s="8">
        <f>IF(SalesData[[#This Row],[Ship Date]]&lt;SalesData[[#This Row],[Order Date]], SalesData[[#This Row],[Order Date]], SalesData[[#This Row],[Ship Date]])</f>
        <v>42327</v>
      </c>
      <c r="G376" s="11">
        <f>SalesData[[#This Row],[Shipdate fixed]] - SalesData[[#This Row],[Orderdate fixed]]</f>
        <v>345</v>
      </c>
      <c r="H376" s="11">
        <f>YEAR(SalesData[[#This Row],[Orderdate fixed]])</f>
        <v>2014</v>
      </c>
      <c r="I376" s="11" t="str">
        <f>"Q"&amp;ROUNDUP(MONTH(SalesData[[#This Row],[Orderdate fixed]])/3,0)</f>
        <v>Q4</v>
      </c>
      <c r="J376" s="8" t="str">
        <f>TEXT(SalesData[[#This Row],[Orderdate fixed]],"mmm")</f>
        <v>Dec</v>
      </c>
      <c r="K376" t="s">
        <v>38</v>
      </c>
      <c r="L376" t="s">
        <v>2557</v>
      </c>
      <c r="M376" s="14" t="s">
        <v>2558</v>
      </c>
      <c r="N376" t="s">
        <v>81</v>
      </c>
      <c r="O376" t="s">
        <v>26</v>
      </c>
      <c r="P376" t="s">
        <v>2493</v>
      </c>
      <c r="Q376" t="s">
        <v>42</v>
      </c>
      <c r="R376" s="5">
        <v>33317</v>
      </c>
      <c r="S376" t="s">
        <v>29</v>
      </c>
      <c r="T376" t="s">
        <v>280</v>
      </c>
      <c r="U376" t="s">
        <v>31</v>
      </c>
      <c r="V376" t="s">
        <v>35</v>
      </c>
      <c r="W376" t="s">
        <v>281</v>
      </c>
      <c r="X376" s="9">
        <v>146.136</v>
      </c>
      <c r="Y376">
        <v>3</v>
      </c>
      <c r="Z376" s="12">
        <v>0.2</v>
      </c>
      <c r="AA376" s="9">
        <v>16.440300000000001</v>
      </c>
      <c r="AB376" t="str">
        <f>IF(AND(SalesData[[#This Row],[Profit]]=0,SalesData[[#This Row],[Sales]]&gt;0),"Zero-Profit Order","OK")</f>
        <v>OK</v>
      </c>
      <c r="AC376" s="9">
        <f>IFERROR(SalesData[[#This Row],[Profit]]/SalesData[[#This Row],[Sales]],0)</f>
        <v>0.1125</v>
      </c>
      <c r="AE376"/>
    </row>
    <row r="377" spans="1:31" x14ac:dyDescent="0.25">
      <c r="A377">
        <v>6710</v>
      </c>
      <c r="B377" t="s">
        <v>3534</v>
      </c>
      <c r="C377" s="2">
        <v>42668</v>
      </c>
      <c r="D377" s="13">
        <v>42327</v>
      </c>
      <c r="E377" s="8">
        <f>IF(SalesData[[#This Row],[Ship Date]]&lt;SalesData[[#This Row],[Order Date]], SalesData[[#This Row],[Ship Date]], SalesData[[#This Row],[Order Date]])</f>
        <v>42327</v>
      </c>
      <c r="F377" s="8">
        <f>IF(SalesData[[#This Row],[Ship Date]]&lt;SalesData[[#This Row],[Order Date]], SalesData[[#This Row],[Order Date]], SalesData[[#This Row],[Ship Date]])</f>
        <v>42668</v>
      </c>
      <c r="G377" s="11">
        <f>SalesData[[#This Row],[Shipdate fixed]] - SalesData[[#This Row],[Orderdate fixed]]</f>
        <v>341</v>
      </c>
      <c r="H377" s="11">
        <f>YEAR(SalesData[[#This Row],[Orderdate fixed]])</f>
        <v>2015</v>
      </c>
      <c r="I377" s="11" t="str">
        <f>"Q"&amp;ROUNDUP(MONTH(SalesData[[#This Row],[Orderdate fixed]])/3,0)</f>
        <v>Q4</v>
      </c>
      <c r="J377" s="8" t="str">
        <f>TEXT(SalesData[[#This Row],[Orderdate fixed]],"mmm")</f>
        <v>Nov</v>
      </c>
      <c r="K377" t="s">
        <v>38</v>
      </c>
      <c r="L377" t="s">
        <v>2771</v>
      </c>
      <c r="M377" s="14" t="s">
        <v>2772</v>
      </c>
      <c r="N377" t="s">
        <v>25</v>
      </c>
      <c r="O377" t="s">
        <v>26</v>
      </c>
      <c r="P377" t="s">
        <v>3535</v>
      </c>
      <c r="Q377" t="s">
        <v>1877</v>
      </c>
      <c r="R377" s="5">
        <v>87124</v>
      </c>
      <c r="S377" t="s">
        <v>51</v>
      </c>
      <c r="T377" t="s">
        <v>338</v>
      </c>
      <c r="U377" t="s">
        <v>31</v>
      </c>
      <c r="V377" t="s">
        <v>35</v>
      </c>
      <c r="W377" t="s">
        <v>339</v>
      </c>
      <c r="X377" s="9">
        <v>230.352</v>
      </c>
      <c r="Y377">
        <v>3</v>
      </c>
      <c r="Z377" s="12">
        <v>0.2</v>
      </c>
      <c r="AA377" s="9">
        <v>20.155799999999999</v>
      </c>
      <c r="AB377" t="str">
        <f>IF(AND(SalesData[[#This Row],[Profit]]=0,SalesData[[#This Row],[Sales]]&gt;0),"Zero-Profit Order","OK")</f>
        <v>OK</v>
      </c>
      <c r="AC377" s="9">
        <f>IFERROR(SalesData[[#This Row],[Profit]]/SalesData[[#This Row],[Sales]],0)</f>
        <v>8.7499999999999994E-2</v>
      </c>
      <c r="AE377"/>
    </row>
    <row r="378" spans="1:31" x14ac:dyDescent="0.25">
      <c r="A378">
        <v>1338</v>
      </c>
      <c r="B378" t="s">
        <v>1182</v>
      </c>
      <c r="C378" s="2">
        <v>43143</v>
      </c>
      <c r="D378" s="13">
        <v>42770</v>
      </c>
      <c r="E378" s="8">
        <f>IF(SalesData[[#This Row],[Ship Date]]&lt;SalesData[[#This Row],[Order Date]], SalesData[[#This Row],[Ship Date]], SalesData[[#This Row],[Order Date]])</f>
        <v>42770</v>
      </c>
      <c r="F378" s="8">
        <f>IF(SalesData[[#This Row],[Ship Date]]&lt;SalesData[[#This Row],[Order Date]], SalesData[[#This Row],[Order Date]], SalesData[[#This Row],[Ship Date]])</f>
        <v>43143</v>
      </c>
      <c r="G378" s="11">
        <f>SalesData[[#This Row],[Shipdate fixed]] - SalesData[[#This Row],[Orderdate fixed]]</f>
        <v>373</v>
      </c>
      <c r="H378" s="11">
        <f>YEAR(SalesData[[#This Row],[Orderdate fixed]])</f>
        <v>2017</v>
      </c>
      <c r="I378" s="11" t="str">
        <f>"Q"&amp;ROUNDUP(MONTH(SalesData[[#This Row],[Orderdate fixed]])/3,0)</f>
        <v>Q1</v>
      </c>
      <c r="J378" s="8" t="str">
        <f>TEXT(SalesData[[#This Row],[Orderdate fixed]],"mmm")</f>
        <v>Feb</v>
      </c>
      <c r="K378" t="s">
        <v>22</v>
      </c>
      <c r="L378" t="s">
        <v>1183</v>
      </c>
      <c r="M378" s="14" t="s">
        <v>1184</v>
      </c>
      <c r="N378" t="s">
        <v>25</v>
      </c>
      <c r="O378" t="s">
        <v>26</v>
      </c>
      <c r="P378" t="s">
        <v>158</v>
      </c>
      <c r="Q378" t="s">
        <v>109</v>
      </c>
      <c r="R378" s="5">
        <v>10011</v>
      </c>
      <c r="S378" t="s">
        <v>62</v>
      </c>
      <c r="T378" t="s">
        <v>1185</v>
      </c>
      <c r="U378" t="s">
        <v>31</v>
      </c>
      <c r="V378" t="s">
        <v>53</v>
      </c>
      <c r="W378" t="s">
        <v>1186</v>
      </c>
      <c r="X378" s="9">
        <v>29.78</v>
      </c>
      <c r="Y378">
        <v>2</v>
      </c>
      <c r="Z378" s="12">
        <v>0</v>
      </c>
      <c r="AA378" s="9">
        <v>8.0405999999999995</v>
      </c>
      <c r="AB378" t="str">
        <f>IF(AND(SalesData[[#This Row],[Profit]]=0,SalesData[[#This Row],[Sales]]&gt;0),"Zero-Profit Order","OK")</f>
        <v>OK</v>
      </c>
      <c r="AC378" s="9">
        <f>IFERROR(SalesData[[#This Row],[Profit]]/SalesData[[#This Row],[Sales]],0)</f>
        <v>0.26999999999999996</v>
      </c>
      <c r="AE378"/>
    </row>
    <row r="379" spans="1:31" x14ac:dyDescent="0.25">
      <c r="A379">
        <v>5831</v>
      </c>
      <c r="B379" t="s">
        <v>3275</v>
      </c>
      <c r="C379" s="2">
        <v>42046</v>
      </c>
      <c r="D379" s="13">
        <v>42563</v>
      </c>
      <c r="E379" s="8">
        <f>IF(SalesData[[#This Row],[Ship Date]]&lt;SalesData[[#This Row],[Order Date]], SalesData[[#This Row],[Ship Date]], SalesData[[#This Row],[Order Date]])</f>
        <v>42046</v>
      </c>
      <c r="F379" s="8">
        <f>IF(SalesData[[#This Row],[Ship Date]]&lt;SalesData[[#This Row],[Order Date]], SalesData[[#This Row],[Order Date]], SalesData[[#This Row],[Ship Date]])</f>
        <v>42563</v>
      </c>
      <c r="G379" s="11">
        <f>SalesData[[#This Row],[Shipdate fixed]] - SalesData[[#This Row],[Orderdate fixed]]</f>
        <v>517</v>
      </c>
      <c r="H379" s="11">
        <f>YEAR(SalesData[[#This Row],[Orderdate fixed]])</f>
        <v>2015</v>
      </c>
      <c r="I379" s="11" t="str">
        <f>"Q"&amp;ROUNDUP(MONTH(SalesData[[#This Row],[Orderdate fixed]])/3,0)</f>
        <v>Q1</v>
      </c>
      <c r="J379" s="8" t="str">
        <f>TEXT(SalesData[[#This Row],[Orderdate fixed]],"mmm")</f>
        <v>Feb</v>
      </c>
      <c r="K379" t="s">
        <v>38</v>
      </c>
      <c r="L379" t="s">
        <v>1396</v>
      </c>
      <c r="M379" s="14" t="s">
        <v>1397</v>
      </c>
      <c r="N379" t="s">
        <v>25</v>
      </c>
      <c r="O379" t="s">
        <v>26</v>
      </c>
      <c r="P379" t="s">
        <v>616</v>
      </c>
      <c r="Q379" t="s">
        <v>100</v>
      </c>
      <c r="R379" s="5">
        <v>47374</v>
      </c>
      <c r="S379" t="s">
        <v>84</v>
      </c>
      <c r="T379" t="s">
        <v>1494</v>
      </c>
      <c r="U379" t="s">
        <v>31</v>
      </c>
      <c r="V379" t="s">
        <v>35</v>
      </c>
      <c r="W379" t="s">
        <v>1495</v>
      </c>
      <c r="X379" s="9">
        <v>29.98</v>
      </c>
      <c r="Y379">
        <v>1</v>
      </c>
      <c r="Z379" s="12">
        <v>0</v>
      </c>
      <c r="AA379" s="9">
        <v>8.0945999999999998</v>
      </c>
      <c r="AB379" t="str">
        <f>IF(AND(SalesData[[#This Row],[Profit]]=0,SalesData[[#This Row],[Sales]]&gt;0),"Zero-Profit Order","OK")</f>
        <v>OK</v>
      </c>
      <c r="AC379" s="9">
        <f>IFERROR(SalesData[[#This Row],[Profit]]/SalesData[[#This Row],[Sales]],0)</f>
        <v>0.26999999999999996</v>
      </c>
      <c r="AE379"/>
    </row>
    <row r="380" spans="1:31" x14ac:dyDescent="0.25">
      <c r="A380">
        <v>2738</v>
      </c>
      <c r="B380" t="s">
        <v>2049</v>
      </c>
      <c r="C380" s="2">
        <v>42658</v>
      </c>
      <c r="D380" s="13">
        <v>42327</v>
      </c>
      <c r="E380" s="8">
        <f>IF(SalesData[[#This Row],[Ship Date]]&lt;SalesData[[#This Row],[Order Date]], SalesData[[#This Row],[Ship Date]], SalesData[[#This Row],[Order Date]])</f>
        <v>42327</v>
      </c>
      <c r="F380" s="8">
        <f>IF(SalesData[[#This Row],[Ship Date]]&lt;SalesData[[#This Row],[Order Date]], SalesData[[#This Row],[Order Date]], SalesData[[#This Row],[Ship Date]])</f>
        <v>42658</v>
      </c>
      <c r="G380" s="11">
        <f>SalesData[[#This Row],[Shipdate fixed]] - SalesData[[#This Row],[Orderdate fixed]]</f>
        <v>331</v>
      </c>
      <c r="H380" s="11">
        <f>YEAR(SalesData[[#This Row],[Orderdate fixed]])</f>
        <v>2015</v>
      </c>
      <c r="I380" s="11" t="str">
        <f>"Q"&amp;ROUNDUP(MONTH(SalesData[[#This Row],[Orderdate fixed]])/3,0)</f>
        <v>Q4</v>
      </c>
      <c r="J380" s="8" t="str">
        <f>TEXT(SalesData[[#This Row],[Orderdate fixed]],"mmm")</f>
        <v>Nov</v>
      </c>
      <c r="K380" t="s">
        <v>38</v>
      </c>
      <c r="L380" t="s">
        <v>293</v>
      </c>
      <c r="M380" s="14" t="s">
        <v>294</v>
      </c>
      <c r="N380" t="s">
        <v>25</v>
      </c>
      <c r="O380" t="s">
        <v>26</v>
      </c>
      <c r="P380" t="s">
        <v>214</v>
      </c>
      <c r="Q380" t="s">
        <v>184</v>
      </c>
      <c r="R380" s="5">
        <v>19711</v>
      </c>
      <c r="S380" t="s">
        <v>62</v>
      </c>
      <c r="T380" t="s">
        <v>1117</v>
      </c>
      <c r="U380" t="s">
        <v>31</v>
      </c>
      <c r="V380" t="s">
        <v>32</v>
      </c>
      <c r="W380" t="s">
        <v>1118</v>
      </c>
      <c r="X380" s="9">
        <v>299.97000000000003</v>
      </c>
      <c r="Y380">
        <v>3</v>
      </c>
      <c r="Z380" s="12">
        <v>0</v>
      </c>
      <c r="AA380" s="9">
        <v>56.994300000000003</v>
      </c>
      <c r="AB380" t="str">
        <f>IF(AND(SalesData[[#This Row],[Profit]]=0,SalesData[[#This Row],[Sales]]&gt;0),"Zero-Profit Order","OK")</f>
        <v>OK</v>
      </c>
      <c r="AC380" s="9">
        <f>IFERROR(SalesData[[#This Row],[Profit]]/SalesData[[#This Row],[Sales]],0)</f>
        <v>0.19</v>
      </c>
      <c r="AE380"/>
    </row>
    <row r="381" spans="1:31" x14ac:dyDescent="0.25">
      <c r="A381">
        <v>3810</v>
      </c>
      <c r="B381" t="s">
        <v>2556</v>
      </c>
      <c r="C381" s="2">
        <v>41981</v>
      </c>
      <c r="D381" s="13">
        <v>42327</v>
      </c>
      <c r="E381" s="8">
        <f>IF(SalesData[[#This Row],[Ship Date]]&lt;SalesData[[#This Row],[Order Date]], SalesData[[#This Row],[Ship Date]], SalesData[[#This Row],[Order Date]])</f>
        <v>41981</v>
      </c>
      <c r="F381" s="8">
        <f>IF(SalesData[[#This Row],[Ship Date]]&lt;SalesData[[#This Row],[Order Date]], SalesData[[#This Row],[Order Date]], SalesData[[#This Row],[Ship Date]])</f>
        <v>42327</v>
      </c>
      <c r="G381" s="11">
        <f>SalesData[[#This Row],[Shipdate fixed]] - SalesData[[#This Row],[Orderdate fixed]]</f>
        <v>346</v>
      </c>
      <c r="H381" s="11">
        <f>YEAR(SalesData[[#This Row],[Orderdate fixed]])</f>
        <v>2014</v>
      </c>
      <c r="I381" s="11" t="str">
        <f>"Q"&amp;ROUNDUP(MONTH(SalesData[[#This Row],[Orderdate fixed]])/3,0)</f>
        <v>Q4</v>
      </c>
      <c r="J381" s="8" t="str">
        <f>TEXT(SalesData[[#This Row],[Orderdate fixed]],"mmm")</f>
        <v>Dec</v>
      </c>
      <c r="K381" t="s">
        <v>38</v>
      </c>
      <c r="L381" t="s">
        <v>2557</v>
      </c>
      <c r="M381" s="14" t="s">
        <v>2558</v>
      </c>
      <c r="N381" t="s">
        <v>81</v>
      </c>
      <c r="O381" t="s">
        <v>26</v>
      </c>
      <c r="P381" t="s">
        <v>2493</v>
      </c>
      <c r="Q381" t="s">
        <v>42</v>
      </c>
      <c r="R381" s="5">
        <v>33317</v>
      </c>
      <c r="S381" t="s">
        <v>29</v>
      </c>
      <c r="T381" t="s">
        <v>2559</v>
      </c>
      <c r="U381" t="s">
        <v>31</v>
      </c>
      <c r="V381" t="s">
        <v>35</v>
      </c>
      <c r="W381" t="s">
        <v>2560</v>
      </c>
      <c r="X381" s="9">
        <v>523.91999999999996</v>
      </c>
      <c r="Y381">
        <v>5</v>
      </c>
      <c r="Z381" s="12">
        <v>0.2</v>
      </c>
      <c r="AA381" s="9">
        <v>-72.039000000000001</v>
      </c>
      <c r="AB381" t="str">
        <f>IF(AND(SalesData[[#This Row],[Profit]]=0,SalesData[[#This Row],[Sales]]&gt;0),"Zero-Profit Order","OK")</f>
        <v>OK</v>
      </c>
      <c r="AC381" s="9">
        <f>IFERROR(SalesData[[#This Row],[Profit]]/SalesData[[#This Row],[Sales]],0)</f>
        <v>-0.13750000000000001</v>
      </c>
      <c r="AE381"/>
    </row>
    <row r="382" spans="1:31" x14ac:dyDescent="0.25">
      <c r="A382">
        <v>9698</v>
      </c>
      <c r="B382" t="s">
        <v>4319</v>
      </c>
      <c r="C382" s="2">
        <v>42177</v>
      </c>
      <c r="D382" s="13">
        <v>42677</v>
      </c>
      <c r="E382" s="8">
        <f>IF(SalesData[[#This Row],[Ship Date]]&lt;SalesData[[#This Row],[Order Date]], SalesData[[#This Row],[Ship Date]], SalesData[[#This Row],[Order Date]])</f>
        <v>42177</v>
      </c>
      <c r="F382" s="8">
        <f>IF(SalesData[[#This Row],[Ship Date]]&lt;SalesData[[#This Row],[Order Date]], SalesData[[#This Row],[Order Date]], SalesData[[#This Row],[Ship Date]])</f>
        <v>42677</v>
      </c>
      <c r="G382" s="11">
        <f>SalesData[[#This Row],[Shipdate fixed]] - SalesData[[#This Row],[Orderdate fixed]]</f>
        <v>500</v>
      </c>
      <c r="H382" s="11">
        <f>YEAR(SalesData[[#This Row],[Orderdate fixed]])</f>
        <v>2015</v>
      </c>
      <c r="I382" s="11" t="str">
        <f>"Q"&amp;ROUNDUP(MONTH(SalesData[[#This Row],[Orderdate fixed]])/3,0)</f>
        <v>Q2</v>
      </c>
      <c r="J382" s="8" t="str">
        <f>TEXT(SalesData[[#This Row],[Orderdate fixed]],"mmm")</f>
        <v>Jun</v>
      </c>
      <c r="K382" t="s">
        <v>407</v>
      </c>
      <c r="L382" t="s">
        <v>4320</v>
      </c>
      <c r="M382" s="14" t="s">
        <v>4321</v>
      </c>
      <c r="N382" t="s">
        <v>90</v>
      </c>
      <c r="O382" t="s">
        <v>26</v>
      </c>
      <c r="P382" t="s">
        <v>60</v>
      </c>
      <c r="Q382" t="s">
        <v>61</v>
      </c>
      <c r="R382" s="5">
        <v>19140</v>
      </c>
      <c r="S382" t="s">
        <v>62</v>
      </c>
      <c r="T382" t="s">
        <v>1576</v>
      </c>
      <c r="U382" t="s">
        <v>31</v>
      </c>
      <c r="V382" t="s">
        <v>53</v>
      </c>
      <c r="W382" t="s">
        <v>1577</v>
      </c>
      <c r="X382" s="9">
        <v>30.335999999999999</v>
      </c>
      <c r="Y382">
        <v>4</v>
      </c>
      <c r="Z382" s="12">
        <v>0.2</v>
      </c>
      <c r="AA382" s="9">
        <v>9.48</v>
      </c>
      <c r="AB382" t="str">
        <f>IF(AND(SalesData[[#This Row],[Profit]]=0,SalesData[[#This Row],[Sales]]&gt;0),"Zero-Profit Order","OK")</f>
        <v>OK</v>
      </c>
      <c r="AC382" s="9">
        <f>IFERROR(SalesData[[#This Row],[Profit]]/SalesData[[#This Row],[Sales]],0)</f>
        <v>0.31250000000000006</v>
      </c>
      <c r="AE382"/>
    </row>
    <row r="383" spans="1:31" x14ac:dyDescent="0.25">
      <c r="A383">
        <v>8518</v>
      </c>
      <c r="B383" t="s">
        <v>4032</v>
      </c>
      <c r="C383" s="2">
        <v>42311</v>
      </c>
      <c r="D383" s="13">
        <v>42922</v>
      </c>
      <c r="E383" s="8">
        <f>IF(SalesData[[#This Row],[Ship Date]]&lt;SalesData[[#This Row],[Order Date]], SalesData[[#This Row],[Ship Date]], SalesData[[#This Row],[Order Date]])</f>
        <v>42311</v>
      </c>
      <c r="F383" s="8">
        <f>IF(SalesData[[#This Row],[Ship Date]]&lt;SalesData[[#This Row],[Order Date]], SalesData[[#This Row],[Order Date]], SalesData[[#This Row],[Ship Date]])</f>
        <v>42922</v>
      </c>
      <c r="G383" s="11">
        <f>SalesData[[#This Row],[Shipdate fixed]] - SalesData[[#This Row],[Orderdate fixed]]</f>
        <v>611</v>
      </c>
      <c r="H383" s="11">
        <f>YEAR(SalesData[[#This Row],[Orderdate fixed]])</f>
        <v>2015</v>
      </c>
      <c r="I383" s="11" t="str">
        <f>"Q"&amp;ROUNDUP(MONTH(SalesData[[#This Row],[Orderdate fixed]])/3,0)</f>
        <v>Q4</v>
      </c>
      <c r="J383" s="8" t="str">
        <f>TEXT(SalesData[[#This Row],[Orderdate fixed]],"mmm")</f>
        <v>Nov</v>
      </c>
      <c r="K383" t="s">
        <v>22</v>
      </c>
      <c r="L383" t="s">
        <v>4033</v>
      </c>
      <c r="M383" s="14" t="s">
        <v>4034</v>
      </c>
      <c r="N383" t="s">
        <v>25</v>
      </c>
      <c r="O383" t="s">
        <v>26</v>
      </c>
      <c r="P383" t="s">
        <v>4035</v>
      </c>
      <c r="Q383" t="s">
        <v>83</v>
      </c>
      <c r="R383" s="5">
        <v>75034</v>
      </c>
      <c r="S383" t="s">
        <v>84</v>
      </c>
      <c r="T383" t="s">
        <v>1815</v>
      </c>
      <c r="U383" t="s">
        <v>31</v>
      </c>
      <c r="V383" t="s">
        <v>53</v>
      </c>
      <c r="W383" t="s">
        <v>1816</v>
      </c>
      <c r="X383" s="9">
        <v>30.335999999999999</v>
      </c>
      <c r="Y383">
        <v>6</v>
      </c>
      <c r="Z383" s="12">
        <v>0.6</v>
      </c>
      <c r="AA383" s="9">
        <v>-17.443200000000001</v>
      </c>
      <c r="AB383" t="str">
        <f>IF(AND(SalesData[[#This Row],[Profit]]=0,SalesData[[#This Row],[Sales]]&gt;0),"Zero-Profit Order","OK")</f>
        <v>OK</v>
      </c>
      <c r="AC383" s="9">
        <f>IFERROR(SalesData[[#This Row],[Profit]]/SalesData[[#This Row],[Sales]],0)</f>
        <v>-0.57500000000000007</v>
      </c>
      <c r="AE383"/>
    </row>
    <row r="384" spans="1:31" x14ac:dyDescent="0.25">
      <c r="A384">
        <v>6709</v>
      </c>
      <c r="B384" t="s">
        <v>3534</v>
      </c>
      <c r="C384" s="2">
        <v>42667</v>
      </c>
      <c r="D384" s="13">
        <v>42327</v>
      </c>
      <c r="E384" s="8">
        <f>IF(SalesData[[#This Row],[Ship Date]]&lt;SalesData[[#This Row],[Order Date]], SalesData[[#This Row],[Ship Date]], SalesData[[#This Row],[Order Date]])</f>
        <v>42327</v>
      </c>
      <c r="F384" s="8">
        <f>IF(SalesData[[#This Row],[Ship Date]]&lt;SalesData[[#This Row],[Order Date]], SalesData[[#This Row],[Order Date]], SalesData[[#This Row],[Ship Date]])</f>
        <v>42667</v>
      </c>
      <c r="G384" s="11">
        <f>SalesData[[#This Row],[Shipdate fixed]] - SalesData[[#This Row],[Orderdate fixed]]</f>
        <v>340</v>
      </c>
      <c r="H384" s="11">
        <f>YEAR(SalesData[[#This Row],[Orderdate fixed]])</f>
        <v>2015</v>
      </c>
      <c r="I384" s="11" t="str">
        <f>"Q"&amp;ROUNDUP(MONTH(SalesData[[#This Row],[Orderdate fixed]])/3,0)</f>
        <v>Q4</v>
      </c>
      <c r="J384" s="8" t="str">
        <f>TEXT(SalesData[[#This Row],[Orderdate fixed]],"mmm")</f>
        <v>Nov</v>
      </c>
      <c r="K384" t="s">
        <v>38</v>
      </c>
      <c r="L384" t="s">
        <v>2771</v>
      </c>
      <c r="M384" s="14" t="s">
        <v>2772</v>
      </c>
      <c r="N384" t="s">
        <v>25</v>
      </c>
      <c r="O384" t="s">
        <v>26</v>
      </c>
      <c r="P384" t="s">
        <v>3535</v>
      </c>
      <c r="Q384" t="s">
        <v>1877</v>
      </c>
      <c r="R384" s="5">
        <v>87124</v>
      </c>
      <c r="S384" t="s">
        <v>51</v>
      </c>
      <c r="T384" t="s">
        <v>230</v>
      </c>
      <c r="U384" t="s">
        <v>31</v>
      </c>
      <c r="V384" t="s">
        <v>35</v>
      </c>
      <c r="W384" t="s">
        <v>231</v>
      </c>
      <c r="X384" s="9">
        <v>883.84</v>
      </c>
      <c r="Y384">
        <v>4</v>
      </c>
      <c r="Z384" s="12">
        <v>0.2</v>
      </c>
      <c r="AA384" s="9">
        <v>99.432000000000002</v>
      </c>
      <c r="AB384" t="str">
        <f>IF(AND(SalesData[[#This Row],[Profit]]=0,SalesData[[#This Row],[Sales]]&gt;0),"Zero-Profit Order","OK")</f>
        <v>OK</v>
      </c>
      <c r="AC384" s="9">
        <f>IFERROR(SalesData[[#This Row],[Profit]]/SalesData[[#This Row],[Sales]],0)</f>
        <v>0.1125</v>
      </c>
      <c r="AE384"/>
    </row>
    <row r="385" spans="1:31" x14ac:dyDescent="0.25">
      <c r="A385">
        <v>1802</v>
      </c>
      <c r="B385" t="s">
        <v>1473</v>
      </c>
      <c r="C385" s="2">
        <v>42661</v>
      </c>
      <c r="D385" s="13">
        <v>42693</v>
      </c>
      <c r="E385" s="8">
        <f>IF(SalesData[[#This Row],[Ship Date]]&lt;SalesData[[#This Row],[Order Date]], SalesData[[#This Row],[Ship Date]], SalesData[[#This Row],[Order Date]])</f>
        <v>42661</v>
      </c>
      <c r="F385" s="8">
        <f>IF(SalesData[[#This Row],[Ship Date]]&lt;SalesData[[#This Row],[Order Date]], SalesData[[#This Row],[Order Date]], SalesData[[#This Row],[Ship Date]])</f>
        <v>42693</v>
      </c>
      <c r="G385" s="11">
        <f>SalesData[[#This Row],[Shipdate fixed]] - SalesData[[#This Row],[Orderdate fixed]]</f>
        <v>32</v>
      </c>
      <c r="H385" s="11">
        <f>YEAR(SalesData[[#This Row],[Orderdate fixed]])</f>
        <v>2016</v>
      </c>
      <c r="I385" s="11" t="str">
        <f>"Q"&amp;ROUNDUP(MONTH(SalesData[[#This Row],[Orderdate fixed]])/3,0)</f>
        <v>Q4</v>
      </c>
      <c r="J385" s="8" t="str">
        <f>TEXT(SalesData[[#This Row],[Orderdate fixed]],"mmm")</f>
        <v>Oct</v>
      </c>
      <c r="K385" t="s">
        <v>38</v>
      </c>
      <c r="L385" t="s">
        <v>1474</v>
      </c>
      <c r="M385" s="14" t="s">
        <v>1475</v>
      </c>
      <c r="N385" t="s">
        <v>90</v>
      </c>
      <c r="O385" t="s">
        <v>26</v>
      </c>
      <c r="P385" t="s">
        <v>933</v>
      </c>
      <c r="Q385" t="s">
        <v>177</v>
      </c>
      <c r="R385" s="5">
        <v>98002</v>
      </c>
      <c r="S385" t="s">
        <v>51</v>
      </c>
      <c r="T385" t="s">
        <v>1292</v>
      </c>
      <c r="U385" t="s">
        <v>31</v>
      </c>
      <c r="V385" t="s">
        <v>53</v>
      </c>
      <c r="W385" t="s">
        <v>1293</v>
      </c>
      <c r="X385" s="9">
        <v>4.18</v>
      </c>
      <c r="Y385">
        <v>1</v>
      </c>
      <c r="Z385" s="12">
        <v>0</v>
      </c>
      <c r="AA385" s="9">
        <v>1.5047999999999999</v>
      </c>
      <c r="AB385" t="str">
        <f>IF(AND(SalesData[[#This Row],[Profit]]=0,SalesData[[#This Row],[Sales]]&gt;0),"Zero-Profit Order","OK")</f>
        <v>OK</v>
      </c>
      <c r="AC385" s="9">
        <f>IFERROR(SalesData[[#This Row],[Profit]]/SalesData[[#This Row],[Sales]],0)</f>
        <v>0.36</v>
      </c>
      <c r="AE385"/>
    </row>
    <row r="386" spans="1:31" x14ac:dyDescent="0.25">
      <c r="A386">
        <v>4814</v>
      </c>
      <c r="B386" t="s">
        <v>2943</v>
      </c>
      <c r="C386" s="2">
        <v>42671</v>
      </c>
      <c r="D386" s="13">
        <v>42693</v>
      </c>
      <c r="E386" s="8">
        <f>IF(SalesData[[#This Row],[Ship Date]]&lt;SalesData[[#This Row],[Order Date]], SalesData[[#This Row],[Ship Date]], SalesData[[#This Row],[Order Date]])</f>
        <v>42671</v>
      </c>
      <c r="F386" s="8">
        <f>IF(SalesData[[#This Row],[Ship Date]]&lt;SalesData[[#This Row],[Order Date]], SalesData[[#This Row],[Order Date]], SalesData[[#This Row],[Ship Date]])</f>
        <v>42693</v>
      </c>
      <c r="G386" s="11">
        <f>SalesData[[#This Row],[Shipdate fixed]] - SalesData[[#This Row],[Orderdate fixed]]</f>
        <v>22</v>
      </c>
      <c r="H386" s="11">
        <f>YEAR(SalesData[[#This Row],[Orderdate fixed]])</f>
        <v>2016</v>
      </c>
      <c r="I386" s="11" t="str">
        <f>"Q"&amp;ROUNDUP(MONTH(SalesData[[#This Row],[Orderdate fixed]])/3,0)</f>
        <v>Q4</v>
      </c>
      <c r="J386" s="8" t="str">
        <f>TEXT(SalesData[[#This Row],[Orderdate fixed]],"mmm")</f>
        <v>Oct</v>
      </c>
      <c r="K386" t="s">
        <v>22</v>
      </c>
      <c r="L386" t="s">
        <v>2944</v>
      </c>
      <c r="M386" s="14" t="s">
        <v>2945</v>
      </c>
      <c r="N386" t="s">
        <v>25</v>
      </c>
      <c r="O386" t="s">
        <v>26</v>
      </c>
      <c r="P386" t="s">
        <v>60</v>
      </c>
      <c r="Q386" t="s">
        <v>61</v>
      </c>
      <c r="R386" s="5">
        <v>19134</v>
      </c>
      <c r="S386" t="s">
        <v>62</v>
      </c>
      <c r="T386" t="s">
        <v>2946</v>
      </c>
      <c r="U386" t="s">
        <v>31</v>
      </c>
      <c r="V386" t="s">
        <v>53</v>
      </c>
      <c r="W386" t="s">
        <v>2947</v>
      </c>
      <c r="X386" s="9">
        <v>48.576000000000001</v>
      </c>
      <c r="Y386">
        <v>3</v>
      </c>
      <c r="Z386" s="12">
        <v>0.2</v>
      </c>
      <c r="AA386" s="9">
        <v>9.7151999999999994</v>
      </c>
      <c r="AB386" t="str">
        <f>IF(AND(SalesData[[#This Row],[Profit]]=0,SalesData[[#This Row],[Sales]]&gt;0),"Zero-Profit Order","OK")</f>
        <v>OK</v>
      </c>
      <c r="AC386" s="9">
        <f>IFERROR(SalesData[[#This Row],[Profit]]/SalesData[[#This Row],[Sales]],0)</f>
        <v>0.19999999999999998</v>
      </c>
      <c r="AE386"/>
    </row>
    <row r="387" spans="1:31" x14ac:dyDescent="0.25">
      <c r="A387">
        <v>4812</v>
      </c>
      <c r="B387" t="s">
        <v>2943</v>
      </c>
      <c r="C387" s="2">
        <v>42670</v>
      </c>
      <c r="D387" s="13">
        <v>42693</v>
      </c>
      <c r="E387" s="8">
        <f>IF(SalesData[[#This Row],[Ship Date]]&lt;SalesData[[#This Row],[Order Date]], SalesData[[#This Row],[Ship Date]], SalesData[[#This Row],[Order Date]])</f>
        <v>42670</v>
      </c>
      <c r="F387" s="8">
        <f>IF(SalesData[[#This Row],[Ship Date]]&lt;SalesData[[#This Row],[Order Date]], SalesData[[#This Row],[Order Date]], SalesData[[#This Row],[Ship Date]])</f>
        <v>42693</v>
      </c>
      <c r="G387" s="11">
        <f>SalesData[[#This Row],[Shipdate fixed]] - SalesData[[#This Row],[Orderdate fixed]]</f>
        <v>23</v>
      </c>
      <c r="H387" s="11">
        <f>YEAR(SalesData[[#This Row],[Orderdate fixed]])</f>
        <v>2016</v>
      </c>
      <c r="I387" s="11" t="str">
        <f>"Q"&amp;ROUNDUP(MONTH(SalesData[[#This Row],[Orderdate fixed]])/3,0)</f>
        <v>Q4</v>
      </c>
      <c r="J387" s="8" t="str">
        <f>TEXT(SalesData[[#This Row],[Orderdate fixed]],"mmm")</f>
        <v>Oct</v>
      </c>
      <c r="K387" t="s">
        <v>22</v>
      </c>
      <c r="L387" t="s">
        <v>2944</v>
      </c>
      <c r="M387" s="14" t="s">
        <v>2945</v>
      </c>
      <c r="N387" t="s">
        <v>25</v>
      </c>
      <c r="O387" t="s">
        <v>26</v>
      </c>
      <c r="P387" t="s">
        <v>60</v>
      </c>
      <c r="Q387" t="s">
        <v>61</v>
      </c>
      <c r="R387" s="5">
        <v>19134</v>
      </c>
      <c r="S387" t="s">
        <v>62</v>
      </c>
      <c r="T387" t="s">
        <v>402</v>
      </c>
      <c r="U387" t="s">
        <v>31</v>
      </c>
      <c r="V387" t="s">
        <v>35</v>
      </c>
      <c r="W387" t="s">
        <v>403</v>
      </c>
      <c r="X387" s="9">
        <v>380.05799999999999</v>
      </c>
      <c r="Y387">
        <v>3</v>
      </c>
      <c r="Z387" s="12">
        <v>0.3</v>
      </c>
      <c r="AA387" s="9">
        <v>-21.717600000000001</v>
      </c>
      <c r="AB387" t="str">
        <f>IF(AND(SalesData[[#This Row],[Profit]]=0,SalesData[[#This Row],[Sales]]&gt;0),"Zero-Profit Order","OK")</f>
        <v>OK</v>
      </c>
      <c r="AC387" s="9">
        <f>IFERROR(SalesData[[#This Row],[Profit]]/SalesData[[#This Row],[Sales]],0)</f>
        <v>-5.7142857142857148E-2</v>
      </c>
      <c r="AE387"/>
    </row>
    <row r="388" spans="1:31" x14ac:dyDescent="0.25">
      <c r="A388">
        <v>8621</v>
      </c>
      <c r="B388" t="s">
        <v>4057</v>
      </c>
      <c r="C388" s="2">
        <v>42350</v>
      </c>
      <c r="D388" s="13">
        <v>42989</v>
      </c>
      <c r="E388" s="8">
        <f>IF(SalesData[[#This Row],[Ship Date]]&lt;SalesData[[#This Row],[Order Date]], SalesData[[#This Row],[Ship Date]], SalesData[[#This Row],[Order Date]])</f>
        <v>42350</v>
      </c>
      <c r="F388" s="8">
        <f>IF(SalesData[[#This Row],[Ship Date]]&lt;SalesData[[#This Row],[Order Date]], SalesData[[#This Row],[Order Date]], SalesData[[#This Row],[Ship Date]])</f>
        <v>42989</v>
      </c>
      <c r="G388" s="11">
        <f>SalesData[[#This Row],[Shipdate fixed]] - SalesData[[#This Row],[Orderdate fixed]]</f>
        <v>639</v>
      </c>
      <c r="H388" s="11">
        <f>YEAR(SalesData[[#This Row],[Orderdate fixed]])</f>
        <v>2015</v>
      </c>
      <c r="I388" s="11" t="str">
        <f>"Q"&amp;ROUNDUP(MONTH(SalesData[[#This Row],[Orderdate fixed]])/3,0)</f>
        <v>Q4</v>
      </c>
      <c r="J388" s="8" t="str">
        <f>TEXT(SalesData[[#This Row],[Orderdate fixed]],"mmm")</f>
        <v>Dec</v>
      </c>
      <c r="K388" t="s">
        <v>22</v>
      </c>
      <c r="L388" t="s">
        <v>2396</v>
      </c>
      <c r="M388" s="14" t="s">
        <v>2397</v>
      </c>
      <c r="N388" t="s">
        <v>25</v>
      </c>
      <c r="O388" t="s">
        <v>26</v>
      </c>
      <c r="P388" t="s">
        <v>1720</v>
      </c>
      <c r="Q388" t="s">
        <v>83</v>
      </c>
      <c r="R388" s="5">
        <v>75217</v>
      </c>
      <c r="S388" t="s">
        <v>84</v>
      </c>
      <c r="T388" t="s">
        <v>851</v>
      </c>
      <c r="U388" t="s">
        <v>31</v>
      </c>
      <c r="V388" t="s">
        <v>53</v>
      </c>
      <c r="W388" t="s">
        <v>852</v>
      </c>
      <c r="X388" s="9">
        <v>30.56</v>
      </c>
      <c r="Y388">
        <v>5</v>
      </c>
      <c r="Z388" s="12">
        <v>0.6</v>
      </c>
      <c r="AA388" s="9">
        <v>-19.864000000000001</v>
      </c>
      <c r="AB388" t="str">
        <f>IF(AND(SalesData[[#This Row],[Profit]]=0,SalesData[[#This Row],[Sales]]&gt;0),"Zero-Profit Order","OK")</f>
        <v>OK</v>
      </c>
      <c r="AC388" s="9">
        <f>IFERROR(SalesData[[#This Row],[Profit]]/SalesData[[#This Row],[Sales]],0)</f>
        <v>-0.65</v>
      </c>
      <c r="AE388"/>
    </row>
    <row r="389" spans="1:31" x14ac:dyDescent="0.25">
      <c r="A389">
        <v>6951</v>
      </c>
      <c r="B389" t="s">
        <v>3602</v>
      </c>
      <c r="C389" s="2">
        <v>42717</v>
      </c>
      <c r="D389" s="13">
        <v>43058</v>
      </c>
      <c r="E389" s="8">
        <f>IF(SalesData[[#This Row],[Ship Date]]&lt;SalesData[[#This Row],[Order Date]], SalesData[[#This Row],[Ship Date]], SalesData[[#This Row],[Order Date]])</f>
        <v>42717</v>
      </c>
      <c r="F389" s="8">
        <f>IF(SalesData[[#This Row],[Ship Date]]&lt;SalesData[[#This Row],[Order Date]], SalesData[[#This Row],[Order Date]], SalesData[[#This Row],[Ship Date]])</f>
        <v>43058</v>
      </c>
      <c r="G389" s="11">
        <f>SalesData[[#This Row],[Shipdate fixed]] - SalesData[[#This Row],[Orderdate fixed]]</f>
        <v>341</v>
      </c>
      <c r="H389" s="11">
        <f>YEAR(SalesData[[#This Row],[Orderdate fixed]])</f>
        <v>2016</v>
      </c>
      <c r="I389" s="11" t="str">
        <f>"Q"&amp;ROUNDUP(MONTH(SalesData[[#This Row],[Orderdate fixed]])/3,0)</f>
        <v>Q4</v>
      </c>
      <c r="J389" s="8" t="str">
        <f>TEXT(SalesData[[#This Row],[Orderdate fixed]],"mmm")</f>
        <v>Dec</v>
      </c>
      <c r="K389" t="s">
        <v>407</v>
      </c>
      <c r="L389" t="s">
        <v>1931</v>
      </c>
      <c r="M389" s="14" t="s">
        <v>1932</v>
      </c>
      <c r="N389" t="s">
        <v>90</v>
      </c>
      <c r="O389" t="s">
        <v>26</v>
      </c>
      <c r="P389" t="s">
        <v>158</v>
      </c>
      <c r="Q389" t="s">
        <v>109</v>
      </c>
      <c r="R389" s="5">
        <v>10011</v>
      </c>
      <c r="S389" t="s">
        <v>62</v>
      </c>
      <c r="T389" t="s">
        <v>1230</v>
      </c>
      <c r="U389" t="s">
        <v>31</v>
      </c>
      <c r="V389" t="s">
        <v>44</v>
      </c>
      <c r="W389" t="s">
        <v>1231</v>
      </c>
      <c r="X389" s="9">
        <v>79.974000000000004</v>
      </c>
      <c r="Y389">
        <v>3</v>
      </c>
      <c r="Z389" s="12">
        <v>0.4</v>
      </c>
      <c r="AA389" s="9">
        <v>-29.323799999999999</v>
      </c>
      <c r="AB389" t="str">
        <f>IF(AND(SalesData[[#This Row],[Profit]]=0,SalesData[[#This Row],[Sales]]&gt;0),"Zero-Profit Order","OK")</f>
        <v>OK</v>
      </c>
      <c r="AC389" s="9">
        <f>IFERROR(SalesData[[#This Row],[Profit]]/SalesData[[#This Row],[Sales]],0)</f>
        <v>-0.36666666666666664</v>
      </c>
      <c r="AE389"/>
    </row>
    <row r="390" spans="1:31" x14ac:dyDescent="0.25">
      <c r="A390">
        <v>6542</v>
      </c>
      <c r="B390" t="s">
        <v>3485</v>
      </c>
      <c r="C390" s="2">
        <v>42686</v>
      </c>
      <c r="D390" s="13">
        <v>43058</v>
      </c>
      <c r="E390" s="8">
        <f>IF(SalesData[[#This Row],[Ship Date]]&lt;SalesData[[#This Row],[Order Date]], SalesData[[#This Row],[Ship Date]], SalesData[[#This Row],[Order Date]])</f>
        <v>42686</v>
      </c>
      <c r="F390" s="8">
        <f>IF(SalesData[[#This Row],[Ship Date]]&lt;SalesData[[#This Row],[Order Date]], SalesData[[#This Row],[Order Date]], SalesData[[#This Row],[Ship Date]])</f>
        <v>43058</v>
      </c>
      <c r="G390" s="11">
        <f>SalesData[[#This Row],[Shipdate fixed]] - SalesData[[#This Row],[Orderdate fixed]]</f>
        <v>372</v>
      </c>
      <c r="H390" s="11">
        <f>YEAR(SalesData[[#This Row],[Orderdate fixed]])</f>
        <v>2016</v>
      </c>
      <c r="I390" s="11" t="str">
        <f>"Q"&amp;ROUNDUP(MONTH(SalesData[[#This Row],[Orderdate fixed]])/3,0)</f>
        <v>Q4</v>
      </c>
      <c r="J390" s="8" t="str">
        <f>TEXT(SalesData[[#This Row],[Orderdate fixed]],"mmm")</f>
        <v>Nov</v>
      </c>
      <c r="K390" t="s">
        <v>78</v>
      </c>
      <c r="L390" t="s">
        <v>1133</v>
      </c>
      <c r="M390" s="14" t="s">
        <v>1134</v>
      </c>
      <c r="N390" t="s">
        <v>25</v>
      </c>
      <c r="O390" t="s">
        <v>26</v>
      </c>
      <c r="P390" t="s">
        <v>176</v>
      </c>
      <c r="Q390" t="s">
        <v>177</v>
      </c>
      <c r="R390" s="5">
        <v>98103</v>
      </c>
      <c r="S390" t="s">
        <v>51</v>
      </c>
      <c r="T390" t="s">
        <v>706</v>
      </c>
      <c r="U390" t="s">
        <v>31</v>
      </c>
      <c r="V390" t="s">
        <v>53</v>
      </c>
      <c r="W390" t="s">
        <v>707</v>
      </c>
      <c r="X390" s="9">
        <v>139.91999999999999</v>
      </c>
      <c r="Y390">
        <v>2</v>
      </c>
      <c r="Z390" s="12">
        <v>0</v>
      </c>
      <c r="AA390" s="9">
        <v>23.7864</v>
      </c>
      <c r="AB390" t="str">
        <f>IF(AND(SalesData[[#This Row],[Profit]]=0,SalesData[[#This Row],[Sales]]&gt;0),"Zero-Profit Order","OK")</f>
        <v>OK</v>
      </c>
      <c r="AC390" s="9">
        <f>IFERROR(SalesData[[#This Row],[Profit]]/SalesData[[#This Row],[Sales]],0)</f>
        <v>0.17</v>
      </c>
      <c r="AE390"/>
    </row>
    <row r="391" spans="1:31" x14ac:dyDescent="0.25">
      <c r="A391">
        <v>5806</v>
      </c>
      <c r="B391" t="s">
        <v>3266</v>
      </c>
      <c r="C391" s="2">
        <v>42664</v>
      </c>
      <c r="D391" s="13">
        <v>43058</v>
      </c>
      <c r="E391" s="8">
        <f>IF(SalesData[[#This Row],[Ship Date]]&lt;SalesData[[#This Row],[Order Date]], SalesData[[#This Row],[Ship Date]], SalesData[[#This Row],[Order Date]])</f>
        <v>42664</v>
      </c>
      <c r="F391" s="8">
        <f>IF(SalesData[[#This Row],[Ship Date]]&lt;SalesData[[#This Row],[Order Date]], SalesData[[#This Row],[Order Date]], SalesData[[#This Row],[Ship Date]])</f>
        <v>43058</v>
      </c>
      <c r="G391" s="11">
        <f>SalesData[[#This Row],[Shipdate fixed]] - SalesData[[#This Row],[Orderdate fixed]]</f>
        <v>394</v>
      </c>
      <c r="H391" s="11">
        <f>YEAR(SalesData[[#This Row],[Orderdate fixed]])</f>
        <v>2016</v>
      </c>
      <c r="I391" s="11" t="str">
        <f>"Q"&amp;ROUNDUP(MONTH(SalesData[[#This Row],[Orderdate fixed]])/3,0)</f>
        <v>Q4</v>
      </c>
      <c r="J391" s="8" t="str">
        <f>TEXT(SalesData[[#This Row],[Orderdate fixed]],"mmm")</f>
        <v>Oct</v>
      </c>
      <c r="K391" t="s">
        <v>38</v>
      </c>
      <c r="L391" t="s">
        <v>2573</v>
      </c>
      <c r="M391" s="14" t="s">
        <v>2574</v>
      </c>
      <c r="N391" t="s">
        <v>81</v>
      </c>
      <c r="O391" t="s">
        <v>26</v>
      </c>
      <c r="P391" t="s">
        <v>1720</v>
      </c>
      <c r="Q391" t="s">
        <v>83</v>
      </c>
      <c r="R391" s="5">
        <v>75220</v>
      </c>
      <c r="S391" t="s">
        <v>84</v>
      </c>
      <c r="T391" t="s">
        <v>879</v>
      </c>
      <c r="U391" t="s">
        <v>31</v>
      </c>
      <c r="V391" t="s">
        <v>32</v>
      </c>
      <c r="W391" t="s">
        <v>880</v>
      </c>
      <c r="X391" s="9">
        <v>205.9992</v>
      </c>
      <c r="Y391">
        <v>3</v>
      </c>
      <c r="Z391" s="12">
        <v>0.32</v>
      </c>
      <c r="AA391" s="9">
        <v>-27.264600000000002</v>
      </c>
      <c r="AB391" t="str">
        <f>IF(AND(SalesData[[#This Row],[Profit]]=0,SalesData[[#This Row],[Sales]]&gt;0),"Zero-Profit Order","OK")</f>
        <v>OK</v>
      </c>
      <c r="AC391" s="9">
        <f>IFERROR(SalesData[[#This Row],[Profit]]/SalesData[[#This Row],[Sales]],0)</f>
        <v>-0.13235294117647059</v>
      </c>
      <c r="AE391"/>
    </row>
    <row r="392" spans="1:31" x14ac:dyDescent="0.25">
      <c r="A392">
        <v>961</v>
      </c>
      <c r="B392" t="s">
        <v>918</v>
      </c>
      <c r="C392" s="2">
        <v>42673</v>
      </c>
      <c r="D392" s="13">
        <v>43058</v>
      </c>
      <c r="E392" s="8">
        <f>IF(SalesData[[#This Row],[Ship Date]]&lt;SalesData[[#This Row],[Order Date]], SalesData[[#This Row],[Ship Date]], SalesData[[#This Row],[Order Date]])</f>
        <v>42673</v>
      </c>
      <c r="F392" s="8">
        <f>IF(SalesData[[#This Row],[Ship Date]]&lt;SalesData[[#This Row],[Order Date]], SalesData[[#This Row],[Order Date]], SalesData[[#This Row],[Ship Date]])</f>
        <v>43058</v>
      </c>
      <c r="G392" s="11">
        <f>SalesData[[#This Row],[Shipdate fixed]] - SalesData[[#This Row],[Orderdate fixed]]</f>
        <v>385</v>
      </c>
      <c r="H392" s="11">
        <f>YEAR(SalesData[[#This Row],[Orderdate fixed]])</f>
        <v>2016</v>
      </c>
      <c r="I392" s="11" t="str">
        <f>"Q"&amp;ROUNDUP(MONTH(SalesData[[#This Row],[Orderdate fixed]])/3,0)</f>
        <v>Q4</v>
      </c>
      <c r="J392" s="8" t="str">
        <f>TEXT(SalesData[[#This Row],[Orderdate fixed]],"mmm")</f>
        <v>Oct</v>
      </c>
      <c r="K392" t="s">
        <v>38</v>
      </c>
      <c r="L392" t="s">
        <v>919</v>
      </c>
      <c r="M392" s="14" t="s">
        <v>920</v>
      </c>
      <c r="N392" t="s">
        <v>81</v>
      </c>
      <c r="O392" t="s">
        <v>26</v>
      </c>
      <c r="P392" t="s">
        <v>310</v>
      </c>
      <c r="Q392" t="s">
        <v>50</v>
      </c>
      <c r="R392" s="5">
        <v>94110</v>
      </c>
      <c r="S392" t="s">
        <v>51</v>
      </c>
      <c r="T392" t="s">
        <v>311</v>
      </c>
      <c r="U392" t="s">
        <v>31</v>
      </c>
      <c r="V392" t="s">
        <v>35</v>
      </c>
      <c r="W392" t="s">
        <v>312</v>
      </c>
      <c r="X392" s="9">
        <v>321.56799999999998</v>
      </c>
      <c r="Y392">
        <v>2</v>
      </c>
      <c r="Z392" s="12">
        <v>0.2</v>
      </c>
      <c r="AA392" s="9">
        <v>28.1372</v>
      </c>
      <c r="AB392" t="str">
        <f>IF(AND(SalesData[[#This Row],[Profit]]=0,SalesData[[#This Row],[Sales]]&gt;0),"Zero-Profit Order","OK")</f>
        <v>OK</v>
      </c>
      <c r="AC392" s="9">
        <f>IFERROR(SalesData[[#This Row],[Profit]]/SalesData[[#This Row],[Sales]],0)</f>
        <v>8.7500000000000008E-2</v>
      </c>
      <c r="AE392"/>
    </row>
    <row r="393" spans="1:31" x14ac:dyDescent="0.25">
      <c r="A393">
        <v>5304</v>
      </c>
      <c r="B393" t="s">
        <v>3095</v>
      </c>
      <c r="C393" s="2">
        <v>42680</v>
      </c>
      <c r="D393" s="13">
        <v>41963</v>
      </c>
      <c r="E393" s="8">
        <f>IF(SalesData[[#This Row],[Ship Date]]&lt;SalesData[[#This Row],[Order Date]], SalesData[[#This Row],[Ship Date]], SalesData[[#This Row],[Order Date]])</f>
        <v>41963</v>
      </c>
      <c r="F393" s="8">
        <f>IF(SalesData[[#This Row],[Ship Date]]&lt;SalesData[[#This Row],[Order Date]], SalesData[[#This Row],[Order Date]], SalesData[[#This Row],[Ship Date]])</f>
        <v>42680</v>
      </c>
      <c r="G393" s="11">
        <f>SalesData[[#This Row],[Shipdate fixed]] - SalesData[[#This Row],[Orderdate fixed]]</f>
        <v>717</v>
      </c>
      <c r="H393" s="11">
        <f>YEAR(SalesData[[#This Row],[Orderdate fixed]])</f>
        <v>2014</v>
      </c>
      <c r="I393" s="11" t="str">
        <f>"Q"&amp;ROUNDUP(MONTH(SalesData[[#This Row],[Orderdate fixed]])/3,0)</f>
        <v>Q4</v>
      </c>
      <c r="J393" s="8" t="str">
        <f>TEXT(SalesData[[#This Row],[Orderdate fixed]],"mmm")</f>
        <v>Nov</v>
      </c>
      <c r="K393" t="s">
        <v>38</v>
      </c>
      <c r="L393" t="s">
        <v>3096</v>
      </c>
      <c r="M393" s="14" t="s">
        <v>3097</v>
      </c>
      <c r="N393" t="s">
        <v>25</v>
      </c>
      <c r="O393" t="s">
        <v>26</v>
      </c>
      <c r="P393" t="s">
        <v>494</v>
      </c>
      <c r="Q393" t="s">
        <v>121</v>
      </c>
      <c r="R393" s="5">
        <v>62521</v>
      </c>
      <c r="S393" t="s">
        <v>84</v>
      </c>
      <c r="T393" t="s">
        <v>1989</v>
      </c>
      <c r="U393" t="s">
        <v>31</v>
      </c>
      <c r="V393" t="s">
        <v>35</v>
      </c>
      <c r="W393" t="s">
        <v>1990</v>
      </c>
      <c r="X393" s="9">
        <v>37.295999999999999</v>
      </c>
      <c r="Y393">
        <v>2</v>
      </c>
      <c r="Z393" s="12">
        <v>0.3</v>
      </c>
      <c r="AA393" s="9">
        <v>-1.0656000000000001</v>
      </c>
      <c r="AB393" t="str">
        <f>IF(AND(SalesData[[#This Row],[Profit]]=0,SalesData[[#This Row],[Sales]]&gt;0),"Zero-Profit Order","OK")</f>
        <v>OK</v>
      </c>
      <c r="AC393" s="9">
        <f>IFERROR(SalesData[[#This Row],[Profit]]/SalesData[[#This Row],[Sales]],0)</f>
        <v>-2.8571428571428574E-2</v>
      </c>
      <c r="AE393"/>
    </row>
    <row r="394" spans="1:31" x14ac:dyDescent="0.25">
      <c r="A394">
        <v>2438</v>
      </c>
      <c r="B394" t="s">
        <v>1878</v>
      </c>
      <c r="C394" s="2">
        <v>42700</v>
      </c>
      <c r="D394" s="13">
        <v>41963</v>
      </c>
      <c r="E394" s="8">
        <f>IF(SalesData[[#This Row],[Ship Date]]&lt;SalesData[[#This Row],[Order Date]], SalesData[[#This Row],[Ship Date]], SalesData[[#This Row],[Order Date]])</f>
        <v>41963</v>
      </c>
      <c r="F394" s="8">
        <f>IF(SalesData[[#This Row],[Ship Date]]&lt;SalesData[[#This Row],[Order Date]], SalesData[[#This Row],[Order Date]], SalesData[[#This Row],[Ship Date]])</f>
        <v>42700</v>
      </c>
      <c r="G394" s="11">
        <f>SalesData[[#This Row],[Shipdate fixed]] - SalesData[[#This Row],[Orderdate fixed]]</f>
        <v>737</v>
      </c>
      <c r="H394" s="11">
        <f>YEAR(SalesData[[#This Row],[Orderdate fixed]])</f>
        <v>2014</v>
      </c>
      <c r="I394" s="11" t="str">
        <f>"Q"&amp;ROUNDUP(MONTH(SalesData[[#This Row],[Orderdate fixed]])/3,0)</f>
        <v>Q4</v>
      </c>
      <c r="J394" s="8" t="str">
        <f>TEXT(SalesData[[#This Row],[Orderdate fixed]],"mmm")</f>
        <v>Nov</v>
      </c>
      <c r="K394" t="s">
        <v>22</v>
      </c>
      <c r="L394" t="s">
        <v>1879</v>
      </c>
      <c r="M394" s="14" t="s">
        <v>1880</v>
      </c>
      <c r="N394" t="s">
        <v>25</v>
      </c>
      <c r="O394" t="s">
        <v>26</v>
      </c>
      <c r="P394" t="s">
        <v>846</v>
      </c>
      <c r="Q394" t="s">
        <v>165</v>
      </c>
      <c r="R394" s="5">
        <v>80027</v>
      </c>
      <c r="S394" t="s">
        <v>51</v>
      </c>
      <c r="T394" t="s">
        <v>1881</v>
      </c>
      <c r="U394" t="s">
        <v>31</v>
      </c>
      <c r="V394" t="s">
        <v>44</v>
      </c>
      <c r="W394" t="s">
        <v>1882</v>
      </c>
      <c r="X394" s="9">
        <v>145.97999999999999</v>
      </c>
      <c r="Y394">
        <v>2</v>
      </c>
      <c r="Z394" s="12">
        <v>0.5</v>
      </c>
      <c r="AA394" s="9">
        <v>-99.266400000000004</v>
      </c>
      <c r="AB394" t="str">
        <f>IF(AND(SalesData[[#This Row],[Profit]]=0,SalesData[[#This Row],[Sales]]&gt;0),"Zero-Profit Order","OK")</f>
        <v>OK</v>
      </c>
      <c r="AC394" s="9">
        <f>IFERROR(SalesData[[#This Row],[Profit]]/SalesData[[#This Row],[Sales]],0)</f>
        <v>-0.68</v>
      </c>
      <c r="AE394"/>
    </row>
    <row r="395" spans="1:31" x14ac:dyDescent="0.25">
      <c r="A395">
        <v>8347</v>
      </c>
      <c r="B395" t="s">
        <v>3986</v>
      </c>
      <c r="C395" s="2">
        <v>43227</v>
      </c>
      <c r="D395" s="13">
        <v>42099</v>
      </c>
      <c r="E395" s="8">
        <f>IF(SalesData[[#This Row],[Ship Date]]&lt;SalesData[[#This Row],[Order Date]], SalesData[[#This Row],[Ship Date]], SalesData[[#This Row],[Order Date]])</f>
        <v>42099</v>
      </c>
      <c r="F395" s="8">
        <f>IF(SalesData[[#This Row],[Ship Date]]&lt;SalesData[[#This Row],[Order Date]], SalesData[[#This Row],[Order Date]], SalesData[[#This Row],[Ship Date]])</f>
        <v>43227</v>
      </c>
      <c r="G395" s="11">
        <f>SalesData[[#This Row],[Shipdate fixed]] - SalesData[[#This Row],[Orderdate fixed]]</f>
        <v>1128</v>
      </c>
      <c r="H395" s="11">
        <f>YEAR(SalesData[[#This Row],[Orderdate fixed]])</f>
        <v>2015</v>
      </c>
      <c r="I395" s="11" t="str">
        <f>"Q"&amp;ROUNDUP(MONTH(SalesData[[#This Row],[Orderdate fixed]])/3,0)</f>
        <v>Q2</v>
      </c>
      <c r="J395" s="8" t="str">
        <f>TEXT(SalesData[[#This Row],[Orderdate fixed]],"mmm")</f>
        <v>Apr</v>
      </c>
      <c r="K395" t="s">
        <v>38</v>
      </c>
      <c r="L395" t="s">
        <v>1301</v>
      </c>
      <c r="M395" s="14" t="s">
        <v>1302</v>
      </c>
      <c r="N395" t="s">
        <v>81</v>
      </c>
      <c r="O395" t="s">
        <v>26</v>
      </c>
      <c r="P395" t="s">
        <v>452</v>
      </c>
      <c r="Q395" t="s">
        <v>415</v>
      </c>
      <c r="R395" s="5">
        <v>1841</v>
      </c>
      <c r="S395" t="s">
        <v>62</v>
      </c>
      <c r="T395" t="s">
        <v>254</v>
      </c>
      <c r="U395" t="s">
        <v>31</v>
      </c>
      <c r="V395" t="s">
        <v>53</v>
      </c>
      <c r="W395" t="s">
        <v>255</v>
      </c>
      <c r="X395" s="9">
        <v>31.4</v>
      </c>
      <c r="Y395">
        <v>5</v>
      </c>
      <c r="Z395" s="12">
        <v>0</v>
      </c>
      <c r="AA395" s="9">
        <v>13.188000000000001</v>
      </c>
      <c r="AB395" t="str">
        <f>IF(AND(SalesData[[#This Row],[Profit]]=0,SalesData[[#This Row],[Sales]]&gt;0),"Zero-Profit Order","OK")</f>
        <v>OK</v>
      </c>
      <c r="AC395" s="9">
        <f>IFERROR(SalesData[[#This Row],[Profit]]/SalesData[[#This Row],[Sales]],0)</f>
        <v>0.42000000000000004</v>
      </c>
      <c r="AE395"/>
    </row>
    <row r="396" spans="1:31" x14ac:dyDescent="0.25">
      <c r="A396">
        <v>5902</v>
      </c>
      <c r="B396" t="s">
        <v>3298</v>
      </c>
      <c r="C396" s="2">
        <v>42812</v>
      </c>
      <c r="D396" s="13">
        <v>42412</v>
      </c>
      <c r="E396" s="8">
        <f>IF(SalesData[[#This Row],[Ship Date]]&lt;SalesData[[#This Row],[Order Date]], SalesData[[#This Row],[Ship Date]], SalesData[[#This Row],[Order Date]])</f>
        <v>42412</v>
      </c>
      <c r="F396" s="8">
        <f>IF(SalesData[[#This Row],[Ship Date]]&lt;SalesData[[#This Row],[Order Date]], SalesData[[#This Row],[Order Date]], SalesData[[#This Row],[Ship Date]])</f>
        <v>42812</v>
      </c>
      <c r="G396" s="11">
        <f>SalesData[[#This Row],[Shipdate fixed]] - SalesData[[#This Row],[Orderdate fixed]]</f>
        <v>400</v>
      </c>
      <c r="H396" s="11">
        <f>YEAR(SalesData[[#This Row],[Orderdate fixed]])</f>
        <v>2016</v>
      </c>
      <c r="I396" s="11" t="str">
        <f>"Q"&amp;ROUNDUP(MONTH(SalesData[[#This Row],[Orderdate fixed]])/3,0)</f>
        <v>Q1</v>
      </c>
      <c r="J396" s="8" t="str">
        <f>TEXT(SalesData[[#This Row],[Orderdate fixed]],"mmm")</f>
        <v>Feb</v>
      </c>
      <c r="K396" t="s">
        <v>38</v>
      </c>
      <c r="L396" t="s">
        <v>1344</v>
      </c>
      <c r="M396" s="14" t="s">
        <v>1345</v>
      </c>
      <c r="N396" t="s">
        <v>81</v>
      </c>
      <c r="O396" t="s">
        <v>26</v>
      </c>
      <c r="P396" t="s">
        <v>1921</v>
      </c>
      <c r="Q396" t="s">
        <v>344</v>
      </c>
      <c r="R396" s="5">
        <v>7090</v>
      </c>
      <c r="S396" t="s">
        <v>62</v>
      </c>
      <c r="T396" t="s">
        <v>1558</v>
      </c>
      <c r="U396" t="s">
        <v>31</v>
      </c>
      <c r="V396" t="s">
        <v>53</v>
      </c>
      <c r="W396" t="s">
        <v>1559</v>
      </c>
      <c r="X396" s="9">
        <v>31.56</v>
      </c>
      <c r="Y396">
        <v>3</v>
      </c>
      <c r="Z396" s="12">
        <v>0</v>
      </c>
      <c r="AA396" s="9">
        <v>10.4148</v>
      </c>
      <c r="AB396" t="str">
        <f>IF(AND(SalesData[[#This Row],[Profit]]=0,SalesData[[#This Row],[Sales]]&gt;0),"Zero-Profit Order","OK")</f>
        <v>OK</v>
      </c>
      <c r="AC396" s="9">
        <f>IFERROR(SalesData[[#This Row],[Profit]]/SalesData[[#This Row],[Sales]],0)</f>
        <v>0.33</v>
      </c>
      <c r="AE396"/>
    </row>
    <row r="397" spans="1:31" x14ac:dyDescent="0.25">
      <c r="A397">
        <v>6796</v>
      </c>
      <c r="B397" t="s">
        <v>3554</v>
      </c>
      <c r="C397" s="2">
        <v>42685</v>
      </c>
      <c r="D397" s="13">
        <v>42328</v>
      </c>
      <c r="E397" s="8">
        <f>IF(SalesData[[#This Row],[Ship Date]]&lt;SalesData[[#This Row],[Order Date]], SalesData[[#This Row],[Ship Date]], SalesData[[#This Row],[Order Date]])</f>
        <v>42328</v>
      </c>
      <c r="F397" s="8">
        <f>IF(SalesData[[#This Row],[Ship Date]]&lt;SalesData[[#This Row],[Order Date]], SalesData[[#This Row],[Order Date]], SalesData[[#This Row],[Ship Date]])</f>
        <v>42685</v>
      </c>
      <c r="G397" s="11">
        <f>SalesData[[#This Row],[Shipdate fixed]] - SalesData[[#This Row],[Orderdate fixed]]</f>
        <v>357</v>
      </c>
      <c r="H397" s="11">
        <f>YEAR(SalesData[[#This Row],[Orderdate fixed]])</f>
        <v>2015</v>
      </c>
      <c r="I397" s="11" t="str">
        <f>"Q"&amp;ROUNDUP(MONTH(SalesData[[#This Row],[Orderdate fixed]])/3,0)</f>
        <v>Q4</v>
      </c>
      <c r="J397" s="8" t="str">
        <f>TEXT(SalesData[[#This Row],[Orderdate fixed]],"mmm")</f>
        <v>Nov</v>
      </c>
      <c r="K397" t="s">
        <v>38</v>
      </c>
      <c r="L397" t="s">
        <v>550</v>
      </c>
      <c r="M397" s="14" t="s">
        <v>551</v>
      </c>
      <c r="N397" t="s">
        <v>81</v>
      </c>
      <c r="O397" t="s">
        <v>26</v>
      </c>
      <c r="P397" t="s">
        <v>120</v>
      </c>
      <c r="Q397" t="s">
        <v>121</v>
      </c>
      <c r="R397" s="5">
        <v>60610</v>
      </c>
      <c r="S397" t="s">
        <v>84</v>
      </c>
      <c r="T397" t="s">
        <v>2671</v>
      </c>
      <c r="U397" t="s">
        <v>31</v>
      </c>
      <c r="V397" t="s">
        <v>53</v>
      </c>
      <c r="W397" t="s">
        <v>2672</v>
      </c>
      <c r="X397" s="9">
        <v>34.503999999999998</v>
      </c>
      <c r="Y397">
        <v>2</v>
      </c>
      <c r="Z397" s="12">
        <v>0.6</v>
      </c>
      <c r="AA397" s="9">
        <v>-15.5268</v>
      </c>
      <c r="AB397" t="str">
        <f>IF(AND(SalesData[[#This Row],[Profit]]=0,SalesData[[#This Row],[Sales]]&gt;0),"Zero-Profit Order","OK")</f>
        <v>OK</v>
      </c>
      <c r="AC397" s="9">
        <f>IFERROR(SalesData[[#This Row],[Profit]]/SalesData[[#This Row],[Sales]],0)</f>
        <v>-0.45</v>
      </c>
      <c r="AE397"/>
    </row>
    <row r="398" spans="1:31" x14ac:dyDescent="0.25">
      <c r="A398">
        <v>4193</v>
      </c>
      <c r="B398" t="s">
        <v>2716</v>
      </c>
      <c r="C398" s="2">
        <v>42684</v>
      </c>
      <c r="D398" s="13">
        <v>42328</v>
      </c>
      <c r="E398" s="8">
        <f>IF(SalesData[[#This Row],[Ship Date]]&lt;SalesData[[#This Row],[Order Date]], SalesData[[#This Row],[Ship Date]], SalesData[[#This Row],[Order Date]])</f>
        <v>42328</v>
      </c>
      <c r="F398" s="8">
        <f>IF(SalesData[[#This Row],[Ship Date]]&lt;SalesData[[#This Row],[Order Date]], SalesData[[#This Row],[Order Date]], SalesData[[#This Row],[Ship Date]])</f>
        <v>42684</v>
      </c>
      <c r="G398" s="11">
        <f>SalesData[[#This Row],[Shipdate fixed]] - SalesData[[#This Row],[Orderdate fixed]]</f>
        <v>356</v>
      </c>
      <c r="H398" s="11">
        <f>YEAR(SalesData[[#This Row],[Orderdate fixed]])</f>
        <v>2015</v>
      </c>
      <c r="I398" s="11" t="str">
        <f>"Q"&amp;ROUNDUP(MONTH(SalesData[[#This Row],[Orderdate fixed]])/3,0)</f>
        <v>Q4</v>
      </c>
      <c r="J398" s="8" t="str">
        <f>TEXT(SalesData[[#This Row],[Orderdate fixed]],"mmm")</f>
        <v>Nov</v>
      </c>
      <c r="K398" t="s">
        <v>38</v>
      </c>
      <c r="L398" t="s">
        <v>252</v>
      </c>
      <c r="M398" s="14" t="s">
        <v>253</v>
      </c>
      <c r="N398" t="s">
        <v>81</v>
      </c>
      <c r="O398" t="s">
        <v>26</v>
      </c>
      <c r="P398" t="s">
        <v>2717</v>
      </c>
      <c r="Q398" t="s">
        <v>2261</v>
      </c>
      <c r="R398" s="5">
        <v>83704</v>
      </c>
      <c r="S398" t="s">
        <v>51</v>
      </c>
      <c r="T398" t="s">
        <v>43</v>
      </c>
      <c r="U398" t="s">
        <v>31</v>
      </c>
      <c r="V398" t="s">
        <v>44</v>
      </c>
      <c r="W398" t="s">
        <v>45</v>
      </c>
      <c r="X398" s="9">
        <v>696.42</v>
      </c>
      <c r="Y398">
        <v>2</v>
      </c>
      <c r="Z398" s="12">
        <v>0</v>
      </c>
      <c r="AA398" s="9">
        <v>160.17660000000001</v>
      </c>
      <c r="AB398" t="str">
        <f>IF(AND(SalesData[[#This Row],[Profit]]=0,SalesData[[#This Row],[Sales]]&gt;0),"Zero-Profit Order","OK")</f>
        <v>OK</v>
      </c>
      <c r="AC398" s="9">
        <f>IFERROR(SalesData[[#This Row],[Profit]]/SalesData[[#This Row],[Sales]],0)</f>
        <v>0.23000000000000004</v>
      </c>
      <c r="AE398"/>
    </row>
    <row r="399" spans="1:31" x14ac:dyDescent="0.25">
      <c r="A399">
        <v>7561</v>
      </c>
      <c r="B399" t="s">
        <v>3767</v>
      </c>
      <c r="C399" s="2">
        <v>41651</v>
      </c>
      <c r="D399" s="13">
        <v>41770</v>
      </c>
      <c r="E399" s="8">
        <f>IF(SalesData[[#This Row],[Ship Date]]&lt;SalesData[[#This Row],[Order Date]], SalesData[[#This Row],[Ship Date]], SalesData[[#This Row],[Order Date]])</f>
        <v>41651</v>
      </c>
      <c r="F399" s="8">
        <f>IF(SalesData[[#This Row],[Ship Date]]&lt;SalesData[[#This Row],[Order Date]], SalesData[[#This Row],[Order Date]], SalesData[[#This Row],[Ship Date]])</f>
        <v>41770</v>
      </c>
      <c r="G399" s="11">
        <f>SalesData[[#This Row],[Shipdate fixed]] - SalesData[[#This Row],[Orderdate fixed]]</f>
        <v>119</v>
      </c>
      <c r="H399" s="11">
        <f>YEAR(SalesData[[#This Row],[Orderdate fixed]])</f>
        <v>2014</v>
      </c>
      <c r="I399" s="11" t="str">
        <f>"Q"&amp;ROUNDUP(MONTH(SalesData[[#This Row],[Orderdate fixed]])/3,0)</f>
        <v>Q1</v>
      </c>
      <c r="J399" s="8" t="str">
        <f>TEXT(SalesData[[#This Row],[Orderdate fixed]],"mmm")</f>
        <v>Jan</v>
      </c>
      <c r="K399" t="s">
        <v>38</v>
      </c>
      <c r="L399" t="s">
        <v>914</v>
      </c>
      <c r="M399" s="14" t="s">
        <v>915</v>
      </c>
      <c r="N399" t="s">
        <v>25</v>
      </c>
      <c r="O399" t="s">
        <v>26</v>
      </c>
      <c r="P399" t="s">
        <v>711</v>
      </c>
      <c r="Q399" t="s">
        <v>109</v>
      </c>
      <c r="R399" s="5">
        <v>11561</v>
      </c>
      <c r="S399" t="s">
        <v>62</v>
      </c>
      <c r="T399" t="s">
        <v>1639</v>
      </c>
      <c r="U399" t="s">
        <v>31</v>
      </c>
      <c r="V399" t="s">
        <v>53</v>
      </c>
      <c r="W399" t="s">
        <v>1640</v>
      </c>
      <c r="X399" s="9">
        <v>31.68</v>
      </c>
      <c r="Y399">
        <v>6</v>
      </c>
      <c r="Z399" s="12">
        <v>0</v>
      </c>
      <c r="AA399" s="9">
        <v>9.8208000000000002</v>
      </c>
      <c r="AB399" t="str">
        <f>IF(AND(SalesData[[#This Row],[Profit]]=0,SalesData[[#This Row],[Sales]]&gt;0),"Zero-Profit Order","OK")</f>
        <v>OK</v>
      </c>
      <c r="AC399" s="9">
        <f>IFERROR(SalesData[[#This Row],[Profit]]/SalesData[[#This Row],[Sales]],0)</f>
        <v>0.31</v>
      </c>
      <c r="AE399"/>
    </row>
    <row r="400" spans="1:31" x14ac:dyDescent="0.25">
      <c r="A400">
        <v>8219</v>
      </c>
      <c r="B400" t="s">
        <v>3956</v>
      </c>
      <c r="C400" s="2">
        <v>41673</v>
      </c>
      <c r="D400" s="13">
        <v>41830</v>
      </c>
      <c r="E400" s="8">
        <f>IF(SalesData[[#This Row],[Ship Date]]&lt;SalesData[[#This Row],[Order Date]], SalesData[[#This Row],[Ship Date]], SalesData[[#This Row],[Order Date]])</f>
        <v>41673</v>
      </c>
      <c r="F400" s="8">
        <f>IF(SalesData[[#This Row],[Ship Date]]&lt;SalesData[[#This Row],[Order Date]], SalesData[[#This Row],[Order Date]], SalesData[[#This Row],[Ship Date]])</f>
        <v>41830</v>
      </c>
      <c r="G400" s="11">
        <f>SalesData[[#This Row],[Shipdate fixed]] - SalesData[[#This Row],[Orderdate fixed]]</f>
        <v>157</v>
      </c>
      <c r="H400" s="11">
        <f>YEAR(SalesData[[#This Row],[Orderdate fixed]])</f>
        <v>2014</v>
      </c>
      <c r="I400" s="11" t="str">
        <f>"Q"&amp;ROUNDUP(MONTH(SalesData[[#This Row],[Orderdate fixed]])/3,0)</f>
        <v>Q1</v>
      </c>
      <c r="J400" s="8" t="str">
        <f>TEXT(SalesData[[#This Row],[Orderdate fixed]],"mmm")</f>
        <v>Feb</v>
      </c>
      <c r="K400" t="s">
        <v>38</v>
      </c>
      <c r="L400" t="s">
        <v>3919</v>
      </c>
      <c r="M400" s="14" t="s">
        <v>3920</v>
      </c>
      <c r="N400" t="s">
        <v>25</v>
      </c>
      <c r="O400" t="s">
        <v>26</v>
      </c>
      <c r="P400" t="s">
        <v>1720</v>
      </c>
      <c r="Q400" t="s">
        <v>83</v>
      </c>
      <c r="R400" s="5">
        <v>75217</v>
      </c>
      <c r="S400" t="s">
        <v>84</v>
      </c>
      <c r="T400" t="s">
        <v>1402</v>
      </c>
      <c r="U400" t="s">
        <v>31</v>
      </c>
      <c r="V400" t="s">
        <v>53</v>
      </c>
      <c r="W400" t="s">
        <v>1403</v>
      </c>
      <c r="X400" s="9">
        <v>31.776</v>
      </c>
      <c r="Y400">
        <v>3</v>
      </c>
      <c r="Z400" s="12">
        <v>0.6</v>
      </c>
      <c r="AA400" s="9">
        <v>-19.0656</v>
      </c>
      <c r="AB400" t="str">
        <f>IF(AND(SalesData[[#This Row],[Profit]]=0,SalesData[[#This Row],[Sales]]&gt;0),"Zero-Profit Order","OK")</f>
        <v>OK</v>
      </c>
      <c r="AC400" s="9">
        <f>IFERROR(SalesData[[#This Row],[Profit]]/SalesData[[#This Row],[Sales]],0)</f>
        <v>-0.6</v>
      </c>
      <c r="AE400"/>
    </row>
    <row r="401" spans="1:31" x14ac:dyDescent="0.25">
      <c r="A401">
        <v>9171</v>
      </c>
      <c r="B401" t="s">
        <v>4186</v>
      </c>
      <c r="C401" s="2">
        <v>41994</v>
      </c>
      <c r="D401" s="13">
        <v>42381</v>
      </c>
      <c r="E401" s="8">
        <f>IF(SalesData[[#This Row],[Ship Date]]&lt;SalesData[[#This Row],[Order Date]], SalesData[[#This Row],[Ship Date]], SalesData[[#This Row],[Order Date]])</f>
        <v>41994</v>
      </c>
      <c r="F401" s="8">
        <f>IF(SalesData[[#This Row],[Ship Date]]&lt;SalesData[[#This Row],[Order Date]], SalesData[[#This Row],[Order Date]], SalesData[[#This Row],[Ship Date]])</f>
        <v>42381</v>
      </c>
      <c r="G401" s="11">
        <f>SalesData[[#This Row],[Shipdate fixed]] - SalesData[[#This Row],[Orderdate fixed]]</f>
        <v>387</v>
      </c>
      <c r="H401" s="11">
        <f>YEAR(SalesData[[#This Row],[Orderdate fixed]])</f>
        <v>2014</v>
      </c>
      <c r="I401" s="11" t="str">
        <f>"Q"&amp;ROUNDUP(MONTH(SalesData[[#This Row],[Orderdate fixed]])/3,0)</f>
        <v>Q4</v>
      </c>
      <c r="J401" s="8" t="str">
        <f>TEXT(SalesData[[#This Row],[Orderdate fixed]],"mmm")</f>
        <v>Dec</v>
      </c>
      <c r="K401" t="s">
        <v>407</v>
      </c>
      <c r="L401" t="s">
        <v>2420</v>
      </c>
      <c r="M401" s="14" t="s">
        <v>2421</v>
      </c>
      <c r="N401" t="s">
        <v>90</v>
      </c>
      <c r="O401" t="s">
        <v>26</v>
      </c>
      <c r="P401" t="s">
        <v>3428</v>
      </c>
      <c r="Q401" t="s">
        <v>50</v>
      </c>
      <c r="R401" s="5">
        <v>93030</v>
      </c>
      <c r="S401" t="s">
        <v>51</v>
      </c>
      <c r="T401" t="s">
        <v>566</v>
      </c>
      <c r="U401" t="s">
        <v>31</v>
      </c>
      <c r="V401" t="s">
        <v>53</v>
      </c>
      <c r="W401" t="s">
        <v>567</v>
      </c>
      <c r="X401" s="9">
        <v>31.96</v>
      </c>
      <c r="Y401">
        <v>2</v>
      </c>
      <c r="Z401" s="12">
        <v>0</v>
      </c>
      <c r="AA401" s="9">
        <v>1.5980000000000001</v>
      </c>
      <c r="AB401" t="str">
        <f>IF(AND(SalesData[[#This Row],[Profit]]=0,SalesData[[#This Row],[Sales]]&gt;0),"Zero-Profit Order","OK")</f>
        <v>OK</v>
      </c>
      <c r="AC401" s="9">
        <f>IFERROR(SalesData[[#This Row],[Profit]]/SalesData[[#This Row],[Sales]],0)</f>
        <v>0.05</v>
      </c>
      <c r="AE401"/>
    </row>
    <row r="402" spans="1:31" x14ac:dyDescent="0.25">
      <c r="A402">
        <v>7129</v>
      </c>
      <c r="B402" t="s">
        <v>3634</v>
      </c>
      <c r="C402" s="2">
        <v>42672</v>
      </c>
      <c r="D402" s="13">
        <v>42694</v>
      </c>
      <c r="E402" s="8">
        <f>IF(SalesData[[#This Row],[Ship Date]]&lt;SalesData[[#This Row],[Order Date]], SalesData[[#This Row],[Ship Date]], SalesData[[#This Row],[Order Date]])</f>
        <v>42672</v>
      </c>
      <c r="F402" s="8">
        <f>IF(SalesData[[#This Row],[Ship Date]]&lt;SalesData[[#This Row],[Order Date]], SalesData[[#This Row],[Order Date]], SalesData[[#This Row],[Ship Date]])</f>
        <v>42694</v>
      </c>
      <c r="G402" s="11">
        <f>SalesData[[#This Row],[Shipdate fixed]] - SalesData[[#This Row],[Orderdate fixed]]</f>
        <v>22</v>
      </c>
      <c r="H402" s="11">
        <f>YEAR(SalesData[[#This Row],[Orderdate fixed]])</f>
        <v>2016</v>
      </c>
      <c r="I402" s="11" t="str">
        <f>"Q"&amp;ROUNDUP(MONTH(SalesData[[#This Row],[Orderdate fixed]])/3,0)</f>
        <v>Q4</v>
      </c>
      <c r="J402" s="8" t="str">
        <f>TEXT(SalesData[[#This Row],[Orderdate fixed]],"mmm")</f>
        <v>Oct</v>
      </c>
      <c r="K402" t="s">
        <v>38</v>
      </c>
      <c r="L402" t="s">
        <v>2148</v>
      </c>
      <c r="M402" s="14" t="s">
        <v>2149</v>
      </c>
      <c r="N402" t="s">
        <v>25</v>
      </c>
      <c r="O402" t="s">
        <v>26</v>
      </c>
      <c r="P402" t="s">
        <v>214</v>
      </c>
      <c r="Q402" t="s">
        <v>184</v>
      </c>
      <c r="R402" s="5">
        <v>19711</v>
      </c>
      <c r="S402" t="s">
        <v>62</v>
      </c>
      <c r="T402" t="s">
        <v>2218</v>
      </c>
      <c r="U402" t="s">
        <v>31</v>
      </c>
      <c r="V402" t="s">
        <v>53</v>
      </c>
      <c r="W402" t="s">
        <v>2219</v>
      </c>
      <c r="X402" s="9">
        <v>19.920000000000002</v>
      </c>
      <c r="Y402">
        <v>4</v>
      </c>
      <c r="Z402" s="12">
        <v>0</v>
      </c>
      <c r="AA402" s="9">
        <v>6.5735999999999999</v>
      </c>
      <c r="AB402" t="str">
        <f>IF(AND(SalesData[[#This Row],[Profit]]=0,SalesData[[#This Row],[Sales]]&gt;0),"Zero-Profit Order","OK")</f>
        <v>OK</v>
      </c>
      <c r="AC402" s="9">
        <f>IFERROR(SalesData[[#This Row],[Profit]]/SalesData[[#This Row],[Sales]],0)</f>
        <v>0.32999999999999996</v>
      </c>
      <c r="AE402"/>
    </row>
    <row r="403" spans="1:31" x14ac:dyDescent="0.25">
      <c r="A403">
        <v>9667</v>
      </c>
      <c r="B403" t="s">
        <v>4315</v>
      </c>
      <c r="C403" s="2">
        <v>42688</v>
      </c>
      <c r="D403" s="13">
        <v>43059</v>
      </c>
      <c r="E403" s="8">
        <f>IF(SalesData[[#This Row],[Ship Date]]&lt;SalesData[[#This Row],[Order Date]], SalesData[[#This Row],[Ship Date]], SalesData[[#This Row],[Order Date]])</f>
        <v>42688</v>
      </c>
      <c r="F403" s="8">
        <f>IF(SalesData[[#This Row],[Ship Date]]&lt;SalesData[[#This Row],[Order Date]], SalesData[[#This Row],[Order Date]], SalesData[[#This Row],[Ship Date]])</f>
        <v>43059</v>
      </c>
      <c r="G403" s="11">
        <f>SalesData[[#This Row],[Shipdate fixed]] - SalesData[[#This Row],[Orderdate fixed]]</f>
        <v>371</v>
      </c>
      <c r="H403" s="11">
        <f>YEAR(SalesData[[#This Row],[Orderdate fixed]])</f>
        <v>2016</v>
      </c>
      <c r="I403" s="11" t="str">
        <f>"Q"&amp;ROUNDUP(MONTH(SalesData[[#This Row],[Orderdate fixed]])/3,0)</f>
        <v>Q4</v>
      </c>
      <c r="J403" s="8" t="str">
        <f>TEXT(SalesData[[#This Row],[Orderdate fixed]],"mmm")</f>
        <v>Nov</v>
      </c>
      <c r="K403" t="s">
        <v>38</v>
      </c>
      <c r="L403" t="s">
        <v>205</v>
      </c>
      <c r="M403" s="14" t="s">
        <v>206</v>
      </c>
      <c r="N403" t="s">
        <v>25</v>
      </c>
      <c r="O403" t="s">
        <v>26</v>
      </c>
      <c r="P403" t="s">
        <v>49</v>
      </c>
      <c r="Q403" t="s">
        <v>50</v>
      </c>
      <c r="R403" s="5">
        <v>90049</v>
      </c>
      <c r="S403" t="s">
        <v>51</v>
      </c>
      <c r="T403" t="s">
        <v>1961</v>
      </c>
      <c r="U403" t="s">
        <v>31</v>
      </c>
      <c r="V403" t="s">
        <v>53</v>
      </c>
      <c r="W403" t="s">
        <v>1962</v>
      </c>
      <c r="X403" s="9">
        <v>12.42</v>
      </c>
      <c r="Y403">
        <v>3</v>
      </c>
      <c r="Z403" s="12">
        <v>0</v>
      </c>
      <c r="AA403" s="9">
        <v>4.4711999999999996</v>
      </c>
      <c r="AB403" t="str">
        <f>IF(AND(SalesData[[#This Row],[Profit]]=0,SalesData[[#This Row],[Sales]]&gt;0),"Zero-Profit Order","OK")</f>
        <v>OK</v>
      </c>
      <c r="AC403" s="9">
        <f>IFERROR(SalesData[[#This Row],[Profit]]/SalesData[[#This Row],[Sales]],0)</f>
        <v>0.36</v>
      </c>
      <c r="AE403"/>
    </row>
    <row r="404" spans="1:31" x14ac:dyDescent="0.25">
      <c r="A404">
        <v>9666</v>
      </c>
      <c r="B404" t="s">
        <v>4315</v>
      </c>
      <c r="C404" s="2">
        <v>42687</v>
      </c>
      <c r="D404" s="13">
        <v>43059</v>
      </c>
      <c r="E404" s="8">
        <f>IF(SalesData[[#This Row],[Ship Date]]&lt;SalesData[[#This Row],[Order Date]], SalesData[[#This Row],[Ship Date]], SalesData[[#This Row],[Order Date]])</f>
        <v>42687</v>
      </c>
      <c r="F404" s="8">
        <f>IF(SalesData[[#This Row],[Ship Date]]&lt;SalesData[[#This Row],[Order Date]], SalesData[[#This Row],[Order Date]], SalesData[[#This Row],[Ship Date]])</f>
        <v>43059</v>
      </c>
      <c r="G404" s="11">
        <f>SalesData[[#This Row],[Shipdate fixed]] - SalesData[[#This Row],[Orderdate fixed]]</f>
        <v>372</v>
      </c>
      <c r="H404" s="11">
        <f>YEAR(SalesData[[#This Row],[Orderdate fixed]])</f>
        <v>2016</v>
      </c>
      <c r="I404" s="11" t="str">
        <f>"Q"&amp;ROUNDUP(MONTH(SalesData[[#This Row],[Orderdate fixed]])/3,0)</f>
        <v>Q4</v>
      </c>
      <c r="J404" s="8" t="str">
        <f>TEXT(SalesData[[#This Row],[Orderdate fixed]],"mmm")</f>
        <v>Nov</v>
      </c>
      <c r="K404" t="s">
        <v>38</v>
      </c>
      <c r="L404" t="s">
        <v>205</v>
      </c>
      <c r="M404" s="14" t="s">
        <v>206</v>
      </c>
      <c r="N404" t="s">
        <v>25</v>
      </c>
      <c r="O404" t="s">
        <v>26</v>
      </c>
      <c r="P404" t="s">
        <v>49</v>
      </c>
      <c r="Q404" t="s">
        <v>50</v>
      </c>
      <c r="R404" s="5">
        <v>90049</v>
      </c>
      <c r="S404" t="s">
        <v>51</v>
      </c>
      <c r="T404" t="s">
        <v>1104</v>
      </c>
      <c r="U404" t="s">
        <v>31</v>
      </c>
      <c r="V404" t="s">
        <v>53</v>
      </c>
      <c r="W404" t="s">
        <v>1105</v>
      </c>
      <c r="X404" s="9">
        <v>119.94</v>
      </c>
      <c r="Y404">
        <v>3</v>
      </c>
      <c r="Z404" s="12">
        <v>0</v>
      </c>
      <c r="AA404" s="9">
        <v>23.988</v>
      </c>
      <c r="AB404" t="str">
        <f>IF(AND(SalesData[[#This Row],[Profit]]=0,SalesData[[#This Row],[Sales]]&gt;0),"Zero-Profit Order","OK")</f>
        <v>OK</v>
      </c>
      <c r="AC404" s="9">
        <f>IFERROR(SalesData[[#This Row],[Profit]]/SalesData[[#This Row],[Sales]],0)</f>
        <v>0.2</v>
      </c>
      <c r="AE404"/>
    </row>
    <row r="405" spans="1:31" x14ac:dyDescent="0.25">
      <c r="A405">
        <v>4075</v>
      </c>
      <c r="B405" t="s">
        <v>2688</v>
      </c>
      <c r="C405" s="2">
        <v>42677</v>
      </c>
      <c r="D405" s="13">
        <v>43059</v>
      </c>
      <c r="E405" s="8">
        <f>IF(SalesData[[#This Row],[Ship Date]]&lt;SalesData[[#This Row],[Order Date]], SalesData[[#This Row],[Ship Date]], SalesData[[#This Row],[Order Date]])</f>
        <v>42677</v>
      </c>
      <c r="F405" s="8">
        <f>IF(SalesData[[#This Row],[Ship Date]]&lt;SalesData[[#This Row],[Order Date]], SalesData[[#This Row],[Order Date]], SalesData[[#This Row],[Ship Date]])</f>
        <v>43059</v>
      </c>
      <c r="G405" s="11">
        <f>SalesData[[#This Row],[Shipdate fixed]] - SalesData[[#This Row],[Orderdate fixed]]</f>
        <v>382</v>
      </c>
      <c r="H405" s="11">
        <f>YEAR(SalesData[[#This Row],[Orderdate fixed]])</f>
        <v>2016</v>
      </c>
      <c r="I405" s="11" t="str">
        <f>"Q"&amp;ROUNDUP(MONTH(SalesData[[#This Row],[Orderdate fixed]])/3,0)</f>
        <v>Q4</v>
      </c>
      <c r="J405" s="8" t="str">
        <f>TEXT(SalesData[[#This Row],[Orderdate fixed]],"mmm")</f>
        <v>Nov</v>
      </c>
      <c r="K405" t="s">
        <v>38</v>
      </c>
      <c r="L405" t="s">
        <v>2663</v>
      </c>
      <c r="M405" s="14" t="s">
        <v>2664</v>
      </c>
      <c r="N405" t="s">
        <v>25</v>
      </c>
      <c r="O405" t="s">
        <v>26</v>
      </c>
      <c r="P405" t="s">
        <v>2689</v>
      </c>
      <c r="Q405" t="s">
        <v>42</v>
      </c>
      <c r="R405" s="5">
        <v>33023</v>
      </c>
      <c r="S405" t="s">
        <v>29</v>
      </c>
      <c r="T405" t="s">
        <v>686</v>
      </c>
      <c r="U405" t="s">
        <v>31</v>
      </c>
      <c r="V405" t="s">
        <v>53</v>
      </c>
      <c r="W405" t="s">
        <v>687</v>
      </c>
      <c r="X405" s="9">
        <v>220.06399999999999</v>
      </c>
      <c r="Y405">
        <v>4</v>
      </c>
      <c r="Z405" s="12">
        <v>0.2</v>
      </c>
      <c r="AA405" s="9">
        <v>55.015999999999998</v>
      </c>
      <c r="AB405" t="str">
        <f>IF(AND(SalesData[[#This Row],[Profit]]=0,SalesData[[#This Row],[Sales]]&gt;0),"Zero-Profit Order","OK")</f>
        <v>OK</v>
      </c>
      <c r="AC405" s="9">
        <f>IFERROR(SalesData[[#This Row],[Profit]]/SalesData[[#This Row],[Sales]],0)</f>
        <v>0.25</v>
      </c>
      <c r="AE405"/>
    </row>
    <row r="406" spans="1:31" x14ac:dyDescent="0.25">
      <c r="A406">
        <v>5430</v>
      </c>
      <c r="B406" t="s">
        <v>3133</v>
      </c>
      <c r="C406" s="2">
        <v>41695</v>
      </c>
      <c r="D406" s="13">
        <v>41829</v>
      </c>
      <c r="E406" s="8">
        <f>IF(SalesData[[#This Row],[Ship Date]]&lt;SalesData[[#This Row],[Order Date]], SalesData[[#This Row],[Ship Date]], SalesData[[#This Row],[Order Date]])</f>
        <v>41695</v>
      </c>
      <c r="F406" s="8">
        <f>IF(SalesData[[#This Row],[Ship Date]]&lt;SalesData[[#This Row],[Order Date]], SalesData[[#This Row],[Order Date]], SalesData[[#This Row],[Ship Date]])</f>
        <v>41829</v>
      </c>
      <c r="G406" s="11">
        <f>SalesData[[#This Row],[Shipdate fixed]] - SalesData[[#This Row],[Orderdate fixed]]</f>
        <v>134</v>
      </c>
      <c r="H406" s="11">
        <f>YEAR(SalesData[[#This Row],[Orderdate fixed]])</f>
        <v>2014</v>
      </c>
      <c r="I406" s="11" t="str">
        <f>"Q"&amp;ROUNDUP(MONTH(SalesData[[#This Row],[Orderdate fixed]])/3,0)</f>
        <v>Q1</v>
      </c>
      <c r="J406" s="8" t="str">
        <f>TEXT(SalesData[[#This Row],[Orderdate fixed]],"mmm")</f>
        <v>Feb</v>
      </c>
      <c r="K406" t="s">
        <v>78</v>
      </c>
      <c r="L406" t="s">
        <v>2374</v>
      </c>
      <c r="M406" s="14" t="s">
        <v>2375</v>
      </c>
      <c r="N406" t="s">
        <v>25</v>
      </c>
      <c r="O406" t="s">
        <v>26</v>
      </c>
      <c r="P406" t="s">
        <v>770</v>
      </c>
      <c r="Q406" t="s">
        <v>42</v>
      </c>
      <c r="R406" s="5">
        <v>33710</v>
      </c>
      <c r="S406" t="s">
        <v>29</v>
      </c>
      <c r="T406" t="s">
        <v>382</v>
      </c>
      <c r="U406" t="s">
        <v>31</v>
      </c>
      <c r="V406" t="s">
        <v>53</v>
      </c>
      <c r="W406" t="s">
        <v>383</v>
      </c>
      <c r="X406" s="9">
        <v>31.984000000000002</v>
      </c>
      <c r="Y406">
        <v>2</v>
      </c>
      <c r="Z406" s="12">
        <v>0.2</v>
      </c>
      <c r="AA406" s="9">
        <v>1.9990000000000001</v>
      </c>
      <c r="AB406" t="str">
        <f>IF(AND(SalesData[[#This Row],[Profit]]=0,SalesData[[#This Row],[Sales]]&gt;0),"Zero-Profit Order","OK")</f>
        <v>OK</v>
      </c>
      <c r="AC406" s="9">
        <f>IFERROR(SalesData[[#This Row],[Profit]]/SalesData[[#This Row],[Sales]],0)</f>
        <v>6.25E-2</v>
      </c>
      <c r="AE406"/>
    </row>
    <row r="407" spans="1:31" x14ac:dyDescent="0.25">
      <c r="A407">
        <v>1090</v>
      </c>
      <c r="B407" t="s">
        <v>1015</v>
      </c>
      <c r="C407" s="2">
        <v>42312</v>
      </c>
      <c r="D407" s="13">
        <v>43014</v>
      </c>
      <c r="E407" s="8">
        <f>IF(SalesData[[#This Row],[Ship Date]]&lt;SalesData[[#This Row],[Order Date]], SalesData[[#This Row],[Ship Date]], SalesData[[#This Row],[Order Date]])</f>
        <v>42312</v>
      </c>
      <c r="F407" s="8">
        <f>IF(SalesData[[#This Row],[Ship Date]]&lt;SalesData[[#This Row],[Order Date]], SalesData[[#This Row],[Order Date]], SalesData[[#This Row],[Ship Date]])</f>
        <v>43014</v>
      </c>
      <c r="G407" s="11">
        <f>SalesData[[#This Row],[Shipdate fixed]] - SalesData[[#This Row],[Orderdate fixed]]</f>
        <v>702</v>
      </c>
      <c r="H407" s="11">
        <f>YEAR(SalesData[[#This Row],[Orderdate fixed]])</f>
        <v>2015</v>
      </c>
      <c r="I407" s="11" t="str">
        <f>"Q"&amp;ROUNDUP(MONTH(SalesData[[#This Row],[Orderdate fixed]])/3,0)</f>
        <v>Q4</v>
      </c>
      <c r="J407" s="8" t="str">
        <f>TEXT(SalesData[[#This Row],[Orderdate fixed]],"mmm")</f>
        <v>Nov</v>
      </c>
      <c r="K407" t="s">
        <v>38</v>
      </c>
      <c r="L407" t="s">
        <v>919</v>
      </c>
      <c r="M407" s="14" t="s">
        <v>920</v>
      </c>
      <c r="N407" t="s">
        <v>81</v>
      </c>
      <c r="O407" t="s">
        <v>26</v>
      </c>
      <c r="P407" t="s">
        <v>1016</v>
      </c>
      <c r="Q407" t="s">
        <v>1017</v>
      </c>
      <c r="R407" s="5">
        <v>28110</v>
      </c>
      <c r="S407" t="s">
        <v>29</v>
      </c>
      <c r="T407" t="s">
        <v>382</v>
      </c>
      <c r="U407" t="s">
        <v>31</v>
      </c>
      <c r="V407" t="s">
        <v>53</v>
      </c>
      <c r="W407" t="s">
        <v>383</v>
      </c>
      <c r="X407" s="9">
        <v>31.984000000000002</v>
      </c>
      <c r="Y407">
        <v>2</v>
      </c>
      <c r="Z407" s="12">
        <v>0.2</v>
      </c>
      <c r="AA407" s="9">
        <v>1.9990000000000001</v>
      </c>
      <c r="AB407" t="str">
        <f>IF(AND(SalesData[[#This Row],[Profit]]=0,SalesData[[#This Row],[Sales]]&gt;0),"Zero-Profit Order","OK")</f>
        <v>OK</v>
      </c>
      <c r="AC407" s="9">
        <f>IFERROR(SalesData[[#This Row],[Profit]]/SalesData[[#This Row],[Sales]],0)</f>
        <v>6.25E-2</v>
      </c>
      <c r="AE407"/>
    </row>
    <row r="408" spans="1:31" x14ac:dyDescent="0.25">
      <c r="A408">
        <v>4076</v>
      </c>
      <c r="B408" t="s">
        <v>2688</v>
      </c>
      <c r="C408" s="2">
        <v>42678</v>
      </c>
      <c r="D408" s="13">
        <v>43059</v>
      </c>
      <c r="E408" s="8">
        <f>IF(SalesData[[#This Row],[Ship Date]]&lt;SalesData[[#This Row],[Order Date]], SalesData[[#This Row],[Ship Date]], SalesData[[#This Row],[Order Date]])</f>
        <v>42678</v>
      </c>
      <c r="F408" s="8">
        <f>IF(SalesData[[#This Row],[Ship Date]]&lt;SalesData[[#This Row],[Order Date]], SalesData[[#This Row],[Order Date]], SalesData[[#This Row],[Ship Date]])</f>
        <v>43059</v>
      </c>
      <c r="G408" s="11">
        <f>SalesData[[#This Row],[Shipdate fixed]] - SalesData[[#This Row],[Orderdate fixed]]</f>
        <v>381</v>
      </c>
      <c r="H408" s="11">
        <f>YEAR(SalesData[[#This Row],[Orderdate fixed]])</f>
        <v>2016</v>
      </c>
      <c r="I408" s="11" t="str">
        <f>"Q"&amp;ROUNDUP(MONTH(SalesData[[#This Row],[Orderdate fixed]])/3,0)</f>
        <v>Q4</v>
      </c>
      <c r="J408" s="8" t="str">
        <f>TEXT(SalesData[[#This Row],[Orderdate fixed]],"mmm")</f>
        <v>Nov</v>
      </c>
      <c r="K408" t="s">
        <v>38</v>
      </c>
      <c r="L408" t="s">
        <v>2663</v>
      </c>
      <c r="M408" s="14" t="s">
        <v>2664</v>
      </c>
      <c r="N408" t="s">
        <v>25</v>
      </c>
      <c r="O408" t="s">
        <v>26</v>
      </c>
      <c r="P408" t="s">
        <v>2689</v>
      </c>
      <c r="Q408" t="s">
        <v>42</v>
      </c>
      <c r="R408" s="5">
        <v>33023</v>
      </c>
      <c r="S408" t="s">
        <v>29</v>
      </c>
      <c r="T408" t="s">
        <v>1372</v>
      </c>
      <c r="U408" t="s">
        <v>31</v>
      </c>
      <c r="V408" t="s">
        <v>53</v>
      </c>
      <c r="W408" t="s">
        <v>1373</v>
      </c>
      <c r="X408" s="9">
        <v>339.13600000000002</v>
      </c>
      <c r="Y408">
        <v>4</v>
      </c>
      <c r="Z408" s="12">
        <v>0.2</v>
      </c>
      <c r="AA408" s="9">
        <v>0</v>
      </c>
      <c r="AB408" t="str">
        <f>IF(AND(SalesData[[#This Row],[Profit]]=0,SalesData[[#This Row],[Sales]]&gt;0),"Zero-Profit Order","OK")</f>
        <v>Zero-Profit Order</v>
      </c>
      <c r="AC408" s="9">
        <f>IFERROR(SalesData[[#This Row],[Profit]]/SalesData[[#This Row],[Sales]],0)</f>
        <v>0</v>
      </c>
      <c r="AE408"/>
    </row>
    <row r="409" spans="1:31" x14ac:dyDescent="0.25">
      <c r="A409">
        <v>8901</v>
      </c>
      <c r="B409" t="s">
        <v>4118</v>
      </c>
      <c r="C409" s="2">
        <v>43325</v>
      </c>
      <c r="D409" s="13">
        <v>42466</v>
      </c>
      <c r="E409" s="8">
        <f>IF(SalesData[[#This Row],[Ship Date]]&lt;SalesData[[#This Row],[Order Date]], SalesData[[#This Row],[Ship Date]], SalesData[[#This Row],[Order Date]])</f>
        <v>42466</v>
      </c>
      <c r="F409" s="8">
        <f>IF(SalesData[[#This Row],[Ship Date]]&lt;SalesData[[#This Row],[Order Date]], SalesData[[#This Row],[Order Date]], SalesData[[#This Row],[Ship Date]])</f>
        <v>43325</v>
      </c>
      <c r="G409" s="11">
        <f>SalesData[[#This Row],[Shipdate fixed]] - SalesData[[#This Row],[Orderdate fixed]]</f>
        <v>859</v>
      </c>
      <c r="H409" s="11">
        <f>YEAR(SalesData[[#This Row],[Orderdate fixed]])</f>
        <v>2016</v>
      </c>
      <c r="I409" s="11" t="str">
        <f>"Q"&amp;ROUNDUP(MONTH(SalesData[[#This Row],[Orderdate fixed]])/3,0)</f>
        <v>Q2</v>
      </c>
      <c r="J409" s="8" t="str">
        <f>TEXT(SalesData[[#This Row],[Orderdate fixed]],"mmm")</f>
        <v>Apr</v>
      </c>
      <c r="K409" t="s">
        <v>38</v>
      </c>
      <c r="L409" t="s">
        <v>1188</v>
      </c>
      <c r="M409" s="14" t="s">
        <v>1189</v>
      </c>
      <c r="N409" t="s">
        <v>25</v>
      </c>
      <c r="O409" t="s">
        <v>26</v>
      </c>
      <c r="P409" t="s">
        <v>494</v>
      </c>
      <c r="Q409" t="s">
        <v>121</v>
      </c>
      <c r="R409" s="5">
        <v>62521</v>
      </c>
      <c r="S409" t="s">
        <v>84</v>
      </c>
      <c r="T409" t="s">
        <v>3900</v>
      </c>
      <c r="U409" t="s">
        <v>31</v>
      </c>
      <c r="V409" t="s">
        <v>53</v>
      </c>
      <c r="W409" t="s">
        <v>3901</v>
      </c>
      <c r="X409" s="9">
        <v>32.064</v>
      </c>
      <c r="Y409">
        <v>3</v>
      </c>
      <c r="Z409" s="12">
        <v>0.6</v>
      </c>
      <c r="AA409" s="9">
        <v>-12.8256</v>
      </c>
      <c r="AB409" t="str">
        <f>IF(AND(SalesData[[#This Row],[Profit]]=0,SalesData[[#This Row],[Sales]]&gt;0),"Zero-Profit Order","OK")</f>
        <v>OK</v>
      </c>
      <c r="AC409" s="9">
        <f>IFERROR(SalesData[[#This Row],[Profit]]/SalesData[[#This Row],[Sales]],0)</f>
        <v>-0.39999999999999997</v>
      </c>
      <c r="AE409"/>
    </row>
    <row r="410" spans="1:31" x14ac:dyDescent="0.25">
      <c r="A410">
        <v>5270</v>
      </c>
      <c r="B410" t="s">
        <v>3084</v>
      </c>
      <c r="C410" s="2">
        <v>42451</v>
      </c>
      <c r="D410" s="13">
        <v>43048</v>
      </c>
      <c r="E410" s="8">
        <f>IF(SalesData[[#This Row],[Ship Date]]&lt;SalesData[[#This Row],[Order Date]], SalesData[[#This Row],[Ship Date]], SalesData[[#This Row],[Order Date]])</f>
        <v>42451</v>
      </c>
      <c r="F410" s="8">
        <f>IF(SalesData[[#This Row],[Ship Date]]&lt;SalesData[[#This Row],[Order Date]], SalesData[[#This Row],[Order Date]], SalesData[[#This Row],[Ship Date]])</f>
        <v>43048</v>
      </c>
      <c r="G410" s="11">
        <f>SalesData[[#This Row],[Shipdate fixed]] - SalesData[[#This Row],[Orderdate fixed]]</f>
        <v>597</v>
      </c>
      <c r="H410" s="11">
        <f>YEAR(SalesData[[#This Row],[Orderdate fixed]])</f>
        <v>2016</v>
      </c>
      <c r="I410" s="11" t="str">
        <f>"Q"&amp;ROUNDUP(MONTH(SalesData[[#This Row],[Orderdate fixed]])/3,0)</f>
        <v>Q1</v>
      </c>
      <c r="J410" s="8" t="str">
        <f>TEXT(SalesData[[#This Row],[Orderdate fixed]],"mmm")</f>
        <v>Mar</v>
      </c>
      <c r="K410" t="s">
        <v>407</v>
      </c>
      <c r="L410" t="s">
        <v>668</v>
      </c>
      <c r="M410" s="14" t="s">
        <v>669</v>
      </c>
      <c r="N410" t="s">
        <v>25</v>
      </c>
      <c r="O410" t="s">
        <v>26</v>
      </c>
      <c r="P410" t="s">
        <v>310</v>
      </c>
      <c r="Q410" t="s">
        <v>50</v>
      </c>
      <c r="R410" s="5">
        <v>94110</v>
      </c>
      <c r="S410" t="s">
        <v>51</v>
      </c>
      <c r="T410" t="s">
        <v>136</v>
      </c>
      <c r="U410" t="s">
        <v>31</v>
      </c>
      <c r="V410" t="s">
        <v>53</v>
      </c>
      <c r="W410" t="s">
        <v>137</v>
      </c>
      <c r="X410" s="9">
        <v>32.36</v>
      </c>
      <c r="Y410">
        <v>4</v>
      </c>
      <c r="Z410" s="12">
        <v>0</v>
      </c>
      <c r="AA410" s="9">
        <v>11.6496</v>
      </c>
      <c r="AB410" t="str">
        <f>IF(AND(SalesData[[#This Row],[Profit]]=0,SalesData[[#This Row],[Sales]]&gt;0),"Zero-Profit Order","OK")</f>
        <v>OK</v>
      </c>
      <c r="AC410" s="9">
        <f>IFERROR(SalesData[[#This Row],[Profit]]/SalesData[[#This Row],[Sales]],0)</f>
        <v>0.36</v>
      </c>
      <c r="AE410"/>
    </row>
    <row r="411" spans="1:31" x14ac:dyDescent="0.25">
      <c r="A411">
        <v>8352</v>
      </c>
      <c r="B411" t="s">
        <v>3987</v>
      </c>
      <c r="C411" s="2">
        <v>42281</v>
      </c>
      <c r="D411" s="13">
        <v>42952</v>
      </c>
      <c r="E411" s="8">
        <f>IF(SalesData[[#This Row],[Ship Date]]&lt;SalesData[[#This Row],[Order Date]], SalesData[[#This Row],[Ship Date]], SalesData[[#This Row],[Order Date]])</f>
        <v>42281</v>
      </c>
      <c r="F411" s="8">
        <f>IF(SalesData[[#This Row],[Ship Date]]&lt;SalesData[[#This Row],[Order Date]], SalesData[[#This Row],[Order Date]], SalesData[[#This Row],[Ship Date]])</f>
        <v>42952</v>
      </c>
      <c r="G411" s="11">
        <f>SalesData[[#This Row],[Shipdate fixed]] - SalesData[[#This Row],[Orderdate fixed]]</f>
        <v>671</v>
      </c>
      <c r="H411" s="11">
        <f>YEAR(SalesData[[#This Row],[Orderdate fixed]])</f>
        <v>2015</v>
      </c>
      <c r="I411" s="11" t="str">
        <f>"Q"&amp;ROUNDUP(MONTH(SalesData[[#This Row],[Orderdate fixed]])/3,0)</f>
        <v>Q4</v>
      </c>
      <c r="J411" s="8" t="str">
        <f>TEXT(SalesData[[#This Row],[Orderdate fixed]],"mmm")</f>
        <v>Oct</v>
      </c>
      <c r="K411" t="s">
        <v>38</v>
      </c>
      <c r="L411" t="s">
        <v>1981</v>
      </c>
      <c r="M411" s="14" t="s">
        <v>1982</v>
      </c>
      <c r="N411" t="s">
        <v>81</v>
      </c>
      <c r="O411" t="s">
        <v>26</v>
      </c>
      <c r="P411" t="s">
        <v>60</v>
      </c>
      <c r="Q411" t="s">
        <v>61</v>
      </c>
      <c r="R411" s="5">
        <v>19134</v>
      </c>
      <c r="S411" t="s">
        <v>62</v>
      </c>
      <c r="T411" t="s">
        <v>3204</v>
      </c>
      <c r="U411" t="s">
        <v>31</v>
      </c>
      <c r="V411" t="s">
        <v>53</v>
      </c>
      <c r="W411" t="s">
        <v>3205</v>
      </c>
      <c r="X411" s="9">
        <v>32.448</v>
      </c>
      <c r="Y411">
        <v>2</v>
      </c>
      <c r="Z411" s="12">
        <v>0.2</v>
      </c>
      <c r="AA411" s="9">
        <v>7.3007999999999997</v>
      </c>
      <c r="AB411" t="str">
        <f>IF(AND(SalesData[[#This Row],[Profit]]=0,SalesData[[#This Row],[Sales]]&gt;0),"Zero-Profit Order","OK")</f>
        <v>OK</v>
      </c>
      <c r="AC411" s="9">
        <f>IFERROR(SalesData[[#This Row],[Profit]]/SalesData[[#This Row],[Sales]],0)</f>
        <v>0.22499999999999998</v>
      </c>
      <c r="AE411"/>
    </row>
    <row r="412" spans="1:31" x14ac:dyDescent="0.25">
      <c r="A412">
        <v>7300</v>
      </c>
      <c r="B412" t="s">
        <v>3690</v>
      </c>
      <c r="C412" s="2">
        <v>42702</v>
      </c>
      <c r="D412" s="13">
        <v>41964</v>
      </c>
      <c r="E412" s="8">
        <f>IF(SalesData[[#This Row],[Ship Date]]&lt;SalesData[[#This Row],[Order Date]], SalesData[[#This Row],[Ship Date]], SalesData[[#This Row],[Order Date]])</f>
        <v>41964</v>
      </c>
      <c r="F412" s="8">
        <f>IF(SalesData[[#This Row],[Ship Date]]&lt;SalesData[[#This Row],[Order Date]], SalesData[[#This Row],[Order Date]], SalesData[[#This Row],[Ship Date]])</f>
        <v>42702</v>
      </c>
      <c r="G412" s="11">
        <f>SalesData[[#This Row],[Shipdate fixed]] - SalesData[[#This Row],[Orderdate fixed]]</f>
        <v>738</v>
      </c>
      <c r="H412" s="11">
        <f>YEAR(SalesData[[#This Row],[Orderdate fixed]])</f>
        <v>2014</v>
      </c>
      <c r="I412" s="11" t="str">
        <f>"Q"&amp;ROUNDUP(MONTH(SalesData[[#This Row],[Orderdate fixed]])/3,0)</f>
        <v>Q4</v>
      </c>
      <c r="J412" s="8" t="str">
        <f>TEXT(SalesData[[#This Row],[Orderdate fixed]],"mmm")</f>
        <v>Nov</v>
      </c>
      <c r="K412" t="s">
        <v>78</v>
      </c>
      <c r="L412" t="s">
        <v>2818</v>
      </c>
      <c r="M412" s="14" t="s">
        <v>2819</v>
      </c>
      <c r="N412" t="s">
        <v>25</v>
      </c>
      <c r="O412" t="s">
        <v>26</v>
      </c>
      <c r="P412" t="s">
        <v>3691</v>
      </c>
      <c r="Q412" t="s">
        <v>121</v>
      </c>
      <c r="R412" s="5">
        <v>60016</v>
      </c>
      <c r="S412" t="s">
        <v>84</v>
      </c>
      <c r="T412" t="s">
        <v>2121</v>
      </c>
      <c r="U412" t="s">
        <v>31</v>
      </c>
      <c r="V412" t="s">
        <v>53</v>
      </c>
      <c r="W412" t="s">
        <v>2122</v>
      </c>
      <c r="X412" s="9">
        <v>8.5440000000000005</v>
      </c>
      <c r="Y412">
        <v>2</v>
      </c>
      <c r="Z412" s="12">
        <v>0.6</v>
      </c>
      <c r="AA412" s="9">
        <v>-7.476</v>
      </c>
      <c r="AB412" t="str">
        <f>IF(AND(SalesData[[#This Row],[Profit]]=0,SalesData[[#This Row],[Sales]]&gt;0),"Zero-Profit Order","OK")</f>
        <v>OK</v>
      </c>
      <c r="AC412" s="9">
        <f>IFERROR(SalesData[[#This Row],[Profit]]/SalesData[[#This Row],[Sales]],0)</f>
        <v>-0.875</v>
      </c>
      <c r="AE412"/>
    </row>
    <row r="413" spans="1:31" x14ac:dyDescent="0.25">
      <c r="A413">
        <v>4460</v>
      </c>
      <c r="B413" t="s">
        <v>2807</v>
      </c>
      <c r="C413" s="2">
        <v>43748</v>
      </c>
      <c r="D413" s="13">
        <v>42745</v>
      </c>
      <c r="E413" s="8">
        <f>IF(SalesData[[#This Row],[Ship Date]]&lt;SalesData[[#This Row],[Order Date]], SalesData[[#This Row],[Ship Date]], SalesData[[#This Row],[Order Date]])</f>
        <v>42745</v>
      </c>
      <c r="F413" s="8">
        <f>IF(SalesData[[#This Row],[Ship Date]]&lt;SalesData[[#This Row],[Order Date]], SalesData[[#This Row],[Order Date]], SalesData[[#This Row],[Ship Date]])</f>
        <v>43748</v>
      </c>
      <c r="G413" s="11">
        <f>SalesData[[#This Row],[Shipdate fixed]] - SalesData[[#This Row],[Orderdate fixed]]</f>
        <v>1003</v>
      </c>
      <c r="H413" s="11">
        <f>YEAR(SalesData[[#This Row],[Orderdate fixed]])</f>
        <v>2017</v>
      </c>
      <c r="I413" s="11" t="str">
        <f>"Q"&amp;ROUNDUP(MONTH(SalesData[[#This Row],[Orderdate fixed]])/3,0)</f>
        <v>Q1</v>
      </c>
      <c r="J413" s="8" t="str">
        <f>TEXT(SalesData[[#This Row],[Orderdate fixed]],"mmm")</f>
        <v>Jan</v>
      </c>
      <c r="K413" t="s">
        <v>78</v>
      </c>
      <c r="L413" t="s">
        <v>746</v>
      </c>
      <c r="M413" s="14" t="s">
        <v>747</v>
      </c>
      <c r="N413" t="s">
        <v>90</v>
      </c>
      <c r="O413" t="s">
        <v>26</v>
      </c>
      <c r="P413" t="s">
        <v>164</v>
      </c>
      <c r="Q413" t="s">
        <v>165</v>
      </c>
      <c r="R413" s="5">
        <v>80013</v>
      </c>
      <c r="S413" t="s">
        <v>51</v>
      </c>
      <c r="T413" t="s">
        <v>621</v>
      </c>
      <c r="U413" t="s">
        <v>31</v>
      </c>
      <c r="V413" t="s">
        <v>53</v>
      </c>
      <c r="W413" t="s">
        <v>622</v>
      </c>
      <c r="X413" s="9">
        <v>32.776000000000003</v>
      </c>
      <c r="Y413">
        <v>1</v>
      </c>
      <c r="Z413" s="12">
        <v>0.2</v>
      </c>
      <c r="AA413" s="9">
        <v>3.2776000000000001</v>
      </c>
      <c r="AB413" t="str">
        <f>IF(AND(SalesData[[#This Row],[Profit]]=0,SalesData[[#This Row],[Sales]]&gt;0),"Zero-Profit Order","OK")</f>
        <v>OK</v>
      </c>
      <c r="AC413" s="9">
        <f>IFERROR(SalesData[[#This Row],[Profit]]/SalesData[[#This Row],[Sales]],0)</f>
        <v>9.9999999999999992E-2</v>
      </c>
      <c r="AE413"/>
    </row>
    <row r="414" spans="1:31" x14ac:dyDescent="0.25">
      <c r="A414">
        <v>7299</v>
      </c>
      <c r="B414" t="s">
        <v>3690</v>
      </c>
      <c r="C414" s="2">
        <v>42701</v>
      </c>
      <c r="D414" s="13">
        <v>41964</v>
      </c>
      <c r="E414" s="8">
        <f>IF(SalesData[[#This Row],[Ship Date]]&lt;SalesData[[#This Row],[Order Date]], SalesData[[#This Row],[Ship Date]], SalesData[[#This Row],[Order Date]])</f>
        <v>41964</v>
      </c>
      <c r="F414" s="8">
        <f>IF(SalesData[[#This Row],[Ship Date]]&lt;SalesData[[#This Row],[Order Date]], SalesData[[#This Row],[Order Date]], SalesData[[#This Row],[Ship Date]])</f>
        <v>42701</v>
      </c>
      <c r="G414" s="11">
        <f>SalesData[[#This Row],[Shipdate fixed]] - SalesData[[#This Row],[Orderdate fixed]]</f>
        <v>737</v>
      </c>
      <c r="H414" s="11">
        <f>YEAR(SalesData[[#This Row],[Orderdate fixed]])</f>
        <v>2014</v>
      </c>
      <c r="I414" s="11" t="str">
        <f>"Q"&amp;ROUNDUP(MONTH(SalesData[[#This Row],[Orderdate fixed]])/3,0)</f>
        <v>Q4</v>
      </c>
      <c r="J414" s="8" t="str">
        <f>TEXT(SalesData[[#This Row],[Orderdate fixed]],"mmm")</f>
        <v>Nov</v>
      </c>
      <c r="K414" t="s">
        <v>78</v>
      </c>
      <c r="L414" t="s">
        <v>2818</v>
      </c>
      <c r="M414" s="14" t="s">
        <v>2819</v>
      </c>
      <c r="N414" t="s">
        <v>25</v>
      </c>
      <c r="O414" t="s">
        <v>26</v>
      </c>
      <c r="P414" t="s">
        <v>3691</v>
      </c>
      <c r="Q414" t="s">
        <v>121</v>
      </c>
      <c r="R414" s="5">
        <v>60016</v>
      </c>
      <c r="S414" t="s">
        <v>84</v>
      </c>
      <c r="T414" t="s">
        <v>350</v>
      </c>
      <c r="U414" t="s">
        <v>31</v>
      </c>
      <c r="V414" t="s">
        <v>44</v>
      </c>
      <c r="W414" t="s">
        <v>351</v>
      </c>
      <c r="X414" s="9">
        <v>292.10000000000002</v>
      </c>
      <c r="Y414">
        <v>4</v>
      </c>
      <c r="Z414" s="12">
        <v>0.5</v>
      </c>
      <c r="AA414" s="9">
        <v>-175.26</v>
      </c>
      <c r="AB414" t="str">
        <f>IF(AND(SalesData[[#This Row],[Profit]]=0,SalesData[[#This Row],[Sales]]&gt;0),"Zero-Profit Order","OK")</f>
        <v>OK</v>
      </c>
      <c r="AC414" s="9">
        <f>IFERROR(SalesData[[#This Row],[Profit]]/SalesData[[#This Row],[Sales]],0)</f>
        <v>-0.59999999999999987</v>
      </c>
      <c r="AE414"/>
    </row>
    <row r="415" spans="1:31" x14ac:dyDescent="0.25">
      <c r="A415">
        <v>7301</v>
      </c>
      <c r="B415" t="s">
        <v>3690</v>
      </c>
      <c r="C415" s="2">
        <v>42703</v>
      </c>
      <c r="D415" s="13">
        <v>41964</v>
      </c>
      <c r="E415" s="8">
        <f>IF(SalesData[[#This Row],[Ship Date]]&lt;SalesData[[#This Row],[Order Date]], SalesData[[#This Row],[Ship Date]], SalesData[[#This Row],[Order Date]])</f>
        <v>41964</v>
      </c>
      <c r="F415" s="8">
        <f>IF(SalesData[[#This Row],[Ship Date]]&lt;SalesData[[#This Row],[Order Date]], SalesData[[#This Row],[Order Date]], SalesData[[#This Row],[Ship Date]])</f>
        <v>42703</v>
      </c>
      <c r="G415" s="11">
        <f>SalesData[[#This Row],[Shipdate fixed]] - SalesData[[#This Row],[Orderdate fixed]]</f>
        <v>739</v>
      </c>
      <c r="H415" s="11">
        <f>YEAR(SalesData[[#This Row],[Orderdate fixed]])</f>
        <v>2014</v>
      </c>
      <c r="I415" s="11" t="str">
        <f>"Q"&amp;ROUNDUP(MONTH(SalesData[[#This Row],[Orderdate fixed]])/3,0)</f>
        <v>Q4</v>
      </c>
      <c r="J415" s="8" t="str">
        <f>TEXT(SalesData[[#This Row],[Orderdate fixed]],"mmm")</f>
        <v>Nov</v>
      </c>
      <c r="K415" t="s">
        <v>78</v>
      </c>
      <c r="L415" t="s">
        <v>2818</v>
      </c>
      <c r="M415" s="14" t="s">
        <v>2819</v>
      </c>
      <c r="N415" t="s">
        <v>25</v>
      </c>
      <c r="O415" t="s">
        <v>26</v>
      </c>
      <c r="P415" t="s">
        <v>3691</v>
      </c>
      <c r="Q415" t="s">
        <v>121</v>
      </c>
      <c r="R415" s="5">
        <v>60016</v>
      </c>
      <c r="S415" t="s">
        <v>84</v>
      </c>
      <c r="T415" t="s">
        <v>2796</v>
      </c>
      <c r="U415" t="s">
        <v>31</v>
      </c>
      <c r="V415" t="s">
        <v>32</v>
      </c>
      <c r="W415" t="s">
        <v>2797</v>
      </c>
      <c r="X415" s="9">
        <v>424.11599999999999</v>
      </c>
      <c r="Y415">
        <v>6</v>
      </c>
      <c r="Z415" s="12">
        <v>0.3</v>
      </c>
      <c r="AA415" s="9">
        <v>-30.294</v>
      </c>
      <c r="AB415" t="str">
        <f>IF(AND(SalesData[[#This Row],[Profit]]=0,SalesData[[#This Row],[Sales]]&gt;0),"Zero-Profit Order","OK")</f>
        <v>OK</v>
      </c>
      <c r="AC415" s="9">
        <f>IFERROR(SalesData[[#This Row],[Profit]]/SalesData[[#This Row],[Sales]],0)</f>
        <v>-7.1428571428571438E-2</v>
      </c>
      <c r="AE415"/>
    </row>
    <row r="416" spans="1:31" x14ac:dyDescent="0.25">
      <c r="A416">
        <v>6017</v>
      </c>
      <c r="B416" t="s">
        <v>3332</v>
      </c>
      <c r="C416" s="2">
        <v>41703</v>
      </c>
      <c r="D416" s="13">
        <v>41977</v>
      </c>
      <c r="E416" s="8">
        <f>IF(SalesData[[#This Row],[Ship Date]]&lt;SalesData[[#This Row],[Order Date]], SalesData[[#This Row],[Ship Date]], SalesData[[#This Row],[Order Date]])</f>
        <v>41703</v>
      </c>
      <c r="F416" s="8">
        <f>IF(SalesData[[#This Row],[Ship Date]]&lt;SalesData[[#This Row],[Order Date]], SalesData[[#This Row],[Order Date]], SalesData[[#This Row],[Ship Date]])</f>
        <v>41977</v>
      </c>
      <c r="G416" s="11">
        <f>SalesData[[#This Row],[Shipdate fixed]] - SalesData[[#This Row],[Orderdate fixed]]</f>
        <v>274</v>
      </c>
      <c r="H416" s="11">
        <f>YEAR(SalesData[[#This Row],[Orderdate fixed]])</f>
        <v>2014</v>
      </c>
      <c r="I416" s="11" t="str">
        <f>"Q"&amp;ROUNDUP(MONTH(SalesData[[#This Row],[Orderdate fixed]])/3,0)</f>
        <v>Q1</v>
      </c>
      <c r="J416" s="8" t="str">
        <f>TEXT(SalesData[[#This Row],[Orderdate fixed]],"mmm")</f>
        <v>Mar</v>
      </c>
      <c r="K416" t="s">
        <v>38</v>
      </c>
      <c r="L416" t="s">
        <v>2183</v>
      </c>
      <c r="M416" s="14" t="s">
        <v>2184</v>
      </c>
      <c r="N416" t="s">
        <v>81</v>
      </c>
      <c r="O416" t="s">
        <v>26</v>
      </c>
      <c r="P416" t="s">
        <v>49</v>
      </c>
      <c r="Q416" t="s">
        <v>50</v>
      </c>
      <c r="R416" s="5">
        <v>90049</v>
      </c>
      <c r="S416" t="s">
        <v>51</v>
      </c>
      <c r="T416" t="s">
        <v>361</v>
      </c>
      <c r="U416" t="s">
        <v>31</v>
      </c>
      <c r="V416" t="s">
        <v>53</v>
      </c>
      <c r="W416" t="s">
        <v>362</v>
      </c>
      <c r="X416" s="9">
        <v>33.11</v>
      </c>
      <c r="Y416">
        <v>7</v>
      </c>
      <c r="Z416" s="12">
        <v>0</v>
      </c>
      <c r="AA416" s="9">
        <v>12.9129</v>
      </c>
      <c r="AB416" t="str">
        <f>IF(AND(SalesData[[#This Row],[Profit]]=0,SalesData[[#This Row],[Sales]]&gt;0),"Zero-Profit Order","OK")</f>
        <v>OK</v>
      </c>
      <c r="AC416" s="9">
        <f>IFERROR(SalesData[[#This Row],[Profit]]/SalesData[[#This Row],[Sales]],0)</f>
        <v>0.39</v>
      </c>
      <c r="AE416"/>
    </row>
    <row r="417" spans="1:31" x14ac:dyDescent="0.25">
      <c r="A417">
        <v>1000</v>
      </c>
      <c r="B417" t="s">
        <v>937</v>
      </c>
      <c r="C417" s="2">
        <v>42624</v>
      </c>
      <c r="D417" s="13">
        <v>42074</v>
      </c>
      <c r="E417" s="8">
        <f>IF(SalesData[[#This Row],[Ship Date]]&lt;SalesData[[#This Row],[Order Date]], SalesData[[#This Row],[Ship Date]], SalesData[[#This Row],[Order Date]])</f>
        <v>42074</v>
      </c>
      <c r="F417" s="8">
        <f>IF(SalesData[[#This Row],[Ship Date]]&lt;SalesData[[#This Row],[Order Date]], SalesData[[#This Row],[Order Date]], SalesData[[#This Row],[Ship Date]])</f>
        <v>42624</v>
      </c>
      <c r="G417" s="11">
        <f>SalesData[[#This Row],[Shipdate fixed]] - SalesData[[#This Row],[Orderdate fixed]]</f>
        <v>550</v>
      </c>
      <c r="H417" s="11">
        <f>YEAR(SalesData[[#This Row],[Orderdate fixed]])</f>
        <v>2015</v>
      </c>
      <c r="I417" s="11" t="str">
        <f>"Q"&amp;ROUNDUP(MONTH(SalesData[[#This Row],[Orderdate fixed]])/3,0)</f>
        <v>Q1</v>
      </c>
      <c r="J417" s="8" t="str">
        <f>TEXT(SalesData[[#This Row],[Orderdate fixed]],"mmm")</f>
        <v>Mar</v>
      </c>
      <c r="K417" t="s">
        <v>38</v>
      </c>
      <c r="L417" t="s">
        <v>938</v>
      </c>
      <c r="M417" s="14" t="s">
        <v>939</v>
      </c>
      <c r="N417" t="s">
        <v>25</v>
      </c>
      <c r="O417" t="s">
        <v>26</v>
      </c>
      <c r="P417" t="s">
        <v>27</v>
      </c>
      <c r="Q417" t="s">
        <v>28</v>
      </c>
      <c r="R417" s="5">
        <v>42420</v>
      </c>
      <c r="S417" t="s">
        <v>29</v>
      </c>
      <c r="T417" t="s">
        <v>361</v>
      </c>
      <c r="U417" t="s">
        <v>31</v>
      </c>
      <c r="V417" t="s">
        <v>53</v>
      </c>
      <c r="W417" t="s">
        <v>362</v>
      </c>
      <c r="X417" s="9">
        <v>33.11</v>
      </c>
      <c r="Y417">
        <v>7</v>
      </c>
      <c r="Z417" s="12">
        <v>0</v>
      </c>
      <c r="AA417" s="9">
        <v>12.9129</v>
      </c>
      <c r="AB417" t="str">
        <f>IF(AND(SalesData[[#This Row],[Profit]]=0,SalesData[[#This Row],[Sales]]&gt;0),"Zero-Profit Order","OK")</f>
        <v>OK</v>
      </c>
      <c r="AC417" s="9">
        <f>IFERROR(SalesData[[#This Row],[Profit]]/SalesData[[#This Row],[Sales]],0)</f>
        <v>0.39</v>
      </c>
      <c r="AE417"/>
    </row>
    <row r="418" spans="1:31" x14ac:dyDescent="0.25">
      <c r="A418">
        <v>2093</v>
      </c>
      <c r="B418" t="s">
        <v>1667</v>
      </c>
      <c r="C418" s="2">
        <v>42690</v>
      </c>
      <c r="D418" s="13">
        <v>41964</v>
      </c>
      <c r="E418" s="8">
        <f>IF(SalesData[[#This Row],[Ship Date]]&lt;SalesData[[#This Row],[Order Date]], SalesData[[#This Row],[Ship Date]], SalesData[[#This Row],[Order Date]])</f>
        <v>41964</v>
      </c>
      <c r="F418" s="8">
        <f>IF(SalesData[[#This Row],[Ship Date]]&lt;SalesData[[#This Row],[Order Date]], SalesData[[#This Row],[Order Date]], SalesData[[#This Row],[Ship Date]])</f>
        <v>42690</v>
      </c>
      <c r="G418" s="11">
        <f>SalesData[[#This Row],[Shipdate fixed]] - SalesData[[#This Row],[Orderdate fixed]]</f>
        <v>726</v>
      </c>
      <c r="H418" s="11">
        <f>YEAR(SalesData[[#This Row],[Orderdate fixed]])</f>
        <v>2014</v>
      </c>
      <c r="I418" s="11" t="str">
        <f>"Q"&amp;ROUNDUP(MONTH(SalesData[[#This Row],[Orderdate fixed]])/3,0)</f>
        <v>Q4</v>
      </c>
      <c r="J418" s="8" t="str">
        <f>TEXT(SalesData[[#This Row],[Orderdate fixed]],"mmm")</f>
        <v>Nov</v>
      </c>
      <c r="K418" t="s">
        <v>38</v>
      </c>
      <c r="L418" t="s">
        <v>241</v>
      </c>
      <c r="M418" s="14" t="s">
        <v>242</v>
      </c>
      <c r="N418" t="s">
        <v>90</v>
      </c>
      <c r="O418" t="s">
        <v>26</v>
      </c>
      <c r="P418" t="s">
        <v>1668</v>
      </c>
      <c r="Q418" t="s">
        <v>152</v>
      </c>
      <c r="R418" s="5">
        <v>56560</v>
      </c>
      <c r="S418" t="s">
        <v>84</v>
      </c>
      <c r="T418" t="s">
        <v>1260</v>
      </c>
      <c r="U418" t="s">
        <v>31</v>
      </c>
      <c r="V418" t="s">
        <v>35</v>
      </c>
      <c r="W418" t="s">
        <v>1261</v>
      </c>
      <c r="X418" s="9">
        <v>479.9</v>
      </c>
      <c r="Y418">
        <v>5</v>
      </c>
      <c r="Z418" s="12">
        <v>0</v>
      </c>
      <c r="AA418" s="9">
        <v>81.582999999999998</v>
      </c>
      <c r="AB418" t="str">
        <f>IF(AND(SalesData[[#This Row],[Profit]]=0,SalesData[[#This Row],[Sales]]&gt;0),"Zero-Profit Order","OK")</f>
        <v>OK</v>
      </c>
      <c r="AC418" s="9">
        <f>IFERROR(SalesData[[#This Row],[Profit]]/SalesData[[#This Row],[Sales]],0)</f>
        <v>0.17</v>
      </c>
      <c r="AE418"/>
    </row>
    <row r="419" spans="1:31" x14ac:dyDescent="0.25">
      <c r="A419">
        <v>5256</v>
      </c>
      <c r="B419" t="s">
        <v>3079</v>
      </c>
      <c r="C419" s="2">
        <v>41869</v>
      </c>
      <c r="D419" s="13">
        <v>42188</v>
      </c>
      <c r="E419" s="8">
        <f>IF(SalesData[[#This Row],[Ship Date]]&lt;SalesData[[#This Row],[Order Date]], SalesData[[#This Row],[Ship Date]], SalesData[[#This Row],[Order Date]])</f>
        <v>41869</v>
      </c>
      <c r="F419" s="8">
        <f>IF(SalesData[[#This Row],[Ship Date]]&lt;SalesData[[#This Row],[Order Date]], SalesData[[#This Row],[Order Date]], SalesData[[#This Row],[Ship Date]])</f>
        <v>42188</v>
      </c>
      <c r="G419" s="11">
        <f>SalesData[[#This Row],[Shipdate fixed]] - SalesData[[#This Row],[Orderdate fixed]]</f>
        <v>319</v>
      </c>
      <c r="H419" s="11">
        <f>YEAR(SalesData[[#This Row],[Orderdate fixed]])</f>
        <v>2014</v>
      </c>
      <c r="I419" s="11" t="str">
        <f>"Q"&amp;ROUNDUP(MONTH(SalesData[[#This Row],[Orderdate fixed]])/3,0)</f>
        <v>Q3</v>
      </c>
      <c r="J419" s="8" t="str">
        <f>TEXT(SalesData[[#This Row],[Orderdate fixed]],"mmm")</f>
        <v>Aug</v>
      </c>
      <c r="K419" t="s">
        <v>22</v>
      </c>
      <c r="L419" t="s">
        <v>3080</v>
      </c>
      <c r="M419" s="14" t="s">
        <v>3081</v>
      </c>
      <c r="N419" t="s">
        <v>81</v>
      </c>
      <c r="O419" t="s">
        <v>26</v>
      </c>
      <c r="P419" t="s">
        <v>3082</v>
      </c>
      <c r="Q419" t="s">
        <v>61</v>
      </c>
      <c r="R419" s="5">
        <v>18018</v>
      </c>
      <c r="S419" t="s">
        <v>62</v>
      </c>
      <c r="T419" t="s">
        <v>2262</v>
      </c>
      <c r="U419" t="s">
        <v>31</v>
      </c>
      <c r="V419" t="s">
        <v>53</v>
      </c>
      <c r="W419" t="s">
        <v>2263</v>
      </c>
      <c r="X419" s="9">
        <v>33.567999999999998</v>
      </c>
      <c r="Y419">
        <v>2</v>
      </c>
      <c r="Z419" s="12">
        <v>0.2</v>
      </c>
      <c r="AA419" s="9">
        <v>-5.4547999999999996</v>
      </c>
      <c r="AB419" t="str">
        <f>IF(AND(SalesData[[#This Row],[Profit]]=0,SalesData[[#This Row],[Sales]]&gt;0),"Zero-Profit Order","OK")</f>
        <v>OK</v>
      </c>
      <c r="AC419" s="9">
        <f>IFERROR(SalesData[[#This Row],[Profit]]/SalesData[[#This Row],[Sales]],0)</f>
        <v>-0.16250000000000001</v>
      </c>
      <c r="AE419"/>
    </row>
    <row r="420" spans="1:31" x14ac:dyDescent="0.25">
      <c r="A420">
        <v>3549</v>
      </c>
      <c r="B420" t="s">
        <v>2469</v>
      </c>
      <c r="C420" s="2">
        <v>42633</v>
      </c>
      <c r="D420" s="13">
        <v>42746</v>
      </c>
      <c r="E420" s="8">
        <f>IF(SalesData[[#This Row],[Ship Date]]&lt;SalesData[[#This Row],[Order Date]], SalesData[[#This Row],[Ship Date]], SalesData[[#This Row],[Order Date]])</f>
        <v>42633</v>
      </c>
      <c r="F420" s="8">
        <f>IF(SalesData[[#This Row],[Ship Date]]&lt;SalesData[[#This Row],[Order Date]], SalesData[[#This Row],[Order Date]], SalesData[[#This Row],[Ship Date]])</f>
        <v>42746</v>
      </c>
      <c r="G420" s="11">
        <f>SalesData[[#This Row],[Shipdate fixed]] - SalesData[[#This Row],[Orderdate fixed]]</f>
        <v>113</v>
      </c>
      <c r="H420" s="11">
        <f>YEAR(SalesData[[#This Row],[Orderdate fixed]])</f>
        <v>2016</v>
      </c>
      <c r="I420" s="11" t="str">
        <f>"Q"&amp;ROUNDUP(MONTH(SalesData[[#This Row],[Orderdate fixed]])/3,0)</f>
        <v>Q3</v>
      </c>
      <c r="J420" s="8" t="str">
        <f>TEXT(SalesData[[#This Row],[Orderdate fixed]],"mmm")</f>
        <v>Sep</v>
      </c>
      <c r="K420" t="s">
        <v>78</v>
      </c>
      <c r="L420" t="s">
        <v>2470</v>
      </c>
      <c r="M420" s="14" t="s">
        <v>2471</v>
      </c>
      <c r="N420" t="s">
        <v>90</v>
      </c>
      <c r="O420" t="s">
        <v>26</v>
      </c>
      <c r="P420" t="s">
        <v>616</v>
      </c>
      <c r="Q420" t="s">
        <v>28</v>
      </c>
      <c r="R420" s="5">
        <v>40475</v>
      </c>
      <c r="S420" t="s">
        <v>29</v>
      </c>
      <c r="T420" t="s">
        <v>1746</v>
      </c>
      <c r="U420" t="s">
        <v>31</v>
      </c>
      <c r="V420" t="s">
        <v>35</v>
      </c>
      <c r="W420" t="s">
        <v>1747</v>
      </c>
      <c r="X420" s="9">
        <v>33.94</v>
      </c>
      <c r="Y420">
        <v>1</v>
      </c>
      <c r="Z420" s="12">
        <v>0</v>
      </c>
      <c r="AA420" s="9">
        <v>9.1638000000000002</v>
      </c>
      <c r="AB420" t="str">
        <f>IF(AND(SalesData[[#This Row],[Profit]]=0,SalesData[[#This Row],[Sales]]&gt;0),"Zero-Profit Order","OK")</f>
        <v>OK</v>
      </c>
      <c r="AC420" s="9">
        <f>IFERROR(SalesData[[#This Row],[Profit]]/SalesData[[#This Row],[Sales]],0)</f>
        <v>0.27</v>
      </c>
      <c r="AE420"/>
    </row>
    <row r="421" spans="1:31" x14ac:dyDescent="0.25">
      <c r="A421">
        <v>553</v>
      </c>
      <c r="B421" t="s">
        <v>584</v>
      </c>
      <c r="C421" s="2">
        <v>42453</v>
      </c>
      <c r="D421" s="13">
        <v>43078</v>
      </c>
      <c r="E421" s="8">
        <f>IF(SalesData[[#This Row],[Ship Date]]&lt;SalesData[[#This Row],[Order Date]], SalesData[[#This Row],[Ship Date]], SalesData[[#This Row],[Order Date]])</f>
        <v>42453</v>
      </c>
      <c r="F421" s="8">
        <f>IF(SalesData[[#This Row],[Ship Date]]&lt;SalesData[[#This Row],[Order Date]], SalesData[[#This Row],[Order Date]], SalesData[[#This Row],[Ship Date]])</f>
        <v>43078</v>
      </c>
      <c r="G421" s="11">
        <f>SalesData[[#This Row],[Shipdate fixed]] - SalesData[[#This Row],[Orderdate fixed]]</f>
        <v>625</v>
      </c>
      <c r="H421" s="11">
        <f>YEAR(SalesData[[#This Row],[Orderdate fixed]])</f>
        <v>2016</v>
      </c>
      <c r="I421" s="11" t="str">
        <f>"Q"&amp;ROUNDUP(MONTH(SalesData[[#This Row],[Orderdate fixed]])/3,0)</f>
        <v>Q1</v>
      </c>
      <c r="J421" s="8" t="str">
        <f>TEXT(SalesData[[#This Row],[Orderdate fixed]],"mmm")</f>
        <v>Mar</v>
      </c>
      <c r="K421" t="s">
        <v>78</v>
      </c>
      <c r="L421" t="s">
        <v>585</v>
      </c>
      <c r="M421" s="14" t="s">
        <v>586</v>
      </c>
      <c r="N421" t="s">
        <v>25</v>
      </c>
      <c r="O421" t="s">
        <v>26</v>
      </c>
      <c r="P421" t="s">
        <v>587</v>
      </c>
      <c r="Q421" t="s">
        <v>42</v>
      </c>
      <c r="R421" s="5">
        <v>32216</v>
      </c>
      <c r="S421" t="s">
        <v>29</v>
      </c>
      <c r="T421" t="s">
        <v>588</v>
      </c>
      <c r="U421" t="s">
        <v>31</v>
      </c>
      <c r="V421" t="s">
        <v>53</v>
      </c>
      <c r="W421" t="s">
        <v>589</v>
      </c>
      <c r="X421" s="9">
        <v>34.503999999999998</v>
      </c>
      <c r="Y421">
        <v>1</v>
      </c>
      <c r="Z421" s="12">
        <v>0.2</v>
      </c>
      <c r="AA421" s="9">
        <v>6.0381999999999998</v>
      </c>
      <c r="AB421" t="str">
        <f>IF(AND(SalesData[[#This Row],[Profit]]=0,SalesData[[#This Row],[Sales]]&gt;0),"Zero-Profit Order","OK")</f>
        <v>OK</v>
      </c>
      <c r="AC421" s="9">
        <f>IFERROR(SalesData[[#This Row],[Profit]]/SalesData[[#This Row],[Sales]],0)</f>
        <v>0.17500000000000002</v>
      </c>
      <c r="AE421"/>
    </row>
    <row r="422" spans="1:31" x14ac:dyDescent="0.25">
      <c r="A422">
        <v>5848</v>
      </c>
      <c r="B422" t="s">
        <v>3278</v>
      </c>
      <c r="C422" s="2">
        <v>42696</v>
      </c>
      <c r="D422" s="13">
        <v>42329</v>
      </c>
      <c r="E422" s="8">
        <f>IF(SalesData[[#This Row],[Ship Date]]&lt;SalesData[[#This Row],[Order Date]], SalesData[[#This Row],[Ship Date]], SalesData[[#This Row],[Order Date]])</f>
        <v>42329</v>
      </c>
      <c r="F422" s="8">
        <f>IF(SalesData[[#This Row],[Ship Date]]&lt;SalesData[[#This Row],[Order Date]], SalesData[[#This Row],[Order Date]], SalesData[[#This Row],[Ship Date]])</f>
        <v>42696</v>
      </c>
      <c r="G422" s="11">
        <f>SalesData[[#This Row],[Shipdate fixed]] - SalesData[[#This Row],[Orderdate fixed]]</f>
        <v>367</v>
      </c>
      <c r="H422" s="11">
        <f>YEAR(SalesData[[#This Row],[Orderdate fixed]])</f>
        <v>2015</v>
      </c>
      <c r="I422" s="11" t="str">
        <f>"Q"&amp;ROUNDUP(MONTH(SalesData[[#This Row],[Orderdate fixed]])/3,0)</f>
        <v>Q4</v>
      </c>
      <c r="J422" s="8" t="str">
        <f>TEXT(SalesData[[#This Row],[Orderdate fixed]],"mmm")</f>
        <v>Nov</v>
      </c>
      <c r="K422" t="s">
        <v>38</v>
      </c>
      <c r="L422" t="s">
        <v>3279</v>
      </c>
      <c r="M422" s="14" t="s">
        <v>3280</v>
      </c>
      <c r="N422" t="s">
        <v>25</v>
      </c>
      <c r="O422" t="s">
        <v>26</v>
      </c>
      <c r="P422" t="s">
        <v>620</v>
      </c>
      <c r="Q422" t="s">
        <v>50</v>
      </c>
      <c r="R422" s="5">
        <v>92105</v>
      </c>
      <c r="S422" t="s">
        <v>51</v>
      </c>
      <c r="T422" t="s">
        <v>1463</v>
      </c>
      <c r="U422" t="s">
        <v>31</v>
      </c>
      <c r="V422" t="s">
        <v>53</v>
      </c>
      <c r="W422" t="s">
        <v>1464</v>
      </c>
      <c r="X422" s="9">
        <v>36.6</v>
      </c>
      <c r="Y422">
        <v>3</v>
      </c>
      <c r="Z422" s="12">
        <v>0</v>
      </c>
      <c r="AA422" s="9">
        <v>15.372</v>
      </c>
      <c r="AB422" t="str">
        <f>IF(AND(SalesData[[#This Row],[Profit]]=0,SalesData[[#This Row],[Sales]]&gt;0),"Zero-Profit Order","OK")</f>
        <v>OK</v>
      </c>
      <c r="AC422" s="9">
        <f>IFERROR(SalesData[[#This Row],[Profit]]/SalesData[[#This Row],[Sales]],0)</f>
        <v>0.42</v>
      </c>
      <c r="AE422"/>
    </row>
    <row r="423" spans="1:31" x14ac:dyDescent="0.25">
      <c r="A423">
        <v>776</v>
      </c>
      <c r="B423" t="s">
        <v>778</v>
      </c>
      <c r="C423" s="2">
        <v>42532</v>
      </c>
      <c r="D423" s="13">
        <v>42857</v>
      </c>
      <c r="E423" s="8">
        <f>IF(SalesData[[#This Row],[Ship Date]]&lt;SalesData[[#This Row],[Order Date]], SalesData[[#This Row],[Ship Date]], SalesData[[#This Row],[Order Date]])</f>
        <v>42532</v>
      </c>
      <c r="F423" s="8">
        <f>IF(SalesData[[#This Row],[Ship Date]]&lt;SalesData[[#This Row],[Order Date]], SalesData[[#This Row],[Order Date]], SalesData[[#This Row],[Ship Date]])</f>
        <v>42857</v>
      </c>
      <c r="G423" s="11">
        <f>SalesData[[#This Row],[Shipdate fixed]] - SalesData[[#This Row],[Orderdate fixed]]</f>
        <v>325</v>
      </c>
      <c r="H423" s="11">
        <f>YEAR(SalesData[[#This Row],[Orderdate fixed]])</f>
        <v>2016</v>
      </c>
      <c r="I423" s="11" t="str">
        <f>"Q"&amp;ROUNDUP(MONTH(SalesData[[#This Row],[Orderdate fixed]])/3,0)</f>
        <v>Q2</v>
      </c>
      <c r="J423" s="8" t="str">
        <f>TEXT(SalesData[[#This Row],[Orderdate fixed]],"mmm")</f>
        <v>Jun</v>
      </c>
      <c r="K423" t="s">
        <v>38</v>
      </c>
      <c r="L423" t="s">
        <v>779</v>
      </c>
      <c r="M423" s="14" t="s">
        <v>780</v>
      </c>
      <c r="N423" t="s">
        <v>81</v>
      </c>
      <c r="O423" t="s">
        <v>26</v>
      </c>
      <c r="P423" t="s">
        <v>781</v>
      </c>
      <c r="Q423" t="s">
        <v>782</v>
      </c>
      <c r="R423" s="5">
        <v>50315</v>
      </c>
      <c r="S423" t="s">
        <v>84</v>
      </c>
      <c r="T423" t="s">
        <v>783</v>
      </c>
      <c r="U423" t="s">
        <v>31</v>
      </c>
      <c r="V423" t="s">
        <v>53</v>
      </c>
      <c r="W423" t="s">
        <v>784</v>
      </c>
      <c r="X423" s="9">
        <v>34.58</v>
      </c>
      <c r="Y423">
        <v>7</v>
      </c>
      <c r="Z423" s="12">
        <v>0</v>
      </c>
      <c r="AA423" s="9">
        <v>14.5236</v>
      </c>
      <c r="AB423" t="str">
        <f>IF(AND(SalesData[[#This Row],[Profit]]=0,SalesData[[#This Row],[Sales]]&gt;0),"Zero-Profit Order","OK")</f>
        <v>OK</v>
      </c>
      <c r="AC423" s="9">
        <f>IFERROR(SalesData[[#This Row],[Profit]]/SalesData[[#This Row],[Sales]],0)</f>
        <v>0.42000000000000004</v>
      </c>
      <c r="AE423"/>
    </row>
    <row r="424" spans="1:31" x14ac:dyDescent="0.25">
      <c r="A424">
        <v>5844</v>
      </c>
      <c r="B424" t="s">
        <v>3278</v>
      </c>
      <c r="C424" s="2">
        <v>42694</v>
      </c>
      <c r="D424" s="13">
        <v>42329</v>
      </c>
      <c r="E424" s="8">
        <f>IF(SalesData[[#This Row],[Ship Date]]&lt;SalesData[[#This Row],[Order Date]], SalesData[[#This Row],[Ship Date]], SalesData[[#This Row],[Order Date]])</f>
        <v>42329</v>
      </c>
      <c r="F424" s="8">
        <f>IF(SalesData[[#This Row],[Ship Date]]&lt;SalesData[[#This Row],[Order Date]], SalesData[[#This Row],[Order Date]], SalesData[[#This Row],[Ship Date]])</f>
        <v>42694</v>
      </c>
      <c r="G424" s="11">
        <f>SalesData[[#This Row],[Shipdate fixed]] - SalesData[[#This Row],[Orderdate fixed]]</f>
        <v>365</v>
      </c>
      <c r="H424" s="11">
        <f>YEAR(SalesData[[#This Row],[Orderdate fixed]])</f>
        <v>2015</v>
      </c>
      <c r="I424" s="11" t="str">
        <f>"Q"&amp;ROUNDUP(MONTH(SalesData[[#This Row],[Orderdate fixed]])/3,0)</f>
        <v>Q4</v>
      </c>
      <c r="J424" s="8" t="str">
        <f>TEXT(SalesData[[#This Row],[Orderdate fixed]],"mmm")</f>
        <v>Nov</v>
      </c>
      <c r="K424" t="s">
        <v>38</v>
      </c>
      <c r="L424" t="s">
        <v>3279</v>
      </c>
      <c r="M424" s="14" t="s">
        <v>3280</v>
      </c>
      <c r="N424" t="s">
        <v>25</v>
      </c>
      <c r="O424" t="s">
        <v>26</v>
      </c>
      <c r="P424" t="s">
        <v>620</v>
      </c>
      <c r="Q424" t="s">
        <v>50</v>
      </c>
      <c r="R424" s="5">
        <v>92105</v>
      </c>
      <c r="S424" t="s">
        <v>51</v>
      </c>
      <c r="T424" t="s">
        <v>2946</v>
      </c>
      <c r="U424" t="s">
        <v>31</v>
      </c>
      <c r="V424" t="s">
        <v>53</v>
      </c>
      <c r="W424" t="s">
        <v>2947</v>
      </c>
      <c r="X424" s="9">
        <v>80.959999999999994</v>
      </c>
      <c r="Y424">
        <v>4</v>
      </c>
      <c r="Z424" s="12">
        <v>0</v>
      </c>
      <c r="AA424" s="9">
        <v>29.145600000000002</v>
      </c>
      <c r="AB424" t="str">
        <f>IF(AND(SalesData[[#This Row],[Profit]]=0,SalesData[[#This Row],[Sales]]&gt;0),"Zero-Profit Order","OK")</f>
        <v>OK</v>
      </c>
      <c r="AC424" s="9">
        <f>IFERROR(SalesData[[#This Row],[Profit]]/SalesData[[#This Row],[Sales]],0)</f>
        <v>0.36000000000000004</v>
      </c>
      <c r="AE424"/>
    </row>
    <row r="425" spans="1:31" x14ac:dyDescent="0.25">
      <c r="A425">
        <v>3698</v>
      </c>
      <c r="B425" t="s">
        <v>2507</v>
      </c>
      <c r="C425" s="2">
        <v>42714</v>
      </c>
      <c r="D425" s="13">
        <v>42329</v>
      </c>
      <c r="E425" s="8">
        <f>IF(SalesData[[#This Row],[Ship Date]]&lt;SalesData[[#This Row],[Order Date]], SalesData[[#This Row],[Ship Date]], SalesData[[#This Row],[Order Date]])</f>
        <v>42329</v>
      </c>
      <c r="F425" s="8">
        <f>IF(SalesData[[#This Row],[Ship Date]]&lt;SalesData[[#This Row],[Order Date]], SalesData[[#This Row],[Order Date]], SalesData[[#This Row],[Ship Date]])</f>
        <v>42714</v>
      </c>
      <c r="G425" s="11">
        <f>SalesData[[#This Row],[Shipdate fixed]] - SalesData[[#This Row],[Orderdate fixed]]</f>
        <v>385</v>
      </c>
      <c r="H425" s="11">
        <f>YEAR(SalesData[[#This Row],[Orderdate fixed]])</f>
        <v>2015</v>
      </c>
      <c r="I425" s="11" t="str">
        <f>"Q"&amp;ROUNDUP(MONTH(SalesData[[#This Row],[Orderdate fixed]])/3,0)</f>
        <v>Q4</v>
      </c>
      <c r="J425" s="8" t="str">
        <f>TEXT(SalesData[[#This Row],[Orderdate fixed]],"mmm")</f>
        <v>Nov</v>
      </c>
      <c r="K425" t="s">
        <v>22</v>
      </c>
      <c r="L425" t="s">
        <v>2257</v>
      </c>
      <c r="M425" s="14" t="s">
        <v>2258</v>
      </c>
      <c r="N425" t="s">
        <v>90</v>
      </c>
      <c r="O425" t="s">
        <v>26</v>
      </c>
      <c r="P425" t="s">
        <v>176</v>
      </c>
      <c r="Q425" t="s">
        <v>177</v>
      </c>
      <c r="R425" s="5">
        <v>98115</v>
      </c>
      <c r="S425" t="s">
        <v>51</v>
      </c>
      <c r="T425" t="s">
        <v>2177</v>
      </c>
      <c r="U425" t="s">
        <v>31</v>
      </c>
      <c r="V425" t="s">
        <v>53</v>
      </c>
      <c r="W425" t="s">
        <v>2178</v>
      </c>
      <c r="X425" s="9">
        <v>141.96</v>
      </c>
      <c r="Y425">
        <v>2</v>
      </c>
      <c r="Z425" s="12">
        <v>0</v>
      </c>
      <c r="AA425" s="9">
        <v>22.7136</v>
      </c>
      <c r="AB425" t="str">
        <f>IF(AND(SalesData[[#This Row],[Profit]]=0,SalesData[[#This Row],[Sales]]&gt;0),"Zero-Profit Order","OK")</f>
        <v>OK</v>
      </c>
      <c r="AC425" s="9">
        <f>IFERROR(SalesData[[#This Row],[Profit]]/SalesData[[#This Row],[Sales]],0)</f>
        <v>0.15999999999999998</v>
      </c>
      <c r="AE425"/>
    </row>
    <row r="426" spans="1:31" x14ac:dyDescent="0.25">
      <c r="A426">
        <v>5847</v>
      </c>
      <c r="B426" t="s">
        <v>3278</v>
      </c>
      <c r="C426" s="2">
        <v>42695</v>
      </c>
      <c r="D426" s="13">
        <v>42329</v>
      </c>
      <c r="E426" s="8">
        <f>IF(SalesData[[#This Row],[Ship Date]]&lt;SalesData[[#This Row],[Order Date]], SalesData[[#This Row],[Ship Date]], SalesData[[#This Row],[Order Date]])</f>
        <v>42329</v>
      </c>
      <c r="F426" s="8">
        <f>IF(SalesData[[#This Row],[Ship Date]]&lt;SalesData[[#This Row],[Order Date]], SalesData[[#This Row],[Order Date]], SalesData[[#This Row],[Ship Date]])</f>
        <v>42695</v>
      </c>
      <c r="G426" s="11">
        <f>SalesData[[#This Row],[Shipdate fixed]] - SalesData[[#This Row],[Orderdate fixed]]</f>
        <v>366</v>
      </c>
      <c r="H426" s="11">
        <f>YEAR(SalesData[[#This Row],[Orderdate fixed]])</f>
        <v>2015</v>
      </c>
      <c r="I426" s="11" t="str">
        <f>"Q"&amp;ROUNDUP(MONTH(SalesData[[#This Row],[Orderdate fixed]])/3,0)</f>
        <v>Q4</v>
      </c>
      <c r="J426" s="8" t="str">
        <f>TEXT(SalesData[[#This Row],[Orderdate fixed]],"mmm")</f>
        <v>Nov</v>
      </c>
      <c r="K426" t="s">
        <v>38</v>
      </c>
      <c r="L426" t="s">
        <v>3279</v>
      </c>
      <c r="M426" s="14" t="s">
        <v>3280</v>
      </c>
      <c r="N426" t="s">
        <v>25</v>
      </c>
      <c r="O426" t="s">
        <v>26</v>
      </c>
      <c r="P426" t="s">
        <v>620</v>
      </c>
      <c r="Q426" t="s">
        <v>50</v>
      </c>
      <c r="R426" s="5">
        <v>92105</v>
      </c>
      <c r="S426" t="s">
        <v>51</v>
      </c>
      <c r="T426" t="s">
        <v>1122</v>
      </c>
      <c r="U426" t="s">
        <v>31</v>
      </c>
      <c r="V426" t="s">
        <v>35</v>
      </c>
      <c r="W426" t="s">
        <v>1123</v>
      </c>
      <c r="X426" s="9">
        <v>225.56800000000001</v>
      </c>
      <c r="Y426">
        <v>2</v>
      </c>
      <c r="Z426" s="12">
        <v>0.2</v>
      </c>
      <c r="AA426" s="9">
        <v>2.8195999999999999</v>
      </c>
      <c r="AB426" t="str">
        <f>IF(AND(SalesData[[#This Row],[Profit]]=0,SalesData[[#This Row],[Sales]]&gt;0),"Zero-Profit Order","OK")</f>
        <v>OK</v>
      </c>
      <c r="AC426" s="9">
        <f>IFERROR(SalesData[[#This Row],[Profit]]/SalesData[[#This Row],[Sales]],0)</f>
        <v>1.2499999999999999E-2</v>
      </c>
      <c r="AE426"/>
    </row>
    <row r="427" spans="1:31" x14ac:dyDescent="0.25">
      <c r="A427">
        <v>6371</v>
      </c>
      <c r="B427" t="s">
        <v>3437</v>
      </c>
      <c r="C427" s="2">
        <v>42751</v>
      </c>
      <c r="D427" s="13">
        <v>42695</v>
      </c>
      <c r="E427" s="8">
        <f>IF(SalesData[[#This Row],[Ship Date]]&lt;SalesData[[#This Row],[Order Date]], SalesData[[#This Row],[Ship Date]], SalesData[[#This Row],[Order Date]])</f>
        <v>42695</v>
      </c>
      <c r="F427" s="8">
        <f>IF(SalesData[[#This Row],[Ship Date]]&lt;SalesData[[#This Row],[Order Date]], SalesData[[#This Row],[Order Date]], SalesData[[#This Row],[Ship Date]])</f>
        <v>42751</v>
      </c>
      <c r="G427" s="11">
        <f>SalesData[[#This Row],[Shipdate fixed]] - SalesData[[#This Row],[Orderdate fixed]]</f>
        <v>56</v>
      </c>
      <c r="H427" s="11">
        <f>YEAR(SalesData[[#This Row],[Orderdate fixed]])</f>
        <v>2016</v>
      </c>
      <c r="I427" s="11" t="str">
        <f>"Q"&amp;ROUNDUP(MONTH(SalesData[[#This Row],[Orderdate fixed]])/3,0)</f>
        <v>Q4</v>
      </c>
      <c r="J427" s="8" t="str">
        <f>TEXT(SalesData[[#This Row],[Orderdate fixed]],"mmm")</f>
        <v>Nov</v>
      </c>
      <c r="K427" t="s">
        <v>407</v>
      </c>
      <c r="L427" t="s">
        <v>1218</v>
      </c>
      <c r="M427" s="14" t="s">
        <v>1219</v>
      </c>
      <c r="N427" t="s">
        <v>90</v>
      </c>
      <c r="O427" t="s">
        <v>26</v>
      </c>
      <c r="P427" t="s">
        <v>158</v>
      </c>
      <c r="Q427" t="s">
        <v>109</v>
      </c>
      <c r="R427" s="5">
        <v>10009</v>
      </c>
      <c r="S427" t="s">
        <v>62</v>
      </c>
      <c r="T427" t="s">
        <v>2401</v>
      </c>
      <c r="U427" t="s">
        <v>31</v>
      </c>
      <c r="V427" t="s">
        <v>32</v>
      </c>
      <c r="W427" t="s">
        <v>2402</v>
      </c>
      <c r="X427" s="9">
        <v>113.568</v>
      </c>
      <c r="Y427">
        <v>2</v>
      </c>
      <c r="Z427" s="12">
        <v>0.2</v>
      </c>
      <c r="AA427" s="9">
        <v>12.776400000000001</v>
      </c>
      <c r="AB427" t="str">
        <f>IF(AND(SalesData[[#This Row],[Profit]]=0,SalesData[[#This Row],[Sales]]&gt;0),"Zero-Profit Order","OK")</f>
        <v>OK</v>
      </c>
      <c r="AC427" s="9">
        <f>IFERROR(SalesData[[#This Row],[Profit]]/SalesData[[#This Row],[Sales]],0)</f>
        <v>0.1125</v>
      </c>
      <c r="AE427"/>
    </row>
    <row r="428" spans="1:31" x14ac:dyDescent="0.25">
      <c r="A428">
        <v>205</v>
      </c>
      <c r="B428" t="s">
        <v>251</v>
      </c>
      <c r="C428" s="2">
        <v>42283</v>
      </c>
      <c r="D428" s="13">
        <v>42922</v>
      </c>
      <c r="E428" s="8">
        <f>IF(SalesData[[#This Row],[Ship Date]]&lt;SalesData[[#This Row],[Order Date]], SalesData[[#This Row],[Ship Date]], SalesData[[#This Row],[Order Date]])</f>
        <v>42283</v>
      </c>
      <c r="F428" s="8">
        <f>IF(SalesData[[#This Row],[Ship Date]]&lt;SalesData[[#This Row],[Order Date]], SalesData[[#This Row],[Order Date]], SalesData[[#This Row],[Ship Date]])</f>
        <v>42922</v>
      </c>
      <c r="G428" s="11">
        <f>SalesData[[#This Row],[Shipdate fixed]] - SalesData[[#This Row],[Orderdate fixed]]</f>
        <v>639</v>
      </c>
      <c r="H428" s="11">
        <f>YEAR(SalesData[[#This Row],[Orderdate fixed]])</f>
        <v>2015</v>
      </c>
      <c r="I428" s="11" t="str">
        <f>"Q"&amp;ROUNDUP(MONTH(SalesData[[#This Row],[Orderdate fixed]])/3,0)</f>
        <v>Q4</v>
      </c>
      <c r="J428" s="8" t="str">
        <f>TEXT(SalesData[[#This Row],[Orderdate fixed]],"mmm")</f>
        <v>Oct</v>
      </c>
      <c r="K428" t="s">
        <v>38</v>
      </c>
      <c r="L428" t="s">
        <v>252</v>
      </c>
      <c r="M428" s="14" t="s">
        <v>253</v>
      </c>
      <c r="N428" t="s">
        <v>81</v>
      </c>
      <c r="O428" t="s">
        <v>26</v>
      </c>
      <c r="P428" t="s">
        <v>221</v>
      </c>
      <c r="Q428" t="s">
        <v>128</v>
      </c>
      <c r="R428" s="5">
        <v>37064</v>
      </c>
      <c r="S428" t="s">
        <v>29</v>
      </c>
      <c r="T428" t="s">
        <v>254</v>
      </c>
      <c r="U428" t="s">
        <v>31</v>
      </c>
      <c r="V428" t="s">
        <v>53</v>
      </c>
      <c r="W428" t="s">
        <v>255</v>
      </c>
      <c r="X428" s="9">
        <v>35.167999999999999</v>
      </c>
      <c r="Y428">
        <v>7</v>
      </c>
      <c r="Z428" s="12">
        <v>0.2</v>
      </c>
      <c r="AA428" s="9">
        <v>9.6712000000000007</v>
      </c>
      <c r="AB428" t="str">
        <f>IF(AND(SalesData[[#This Row],[Profit]]=0,SalesData[[#This Row],[Sales]]&gt;0),"Zero-Profit Order","OK")</f>
        <v>OK</v>
      </c>
      <c r="AC428" s="9">
        <f>IFERROR(SalesData[[#This Row],[Profit]]/SalesData[[#This Row],[Sales]],0)</f>
        <v>0.27500000000000002</v>
      </c>
      <c r="AE428"/>
    </row>
    <row r="429" spans="1:31" x14ac:dyDescent="0.25">
      <c r="A429">
        <v>1601</v>
      </c>
      <c r="B429" t="s">
        <v>1367</v>
      </c>
      <c r="C429" s="2">
        <v>42718</v>
      </c>
      <c r="D429" s="13">
        <v>43060</v>
      </c>
      <c r="E429" s="8">
        <f>IF(SalesData[[#This Row],[Ship Date]]&lt;SalesData[[#This Row],[Order Date]], SalesData[[#This Row],[Ship Date]], SalesData[[#This Row],[Order Date]])</f>
        <v>42718</v>
      </c>
      <c r="F429" s="8">
        <f>IF(SalesData[[#This Row],[Ship Date]]&lt;SalesData[[#This Row],[Order Date]], SalesData[[#This Row],[Order Date]], SalesData[[#This Row],[Ship Date]])</f>
        <v>43060</v>
      </c>
      <c r="G429" s="11">
        <f>SalesData[[#This Row],[Shipdate fixed]] - SalesData[[#This Row],[Orderdate fixed]]</f>
        <v>342</v>
      </c>
      <c r="H429" s="11">
        <f>YEAR(SalesData[[#This Row],[Orderdate fixed]])</f>
        <v>2016</v>
      </c>
      <c r="I429" s="11" t="str">
        <f>"Q"&amp;ROUNDUP(MONTH(SalesData[[#This Row],[Orderdate fixed]])/3,0)</f>
        <v>Q4</v>
      </c>
      <c r="J429" s="8" t="str">
        <f>TEXT(SalesData[[#This Row],[Orderdate fixed]],"mmm")</f>
        <v>Dec</v>
      </c>
      <c r="K429" t="s">
        <v>22</v>
      </c>
      <c r="L429" t="s">
        <v>1368</v>
      </c>
      <c r="M429" s="14" t="s">
        <v>1369</v>
      </c>
      <c r="N429" t="s">
        <v>25</v>
      </c>
      <c r="O429" t="s">
        <v>26</v>
      </c>
      <c r="P429" t="s">
        <v>1370</v>
      </c>
      <c r="Q429" t="s">
        <v>83</v>
      </c>
      <c r="R429" s="5">
        <v>75007</v>
      </c>
      <c r="S429" t="s">
        <v>84</v>
      </c>
      <c r="T429" t="s">
        <v>382</v>
      </c>
      <c r="U429" t="s">
        <v>31</v>
      </c>
      <c r="V429" t="s">
        <v>53</v>
      </c>
      <c r="W429" t="s">
        <v>383</v>
      </c>
      <c r="X429" s="9">
        <v>15.992000000000001</v>
      </c>
      <c r="Y429">
        <v>2</v>
      </c>
      <c r="Z429" s="12">
        <v>0.6</v>
      </c>
      <c r="AA429" s="9">
        <v>-13.993</v>
      </c>
      <c r="AB429" t="str">
        <f>IF(AND(SalesData[[#This Row],[Profit]]=0,SalesData[[#This Row],[Sales]]&gt;0),"Zero-Profit Order","OK")</f>
        <v>OK</v>
      </c>
      <c r="AC429" s="9">
        <f>IFERROR(SalesData[[#This Row],[Profit]]/SalesData[[#This Row],[Sales]],0)</f>
        <v>-0.875</v>
      </c>
      <c r="AE429"/>
    </row>
    <row r="430" spans="1:31" x14ac:dyDescent="0.25">
      <c r="A430">
        <v>3362</v>
      </c>
      <c r="B430" t="s">
        <v>2389</v>
      </c>
      <c r="C430" s="2">
        <v>41857</v>
      </c>
      <c r="D430" s="13">
        <v>42222</v>
      </c>
      <c r="E430" s="8">
        <f>IF(SalesData[[#This Row],[Ship Date]]&lt;SalesData[[#This Row],[Order Date]], SalesData[[#This Row],[Ship Date]], SalesData[[#This Row],[Order Date]])</f>
        <v>41857</v>
      </c>
      <c r="F430" s="8">
        <f>IF(SalesData[[#This Row],[Ship Date]]&lt;SalesData[[#This Row],[Order Date]], SalesData[[#This Row],[Order Date]], SalesData[[#This Row],[Ship Date]])</f>
        <v>42222</v>
      </c>
      <c r="G430" s="11">
        <f>SalesData[[#This Row],[Shipdate fixed]] - SalesData[[#This Row],[Orderdate fixed]]</f>
        <v>365</v>
      </c>
      <c r="H430" s="11">
        <f>YEAR(SalesData[[#This Row],[Orderdate fixed]])</f>
        <v>2014</v>
      </c>
      <c r="I430" s="11" t="str">
        <f>"Q"&amp;ROUNDUP(MONTH(SalesData[[#This Row],[Orderdate fixed]])/3,0)</f>
        <v>Q3</v>
      </c>
      <c r="J430" s="8" t="str">
        <f>TEXT(SalesData[[#This Row],[Orderdate fixed]],"mmm")</f>
        <v>Aug</v>
      </c>
      <c r="K430" t="s">
        <v>22</v>
      </c>
      <c r="L430" t="s">
        <v>1154</v>
      </c>
      <c r="M430" s="14" t="s">
        <v>1155</v>
      </c>
      <c r="N430" t="s">
        <v>90</v>
      </c>
      <c r="O430" t="s">
        <v>26</v>
      </c>
      <c r="P430" t="s">
        <v>158</v>
      </c>
      <c r="Q430" t="s">
        <v>109</v>
      </c>
      <c r="R430" s="5">
        <v>10024</v>
      </c>
      <c r="S430" t="s">
        <v>62</v>
      </c>
      <c r="T430" t="s">
        <v>2390</v>
      </c>
      <c r="U430" t="s">
        <v>31</v>
      </c>
      <c r="V430" t="s">
        <v>53</v>
      </c>
      <c r="W430" t="s">
        <v>2391</v>
      </c>
      <c r="X430" s="9">
        <v>35.28</v>
      </c>
      <c r="Y430">
        <v>3</v>
      </c>
      <c r="Z430" s="12">
        <v>0</v>
      </c>
      <c r="AA430" s="9">
        <v>11.995200000000001</v>
      </c>
      <c r="AB430" t="str">
        <f>IF(AND(SalesData[[#This Row],[Profit]]=0,SalesData[[#This Row],[Sales]]&gt;0),"Zero-Profit Order","OK")</f>
        <v>OK</v>
      </c>
      <c r="AC430" s="9">
        <f>IFERROR(SalesData[[#This Row],[Profit]]/SalesData[[#This Row],[Sales]],0)</f>
        <v>0.34</v>
      </c>
      <c r="AE430"/>
    </row>
    <row r="431" spans="1:31" x14ac:dyDescent="0.25">
      <c r="A431">
        <v>4749</v>
      </c>
      <c r="B431" t="s">
        <v>2927</v>
      </c>
      <c r="C431" s="2">
        <v>42025</v>
      </c>
      <c r="D431" s="13">
        <v>42432</v>
      </c>
      <c r="E431" s="8">
        <f>IF(SalesData[[#This Row],[Ship Date]]&lt;SalesData[[#This Row],[Order Date]], SalesData[[#This Row],[Ship Date]], SalesData[[#This Row],[Order Date]])</f>
        <v>42025</v>
      </c>
      <c r="F431" s="8">
        <f>IF(SalesData[[#This Row],[Ship Date]]&lt;SalesData[[#This Row],[Order Date]], SalesData[[#This Row],[Order Date]], SalesData[[#This Row],[Ship Date]])</f>
        <v>42432</v>
      </c>
      <c r="G431" s="11">
        <f>SalesData[[#This Row],[Shipdate fixed]] - SalesData[[#This Row],[Orderdate fixed]]</f>
        <v>407</v>
      </c>
      <c r="H431" s="11">
        <f>YEAR(SalesData[[#This Row],[Orderdate fixed]])</f>
        <v>2015</v>
      </c>
      <c r="I431" s="11" t="str">
        <f>"Q"&amp;ROUNDUP(MONTH(SalesData[[#This Row],[Orderdate fixed]])/3,0)</f>
        <v>Q1</v>
      </c>
      <c r="J431" s="8" t="str">
        <f>TEXT(SalesData[[#This Row],[Orderdate fixed]],"mmm")</f>
        <v>Jan</v>
      </c>
      <c r="K431" t="s">
        <v>407</v>
      </c>
      <c r="L431" t="s">
        <v>1707</v>
      </c>
      <c r="M431" s="14" t="s">
        <v>1708</v>
      </c>
      <c r="N431" t="s">
        <v>81</v>
      </c>
      <c r="O431" t="s">
        <v>26</v>
      </c>
      <c r="P431" t="s">
        <v>310</v>
      </c>
      <c r="Q431" t="s">
        <v>50</v>
      </c>
      <c r="R431" s="5">
        <v>94110</v>
      </c>
      <c r="S431" t="s">
        <v>51</v>
      </c>
      <c r="T431" t="s">
        <v>2390</v>
      </c>
      <c r="U431" t="s">
        <v>31</v>
      </c>
      <c r="V431" t="s">
        <v>53</v>
      </c>
      <c r="W431" t="s">
        <v>2391</v>
      </c>
      <c r="X431" s="9">
        <v>35.28</v>
      </c>
      <c r="Y431">
        <v>3</v>
      </c>
      <c r="Z431" s="12">
        <v>0</v>
      </c>
      <c r="AA431" s="9">
        <v>11.995200000000001</v>
      </c>
      <c r="AB431" t="str">
        <f>IF(AND(SalesData[[#This Row],[Profit]]=0,SalesData[[#This Row],[Sales]]&gt;0),"Zero-Profit Order","OK")</f>
        <v>OK</v>
      </c>
      <c r="AC431" s="9">
        <f>IFERROR(SalesData[[#This Row],[Profit]]/SalesData[[#This Row],[Sales]],0)</f>
        <v>0.34</v>
      </c>
      <c r="AE431"/>
    </row>
    <row r="432" spans="1:31" x14ac:dyDescent="0.25">
      <c r="A432">
        <v>2743</v>
      </c>
      <c r="B432" t="s">
        <v>2050</v>
      </c>
      <c r="C432" s="2">
        <v>41686</v>
      </c>
      <c r="D432" s="13">
        <v>41862</v>
      </c>
      <c r="E432" s="8">
        <f>IF(SalesData[[#This Row],[Ship Date]]&lt;SalesData[[#This Row],[Order Date]], SalesData[[#This Row],[Ship Date]], SalesData[[#This Row],[Order Date]])</f>
        <v>41686</v>
      </c>
      <c r="F432" s="8">
        <f>IF(SalesData[[#This Row],[Ship Date]]&lt;SalesData[[#This Row],[Order Date]], SalesData[[#This Row],[Order Date]], SalesData[[#This Row],[Ship Date]])</f>
        <v>41862</v>
      </c>
      <c r="G432" s="11">
        <f>SalesData[[#This Row],[Shipdate fixed]] - SalesData[[#This Row],[Orderdate fixed]]</f>
        <v>176</v>
      </c>
      <c r="H432" s="11">
        <f>YEAR(SalesData[[#This Row],[Orderdate fixed]])</f>
        <v>2014</v>
      </c>
      <c r="I432" s="11" t="str">
        <f>"Q"&amp;ROUNDUP(MONTH(SalesData[[#This Row],[Orderdate fixed]])/3,0)</f>
        <v>Q1</v>
      </c>
      <c r="J432" s="8" t="str">
        <f>TEXT(SalesData[[#This Row],[Orderdate fixed]],"mmm")</f>
        <v>Feb</v>
      </c>
      <c r="K432" t="s">
        <v>38</v>
      </c>
      <c r="L432" t="s">
        <v>2051</v>
      </c>
      <c r="M432" s="14" t="s">
        <v>2052</v>
      </c>
      <c r="N432" t="s">
        <v>25</v>
      </c>
      <c r="O432" t="s">
        <v>26</v>
      </c>
      <c r="P432" t="s">
        <v>620</v>
      </c>
      <c r="Q432" t="s">
        <v>50</v>
      </c>
      <c r="R432" s="5">
        <v>92037</v>
      </c>
      <c r="S432" t="s">
        <v>51</v>
      </c>
      <c r="T432" t="s">
        <v>1970</v>
      </c>
      <c r="U432" t="s">
        <v>31</v>
      </c>
      <c r="V432" t="s">
        <v>53</v>
      </c>
      <c r="W432" t="s">
        <v>1971</v>
      </c>
      <c r="X432" s="9">
        <v>35.340000000000003</v>
      </c>
      <c r="Y432">
        <v>2</v>
      </c>
      <c r="Z432" s="12">
        <v>0</v>
      </c>
      <c r="AA432" s="9">
        <v>13.4292</v>
      </c>
      <c r="AB432" t="str">
        <f>IF(AND(SalesData[[#This Row],[Profit]]=0,SalesData[[#This Row],[Sales]]&gt;0),"Zero-Profit Order","OK")</f>
        <v>OK</v>
      </c>
      <c r="AC432" s="9">
        <f>IFERROR(SalesData[[#This Row],[Profit]]/SalesData[[#This Row],[Sales]],0)</f>
        <v>0.37999999999999995</v>
      </c>
      <c r="AE432"/>
    </row>
    <row r="433" spans="1:31" x14ac:dyDescent="0.25">
      <c r="A433">
        <v>8192</v>
      </c>
      <c r="B433" t="s">
        <v>3947</v>
      </c>
      <c r="C433" s="2">
        <v>42698</v>
      </c>
      <c r="D433" s="13">
        <v>43060</v>
      </c>
      <c r="E433" s="8">
        <f>IF(SalesData[[#This Row],[Ship Date]]&lt;SalesData[[#This Row],[Order Date]], SalesData[[#This Row],[Ship Date]], SalesData[[#This Row],[Order Date]])</f>
        <v>42698</v>
      </c>
      <c r="F433" s="8">
        <f>IF(SalesData[[#This Row],[Ship Date]]&lt;SalesData[[#This Row],[Order Date]], SalesData[[#This Row],[Order Date]], SalesData[[#This Row],[Ship Date]])</f>
        <v>43060</v>
      </c>
      <c r="G433" s="11">
        <f>SalesData[[#This Row],[Shipdate fixed]] - SalesData[[#This Row],[Orderdate fixed]]</f>
        <v>362</v>
      </c>
      <c r="H433" s="11">
        <f>YEAR(SalesData[[#This Row],[Orderdate fixed]])</f>
        <v>2016</v>
      </c>
      <c r="I433" s="11" t="str">
        <f>"Q"&amp;ROUNDUP(MONTH(SalesData[[#This Row],[Orderdate fixed]])/3,0)</f>
        <v>Q4</v>
      </c>
      <c r="J433" s="8" t="str">
        <f>TEXT(SalesData[[#This Row],[Orderdate fixed]],"mmm")</f>
        <v>Nov</v>
      </c>
      <c r="K433" t="s">
        <v>38</v>
      </c>
      <c r="L433" t="s">
        <v>2114</v>
      </c>
      <c r="M433" s="14" t="s">
        <v>2115</v>
      </c>
      <c r="N433" t="s">
        <v>25</v>
      </c>
      <c r="O433" t="s">
        <v>26</v>
      </c>
      <c r="P433" t="s">
        <v>158</v>
      </c>
      <c r="Q433" t="s">
        <v>109</v>
      </c>
      <c r="R433" s="5">
        <v>10011</v>
      </c>
      <c r="S433" t="s">
        <v>62</v>
      </c>
      <c r="T433" t="s">
        <v>336</v>
      </c>
      <c r="U433" t="s">
        <v>31</v>
      </c>
      <c r="V433" t="s">
        <v>53</v>
      </c>
      <c r="W433" t="s">
        <v>337</v>
      </c>
      <c r="X433" s="9">
        <v>187.76</v>
      </c>
      <c r="Y433">
        <v>4</v>
      </c>
      <c r="Z433" s="12">
        <v>0</v>
      </c>
      <c r="AA433" s="9">
        <v>76.9816</v>
      </c>
      <c r="AB433" t="str">
        <f>IF(AND(SalesData[[#This Row],[Profit]]=0,SalesData[[#This Row],[Sales]]&gt;0),"Zero-Profit Order","OK")</f>
        <v>OK</v>
      </c>
      <c r="AC433" s="9">
        <f>IFERROR(SalesData[[#This Row],[Profit]]/SalesData[[#This Row],[Sales]],0)</f>
        <v>0.41000000000000003</v>
      </c>
      <c r="AE433"/>
    </row>
    <row r="434" spans="1:31" x14ac:dyDescent="0.25">
      <c r="A434">
        <v>6800</v>
      </c>
      <c r="B434" t="s">
        <v>3558</v>
      </c>
      <c r="C434" s="2">
        <v>42964</v>
      </c>
      <c r="D434" s="13">
        <v>42736</v>
      </c>
      <c r="E434" s="8">
        <f>IF(SalesData[[#This Row],[Ship Date]]&lt;SalesData[[#This Row],[Order Date]], SalesData[[#This Row],[Ship Date]], SalesData[[#This Row],[Order Date]])</f>
        <v>42736</v>
      </c>
      <c r="F434" s="8">
        <f>IF(SalesData[[#This Row],[Ship Date]]&lt;SalesData[[#This Row],[Order Date]], SalesData[[#This Row],[Order Date]], SalesData[[#This Row],[Ship Date]])</f>
        <v>42964</v>
      </c>
      <c r="G434" s="11">
        <f>SalesData[[#This Row],[Shipdate fixed]] - SalesData[[#This Row],[Orderdate fixed]]</f>
        <v>228</v>
      </c>
      <c r="H434" s="11">
        <f>YEAR(SalesData[[#This Row],[Orderdate fixed]])</f>
        <v>2017</v>
      </c>
      <c r="I434" s="11" t="str">
        <f>"Q"&amp;ROUNDUP(MONTH(SalesData[[#This Row],[Orderdate fixed]])/3,0)</f>
        <v>Q1</v>
      </c>
      <c r="J434" s="8" t="str">
        <f>TEXT(SalesData[[#This Row],[Orderdate fixed]],"mmm")</f>
        <v>Jan</v>
      </c>
      <c r="K434" t="s">
        <v>38</v>
      </c>
      <c r="L434" t="s">
        <v>1602</v>
      </c>
      <c r="M434" s="14" t="s">
        <v>1603</v>
      </c>
      <c r="N434" t="s">
        <v>81</v>
      </c>
      <c r="O434" t="s">
        <v>26</v>
      </c>
      <c r="P434" t="s">
        <v>500</v>
      </c>
      <c r="Q434" t="s">
        <v>501</v>
      </c>
      <c r="R434" s="5">
        <v>85023</v>
      </c>
      <c r="S434" t="s">
        <v>51</v>
      </c>
      <c r="T434" t="s">
        <v>299</v>
      </c>
      <c r="U434" t="s">
        <v>31</v>
      </c>
      <c r="V434" t="s">
        <v>44</v>
      </c>
      <c r="W434" t="s">
        <v>300</v>
      </c>
      <c r="X434" s="9">
        <v>35.445</v>
      </c>
      <c r="Y434">
        <v>1</v>
      </c>
      <c r="Z434" s="12">
        <v>0.5</v>
      </c>
      <c r="AA434" s="9">
        <v>-24.102599999999999</v>
      </c>
      <c r="AB434" t="str">
        <f>IF(AND(SalesData[[#This Row],[Profit]]=0,SalesData[[#This Row],[Sales]]&gt;0),"Zero-Profit Order","OK")</f>
        <v>OK</v>
      </c>
      <c r="AC434" s="9">
        <f>IFERROR(SalesData[[#This Row],[Profit]]/SalesData[[#This Row],[Sales]],0)</f>
        <v>-0.67999999999999994</v>
      </c>
      <c r="AE434"/>
    </row>
    <row r="435" spans="1:31" x14ac:dyDescent="0.25">
      <c r="A435">
        <v>784</v>
      </c>
      <c r="B435" t="s">
        <v>788</v>
      </c>
      <c r="C435" s="2">
        <v>41846</v>
      </c>
      <c r="D435" s="13">
        <v>42165</v>
      </c>
      <c r="E435" s="8">
        <f>IF(SalesData[[#This Row],[Ship Date]]&lt;SalesData[[#This Row],[Order Date]], SalesData[[#This Row],[Ship Date]], SalesData[[#This Row],[Order Date]])</f>
        <v>41846</v>
      </c>
      <c r="F435" s="8">
        <f>IF(SalesData[[#This Row],[Ship Date]]&lt;SalesData[[#This Row],[Order Date]], SalesData[[#This Row],[Order Date]], SalesData[[#This Row],[Ship Date]])</f>
        <v>42165</v>
      </c>
      <c r="G435" s="11">
        <f>SalesData[[#This Row],[Shipdate fixed]] - SalesData[[#This Row],[Orderdate fixed]]</f>
        <v>319</v>
      </c>
      <c r="H435" s="11">
        <f>YEAR(SalesData[[#This Row],[Orderdate fixed]])</f>
        <v>2014</v>
      </c>
      <c r="I435" s="11" t="str">
        <f>"Q"&amp;ROUNDUP(MONTH(SalesData[[#This Row],[Orderdate fixed]])/3,0)</f>
        <v>Q3</v>
      </c>
      <c r="J435" s="8" t="str">
        <f>TEXT(SalesData[[#This Row],[Orderdate fixed]],"mmm")</f>
        <v>Jul</v>
      </c>
      <c r="K435" t="s">
        <v>22</v>
      </c>
      <c r="L435" t="s">
        <v>789</v>
      </c>
      <c r="M435" s="14" t="s">
        <v>790</v>
      </c>
      <c r="N435" t="s">
        <v>25</v>
      </c>
      <c r="O435" t="s">
        <v>26</v>
      </c>
      <c r="P435" t="s">
        <v>329</v>
      </c>
      <c r="Q435" t="s">
        <v>215</v>
      </c>
      <c r="R435" s="5">
        <v>43229</v>
      </c>
      <c r="S435" t="s">
        <v>62</v>
      </c>
      <c r="T435" t="s">
        <v>791</v>
      </c>
      <c r="U435" t="s">
        <v>31</v>
      </c>
      <c r="V435" t="s">
        <v>32</v>
      </c>
      <c r="W435" t="s">
        <v>792</v>
      </c>
      <c r="X435" s="9">
        <v>35.49</v>
      </c>
      <c r="Y435">
        <v>1</v>
      </c>
      <c r="Z435" s="12">
        <v>0.5</v>
      </c>
      <c r="AA435" s="9">
        <v>-15.615600000000001</v>
      </c>
      <c r="AB435" t="str">
        <f>IF(AND(SalesData[[#This Row],[Profit]]=0,SalesData[[#This Row],[Sales]]&gt;0),"Zero-Profit Order","OK")</f>
        <v>OK</v>
      </c>
      <c r="AC435" s="9">
        <f>IFERROR(SalesData[[#This Row],[Profit]]/SalesData[[#This Row],[Sales]],0)</f>
        <v>-0.44</v>
      </c>
      <c r="AE435"/>
    </row>
    <row r="436" spans="1:31" x14ac:dyDescent="0.25">
      <c r="A436">
        <v>5309</v>
      </c>
      <c r="B436" t="s">
        <v>3101</v>
      </c>
      <c r="C436" s="2">
        <v>42720</v>
      </c>
      <c r="D436" s="13">
        <v>43060</v>
      </c>
      <c r="E436" s="8">
        <f>IF(SalesData[[#This Row],[Ship Date]]&lt;SalesData[[#This Row],[Order Date]], SalesData[[#This Row],[Ship Date]], SalesData[[#This Row],[Order Date]])</f>
        <v>42720</v>
      </c>
      <c r="F436" s="8">
        <f>IF(SalesData[[#This Row],[Ship Date]]&lt;SalesData[[#This Row],[Order Date]], SalesData[[#This Row],[Order Date]], SalesData[[#This Row],[Ship Date]])</f>
        <v>43060</v>
      </c>
      <c r="G436" s="11">
        <f>SalesData[[#This Row],[Shipdate fixed]] - SalesData[[#This Row],[Orderdate fixed]]</f>
        <v>340</v>
      </c>
      <c r="H436" s="11">
        <f>YEAR(SalesData[[#This Row],[Orderdate fixed]])</f>
        <v>2016</v>
      </c>
      <c r="I436" s="11" t="str">
        <f>"Q"&amp;ROUNDUP(MONTH(SalesData[[#This Row],[Orderdate fixed]])/3,0)</f>
        <v>Q4</v>
      </c>
      <c r="J436" s="8" t="str">
        <f>TEXT(SalesData[[#This Row],[Orderdate fixed]],"mmm")</f>
        <v>Dec</v>
      </c>
      <c r="K436" t="s">
        <v>78</v>
      </c>
      <c r="L436" t="s">
        <v>2552</v>
      </c>
      <c r="M436" s="14" t="s">
        <v>2553</v>
      </c>
      <c r="N436" t="s">
        <v>25</v>
      </c>
      <c r="O436" t="s">
        <v>26</v>
      </c>
      <c r="P436" t="s">
        <v>91</v>
      </c>
      <c r="Q436" t="s">
        <v>83</v>
      </c>
      <c r="R436" s="5">
        <v>77095</v>
      </c>
      <c r="S436" t="s">
        <v>84</v>
      </c>
      <c r="T436" t="s">
        <v>1598</v>
      </c>
      <c r="U436" t="s">
        <v>31</v>
      </c>
      <c r="V436" t="s">
        <v>35</v>
      </c>
      <c r="W436" t="s">
        <v>1599</v>
      </c>
      <c r="X436" s="9">
        <v>191.05799999999999</v>
      </c>
      <c r="Y436">
        <v>3</v>
      </c>
      <c r="Z436" s="12">
        <v>0.3</v>
      </c>
      <c r="AA436" s="9">
        <v>-46.399799999999999</v>
      </c>
      <c r="AB436" t="str">
        <f>IF(AND(SalesData[[#This Row],[Profit]]=0,SalesData[[#This Row],[Sales]]&gt;0),"Zero-Profit Order","OK")</f>
        <v>OK</v>
      </c>
      <c r="AC436" s="9">
        <f>IFERROR(SalesData[[#This Row],[Profit]]/SalesData[[#This Row],[Sales]],0)</f>
        <v>-0.24285714285714285</v>
      </c>
      <c r="AE436"/>
    </row>
    <row r="437" spans="1:31" x14ac:dyDescent="0.25">
      <c r="A437">
        <v>3615</v>
      </c>
      <c r="B437" t="s">
        <v>2485</v>
      </c>
      <c r="C437" s="2">
        <v>42719</v>
      </c>
      <c r="D437" s="13">
        <v>43060</v>
      </c>
      <c r="E437" s="8">
        <f>IF(SalesData[[#This Row],[Ship Date]]&lt;SalesData[[#This Row],[Order Date]], SalesData[[#This Row],[Ship Date]], SalesData[[#This Row],[Order Date]])</f>
        <v>42719</v>
      </c>
      <c r="F437" s="8">
        <f>IF(SalesData[[#This Row],[Ship Date]]&lt;SalesData[[#This Row],[Order Date]], SalesData[[#This Row],[Order Date]], SalesData[[#This Row],[Ship Date]])</f>
        <v>43060</v>
      </c>
      <c r="G437" s="11">
        <f>SalesData[[#This Row],[Shipdate fixed]] - SalesData[[#This Row],[Orderdate fixed]]</f>
        <v>341</v>
      </c>
      <c r="H437" s="11">
        <f>YEAR(SalesData[[#This Row],[Orderdate fixed]])</f>
        <v>2016</v>
      </c>
      <c r="I437" s="11" t="str">
        <f>"Q"&amp;ROUNDUP(MONTH(SalesData[[#This Row],[Orderdate fixed]])/3,0)</f>
        <v>Q4</v>
      </c>
      <c r="J437" s="8" t="str">
        <f>TEXT(SalesData[[#This Row],[Orderdate fixed]],"mmm")</f>
        <v>Dec</v>
      </c>
      <c r="K437" t="s">
        <v>78</v>
      </c>
      <c r="L437" t="s">
        <v>2054</v>
      </c>
      <c r="M437" s="14" t="s">
        <v>2055</v>
      </c>
      <c r="N437" t="s">
        <v>81</v>
      </c>
      <c r="O437" t="s">
        <v>26</v>
      </c>
      <c r="P437" t="s">
        <v>229</v>
      </c>
      <c r="Q437" t="s">
        <v>83</v>
      </c>
      <c r="R437" s="5">
        <v>78207</v>
      </c>
      <c r="S437" t="s">
        <v>84</v>
      </c>
      <c r="T437" t="s">
        <v>1235</v>
      </c>
      <c r="U437" t="s">
        <v>31</v>
      </c>
      <c r="V437" t="s">
        <v>44</v>
      </c>
      <c r="W437" t="s">
        <v>1236</v>
      </c>
      <c r="X437" s="9">
        <v>718.11599999999999</v>
      </c>
      <c r="Y437">
        <v>6</v>
      </c>
      <c r="Z437" s="12">
        <v>0.3</v>
      </c>
      <c r="AA437" s="9">
        <v>-71.811599999999999</v>
      </c>
      <c r="AB437" t="str">
        <f>IF(AND(SalesData[[#This Row],[Profit]]=0,SalesData[[#This Row],[Sales]]&gt;0),"Zero-Profit Order","OK")</f>
        <v>OK</v>
      </c>
      <c r="AC437" s="9">
        <f>IFERROR(SalesData[[#This Row],[Profit]]/SalesData[[#This Row],[Sales]],0)</f>
        <v>-0.1</v>
      </c>
      <c r="AE437"/>
    </row>
    <row r="438" spans="1:31" x14ac:dyDescent="0.25">
      <c r="A438">
        <v>4973</v>
      </c>
      <c r="B438" t="s">
        <v>2983</v>
      </c>
      <c r="C438" s="2">
        <v>42110</v>
      </c>
      <c r="D438" s="13">
        <v>42624</v>
      </c>
      <c r="E438" s="8">
        <f>IF(SalesData[[#This Row],[Ship Date]]&lt;SalesData[[#This Row],[Order Date]], SalesData[[#This Row],[Ship Date]], SalesData[[#This Row],[Order Date]])</f>
        <v>42110</v>
      </c>
      <c r="F438" s="8">
        <f>IF(SalesData[[#This Row],[Ship Date]]&lt;SalesData[[#This Row],[Order Date]], SalesData[[#This Row],[Order Date]], SalesData[[#This Row],[Ship Date]])</f>
        <v>42624</v>
      </c>
      <c r="G438" s="11">
        <f>SalesData[[#This Row],[Shipdate fixed]] - SalesData[[#This Row],[Orderdate fixed]]</f>
        <v>514</v>
      </c>
      <c r="H438" s="11">
        <f>YEAR(SalesData[[#This Row],[Orderdate fixed]])</f>
        <v>2015</v>
      </c>
      <c r="I438" s="11" t="str">
        <f>"Q"&amp;ROUNDUP(MONTH(SalesData[[#This Row],[Orderdate fixed]])/3,0)</f>
        <v>Q2</v>
      </c>
      <c r="J438" s="8" t="str">
        <f>TEXT(SalesData[[#This Row],[Orderdate fixed]],"mmm")</f>
        <v>Apr</v>
      </c>
      <c r="K438" t="s">
        <v>78</v>
      </c>
      <c r="L438" t="s">
        <v>333</v>
      </c>
      <c r="M438" s="14" t="s">
        <v>334</v>
      </c>
      <c r="N438" t="s">
        <v>81</v>
      </c>
      <c r="O438" t="s">
        <v>26</v>
      </c>
      <c r="P438" t="s">
        <v>587</v>
      </c>
      <c r="Q438" t="s">
        <v>42</v>
      </c>
      <c r="R438" s="5">
        <v>32216</v>
      </c>
      <c r="S438" t="s">
        <v>29</v>
      </c>
      <c r="T438" t="s">
        <v>811</v>
      </c>
      <c r="U438" t="s">
        <v>31</v>
      </c>
      <c r="V438" t="s">
        <v>53</v>
      </c>
      <c r="W438" t="s">
        <v>812</v>
      </c>
      <c r="X438" s="9">
        <v>35.567999999999998</v>
      </c>
      <c r="Y438">
        <v>2</v>
      </c>
      <c r="Z438" s="12">
        <v>0.2</v>
      </c>
      <c r="AA438" s="9">
        <v>5.7797999999999998</v>
      </c>
      <c r="AB438" t="str">
        <f>IF(AND(SalesData[[#This Row],[Profit]]=0,SalesData[[#This Row],[Sales]]&gt;0),"Zero-Profit Order","OK")</f>
        <v>OK</v>
      </c>
      <c r="AC438" s="9">
        <f>IFERROR(SalesData[[#This Row],[Profit]]/SalesData[[#This Row],[Sales]],0)</f>
        <v>0.16250000000000001</v>
      </c>
      <c r="AE438"/>
    </row>
    <row r="439" spans="1:31" x14ac:dyDescent="0.25">
      <c r="A439">
        <v>3303</v>
      </c>
      <c r="B439" t="s">
        <v>2350</v>
      </c>
      <c r="C439" s="2">
        <v>42704</v>
      </c>
      <c r="D439" s="13">
        <v>41965</v>
      </c>
      <c r="E439" s="8">
        <f>IF(SalesData[[#This Row],[Ship Date]]&lt;SalesData[[#This Row],[Order Date]], SalesData[[#This Row],[Ship Date]], SalesData[[#This Row],[Order Date]])</f>
        <v>41965</v>
      </c>
      <c r="F439" s="8">
        <f>IF(SalesData[[#This Row],[Ship Date]]&lt;SalesData[[#This Row],[Order Date]], SalesData[[#This Row],[Order Date]], SalesData[[#This Row],[Ship Date]])</f>
        <v>42704</v>
      </c>
      <c r="G439" s="11">
        <f>SalesData[[#This Row],[Shipdate fixed]] - SalesData[[#This Row],[Orderdate fixed]]</f>
        <v>739</v>
      </c>
      <c r="H439" s="11">
        <f>YEAR(SalesData[[#This Row],[Orderdate fixed]])</f>
        <v>2014</v>
      </c>
      <c r="I439" s="11" t="str">
        <f>"Q"&amp;ROUNDUP(MONTH(SalesData[[#This Row],[Orderdate fixed]])/3,0)</f>
        <v>Q4</v>
      </c>
      <c r="J439" s="8" t="str">
        <f>TEXT(SalesData[[#This Row],[Orderdate fixed]],"mmm")</f>
        <v>Nov</v>
      </c>
      <c r="K439" t="s">
        <v>38</v>
      </c>
      <c r="L439" t="s">
        <v>609</v>
      </c>
      <c r="M439" s="14" t="s">
        <v>610</v>
      </c>
      <c r="N439" t="s">
        <v>25</v>
      </c>
      <c r="O439" t="s">
        <v>26</v>
      </c>
      <c r="P439" t="s">
        <v>60</v>
      </c>
      <c r="Q439" t="s">
        <v>61</v>
      </c>
      <c r="R439" s="5">
        <v>19140</v>
      </c>
      <c r="S439" t="s">
        <v>62</v>
      </c>
      <c r="T439" t="s">
        <v>1271</v>
      </c>
      <c r="U439" t="s">
        <v>31</v>
      </c>
      <c r="V439" t="s">
        <v>53</v>
      </c>
      <c r="W439" t="s">
        <v>1739</v>
      </c>
      <c r="X439" s="9">
        <v>60.311999999999998</v>
      </c>
      <c r="Y439">
        <v>3</v>
      </c>
      <c r="Z439" s="12">
        <v>0.2</v>
      </c>
      <c r="AA439" s="9">
        <v>5.2773000000000003</v>
      </c>
      <c r="AB439" t="str">
        <f>IF(AND(SalesData[[#This Row],[Profit]]=0,SalesData[[#This Row],[Sales]]&gt;0),"Zero-Profit Order","OK")</f>
        <v>OK</v>
      </c>
      <c r="AC439" s="9">
        <f>IFERROR(SalesData[[#This Row],[Profit]]/SalesData[[#This Row],[Sales]],0)</f>
        <v>8.7500000000000008E-2</v>
      </c>
      <c r="AE439"/>
    </row>
    <row r="440" spans="1:31" x14ac:dyDescent="0.25">
      <c r="A440">
        <v>4563</v>
      </c>
      <c r="B440" t="s">
        <v>2857</v>
      </c>
      <c r="C440" s="2">
        <v>41861</v>
      </c>
      <c r="D440" s="13">
        <v>42259</v>
      </c>
      <c r="E440" s="8">
        <f>IF(SalesData[[#This Row],[Ship Date]]&lt;SalesData[[#This Row],[Order Date]], SalesData[[#This Row],[Ship Date]], SalesData[[#This Row],[Order Date]])</f>
        <v>41861</v>
      </c>
      <c r="F440" s="8">
        <f>IF(SalesData[[#This Row],[Ship Date]]&lt;SalesData[[#This Row],[Order Date]], SalesData[[#This Row],[Order Date]], SalesData[[#This Row],[Ship Date]])</f>
        <v>42259</v>
      </c>
      <c r="G440" s="11">
        <f>SalesData[[#This Row],[Shipdate fixed]] - SalesData[[#This Row],[Orderdate fixed]]</f>
        <v>398</v>
      </c>
      <c r="H440" s="11">
        <f>YEAR(SalesData[[#This Row],[Orderdate fixed]])</f>
        <v>2014</v>
      </c>
      <c r="I440" s="11" t="str">
        <f>"Q"&amp;ROUNDUP(MONTH(SalesData[[#This Row],[Orderdate fixed]])/3,0)</f>
        <v>Q3</v>
      </c>
      <c r="J440" s="8" t="str">
        <f>TEXT(SalesData[[#This Row],[Orderdate fixed]],"mmm")</f>
        <v>Aug</v>
      </c>
      <c r="K440" t="s">
        <v>22</v>
      </c>
      <c r="L440" t="s">
        <v>1847</v>
      </c>
      <c r="M440" s="14" t="s">
        <v>1848</v>
      </c>
      <c r="N440" t="s">
        <v>81</v>
      </c>
      <c r="O440" t="s">
        <v>26</v>
      </c>
      <c r="P440" t="s">
        <v>49</v>
      </c>
      <c r="Q440" t="s">
        <v>50</v>
      </c>
      <c r="R440" s="5">
        <v>90049</v>
      </c>
      <c r="S440" t="s">
        <v>51</v>
      </c>
      <c r="T440" t="s">
        <v>2858</v>
      </c>
      <c r="U440" t="s">
        <v>31</v>
      </c>
      <c r="V440" t="s">
        <v>53</v>
      </c>
      <c r="W440" t="s">
        <v>2859</v>
      </c>
      <c r="X440" s="9">
        <v>36.4</v>
      </c>
      <c r="Y440">
        <v>5</v>
      </c>
      <c r="Z440" s="12">
        <v>0</v>
      </c>
      <c r="AA440" s="9">
        <v>13.832000000000001</v>
      </c>
      <c r="AB440" t="str">
        <f>IF(AND(SalesData[[#This Row],[Profit]]=0,SalesData[[#This Row],[Sales]]&gt;0),"Zero-Profit Order","OK")</f>
        <v>OK</v>
      </c>
      <c r="AC440" s="9">
        <f>IFERROR(SalesData[[#This Row],[Profit]]/SalesData[[#This Row],[Sales]],0)</f>
        <v>0.38000000000000006</v>
      </c>
      <c r="AE440"/>
    </row>
    <row r="441" spans="1:31" x14ac:dyDescent="0.25">
      <c r="A441">
        <v>3072</v>
      </c>
      <c r="B441" t="s">
        <v>2269</v>
      </c>
      <c r="C441" s="2">
        <v>42691</v>
      </c>
      <c r="D441" s="13">
        <v>41965</v>
      </c>
      <c r="E441" s="8">
        <f>IF(SalesData[[#This Row],[Ship Date]]&lt;SalesData[[#This Row],[Order Date]], SalesData[[#This Row],[Ship Date]], SalesData[[#This Row],[Order Date]])</f>
        <v>41965</v>
      </c>
      <c r="F441" s="8">
        <f>IF(SalesData[[#This Row],[Ship Date]]&lt;SalesData[[#This Row],[Order Date]], SalesData[[#This Row],[Order Date]], SalesData[[#This Row],[Ship Date]])</f>
        <v>42691</v>
      </c>
      <c r="G441" s="11">
        <f>SalesData[[#This Row],[Shipdate fixed]] - SalesData[[#This Row],[Orderdate fixed]]</f>
        <v>726</v>
      </c>
      <c r="H441" s="11">
        <f>YEAR(SalesData[[#This Row],[Orderdate fixed]])</f>
        <v>2014</v>
      </c>
      <c r="I441" s="11" t="str">
        <f>"Q"&amp;ROUNDUP(MONTH(SalesData[[#This Row],[Orderdate fixed]])/3,0)</f>
        <v>Q4</v>
      </c>
      <c r="J441" s="8" t="str">
        <f>TEXT(SalesData[[#This Row],[Orderdate fixed]],"mmm")</f>
        <v>Nov</v>
      </c>
      <c r="K441" t="s">
        <v>38</v>
      </c>
      <c r="L441" t="s">
        <v>2270</v>
      </c>
      <c r="M441" s="14" t="s">
        <v>2271</v>
      </c>
      <c r="N441" t="s">
        <v>81</v>
      </c>
      <c r="O441" t="s">
        <v>26</v>
      </c>
      <c r="P441" t="s">
        <v>214</v>
      </c>
      <c r="Q441" t="s">
        <v>184</v>
      </c>
      <c r="R441" s="5">
        <v>19711</v>
      </c>
      <c r="S441" t="s">
        <v>62</v>
      </c>
      <c r="T441" t="s">
        <v>2272</v>
      </c>
      <c r="U441" t="s">
        <v>31</v>
      </c>
      <c r="V441" t="s">
        <v>53</v>
      </c>
      <c r="W441" t="s">
        <v>2273</v>
      </c>
      <c r="X441" s="9">
        <v>124.41</v>
      </c>
      <c r="Y441">
        <v>3</v>
      </c>
      <c r="Z441" s="12">
        <v>0</v>
      </c>
      <c r="AA441" s="9">
        <v>14.9292</v>
      </c>
      <c r="AB441" t="str">
        <f>IF(AND(SalesData[[#This Row],[Profit]]=0,SalesData[[#This Row],[Sales]]&gt;0),"Zero-Profit Order","OK")</f>
        <v>OK</v>
      </c>
      <c r="AC441" s="9">
        <f>IFERROR(SalesData[[#This Row],[Profit]]/SalesData[[#This Row],[Sales]],0)</f>
        <v>0.12</v>
      </c>
      <c r="AE441"/>
    </row>
    <row r="442" spans="1:31" x14ac:dyDescent="0.25">
      <c r="A442">
        <v>6536</v>
      </c>
      <c r="B442" t="s">
        <v>3482</v>
      </c>
      <c r="C442" s="2">
        <v>42692</v>
      </c>
      <c r="D442" s="13">
        <v>41965</v>
      </c>
      <c r="E442" s="8">
        <f>IF(SalesData[[#This Row],[Ship Date]]&lt;SalesData[[#This Row],[Order Date]], SalesData[[#This Row],[Ship Date]], SalesData[[#This Row],[Order Date]])</f>
        <v>41965</v>
      </c>
      <c r="F442" s="8">
        <f>IF(SalesData[[#This Row],[Ship Date]]&lt;SalesData[[#This Row],[Order Date]], SalesData[[#This Row],[Order Date]], SalesData[[#This Row],[Ship Date]])</f>
        <v>42692</v>
      </c>
      <c r="G442" s="11">
        <f>SalesData[[#This Row],[Shipdate fixed]] - SalesData[[#This Row],[Orderdate fixed]]</f>
        <v>727</v>
      </c>
      <c r="H442" s="11">
        <f>YEAR(SalesData[[#This Row],[Orderdate fixed]])</f>
        <v>2014</v>
      </c>
      <c r="I442" s="11" t="str">
        <f>"Q"&amp;ROUNDUP(MONTH(SalesData[[#This Row],[Orderdate fixed]])/3,0)</f>
        <v>Q4</v>
      </c>
      <c r="J442" s="8" t="str">
        <f>TEXT(SalesData[[#This Row],[Orderdate fixed]],"mmm")</f>
        <v>Nov</v>
      </c>
      <c r="K442" t="s">
        <v>38</v>
      </c>
      <c r="L442" t="s">
        <v>854</v>
      </c>
      <c r="M442" s="14" t="s">
        <v>855</v>
      </c>
      <c r="N442" t="s">
        <v>25</v>
      </c>
      <c r="O442" t="s">
        <v>26</v>
      </c>
      <c r="P442" t="s">
        <v>2935</v>
      </c>
      <c r="Q442" t="s">
        <v>109</v>
      </c>
      <c r="R442" s="5">
        <v>14215</v>
      </c>
      <c r="S442" t="s">
        <v>62</v>
      </c>
      <c r="T442" t="s">
        <v>1676</v>
      </c>
      <c r="U442" t="s">
        <v>31</v>
      </c>
      <c r="V442" t="s">
        <v>32</v>
      </c>
      <c r="W442" t="s">
        <v>1677</v>
      </c>
      <c r="X442" s="9">
        <v>4007.84</v>
      </c>
      <c r="Y442">
        <v>10</v>
      </c>
      <c r="Z442" s="12">
        <v>0.2</v>
      </c>
      <c r="AA442" s="9">
        <v>-50.097999999999999</v>
      </c>
      <c r="AB442" t="str">
        <f>IF(AND(SalesData[[#This Row],[Profit]]=0,SalesData[[#This Row],[Sales]]&gt;0),"Zero-Profit Order","OK")</f>
        <v>OK</v>
      </c>
      <c r="AC442" s="9">
        <f>IFERROR(SalesData[[#This Row],[Profit]]/SalesData[[#This Row],[Sales]],0)</f>
        <v>-1.2499999999999999E-2</v>
      </c>
      <c r="AE442"/>
    </row>
    <row r="443" spans="1:31" x14ac:dyDescent="0.25">
      <c r="A443">
        <v>6456</v>
      </c>
      <c r="B443" t="s">
        <v>3458</v>
      </c>
      <c r="C443" s="2">
        <v>43517</v>
      </c>
      <c r="D443" s="13">
        <v>42802</v>
      </c>
      <c r="E443" s="8">
        <f>IF(SalesData[[#This Row],[Ship Date]]&lt;SalesData[[#This Row],[Order Date]], SalesData[[#This Row],[Ship Date]], SalesData[[#This Row],[Order Date]])</f>
        <v>42802</v>
      </c>
      <c r="F443" s="8">
        <f>IF(SalesData[[#This Row],[Ship Date]]&lt;SalesData[[#This Row],[Order Date]], SalesData[[#This Row],[Order Date]], SalesData[[#This Row],[Ship Date]])</f>
        <v>43517</v>
      </c>
      <c r="G443" s="11">
        <f>SalesData[[#This Row],[Shipdate fixed]] - SalesData[[#This Row],[Orderdate fixed]]</f>
        <v>715</v>
      </c>
      <c r="H443" s="11">
        <f>YEAR(SalesData[[#This Row],[Orderdate fixed]])</f>
        <v>2017</v>
      </c>
      <c r="I443" s="11" t="str">
        <f>"Q"&amp;ROUNDUP(MONTH(SalesData[[#This Row],[Orderdate fixed]])/3,0)</f>
        <v>Q1</v>
      </c>
      <c r="J443" s="8" t="str">
        <f>TEXT(SalesData[[#This Row],[Orderdate fixed]],"mmm")</f>
        <v>Mar</v>
      </c>
      <c r="K443" t="s">
        <v>78</v>
      </c>
      <c r="L443" t="s">
        <v>3459</v>
      </c>
      <c r="M443" s="14" t="s">
        <v>3460</v>
      </c>
      <c r="N443" t="s">
        <v>25</v>
      </c>
      <c r="O443" t="s">
        <v>26</v>
      </c>
      <c r="P443" t="s">
        <v>310</v>
      </c>
      <c r="Q443" t="s">
        <v>50</v>
      </c>
      <c r="R443" s="5">
        <v>94110</v>
      </c>
      <c r="S443" t="s">
        <v>51</v>
      </c>
      <c r="T443" t="s">
        <v>1639</v>
      </c>
      <c r="U443" t="s">
        <v>31</v>
      </c>
      <c r="V443" t="s">
        <v>53</v>
      </c>
      <c r="W443" t="s">
        <v>1640</v>
      </c>
      <c r="X443" s="9">
        <v>36.96</v>
      </c>
      <c r="Y443">
        <v>7</v>
      </c>
      <c r="Z443" s="12">
        <v>0</v>
      </c>
      <c r="AA443" s="9">
        <v>11.457599999999999</v>
      </c>
      <c r="AB443" t="str">
        <f>IF(AND(SalesData[[#This Row],[Profit]]=0,SalesData[[#This Row],[Sales]]&gt;0),"Zero-Profit Order","OK")</f>
        <v>OK</v>
      </c>
      <c r="AC443" s="9">
        <f>IFERROR(SalesData[[#This Row],[Profit]]/SalesData[[#This Row],[Sales]],0)</f>
        <v>0.31</v>
      </c>
      <c r="AE443"/>
    </row>
    <row r="444" spans="1:31" x14ac:dyDescent="0.25">
      <c r="A444">
        <v>3951</v>
      </c>
      <c r="B444" t="s">
        <v>2620</v>
      </c>
      <c r="C444" s="2">
        <v>42708</v>
      </c>
      <c r="D444" s="13">
        <v>42696</v>
      </c>
      <c r="E444" s="8">
        <f>IF(SalesData[[#This Row],[Ship Date]]&lt;SalesData[[#This Row],[Order Date]], SalesData[[#This Row],[Ship Date]], SalesData[[#This Row],[Order Date]])</f>
        <v>42696</v>
      </c>
      <c r="F444" s="8">
        <f>IF(SalesData[[#This Row],[Ship Date]]&lt;SalesData[[#This Row],[Order Date]], SalesData[[#This Row],[Order Date]], SalesData[[#This Row],[Ship Date]])</f>
        <v>42708</v>
      </c>
      <c r="G444" s="11">
        <f>SalesData[[#This Row],[Shipdate fixed]] - SalesData[[#This Row],[Orderdate fixed]]</f>
        <v>12</v>
      </c>
      <c r="H444" s="11">
        <f>YEAR(SalesData[[#This Row],[Orderdate fixed]])</f>
        <v>2016</v>
      </c>
      <c r="I444" s="11" t="str">
        <f>"Q"&amp;ROUNDUP(MONTH(SalesData[[#This Row],[Orderdate fixed]])/3,0)</f>
        <v>Q4</v>
      </c>
      <c r="J444" s="8" t="str">
        <f>TEXT(SalesData[[#This Row],[Orderdate fixed]],"mmm")</f>
        <v>Nov</v>
      </c>
      <c r="K444" t="s">
        <v>38</v>
      </c>
      <c r="L444" t="s">
        <v>88</v>
      </c>
      <c r="M444" s="14" t="s">
        <v>89</v>
      </c>
      <c r="N444" t="s">
        <v>90</v>
      </c>
      <c r="O444" t="s">
        <v>26</v>
      </c>
      <c r="P444" t="s">
        <v>1166</v>
      </c>
      <c r="Q444" t="s">
        <v>83</v>
      </c>
      <c r="R444" s="5">
        <v>77506</v>
      </c>
      <c r="S444" t="s">
        <v>84</v>
      </c>
      <c r="T444" t="s">
        <v>235</v>
      </c>
      <c r="U444" t="s">
        <v>31</v>
      </c>
      <c r="V444" t="s">
        <v>35</v>
      </c>
      <c r="W444" t="s">
        <v>236</v>
      </c>
      <c r="X444" s="9">
        <v>255.108</v>
      </c>
      <c r="Y444">
        <v>6</v>
      </c>
      <c r="Z444" s="12">
        <v>0.3</v>
      </c>
      <c r="AA444" s="9">
        <v>-18.222000000000001</v>
      </c>
      <c r="AB444" t="str">
        <f>IF(AND(SalesData[[#This Row],[Profit]]=0,SalesData[[#This Row],[Sales]]&gt;0),"Zero-Profit Order","OK")</f>
        <v>OK</v>
      </c>
      <c r="AC444" s="9">
        <f>IFERROR(SalesData[[#This Row],[Profit]]/SalesData[[#This Row],[Sales]],0)</f>
        <v>-7.1428571428571438E-2</v>
      </c>
      <c r="AE444"/>
    </row>
    <row r="445" spans="1:31" x14ac:dyDescent="0.25">
      <c r="A445">
        <v>7589</v>
      </c>
      <c r="B445" t="s">
        <v>3779</v>
      </c>
      <c r="C445" s="2">
        <v>42689</v>
      </c>
      <c r="D445" s="13">
        <v>43061</v>
      </c>
      <c r="E445" s="8">
        <f>IF(SalesData[[#This Row],[Ship Date]]&lt;SalesData[[#This Row],[Order Date]], SalesData[[#This Row],[Ship Date]], SalesData[[#This Row],[Order Date]])</f>
        <v>42689</v>
      </c>
      <c r="F445" s="8">
        <f>IF(SalesData[[#This Row],[Ship Date]]&lt;SalesData[[#This Row],[Order Date]], SalesData[[#This Row],[Order Date]], SalesData[[#This Row],[Ship Date]])</f>
        <v>43061</v>
      </c>
      <c r="G445" s="11">
        <f>SalesData[[#This Row],[Shipdate fixed]] - SalesData[[#This Row],[Orderdate fixed]]</f>
        <v>372</v>
      </c>
      <c r="H445" s="11">
        <f>YEAR(SalesData[[#This Row],[Orderdate fixed]])</f>
        <v>2016</v>
      </c>
      <c r="I445" s="11" t="str">
        <f>"Q"&amp;ROUNDUP(MONTH(SalesData[[#This Row],[Orderdate fixed]])/3,0)</f>
        <v>Q4</v>
      </c>
      <c r="J445" s="8" t="str">
        <f>TEXT(SalesData[[#This Row],[Orderdate fixed]],"mmm")</f>
        <v>Nov</v>
      </c>
      <c r="K445" t="s">
        <v>38</v>
      </c>
      <c r="L445" t="s">
        <v>1274</v>
      </c>
      <c r="M445" s="14" t="s">
        <v>1275</v>
      </c>
      <c r="N445" t="s">
        <v>25</v>
      </c>
      <c r="O445" t="s">
        <v>26</v>
      </c>
      <c r="P445" t="s">
        <v>207</v>
      </c>
      <c r="Q445" t="s">
        <v>50</v>
      </c>
      <c r="R445" s="5">
        <v>95661</v>
      </c>
      <c r="S445" t="s">
        <v>51</v>
      </c>
      <c r="T445" t="s">
        <v>1477</v>
      </c>
      <c r="U445" t="s">
        <v>31</v>
      </c>
      <c r="V445" t="s">
        <v>53</v>
      </c>
      <c r="W445" t="s">
        <v>1478</v>
      </c>
      <c r="X445" s="9">
        <v>17.309999999999999</v>
      </c>
      <c r="Y445">
        <v>3</v>
      </c>
      <c r="Z445" s="12">
        <v>0</v>
      </c>
      <c r="AA445" s="9">
        <v>5.1929999999999996</v>
      </c>
      <c r="AB445" t="str">
        <f>IF(AND(SalesData[[#This Row],[Profit]]=0,SalesData[[#This Row],[Sales]]&gt;0),"Zero-Profit Order","OK")</f>
        <v>OK</v>
      </c>
      <c r="AC445" s="9">
        <f>IFERROR(SalesData[[#This Row],[Profit]]/SalesData[[#This Row],[Sales]],0)</f>
        <v>0.3</v>
      </c>
      <c r="AE445"/>
    </row>
    <row r="446" spans="1:31" x14ac:dyDescent="0.25">
      <c r="A446">
        <v>560</v>
      </c>
      <c r="B446" t="s">
        <v>595</v>
      </c>
      <c r="C446" s="2">
        <v>42738</v>
      </c>
      <c r="D446" s="13">
        <v>43061</v>
      </c>
      <c r="E446" s="8">
        <f>IF(SalesData[[#This Row],[Ship Date]]&lt;SalesData[[#This Row],[Order Date]], SalesData[[#This Row],[Ship Date]], SalesData[[#This Row],[Order Date]])</f>
        <v>42738</v>
      </c>
      <c r="F446" s="8">
        <f>IF(SalesData[[#This Row],[Ship Date]]&lt;SalesData[[#This Row],[Order Date]], SalesData[[#This Row],[Order Date]], SalesData[[#This Row],[Ship Date]])</f>
        <v>43061</v>
      </c>
      <c r="G446" s="11">
        <f>SalesData[[#This Row],[Shipdate fixed]] - SalesData[[#This Row],[Orderdate fixed]]</f>
        <v>323</v>
      </c>
      <c r="H446" s="11">
        <f>YEAR(SalesData[[#This Row],[Orderdate fixed]])</f>
        <v>2017</v>
      </c>
      <c r="I446" s="11" t="str">
        <f>"Q"&amp;ROUNDUP(MONTH(SalesData[[#This Row],[Orderdate fixed]])/3,0)</f>
        <v>Q1</v>
      </c>
      <c r="J446" s="8" t="str">
        <f>TEXT(SalesData[[#This Row],[Orderdate fixed]],"mmm")</f>
        <v>Jan</v>
      </c>
      <c r="K446" t="s">
        <v>22</v>
      </c>
      <c r="L446" t="s">
        <v>596</v>
      </c>
      <c r="M446" s="14" t="s">
        <v>597</v>
      </c>
      <c r="N446" t="s">
        <v>25</v>
      </c>
      <c r="O446" t="s">
        <v>26</v>
      </c>
      <c r="P446" t="s">
        <v>310</v>
      </c>
      <c r="Q446" t="s">
        <v>50</v>
      </c>
      <c r="R446" s="5">
        <v>94110</v>
      </c>
      <c r="S446" t="s">
        <v>51</v>
      </c>
      <c r="T446" t="s">
        <v>466</v>
      </c>
      <c r="U446" t="s">
        <v>31</v>
      </c>
      <c r="V446" t="s">
        <v>53</v>
      </c>
      <c r="W446" t="s">
        <v>467</v>
      </c>
      <c r="X446" s="9">
        <v>42.6</v>
      </c>
      <c r="Y446">
        <v>3</v>
      </c>
      <c r="Z446" s="12">
        <v>0</v>
      </c>
      <c r="AA446" s="9">
        <v>16.614000000000001</v>
      </c>
      <c r="AB446" t="str">
        <f>IF(AND(SalesData[[#This Row],[Profit]]=0,SalesData[[#This Row],[Sales]]&gt;0),"Zero-Profit Order","OK")</f>
        <v>OK</v>
      </c>
      <c r="AC446" s="9">
        <f>IFERROR(SalesData[[#This Row],[Profit]]/SalesData[[#This Row],[Sales]],0)</f>
        <v>0.39</v>
      </c>
      <c r="AE446"/>
    </row>
    <row r="447" spans="1:31" x14ac:dyDescent="0.25">
      <c r="A447">
        <v>4390</v>
      </c>
      <c r="B447" t="s">
        <v>2787</v>
      </c>
      <c r="C447" s="2">
        <v>42739</v>
      </c>
      <c r="D447" s="13">
        <v>43061</v>
      </c>
      <c r="E447" s="8">
        <f>IF(SalesData[[#This Row],[Ship Date]]&lt;SalesData[[#This Row],[Order Date]], SalesData[[#This Row],[Ship Date]], SalesData[[#This Row],[Order Date]])</f>
        <v>42739</v>
      </c>
      <c r="F447" s="8">
        <f>IF(SalesData[[#This Row],[Ship Date]]&lt;SalesData[[#This Row],[Order Date]], SalesData[[#This Row],[Order Date]], SalesData[[#This Row],[Ship Date]])</f>
        <v>43061</v>
      </c>
      <c r="G447" s="11">
        <f>SalesData[[#This Row],[Shipdate fixed]] - SalesData[[#This Row],[Orderdate fixed]]</f>
        <v>322</v>
      </c>
      <c r="H447" s="11">
        <f>YEAR(SalesData[[#This Row],[Orderdate fixed]])</f>
        <v>2017</v>
      </c>
      <c r="I447" s="11" t="str">
        <f>"Q"&amp;ROUNDUP(MONTH(SalesData[[#This Row],[Orderdate fixed]])/3,0)</f>
        <v>Q1</v>
      </c>
      <c r="J447" s="8" t="str">
        <f>TEXT(SalesData[[#This Row],[Orderdate fixed]],"mmm")</f>
        <v>Jan</v>
      </c>
      <c r="K447" t="s">
        <v>78</v>
      </c>
      <c r="L447" t="s">
        <v>805</v>
      </c>
      <c r="M447" s="14" t="s">
        <v>806</v>
      </c>
      <c r="N447" t="s">
        <v>25</v>
      </c>
      <c r="O447" t="s">
        <v>26</v>
      </c>
      <c r="P447" t="s">
        <v>158</v>
      </c>
      <c r="Q447" t="s">
        <v>109</v>
      </c>
      <c r="R447" s="5">
        <v>10035</v>
      </c>
      <c r="S447" t="s">
        <v>62</v>
      </c>
      <c r="T447" t="s">
        <v>1457</v>
      </c>
      <c r="U447" t="s">
        <v>31</v>
      </c>
      <c r="V447" t="s">
        <v>32</v>
      </c>
      <c r="W447" t="s">
        <v>1458</v>
      </c>
      <c r="X447" s="9">
        <v>183.96799999999999</v>
      </c>
      <c r="Y447">
        <v>2</v>
      </c>
      <c r="Z447" s="12">
        <v>0.2</v>
      </c>
      <c r="AA447" s="9">
        <v>-25.2956</v>
      </c>
      <c r="AB447" t="str">
        <f>IF(AND(SalesData[[#This Row],[Profit]]=0,SalesData[[#This Row],[Sales]]&gt;0),"Zero-Profit Order","OK")</f>
        <v>OK</v>
      </c>
      <c r="AC447" s="9">
        <f>IFERROR(SalesData[[#This Row],[Profit]]/SalesData[[#This Row],[Sales]],0)</f>
        <v>-0.13750000000000001</v>
      </c>
      <c r="AE447"/>
    </row>
    <row r="448" spans="1:31" x14ac:dyDescent="0.25">
      <c r="A448">
        <v>9285</v>
      </c>
      <c r="B448" t="s">
        <v>4211</v>
      </c>
      <c r="C448" s="2">
        <v>42705</v>
      </c>
      <c r="D448" s="13">
        <v>41966</v>
      </c>
      <c r="E448" s="8">
        <f>IF(SalesData[[#This Row],[Ship Date]]&lt;SalesData[[#This Row],[Order Date]], SalesData[[#This Row],[Ship Date]], SalesData[[#This Row],[Order Date]])</f>
        <v>41966</v>
      </c>
      <c r="F448" s="8">
        <f>IF(SalesData[[#This Row],[Ship Date]]&lt;SalesData[[#This Row],[Order Date]], SalesData[[#This Row],[Order Date]], SalesData[[#This Row],[Ship Date]])</f>
        <v>42705</v>
      </c>
      <c r="G448" s="11">
        <f>SalesData[[#This Row],[Shipdate fixed]] - SalesData[[#This Row],[Orderdate fixed]]</f>
        <v>739</v>
      </c>
      <c r="H448" s="11">
        <f>YEAR(SalesData[[#This Row],[Orderdate fixed]])</f>
        <v>2014</v>
      </c>
      <c r="I448" s="11" t="str">
        <f>"Q"&amp;ROUNDUP(MONTH(SalesData[[#This Row],[Orderdate fixed]])/3,0)</f>
        <v>Q4</v>
      </c>
      <c r="J448" s="8" t="str">
        <f>TEXT(SalesData[[#This Row],[Orderdate fixed]],"mmm")</f>
        <v>Nov</v>
      </c>
      <c r="K448" t="s">
        <v>38</v>
      </c>
      <c r="L448" t="s">
        <v>408</v>
      </c>
      <c r="M448" s="14" t="s">
        <v>409</v>
      </c>
      <c r="N448" t="s">
        <v>81</v>
      </c>
      <c r="O448" t="s">
        <v>26</v>
      </c>
      <c r="P448" t="s">
        <v>221</v>
      </c>
      <c r="Q448" t="s">
        <v>222</v>
      </c>
      <c r="R448" s="5">
        <v>53132</v>
      </c>
      <c r="S448" t="s">
        <v>84</v>
      </c>
      <c r="T448" t="s">
        <v>649</v>
      </c>
      <c r="U448" t="s">
        <v>31</v>
      </c>
      <c r="V448" t="s">
        <v>35</v>
      </c>
      <c r="W448" t="s">
        <v>650</v>
      </c>
      <c r="X448" s="9">
        <v>392.94</v>
      </c>
      <c r="Y448">
        <v>3</v>
      </c>
      <c r="Z448" s="12">
        <v>0</v>
      </c>
      <c r="AA448" s="9">
        <v>43.223399999999998</v>
      </c>
      <c r="AB448" t="str">
        <f>IF(AND(SalesData[[#This Row],[Profit]]=0,SalesData[[#This Row],[Sales]]&gt;0),"Zero-Profit Order","OK")</f>
        <v>OK</v>
      </c>
      <c r="AC448" s="9">
        <f>IFERROR(SalesData[[#This Row],[Profit]]/SalesData[[#This Row],[Sales]],0)</f>
        <v>0.11</v>
      </c>
      <c r="AE448"/>
    </row>
    <row r="449" spans="1:31" x14ac:dyDescent="0.25">
      <c r="A449">
        <v>7995</v>
      </c>
      <c r="B449" t="s">
        <v>3881</v>
      </c>
      <c r="C449" s="2">
        <v>42726</v>
      </c>
      <c r="D449" s="13">
        <v>42331</v>
      </c>
      <c r="E449" s="8">
        <f>IF(SalesData[[#This Row],[Ship Date]]&lt;SalesData[[#This Row],[Order Date]], SalesData[[#This Row],[Ship Date]], SalesData[[#This Row],[Order Date]])</f>
        <v>42331</v>
      </c>
      <c r="F449" s="8">
        <f>IF(SalesData[[#This Row],[Ship Date]]&lt;SalesData[[#This Row],[Order Date]], SalesData[[#This Row],[Order Date]], SalesData[[#This Row],[Ship Date]])</f>
        <v>42726</v>
      </c>
      <c r="G449" s="11">
        <f>SalesData[[#This Row],[Shipdate fixed]] - SalesData[[#This Row],[Orderdate fixed]]</f>
        <v>395</v>
      </c>
      <c r="H449" s="11">
        <f>YEAR(SalesData[[#This Row],[Orderdate fixed]])</f>
        <v>2015</v>
      </c>
      <c r="I449" s="11" t="str">
        <f>"Q"&amp;ROUNDUP(MONTH(SalesData[[#This Row],[Orderdate fixed]])/3,0)</f>
        <v>Q4</v>
      </c>
      <c r="J449" s="8" t="str">
        <f>TEXT(SalesData[[#This Row],[Orderdate fixed]],"mmm")</f>
        <v>Nov</v>
      </c>
      <c r="K449" t="s">
        <v>22</v>
      </c>
      <c r="L449" t="s">
        <v>1422</v>
      </c>
      <c r="M449" s="14" t="s">
        <v>1423</v>
      </c>
      <c r="N449" t="s">
        <v>25</v>
      </c>
      <c r="O449" t="s">
        <v>26</v>
      </c>
      <c r="P449" t="s">
        <v>164</v>
      </c>
      <c r="Q449" t="s">
        <v>165</v>
      </c>
      <c r="R449" s="5">
        <v>80013</v>
      </c>
      <c r="S449" t="s">
        <v>51</v>
      </c>
      <c r="T449" t="s">
        <v>397</v>
      </c>
      <c r="U449" t="s">
        <v>31</v>
      </c>
      <c r="V449" t="s">
        <v>32</v>
      </c>
      <c r="W449" t="s">
        <v>398</v>
      </c>
      <c r="X449" s="9">
        <v>145.76400000000001</v>
      </c>
      <c r="Y449">
        <v>6</v>
      </c>
      <c r="Z449" s="12">
        <v>0.7</v>
      </c>
      <c r="AA449" s="9">
        <v>-247.7988</v>
      </c>
      <c r="AB449" t="str">
        <f>IF(AND(SalesData[[#This Row],[Profit]]=0,SalesData[[#This Row],[Sales]]&gt;0),"Zero-Profit Order","OK")</f>
        <v>OK</v>
      </c>
      <c r="AC449" s="9">
        <f>IFERROR(SalesData[[#This Row],[Profit]]/SalesData[[#This Row],[Sales]],0)</f>
        <v>-1.7</v>
      </c>
      <c r="AE449"/>
    </row>
    <row r="450" spans="1:31" x14ac:dyDescent="0.25">
      <c r="A450">
        <v>178</v>
      </c>
      <c r="B450" t="s">
        <v>237</v>
      </c>
      <c r="C450" s="2">
        <v>42746</v>
      </c>
      <c r="D450" s="13">
        <v>42331</v>
      </c>
      <c r="E450" s="8">
        <f>IF(SalesData[[#This Row],[Ship Date]]&lt;SalesData[[#This Row],[Order Date]], SalesData[[#This Row],[Ship Date]], SalesData[[#This Row],[Order Date]])</f>
        <v>42331</v>
      </c>
      <c r="F450" s="8">
        <f>IF(SalesData[[#This Row],[Ship Date]]&lt;SalesData[[#This Row],[Order Date]], SalesData[[#This Row],[Order Date]], SalesData[[#This Row],[Ship Date]])</f>
        <v>42746</v>
      </c>
      <c r="G450" s="11">
        <f>SalesData[[#This Row],[Shipdate fixed]] - SalesData[[#This Row],[Orderdate fixed]]</f>
        <v>415</v>
      </c>
      <c r="H450" s="11">
        <f>YEAR(SalesData[[#This Row],[Orderdate fixed]])</f>
        <v>2015</v>
      </c>
      <c r="I450" s="11" t="str">
        <f>"Q"&amp;ROUNDUP(MONTH(SalesData[[#This Row],[Orderdate fixed]])/3,0)</f>
        <v>Q4</v>
      </c>
      <c r="J450" s="8" t="str">
        <f>TEXT(SalesData[[#This Row],[Orderdate fixed]],"mmm")</f>
        <v>Nov</v>
      </c>
      <c r="K450" t="s">
        <v>22</v>
      </c>
      <c r="L450" t="s">
        <v>125</v>
      </c>
      <c r="M450" s="14" t="s">
        <v>126</v>
      </c>
      <c r="N450" t="s">
        <v>25</v>
      </c>
      <c r="O450" t="s">
        <v>26</v>
      </c>
      <c r="P450" t="s">
        <v>214</v>
      </c>
      <c r="Q450" t="s">
        <v>215</v>
      </c>
      <c r="R450" s="5">
        <v>43055</v>
      </c>
      <c r="S450" t="s">
        <v>62</v>
      </c>
      <c r="T450" t="s">
        <v>238</v>
      </c>
      <c r="U450" t="s">
        <v>31</v>
      </c>
      <c r="V450" t="s">
        <v>35</v>
      </c>
      <c r="W450" t="s">
        <v>239</v>
      </c>
      <c r="X450" s="9">
        <v>396.80200000000002</v>
      </c>
      <c r="Y450">
        <v>7</v>
      </c>
      <c r="Z450" s="12">
        <v>0.3</v>
      </c>
      <c r="AA450" s="9">
        <v>-11.337199999999999</v>
      </c>
      <c r="AB450" t="str">
        <f>IF(AND(SalesData[[#This Row],[Profit]]=0,SalesData[[#This Row],[Sales]]&gt;0),"Zero-Profit Order","OK")</f>
        <v>OK</v>
      </c>
      <c r="AC450" s="9">
        <f>IFERROR(SalesData[[#This Row],[Profit]]/SalesData[[#This Row],[Sales]],0)</f>
        <v>-2.8571428571428567E-2</v>
      </c>
      <c r="AE450"/>
    </row>
    <row r="451" spans="1:31" x14ac:dyDescent="0.25">
      <c r="A451">
        <v>9027</v>
      </c>
      <c r="B451" t="s">
        <v>4155</v>
      </c>
      <c r="C451" s="2">
        <v>43389</v>
      </c>
      <c r="D451" s="13">
        <v>42407</v>
      </c>
      <c r="E451" s="8">
        <f>IF(SalesData[[#This Row],[Ship Date]]&lt;SalesData[[#This Row],[Order Date]], SalesData[[#This Row],[Ship Date]], SalesData[[#This Row],[Order Date]])</f>
        <v>42407</v>
      </c>
      <c r="F451" s="8">
        <f>IF(SalesData[[#This Row],[Ship Date]]&lt;SalesData[[#This Row],[Order Date]], SalesData[[#This Row],[Order Date]], SalesData[[#This Row],[Ship Date]])</f>
        <v>43389</v>
      </c>
      <c r="G451" s="11">
        <f>SalesData[[#This Row],[Shipdate fixed]] - SalesData[[#This Row],[Orderdate fixed]]</f>
        <v>982</v>
      </c>
      <c r="H451" s="11">
        <f>YEAR(SalesData[[#This Row],[Orderdate fixed]])</f>
        <v>2016</v>
      </c>
      <c r="I451" s="11" t="str">
        <f>"Q"&amp;ROUNDUP(MONTH(SalesData[[#This Row],[Orderdate fixed]])/3,0)</f>
        <v>Q1</v>
      </c>
      <c r="J451" s="8" t="str">
        <f>TEXT(SalesData[[#This Row],[Orderdate fixed]],"mmm")</f>
        <v>Feb</v>
      </c>
      <c r="K451" t="s">
        <v>38</v>
      </c>
      <c r="L451" t="s">
        <v>3508</v>
      </c>
      <c r="M451" s="14" t="s">
        <v>3509</v>
      </c>
      <c r="N451" t="s">
        <v>81</v>
      </c>
      <c r="O451" t="s">
        <v>26</v>
      </c>
      <c r="P451" t="s">
        <v>158</v>
      </c>
      <c r="Q451" t="s">
        <v>109</v>
      </c>
      <c r="R451" s="5">
        <v>10035</v>
      </c>
      <c r="S451" t="s">
        <v>62</v>
      </c>
      <c r="T451" t="s">
        <v>1249</v>
      </c>
      <c r="U451" t="s">
        <v>31</v>
      </c>
      <c r="V451" t="s">
        <v>53</v>
      </c>
      <c r="W451" t="s">
        <v>1250</v>
      </c>
      <c r="X451" s="9">
        <v>37.74</v>
      </c>
      <c r="Y451">
        <v>3</v>
      </c>
      <c r="Z451" s="12">
        <v>0</v>
      </c>
      <c r="AA451" s="9">
        <v>12.8316</v>
      </c>
      <c r="AB451" t="str">
        <f>IF(AND(SalesData[[#This Row],[Profit]]=0,SalesData[[#This Row],[Sales]]&gt;0),"Zero-Profit Order","OK")</f>
        <v>OK</v>
      </c>
      <c r="AC451" s="9">
        <f>IFERROR(SalesData[[#This Row],[Profit]]/SalesData[[#This Row],[Sales]],0)</f>
        <v>0.33999999999999997</v>
      </c>
      <c r="AE451"/>
    </row>
    <row r="452" spans="1:31" x14ac:dyDescent="0.25">
      <c r="A452">
        <v>2920</v>
      </c>
      <c r="B452" t="s">
        <v>2144</v>
      </c>
      <c r="C452" s="2">
        <v>42763</v>
      </c>
      <c r="D452" s="13">
        <v>42697</v>
      </c>
      <c r="E452" s="8">
        <f>IF(SalesData[[#This Row],[Ship Date]]&lt;SalesData[[#This Row],[Order Date]], SalesData[[#This Row],[Ship Date]], SalesData[[#This Row],[Order Date]])</f>
        <v>42697</v>
      </c>
      <c r="F452" s="8">
        <f>IF(SalesData[[#This Row],[Ship Date]]&lt;SalesData[[#This Row],[Order Date]], SalesData[[#This Row],[Order Date]], SalesData[[#This Row],[Ship Date]])</f>
        <v>42763</v>
      </c>
      <c r="G452" s="11">
        <f>SalesData[[#This Row],[Shipdate fixed]] - SalesData[[#This Row],[Orderdate fixed]]</f>
        <v>66</v>
      </c>
      <c r="H452" s="11">
        <f>YEAR(SalesData[[#This Row],[Orderdate fixed]])</f>
        <v>2016</v>
      </c>
      <c r="I452" s="11" t="str">
        <f>"Q"&amp;ROUNDUP(MONTH(SalesData[[#This Row],[Orderdate fixed]])/3,0)</f>
        <v>Q4</v>
      </c>
      <c r="J452" s="8" t="str">
        <f>TEXT(SalesData[[#This Row],[Orderdate fixed]],"mmm")</f>
        <v>Nov</v>
      </c>
      <c r="K452" t="s">
        <v>407</v>
      </c>
      <c r="L452" t="s">
        <v>2145</v>
      </c>
      <c r="M452" s="14" t="s">
        <v>2146</v>
      </c>
      <c r="N452" t="s">
        <v>81</v>
      </c>
      <c r="O452" t="s">
        <v>26</v>
      </c>
      <c r="P452" t="s">
        <v>60</v>
      </c>
      <c r="Q452" t="s">
        <v>61</v>
      </c>
      <c r="R452" s="5">
        <v>19140</v>
      </c>
      <c r="S452" t="s">
        <v>62</v>
      </c>
      <c r="T452" t="s">
        <v>1432</v>
      </c>
      <c r="U452" t="s">
        <v>31</v>
      </c>
      <c r="V452" t="s">
        <v>53</v>
      </c>
      <c r="W452" t="s">
        <v>1433</v>
      </c>
      <c r="X452" s="9">
        <v>14.368</v>
      </c>
      <c r="Y452">
        <v>2</v>
      </c>
      <c r="Z452" s="12">
        <v>0.2</v>
      </c>
      <c r="AA452" s="9">
        <v>3.9512</v>
      </c>
      <c r="AB452" t="str">
        <f>IF(AND(SalesData[[#This Row],[Profit]]=0,SalesData[[#This Row],[Sales]]&gt;0),"Zero-Profit Order","OK")</f>
        <v>OK</v>
      </c>
      <c r="AC452" s="9">
        <f>IFERROR(SalesData[[#This Row],[Profit]]/SalesData[[#This Row],[Sales]],0)</f>
        <v>0.27500000000000002</v>
      </c>
      <c r="AE452"/>
    </row>
    <row r="453" spans="1:31" x14ac:dyDescent="0.25">
      <c r="A453">
        <v>6370</v>
      </c>
      <c r="B453" t="s">
        <v>3436</v>
      </c>
      <c r="C453" s="2">
        <v>42035</v>
      </c>
      <c r="D453" s="13">
        <v>42561</v>
      </c>
      <c r="E453" s="8">
        <f>IF(SalesData[[#This Row],[Ship Date]]&lt;SalesData[[#This Row],[Order Date]], SalesData[[#This Row],[Ship Date]], SalesData[[#This Row],[Order Date]])</f>
        <v>42035</v>
      </c>
      <c r="F453" s="8">
        <f>IF(SalesData[[#This Row],[Ship Date]]&lt;SalesData[[#This Row],[Order Date]], SalesData[[#This Row],[Order Date]], SalesData[[#This Row],[Ship Date]])</f>
        <v>42561</v>
      </c>
      <c r="G453" s="11">
        <f>SalesData[[#This Row],[Shipdate fixed]] - SalesData[[#This Row],[Orderdate fixed]]</f>
        <v>526</v>
      </c>
      <c r="H453" s="11">
        <f>YEAR(SalesData[[#This Row],[Orderdate fixed]])</f>
        <v>2015</v>
      </c>
      <c r="I453" s="11" t="str">
        <f>"Q"&amp;ROUNDUP(MONTH(SalesData[[#This Row],[Orderdate fixed]])/3,0)</f>
        <v>Q1</v>
      </c>
      <c r="J453" s="8" t="str">
        <f>TEXT(SalesData[[#This Row],[Orderdate fixed]],"mmm")</f>
        <v>Jan</v>
      </c>
      <c r="K453" t="s">
        <v>38</v>
      </c>
      <c r="L453" t="s">
        <v>3422</v>
      </c>
      <c r="M453" s="14" t="s">
        <v>3423</v>
      </c>
      <c r="N453" t="s">
        <v>81</v>
      </c>
      <c r="O453" t="s">
        <v>26</v>
      </c>
      <c r="P453" t="s">
        <v>1698</v>
      </c>
      <c r="Q453" t="s">
        <v>83</v>
      </c>
      <c r="R453" s="5">
        <v>75051</v>
      </c>
      <c r="S453" t="s">
        <v>84</v>
      </c>
      <c r="T453" t="s">
        <v>365</v>
      </c>
      <c r="U453" t="s">
        <v>31</v>
      </c>
      <c r="V453" t="s">
        <v>53</v>
      </c>
      <c r="W453" t="s">
        <v>366</v>
      </c>
      <c r="X453" s="9">
        <v>38.08</v>
      </c>
      <c r="Y453">
        <v>5</v>
      </c>
      <c r="Z453" s="12">
        <v>0.6</v>
      </c>
      <c r="AA453" s="9">
        <v>-29.512</v>
      </c>
      <c r="AB453" t="str">
        <f>IF(AND(SalesData[[#This Row],[Profit]]=0,SalesData[[#This Row],[Sales]]&gt;0),"Zero-Profit Order","OK")</f>
        <v>OK</v>
      </c>
      <c r="AC453" s="9">
        <f>IFERROR(SalesData[[#This Row],[Profit]]/SalesData[[#This Row],[Sales]],0)</f>
        <v>-0.77500000000000002</v>
      </c>
      <c r="AE453"/>
    </row>
    <row r="454" spans="1:31" x14ac:dyDescent="0.25">
      <c r="A454">
        <v>2946</v>
      </c>
      <c r="B454" t="s">
        <v>2166</v>
      </c>
      <c r="C454" s="2">
        <v>42066</v>
      </c>
      <c r="D454" s="13">
        <v>42501</v>
      </c>
      <c r="E454" s="8">
        <f>IF(SalesData[[#This Row],[Ship Date]]&lt;SalesData[[#This Row],[Order Date]], SalesData[[#This Row],[Ship Date]], SalesData[[#This Row],[Order Date]])</f>
        <v>42066</v>
      </c>
      <c r="F454" s="8">
        <f>IF(SalesData[[#This Row],[Ship Date]]&lt;SalesData[[#This Row],[Order Date]], SalesData[[#This Row],[Order Date]], SalesData[[#This Row],[Ship Date]])</f>
        <v>42501</v>
      </c>
      <c r="G454" s="11">
        <f>SalesData[[#This Row],[Shipdate fixed]] - SalesData[[#This Row],[Orderdate fixed]]</f>
        <v>435</v>
      </c>
      <c r="H454" s="11">
        <f>YEAR(SalesData[[#This Row],[Orderdate fixed]])</f>
        <v>2015</v>
      </c>
      <c r="I454" s="11" t="str">
        <f>"Q"&amp;ROUNDUP(MONTH(SalesData[[#This Row],[Orderdate fixed]])/3,0)</f>
        <v>Q1</v>
      </c>
      <c r="J454" s="8" t="str">
        <f>TEXT(SalesData[[#This Row],[Orderdate fixed]],"mmm")</f>
        <v>Mar</v>
      </c>
      <c r="K454" t="s">
        <v>78</v>
      </c>
      <c r="L454" t="s">
        <v>2167</v>
      </c>
      <c r="M454" s="14" t="s">
        <v>2168</v>
      </c>
      <c r="N454" t="s">
        <v>25</v>
      </c>
      <c r="O454" t="s">
        <v>26</v>
      </c>
      <c r="P454" t="s">
        <v>310</v>
      </c>
      <c r="Q454" t="s">
        <v>50</v>
      </c>
      <c r="R454" s="5">
        <v>94122</v>
      </c>
      <c r="S454" t="s">
        <v>51</v>
      </c>
      <c r="T454" t="s">
        <v>601</v>
      </c>
      <c r="U454" t="s">
        <v>31</v>
      </c>
      <c r="V454" t="s">
        <v>53</v>
      </c>
      <c r="W454" t="s">
        <v>602</v>
      </c>
      <c r="X454" s="9">
        <v>38.29</v>
      </c>
      <c r="Y454">
        <v>7</v>
      </c>
      <c r="Z454" s="12">
        <v>0</v>
      </c>
      <c r="AA454" s="9">
        <v>16.464700000000001</v>
      </c>
      <c r="AB454" t="str">
        <f>IF(AND(SalesData[[#This Row],[Profit]]=0,SalesData[[#This Row],[Sales]]&gt;0),"Zero-Profit Order","OK")</f>
        <v>OK</v>
      </c>
      <c r="AC454" s="9">
        <f>IFERROR(SalesData[[#This Row],[Profit]]/SalesData[[#This Row],[Sales]],0)</f>
        <v>0.43000000000000005</v>
      </c>
      <c r="AE454"/>
    </row>
    <row r="455" spans="1:31" x14ac:dyDescent="0.25">
      <c r="A455">
        <v>9466</v>
      </c>
      <c r="B455" t="s">
        <v>4260</v>
      </c>
      <c r="C455" s="2">
        <v>42715</v>
      </c>
      <c r="D455" s="13">
        <v>42697</v>
      </c>
      <c r="E455" s="8">
        <f>IF(SalesData[[#This Row],[Ship Date]]&lt;SalesData[[#This Row],[Order Date]], SalesData[[#This Row],[Ship Date]], SalesData[[#This Row],[Order Date]])</f>
        <v>42697</v>
      </c>
      <c r="F455" s="8">
        <f>IF(SalesData[[#This Row],[Ship Date]]&lt;SalesData[[#This Row],[Order Date]], SalesData[[#This Row],[Order Date]], SalesData[[#This Row],[Ship Date]])</f>
        <v>42715</v>
      </c>
      <c r="G455" s="11">
        <f>SalesData[[#This Row],[Shipdate fixed]] - SalesData[[#This Row],[Orderdate fixed]]</f>
        <v>18</v>
      </c>
      <c r="H455" s="11">
        <f>YEAR(SalesData[[#This Row],[Orderdate fixed]])</f>
        <v>2016</v>
      </c>
      <c r="I455" s="11" t="str">
        <f>"Q"&amp;ROUNDUP(MONTH(SalesData[[#This Row],[Orderdate fixed]])/3,0)</f>
        <v>Q4</v>
      </c>
      <c r="J455" s="8" t="str">
        <f>TEXT(SalesData[[#This Row],[Orderdate fixed]],"mmm")</f>
        <v>Nov</v>
      </c>
      <c r="K455" t="s">
        <v>38</v>
      </c>
      <c r="L455" t="s">
        <v>463</v>
      </c>
      <c r="M455" s="14" t="s">
        <v>464</v>
      </c>
      <c r="N455" t="s">
        <v>81</v>
      </c>
      <c r="O455" t="s">
        <v>26</v>
      </c>
      <c r="P455" t="s">
        <v>176</v>
      </c>
      <c r="Q455" t="s">
        <v>177</v>
      </c>
      <c r="R455" s="5">
        <v>98115</v>
      </c>
      <c r="S455" t="s">
        <v>51</v>
      </c>
      <c r="T455" t="s">
        <v>566</v>
      </c>
      <c r="U455" t="s">
        <v>31</v>
      </c>
      <c r="V455" t="s">
        <v>53</v>
      </c>
      <c r="W455" t="s">
        <v>567</v>
      </c>
      <c r="X455" s="9">
        <v>31.96</v>
      </c>
      <c r="Y455">
        <v>2</v>
      </c>
      <c r="Z455" s="12">
        <v>0</v>
      </c>
      <c r="AA455" s="9">
        <v>1.5980000000000001</v>
      </c>
      <c r="AB455" t="str">
        <f>IF(AND(SalesData[[#This Row],[Profit]]=0,SalesData[[#This Row],[Sales]]&gt;0),"Zero-Profit Order","OK")</f>
        <v>OK</v>
      </c>
      <c r="AC455" s="9">
        <f>IFERROR(SalesData[[#This Row],[Profit]]/SalesData[[#This Row],[Sales]],0)</f>
        <v>0.05</v>
      </c>
      <c r="AE455"/>
    </row>
    <row r="456" spans="1:31" x14ac:dyDescent="0.25">
      <c r="A456">
        <v>2921</v>
      </c>
      <c r="B456" t="s">
        <v>2144</v>
      </c>
      <c r="C456" s="2">
        <v>42764</v>
      </c>
      <c r="D456" s="13">
        <v>42697</v>
      </c>
      <c r="E456" s="8">
        <f>IF(SalesData[[#This Row],[Ship Date]]&lt;SalesData[[#This Row],[Order Date]], SalesData[[#This Row],[Ship Date]], SalesData[[#This Row],[Order Date]])</f>
        <v>42697</v>
      </c>
      <c r="F456" s="8">
        <f>IF(SalesData[[#This Row],[Ship Date]]&lt;SalesData[[#This Row],[Order Date]], SalesData[[#This Row],[Order Date]], SalesData[[#This Row],[Ship Date]])</f>
        <v>42764</v>
      </c>
      <c r="G456" s="11">
        <f>SalesData[[#This Row],[Shipdate fixed]] - SalesData[[#This Row],[Orderdate fixed]]</f>
        <v>67</v>
      </c>
      <c r="H456" s="11">
        <f>YEAR(SalesData[[#This Row],[Orderdate fixed]])</f>
        <v>2016</v>
      </c>
      <c r="I456" s="11" t="str">
        <f>"Q"&amp;ROUNDUP(MONTH(SalesData[[#This Row],[Orderdate fixed]])/3,0)</f>
        <v>Q4</v>
      </c>
      <c r="J456" s="8" t="str">
        <f>TEXT(SalesData[[#This Row],[Orderdate fixed]],"mmm")</f>
        <v>Nov</v>
      </c>
      <c r="K456" t="s">
        <v>407</v>
      </c>
      <c r="L456" t="s">
        <v>2145</v>
      </c>
      <c r="M456" s="14" t="s">
        <v>2146</v>
      </c>
      <c r="N456" t="s">
        <v>81</v>
      </c>
      <c r="O456" t="s">
        <v>26</v>
      </c>
      <c r="P456" t="s">
        <v>60</v>
      </c>
      <c r="Q456" t="s">
        <v>61</v>
      </c>
      <c r="R456" s="5">
        <v>19140</v>
      </c>
      <c r="S456" t="s">
        <v>62</v>
      </c>
      <c r="T456" t="s">
        <v>1249</v>
      </c>
      <c r="U456" t="s">
        <v>31</v>
      </c>
      <c r="V456" t="s">
        <v>53</v>
      </c>
      <c r="W456" t="s">
        <v>1250</v>
      </c>
      <c r="X456" s="9">
        <v>70.447999999999993</v>
      </c>
      <c r="Y456">
        <v>7</v>
      </c>
      <c r="Z456" s="12">
        <v>0.2</v>
      </c>
      <c r="AA456" s="9">
        <v>12.3284</v>
      </c>
      <c r="AB456" t="str">
        <f>IF(AND(SalesData[[#This Row],[Profit]]=0,SalesData[[#This Row],[Sales]]&gt;0),"Zero-Profit Order","OK")</f>
        <v>OK</v>
      </c>
      <c r="AC456" s="9">
        <f>IFERROR(SalesData[[#This Row],[Profit]]/SalesData[[#This Row],[Sales]],0)</f>
        <v>0.17500000000000002</v>
      </c>
      <c r="AE456"/>
    </row>
    <row r="457" spans="1:31" x14ac:dyDescent="0.25">
      <c r="A457">
        <v>5163</v>
      </c>
      <c r="B457" t="s">
        <v>3046</v>
      </c>
      <c r="C457" s="2">
        <v>42709</v>
      </c>
      <c r="D457" s="13">
        <v>42697</v>
      </c>
      <c r="E457" s="8">
        <f>IF(SalesData[[#This Row],[Ship Date]]&lt;SalesData[[#This Row],[Order Date]], SalesData[[#This Row],[Ship Date]], SalesData[[#This Row],[Order Date]])</f>
        <v>42697</v>
      </c>
      <c r="F457" s="8">
        <f>IF(SalesData[[#This Row],[Ship Date]]&lt;SalesData[[#This Row],[Order Date]], SalesData[[#This Row],[Order Date]], SalesData[[#This Row],[Ship Date]])</f>
        <v>42709</v>
      </c>
      <c r="G457" s="11">
        <f>SalesData[[#This Row],[Shipdate fixed]] - SalesData[[#This Row],[Orderdate fixed]]</f>
        <v>12</v>
      </c>
      <c r="H457" s="11">
        <f>YEAR(SalesData[[#This Row],[Orderdate fixed]])</f>
        <v>2016</v>
      </c>
      <c r="I457" s="11" t="str">
        <f>"Q"&amp;ROUNDUP(MONTH(SalesData[[#This Row],[Orderdate fixed]])/3,0)</f>
        <v>Q4</v>
      </c>
      <c r="J457" s="8" t="str">
        <f>TEXT(SalesData[[#This Row],[Orderdate fixed]],"mmm")</f>
        <v>Nov</v>
      </c>
      <c r="K457" t="s">
        <v>22</v>
      </c>
      <c r="L457" t="s">
        <v>3047</v>
      </c>
      <c r="M457" s="14" t="s">
        <v>3048</v>
      </c>
      <c r="N457" t="s">
        <v>25</v>
      </c>
      <c r="O457" t="s">
        <v>26</v>
      </c>
      <c r="P457" t="s">
        <v>3049</v>
      </c>
      <c r="Q457" t="s">
        <v>272</v>
      </c>
      <c r="R457" s="5">
        <v>48180</v>
      </c>
      <c r="S457" t="s">
        <v>84</v>
      </c>
      <c r="T457" t="s">
        <v>146</v>
      </c>
      <c r="U457" t="s">
        <v>31</v>
      </c>
      <c r="V457" t="s">
        <v>35</v>
      </c>
      <c r="W457" t="s">
        <v>147</v>
      </c>
      <c r="X457" s="9">
        <v>301.95999999999998</v>
      </c>
      <c r="Y457">
        <v>2</v>
      </c>
      <c r="Z457" s="12">
        <v>0</v>
      </c>
      <c r="AA457" s="9">
        <v>33.215600000000002</v>
      </c>
      <c r="AB457" t="str">
        <f>IF(AND(SalesData[[#This Row],[Profit]]=0,SalesData[[#This Row],[Sales]]&gt;0),"Zero-Profit Order","OK")</f>
        <v>OK</v>
      </c>
      <c r="AC457" s="9">
        <f>IFERROR(SalesData[[#This Row],[Profit]]/SalesData[[#This Row],[Sales]],0)</f>
        <v>0.11000000000000001</v>
      </c>
      <c r="AE457"/>
    </row>
    <row r="458" spans="1:31" x14ac:dyDescent="0.25">
      <c r="A458">
        <v>5678</v>
      </c>
      <c r="B458" t="s">
        <v>3220</v>
      </c>
      <c r="C458" s="2">
        <v>43006</v>
      </c>
      <c r="D458" s="13">
        <v>42125</v>
      </c>
      <c r="E458" s="8">
        <f>IF(SalesData[[#This Row],[Ship Date]]&lt;SalesData[[#This Row],[Order Date]], SalesData[[#This Row],[Ship Date]], SalesData[[#This Row],[Order Date]])</f>
        <v>42125</v>
      </c>
      <c r="F458" s="8">
        <f>IF(SalesData[[#This Row],[Ship Date]]&lt;SalesData[[#This Row],[Order Date]], SalesData[[#This Row],[Order Date]], SalesData[[#This Row],[Ship Date]])</f>
        <v>43006</v>
      </c>
      <c r="G458" s="11">
        <f>SalesData[[#This Row],[Shipdate fixed]] - SalesData[[#This Row],[Orderdate fixed]]</f>
        <v>881</v>
      </c>
      <c r="H458" s="11">
        <f>YEAR(SalesData[[#This Row],[Orderdate fixed]])</f>
        <v>2015</v>
      </c>
      <c r="I458" s="11" t="str">
        <f>"Q"&amp;ROUNDUP(MONTH(SalesData[[#This Row],[Orderdate fixed]])/3,0)</f>
        <v>Q2</v>
      </c>
      <c r="J458" s="8" t="str">
        <f>TEXT(SalesData[[#This Row],[Orderdate fixed]],"mmm")</f>
        <v>May</v>
      </c>
      <c r="K458" t="s">
        <v>38</v>
      </c>
      <c r="L458" t="s">
        <v>824</v>
      </c>
      <c r="M458" s="14" t="s">
        <v>825</v>
      </c>
      <c r="N458" t="s">
        <v>25</v>
      </c>
      <c r="O458" t="s">
        <v>26</v>
      </c>
      <c r="P458" t="s">
        <v>120</v>
      </c>
      <c r="Q458" t="s">
        <v>121</v>
      </c>
      <c r="R458" s="5">
        <v>60610</v>
      </c>
      <c r="S458" t="s">
        <v>84</v>
      </c>
      <c r="T458" t="s">
        <v>2376</v>
      </c>
      <c r="U458" t="s">
        <v>31</v>
      </c>
      <c r="V458" t="s">
        <v>53</v>
      </c>
      <c r="W458" t="s">
        <v>2377</v>
      </c>
      <c r="X458" s="9">
        <v>38.975999999999999</v>
      </c>
      <c r="Y458">
        <v>3</v>
      </c>
      <c r="Z458" s="12">
        <v>0.6</v>
      </c>
      <c r="AA458" s="9">
        <v>-50.668799999999997</v>
      </c>
      <c r="AB458" t="str">
        <f>IF(AND(SalesData[[#This Row],[Profit]]=0,SalesData[[#This Row],[Sales]]&gt;0),"Zero-Profit Order","OK")</f>
        <v>OK</v>
      </c>
      <c r="AC458" s="9">
        <f>IFERROR(SalesData[[#This Row],[Profit]]/SalesData[[#This Row],[Sales]],0)</f>
        <v>-1.3</v>
      </c>
      <c r="AE458"/>
    </row>
    <row r="459" spans="1:31" x14ac:dyDescent="0.25">
      <c r="A459">
        <v>8111</v>
      </c>
      <c r="B459" t="s">
        <v>3918</v>
      </c>
      <c r="C459" s="2">
        <v>42711</v>
      </c>
      <c r="D459" s="13">
        <v>43062</v>
      </c>
      <c r="E459" s="8">
        <f>IF(SalesData[[#This Row],[Ship Date]]&lt;SalesData[[#This Row],[Order Date]], SalesData[[#This Row],[Ship Date]], SalesData[[#This Row],[Order Date]])</f>
        <v>42711</v>
      </c>
      <c r="F459" s="8">
        <f>IF(SalesData[[#This Row],[Ship Date]]&lt;SalesData[[#This Row],[Order Date]], SalesData[[#This Row],[Order Date]], SalesData[[#This Row],[Ship Date]])</f>
        <v>43062</v>
      </c>
      <c r="G459" s="11">
        <f>SalesData[[#This Row],[Shipdate fixed]] - SalesData[[#This Row],[Orderdate fixed]]</f>
        <v>351</v>
      </c>
      <c r="H459" s="11">
        <f>YEAR(SalesData[[#This Row],[Orderdate fixed]])</f>
        <v>2016</v>
      </c>
      <c r="I459" s="11" t="str">
        <f>"Q"&amp;ROUNDUP(MONTH(SalesData[[#This Row],[Orderdate fixed]])/3,0)</f>
        <v>Q4</v>
      </c>
      <c r="J459" s="8" t="str">
        <f>TEXT(SalesData[[#This Row],[Orderdate fixed]],"mmm")</f>
        <v>Dec</v>
      </c>
      <c r="K459" t="s">
        <v>38</v>
      </c>
      <c r="L459" t="s">
        <v>3919</v>
      </c>
      <c r="M459" s="14" t="s">
        <v>3920</v>
      </c>
      <c r="N459" t="s">
        <v>25</v>
      </c>
      <c r="O459" t="s">
        <v>26</v>
      </c>
      <c r="P459" t="s">
        <v>120</v>
      </c>
      <c r="Q459" t="s">
        <v>121</v>
      </c>
      <c r="R459" s="5">
        <v>60623</v>
      </c>
      <c r="S459" t="s">
        <v>84</v>
      </c>
      <c r="T459" t="s">
        <v>2161</v>
      </c>
      <c r="U459" t="s">
        <v>31</v>
      </c>
      <c r="V459" t="s">
        <v>35</v>
      </c>
      <c r="W459" t="s">
        <v>2162</v>
      </c>
      <c r="X459" s="9">
        <v>127.386</v>
      </c>
      <c r="Y459">
        <v>2</v>
      </c>
      <c r="Z459" s="12">
        <v>0.3</v>
      </c>
      <c r="AA459" s="9">
        <v>-25.4772</v>
      </c>
      <c r="AB459" t="str">
        <f>IF(AND(SalesData[[#This Row],[Profit]]=0,SalesData[[#This Row],[Sales]]&gt;0),"Zero-Profit Order","OK")</f>
        <v>OK</v>
      </c>
      <c r="AC459" s="9">
        <f>IFERROR(SalesData[[#This Row],[Profit]]/SalesData[[#This Row],[Sales]],0)</f>
        <v>-0.2</v>
      </c>
      <c r="AE459"/>
    </row>
    <row r="460" spans="1:31" x14ac:dyDescent="0.25">
      <c r="A460">
        <v>304</v>
      </c>
      <c r="B460" t="s">
        <v>347</v>
      </c>
      <c r="C460" s="2">
        <v>42721</v>
      </c>
      <c r="D460" s="13">
        <v>43062</v>
      </c>
      <c r="E460" s="8">
        <f>IF(SalesData[[#This Row],[Ship Date]]&lt;SalesData[[#This Row],[Order Date]], SalesData[[#This Row],[Ship Date]], SalesData[[#This Row],[Order Date]])</f>
        <v>42721</v>
      </c>
      <c r="F460" s="8">
        <f>IF(SalesData[[#This Row],[Ship Date]]&lt;SalesData[[#This Row],[Order Date]], SalesData[[#This Row],[Order Date]], SalesData[[#This Row],[Ship Date]])</f>
        <v>43062</v>
      </c>
      <c r="G460" s="11">
        <f>SalesData[[#This Row],[Shipdate fixed]] - SalesData[[#This Row],[Orderdate fixed]]</f>
        <v>341</v>
      </c>
      <c r="H460" s="11">
        <f>YEAR(SalesData[[#This Row],[Orderdate fixed]])</f>
        <v>2016</v>
      </c>
      <c r="I460" s="11" t="str">
        <f>"Q"&amp;ROUNDUP(MONTH(SalesData[[#This Row],[Orderdate fixed]])/3,0)</f>
        <v>Q4</v>
      </c>
      <c r="J460" s="8" t="str">
        <f>TEXT(SalesData[[#This Row],[Orderdate fixed]],"mmm")</f>
        <v>Dec</v>
      </c>
      <c r="K460" t="s">
        <v>38</v>
      </c>
      <c r="L460" t="s">
        <v>348</v>
      </c>
      <c r="M460" s="14" t="s">
        <v>349</v>
      </c>
      <c r="N460" t="s">
        <v>25</v>
      </c>
      <c r="O460" t="s">
        <v>26</v>
      </c>
      <c r="P460" t="s">
        <v>120</v>
      </c>
      <c r="Q460" t="s">
        <v>121</v>
      </c>
      <c r="R460" s="5">
        <v>60623</v>
      </c>
      <c r="S460" t="s">
        <v>84</v>
      </c>
      <c r="T460" t="s">
        <v>350</v>
      </c>
      <c r="U460" t="s">
        <v>31</v>
      </c>
      <c r="V460" t="s">
        <v>44</v>
      </c>
      <c r="W460" t="s">
        <v>351</v>
      </c>
      <c r="X460" s="9">
        <v>219.07499999999999</v>
      </c>
      <c r="Y460">
        <v>3</v>
      </c>
      <c r="Z460" s="12">
        <v>0.5</v>
      </c>
      <c r="AA460" s="9">
        <v>-131.44499999999999</v>
      </c>
      <c r="AB460" t="str">
        <f>IF(AND(SalesData[[#This Row],[Profit]]=0,SalesData[[#This Row],[Sales]]&gt;0),"Zero-Profit Order","OK")</f>
        <v>OK</v>
      </c>
      <c r="AC460" s="9">
        <f>IFERROR(SalesData[[#This Row],[Profit]]/SalesData[[#This Row],[Sales]],0)</f>
        <v>-0.6</v>
      </c>
      <c r="AE460"/>
    </row>
    <row r="461" spans="1:31" x14ac:dyDescent="0.25">
      <c r="A461">
        <v>3024</v>
      </c>
      <c r="B461" t="s">
        <v>2227</v>
      </c>
      <c r="C461" s="2">
        <v>42699</v>
      </c>
      <c r="D461" s="13">
        <v>43062</v>
      </c>
      <c r="E461" s="8">
        <f>IF(SalesData[[#This Row],[Ship Date]]&lt;SalesData[[#This Row],[Order Date]], SalesData[[#This Row],[Ship Date]], SalesData[[#This Row],[Order Date]])</f>
        <v>42699</v>
      </c>
      <c r="F461" s="8">
        <f>IF(SalesData[[#This Row],[Ship Date]]&lt;SalesData[[#This Row],[Order Date]], SalesData[[#This Row],[Order Date]], SalesData[[#This Row],[Ship Date]])</f>
        <v>43062</v>
      </c>
      <c r="G461" s="11">
        <f>SalesData[[#This Row],[Shipdate fixed]] - SalesData[[#This Row],[Orderdate fixed]]</f>
        <v>363</v>
      </c>
      <c r="H461" s="11">
        <f>YEAR(SalesData[[#This Row],[Orderdate fixed]])</f>
        <v>2016</v>
      </c>
      <c r="I461" s="11" t="str">
        <f>"Q"&amp;ROUNDUP(MONTH(SalesData[[#This Row],[Orderdate fixed]])/3,0)</f>
        <v>Q4</v>
      </c>
      <c r="J461" s="8" t="str">
        <f>TEXT(SalesData[[#This Row],[Orderdate fixed]],"mmm")</f>
        <v>Nov</v>
      </c>
      <c r="K461" t="s">
        <v>38</v>
      </c>
      <c r="L461" t="s">
        <v>2228</v>
      </c>
      <c r="M461" s="14" t="s">
        <v>2229</v>
      </c>
      <c r="N461" t="s">
        <v>25</v>
      </c>
      <c r="O461" t="s">
        <v>26</v>
      </c>
      <c r="P461" t="s">
        <v>2230</v>
      </c>
      <c r="Q461" t="s">
        <v>83</v>
      </c>
      <c r="R461" s="5">
        <v>78521</v>
      </c>
      <c r="S461" t="s">
        <v>84</v>
      </c>
      <c r="T461" t="s">
        <v>1756</v>
      </c>
      <c r="U461" t="s">
        <v>31</v>
      </c>
      <c r="V461" t="s">
        <v>32</v>
      </c>
      <c r="W461" t="s">
        <v>1757</v>
      </c>
      <c r="X461" s="9">
        <v>327.7328</v>
      </c>
      <c r="Y461">
        <v>2</v>
      </c>
      <c r="Z461" s="12">
        <v>0.32</v>
      </c>
      <c r="AA461" s="9">
        <v>-14.4588</v>
      </c>
      <c r="AB461" t="str">
        <f>IF(AND(SalesData[[#This Row],[Profit]]=0,SalesData[[#This Row],[Sales]]&gt;0),"Zero-Profit Order","OK")</f>
        <v>OK</v>
      </c>
      <c r="AC461" s="9">
        <f>IFERROR(SalesData[[#This Row],[Profit]]/SalesData[[#This Row],[Sales]],0)</f>
        <v>-4.4117647058823532E-2</v>
      </c>
      <c r="AE461"/>
    </row>
    <row r="462" spans="1:31" x14ac:dyDescent="0.25">
      <c r="A462">
        <v>2552</v>
      </c>
      <c r="B462" t="s">
        <v>1937</v>
      </c>
      <c r="C462" s="2">
        <v>42722</v>
      </c>
      <c r="D462" s="13">
        <v>43062</v>
      </c>
      <c r="E462" s="8">
        <f>IF(SalesData[[#This Row],[Ship Date]]&lt;SalesData[[#This Row],[Order Date]], SalesData[[#This Row],[Ship Date]], SalesData[[#This Row],[Order Date]])</f>
        <v>42722</v>
      </c>
      <c r="F462" s="8">
        <f>IF(SalesData[[#This Row],[Ship Date]]&lt;SalesData[[#This Row],[Order Date]], SalesData[[#This Row],[Order Date]], SalesData[[#This Row],[Ship Date]])</f>
        <v>43062</v>
      </c>
      <c r="G462" s="11">
        <f>SalesData[[#This Row],[Shipdate fixed]] - SalesData[[#This Row],[Orderdate fixed]]</f>
        <v>340</v>
      </c>
      <c r="H462" s="11">
        <f>YEAR(SalesData[[#This Row],[Orderdate fixed]])</f>
        <v>2016</v>
      </c>
      <c r="I462" s="11" t="str">
        <f>"Q"&amp;ROUNDUP(MONTH(SalesData[[#This Row],[Orderdate fixed]])/3,0)</f>
        <v>Q4</v>
      </c>
      <c r="J462" s="8" t="str">
        <f>TEXT(SalesData[[#This Row],[Orderdate fixed]],"mmm")</f>
        <v>Dec</v>
      </c>
      <c r="K462" t="s">
        <v>38</v>
      </c>
      <c r="L462" t="s">
        <v>1243</v>
      </c>
      <c r="M462" s="14" t="s">
        <v>1244</v>
      </c>
      <c r="N462" t="s">
        <v>25</v>
      </c>
      <c r="O462" t="s">
        <v>26</v>
      </c>
      <c r="P462" t="s">
        <v>27</v>
      </c>
      <c r="Q462" t="s">
        <v>28</v>
      </c>
      <c r="R462" s="5">
        <v>42420</v>
      </c>
      <c r="S462" t="s">
        <v>29</v>
      </c>
      <c r="T462" t="s">
        <v>1938</v>
      </c>
      <c r="U462" t="s">
        <v>31</v>
      </c>
      <c r="V462" t="s">
        <v>53</v>
      </c>
      <c r="W462" t="s">
        <v>1939</v>
      </c>
      <c r="X462" s="9">
        <v>821.88</v>
      </c>
      <c r="Y462">
        <v>6</v>
      </c>
      <c r="Z462" s="12">
        <v>0</v>
      </c>
      <c r="AA462" s="9">
        <v>213.68879999999999</v>
      </c>
      <c r="AB462" t="str">
        <f>IF(AND(SalesData[[#This Row],[Profit]]=0,SalesData[[#This Row],[Sales]]&gt;0),"Zero-Profit Order","OK")</f>
        <v>OK</v>
      </c>
      <c r="AC462" s="9">
        <f>IFERROR(SalesData[[#This Row],[Profit]]/SalesData[[#This Row],[Sales]],0)</f>
        <v>0.26</v>
      </c>
      <c r="AE462"/>
    </row>
    <row r="463" spans="1:31" x14ac:dyDescent="0.25">
      <c r="A463">
        <v>3835</v>
      </c>
      <c r="B463" t="s">
        <v>2568</v>
      </c>
      <c r="C463" s="2">
        <v>42769</v>
      </c>
      <c r="D463" s="13">
        <v>41967</v>
      </c>
      <c r="E463" s="8">
        <f>IF(SalesData[[#This Row],[Ship Date]]&lt;SalesData[[#This Row],[Order Date]], SalesData[[#This Row],[Ship Date]], SalesData[[#This Row],[Order Date]])</f>
        <v>41967</v>
      </c>
      <c r="F463" s="8">
        <f>IF(SalesData[[#This Row],[Ship Date]]&lt;SalesData[[#This Row],[Order Date]], SalesData[[#This Row],[Order Date]], SalesData[[#This Row],[Ship Date]])</f>
        <v>42769</v>
      </c>
      <c r="G463" s="11">
        <f>SalesData[[#This Row],[Shipdate fixed]] - SalesData[[#This Row],[Orderdate fixed]]</f>
        <v>802</v>
      </c>
      <c r="H463" s="11">
        <f>YEAR(SalesData[[#This Row],[Orderdate fixed]])</f>
        <v>2014</v>
      </c>
      <c r="I463" s="11" t="str">
        <f>"Q"&amp;ROUNDUP(MONTH(SalesData[[#This Row],[Orderdate fixed]])/3,0)</f>
        <v>Q4</v>
      </c>
      <c r="J463" s="8" t="str">
        <f>TEXT(SalesData[[#This Row],[Orderdate fixed]],"mmm")</f>
        <v>Nov</v>
      </c>
      <c r="K463" t="s">
        <v>407</v>
      </c>
      <c r="L463" t="s">
        <v>2569</v>
      </c>
      <c r="M463" s="14" t="s">
        <v>2570</v>
      </c>
      <c r="N463" t="s">
        <v>81</v>
      </c>
      <c r="O463" t="s">
        <v>26</v>
      </c>
      <c r="P463" t="s">
        <v>329</v>
      </c>
      <c r="Q463" t="s">
        <v>215</v>
      </c>
      <c r="R463" s="5">
        <v>43229</v>
      </c>
      <c r="S463" t="s">
        <v>62</v>
      </c>
      <c r="T463" t="s">
        <v>1287</v>
      </c>
      <c r="U463" t="s">
        <v>31</v>
      </c>
      <c r="V463" t="s">
        <v>35</v>
      </c>
      <c r="W463" t="s">
        <v>1288</v>
      </c>
      <c r="X463" s="9">
        <v>611.05799999999999</v>
      </c>
      <c r="Y463">
        <v>3</v>
      </c>
      <c r="Z463" s="12">
        <v>0.3</v>
      </c>
      <c r="AA463" s="9">
        <v>-34.9176</v>
      </c>
      <c r="AB463" t="str">
        <f>IF(AND(SalesData[[#This Row],[Profit]]=0,SalesData[[#This Row],[Sales]]&gt;0),"Zero-Profit Order","OK")</f>
        <v>OK</v>
      </c>
      <c r="AC463" s="9">
        <f>IFERROR(SalesData[[#This Row],[Profit]]/SalesData[[#This Row],[Sales]],0)</f>
        <v>-5.7142857142857141E-2</v>
      </c>
      <c r="AE463"/>
    </row>
    <row r="464" spans="1:31" x14ac:dyDescent="0.25">
      <c r="A464">
        <v>3603</v>
      </c>
      <c r="B464" t="s">
        <v>2481</v>
      </c>
      <c r="C464" s="2">
        <v>42693</v>
      </c>
      <c r="D464" s="13">
        <v>41967</v>
      </c>
      <c r="E464" s="8">
        <f>IF(SalesData[[#This Row],[Ship Date]]&lt;SalesData[[#This Row],[Order Date]], SalesData[[#This Row],[Ship Date]], SalesData[[#This Row],[Order Date]])</f>
        <v>41967</v>
      </c>
      <c r="F464" s="8">
        <f>IF(SalesData[[#This Row],[Ship Date]]&lt;SalesData[[#This Row],[Order Date]], SalesData[[#This Row],[Order Date]], SalesData[[#This Row],[Ship Date]])</f>
        <v>42693</v>
      </c>
      <c r="G464" s="11">
        <f>SalesData[[#This Row],[Shipdate fixed]] - SalesData[[#This Row],[Orderdate fixed]]</f>
        <v>726</v>
      </c>
      <c r="H464" s="11">
        <f>YEAR(SalesData[[#This Row],[Orderdate fixed]])</f>
        <v>2014</v>
      </c>
      <c r="I464" s="11" t="str">
        <f>"Q"&amp;ROUNDUP(MONTH(SalesData[[#This Row],[Orderdate fixed]])/3,0)</f>
        <v>Q4</v>
      </c>
      <c r="J464" s="8" t="str">
        <f>TEXT(SalesData[[#This Row],[Orderdate fixed]],"mmm")</f>
        <v>Nov</v>
      </c>
      <c r="K464" t="s">
        <v>38</v>
      </c>
      <c r="L464" t="s">
        <v>2482</v>
      </c>
      <c r="M464" s="14" t="s">
        <v>2483</v>
      </c>
      <c r="N464" t="s">
        <v>25</v>
      </c>
      <c r="O464" t="s">
        <v>26</v>
      </c>
      <c r="P464" t="s">
        <v>60</v>
      </c>
      <c r="Q464" t="s">
        <v>61</v>
      </c>
      <c r="R464" s="5">
        <v>19143</v>
      </c>
      <c r="S464" t="s">
        <v>62</v>
      </c>
      <c r="T464" t="s">
        <v>606</v>
      </c>
      <c r="U464" t="s">
        <v>31</v>
      </c>
      <c r="V464" t="s">
        <v>35</v>
      </c>
      <c r="W464" t="s">
        <v>607</v>
      </c>
      <c r="X464" s="9">
        <v>657.93</v>
      </c>
      <c r="Y464">
        <v>5</v>
      </c>
      <c r="Z464" s="12">
        <v>0.3</v>
      </c>
      <c r="AA464" s="9">
        <v>-93.99</v>
      </c>
      <c r="AB464" t="str">
        <f>IF(AND(SalesData[[#This Row],[Profit]]=0,SalesData[[#This Row],[Sales]]&gt;0),"Zero-Profit Order","OK")</f>
        <v>OK</v>
      </c>
      <c r="AC464" s="9">
        <f>IFERROR(SalesData[[#This Row],[Profit]]/SalesData[[#This Row],[Sales]],0)</f>
        <v>-0.14285714285714285</v>
      </c>
      <c r="AE464"/>
    </row>
    <row r="465" spans="1:31" x14ac:dyDescent="0.25">
      <c r="A465">
        <v>9286</v>
      </c>
      <c r="B465" t="s">
        <v>4212</v>
      </c>
      <c r="C465" s="2">
        <v>42747</v>
      </c>
      <c r="D465" s="13">
        <v>42332</v>
      </c>
      <c r="E465" s="8">
        <f>IF(SalesData[[#This Row],[Ship Date]]&lt;SalesData[[#This Row],[Order Date]], SalesData[[#This Row],[Ship Date]], SalesData[[#This Row],[Order Date]])</f>
        <v>42332</v>
      </c>
      <c r="F465" s="8">
        <f>IF(SalesData[[#This Row],[Ship Date]]&lt;SalesData[[#This Row],[Order Date]], SalesData[[#This Row],[Order Date]], SalesData[[#This Row],[Ship Date]])</f>
        <v>42747</v>
      </c>
      <c r="G465" s="11">
        <f>SalesData[[#This Row],[Shipdate fixed]] - SalesData[[#This Row],[Orderdate fixed]]</f>
        <v>415</v>
      </c>
      <c r="H465" s="11">
        <f>YEAR(SalesData[[#This Row],[Orderdate fixed]])</f>
        <v>2015</v>
      </c>
      <c r="I465" s="11" t="str">
        <f>"Q"&amp;ROUNDUP(MONTH(SalesData[[#This Row],[Orderdate fixed]])/3,0)</f>
        <v>Q4</v>
      </c>
      <c r="J465" s="8" t="str">
        <f>TEXT(SalesData[[#This Row],[Orderdate fixed]],"mmm")</f>
        <v>Nov</v>
      </c>
      <c r="K465" t="s">
        <v>78</v>
      </c>
      <c r="L465" t="s">
        <v>4213</v>
      </c>
      <c r="M465" s="14" t="s">
        <v>4214</v>
      </c>
      <c r="N465" t="s">
        <v>25</v>
      </c>
      <c r="O465" t="s">
        <v>26</v>
      </c>
      <c r="P465" t="s">
        <v>1016</v>
      </c>
      <c r="Q465" t="s">
        <v>1017</v>
      </c>
      <c r="R465" s="5">
        <v>28110</v>
      </c>
      <c r="S465" t="s">
        <v>29</v>
      </c>
      <c r="T465" t="s">
        <v>266</v>
      </c>
      <c r="U465" t="s">
        <v>31</v>
      </c>
      <c r="V465" t="s">
        <v>53</v>
      </c>
      <c r="W465" t="s">
        <v>267</v>
      </c>
      <c r="X465" s="9">
        <v>18.175999999999998</v>
      </c>
      <c r="Y465">
        <v>1</v>
      </c>
      <c r="Z465" s="12">
        <v>0.2</v>
      </c>
      <c r="AA465" s="9">
        <v>4.7712000000000003</v>
      </c>
      <c r="AB465" t="str">
        <f>IF(AND(SalesData[[#This Row],[Profit]]=0,SalesData[[#This Row],[Sales]]&gt;0),"Zero-Profit Order","OK")</f>
        <v>OK</v>
      </c>
      <c r="AC465" s="9">
        <f>IFERROR(SalesData[[#This Row],[Profit]]/SalesData[[#This Row],[Sales]],0)</f>
        <v>0.26250000000000007</v>
      </c>
      <c r="AE465"/>
    </row>
    <row r="466" spans="1:31" x14ac:dyDescent="0.25">
      <c r="A466">
        <v>9502</v>
      </c>
      <c r="B466" t="s">
        <v>4273</v>
      </c>
      <c r="C466" s="2">
        <v>42729</v>
      </c>
      <c r="D466" s="13">
        <v>42332</v>
      </c>
      <c r="E466" s="8">
        <f>IF(SalesData[[#This Row],[Ship Date]]&lt;SalesData[[#This Row],[Order Date]], SalesData[[#This Row],[Ship Date]], SalesData[[#This Row],[Order Date]])</f>
        <v>42332</v>
      </c>
      <c r="F466" s="8">
        <f>IF(SalesData[[#This Row],[Ship Date]]&lt;SalesData[[#This Row],[Order Date]], SalesData[[#This Row],[Order Date]], SalesData[[#This Row],[Ship Date]])</f>
        <v>42729</v>
      </c>
      <c r="G466" s="11">
        <f>SalesData[[#This Row],[Shipdate fixed]] - SalesData[[#This Row],[Orderdate fixed]]</f>
        <v>397</v>
      </c>
      <c r="H466" s="11">
        <f>YEAR(SalesData[[#This Row],[Orderdate fixed]])</f>
        <v>2015</v>
      </c>
      <c r="I466" s="11" t="str">
        <f>"Q"&amp;ROUNDUP(MONTH(SalesData[[#This Row],[Orderdate fixed]])/3,0)</f>
        <v>Q4</v>
      </c>
      <c r="J466" s="8" t="str">
        <f>TEXT(SalesData[[#This Row],[Orderdate fixed]],"mmm")</f>
        <v>Nov</v>
      </c>
      <c r="K466" t="s">
        <v>38</v>
      </c>
      <c r="L466" t="s">
        <v>3041</v>
      </c>
      <c r="M466" s="14" t="s">
        <v>3042</v>
      </c>
      <c r="N466" t="s">
        <v>25</v>
      </c>
      <c r="O466" t="s">
        <v>26</v>
      </c>
      <c r="P466" t="s">
        <v>310</v>
      </c>
      <c r="Q466" t="s">
        <v>50</v>
      </c>
      <c r="R466" s="5">
        <v>94109</v>
      </c>
      <c r="S466" t="s">
        <v>51</v>
      </c>
      <c r="T466" t="s">
        <v>2121</v>
      </c>
      <c r="U466" t="s">
        <v>31</v>
      </c>
      <c r="V466" t="s">
        <v>53</v>
      </c>
      <c r="W466" t="s">
        <v>2122</v>
      </c>
      <c r="X466" s="9">
        <v>32.04</v>
      </c>
      <c r="Y466">
        <v>3</v>
      </c>
      <c r="Z466" s="12">
        <v>0</v>
      </c>
      <c r="AA466" s="9">
        <v>8.01</v>
      </c>
      <c r="AB466" t="str">
        <f>IF(AND(SalesData[[#This Row],[Profit]]=0,SalesData[[#This Row],[Sales]]&gt;0),"Zero-Profit Order","OK")</f>
        <v>OK</v>
      </c>
      <c r="AC466" s="9">
        <f>IFERROR(SalesData[[#This Row],[Profit]]/SalesData[[#This Row],[Sales]],0)</f>
        <v>0.25</v>
      </c>
      <c r="AE466"/>
    </row>
    <row r="467" spans="1:31" x14ac:dyDescent="0.25">
      <c r="A467">
        <v>7917</v>
      </c>
      <c r="B467" t="s">
        <v>3864</v>
      </c>
      <c r="C467" s="2">
        <v>42728</v>
      </c>
      <c r="D467" s="13">
        <v>42332</v>
      </c>
      <c r="E467" s="8">
        <f>IF(SalesData[[#This Row],[Ship Date]]&lt;SalesData[[#This Row],[Order Date]], SalesData[[#This Row],[Ship Date]], SalesData[[#This Row],[Order Date]])</f>
        <v>42332</v>
      </c>
      <c r="F467" s="8">
        <f>IF(SalesData[[#This Row],[Ship Date]]&lt;SalesData[[#This Row],[Order Date]], SalesData[[#This Row],[Order Date]], SalesData[[#This Row],[Ship Date]])</f>
        <v>42728</v>
      </c>
      <c r="G467" s="11">
        <f>SalesData[[#This Row],[Shipdate fixed]] - SalesData[[#This Row],[Orderdate fixed]]</f>
        <v>396</v>
      </c>
      <c r="H467" s="11">
        <f>YEAR(SalesData[[#This Row],[Orderdate fixed]])</f>
        <v>2015</v>
      </c>
      <c r="I467" s="11" t="str">
        <f>"Q"&amp;ROUNDUP(MONTH(SalesData[[#This Row],[Orderdate fixed]])/3,0)</f>
        <v>Q4</v>
      </c>
      <c r="J467" s="8" t="str">
        <f>TEXT(SalesData[[#This Row],[Orderdate fixed]],"mmm")</f>
        <v>Nov</v>
      </c>
      <c r="K467" t="s">
        <v>38</v>
      </c>
      <c r="L467" t="s">
        <v>3865</v>
      </c>
      <c r="M467" s="14" t="s">
        <v>3866</v>
      </c>
      <c r="N467" t="s">
        <v>90</v>
      </c>
      <c r="O467" t="s">
        <v>26</v>
      </c>
      <c r="P467" t="s">
        <v>60</v>
      </c>
      <c r="Q467" t="s">
        <v>61</v>
      </c>
      <c r="R467" s="5">
        <v>19140</v>
      </c>
      <c r="S467" t="s">
        <v>62</v>
      </c>
      <c r="T467" t="s">
        <v>1009</v>
      </c>
      <c r="U467" t="s">
        <v>31</v>
      </c>
      <c r="V467" t="s">
        <v>35</v>
      </c>
      <c r="W467" t="s">
        <v>1010</v>
      </c>
      <c r="X467" s="9">
        <v>344.37200000000001</v>
      </c>
      <c r="Y467">
        <v>4</v>
      </c>
      <c r="Z467" s="12">
        <v>0.3</v>
      </c>
      <c r="AA467" s="9">
        <v>-93.472399999999993</v>
      </c>
      <c r="AB467" t="str">
        <f>IF(AND(SalesData[[#This Row],[Profit]]=0,SalesData[[#This Row],[Sales]]&gt;0),"Zero-Profit Order","OK")</f>
        <v>OK</v>
      </c>
      <c r="AC467" s="9">
        <f>IFERROR(SalesData[[#This Row],[Profit]]/SalesData[[#This Row],[Sales]],0)</f>
        <v>-0.27142857142857141</v>
      </c>
      <c r="AE467"/>
    </row>
    <row r="468" spans="1:31" x14ac:dyDescent="0.25">
      <c r="A468">
        <v>4060</v>
      </c>
      <c r="B468" t="s">
        <v>2686</v>
      </c>
      <c r="C468" s="2">
        <v>42727</v>
      </c>
      <c r="D468" s="13">
        <v>42332</v>
      </c>
      <c r="E468" s="8">
        <f>IF(SalesData[[#This Row],[Ship Date]]&lt;SalesData[[#This Row],[Order Date]], SalesData[[#This Row],[Ship Date]], SalesData[[#This Row],[Order Date]])</f>
        <v>42332</v>
      </c>
      <c r="F468" s="8">
        <f>IF(SalesData[[#This Row],[Ship Date]]&lt;SalesData[[#This Row],[Order Date]], SalesData[[#This Row],[Order Date]], SalesData[[#This Row],[Ship Date]])</f>
        <v>42727</v>
      </c>
      <c r="G468" s="11">
        <f>SalesData[[#This Row],[Shipdate fixed]] - SalesData[[#This Row],[Orderdate fixed]]</f>
        <v>395</v>
      </c>
      <c r="H468" s="11">
        <f>YEAR(SalesData[[#This Row],[Orderdate fixed]])</f>
        <v>2015</v>
      </c>
      <c r="I468" s="11" t="str">
        <f>"Q"&amp;ROUNDUP(MONTH(SalesData[[#This Row],[Orderdate fixed]])/3,0)</f>
        <v>Q4</v>
      </c>
      <c r="J468" s="8" t="str">
        <f>TEXT(SalesData[[#This Row],[Orderdate fixed]],"mmm")</f>
        <v>Nov</v>
      </c>
      <c r="K468" t="s">
        <v>38</v>
      </c>
      <c r="L468" t="s">
        <v>205</v>
      </c>
      <c r="M468" s="14" t="s">
        <v>206</v>
      </c>
      <c r="N468" t="s">
        <v>25</v>
      </c>
      <c r="O468" t="s">
        <v>26</v>
      </c>
      <c r="P468" t="s">
        <v>1451</v>
      </c>
      <c r="Q468" t="s">
        <v>50</v>
      </c>
      <c r="R468" s="5">
        <v>94601</v>
      </c>
      <c r="S468" t="s">
        <v>51</v>
      </c>
      <c r="T468" t="s">
        <v>561</v>
      </c>
      <c r="U468" t="s">
        <v>31</v>
      </c>
      <c r="V468" t="s">
        <v>35</v>
      </c>
      <c r="W468" t="s">
        <v>562</v>
      </c>
      <c r="X468" s="9">
        <v>572.16</v>
      </c>
      <c r="Y468">
        <v>3</v>
      </c>
      <c r="Z468" s="12">
        <v>0.2</v>
      </c>
      <c r="AA468" s="9">
        <v>35.76</v>
      </c>
      <c r="AB468" t="str">
        <f>IF(AND(SalesData[[#This Row],[Profit]]=0,SalesData[[#This Row],[Sales]]&gt;0),"Zero-Profit Order","OK")</f>
        <v>OK</v>
      </c>
      <c r="AC468" s="9">
        <f>IFERROR(SalesData[[#This Row],[Profit]]/SalesData[[#This Row],[Sales]],0)</f>
        <v>6.25E-2</v>
      </c>
      <c r="AE468"/>
    </row>
    <row r="469" spans="1:31" x14ac:dyDescent="0.25">
      <c r="A469">
        <v>2790</v>
      </c>
      <c r="B469" t="s">
        <v>2074</v>
      </c>
      <c r="C469" s="2">
        <v>41665</v>
      </c>
      <c r="D469" s="13">
        <v>41802</v>
      </c>
      <c r="E469" s="8">
        <f>IF(SalesData[[#This Row],[Ship Date]]&lt;SalesData[[#This Row],[Order Date]], SalesData[[#This Row],[Ship Date]], SalesData[[#This Row],[Order Date]])</f>
        <v>41665</v>
      </c>
      <c r="F469" s="8">
        <f>IF(SalesData[[#This Row],[Ship Date]]&lt;SalesData[[#This Row],[Order Date]], SalesData[[#This Row],[Order Date]], SalesData[[#This Row],[Ship Date]])</f>
        <v>41802</v>
      </c>
      <c r="G469" s="11">
        <f>SalesData[[#This Row],[Shipdate fixed]] - SalesData[[#This Row],[Orderdate fixed]]</f>
        <v>137</v>
      </c>
      <c r="H469" s="11">
        <f>YEAR(SalesData[[#This Row],[Orderdate fixed]])</f>
        <v>2014</v>
      </c>
      <c r="I469" s="11" t="str">
        <f>"Q"&amp;ROUNDUP(MONTH(SalesData[[#This Row],[Orderdate fixed]])/3,0)</f>
        <v>Q1</v>
      </c>
      <c r="J469" s="8" t="str">
        <f>TEXT(SalesData[[#This Row],[Orderdate fixed]],"mmm")</f>
        <v>Jan</v>
      </c>
      <c r="K469" t="s">
        <v>38</v>
      </c>
      <c r="L469" t="s">
        <v>2075</v>
      </c>
      <c r="M469" s="14" t="s">
        <v>2076</v>
      </c>
      <c r="N469" t="s">
        <v>81</v>
      </c>
      <c r="O469" t="s">
        <v>26</v>
      </c>
      <c r="P469" t="s">
        <v>2077</v>
      </c>
      <c r="Q469" t="s">
        <v>83</v>
      </c>
      <c r="R469" s="5">
        <v>78415</v>
      </c>
      <c r="S469" t="s">
        <v>84</v>
      </c>
      <c r="T469" t="s">
        <v>678</v>
      </c>
      <c r="U469" t="s">
        <v>31</v>
      </c>
      <c r="V469" t="s">
        <v>53</v>
      </c>
      <c r="W469" t="s">
        <v>679</v>
      </c>
      <c r="X469" s="9">
        <v>39.96</v>
      </c>
      <c r="Y469">
        <v>5</v>
      </c>
      <c r="Z469" s="12">
        <v>0.6</v>
      </c>
      <c r="AA469" s="9">
        <v>-23.975999999999999</v>
      </c>
      <c r="AB469" t="str">
        <f>IF(AND(SalesData[[#This Row],[Profit]]=0,SalesData[[#This Row],[Sales]]&gt;0),"Zero-Profit Order","OK")</f>
        <v>OK</v>
      </c>
      <c r="AC469" s="9">
        <f>IFERROR(SalesData[[#This Row],[Profit]]/SalesData[[#This Row],[Sales]],0)</f>
        <v>-0.6</v>
      </c>
      <c r="AE469"/>
    </row>
    <row r="470" spans="1:31" x14ac:dyDescent="0.25">
      <c r="A470">
        <v>8407</v>
      </c>
      <c r="B470" t="s">
        <v>4008</v>
      </c>
      <c r="C470" s="2">
        <v>42385</v>
      </c>
      <c r="D470" s="13">
        <v>43076</v>
      </c>
      <c r="E470" s="8">
        <f>IF(SalesData[[#This Row],[Ship Date]]&lt;SalesData[[#This Row],[Order Date]], SalesData[[#This Row],[Ship Date]], SalesData[[#This Row],[Order Date]])</f>
        <v>42385</v>
      </c>
      <c r="F470" s="8">
        <f>IF(SalesData[[#This Row],[Ship Date]]&lt;SalesData[[#This Row],[Order Date]], SalesData[[#This Row],[Order Date]], SalesData[[#This Row],[Ship Date]])</f>
        <v>43076</v>
      </c>
      <c r="G470" s="11">
        <f>SalesData[[#This Row],[Shipdate fixed]] - SalesData[[#This Row],[Orderdate fixed]]</f>
        <v>691</v>
      </c>
      <c r="H470" s="11">
        <f>YEAR(SalesData[[#This Row],[Orderdate fixed]])</f>
        <v>2016</v>
      </c>
      <c r="I470" s="11" t="str">
        <f>"Q"&amp;ROUNDUP(MONTH(SalesData[[#This Row],[Orderdate fixed]])/3,0)</f>
        <v>Q1</v>
      </c>
      <c r="J470" s="8" t="str">
        <f>TEXT(SalesData[[#This Row],[Orderdate fixed]],"mmm")</f>
        <v>Jan</v>
      </c>
      <c r="K470" t="s">
        <v>38</v>
      </c>
      <c r="L470" t="s">
        <v>4009</v>
      </c>
      <c r="M470" s="14" t="s">
        <v>4010</v>
      </c>
      <c r="N470" t="s">
        <v>81</v>
      </c>
      <c r="O470" t="s">
        <v>26</v>
      </c>
      <c r="P470" t="s">
        <v>214</v>
      </c>
      <c r="Q470" t="s">
        <v>184</v>
      </c>
      <c r="R470" s="5">
        <v>19711</v>
      </c>
      <c r="S470" t="s">
        <v>62</v>
      </c>
      <c r="T470" t="s">
        <v>3563</v>
      </c>
      <c r="U470" t="s">
        <v>31</v>
      </c>
      <c r="V470" t="s">
        <v>53</v>
      </c>
      <c r="W470" t="s">
        <v>3564</v>
      </c>
      <c r="X470" s="9">
        <v>39.979999999999997</v>
      </c>
      <c r="Y470">
        <v>2</v>
      </c>
      <c r="Z470" s="12">
        <v>0</v>
      </c>
      <c r="AA470" s="9">
        <v>9.1953999999999994</v>
      </c>
      <c r="AB470" t="str">
        <f>IF(AND(SalesData[[#This Row],[Profit]]=0,SalesData[[#This Row],[Sales]]&gt;0),"Zero-Profit Order","OK")</f>
        <v>OK</v>
      </c>
      <c r="AC470" s="9">
        <f>IFERROR(SalesData[[#This Row],[Profit]]/SalesData[[#This Row],[Sales]],0)</f>
        <v>0.23</v>
      </c>
      <c r="AE470"/>
    </row>
    <row r="471" spans="1:31" x14ac:dyDescent="0.25">
      <c r="A471">
        <v>1409</v>
      </c>
      <c r="B471" t="s">
        <v>1241</v>
      </c>
      <c r="C471" s="2">
        <v>42016</v>
      </c>
      <c r="D471" s="13">
        <v>42530</v>
      </c>
      <c r="E471" s="8">
        <f>IF(SalesData[[#This Row],[Ship Date]]&lt;SalesData[[#This Row],[Order Date]], SalesData[[#This Row],[Ship Date]], SalesData[[#This Row],[Order Date]])</f>
        <v>42016</v>
      </c>
      <c r="F471" s="8">
        <f>IF(SalesData[[#This Row],[Ship Date]]&lt;SalesData[[#This Row],[Order Date]], SalesData[[#This Row],[Order Date]], SalesData[[#This Row],[Ship Date]])</f>
        <v>42530</v>
      </c>
      <c r="G471" s="11">
        <f>SalesData[[#This Row],[Shipdate fixed]] - SalesData[[#This Row],[Orderdate fixed]]</f>
        <v>514</v>
      </c>
      <c r="H471" s="11">
        <f>YEAR(SalesData[[#This Row],[Orderdate fixed]])</f>
        <v>2015</v>
      </c>
      <c r="I471" s="11" t="str">
        <f>"Q"&amp;ROUNDUP(MONTH(SalesData[[#This Row],[Orderdate fixed]])/3,0)</f>
        <v>Q1</v>
      </c>
      <c r="J471" s="8" t="str">
        <f>TEXT(SalesData[[#This Row],[Orderdate fixed]],"mmm")</f>
        <v>Jan</v>
      </c>
      <c r="K471" t="s">
        <v>38</v>
      </c>
      <c r="L471" t="s">
        <v>1012</v>
      </c>
      <c r="M471" s="14" t="s">
        <v>1013</v>
      </c>
      <c r="N471" t="s">
        <v>25</v>
      </c>
      <c r="O471" t="s">
        <v>26</v>
      </c>
      <c r="P471" t="s">
        <v>158</v>
      </c>
      <c r="Q471" t="s">
        <v>109</v>
      </c>
      <c r="R471" s="5">
        <v>10024</v>
      </c>
      <c r="S471" t="s">
        <v>62</v>
      </c>
      <c r="T471" t="s">
        <v>382</v>
      </c>
      <c r="U471" t="s">
        <v>31</v>
      </c>
      <c r="V471" t="s">
        <v>53</v>
      </c>
      <c r="W471" t="s">
        <v>383</v>
      </c>
      <c r="X471" s="9">
        <v>39.979999999999997</v>
      </c>
      <c r="Y471">
        <v>2</v>
      </c>
      <c r="Z471" s="12">
        <v>0</v>
      </c>
      <c r="AA471" s="9">
        <v>9.9949999999999992</v>
      </c>
      <c r="AB471" t="str">
        <f>IF(AND(SalesData[[#This Row],[Profit]]=0,SalesData[[#This Row],[Sales]]&gt;0),"Zero-Profit Order","OK")</f>
        <v>OK</v>
      </c>
      <c r="AC471" s="9">
        <f>IFERROR(SalesData[[#This Row],[Profit]]/SalesData[[#This Row],[Sales]],0)</f>
        <v>0.25</v>
      </c>
      <c r="AE471"/>
    </row>
    <row r="472" spans="1:31" x14ac:dyDescent="0.25">
      <c r="A472">
        <v>479</v>
      </c>
      <c r="B472" t="s">
        <v>517</v>
      </c>
      <c r="C472" s="2">
        <v>42618</v>
      </c>
      <c r="D472" s="13">
        <v>42411</v>
      </c>
      <c r="E472" s="8">
        <f>IF(SalesData[[#This Row],[Ship Date]]&lt;SalesData[[#This Row],[Order Date]], SalesData[[#This Row],[Ship Date]], SalesData[[#This Row],[Order Date]])</f>
        <v>42411</v>
      </c>
      <c r="F472" s="8">
        <f>IF(SalesData[[#This Row],[Ship Date]]&lt;SalesData[[#This Row],[Order Date]], SalesData[[#This Row],[Order Date]], SalesData[[#This Row],[Ship Date]])</f>
        <v>42618</v>
      </c>
      <c r="G472" s="11">
        <f>SalesData[[#This Row],[Shipdate fixed]] - SalesData[[#This Row],[Orderdate fixed]]</f>
        <v>207</v>
      </c>
      <c r="H472" s="11">
        <f>YEAR(SalesData[[#This Row],[Orderdate fixed]])</f>
        <v>2016</v>
      </c>
      <c r="I472" s="11" t="str">
        <f>"Q"&amp;ROUNDUP(MONTH(SalesData[[#This Row],[Orderdate fixed]])/3,0)</f>
        <v>Q1</v>
      </c>
      <c r="J472" s="8" t="str">
        <f>TEXT(SalesData[[#This Row],[Orderdate fixed]],"mmm")</f>
        <v>Feb</v>
      </c>
      <c r="K472" t="s">
        <v>38</v>
      </c>
      <c r="L472" t="s">
        <v>518</v>
      </c>
      <c r="M472" s="14" t="s">
        <v>519</v>
      </c>
      <c r="N472" t="s">
        <v>25</v>
      </c>
      <c r="O472" t="s">
        <v>26</v>
      </c>
      <c r="P472" t="s">
        <v>108</v>
      </c>
      <c r="Q472" t="s">
        <v>109</v>
      </c>
      <c r="R472" s="5">
        <v>12180</v>
      </c>
      <c r="S472" t="s">
        <v>62</v>
      </c>
      <c r="T472" t="s">
        <v>355</v>
      </c>
      <c r="U472" t="s">
        <v>31</v>
      </c>
      <c r="V472" t="s">
        <v>53</v>
      </c>
      <c r="W472" t="s">
        <v>356</v>
      </c>
      <c r="X472" s="9">
        <v>40.200000000000003</v>
      </c>
      <c r="Y472">
        <v>3</v>
      </c>
      <c r="Z472" s="12">
        <v>0</v>
      </c>
      <c r="AA472" s="9">
        <v>19.295999999999999</v>
      </c>
      <c r="AB472" t="str">
        <f>IF(AND(SalesData[[#This Row],[Profit]]=0,SalesData[[#This Row],[Sales]]&gt;0),"Zero-Profit Order","OK")</f>
        <v>OK</v>
      </c>
      <c r="AC472" s="9">
        <f>IFERROR(SalesData[[#This Row],[Profit]]/SalesData[[#This Row],[Sales]],0)</f>
        <v>0.47999999999999993</v>
      </c>
      <c r="AE472"/>
    </row>
    <row r="473" spans="1:31" x14ac:dyDescent="0.25">
      <c r="A473">
        <v>8010</v>
      </c>
      <c r="B473" t="s">
        <v>3887</v>
      </c>
      <c r="C473" s="2">
        <v>42697</v>
      </c>
      <c r="D473" s="13">
        <v>42332</v>
      </c>
      <c r="E473" s="8">
        <f>IF(SalesData[[#This Row],[Ship Date]]&lt;SalesData[[#This Row],[Order Date]], SalesData[[#This Row],[Ship Date]], SalesData[[#This Row],[Order Date]])</f>
        <v>42332</v>
      </c>
      <c r="F473" s="8">
        <f>IF(SalesData[[#This Row],[Ship Date]]&lt;SalesData[[#This Row],[Order Date]], SalesData[[#This Row],[Order Date]], SalesData[[#This Row],[Ship Date]])</f>
        <v>42697</v>
      </c>
      <c r="G473" s="11">
        <f>SalesData[[#This Row],[Shipdate fixed]] - SalesData[[#This Row],[Orderdate fixed]]</f>
        <v>365</v>
      </c>
      <c r="H473" s="11">
        <f>YEAR(SalesData[[#This Row],[Orderdate fixed]])</f>
        <v>2015</v>
      </c>
      <c r="I473" s="11" t="str">
        <f>"Q"&amp;ROUNDUP(MONTH(SalesData[[#This Row],[Orderdate fixed]])/3,0)</f>
        <v>Q4</v>
      </c>
      <c r="J473" s="8" t="str">
        <f>TEXT(SalesData[[#This Row],[Orderdate fixed]],"mmm")</f>
        <v>Nov</v>
      </c>
      <c r="K473" t="s">
        <v>38</v>
      </c>
      <c r="L473" t="s">
        <v>2674</v>
      </c>
      <c r="M473" s="14" t="s">
        <v>2675</v>
      </c>
      <c r="N473" t="s">
        <v>25</v>
      </c>
      <c r="O473" t="s">
        <v>26</v>
      </c>
      <c r="P473" t="s">
        <v>2997</v>
      </c>
      <c r="Q473" t="s">
        <v>1503</v>
      </c>
      <c r="R473" s="5">
        <v>73120</v>
      </c>
      <c r="S473" t="s">
        <v>84</v>
      </c>
      <c r="T473" t="s">
        <v>3572</v>
      </c>
      <c r="U473" t="s">
        <v>31</v>
      </c>
      <c r="V473" t="s">
        <v>35</v>
      </c>
      <c r="W473" t="s">
        <v>3573</v>
      </c>
      <c r="X473" s="9">
        <v>1323.9</v>
      </c>
      <c r="Y473">
        <v>5</v>
      </c>
      <c r="Z473" s="12">
        <v>0</v>
      </c>
      <c r="AA473" s="9">
        <v>383.93099999999998</v>
      </c>
      <c r="AB473" t="str">
        <f>IF(AND(SalesData[[#This Row],[Profit]]=0,SalesData[[#This Row],[Sales]]&gt;0),"Zero-Profit Order","OK")</f>
        <v>OK</v>
      </c>
      <c r="AC473" s="9">
        <f>IFERROR(SalesData[[#This Row],[Profit]]/SalesData[[#This Row],[Sales]],0)</f>
        <v>0.28999999999999998</v>
      </c>
      <c r="AE473"/>
    </row>
    <row r="474" spans="1:31" x14ac:dyDescent="0.25">
      <c r="A474">
        <v>1107</v>
      </c>
      <c r="B474" t="s">
        <v>1026</v>
      </c>
      <c r="C474" s="2">
        <v>42716</v>
      </c>
      <c r="D474" s="13">
        <v>42698</v>
      </c>
      <c r="E474" s="8">
        <f>IF(SalesData[[#This Row],[Ship Date]]&lt;SalesData[[#This Row],[Order Date]], SalesData[[#This Row],[Ship Date]], SalesData[[#This Row],[Order Date]])</f>
        <v>42698</v>
      </c>
      <c r="F474" s="8">
        <f>IF(SalesData[[#This Row],[Ship Date]]&lt;SalesData[[#This Row],[Order Date]], SalesData[[#This Row],[Order Date]], SalesData[[#This Row],[Ship Date]])</f>
        <v>42716</v>
      </c>
      <c r="G474" s="11">
        <f>SalesData[[#This Row],[Shipdate fixed]] - SalesData[[#This Row],[Orderdate fixed]]</f>
        <v>18</v>
      </c>
      <c r="H474" s="11">
        <f>YEAR(SalesData[[#This Row],[Orderdate fixed]])</f>
        <v>2016</v>
      </c>
      <c r="I474" s="11" t="str">
        <f>"Q"&amp;ROUNDUP(MONTH(SalesData[[#This Row],[Orderdate fixed]])/3,0)</f>
        <v>Q4</v>
      </c>
      <c r="J474" s="8" t="str">
        <f>TEXT(SalesData[[#This Row],[Orderdate fixed]],"mmm")</f>
        <v>Nov</v>
      </c>
      <c r="K474" t="s">
        <v>38</v>
      </c>
      <c r="L474" t="s">
        <v>1027</v>
      </c>
      <c r="M474" s="14" t="s">
        <v>1028</v>
      </c>
      <c r="N474" t="s">
        <v>25</v>
      </c>
      <c r="O474" t="s">
        <v>26</v>
      </c>
      <c r="P474" t="s">
        <v>91</v>
      </c>
      <c r="Q474" t="s">
        <v>83</v>
      </c>
      <c r="R474" s="5">
        <v>77041</v>
      </c>
      <c r="S474" t="s">
        <v>84</v>
      </c>
      <c r="T474" t="s">
        <v>481</v>
      </c>
      <c r="U474" t="s">
        <v>31</v>
      </c>
      <c r="V474" t="s">
        <v>53</v>
      </c>
      <c r="W474" t="s">
        <v>482</v>
      </c>
      <c r="X474" s="9">
        <v>2.3279999999999998</v>
      </c>
      <c r="Y474">
        <v>2</v>
      </c>
      <c r="Z474" s="12">
        <v>0.6</v>
      </c>
      <c r="AA474" s="9">
        <v>-0.75660000000000005</v>
      </c>
      <c r="AB474" t="str">
        <f>IF(AND(SalesData[[#This Row],[Profit]]=0,SalesData[[#This Row],[Sales]]&gt;0),"Zero-Profit Order","OK")</f>
        <v>OK</v>
      </c>
      <c r="AC474" s="9">
        <f>IFERROR(SalesData[[#This Row],[Profit]]/SalesData[[#This Row],[Sales]],0)</f>
        <v>-0.32500000000000007</v>
      </c>
      <c r="AE474"/>
    </row>
    <row r="475" spans="1:31" x14ac:dyDescent="0.25">
      <c r="A475">
        <v>293</v>
      </c>
      <c r="B475" t="s">
        <v>326</v>
      </c>
      <c r="C475" s="2">
        <v>42734</v>
      </c>
      <c r="D475" s="13">
        <v>42698</v>
      </c>
      <c r="E475" s="8">
        <f>IF(SalesData[[#This Row],[Ship Date]]&lt;SalesData[[#This Row],[Order Date]], SalesData[[#This Row],[Ship Date]], SalesData[[#This Row],[Order Date]])</f>
        <v>42698</v>
      </c>
      <c r="F475" s="8">
        <f>IF(SalesData[[#This Row],[Ship Date]]&lt;SalesData[[#This Row],[Order Date]], SalesData[[#This Row],[Order Date]], SalesData[[#This Row],[Ship Date]])</f>
        <v>42734</v>
      </c>
      <c r="G475" s="11">
        <f>SalesData[[#This Row],[Shipdate fixed]] - SalesData[[#This Row],[Orderdate fixed]]</f>
        <v>36</v>
      </c>
      <c r="H475" s="11">
        <f>YEAR(SalesData[[#This Row],[Orderdate fixed]])</f>
        <v>2016</v>
      </c>
      <c r="I475" s="11" t="str">
        <f>"Q"&amp;ROUNDUP(MONTH(SalesData[[#This Row],[Orderdate fixed]])/3,0)</f>
        <v>Q4</v>
      </c>
      <c r="J475" s="8" t="str">
        <f>TEXT(SalesData[[#This Row],[Orderdate fixed]],"mmm")</f>
        <v>Nov</v>
      </c>
      <c r="K475" t="s">
        <v>22</v>
      </c>
      <c r="L475" t="s">
        <v>327</v>
      </c>
      <c r="M475" s="14" t="s">
        <v>328</v>
      </c>
      <c r="N475" t="s">
        <v>90</v>
      </c>
      <c r="O475" t="s">
        <v>26</v>
      </c>
      <c r="P475" t="s">
        <v>329</v>
      </c>
      <c r="Q475" t="s">
        <v>215</v>
      </c>
      <c r="R475" s="5">
        <v>43229</v>
      </c>
      <c r="S475" t="s">
        <v>62</v>
      </c>
      <c r="T475" t="s">
        <v>330</v>
      </c>
      <c r="U475" t="s">
        <v>31</v>
      </c>
      <c r="V475" t="s">
        <v>32</v>
      </c>
      <c r="W475" t="s">
        <v>331</v>
      </c>
      <c r="X475" s="9">
        <v>86.97</v>
      </c>
      <c r="Y475">
        <v>3</v>
      </c>
      <c r="Z475" s="12">
        <v>0.5</v>
      </c>
      <c r="AA475" s="9">
        <v>-48.703200000000002</v>
      </c>
      <c r="AB475" t="str">
        <f>IF(AND(SalesData[[#This Row],[Profit]]=0,SalesData[[#This Row],[Sales]]&gt;0),"Zero-Profit Order","OK")</f>
        <v>OK</v>
      </c>
      <c r="AC475" s="9">
        <f>IFERROR(SalesData[[#This Row],[Profit]]/SalesData[[#This Row],[Sales]],0)</f>
        <v>-0.56000000000000005</v>
      </c>
      <c r="AE475"/>
    </row>
    <row r="476" spans="1:31" x14ac:dyDescent="0.25">
      <c r="A476">
        <v>2945</v>
      </c>
      <c r="B476" t="s">
        <v>2163</v>
      </c>
      <c r="C476" s="2">
        <v>42723</v>
      </c>
      <c r="D476" s="13">
        <v>43063</v>
      </c>
      <c r="E476" s="8">
        <f>IF(SalesData[[#This Row],[Ship Date]]&lt;SalesData[[#This Row],[Order Date]], SalesData[[#This Row],[Ship Date]], SalesData[[#This Row],[Order Date]])</f>
        <v>42723</v>
      </c>
      <c r="F476" s="8">
        <f>IF(SalesData[[#This Row],[Ship Date]]&lt;SalesData[[#This Row],[Order Date]], SalesData[[#This Row],[Order Date]], SalesData[[#This Row],[Ship Date]])</f>
        <v>43063</v>
      </c>
      <c r="G476" s="11">
        <f>SalesData[[#This Row],[Shipdate fixed]] - SalesData[[#This Row],[Orderdate fixed]]</f>
        <v>340</v>
      </c>
      <c r="H476" s="11">
        <f>YEAR(SalesData[[#This Row],[Orderdate fixed]])</f>
        <v>2016</v>
      </c>
      <c r="I476" s="11" t="str">
        <f>"Q"&amp;ROUNDUP(MONTH(SalesData[[#This Row],[Orderdate fixed]])/3,0)</f>
        <v>Q4</v>
      </c>
      <c r="J476" s="8" t="str">
        <f>TEXT(SalesData[[#This Row],[Orderdate fixed]],"mmm")</f>
        <v>Dec</v>
      </c>
      <c r="K476" t="s">
        <v>38</v>
      </c>
      <c r="L476" t="s">
        <v>1353</v>
      </c>
      <c r="M476" s="14" t="s">
        <v>1354</v>
      </c>
      <c r="N476" t="s">
        <v>25</v>
      </c>
      <c r="O476" t="s">
        <v>26</v>
      </c>
      <c r="P476" t="s">
        <v>49</v>
      </c>
      <c r="Q476" t="s">
        <v>50</v>
      </c>
      <c r="R476" s="5">
        <v>90049</v>
      </c>
      <c r="S476" t="s">
        <v>51</v>
      </c>
      <c r="T476" t="s">
        <v>2164</v>
      </c>
      <c r="U476" t="s">
        <v>31</v>
      </c>
      <c r="V476" t="s">
        <v>53</v>
      </c>
      <c r="W476" t="s">
        <v>2165</v>
      </c>
      <c r="X476" s="9">
        <v>18.7</v>
      </c>
      <c r="Y476">
        <v>1</v>
      </c>
      <c r="Z476" s="12">
        <v>0</v>
      </c>
      <c r="AA476" s="9">
        <v>7.1059999999999999</v>
      </c>
      <c r="AB476" t="str">
        <f>IF(AND(SalesData[[#This Row],[Profit]]=0,SalesData[[#This Row],[Sales]]&gt;0),"Zero-Profit Order","OK")</f>
        <v>OK</v>
      </c>
      <c r="AC476" s="9">
        <f>IFERROR(SalesData[[#This Row],[Profit]]/SalesData[[#This Row],[Sales]],0)</f>
        <v>0.38</v>
      </c>
      <c r="AE476"/>
    </row>
    <row r="477" spans="1:31" x14ac:dyDescent="0.25">
      <c r="A477">
        <v>2930</v>
      </c>
      <c r="B477" t="s">
        <v>2155</v>
      </c>
      <c r="C477" s="2">
        <v>42712</v>
      </c>
      <c r="D477" s="13">
        <v>43063</v>
      </c>
      <c r="E477" s="8">
        <f>IF(SalesData[[#This Row],[Ship Date]]&lt;SalesData[[#This Row],[Order Date]], SalesData[[#This Row],[Ship Date]], SalesData[[#This Row],[Order Date]])</f>
        <v>42712</v>
      </c>
      <c r="F477" s="8">
        <f>IF(SalesData[[#This Row],[Ship Date]]&lt;SalesData[[#This Row],[Order Date]], SalesData[[#This Row],[Order Date]], SalesData[[#This Row],[Ship Date]])</f>
        <v>43063</v>
      </c>
      <c r="G477" s="11">
        <f>SalesData[[#This Row],[Shipdate fixed]] - SalesData[[#This Row],[Orderdate fixed]]</f>
        <v>351</v>
      </c>
      <c r="H477" s="11">
        <f>YEAR(SalesData[[#This Row],[Orderdate fixed]])</f>
        <v>2016</v>
      </c>
      <c r="I477" s="11" t="str">
        <f>"Q"&amp;ROUNDUP(MONTH(SalesData[[#This Row],[Orderdate fixed]])/3,0)</f>
        <v>Q4</v>
      </c>
      <c r="J477" s="8" t="str">
        <f>TEXT(SalesData[[#This Row],[Orderdate fixed]],"mmm")</f>
        <v>Dec</v>
      </c>
      <c r="K477" t="s">
        <v>38</v>
      </c>
      <c r="L477" t="s">
        <v>1263</v>
      </c>
      <c r="M477" s="14" t="s">
        <v>1264</v>
      </c>
      <c r="N477" t="s">
        <v>90</v>
      </c>
      <c r="O477" t="s">
        <v>26</v>
      </c>
      <c r="P477" t="s">
        <v>2156</v>
      </c>
      <c r="Q477" t="s">
        <v>272</v>
      </c>
      <c r="R477" s="5">
        <v>48601</v>
      </c>
      <c r="S477" t="s">
        <v>84</v>
      </c>
      <c r="T477" t="s">
        <v>783</v>
      </c>
      <c r="U477" t="s">
        <v>31</v>
      </c>
      <c r="V477" t="s">
        <v>53</v>
      </c>
      <c r="W477" t="s">
        <v>784</v>
      </c>
      <c r="X477" s="9">
        <v>19.760000000000002</v>
      </c>
      <c r="Y477">
        <v>4</v>
      </c>
      <c r="Z477" s="12">
        <v>0</v>
      </c>
      <c r="AA477" s="9">
        <v>8.2992000000000008</v>
      </c>
      <c r="AB477" t="str">
        <f>IF(AND(SalesData[[#This Row],[Profit]]=0,SalesData[[#This Row],[Sales]]&gt;0),"Zero-Profit Order","OK")</f>
        <v>OK</v>
      </c>
      <c r="AC477" s="9">
        <f>IFERROR(SalesData[[#This Row],[Profit]]/SalesData[[#This Row],[Sales]],0)</f>
        <v>0.42</v>
      </c>
      <c r="AE477"/>
    </row>
    <row r="478" spans="1:31" x14ac:dyDescent="0.25">
      <c r="A478">
        <v>3381</v>
      </c>
      <c r="B478" t="s">
        <v>2405</v>
      </c>
      <c r="C478" s="2">
        <v>42765</v>
      </c>
      <c r="D478" s="13">
        <v>43063</v>
      </c>
      <c r="E478" s="8">
        <f>IF(SalesData[[#This Row],[Ship Date]]&lt;SalesData[[#This Row],[Order Date]], SalesData[[#This Row],[Ship Date]], SalesData[[#This Row],[Order Date]])</f>
        <v>42765</v>
      </c>
      <c r="F478" s="8">
        <f>IF(SalesData[[#This Row],[Ship Date]]&lt;SalesData[[#This Row],[Order Date]], SalesData[[#This Row],[Order Date]], SalesData[[#This Row],[Ship Date]])</f>
        <v>43063</v>
      </c>
      <c r="G478" s="11">
        <f>SalesData[[#This Row],[Shipdate fixed]] - SalesData[[#This Row],[Orderdate fixed]]</f>
        <v>298</v>
      </c>
      <c r="H478" s="11">
        <f>YEAR(SalesData[[#This Row],[Orderdate fixed]])</f>
        <v>2017</v>
      </c>
      <c r="I478" s="11" t="str">
        <f>"Q"&amp;ROUNDUP(MONTH(SalesData[[#This Row],[Orderdate fixed]])/3,0)</f>
        <v>Q1</v>
      </c>
      <c r="J478" s="8" t="str">
        <f>TEXT(SalesData[[#This Row],[Orderdate fixed]],"mmm")</f>
        <v>Jan</v>
      </c>
      <c r="K478" t="s">
        <v>78</v>
      </c>
      <c r="L478" t="s">
        <v>2127</v>
      </c>
      <c r="M478" s="14" t="s">
        <v>2128</v>
      </c>
      <c r="N478" t="s">
        <v>25</v>
      </c>
      <c r="O478" t="s">
        <v>26</v>
      </c>
      <c r="P478" t="s">
        <v>60</v>
      </c>
      <c r="Q478" t="s">
        <v>61</v>
      </c>
      <c r="R478" s="5">
        <v>19120</v>
      </c>
      <c r="S478" t="s">
        <v>62</v>
      </c>
      <c r="T478" t="s">
        <v>2406</v>
      </c>
      <c r="U478" t="s">
        <v>31</v>
      </c>
      <c r="V478" t="s">
        <v>53</v>
      </c>
      <c r="W478" t="s">
        <v>2407</v>
      </c>
      <c r="X478" s="9">
        <v>24.047999999999998</v>
      </c>
      <c r="Y478">
        <v>9</v>
      </c>
      <c r="Z478" s="12">
        <v>0.2</v>
      </c>
      <c r="AA478" s="9">
        <v>7.2144000000000004</v>
      </c>
      <c r="AB478" t="str">
        <f>IF(AND(SalesData[[#This Row],[Profit]]=0,SalesData[[#This Row],[Sales]]&gt;0),"Zero-Profit Order","OK")</f>
        <v>OK</v>
      </c>
      <c r="AC478" s="9">
        <f>IFERROR(SalesData[[#This Row],[Profit]]/SalesData[[#This Row],[Sales]],0)</f>
        <v>0.30000000000000004</v>
      </c>
      <c r="AE478"/>
    </row>
    <row r="479" spans="1:31" x14ac:dyDescent="0.25">
      <c r="A479">
        <v>7929</v>
      </c>
      <c r="B479" t="s">
        <v>3867</v>
      </c>
      <c r="C479" s="2">
        <v>42741</v>
      </c>
      <c r="D479" s="13">
        <v>43063</v>
      </c>
      <c r="E479" s="8">
        <f>IF(SalesData[[#This Row],[Ship Date]]&lt;SalesData[[#This Row],[Order Date]], SalesData[[#This Row],[Ship Date]], SalesData[[#This Row],[Order Date]])</f>
        <v>42741</v>
      </c>
      <c r="F479" s="8">
        <f>IF(SalesData[[#This Row],[Ship Date]]&lt;SalesData[[#This Row],[Order Date]], SalesData[[#This Row],[Order Date]], SalesData[[#This Row],[Ship Date]])</f>
        <v>43063</v>
      </c>
      <c r="G479" s="11">
        <f>SalesData[[#This Row],[Shipdate fixed]] - SalesData[[#This Row],[Orderdate fixed]]</f>
        <v>322</v>
      </c>
      <c r="H479" s="11">
        <f>YEAR(SalesData[[#This Row],[Orderdate fixed]])</f>
        <v>2017</v>
      </c>
      <c r="I479" s="11" t="str">
        <f>"Q"&amp;ROUNDUP(MONTH(SalesData[[#This Row],[Orderdate fixed]])/3,0)</f>
        <v>Q1</v>
      </c>
      <c r="J479" s="8" t="str">
        <f>TEXT(SalesData[[#This Row],[Orderdate fixed]],"mmm")</f>
        <v>Jan</v>
      </c>
      <c r="K479" t="s">
        <v>22</v>
      </c>
      <c r="L479" t="s">
        <v>1510</v>
      </c>
      <c r="M479" s="14" t="s">
        <v>1511</v>
      </c>
      <c r="N479" t="s">
        <v>81</v>
      </c>
      <c r="O479" t="s">
        <v>26</v>
      </c>
      <c r="P479" t="s">
        <v>158</v>
      </c>
      <c r="Q479" t="s">
        <v>109</v>
      </c>
      <c r="R479" s="5">
        <v>10035</v>
      </c>
      <c r="S479" t="s">
        <v>62</v>
      </c>
      <c r="T479" t="s">
        <v>3526</v>
      </c>
      <c r="U479" t="s">
        <v>31</v>
      </c>
      <c r="V479" t="s">
        <v>53</v>
      </c>
      <c r="W479" t="s">
        <v>3527</v>
      </c>
      <c r="X479" s="9">
        <v>50.97</v>
      </c>
      <c r="Y479">
        <v>3</v>
      </c>
      <c r="Z479" s="12">
        <v>0</v>
      </c>
      <c r="AA479" s="9">
        <v>9.1745999999999999</v>
      </c>
      <c r="AB479" t="str">
        <f>IF(AND(SalesData[[#This Row],[Profit]]=0,SalesData[[#This Row],[Sales]]&gt;0),"Zero-Profit Order","OK")</f>
        <v>OK</v>
      </c>
      <c r="AC479" s="9">
        <f>IFERROR(SalesData[[#This Row],[Profit]]/SalesData[[#This Row],[Sales]],0)</f>
        <v>0.18</v>
      </c>
      <c r="AE479"/>
    </row>
    <row r="480" spans="1:31" x14ac:dyDescent="0.25">
      <c r="A480">
        <v>1844</v>
      </c>
      <c r="B480" t="s">
        <v>1515</v>
      </c>
      <c r="C480" s="2">
        <v>41931</v>
      </c>
      <c r="D480" s="13">
        <v>42310</v>
      </c>
      <c r="E480" s="8">
        <f>IF(SalesData[[#This Row],[Ship Date]]&lt;SalesData[[#This Row],[Order Date]], SalesData[[#This Row],[Ship Date]], SalesData[[#This Row],[Order Date]])</f>
        <v>41931</v>
      </c>
      <c r="F480" s="8">
        <f>IF(SalesData[[#This Row],[Ship Date]]&lt;SalesData[[#This Row],[Order Date]], SalesData[[#This Row],[Order Date]], SalesData[[#This Row],[Ship Date]])</f>
        <v>42310</v>
      </c>
      <c r="G480" s="11">
        <f>SalesData[[#This Row],[Shipdate fixed]] - SalesData[[#This Row],[Orderdate fixed]]</f>
        <v>379</v>
      </c>
      <c r="H480" s="11">
        <f>YEAR(SalesData[[#This Row],[Orderdate fixed]])</f>
        <v>2014</v>
      </c>
      <c r="I480" s="11" t="str">
        <f>"Q"&amp;ROUNDUP(MONTH(SalesData[[#This Row],[Orderdate fixed]])/3,0)</f>
        <v>Q4</v>
      </c>
      <c r="J480" s="8" t="str">
        <f>TEXT(SalesData[[#This Row],[Orderdate fixed]],"mmm")</f>
        <v>Oct</v>
      </c>
      <c r="K480" t="s">
        <v>22</v>
      </c>
      <c r="L480" t="s">
        <v>1516</v>
      </c>
      <c r="M480" s="14" t="s">
        <v>1517</v>
      </c>
      <c r="N480" t="s">
        <v>81</v>
      </c>
      <c r="O480" t="s">
        <v>26</v>
      </c>
      <c r="P480" t="s">
        <v>229</v>
      </c>
      <c r="Q480" t="s">
        <v>83</v>
      </c>
      <c r="R480" s="5">
        <v>78207</v>
      </c>
      <c r="S480" t="s">
        <v>84</v>
      </c>
      <c r="T480" t="s">
        <v>1518</v>
      </c>
      <c r="U480" t="s">
        <v>31</v>
      </c>
      <c r="V480" t="s">
        <v>53</v>
      </c>
      <c r="W480" t="s">
        <v>1519</v>
      </c>
      <c r="X480" s="9">
        <v>40.783999999999999</v>
      </c>
      <c r="Y480">
        <v>2</v>
      </c>
      <c r="Z480" s="12">
        <v>0.6</v>
      </c>
      <c r="AA480" s="9">
        <v>-30.588000000000001</v>
      </c>
      <c r="AB480" t="str">
        <f>IF(AND(SalesData[[#This Row],[Profit]]=0,SalesData[[#This Row],[Sales]]&gt;0),"Zero-Profit Order","OK")</f>
        <v>OK</v>
      </c>
      <c r="AC480" s="9">
        <f>IFERROR(SalesData[[#This Row],[Profit]]/SalesData[[#This Row],[Sales]],0)</f>
        <v>-0.75</v>
      </c>
      <c r="AE480"/>
    </row>
    <row r="481" spans="1:31" x14ac:dyDescent="0.25">
      <c r="A481">
        <v>2803</v>
      </c>
      <c r="B481" t="s">
        <v>2082</v>
      </c>
      <c r="C481" s="2">
        <v>42302</v>
      </c>
      <c r="D481" s="13">
        <v>42958</v>
      </c>
      <c r="E481" s="8">
        <f>IF(SalesData[[#This Row],[Ship Date]]&lt;SalesData[[#This Row],[Order Date]], SalesData[[#This Row],[Ship Date]], SalesData[[#This Row],[Order Date]])</f>
        <v>42302</v>
      </c>
      <c r="F481" s="8">
        <f>IF(SalesData[[#This Row],[Ship Date]]&lt;SalesData[[#This Row],[Order Date]], SalesData[[#This Row],[Order Date]], SalesData[[#This Row],[Ship Date]])</f>
        <v>42958</v>
      </c>
      <c r="G481" s="11">
        <f>SalesData[[#This Row],[Shipdate fixed]] - SalesData[[#This Row],[Orderdate fixed]]</f>
        <v>656</v>
      </c>
      <c r="H481" s="11">
        <f>YEAR(SalesData[[#This Row],[Orderdate fixed]])</f>
        <v>2015</v>
      </c>
      <c r="I481" s="11" t="str">
        <f>"Q"&amp;ROUNDUP(MONTH(SalesData[[#This Row],[Orderdate fixed]])/3,0)</f>
        <v>Q4</v>
      </c>
      <c r="J481" s="8" t="str">
        <f>TEXT(SalesData[[#This Row],[Orderdate fixed]],"mmm")</f>
        <v>Oct</v>
      </c>
      <c r="K481" t="s">
        <v>38</v>
      </c>
      <c r="L481" t="s">
        <v>2083</v>
      </c>
      <c r="M481" s="14" t="s">
        <v>2084</v>
      </c>
      <c r="N481" t="s">
        <v>25</v>
      </c>
      <c r="O481" t="s">
        <v>26</v>
      </c>
      <c r="P481" t="s">
        <v>2085</v>
      </c>
      <c r="Q481" t="s">
        <v>1877</v>
      </c>
      <c r="R481" s="5">
        <v>88001</v>
      </c>
      <c r="S481" t="s">
        <v>51</v>
      </c>
      <c r="T481" t="s">
        <v>159</v>
      </c>
      <c r="U481" t="s">
        <v>31</v>
      </c>
      <c r="V481" t="s">
        <v>53</v>
      </c>
      <c r="W481" t="s">
        <v>160</v>
      </c>
      <c r="X481" s="9">
        <v>41.37</v>
      </c>
      <c r="Y481">
        <v>3</v>
      </c>
      <c r="Z481" s="12">
        <v>0</v>
      </c>
      <c r="AA481" s="9">
        <v>17.375399999999999</v>
      </c>
      <c r="AB481" t="str">
        <f>IF(AND(SalesData[[#This Row],[Profit]]=0,SalesData[[#This Row],[Sales]]&gt;0),"Zero-Profit Order","OK")</f>
        <v>OK</v>
      </c>
      <c r="AC481" s="9">
        <f>IFERROR(SalesData[[#This Row],[Profit]]/SalesData[[#This Row],[Sales]],0)</f>
        <v>0.42</v>
      </c>
      <c r="AE481"/>
    </row>
    <row r="482" spans="1:31" x14ac:dyDescent="0.25">
      <c r="A482">
        <v>1642</v>
      </c>
      <c r="B482" t="s">
        <v>1391</v>
      </c>
      <c r="C482" s="2">
        <v>43290</v>
      </c>
      <c r="D482" s="13">
        <v>42375</v>
      </c>
      <c r="E482" s="8">
        <f>IF(SalesData[[#This Row],[Ship Date]]&lt;SalesData[[#This Row],[Order Date]], SalesData[[#This Row],[Ship Date]], SalesData[[#This Row],[Order Date]])</f>
        <v>42375</v>
      </c>
      <c r="F482" s="8">
        <f>IF(SalesData[[#This Row],[Ship Date]]&lt;SalesData[[#This Row],[Order Date]], SalesData[[#This Row],[Order Date]], SalesData[[#This Row],[Ship Date]])</f>
        <v>43290</v>
      </c>
      <c r="G482" s="11">
        <f>SalesData[[#This Row],[Shipdate fixed]] - SalesData[[#This Row],[Orderdate fixed]]</f>
        <v>915</v>
      </c>
      <c r="H482" s="11">
        <f>YEAR(SalesData[[#This Row],[Orderdate fixed]])</f>
        <v>2016</v>
      </c>
      <c r="I482" s="11" t="str">
        <f>"Q"&amp;ROUNDUP(MONTH(SalesData[[#This Row],[Orderdate fixed]])/3,0)</f>
        <v>Q1</v>
      </c>
      <c r="J482" s="8" t="str">
        <f>TEXT(SalesData[[#This Row],[Orderdate fixed]],"mmm")</f>
        <v>Jan</v>
      </c>
      <c r="K482" t="s">
        <v>38</v>
      </c>
      <c r="L482" t="s">
        <v>1392</v>
      </c>
      <c r="M482" s="14" t="s">
        <v>1393</v>
      </c>
      <c r="N482" t="s">
        <v>25</v>
      </c>
      <c r="O482" t="s">
        <v>26</v>
      </c>
      <c r="P482" t="s">
        <v>177</v>
      </c>
      <c r="Q482" t="s">
        <v>961</v>
      </c>
      <c r="R482" s="5">
        <v>20016</v>
      </c>
      <c r="S482" t="s">
        <v>62</v>
      </c>
      <c r="T482" t="s">
        <v>159</v>
      </c>
      <c r="U482" t="s">
        <v>31</v>
      </c>
      <c r="V482" t="s">
        <v>53</v>
      </c>
      <c r="W482" t="s">
        <v>160</v>
      </c>
      <c r="X482" s="9">
        <v>41.37</v>
      </c>
      <c r="Y482">
        <v>3</v>
      </c>
      <c r="Z482" s="12">
        <v>0</v>
      </c>
      <c r="AA482" s="9">
        <v>17.375399999999999</v>
      </c>
      <c r="AB482" t="str">
        <f>IF(AND(SalesData[[#This Row],[Profit]]=0,SalesData[[#This Row],[Sales]]&gt;0),"Zero-Profit Order","OK")</f>
        <v>OK</v>
      </c>
      <c r="AC482" s="9">
        <f>IFERROR(SalesData[[#This Row],[Profit]]/SalesData[[#This Row],[Sales]],0)</f>
        <v>0.42</v>
      </c>
      <c r="AE482"/>
    </row>
    <row r="483" spans="1:31" x14ac:dyDescent="0.25">
      <c r="A483">
        <v>9747</v>
      </c>
      <c r="B483" t="s">
        <v>4330</v>
      </c>
      <c r="C483" s="2">
        <v>42782</v>
      </c>
      <c r="D483" s="13">
        <v>43063</v>
      </c>
      <c r="E483" s="8">
        <f>IF(SalesData[[#This Row],[Ship Date]]&lt;SalesData[[#This Row],[Order Date]], SalesData[[#This Row],[Ship Date]], SalesData[[#This Row],[Order Date]])</f>
        <v>42782</v>
      </c>
      <c r="F483" s="8">
        <f>IF(SalesData[[#This Row],[Ship Date]]&lt;SalesData[[#This Row],[Order Date]], SalesData[[#This Row],[Order Date]], SalesData[[#This Row],[Ship Date]])</f>
        <v>43063</v>
      </c>
      <c r="G483" s="11">
        <f>SalesData[[#This Row],[Shipdate fixed]] - SalesData[[#This Row],[Orderdate fixed]]</f>
        <v>281</v>
      </c>
      <c r="H483" s="11">
        <f>YEAR(SalesData[[#This Row],[Orderdate fixed]])</f>
        <v>2017</v>
      </c>
      <c r="I483" s="11" t="str">
        <f>"Q"&amp;ROUNDUP(MONTH(SalesData[[#This Row],[Orderdate fixed]])/3,0)</f>
        <v>Q1</v>
      </c>
      <c r="J483" s="8" t="str">
        <f>TEXT(SalesData[[#This Row],[Orderdate fixed]],"mmm")</f>
        <v>Feb</v>
      </c>
      <c r="K483" t="s">
        <v>407</v>
      </c>
      <c r="L483" t="s">
        <v>1188</v>
      </c>
      <c r="M483" s="14" t="s">
        <v>1189</v>
      </c>
      <c r="N483" t="s">
        <v>25</v>
      </c>
      <c r="O483" t="s">
        <v>26</v>
      </c>
      <c r="P483" t="s">
        <v>49</v>
      </c>
      <c r="Q483" t="s">
        <v>50</v>
      </c>
      <c r="R483" s="5">
        <v>90008</v>
      </c>
      <c r="S483" t="s">
        <v>51</v>
      </c>
      <c r="T483" t="s">
        <v>1230</v>
      </c>
      <c r="U483" t="s">
        <v>31</v>
      </c>
      <c r="V483" t="s">
        <v>44</v>
      </c>
      <c r="W483" t="s">
        <v>1231</v>
      </c>
      <c r="X483" s="9">
        <v>71.087999999999994</v>
      </c>
      <c r="Y483">
        <v>2</v>
      </c>
      <c r="Z483" s="12">
        <v>0.2</v>
      </c>
      <c r="AA483" s="9">
        <v>-1.7771999999999999</v>
      </c>
      <c r="AB483" t="str">
        <f>IF(AND(SalesData[[#This Row],[Profit]]=0,SalesData[[#This Row],[Sales]]&gt;0),"Zero-Profit Order","OK")</f>
        <v>OK</v>
      </c>
      <c r="AC483" s="9">
        <f>IFERROR(SalesData[[#This Row],[Profit]]/SalesData[[#This Row],[Sales]],0)</f>
        <v>-2.5000000000000001E-2</v>
      </c>
      <c r="AE483"/>
    </row>
    <row r="484" spans="1:31" x14ac:dyDescent="0.25">
      <c r="A484">
        <v>4753</v>
      </c>
      <c r="B484" t="s">
        <v>2928</v>
      </c>
      <c r="C484" s="2">
        <v>42740</v>
      </c>
      <c r="D484" s="13">
        <v>43063</v>
      </c>
      <c r="E484" s="8">
        <f>IF(SalesData[[#This Row],[Ship Date]]&lt;SalesData[[#This Row],[Order Date]], SalesData[[#This Row],[Ship Date]], SalesData[[#This Row],[Order Date]])</f>
        <v>42740</v>
      </c>
      <c r="F484" s="8">
        <f>IF(SalesData[[#This Row],[Ship Date]]&lt;SalesData[[#This Row],[Order Date]], SalesData[[#This Row],[Order Date]], SalesData[[#This Row],[Ship Date]])</f>
        <v>43063</v>
      </c>
      <c r="G484" s="11">
        <f>SalesData[[#This Row],[Shipdate fixed]] - SalesData[[#This Row],[Orderdate fixed]]</f>
        <v>323</v>
      </c>
      <c r="H484" s="11">
        <f>YEAR(SalesData[[#This Row],[Orderdate fixed]])</f>
        <v>2017</v>
      </c>
      <c r="I484" s="11" t="str">
        <f>"Q"&amp;ROUNDUP(MONTH(SalesData[[#This Row],[Orderdate fixed]])/3,0)</f>
        <v>Q1</v>
      </c>
      <c r="J484" s="8" t="str">
        <f>TEXT(SalesData[[#This Row],[Orderdate fixed]],"mmm")</f>
        <v>Jan</v>
      </c>
      <c r="K484" t="s">
        <v>38</v>
      </c>
      <c r="L484" t="s">
        <v>2929</v>
      </c>
      <c r="M484" s="14" t="s">
        <v>2930</v>
      </c>
      <c r="N484" t="s">
        <v>25</v>
      </c>
      <c r="O484" t="s">
        <v>26</v>
      </c>
      <c r="P484" t="s">
        <v>458</v>
      </c>
      <c r="Q484" t="s">
        <v>128</v>
      </c>
      <c r="R484" s="5">
        <v>38301</v>
      </c>
      <c r="S484" t="s">
        <v>29</v>
      </c>
      <c r="T484" t="s">
        <v>649</v>
      </c>
      <c r="U484" t="s">
        <v>31</v>
      </c>
      <c r="V484" t="s">
        <v>35</v>
      </c>
      <c r="W484" t="s">
        <v>650</v>
      </c>
      <c r="X484" s="9">
        <v>209.56800000000001</v>
      </c>
      <c r="Y484">
        <v>2</v>
      </c>
      <c r="Z484" s="12">
        <v>0.2</v>
      </c>
      <c r="AA484" s="9">
        <v>-23.5764</v>
      </c>
      <c r="AB484" t="str">
        <f>IF(AND(SalesData[[#This Row],[Profit]]=0,SalesData[[#This Row],[Sales]]&gt;0),"Zero-Profit Order","OK")</f>
        <v>OK</v>
      </c>
      <c r="AC484" s="9">
        <f>IFERROR(SalesData[[#This Row],[Profit]]/SalesData[[#This Row],[Sales]],0)</f>
        <v>-0.11249999999999999</v>
      </c>
      <c r="AE484"/>
    </row>
    <row r="485" spans="1:31" x14ac:dyDescent="0.25">
      <c r="A485">
        <v>2614</v>
      </c>
      <c r="B485" t="s">
        <v>1980</v>
      </c>
      <c r="C485" s="2">
        <v>43221</v>
      </c>
      <c r="D485" s="13">
        <v>42495</v>
      </c>
      <c r="E485" s="8">
        <f>IF(SalesData[[#This Row],[Ship Date]]&lt;SalesData[[#This Row],[Order Date]], SalesData[[#This Row],[Ship Date]], SalesData[[#This Row],[Order Date]])</f>
        <v>42495</v>
      </c>
      <c r="F485" s="8">
        <f>IF(SalesData[[#This Row],[Ship Date]]&lt;SalesData[[#This Row],[Order Date]], SalesData[[#This Row],[Order Date]], SalesData[[#This Row],[Ship Date]])</f>
        <v>43221</v>
      </c>
      <c r="G485" s="11">
        <f>SalesData[[#This Row],[Shipdate fixed]] - SalesData[[#This Row],[Orderdate fixed]]</f>
        <v>726</v>
      </c>
      <c r="H485" s="11">
        <f>YEAR(SalesData[[#This Row],[Orderdate fixed]])</f>
        <v>2016</v>
      </c>
      <c r="I485" s="11" t="str">
        <f>"Q"&amp;ROUNDUP(MONTH(SalesData[[#This Row],[Orderdate fixed]])/3,0)</f>
        <v>Q2</v>
      </c>
      <c r="J485" s="8" t="str">
        <f>TEXT(SalesData[[#This Row],[Orderdate fixed]],"mmm")</f>
        <v>May</v>
      </c>
      <c r="K485" t="s">
        <v>38</v>
      </c>
      <c r="L485" t="s">
        <v>1981</v>
      </c>
      <c r="M485" s="14" t="s">
        <v>1982</v>
      </c>
      <c r="N485" t="s">
        <v>81</v>
      </c>
      <c r="O485" t="s">
        <v>26</v>
      </c>
      <c r="P485" t="s">
        <v>49</v>
      </c>
      <c r="Q485" t="s">
        <v>50</v>
      </c>
      <c r="R485" s="5">
        <v>90045</v>
      </c>
      <c r="S485" t="s">
        <v>51</v>
      </c>
      <c r="T485" t="s">
        <v>984</v>
      </c>
      <c r="U485" t="s">
        <v>31</v>
      </c>
      <c r="V485" t="s">
        <v>35</v>
      </c>
      <c r="W485" t="s">
        <v>985</v>
      </c>
      <c r="X485" s="9">
        <v>41.567999999999998</v>
      </c>
      <c r="Y485">
        <v>2</v>
      </c>
      <c r="Z485" s="12">
        <v>0.2</v>
      </c>
      <c r="AA485" s="9">
        <v>2.5979999999999999</v>
      </c>
      <c r="AB485" t="str">
        <f>IF(AND(SalesData[[#This Row],[Profit]]=0,SalesData[[#This Row],[Sales]]&gt;0),"Zero-Profit Order","OK")</f>
        <v>OK</v>
      </c>
      <c r="AC485" s="9">
        <f>IFERROR(SalesData[[#This Row],[Profit]]/SalesData[[#This Row],[Sales]],0)</f>
        <v>6.25E-2</v>
      </c>
      <c r="AE485"/>
    </row>
    <row r="486" spans="1:31" x14ac:dyDescent="0.25">
      <c r="A486">
        <v>9676</v>
      </c>
      <c r="B486" t="s">
        <v>4316</v>
      </c>
      <c r="C486" s="2">
        <v>42105</v>
      </c>
      <c r="D486" s="13">
        <v>42648</v>
      </c>
      <c r="E486" s="8">
        <f>IF(SalesData[[#This Row],[Ship Date]]&lt;SalesData[[#This Row],[Order Date]], SalesData[[#This Row],[Ship Date]], SalesData[[#This Row],[Order Date]])</f>
        <v>42105</v>
      </c>
      <c r="F486" s="8">
        <f>IF(SalesData[[#This Row],[Ship Date]]&lt;SalesData[[#This Row],[Order Date]], SalesData[[#This Row],[Order Date]], SalesData[[#This Row],[Ship Date]])</f>
        <v>42648</v>
      </c>
      <c r="G486" s="11">
        <f>SalesData[[#This Row],[Shipdate fixed]] - SalesData[[#This Row],[Orderdate fixed]]</f>
        <v>543</v>
      </c>
      <c r="H486" s="11">
        <f>YEAR(SalesData[[#This Row],[Orderdate fixed]])</f>
        <v>2015</v>
      </c>
      <c r="I486" s="11" t="str">
        <f>"Q"&amp;ROUNDUP(MONTH(SalesData[[#This Row],[Orderdate fixed]])/3,0)</f>
        <v>Q2</v>
      </c>
      <c r="J486" s="8" t="str">
        <f>TEXT(SalesData[[#This Row],[Orderdate fixed]],"mmm")</f>
        <v>Apr</v>
      </c>
      <c r="K486" t="s">
        <v>38</v>
      </c>
      <c r="L486" t="s">
        <v>3840</v>
      </c>
      <c r="M486" s="14" t="s">
        <v>3841</v>
      </c>
      <c r="N486" t="s">
        <v>25</v>
      </c>
      <c r="O486" t="s">
        <v>26</v>
      </c>
      <c r="P486" t="s">
        <v>2066</v>
      </c>
      <c r="Q486" t="s">
        <v>50</v>
      </c>
      <c r="R486" s="5">
        <v>93309</v>
      </c>
      <c r="S486" t="s">
        <v>51</v>
      </c>
      <c r="T486" t="s">
        <v>1534</v>
      </c>
      <c r="U486" t="s">
        <v>31</v>
      </c>
      <c r="V486" t="s">
        <v>53</v>
      </c>
      <c r="W486" t="s">
        <v>1535</v>
      </c>
      <c r="X486" s="9">
        <v>41.6</v>
      </c>
      <c r="Y486">
        <v>4</v>
      </c>
      <c r="Z486" s="12">
        <v>0</v>
      </c>
      <c r="AA486" s="9">
        <v>14.144</v>
      </c>
      <c r="AB486" t="str">
        <f>IF(AND(SalesData[[#This Row],[Profit]]=0,SalesData[[#This Row],[Sales]]&gt;0),"Zero-Profit Order","OK")</f>
        <v>OK</v>
      </c>
      <c r="AC486" s="9">
        <f>IFERROR(SalesData[[#This Row],[Profit]]/SalesData[[#This Row],[Sales]],0)</f>
        <v>0.33999999999999997</v>
      </c>
      <c r="AE486"/>
    </row>
    <row r="487" spans="1:31" x14ac:dyDescent="0.25">
      <c r="A487">
        <v>1265</v>
      </c>
      <c r="B487" t="s">
        <v>1132</v>
      </c>
      <c r="C487" s="2">
        <v>41992</v>
      </c>
      <c r="D487" s="13">
        <v>42410</v>
      </c>
      <c r="E487" s="8">
        <f>IF(SalesData[[#This Row],[Ship Date]]&lt;SalesData[[#This Row],[Order Date]], SalesData[[#This Row],[Ship Date]], SalesData[[#This Row],[Order Date]])</f>
        <v>41992</v>
      </c>
      <c r="F487" s="8">
        <f>IF(SalesData[[#This Row],[Ship Date]]&lt;SalesData[[#This Row],[Order Date]], SalesData[[#This Row],[Order Date]], SalesData[[#This Row],[Ship Date]])</f>
        <v>42410</v>
      </c>
      <c r="G487" s="11">
        <f>SalesData[[#This Row],[Shipdate fixed]] - SalesData[[#This Row],[Orderdate fixed]]</f>
        <v>418</v>
      </c>
      <c r="H487" s="11">
        <f>YEAR(SalesData[[#This Row],[Orderdate fixed]])</f>
        <v>2014</v>
      </c>
      <c r="I487" s="11" t="str">
        <f>"Q"&amp;ROUNDUP(MONTH(SalesData[[#This Row],[Orderdate fixed]])/3,0)</f>
        <v>Q4</v>
      </c>
      <c r="J487" s="8" t="str">
        <f>TEXT(SalesData[[#This Row],[Orderdate fixed]],"mmm")</f>
        <v>Dec</v>
      </c>
      <c r="K487" t="s">
        <v>78</v>
      </c>
      <c r="L487" t="s">
        <v>1133</v>
      </c>
      <c r="M487" s="14" t="s">
        <v>1134</v>
      </c>
      <c r="N487" t="s">
        <v>25</v>
      </c>
      <c r="O487" t="s">
        <v>26</v>
      </c>
      <c r="P487" t="s">
        <v>1135</v>
      </c>
      <c r="Q487" t="s">
        <v>100</v>
      </c>
      <c r="R487" s="5">
        <v>46350</v>
      </c>
      <c r="S487" t="s">
        <v>84</v>
      </c>
      <c r="T487" t="s">
        <v>1128</v>
      </c>
      <c r="U487" t="s">
        <v>31</v>
      </c>
      <c r="V487" t="s">
        <v>53</v>
      </c>
      <c r="W487" t="s">
        <v>1129</v>
      </c>
      <c r="X487" s="9">
        <v>41.85</v>
      </c>
      <c r="Y487">
        <v>5</v>
      </c>
      <c r="Z487" s="12">
        <v>0</v>
      </c>
      <c r="AA487" s="9">
        <v>10.881</v>
      </c>
      <c r="AB487" t="str">
        <f>IF(AND(SalesData[[#This Row],[Profit]]=0,SalesData[[#This Row],[Sales]]&gt;0),"Zero-Profit Order","OK")</f>
        <v>OK</v>
      </c>
      <c r="AC487" s="9">
        <f>IFERROR(SalesData[[#This Row],[Profit]]/SalesData[[#This Row],[Sales]],0)</f>
        <v>0.26</v>
      </c>
      <c r="AE487"/>
    </row>
    <row r="488" spans="1:31" x14ac:dyDescent="0.25">
      <c r="A488">
        <v>6623</v>
      </c>
      <c r="B488" t="s">
        <v>3507</v>
      </c>
      <c r="C488" s="2">
        <v>41706</v>
      </c>
      <c r="D488" s="13">
        <v>41891</v>
      </c>
      <c r="E488" s="8">
        <f>IF(SalesData[[#This Row],[Ship Date]]&lt;SalesData[[#This Row],[Order Date]], SalesData[[#This Row],[Ship Date]], SalesData[[#This Row],[Order Date]])</f>
        <v>41706</v>
      </c>
      <c r="F488" s="8">
        <f>IF(SalesData[[#This Row],[Ship Date]]&lt;SalesData[[#This Row],[Order Date]], SalesData[[#This Row],[Order Date]], SalesData[[#This Row],[Ship Date]])</f>
        <v>41891</v>
      </c>
      <c r="G488" s="11">
        <f>SalesData[[#This Row],[Shipdate fixed]] - SalesData[[#This Row],[Orderdate fixed]]</f>
        <v>185</v>
      </c>
      <c r="H488" s="11">
        <f>YEAR(SalesData[[#This Row],[Orderdate fixed]])</f>
        <v>2014</v>
      </c>
      <c r="I488" s="11" t="str">
        <f>"Q"&amp;ROUNDUP(MONTH(SalesData[[#This Row],[Orderdate fixed]])/3,0)</f>
        <v>Q1</v>
      </c>
      <c r="J488" s="8" t="str">
        <f>TEXT(SalesData[[#This Row],[Orderdate fixed]],"mmm")</f>
        <v>Mar</v>
      </c>
      <c r="K488" t="s">
        <v>78</v>
      </c>
      <c r="L488" t="s">
        <v>3508</v>
      </c>
      <c r="M488" s="14" t="s">
        <v>3509</v>
      </c>
      <c r="N488" t="s">
        <v>81</v>
      </c>
      <c r="O488" t="s">
        <v>26</v>
      </c>
      <c r="P488" t="s">
        <v>310</v>
      </c>
      <c r="Q488" t="s">
        <v>50</v>
      </c>
      <c r="R488" s="5">
        <v>94109</v>
      </c>
      <c r="S488" t="s">
        <v>51</v>
      </c>
      <c r="T488" t="s">
        <v>52</v>
      </c>
      <c r="U488" t="s">
        <v>31</v>
      </c>
      <c r="V488" t="s">
        <v>53</v>
      </c>
      <c r="W488" t="s">
        <v>54</v>
      </c>
      <c r="X488" s="9">
        <v>41.88</v>
      </c>
      <c r="Y488">
        <v>6</v>
      </c>
      <c r="Z488" s="12">
        <v>0</v>
      </c>
      <c r="AA488" s="9">
        <v>12.145200000000001</v>
      </c>
      <c r="AB488" t="str">
        <f>IF(AND(SalesData[[#This Row],[Profit]]=0,SalesData[[#This Row],[Sales]]&gt;0),"Zero-Profit Order","OK")</f>
        <v>OK</v>
      </c>
      <c r="AC488" s="9">
        <f>IFERROR(SalesData[[#This Row],[Profit]]/SalesData[[#This Row],[Sales]],0)</f>
        <v>0.28999999999999998</v>
      </c>
      <c r="AE488"/>
    </row>
    <row r="489" spans="1:31" x14ac:dyDescent="0.25">
      <c r="A489">
        <v>3051</v>
      </c>
      <c r="B489" t="s">
        <v>2259</v>
      </c>
      <c r="C489" s="2">
        <v>42348</v>
      </c>
      <c r="D489" s="13">
        <v>43049</v>
      </c>
      <c r="E489" s="8">
        <f>IF(SalesData[[#This Row],[Ship Date]]&lt;SalesData[[#This Row],[Order Date]], SalesData[[#This Row],[Ship Date]], SalesData[[#This Row],[Order Date]])</f>
        <v>42348</v>
      </c>
      <c r="F489" s="8">
        <f>IF(SalesData[[#This Row],[Ship Date]]&lt;SalesData[[#This Row],[Order Date]], SalesData[[#This Row],[Order Date]], SalesData[[#This Row],[Ship Date]])</f>
        <v>43049</v>
      </c>
      <c r="G489" s="11">
        <f>SalesData[[#This Row],[Shipdate fixed]] - SalesData[[#This Row],[Orderdate fixed]]</f>
        <v>701</v>
      </c>
      <c r="H489" s="11">
        <f>YEAR(SalesData[[#This Row],[Orderdate fixed]])</f>
        <v>2015</v>
      </c>
      <c r="I489" s="11" t="str">
        <f>"Q"&amp;ROUNDUP(MONTH(SalesData[[#This Row],[Orderdate fixed]])/3,0)</f>
        <v>Q4</v>
      </c>
      <c r="J489" s="8" t="str">
        <f>TEXT(SalesData[[#This Row],[Orderdate fixed]],"mmm")</f>
        <v>Dec</v>
      </c>
      <c r="K489" t="s">
        <v>38</v>
      </c>
      <c r="L489" t="s">
        <v>327</v>
      </c>
      <c r="M489" s="14" t="s">
        <v>328</v>
      </c>
      <c r="N489" t="s">
        <v>90</v>
      </c>
      <c r="O489" t="s">
        <v>26</v>
      </c>
      <c r="P489" t="s">
        <v>2260</v>
      </c>
      <c r="Q489" t="s">
        <v>2261</v>
      </c>
      <c r="R489" s="5">
        <v>83642</v>
      </c>
      <c r="S489" t="s">
        <v>51</v>
      </c>
      <c r="T489" t="s">
        <v>2262</v>
      </c>
      <c r="U489" t="s">
        <v>31</v>
      </c>
      <c r="V489" t="s">
        <v>53</v>
      </c>
      <c r="W489" t="s">
        <v>2263</v>
      </c>
      <c r="X489" s="9">
        <v>41.96</v>
      </c>
      <c r="Y489">
        <v>2</v>
      </c>
      <c r="Z489" s="12">
        <v>0</v>
      </c>
      <c r="AA489" s="9">
        <v>2.9371999999999998</v>
      </c>
      <c r="AB489" t="str">
        <f>IF(AND(SalesData[[#This Row],[Profit]]=0,SalesData[[#This Row],[Sales]]&gt;0),"Zero-Profit Order","OK")</f>
        <v>OK</v>
      </c>
      <c r="AC489" s="9">
        <f>IFERROR(SalesData[[#This Row],[Profit]]/SalesData[[#This Row],[Sales]],0)</f>
        <v>6.9999999999999993E-2</v>
      </c>
      <c r="AE489"/>
    </row>
    <row r="490" spans="1:31" x14ac:dyDescent="0.25">
      <c r="A490">
        <v>9746</v>
      </c>
      <c r="B490" t="s">
        <v>4330</v>
      </c>
      <c r="C490" s="2">
        <v>42781</v>
      </c>
      <c r="D490" s="13">
        <v>43063</v>
      </c>
      <c r="E490" s="8">
        <f>IF(SalesData[[#This Row],[Ship Date]]&lt;SalesData[[#This Row],[Order Date]], SalesData[[#This Row],[Ship Date]], SalesData[[#This Row],[Order Date]])</f>
        <v>42781</v>
      </c>
      <c r="F490" s="8">
        <f>IF(SalesData[[#This Row],[Ship Date]]&lt;SalesData[[#This Row],[Order Date]], SalesData[[#This Row],[Order Date]], SalesData[[#This Row],[Ship Date]])</f>
        <v>43063</v>
      </c>
      <c r="G490" s="11">
        <f>SalesData[[#This Row],[Shipdate fixed]] - SalesData[[#This Row],[Orderdate fixed]]</f>
        <v>282</v>
      </c>
      <c r="H490" s="11">
        <f>YEAR(SalesData[[#This Row],[Orderdate fixed]])</f>
        <v>2017</v>
      </c>
      <c r="I490" s="11" t="str">
        <f>"Q"&amp;ROUNDUP(MONTH(SalesData[[#This Row],[Orderdate fixed]])/3,0)</f>
        <v>Q1</v>
      </c>
      <c r="J490" s="8" t="str">
        <f>TEXT(SalesData[[#This Row],[Orderdate fixed]],"mmm")</f>
        <v>Feb</v>
      </c>
      <c r="K490" t="s">
        <v>407</v>
      </c>
      <c r="L490" t="s">
        <v>1188</v>
      </c>
      <c r="M490" s="14" t="s">
        <v>1189</v>
      </c>
      <c r="N490" t="s">
        <v>25</v>
      </c>
      <c r="O490" t="s">
        <v>26</v>
      </c>
      <c r="P490" t="s">
        <v>49</v>
      </c>
      <c r="Q490" t="s">
        <v>50</v>
      </c>
      <c r="R490" s="5">
        <v>90008</v>
      </c>
      <c r="S490" t="s">
        <v>51</v>
      </c>
      <c r="T490" t="s">
        <v>422</v>
      </c>
      <c r="U490" t="s">
        <v>31</v>
      </c>
      <c r="V490" t="s">
        <v>44</v>
      </c>
      <c r="W490" t="s">
        <v>423</v>
      </c>
      <c r="X490" s="9">
        <v>364.08</v>
      </c>
      <c r="Y490">
        <v>2</v>
      </c>
      <c r="Z490" s="12">
        <v>0.2</v>
      </c>
      <c r="AA490" s="9">
        <v>9.1020000000000003</v>
      </c>
      <c r="AB490" t="str">
        <f>IF(AND(SalesData[[#This Row],[Profit]]=0,SalesData[[#This Row],[Sales]]&gt;0),"Zero-Profit Order","OK")</f>
        <v>OK</v>
      </c>
      <c r="AC490" s="9">
        <f>IFERROR(SalesData[[#This Row],[Profit]]/SalesData[[#This Row],[Sales]],0)</f>
        <v>2.5000000000000001E-2</v>
      </c>
      <c r="AE490"/>
    </row>
    <row r="491" spans="1:31" x14ac:dyDescent="0.25">
      <c r="A491">
        <v>7324</v>
      </c>
      <c r="B491" t="s">
        <v>3701</v>
      </c>
      <c r="C491" s="2">
        <v>42336</v>
      </c>
      <c r="D491" s="13">
        <v>42959</v>
      </c>
      <c r="E491" s="8">
        <f>IF(SalesData[[#This Row],[Ship Date]]&lt;SalesData[[#This Row],[Order Date]], SalesData[[#This Row],[Ship Date]], SalesData[[#This Row],[Order Date]])</f>
        <v>42336</v>
      </c>
      <c r="F491" s="8">
        <f>IF(SalesData[[#This Row],[Ship Date]]&lt;SalesData[[#This Row],[Order Date]], SalesData[[#This Row],[Order Date]], SalesData[[#This Row],[Ship Date]])</f>
        <v>42959</v>
      </c>
      <c r="G491" s="11">
        <f>SalesData[[#This Row],[Shipdate fixed]] - SalesData[[#This Row],[Orderdate fixed]]</f>
        <v>623</v>
      </c>
      <c r="H491" s="11">
        <f>YEAR(SalesData[[#This Row],[Orderdate fixed]])</f>
        <v>2015</v>
      </c>
      <c r="I491" s="11" t="str">
        <f>"Q"&amp;ROUNDUP(MONTH(SalesData[[#This Row],[Orderdate fixed]])/3,0)</f>
        <v>Q4</v>
      </c>
      <c r="J491" s="8" t="str">
        <f>TEXT(SalesData[[#This Row],[Orderdate fixed]],"mmm")</f>
        <v>Nov</v>
      </c>
      <c r="K491" t="s">
        <v>78</v>
      </c>
      <c r="L491" t="s">
        <v>609</v>
      </c>
      <c r="M491" s="14" t="s">
        <v>610</v>
      </c>
      <c r="N491" t="s">
        <v>25</v>
      </c>
      <c r="O491" t="s">
        <v>26</v>
      </c>
      <c r="P491" t="s">
        <v>158</v>
      </c>
      <c r="Q491" t="s">
        <v>109</v>
      </c>
      <c r="R491" s="5">
        <v>10024</v>
      </c>
      <c r="S491" t="s">
        <v>62</v>
      </c>
      <c r="T491" t="s">
        <v>171</v>
      </c>
      <c r="U491" t="s">
        <v>31</v>
      </c>
      <c r="V491" t="s">
        <v>53</v>
      </c>
      <c r="W491" t="s">
        <v>172</v>
      </c>
      <c r="X491" s="9">
        <v>41.96</v>
      </c>
      <c r="Y491">
        <v>2</v>
      </c>
      <c r="Z491" s="12">
        <v>0</v>
      </c>
      <c r="AA491" s="9">
        <v>10.909599999999999</v>
      </c>
      <c r="AB491" t="str">
        <f>IF(AND(SalesData[[#This Row],[Profit]]=0,SalesData[[#This Row],[Sales]]&gt;0),"Zero-Profit Order","OK")</f>
        <v>OK</v>
      </c>
      <c r="AC491" s="9">
        <f>IFERROR(SalesData[[#This Row],[Profit]]/SalesData[[#This Row],[Sales]],0)</f>
        <v>0.25999999999999995</v>
      </c>
      <c r="AE491"/>
    </row>
    <row r="492" spans="1:31" x14ac:dyDescent="0.25">
      <c r="A492">
        <v>9637</v>
      </c>
      <c r="B492" t="s">
        <v>4308</v>
      </c>
      <c r="C492" s="2">
        <v>42706</v>
      </c>
      <c r="D492" s="13">
        <v>41968</v>
      </c>
      <c r="E492" s="8">
        <f>IF(SalesData[[#This Row],[Ship Date]]&lt;SalesData[[#This Row],[Order Date]], SalesData[[#This Row],[Ship Date]], SalesData[[#This Row],[Order Date]])</f>
        <v>41968</v>
      </c>
      <c r="F492" s="8">
        <f>IF(SalesData[[#This Row],[Ship Date]]&lt;SalesData[[#This Row],[Order Date]], SalesData[[#This Row],[Order Date]], SalesData[[#This Row],[Ship Date]])</f>
        <v>42706</v>
      </c>
      <c r="G492" s="11">
        <f>SalesData[[#This Row],[Shipdate fixed]] - SalesData[[#This Row],[Orderdate fixed]]</f>
        <v>738</v>
      </c>
      <c r="H492" s="11">
        <f>YEAR(SalesData[[#This Row],[Orderdate fixed]])</f>
        <v>2014</v>
      </c>
      <c r="I492" s="11" t="str">
        <f>"Q"&amp;ROUNDUP(MONTH(SalesData[[#This Row],[Orderdate fixed]])/3,0)</f>
        <v>Q4</v>
      </c>
      <c r="J492" s="8" t="str">
        <f>TEXT(SalesData[[#This Row],[Orderdate fixed]],"mmm")</f>
        <v>Nov</v>
      </c>
      <c r="K492" t="s">
        <v>38</v>
      </c>
      <c r="L492" t="s">
        <v>751</v>
      </c>
      <c r="M492" s="14" t="s">
        <v>752</v>
      </c>
      <c r="N492" t="s">
        <v>81</v>
      </c>
      <c r="O492" t="s">
        <v>26</v>
      </c>
      <c r="P492" t="s">
        <v>176</v>
      </c>
      <c r="Q492" t="s">
        <v>177</v>
      </c>
      <c r="R492" s="5">
        <v>98105</v>
      </c>
      <c r="S492" t="s">
        <v>51</v>
      </c>
      <c r="T492" t="s">
        <v>686</v>
      </c>
      <c r="U492" t="s">
        <v>31</v>
      </c>
      <c r="V492" t="s">
        <v>53</v>
      </c>
      <c r="W492" t="s">
        <v>687</v>
      </c>
      <c r="X492" s="9">
        <v>137.54</v>
      </c>
      <c r="Y492">
        <v>2</v>
      </c>
      <c r="Z492" s="12">
        <v>0</v>
      </c>
      <c r="AA492" s="9">
        <v>55.015999999999998</v>
      </c>
      <c r="AB492" t="str">
        <f>IF(AND(SalesData[[#This Row],[Profit]]=0,SalesData[[#This Row],[Sales]]&gt;0),"Zero-Profit Order","OK")</f>
        <v>OK</v>
      </c>
      <c r="AC492" s="9">
        <f>IFERROR(SalesData[[#This Row],[Profit]]/SalesData[[#This Row],[Sales]],0)</f>
        <v>0.4</v>
      </c>
      <c r="AE492"/>
    </row>
    <row r="493" spans="1:31" x14ac:dyDescent="0.25">
      <c r="A493">
        <v>1574</v>
      </c>
      <c r="B493" t="s">
        <v>1351</v>
      </c>
      <c r="C493" s="2">
        <v>42760</v>
      </c>
      <c r="D493" s="13">
        <v>41968</v>
      </c>
      <c r="E493" s="8">
        <f>IF(SalesData[[#This Row],[Ship Date]]&lt;SalesData[[#This Row],[Order Date]], SalesData[[#This Row],[Ship Date]], SalesData[[#This Row],[Order Date]])</f>
        <v>41968</v>
      </c>
      <c r="F493" s="8">
        <f>IF(SalesData[[#This Row],[Ship Date]]&lt;SalesData[[#This Row],[Order Date]], SalesData[[#This Row],[Order Date]], SalesData[[#This Row],[Ship Date]])</f>
        <v>42760</v>
      </c>
      <c r="G493" s="11">
        <f>SalesData[[#This Row],[Shipdate fixed]] - SalesData[[#This Row],[Orderdate fixed]]</f>
        <v>792</v>
      </c>
      <c r="H493" s="11">
        <f>YEAR(SalesData[[#This Row],[Orderdate fixed]])</f>
        <v>2014</v>
      </c>
      <c r="I493" s="11" t="str">
        <f>"Q"&amp;ROUNDUP(MONTH(SalesData[[#This Row],[Orderdate fixed]])/3,0)</f>
        <v>Q4</v>
      </c>
      <c r="J493" s="8" t="str">
        <f>TEXT(SalesData[[#This Row],[Orderdate fixed]],"mmm")</f>
        <v>Nov</v>
      </c>
      <c r="K493" t="s">
        <v>78</v>
      </c>
      <c r="L493" t="s">
        <v>488</v>
      </c>
      <c r="M493" s="14" t="s">
        <v>489</v>
      </c>
      <c r="N493" t="s">
        <v>25</v>
      </c>
      <c r="O493" t="s">
        <v>26</v>
      </c>
      <c r="P493" t="s">
        <v>49</v>
      </c>
      <c r="Q493" t="s">
        <v>50</v>
      </c>
      <c r="R493" s="5">
        <v>90004</v>
      </c>
      <c r="S493" t="s">
        <v>51</v>
      </c>
      <c r="T493" t="s">
        <v>561</v>
      </c>
      <c r="U493" t="s">
        <v>31</v>
      </c>
      <c r="V493" t="s">
        <v>35</v>
      </c>
      <c r="W493" t="s">
        <v>562</v>
      </c>
      <c r="X493" s="9">
        <v>381.44</v>
      </c>
      <c r="Y493">
        <v>2</v>
      </c>
      <c r="Z493" s="12">
        <v>0.2</v>
      </c>
      <c r="AA493" s="9">
        <v>23.84</v>
      </c>
      <c r="AB493" t="str">
        <f>IF(AND(SalesData[[#This Row],[Profit]]=0,SalesData[[#This Row],[Sales]]&gt;0),"Zero-Profit Order","OK")</f>
        <v>OK</v>
      </c>
      <c r="AC493" s="9">
        <f>IFERROR(SalesData[[#This Row],[Profit]]/SalesData[[#This Row],[Sales]],0)</f>
        <v>6.25E-2</v>
      </c>
      <c r="AE493"/>
    </row>
    <row r="494" spans="1:31" x14ac:dyDescent="0.25">
      <c r="A494">
        <v>1571</v>
      </c>
      <c r="B494" t="s">
        <v>1351</v>
      </c>
      <c r="C494" s="2">
        <v>42759</v>
      </c>
      <c r="D494" s="13">
        <v>41968</v>
      </c>
      <c r="E494" s="8">
        <f>IF(SalesData[[#This Row],[Ship Date]]&lt;SalesData[[#This Row],[Order Date]], SalesData[[#This Row],[Ship Date]], SalesData[[#This Row],[Order Date]])</f>
        <v>41968</v>
      </c>
      <c r="F494" s="8">
        <f>IF(SalesData[[#This Row],[Ship Date]]&lt;SalesData[[#This Row],[Order Date]], SalesData[[#This Row],[Order Date]], SalesData[[#This Row],[Ship Date]])</f>
        <v>42759</v>
      </c>
      <c r="G494" s="11">
        <f>SalesData[[#This Row],[Shipdate fixed]] - SalesData[[#This Row],[Orderdate fixed]]</f>
        <v>791</v>
      </c>
      <c r="H494" s="11">
        <f>YEAR(SalesData[[#This Row],[Orderdate fixed]])</f>
        <v>2014</v>
      </c>
      <c r="I494" s="11" t="str">
        <f>"Q"&amp;ROUNDUP(MONTH(SalesData[[#This Row],[Orderdate fixed]])/3,0)</f>
        <v>Q4</v>
      </c>
      <c r="J494" s="8" t="str">
        <f>TEXT(SalesData[[#This Row],[Orderdate fixed]],"mmm")</f>
        <v>Nov</v>
      </c>
      <c r="K494" t="s">
        <v>78</v>
      </c>
      <c r="L494" t="s">
        <v>488</v>
      </c>
      <c r="M494" s="14" t="s">
        <v>489</v>
      </c>
      <c r="N494" t="s">
        <v>25</v>
      </c>
      <c r="O494" t="s">
        <v>26</v>
      </c>
      <c r="P494" t="s">
        <v>49</v>
      </c>
      <c r="Q494" t="s">
        <v>50</v>
      </c>
      <c r="R494" s="5">
        <v>90004</v>
      </c>
      <c r="S494" t="s">
        <v>51</v>
      </c>
      <c r="T494" t="s">
        <v>146</v>
      </c>
      <c r="U494" t="s">
        <v>31</v>
      </c>
      <c r="V494" t="s">
        <v>35</v>
      </c>
      <c r="W494" t="s">
        <v>147</v>
      </c>
      <c r="X494" s="9">
        <v>603.91999999999996</v>
      </c>
      <c r="Y494">
        <v>5</v>
      </c>
      <c r="Z494" s="12">
        <v>0.2</v>
      </c>
      <c r="AA494" s="9">
        <v>-67.941000000000003</v>
      </c>
      <c r="AB494" t="str">
        <f>IF(AND(SalesData[[#This Row],[Profit]]=0,SalesData[[#This Row],[Sales]]&gt;0),"Zero-Profit Order","OK")</f>
        <v>OK</v>
      </c>
      <c r="AC494" s="9">
        <f>IFERROR(SalesData[[#This Row],[Profit]]/SalesData[[#This Row],[Sales]],0)</f>
        <v>-0.11250000000000002</v>
      </c>
      <c r="AE494"/>
    </row>
    <row r="495" spans="1:31" x14ac:dyDescent="0.25">
      <c r="A495">
        <v>9638</v>
      </c>
      <c r="B495" t="s">
        <v>4308</v>
      </c>
      <c r="C495" s="2">
        <v>42707</v>
      </c>
      <c r="D495" s="13">
        <v>41968</v>
      </c>
      <c r="E495" s="8">
        <f>IF(SalesData[[#This Row],[Ship Date]]&lt;SalesData[[#This Row],[Order Date]], SalesData[[#This Row],[Ship Date]], SalesData[[#This Row],[Order Date]])</f>
        <v>41968</v>
      </c>
      <c r="F495" s="8">
        <f>IF(SalesData[[#This Row],[Ship Date]]&lt;SalesData[[#This Row],[Order Date]], SalesData[[#This Row],[Order Date]], SalesData[[#This Row],[Ship Date]])</f>
        <v>42707</v>
      </c>
      <c r="G495" s="11">
        <f>SalesData[[#This Row],[Shipdate fixed]] - SalesData[[#This Row],[Orderdate fixed]]</f>
        <v>739</v>
      </c>
      <c r="H495" s="11">
        <f>YEAR(SalesData[[#This Row],[Orderdate fixed]])</f>
        <v>2014</v>
      </c>
      <c r="I495" s="11" t="str">
        <f>"Q"&amp;ROUNDUP(MONTH(SalesData[[#This Row],[Orderdate fixed]])/3,0)</f>
        <v>Q4</v>
      </c>
      <c r="J495" s="8" t="str">
        <f>TEXT(SalesData[[#This Row],[Orderdate fixed]],"mmm")</f>
        <v>Nov</v>
      </c>
      <c r="K495" t="s">
        <v>38</v>
      </c>
      <c r="L495" t="s">
        <v>751</v>
      </c>
      <c r="M495" s="14" t="s">
        <v>752</v>
      </c>
      <c r="N495" t="s">
        <v>81</v>
      </c>
      <c r="O495" t="s">
        <v>26</v>
      </c>
      <c r="P495" t="s">
        <v>176</v>
      </c>
      <c r="Q495" t="s">
        <v>177</v>
      </c>
      <c r="R495" s="5">
        <v>98105</v>
      </c>
      <c r="S495" t="s">
        <v>51</v>
      </c>
      <c r="T495" t="s">
        <v>1215</v>
      </c>
      <c r="U495" t="s">
        <v>31</v>
      </c>
      <c r="V495" t="s">
        <v>44</v>
      </c>
      <c r="W495" t="s">
        <v>1216</v>
      </c>
      <c r="X495" s="9">
        <v>730.2</v>
      </c>
      <c r="Y495">
        <v>4</v>
      </c>
      <c r="Z495" s="12">
        <v>0</v>
      </c>
      <c r="AA495" s="9">
        <v>94.926000000000002</v>
      </c>
      <c r="AB495" t="str">
        <f>IF(AND(SalesData[[#This Row],[Profit]]=0,SalesData[[#This Row],[Sales]]&gt;0),"Zero-Profit Order","OK")</f>
        <v>OK</v>
      </c>
      <c r="AC495" s="9">
        <f>IFERROR(SalesData[[#This Row],[Profit]]/SalesData[[#This Row],[Sales]],0)</f>
        <v>0.13</v>
      </c>
      <c r="AE495"/>
    </row>
    <row r="496" spans="1:31" x14ac:dyDescent="0.25">
      <c r="A496">
        <v>1489</v>
      </c>
      <c r="B496" t="s">
        <v>1294</v>
      </c>
      <c r="C496" s="2">
        <v>41849</v>
      </c>
      <c r="D496" s="13">
        <v>42196</v>
      </c>
      <c r="E496" s="8">
        <f>IF(SalesData[[#This Row],[Ship Date]]&lt;SalesData[[#This Row],[Order Date]], SalesData[[#This Row],[Ship Date]], SalesData[[#This Row],[Order Date]])</f>
        <v>41849</v>
      </c>
      <c r="F496" s="8">
        <f>IF(SalesData[[#This Row],[Ship Date]]&lt;SalesData[[#This Row],[Order Date]], SalesData[[#This Row],[Order Date]], SalesData[[#This Row],[Ship Date]])</f>
        <v>42196</v>
      </c>
      <c r="G496" s="11">
        <f>SalesData[[#This Row],[Shipdate fixed]] - SalesData[[#This Row],[Orderdate fixed]]</f>
        <v>347</v>
      </c>
      <c r="H496" s="11">
        <f>YEAR(SalesData[[#This Row],[Orderdate fixed]])</f>
        <v>2014</v>
      </c>
      <c r="I496" s="11" t="str">
        <f>"Q"&amp;ROUNDUP(MONTH(SalesData[[#This Row],[Orderdate fixed]])/3,0)</f>
        <v>Q3</v>
      </c>
      <c r="J496" s="8" t="str">
        <f>TEXT(SalesData[[#This Row],[Orderdate fixed]],"mmm")</f>
        <v>Jul</v>
      </c>
      <c r="K496" t="s">
        <v>38</v>
      </c>
      <c r="L496" t="s">
        <v>1295</v>
      </c>
      <c r="M496" s="14" t="s">
        <v>1296</v>
      </c>
      <c r="N496" t="s">
        <v>90</v>
      </c>
      <c r="O496" t="s">
        <v>26</v>
      </c>
      <c r="P496" t="s">
        <v>49</v>
      </c>
      <c r="Q496" t="s">
        <v>50</v>
      </c>
      <c r="R496" s="5">
        <v>90008</v>
      </c>
      <c r="S496" t="s">
        <v>51</v>
      </c>
      <c r="T496" t="s">
        <v>466</v>
      </c>
      <c r="U496" t="s">
        <v>31</v>
      </c>
      <c r="V496" t="s">
        <v>53</v>
      </c>
      <c r="W496" t="s">
        <v>467</v>
      </c>
      <c r="X496" s="9">
        <v>42.6</v>
      </c>
      <c r="Y496">
        <v>3</v>
      </c>
      <c r="Z496" s="12">
        <v>0</v>
      </c>
      <c r="AA496" s="9">
        <v>16.614000000000001</v>
      </c>
      <c r="AB496" t="str">
        <f>IF(AND(SalesData[[#This Row],[Profit]]=0,SalesData[[#This Row],[Sales]]&gt;0),"Zero-Profit Order","OK")</f>
        <v>OK</v>
      </c>
      <c r="AC496" s="9">
        <f>IFERROR(SalesData[[#This Row],[Profit]]/SalesData[[#This Row],[Sales]],0)</f>
        <v>0.39</v>
      </c>
      <c r="AE496"/>
    </row>
    <row r="497" spans="1:31" x14ac:dyDescent="0.25">
      <c r="A497">
        <v>6037</v>
      </c>
      <c r="B497" t="s">
        <v>3337</v>
      </c>
      <c r="C497" s="2">
        <v>42063</v>
      </c>
      <c r="D497" s="13">
        <v>42591</v>
      </c>
      <c r="E497" s="8">
        <f>IF(SalesData[[#This Row],[Ship Date]]&lt;SalesData[[#This Row],[Order Date]], SalesData[[#This Row],[Ship Date]], SalesData[[#This Row],[Order Date]])</f>
        <v>42063</v>
      </c>
      <c r="F497" s="8">
        <f>IF(SalesData[[#This Row],[Ship Date]]&lt;SalesData[[#This Row],[Order Date]], SalesData[[#This Row],[Order Date]], SalesData[[#This Row],[Ship Date]])</f>
        <v>42591</v>
      </c>
      <c r="G497" s="11">
        <f>SalesData[[#This Row],[Shipdate fixed]] - SalesData[[#This Row],[Orderdate fixed]]</f>
        <v>528</v>
      </c>
      <c r="H497" s="11">
        <f>YEAR(SalesData[[#This Row],[Orderdate fixed]])</f>
        <v>2015</v>
      </c>
      <c r="I497" s="11" t="str">
        <f>"Q"&amp;ROUNDUP(MONTH(SalesData[[#This Row],[Orderdate fixed]])/3,0)</f>
        <v>Q1</v>
      </c>
      <c r="J497" s="8" t="str">
        <f>TEXT(SalesData[[#This Row],[Orderdate fixed]],"mmm")</f>
        <v>Feb</v>
      </c>
      <c r="K497" t="s">
        <v>38</v>
      </c>
      <c r="L497" t="s">
        <v>2674</v>
      </c>
      <c r="M497" s="14" t="s">
        <v>2675</v>
      </c>
      <c r="N497" t="s">
        <v>25</v>
      </c>
      <c r="O497" t="s">
        <v>26</v>
      </c>
      <c r="P497" t="s">
        <v>3338</v>
      </c>
      <c r="Q497" t="s">
        <v>28</v>
      </c>
      <c r="R497" s="5">
        <v>40324</v>
      </c>
      <c r="S497" t="s">
        <v>29</v>
      </c>
      <c r="T497" t="s">
        <v>466</v>
      </c>
      <c r="U497" t="s">
        <v>31</v>
      </c>
      <c r="V497" t="s">
        <v>53</v>
      </c>
      <c r="W497" t="s">
        <v>467</v>
      </c>
      <c r="X497" s="9">
        <v>42.6</v>
      </c>
      <c r="Y497">
        <v>3</v>
      </c>
      <c r="Z497" s="12">
        <v>0</v>
      </c>
      <c r="AA497" s="9">
        <v>16.614000000000001</v>
      </c>
      <c r="AB497" t="str">
        <f>IF(AND(SalesData[[#This Row],[Profit]]=0,SalesData[[#This Row],[Sales]]&gt;0),"Zero-Profit Order","OK")</f>
        <v>OK</v>
      </c>
      <c r="AC497" s="9">
        <f>IFERROR(SalesData[[#This Row],[Profit]]/SalesData[[#This Row],[Sales]],0)</f>
        <v>0.39</v>
      </c>
      <c r="AE497"/>
    </row>
    <row r="498" spans="1:31" x14ac:dyDescent="0.25">
      <c r="A498">
        <v>5395</v>
      </c>
      <c r="B498" t="s">
        <v>3124</v>
      </c>
      <c r="C498" s="2">
        <v>42713</v>
      </c>
      <c r="D498" s="13">
        <v>41968</v>
      </c>
      <c r="E498" s="8">
        <f>IF(SalesData[[#This Row],[Ship Date]]&lt;SalesData[[#This Row],[Order Date]], SalesData[[#This Row],[Ship Date]], SalesData[[#This Row],[Order Date]])</f>
        <v>41968</v>
      </c>
      <c r="F498" s="8">
        <f>IF(SalesData[[#This Row],[Ship Date]]&lt;SalesData[[#This Row],[Order Date]], SalesData[[#This Row],[Order Date]], SalesData[[#This Row],[Ship Date]])</f>
        <v>42713</v>
      </c>
      <c r="G498" s="11">
        <f>SalesData[[#This Row],[Shipdate fixed]] - SalesData[[#This Row],[Orderdate fixed]]</f>
        <v>745</v>
      </c>
      <c r="H498" s="11">
        <f>YEAR(SalesData[[#This Row],[Orderdate fixed]])</f>
        <v>2014</v>
      </c>
      <c r="I498" s="11" t="str">
        <f>"Q"&amp;ROUNDUP(MONTH(SalesData[[#This Row],[Orderdate fixed]])/3,0)</f>
        <v>Q4</v>
      </c>
      <c r="J498" s="8" t="str">
        <f>TEXT(SalesData[[#This Row],[Orderdate fixed]],"mmm")</f>
        <v>Nov</v>
      </c>
      <c r="K498" t="s">
        <v>38</v>
      </c>
      <c r="L498" t="s">
        <v>3125</v>
      </c>
      <c r="M498" s="14" t="s">
        <v>3126</v>
      </c>
      <c r="N498" t="s">
        <v>81</v>
      </c>
      <c r="O498" t="s">
        <v>26</v>
      </c>
      <c r="P498" t="s">
        <v>183</v>
      </c>
      <c r="Q498" t="s">
        <v>184</v>
      </c>
      <c r="R498" s="5">
        <v>19805</v>
      </c>
      <c r="S498" t="s">
        <v>62</v>
      </c>
      <c r="T498" t="s">
        <v>1361</v>
      </c>
      <c r="U498" t="s">
        <v>31</v>
      </c>
      <c r="V498" t="s">
        <v>32</v>
      </c>
      <c r="W498" t="s">
        <v>1362</v>
      </c>
      <c r="X498" s="9">
        <v>1025.8800000000001</v>
      </c>
      <c r="Y498">
        <v>6</v>
      </c>
      <c r="Z498" s="12">
        <v>0</v>
      </c>
      <c r="AA498" s="9">
        <v>235.95240000000001</v>
      </c>
      <c r="AB498" t="str">
        <f>IF(AND(SalesData[[#This Row],[Profit]]=0,SalesData[[#This Row],[Sales]]&gt;0),"Zero-Profit Order","OK")</f>
        <v>OK</v>
      </c>
      <c r="AC498" s="9">
        <f>IFERROR(SalesData[[#This Row],[Profit]]/SalesData[[#This Row],[Sales]],0)</f>
        <v>0.22999999999999998</v>
      </c>
      <c r="AE498"/>
    </row>
    <row r="499" spans="1:31" x14ac:dyDescent="0.25">
      <c r="A499">
        <v>6246</v>
      </c>
      <c r="B499" t="s">
        <v>3400</v>
      </c>
      <c r="C499" s="2">
        <v>42731</v>
      </c>
      <c r="D499" s="13">
        <v>42333</v>
      </c>
      <c r="E499" s="8">
        <f>IF(SalesData[[#This Row],[Ship Date]]&lt;SalesData[[#This Row],[Order Date]], SalesData[[#This Row],[Ship Date]], SalesData[[#This Row],[Order Date]])</f>
        <v>42333</v>
      </c>
      <c r="F499" s="8">
        <f>IF(SalesData[[#This Row],[Ship Date]]&lt;SalesData[[#This Row],[Order Date]], SalesData[[#This Row],[Order Date]], SalesData[[#This Row],[Ship Date]])</f>
        <v>42731</v>
      </c>
      <c r="G499" s="11">
        <f>SalesData[[#This Row],[Shipdate fixed]] - SalesData[[#This Row],[Orderdate fixed]]</f>
        <v>398</v>
      </c>
      <c r="H499" s="11">
        <f>YEAR(SalesData[[#This Row],[Orderdate fixed]])</f>
        <v>2015</v>
      </c>
      <c r="I499" s="11" t="str">
        <f>"Q"&amp;ROUNDUP(MONTH(SalesData[[#This Row],[Orderdate fixed]])/3,0)</f>
        <v>Q4</v>
      </c>
      <c r="J499" s="8" t="str">
        <f>TEXT(SalesData[[#This Row],[Orderdate fixed]],"mmm")</f>
        <v>Nov</v>
      </c>
      <c r="K499" t="s">
        <v>38</v>
      </c>
      <c r="L499" t="s">
        <v>3273</v>
      </c>
      <c r="M499" s="14" t="s">
        <v>3274</v>
      </c>
      <c r="N499" t="s">
        <v>90</v>
      </c>
      <c r="O499" t="s">
        <v>26</v>
      </c>
      <c r="P499" t="s">
        <v>176</v>
      </c>
      <c r="Q499" t="s">
        <v>177</v>
      </c>
      <c r="R499" s="5">
        <v>98105</v>
      </c>
      <c r="S499" t="s">
        <v>51</v>
      </c>
      <c r="T499" t="s">
        <v>1699</v>
      </c>
      <c r="U499" t="s">
        <v>31</v>
      </c>
      <c r="V499" t="s">
        <v>53</v>
      </c>
      <c r="W499" t="s">
        <v>1700</v>
      </c>
      <c r="X499" s="9">
        <v>22.14</v>
      </c>
      <c r="Y499">
        <v>3</v>
      </c>
      <c r="Z499" s="12">
        <v>0</v>
      </c>
      <c r="AA499" s="9">
        <v>6.4206000000000003</v>
      </c>
      <c r="AB499" t="str">
        <f>IF(AND(SalesData[[#This Row],[Profit]]=0,SalesData[[#This Row],[Sales]]&gt;0),"Zero-Profit Order","OK")</f>
        <v>OK</v>
      </c>
      <c r="AC499" s="9">
        <f>IFERROR(SalesData[[#This Row],[Profit]]/SalesData[[#This Row],[Sales]],0)</f>
        <v>0.28999999999999998</v>
      </c>
      <c r="AE499"/>
    </row>
    <row r="500" spans="1:31" x14ac:dyDescent="0.25">
      <c r="A500">
        <v>3369</v>
      </c>
      <c r="B500" t="s">
        <v>2399</v>
      </c>
      <c r="C500" s="2">
        <v>42748</v>
      </c>
      <c r="D500" s="13">
        <v>42333</v>
      </c>
      <c r="E500" s="8">
        <f>IF(SalesData[[#This Row],[Ship Date]]&lt;SalesData[[#This Row],[Order Date]], SalesData[[#This Row],[Ship Date]], SalesData[[#This Row],[Order Date]])</f>
        <v>42333</v>
      </c>
      <c r="F500" s="8">
        <f>IF(SalesData[[#This Row],[Ship Date]]&lt;SalesData[[#This Row],[Order Date]], SalesData[[#This Row],[Order Date]], SalesData[[#This Row],[Ship Date]])</f>
        <v>42748</v>
      </c>
      <c r="G500" s="11">
        <f>SalesData[[#This Row],[Shipdate fixed]] - SalesData[[#This Row],[Orderdate fixed]]</f>
        <v>415</v>
      </c>
      <c r="H500" s="11">
        <f>YEAR(SalesData[[#This Row],[Orderdate fixed]])</f>
        <v>2015</v>
      </c>
      <c r="I500" s="11" t="str">
        <f>"Q"&amp;ROUNDUP(MONTH(SalesData[[#This Row],[Orderdate fixed]])/3,0)</f>
        <v>Q4</v>
      </c>
      <c r="J500" s="8" t="str">
        <f>TEXT(SalesData[[#This Row],[Orderdate fixed]],"mmm")</f>
        <v>Nov</v>
      </c>
      <c r="K500" t="s">
        <v>38</v>
      </c>
      <c r="L500" t="s">
        <v>2216</v>
      </c>
      <c r="M500" s="14" t="s">
        <v>2217</v>
      </c>
      <c r="N500" t="s">
        <v>25</v>
      </c>
      <c r="O500" t="s">
        <v>26</v>
      </c>
      <c r="P500" t="s">
        <v>2400</v>
      </c>
      <c r="Q500" t="s">
        <v>1321</v>
      </c>
      <c r="R500" s="5">
        <v>89115</v>
      </c>
      <c r="S500" t="s">
        <v>51</v>
      </c>
      <c r="T500" t="s">
        <v>2401</v>
      </c>
      <c r="U500" t="s">
        <v>31</v>
      </c>
      <c r="V500" t="s">
        <v>32</v>
      </c>
      <c r="W500" t="s">
        <v>2402</v>
      </c>
      <c r="X500" s="9">
        <v>141.96</v>
      </c>
      <c r="Y500">
        <v>2</v>
      </c>
      <c r="Z500" s="12">
        <v>0</v>
      </c>
      <c r="AA500" s="9">
        <v>41.168399999999998</v>
      </c>
      <c r="AB500" t="str">
        <f>IF(AND(SalesData[[#This Row],[Profit]]=0,SalesData[[#This Row],[Sales]]&gt;0),"Zero-Profit Order","OK")</f>
        <v>OK</v>
      </c>
      <c r="AC500" s="9">
        <f>IFERROR(SalesData[[#This Row],[Profit]]/SalesData[[#This Row],[Sales]],0)</f>
        <v>0.28999999999999998</v>
      </c>
      <c r="AE500"/>
    </row>
    <row r="501" spans="1:31" x14ac:dyDescent="0.25">
      <c r="A501">
        <v>842</v>
      </c>
      <c r="B501" t="s">
        <v>838</v>
      </c>
      <c r="C501" s="2">
        <v>42730</v>
      </c>
      <c r="D501" s="13">
        <v>42333</v>
      </c>
      <c r="E501" s="8">
        <f>IF(SalesData[[#This Row],[Ship Date]]&lt;SalesData[[#This Row],[Order Date]], SalesData[[#This Row],[Ship Date]], SalesData[[#This Row],[Order Date]])</f>
        <v>42333</v>
      </c>
      <c r="F501" s="8">
        <f>IF(SalesData[[#This Row],[Ship Date]]&lt;SalesData[[#This Row],[Order Date]], SalesData[[#This Row],[Order Date]], SalesData[[#This Row],[Ship Date]])</f>
        <v>42730</v>
      </c>
      <c r="G501" s="11">
        <f>SalesData[[#This Row],[Shipdate fixed]] - SalesData[[#This Row],[Orderdate fixed]]</f>
        <v>397</v>
      </c>
      <c r="H501" s="11">
        <f>YEAR(SalesData[[#This Row],[Orderdate fixed]])</f>
        <v>2015</v>
      </c>
      <c r="I501" s="11" t="str">
        <f>"Q"&amp;ROUNDUP(MONTH(SalesData[[#This Row],[Orderdate fixed]])/3,0)</f>
        <v>Q4</v>
      </c>
      <c r="J501" s="8" t="str">
        <f>TEXT(SalesData[[#This Row],[Orderdate fixed]],"mmm")</f>
        <v>Nov</v>
      </c>
      <c r="K501" t="s">
        <v>38</v>
      </c>
      <c r="L501" t="s">
        <v>839</v>
      </c>
      <c r="M501" s="14" t="s">
        <v>840</v>
      </c>
      <c r="N501" t="s">
        <v>81</v>
      </c>
      <c r="O501" t="s">
        <v>26</v>
      </c>
      <c r="P501" t="s">
        <v>158</v>
      </c>
      <c r="Q501" t="s">
        <v>109</v>
      </c>
      <c r="R501" s="5">
        <v>10035</v>
      </c>
      <c r="S501" t="s">
        <v>62</v>
      </c>
      <c r="T501" t="s">
        <v>841</v>
      </c>
      <c r="U501" t="s">
        <v>31</v>
      </c>
      <c r="V501" t="s">
        <v>32</v>
      </c>
      <c r="W501" t="s">
        <v>842</v>
      </c>
      <c r="X501" s="9">
        <v>186.048</v>
      </c>
      <c r="Y501">
        <v>4</v>
      </c>
      <c r="Z501" s="12">
        <v>0.2</v>
      </c>
      <c r="AA501" s="9">
        <v>9.3024000000000004</v>
      </c>
      <c r="AB501" t="str">
        <f>IF(AND(SalesData[[#This Row],[Profit]]=0,SalesData[[#This Row],[Sales]]&gt;0),"Zero-Profit Order","OK")</f>
        <v>OK</v>
      </c>
      <c r="AC501" s="9">
        <f>IFERROR(SalesData[[#This Row],[Profit]]/SalesData[[#This Row],[Sales]],0)</f>
        <v>0.05</v>
      </c>
      <c r="AE501"/>
    </row>
    <row r="502" spans="1:31" x14ac:dyDescent="0.25">
      <c r="A502">
        <v>8181</v>
      </c>
      <c r="B502" t="s">
        <v>3944</v>
      </c>
      <c r="C502" s="2">
        <v>42749</v>
      </c>
      <c r="D502" s="13">
        <v>42333</v>
      </c>
      <c r="E502" s="8">
        <f>IF(SalesData[[#This Row],[Ship Date]]&lt;SalesData[[#This Row],[Order Date]], SalesData[[#This Row],[Ship Date]], SalesData[[#This Row],[Order Date]])</f>
        <v>42333</v>
      </c>
      <c r="F502" s="8">
        <f>IF(SalesData[[#This Row],[Ship Date]]&lt;SalesData[[#This Row],[Order Date]], SalesData[[#This Row],[Order Date]], SalesData[[#This Row],[Ship Date]])</f>
        <v>42749</v>
      </c>
      <c r="G502" s="11">
        <f>SalesData[[#This Row],[Shipdate fixed]] - SalesData[[#This Row],[Orderdate fixed]]</f>
        <v>416</v>
      </c>
      <c r="H502" s="11">
        <f>YEAR(SalesData[[#This Row],[Orderdate fixed]])</f>
        <v>2015</v>
      </c>
      <c r="I502" s="11" t="str">
        <f>"Q"&amp;ROUNDUP(MONTH(SalesData[[#This Row],[Orderdate fixed]])/3,0)</f>
        <v>Q4</v>
      </c>
      <c r="J502" s="8" t="str">
        <f>TEXT(SalesData[[#This Row],[Orderdate fixed]],"mmm")</f>
        <v>Nov</v>
      </c>
      <c r="K502" t="s">
        <v>38</v>
      </c>
      <c r="L502" t="s">
        <v>2993</v>
      </c>
      <c r="M502" s="14" t="s">
        <v>2994</v>
      </c>
      <c r="N502" t="s">
        <v>25</v>
      </c>
      <c r="O502" t="s">
        <v>26</v>
      </c>
      <c r="P502" t="s">
        <v>60</v>
      </c>
      <c r="Q502" t="s">
        <v>61</v>
      </c>
      <c r="R502" s="5">
        <v>19120</v>
      </c>
      <c r="S502" t="s">
        <v>62</v>
      </c>
      <c r="T502" t="s">
        <v>1228</v>
      </c>
      <c r="U502" t="s">
        <v>31</v>
      </c>
      <c r="V502" t="s">
        <v>44</v>
      </c>
      <c r="W502" t="s">
        <v>1229</v>
      </c>
      <c r="X502" s="9">
        <v>1252.704</v>
      </c>
      <c r="Y502">
        <v>8</v>
      </c>
      <c r="Z502" s="12">
        <v>0.4</v>
      </c>
      <c r="AA502" s="9">
        <v>-480.20319999999998</v>
      </c>
      <c r="AB502" t="str">
        <f>IF(AND(SalesData[[#This Row],[Profit]]=0,SalesData[[#This Row],[Sales]]&gt;0),"Zero-Profit Order","OK")</f>
        <v>OK</v>
      </c>
      <c r="AC502" s="9">
        <f>IFERROR(SalesData[[#This Row],[Profit]]/SalesData[[#This Row],[Sales]],0)</f>
        <v>-0.38333333333333336</v>
      </c>
      <c r="AE502"/>
    </row>
    <row r="503" spans="1:31" x14ac:dyDescent="0.25">
      <c r="A503">
        <v>6492</v>
      </c>
      <c r="B503" t="s">
        <v>3472</v>
      </c>
      <c r="C503" s="2">
        <v>42735</v>
      </c>
      <c r="D503" s="13">
        <v>42699</v>
      </c>
      <c r="E503" s="8">
        <f>IF(SalesData[[#This Row],[Ship Date]]&lt;SalesData[[#This Row],[Order Date]], SalesData[[#This Row],[Ship Date]], SalesData[[#This Row],[Order Date]])</f>
        <v>42699</v>
      </c>
      <c r="F503" s="8">
        <f>IF(SalesData[[#This Row],[Ship Date]]&lt;SalesData[[#This Row],[Order Date]], SalesData[[#This Row],[Order Date]], SalesData[[#This Row],[Ship Date]])</f>
        <v>42735</v>
      </c>
      <c r="G503" s="11">
        <f>SalesData[[#This Row],[Shipdate fixed]] - SalesData[[#This Row],[Orderdate fixed]]</f>
        <v>36</v>
      </c>
      <c r="H503" s="11">
        <f>YEAR(SalesData[[#This Row],[Orderdate fixed]])</f>
        <v>2016</v>
      </c>
      <c r="I503" s="11" t="str">
        <f>"Q"&amp;ROUNDUP(MONTH(SalesData[[#This Row],[Orderdate fixed]])/3,0)</f>
        <v>Q4</v>
      </c>
      <c r="J503" s="8" t="str">
        <f>TEXT(SalesData[[#This Row],[Orderdate fixed]],"mmm")</f>
        <v>Nov</v>
      </c>
      <c r="K503" t="s">
        <v>38</v>
      </c>
      <c r="L503" t="s">
        <v>1516</v>
      </c>
      <c r="M503" s="14" t="s">
        <v>1517</v>
      </c>
      <c r="N503" t="s">
        <v>81</v>
      </c>
      <c r="O503" t="s">
        <v>26</v>
      </c>
      <c r="P503" t="s">
        <v>3473</v>
      </c>
      <c r="Q503" t="s">
        <v>42</v>
      </c>
      <c r="R503" s="5">
        <v>32839</v>
      </c>
      <c r="S503" t="s">
        <v>29</v>
      </c>
      <c r="T503" t="s">
        <v>260</v>
      </c>
      <c r="U503" t="s">
        <v>31</v>
      </c>
      <c r="V503" t="s">
        <v>32</v>
      </c>
      <c r="W503" t="s">
        <v>261</v>
      </c>
      <c r="X503" s="9">
        <v>289.56799999999998</v>
      </c>
      <c r="Y503">
        <v>2</v>
      </c>
      <c r="Z503" s="12">
        <v>0.2</v>
      </c>
      <c r="AA503" s="9">
        <v>10.8588</v>
      </c>
      <c r="AB503" t="str">
        <f>IF(AND(SalesData[[#This Row],[Profit]]=0,SalesData[[#This Row],[Sales]]&gt;0),"Zero-Profit Order","OK")</f>
        <v>OK</v>
      </c>
      <c r="AC503" s="9">
        <f>IFERROR(SalesData[[#This Row],[Profit]]/SalesData[[#This Row],[Sales]],0)</f>
        <v>3.7500000000000006E-2</v>
      </c>
      <c r="AE503"/>
    </row>
    <row r="504" spans="1:31" x14ac:dyDescent="0.25">
      <c r="A504">
        <v>2213</v>
      </c>
      <c r="B504" t="s">
        <v>1740</v>
      </c>
      <c r="C504" s="2">
        <v>42756</v>
      </c>
      <c r="D504" s="13">
        <v>43064</v>
      </c>
      <c r="E504" s="8">
        <f>IF(SalesData[[#This Row],[Ship Date]]&lt;SalesData[[#This Row],[Order Date]], SalesData[[#This Row],[Ship Date]], SalesData[[#This Row],[Order Date]])</f>
        <v>42756</v>
      </c>
      <c r="F504" s="8">
        <f>IF(SalesData[[#This Row],[Ship Date]]&lt;SalesData[[#This Row],[Order Date]], SalesData[[#This Row],[Order Date]], SalesData[[#This Row],[Ship Date]])</f>
        <v>43064</v>
      </c>
      <c r="G504" s="11">
        <f>SalesData[[#This Row],[Shipdate fixed]] - SalesData[[#This Row],[Orderdate fixed]]</f>
        <v>308</v>
      </c>
      <c r="H504" s="11">
        <f>YEAR(SalesData[[#This Row],[Orderdate fixed]])</f>
        <v>2017</v>
      </c>
      <c r="I504" s="11" t="str">
        <f>"Q"&amp;ROUNDUP(MONTH(SalesData[[#This Row],[Orderdate fixed]])/3,0)</f>
        <v>Q1</v>
      </c>
      <c r="J504" s="8" t="str">
        <f>TEXT(SalesData[[#This Row],[Orderdate fixed]],"mmm")</f>
        <v>Jan</v>
      </c>
      <c r="K504" t="s">
        <v>38</v>
      </c>
      <c r="L504" t="s">
        <v>1741</v>
      </c>
      <c r="M504" s="14" t="s">
        <v>1742</v>
      </c>
      <c r="N504" t="s">
        <v>25</v>
      </c>
      <c r="O504" t="s">
        <v>26</v>
      </c>
      <c r="P504" t="s">
        <v>158</v>
      </c>
      <c r="Q504" t="s">
        <v>109</v>
      </c>
      <c r="R504" s="5">
        <v>10035</v>
      </c>
      <c r="S504" t="s">
        <v>62</v>
      </c>
      <c r="T504" t="s">
        <v>1130</v>
      </c>
      <c r="U504" t="s">
        <v>31</v>
      </c>
      <c r="V504" t="s">
        <v>53</v>
      </c>
      <c r="W504" t="s">
        <v>1131</v>
      </c>
      <c r="X504" s="9">
        <v>27.42</v>
      </c>
      <c r="Y504">
        <v>1</v>
      </c>
      <c r="Z504" s="12">
        <v>0</v>
      </c>
      <c r="AA504" s="9">
        <v>11.2422</v>
      </c>
      <c r="AB504" t="str">
        <f>IF(AND(SalesData[[#This Row],[Profit]]=0,SalesData[[#This Row],[Sales]]&gt;0),"Zero-Profit Order","OK")</f>
        <v>OK</v>
      </c>
      <c r="AC504" s="9">
        <f>IFERROR(SalesData[[#This Row],[Profit]]/SalesData[[#This Row],[Sales]],0)</f>
        <v>0.41</v>
      </c>
      <c r="AE504"/>
    </row>
    <row r="505" spans="1:31" x14ac:dyDescent="0.25">
      <c r="A505">
        <v>4841</v>
      </c>
      <c r="B505" t="s">
        <v>2949</v>
      </c>
      <c r="C505" s="2">
        <v>42743</v>
      </c>
      <c r="D505" s="13">
        <v>43064</v>
      </c>
      <c r="E505" s="8">
        <f>IF(SalesData[[#This Row],[Ship Date]]&lt;SalesData[[#This Row],[Order Date]], SalesData[[#This Row],[Ship Date]], SalesData[[#This Row],[Order Date]])</f>
        <v>42743</v>
      </c>
      <c r="F505" s="8">
        <f>IF(SalesData[[#This Row],[Ship Date]]&lt;SalesData[[#This Row],[Order Date]], SalesData[[#This Row],[Order Date]], SalesData[[#This Row],[Ship Date]])</f>
        <v>43064</v>
      </c>
      <c r="G505" s="11">
        <f>SalesData[[#This Row],[Shipdate fixed]] - SalesData[[#This Row],[Orderdate fixed]]</f>
        <v>321</v>
      </c>
      <c r="H505" s="11">
        <f>YEAR(SalesData[[#This Row],[Orderdate fixed]])</f>
        <v>2017</v>
      </c>
      <c r="I505" s="11" t="str">
        <f>"Q"&amp;ROUNDUP(MONTH(SalesData[[#This Row],[Orderdate fixed]])/3,0)</f>
        <v>Q1</v>
      </c>
      <c r="J505" s="8" t="str">
        <f>TEXT(SalesData[[#This Row],[Orderdate fixed]],"mmm")</f>
        <v>Jan</v>
      </c>
      <c r="K505" t="s">
        <v>38</v>
      </c>
      <c r="L505" t="s">
        <v>882</v>
      </c>
      <c r="M505" s="14" t="s">
        <v>883</v>
      </c>
      <c r="N505" t="s">
        <v>90</v>
      </c>
      <c r="O505" t="s">
        <v>26</v>
      </c>
      <c r="P505" t="s">
        <v>27</v>
      </c>
      <c r="Q505" t="s">
        <v>28</v>
      </c>
      <c r="R505" s="5">
        <v>42420</v>
      </c>
      <c r="S505" t="s">
        <v>29</v>
      </c>
      <c r="T505" t="s">
        <v>159</v>
      </c>
      <c r="U505" t="s">
        <v>31</v>
      </c>
      <c r="V505" t="s">
        <v>53</v>
      </c>
      <c r="W505" t="s">
        <v>160</v>
      </c>
      <c r="X505" s="9">
        <v>27.58</v>
      </c>
      <c r="Y505">
        <v>2</v>
      </c>
      <c r="Z505" s="12">
        <v>0</v>
      </c>
      <c r="AA505" s="9">
        <v>11.583600000000001</v>
      </c>
      <c r="AB505" t="str">
        <f>IF(AND(SalesData[[#This Row],[Profit]]=0,SalesData[[#This Row],[Sales]]&gt;0),"Zero-Profit Order","OK")</f>
        <v>OK</v>
      </c>
      <c r="AC505" s="9">
        <f>IFERROR(SalesData[[#This Row],[Profit]]/SalesData[[#This Row],[Sales]],0)</f>
        <v>0.42000000000000004</v>
      </c>
      <c r="AE505"/>
    </row>
    <row r="506" spans="1:31" x14ac:dyDescent="0.25">
      <c r="A506">
        <v>1874</v>
      </c>
      <c r="B506" t="s">
        <v>1544</v>
      </c>
      <c r="C506" s="2">
        <v>42755</v>
      </c>
      <c r="D506" s="13">
        <v>43064</v>
      </c>
      <c r="E506" s="8">
        <f>IF(SalesData[[#This Row],[Ship Date]]&lt;SalesData[[#This Row],[Order Date]], SalesData[[#This Row],[Ship Date]], SalesData[[#This Row],[Order Date]])</f>
        <v>42755</v>
      </c>
      <c r="F506" s="8">
        <f>IF(SalesData[[#This Row],[Ship Date]]&lt;SalesData[[#This Row],[Order Date]], SalesData[[#This Row],[Order Date]], SalesData[[#This Row],[Ship Date]])</f>
        <v>43064</v>
      </c>
      <c r="G506" s="11">
        <f>SalesData[[#This Row],[Shipdate fixed]] - SalesData[[#This Row],[Orderdate fixed]]</f>
        <v>309</v>
      </c>
      <c r="H506" s="11">
        <f>YEAR(SalesData[[#This Row],[Orderdate fixed]])</f>
        <v>2017</v>
      </c>
      <c r="I506" s="11" t="str">
        <f>"Q"&amp;ROUNDUP(MONTH(SalesData[[#This Row],[Orderdate fixed]])/3,0)</f>
        <v>Q1</v>
      </c>
      <c r="J506" s="8" t="str">
        <f>TEXT(SalesData[[#This Row],[Orderdate fixed]],"mmm")</f>
        <v>Jan</v>
      </c>
      <c r="K506" t="s">
        <v>38</v>
      </c>
      <c r="L506" t="s">
        <v>1545</v>
      </c>
      <c r="M506" s="14" t="s">
        <v>1546</v>
      </c>
      <c r="N506" t="s">
        <v>25</v>
      </c>
      <c r="O506" t="s">
        <v>26</v>
      </c>
      <c r="P506" t="s">
        <v>1547</v>
      </c>
      <c r="Q506" t="s">
        <v>177</v>
      </c>
      <c r="R506" s="5">
        <v>99207</v>
      </c>
      <c r="S506" t="s">
        <v>51</v>
      </c>
      <c r="T506" t="s">
        <v>1548</v>
      </c>
      <c r="U506" t="s">
        <v>31</v>
      </c>
      <c r="V506" t="s">
        <v>44</v>
      </c>
      <c r="W506" t="s">
        <v>1549</v>
      </c>
      <c r="X506" s="9">
        <v>70.98</v>
      </c>
      <c r="Y506">
        <v>1</v>
      </c>
      <c r="Z506" s="12">
        <v>0</v>
      </c>
      <c r="AA506" s="9">
        <v>20.584199999999999</v>
      </c>
      <c r="AB506" t="str">
        <f>IF(AND(SalesData[[#This Row],[Profit]]=0,SalesData[[#This Row],[Sales]]&gt;0),"Zero-Profit Order","OK")</f>
        <v>OK</v>
      </c>
      <c r="AC506" s="9">
        <f>IFERROR(SalesData[[#This Row],[Profit]]/SalesData[[#This Row],[Sales]],0)</f>
        <v>0.28999999999999998</v>
      </c>
      <c r="AE506"/>
    </row>
    <row r="507" spans="1:31" x14ac:dyDescent="0.25">
      <c r="A507">
        <v>2072</v>
      </c>
      <c r="B507" t="s">
        <v>1654</v>
      </c>
      <c r="C507" s="2">
        <v>42742</v>
      </c>
      <c r="D507" s="13">
        <v>43064</v>
      </c>
      <c r="E507" s="8">
        <f>IF(SalesData[[#This Row],[Ship Date]]&lt;SalesData[[#This Row],[Order Date]], SalesData[[#This Row],[Ship Date]], SalesData[[#This Row],[Order Date]])</f>
        <v>42742</v>
      </c>
      <c r="F507" s="8">
        <f>IF(SalesData[[#This Row],[Ship Date]]&lt;SalesData[[#This Row],[Order Date]], SalesData[[#This Row],[Order Date]], SalesData[[#This Row],[Ship Date]])</f>
        <v>43064</v>
      </c>
      <c r="G507" s="11">
        <f>SalesData[[#This Row],[Shipdate fixed]] - SalesData[[#This Row],[Orderdate fixed]]</f>
        <v>322</v>
      </c>
      <c r="H507" s="11">
        <f>YEAR(SalesData[[#This Row],[Orderdate fixed]])</f>
        <v>2017</v>
      </c>
      <c r="I507" s="11" t="str">
        <f>"Q"&amp;ROUNDUP(MONTH(SalesData[[#This Row],[Orderdate fixed]])/3,0)</f>
        <v>Q1</v>
      </c>
      <c r="J507" s="8" t="str">
        <f>TEXT(SalesData[[#This Row],[Orderdate fixed]],"mmm")</f>
        <v>Jan</v>
      </c>
      <c r="K507" t="s">
        <v>38</v>
      </c>
      <c r="L507" t="s">
        <v>1655</v>
      </c>
      <c r="M507" s="14" t="s">
        <v>1656</v>
      </c>
      <c r="N507" t="s">
        <v>25</v>
      </c>
      <c r="O507" t="s">
        <v>26</v>
      </c>
      <c r="P507" t="s">
        <v>1657</v>
      </c>
      <c r="Q507" t="s">
        <v>50</v>
      </c>
      <c r="R507" s="5">
        <v>91761</v>
      </c>
      <c r="S507" t="s">
        <v>51</v>
      </c>
      <c r="T507" t="s">
        <v>439</v>
      </c>
      <c r="U507" t="s">
        <v>31</v>
      </c>
      <c r="V507" t="s">
        <v>35</v>
      </c>
      <c r="W507" t="s">
        <v>440</v>
      </c>
      <c r="X507" s="9">
        <v>283.92</v>
      </c>
      <c r="Y507">
        <v>5</v>
      </c>
      <c r="Z507" s="12">
        <v>0.2</v>
      </c>
      <c r="AA507" s="9">
        <v>-46.137</v>
      </c>
      <c r="AB507" t="str">
        <f>IF(AND(SalesData[[#This Row],[Profit]]=0,SalesData[[#This Row],[Sales]]&gt;0),"Zero-Profit Order","OK")</f>
        <v>OK</v>
      </c>
      <c r="AC507" s="9">
        <f>IFERROR(SalesData[[#This Row],[Profit]]/SalesData[[#This Row],[Sales]],0)</f>
        <v>-0.16250000000000001</v>
      </c>
      <c r="AE507"/>
    </row>
    <row r="508" spans="1:31" x14ac:dyDescent="0.25">
      <c r="A508">
        <v>2172</v>
      </c>
      <c r="B508" t="s">
        <v>1725</v>
      </c>
      <c r="C508" s="2">
        <v>42724</v>
      </c>
      <c r="D508" s="13">
        <v>43064</v>
      </c>
      <c r="E508" s="8">
        <f>IF(SalesData[[#This Row],[Ship Date]]&lt;SalesData[[#This Row],[Order Date]], SalesData[[#This Row],[Ship Date]], SalesData[[#This Row],[Order Date]])</f>
        <v>42724</v>
      </c>
      <c r="F508" s="8">
        <f>IF(SalesData[[#This Row],[Ship Date]]&lt;SalesData[[#This Row],[Order Date]], SalesData[[#This Row],[Order Date]], SalesData[[#This Row],[Ship Date]])</f>
        <v>43064</v>
      </c>
      <c r="G508" s="11">
        <f>SalesData[[#This Row],[Shipdate fixed]] - SalesData[[#This Row],[Orderdate fixed]]</f>
        <v>340</v>
      </c>
      <c r="H508" s="11">
        <f>YEAR(SalesData[[#This Row],[Orderdate fixed]])</f>
        <v>2016</v>
      </c>
      <c r="I508" s="11" t="str">
        <f>"Q"&amp;ROUNDUP(MONTH(SalesData[[#This Row],[Orderdate fixed]])/3,0)</f>
        <v>Q4</v>
      </c>
      <c r="J508" s="8" t="str">
        <f>TEXT(SalesData[[#This Row],[Orderdate fixed]],"mmm")</f>
        <v>Dec</v>
      </c>
      <c r="K508" t="s">
        <v>38</v>
      </c>
      <c r="L508" t="s">
        <v>1278</v>
      </c>
      <c r="M508" s="14" t="s">
        <v>1279</v>
      </c>
      <c r="N508" t="s">
        <v>81</v>
      </c>
      <c r="O508" t="s">
        <v>26</v>
      </c>
      <c r="P508" t="s">
        <v>1726</v>
      </c>
      <c r="Q508" t="s">
        <v>83</v>
      </c>
      <c r="R508" s="5">
        <v>76903</v>
      </c>
      <c r="S508" t="s">
        <v>84</v>
      </c>
      <c r="T508" t="s">
        <v>797</v>
      </c>
      <c r="U508" t="s">
        <v>31</v>
      </c>
      <c r="V508" t="s">
        <v>35</v>
      </c>
      <c r="W508" t="s">
        <v>798</v>
      </c>
      <c r="X508" s="9">
        <v>305.31200000000001</v>
      </c>
      <c r="Y508">
        <v>2</v>
      </c>
      <c r="Z508" s="12">
        <v>0.3</v>
      </c>
      <c r="AA508" s="9">
        <v>-8.7232000000000003</v>
      </c>
      <c r="AB508" t="str">
        <f>IF(AND(SalesData[[#This Row],[Profit]]=0,SalesData[[#This Row],[Sales]]&gt;0),"Zero-Profit Order","OK")</f>
        <v>OK</v>
      </c>
      <c r="AC508" s="9">
        <f>IFERROR(SalesData[[#This Row],[Profit]]/SalesData[[#This Row],[Sales]],0)</f>
        <v>-2.8571428571428571E-2</v>
      </c>
      <c r="AE508"/>
    </row>
    <row r="509" spans="1:31" x14ac:dyDescent="0.25">
      <c r="A509">
        <v>2367</v>
      </c>
      <c r="B509" t="s">
        <v>1827</v>
      </c>
      <c r="C509" s="2">
        <v>42771</v>
      </c>
      <c r="D509" s="13">
        <v>41969</v>
      </c>
      <c r="E509" s="8">
        <f>IF(SalesData[[#This Row],[Ship Date]]&lt;SalesData[[#This Row],[Order Date]], SalesData[[#This Row],[Ship Date]], SalesData[[#This Row],[Order Date]])</f>
        <v>41969</v>
      </c>
      <c r="F509" s="8">
        <f>IF(SalesData[[#This Row],[Ship Date]]&lt;SalesData[[#This Row],[Order Date]], SalesData[[#This Row],[Order Date]], SalesData[[#This Row],[Ship Date]])</f>
        <v>42771</v>
      </c>
      <c r="G509" s="11">
        <f>SalesData[[#This Row],[Shipdate fixed]] - SalesData[[#This Row],[Orderdate fixed]]</f>
        <v>802</v>
      </c>
      <c r="H509" s="11">
        <f>YEAR(SalesData[[#This Row],[Orderdate fixed]])</f>
        <v>2014</v>
      </c>
      <c r="I509" s="11" t="str">
        <f>"Q"&amp;ROUNDUP(MONTH(SalesData[[#This Row],[Orderdate fixed]])/3,0)</f>
        <v>Q4</v>
      </c>
      <c r="J509" s="8" t="str">
        <f>TEXT(SalesData[[#This Row],[Orderdate fixed]],"mmm")</f>
        <v>Nov</v>
      </c>
      <c r="K509" t="s">
        <v>22</v>
      </c>
      <c r="L509" t="s">
        <v>1828</v>
      </c>
      <c r="M509" s="14" t="s">
        <v>1829</v>
      </c>
      <c r="N509" t="s">
        <v>25</v>
      </c>
      <c r="O509" t="s">
        <v>26</v>
      </c>
      <c r="P509" t="s">
        <v>1830</v>
      </c>
      <c r="Q509" t="s">
        <v>50</v>
      </c>
      <c r="R509" s="5">
        <v>95823</v>
      </c>
      <c r="S509" t="s">
        <v>51</v>
      </c>
      <c r="T509" t="s">
        <v>1831</v>
      </c>
      <c r="U509" t="s">
        <v>31</v>
      </c>
      <c r="V509" t="s">
        <v>35</v>
      </c>
      <c r="W509" t="s">
        <v>1832</v>
      </c>
      <c r="X509" s="9">
        <v>120.712</v>
      </c>
      <c r="Y509">
        <v>1</v>
      </c>
      <c r="Z509" s="12">
        <v>0.2</v>
      </c>
      <c r="AA509" s="9">
        <v>-18.1068</v>
      </c>
      <c r="AB509" t="str">
        <f>IF(AND(SalesData[[#This Row],[Profit]]=0,SalesData[[#This Row],[Sales]]&gt;0),"Zero-Profit Order","OK")</f>
        <v>OK</v>
      </c>
      <c r="AC509" s="9">
        <f>IFERROR(SalesData[[#This Row],[Profit]]/SalesData[[#This Row],[Sales]],0)</f>
        <v>-0.15</v>
      </c>
      <c r="AE509"/>
    </row>
    <row r="510" spans="1:31" x14ac:dyDescent="0.25">
      <c r="A510">
        <v>1839</v>
      </c>
      <c r="B510" t="s">
        <v>1505</v>
      </c>
      <c r="C510" s="2">
        <v>41649</v>
      </c>
      <c r="D510" s="13">
        <v>41767</v>
      </c>
      <c r="E510" s="8">
        <f>IF(SalesData[[#This Row],[Ship Date]]&lt;SalesData[[#This Row],[Order Date]], SalesData[[#This Row],[Ship Date]], SalesData[[#This Row],[Order Date]])</f>
        <v>41649</v>
      </c>
      <c r="F510" s="8">
        <f>IF(SalesData[[#This Row],[Ship Date]]&lt;SalesData[[#This Row],[Order Date]], SalesData[[#This Row],[Order Date]], SalesData[[#This Row],[Ship Date]])</f>
        <v>41767</v>
      </c>
      <c r="G510" s="11">
        <f>SalesData[[#This Row],[Shipdate fixed]] - SalesData[[#This Row],[Orderdate fixed]]</f>
        <v>118</v>
      </c>
      <c r="H510" s="11">
        <f>YEAR(SalesData[[#This Row],[Orderdate fixed]])</f>
        <v>2014</v>
      </c>
      <c r="I510" s="11" t="str">
        <f>"Q"&amp;ROUNDUP(MONTH(SalesData[[#This Row],[Orderdate fixed]])/3,0)</f>
        <v>Q1</v>
      </c>
      <c r="J510" s="8" t="str">
        <f>TEXT(SalesData[[#This Row],[Orderdate fixed]],"mmm")</f>
        <v>Jan</v>
      </c>
      <c r="K510" t="s">
        <v>38</v>
      </c>
      <c r="L510" t="s">
        <v>1506</v>
      </c>
      <c r="M510" s="14" t="s">
        <v>1507</v>
      </c>
      <c r="N510" t="s">
        <v>81</v>
      </c>
      <c r="O510" t="s">
        <v>26</v>
      </c>
      <c r="P510" t="s">
        <v>1508</v>
      </c>
      <c r="Q510" t="s">
        <v>1017</v>
      </c>
      <c r="R510" s="5">
        <v>28205</v>
      </c>
      <c r="S510" t="s">
        <v>29</v>
      </c>
      <c r="T510" t="s">
        <v>159</v>
      </c>
      <c r="U510" t="s">
        <v>31</v>
      </c>
      <c r="V510" t="s">
        <v>53</v>
      </c>
      <c r="W510" t="s">
        <v>160</v>
      </c>
      <c r="X510" s="9">
        <v>44.128</v>
      </c>
      <c r="Y510">
        <v>4</v>
      </c>
      <c r="Z510" s="12">
        <v>0.2</v>
      </c>
      <c r="AA510" s="9">
        <v>12.135199999999999</v>
      </c>
      <c r="AB510" t="str">
        <f>IF(AND(SalesData[[#This Row],[Profit]]=0,SalesData[[#This Row],[Sales]]&gt;0),"Zero-Profit Order","OK")</f>
        <v>OK</v>
      </c>
      <c r="AC510" s="9">
        <f>IFERROR(SalesData[[#This Row],[Profit]]/SalesData[[#This Row],[Sales]],0)</f>
        <v>0.27499999999999997</v>
      </c>
      <c r="AE510"/>
    </row>
    <row r="511" spans="1:31" x14ac:dyDescent="0.25">
      <c r="A511">
        <v>1011</v>
      </c>
      <c r="B511" t="s">
        <v>945</v>
      </c>
      <c r="C511" s="2">
        <v>42770</v>
      </c>
      <c r="D511" s="13">
        <v>41969</v>
      </c>
      <c r="E511" s="8">
        <f>IF(SalesData[[#This Row],[Ship Date]]&lt;SalesData[[#This Row],[Order Date]], SalesData[[#This Row],[Ship Date]], SalesData[[#This Row],[Order Date]])</f>
        <v>41969</v>
      </c>
      <c r="F511" s="8">
        <f>IF(SalesData[[#This Row],[Ship Date]]&lt;SalesData[[#This Row],[Order Date]], SalesData[[#This Row],[Order Date]], SalesData[[#This Row],[Ship Date]])</f>
        <v>42770</v>
      </c>
      <c r="G511" s="11">
        <f>SalesData[[#This Row],[Shipdate fixed]] - SalesData[[#This Row],[Orderdate fixed]]</f>
        <v>801</v>
      </c>
      <c r="H511" s="11">
        <f>YEAR(SalesData[[#This Row],[Orderdate fixed]])</f>
        <v>2014</v>
      </c>
      <c r="I511" s="11" t="str">
        <f>"Q"&amp;ROUNDUP(MONTH(SalesData[[#This Row],[Orderdate fixed]])/3,0)</f>
        <v>Q4</v>
      </c>
      <c r="J511" s="8" t="str">
        <f>TEXT(SalesData[[#This Row],[Orderdate fixed]],"mmm")</f>
        <v>Nov</v>
      </c>
      <c r="K511" t="s">
        <v>78</v>
      </c>
      <c r="L511" t="s">
        <v>946</v>
      </c>
      <c r="M511" s="14" t="s">
        <v>947</v>
      </c>
      <c r="N511" t="s">
        <v>25</v>
      </c>
      <c r="O511" t="s">
        <v>26</v>
      </c>
      <c r="P511" t="s">
        <v>620</v>
      </c>
      <c r="Q511" t="s">
        <v>50</v>
      </c>
      <c r="R511" s="5">
        <v>92037</v>
      </c>
      <c r="S511" t="s">
        <v>51</v>
      </c>
      <c r="T511" t="s">
        <v>948</v>
      </c>
      <c r="U511" t="s">
        <v>31</v>
      </c>
      <c r="V511" t="s">
        <v>53</v>
      </c>
      <c r="W511" t="s">
        <v>949</v>
      </c>
      <c r="X511" s="9">
        <v>151.72</v>
      </c>
      <c r="Y511">
        <v>4</v>
      </c>
      <c r="Z511" s="12">
        <v>0</v>
      </c>
      <c r="AA511" s="9">
        <v>27.3096</v>
      </c>
      <c r="AB511" t="str">
        <f>IF(AND(SalesData[[#This Row],[Profit]]=0,SalesData[[#This Row],[Sales]]&gt;0),"Zero-Profit Order","OK")</f>
        <v>OK</v>
      </c>
      <c r="AC511" s="9">
        <f>IFERROR(SalesData[[#This Row],[Profit]]/SalesData[[#This Row],[Sales]],0)</f>
        <v>0.18</v>
      </c>
      <c r="AE511"/>
    </row>
    <row r="512" spans="1:31" x14ac:dyDescent="0.25">
      <c r="A512">
        <v>3677</v>
      </c>
      <c r="B512" t="s">
        <v>2499</v>
      </c>
      <c r="C512" s="2">
        <v>41887</v>
      </c>
      <c r="D512" s="13">
        <v>42259</v>
      </c>
      <c r="E512" s="8">
        <f>IF(SalesData[[#This Row],[Ship Date]]&lt;SalesData[[#This Row],[Order Date]], SalesData[[#This Row],[Ship Date]], SalesData[[#This Row],[Order Date]])</f>
        <v>41887</v>
      </c>
      <c r="F512" s="8">
        <f>IF(SalesData[[#This Row],[Ship Date]]&lt;SalesData[[#This Row],[Order Date]], SalesData[[#This Row],[Order Date]], SalesData[[#This Row],[Ship Date]])</f>
        <v>42259</v>
      </c>
      <c r="G512" s="11">
        <f>SalesData[[#This Row],[Shipdate fixed]] - SalesData[[#This Row],[Orderdate fixed]]</f>
        <v>372</v>
      </c>
      <c r="H512" s="11">
        <f>YEAR(SalesData[[#This Row],[Orderdate fixed]])</f>
        <v>2014</v>
      </c>
      <c r="I512" s="11" t="str">
        <f>"Q"&amp;ROUNDUP(MONTH(SalesData[[#This Row],[Orderdate fixed]])/3,0)</f>
        <v>Q3</v>
      </c>
      <c r="J512" s="8" t="str">
        <f>TEXT(SalesData[[#This Row],[Orderdate fixed]],"mmm")</f>
        <v>Sep</v>
      </c>
      <c r="K512" t="s">
        <v>38</v>
      </c>
      <c r="L512" t="s">
        <v>2500</v>
      </c>
      <c r="M512" s="14" t="s">
        <v>2501</v>
      </c>
      <c r="N512" t="s">
        <v>81</v>
      </c>
      <c r="O512" t="s">
        <v>26</v>
      </c>
      <c r="P512" t="s">
        <v>620</v>
      </c>
      <c r="Q512" t="s">
        <v>50</v>
      </c>
      <c r="R512" s="5">
        <v>92105</v>
      </c>
      <c r="S512" t="s">
        <v>51</v>
      </c>
      <c r="T512" t="s">
        <v>811</v>
      </c>
      <c r="U512" t="s">
        <v>31</v>
      </c>
      <c r="V512" t="s">
        <v>53</v>
      </c>
      <c r="W512" t="s">
        <v>812</v>
      </c>
      <c r="X512" s="9">
        <v>44.46</v>
      </c>
      <c r="Y512">
        <v>2</v>
      </c>
      <c r="Z512" s="12">
        <v>0</v>
      </c>
      <c r="AA512" s="9">
        <v>14.671799999999999</v>
      </c>
      <c r="AB512" t="str">
        <f>IF(AND(SalesData[[#This Row],[Profit]]=0,SalesData[[#This Row],[Sales]]&gt;0),"Zero-Profit Order","OK")</f>
        <v>OK</v>
      </c>
      <c r="AC512" s="9">
        <f>IFERROR(SalesData[[#This Row],[Profit]]/SalesData[[#This Row],[Sales]],0)</f>
        <v>0.32999999999999996</v>
      </c>
      <c r="AE512"/>
    </row>
    <row r="513" spans="1:31" x14ac:dyDescent="0.25">
      <c r="A513">
        <v>7266</v>
      </c>
      <c r="B513" t="s">
        <v>3673</v>
      </c>
      <c r="C513" s="2">
        <v>42761</v>
      </c>
      <c r="D513" s="13">
        <v>41969</v>
      </c>
      <c r="E513" s="8">
        <f>IF(SalesData[[#This Row],[Ship Date]]&lt;SalesData[[#This Row],[Order Date]], SalesData[[#This Row],[Ship Date]], SalesData[[#This Row],[Order Date]])</f>
        <v>41969</v>
      </c>
      <c r="F513" s="8">
        <f>IF(SalesData[[#This Row],[Ship Date]]&lt;SalesData[[#This Row],[Order Date]], SalesData[[#This Row],[Order Date]], SalesData[[#This Row],[Ship Date]])</f>
        <v>42761</v>
      </c>
      <c r="G513" s="11">
        <f>SalesData[[#This Row],[Shipdate fixed]] - SalesData[[#This Row],[Orderdate fixed]]</f>
        <v>792</v>
      </c>
      <c r="H513" s="11">
        <f>YEAR(SalesData[[#This Row],[Orderdate fixed]])</f>
        <v>2014</v>
      </c>
      <c r="I513" s="11" t="str">
        <f>"Q"&amp;ROUNDUP(MONTH(SalesData[[#This Row],[Orderdate fixed]])/3,0)</f>
        <v>Q4</v>
      </c>
      <c r="J513" s="8" t="str">
        <f>TEXT(SalesData[[#This Row],[Orderdate fixed]],"mmm")</f>
        <v>Nov</v>
      </c>
      <c r="K513" t="s">
        <v>22</v>
      </c>
      <c r="L513" t="s">
        <v>1285</v>
      </c>
      <c r="M513" s="14" t="s">
        <v>1286</v>
      </c>
      <c r="N513" t="s">
        <v>81</v>
      </c>
      <c r="O513" t="s">
        <v>26</v>
      </c>
      <c r="P513" t="s">
        <v>91</v>
      </c>
      <c r="Q513" t="s">
        <v>83</v>
      </c>
      <c r="R513" s="5">
        <v>77095</v>
      </c>
      <c r="S513" t="s">
        <v>84</v>
      </c>
      <c r="T513" t="s">
        <v>1145</v>
      </c>
      <c r="U513" t="s">
        <v>31</v>
      </c>
      <c r="V513" t="s">
        <v>35</v>
      </c>
      <c r="W513" t="s">
        <v>1146</v>
      </c>
      <c r="X513" s="9">
        <v>155.37200000000001</v>
      </c>
      <c r="Y513">
        <v>2</v>
      </c>
      <c r="Z513" s="12">
        <v>0.3</v>
      </c>
      <c r="AA513" s="9">
        <v>-35.513599999999997</v>
      </c>
      <c r="AB513" t="str">
        <f>IF(AND(SalesData[[#This Row],[Profit]]=0,SalesData[[#This Row],[Sales]]&gt;0),"Zero-Profit Order","OK")</f>
        <v>OK</v>
      </c>
      <c r="AC513" s="9">
        <f>IFERROR(SalesData[[#This Row],[Profit]]/SalesData[[#This Row],[Sales]],0)</f>
        <v>-0.22857142857142854</v>
      </c>
      <c r="AE513"/>
    </row>
    <row r="514" spans="1:31" x14ac:dyDescent="0.25">
      <c r="A514">
        <v>6282</v>
      </c>
      <c r="B514" t="s">
        <v>3405</v>
      </c>
      <c r="C514" s="2">
        <v>42732</v>
      </c>
      <c r="D514" s="13">
        <v>42334</v>
      </c>
      <c r="E514" s="8">
        <f>IF(SalesData[[#This Row],[Ship Date]]&lt;SalesData[[#This Row],[Order Date]], SalesData[[#This Row],[Ship Date]], SalesData[[#This Row],[Order Date]])</f>
        <v>42334</v>
      </c>
      <c r="F514" s="8">
        <f>IF(SalesData[[#This Row],[Ship Date]]&lt;SalesData[[#This Row],[Order Date]], SalesData[[#This Row],[Order Date]], SalesData[[#This Row],[Ship Date]])</f>
        <v>42732</v>
      </c>
      <c r="G514" s="11">
        <f>SalesData[[#This Row],[Shipdate fixed]] - SalesData[[#This Row],[Orderdate fixed]]</f>
        <v>398</v>
      </c>
      <c r="H514" s="11">
        <f>YEAR(SalesData[[#This Row],[Orderdate fixed]])</f>
        <v>2015</v>
      </c>
      <c r="I514" s="11" t="str">
        <f>"Q"&amp;ROUNDUP(MONTH(SalesData[[#This Row],[Orderdate fixed]])/3,0)</f>
        <v>Q4</v>
      </c>
      <c r="J514" s="8" t="str">
        <f>TEXT(SalesData[[#This Row],[Orderdate fixed]],"mmm")</f>
        <v>Nov</v>
      </c>
      <c r="K514" t="s">
        <v>38</v>
      </c>
      <c r="L514" t="s">
        <v>1419</v>
      </c>
      <c r="M514" s="14" t="s">
        <v>1420</v>
      </c>
      <c r="N514" t="s">
        <v>25</v>
      </c>
      <c r="O514" t="s">
        <v>26</v>
      </c>
      <c r="P514" t="s">
        <v>1751</v>
      </c>
      <c r="Q514" t="s">
        <v>215</v>
      </c>
      <c r="R514" s="5">
        <v>43302</v>
      </c>
      <c r="S514" t="s">
        <v>62</v>
      </c>
      <c r="T514" t="s">
        <v>3406</v>
      </c>
      <c r="U514" t="s">
        <v>31</v>
      </c>
      <c r="V514" t="s">
        <v>53</v>
      </c>
      <c r="W514" t="s">
        <v>3407</v>
      </c>
      <c r="X514" s="9">
        <v>63.823999999999998</v>
      </c>
      <c r="Y514">
        <v>2</v>
      </c>
      <c r="Z514" s="12">
        <v>0.2</v>
      </c>
      <c r="AA514" s="9">
        <v>9.5736000000000008</v>
      </c>
      <c r="AB514" t="str">
        <f>IF(AND(SalesData[[#This Row],[Profit]]=0,SalesData[[#This Row],[Sales]]&gt;0),"Zero-Profit Order","OK")</f>
        <v>OK</v>
      </c>
      <c r="AC514" s="9">
        <f>IFERROR(SalesData[[#This Row],[Profit]]/SalesData[[#This Row],[Sales]],0)</f>
        <v>0.15000000000000002</v>
      </c>
      <c r="AE514"/>
    </row>
    <row r="515" spans="1:31" x14ac:dyDescent="0.25">
      <c r="A515">
        <v>8212</v>
      </c>
      <c r="B515" t="s">
        <v>3953</v>
      </c>
      <c r="C515" s="2">
        <v>42123</v>
      </c>
      <c r="D515" s="13">
        <v>42715</v>
      </c>
      <c r="E515" s="8">
        <f>IF(SalesData[[#This Row],[Ship Date]]&lt;SalesData[[#This Row],[Order Date]], SalesData[[#This Row],[Ship Date]], SalesData[[#This Row],[Order Date]])</f>
        <v>42123</v>
      </c>
      <c r="F515" s="8">
        <f>IF(SalesData[[#This Row],[Ship Date]]&lt;SalesData[[#This Row],[Order Date]], SalesData[[#This Row],[Order Date]], SalesData[[#This Row],[Ship Date]])</f>
        <v>42715</v>
      </c>
      <c r="G515" s="11">
        <f>SalesData[[#This Row],[Shipdate fixed]] - SalesData[[#This Row],[Orderdate fixed]]</f>
        <v>592</v>
      </c>
      <c r="H515" s="11">
        <f>YEAR(SalesData[[#This Row],[Orderdate fixed]])</f>
        <v>2015</v>
      </c>
      <c r="I515" s="11" t="str">
        <f>"Q"&amp;ROUNDUP(MONTH(SalesData[[#This Row],[Orderdate fixed]])/3,0)</f>
        <v>Q2</v>
      </c>
      <c r="J515" s="8" t="str">
        <f>TEXT(SalesData[[#This Row],[Orderdate fixed]],"mmm")</f>
        <v>Apr</v>
      </c>
      <c r="K515" t="s">
        <v>38</v>
      </c>
      <c r="L515" t="s">
        <v>1318</v>
      </c>
      <c r="M515" s="14" t="s">
        <v>1319</v>
      </c>
      <c r="N515" t="s">
        <v>25</v>
      </c>
      <c r="O515" t="s">
        <v>26</v>
      </c>
      <c r="P515" t="s">
        <v>1720</v>
      </c>
      <c r="Q515" t="s">
        <v>83</v>
      </c>
      <c r="R515" s="5">
        <v>75220</v>
      </c>
      <c r="S515" t="s">
        <v>84</v>
      </c>
      <c r="T515" t="s">
        <v>3954</v>
      </c>
      <c r="U515" t="s">
        <v>31</v>
      </c>
      <c r="V515" t="s">
        <v>53</v>
      </c>
      <c r="W515" t="s">
        <v>3955</v>
      </c>
      <c r="X515" s="9">
        <v>44.46</v>
      </c>
      <c r="Y515">
        <v>5</v>
      </c>
      <c r="Z515" s="12">
        <v>0.6</v>
      </c>
      <c r="AA515" s="9">
        <v>-17.783999999999999</v>
      </c>
      <c r="AB515" t="str">
        <f>IF(AND(SalesData[[#This Row],[Profit]]=0,SalesData[[#This Row],[Sales]]&gt;0),"Zero-Profit Order","OK")</f>
        <v>OK</v>
      </c>
      <c r="AC515" s="9">
        <f>IFERROR(SalesData[[#This Row],[Profit]]/SalesData[[#This Row],[Sales]],0)</f>
        <v>-0.39999999999999997</v>
      </c>
      <c r="AE515"/>
    </row>
    <row r="516" spans="1:31" x14ac:dyDescent="0.25">
      <c r="A516">
        <v>4285</v>
      </c>
      <c r="B516" t="s">
        <v>2754</v>
      </c>
      <c r="C516" s="2">
        <v>42750</v>
      </c>
      <c r="D516" s="13">
        <v>42334</v>
      </c>
      <c r="E516" s="8">
        <f>IF(SalesData[[#This Row],[Ship Date]]&lt;SalesData[[#This Row],[Order Date]], SalesData[[#This Row],[Ship Date]], SalesData[[#This Row],[Order Date]])</f>
        <v>42334</v>
      </c>
      <c r="F516" s="8">
        <f>IF(SalesData[[#This Row],[Ship Date]]&lt;SalesData[[#This Row],[Order Date]], SalesData[[#This Row],[Order Date]], SalesData[[#This Row],[Ship Date]])</f>
        <v>42750</v>
      </c>
      <c r="G516" s="11">
        <f>SalesData[[#This Row],[Shipdate fixed]] - SalesData[[#This Row],[Orderdate fixed]]</f>
        <v>416</v>
      </c>
      <c r="H516" s="11">
        <f>YEAR(SalesData[[#This Row],[Orderdate fixed]])</f>
        <v>2015</v>
      </c>
      <c r="I516" s="11" t="str">
        <f>"Q"&amp;ROUNDUP(MONTH(SalesData[[#This Row],[Orderdate fixed]])/3,0)</f>
        <v>Q4</v>
      </c>
      <c r="J516" s="8" t="str">
        <f>TEXT(SalesData[[#This Row],[Orderdate fixed]],"mmm")</f>
        <v>Nov</v>
      </c>
      <c r="K516" t="s">
        <v>22</v>
      </c>
      <c r="L516" t="s">
        <v>2755</v>
      </c>
      <c r="M516" s="14" t="s">
        <v>2756</v>
      </c>
      <c r="N516" t="s">
        <v>81</v>
      </c>
      <c r="O516" t="s">
        <v>26</v>
      </c>
      <c r="P516" t="s">
        <v>2757</v>
      </c>
      <c r="Q516" t="s">
        <v>83</v>
      </c>
      <c r="R516" s="5">
        <v>77642</v>
      </c>
      <c r="S516" t="s">
        <v>84</v>
      </c>
      <c r="T516" t="s">
        <v>1427</v>
      </c>
      <c r="U516" t="s">
        <v>31</v>
      </c>
      <c r="V516" t="s">
        <v>32</v>
      </c>
      <c r="W516" t="s">
        <v>1428</v>
      </c>
      <c r="X516" s="9">
        <v>246.1328</v>
      </c>
      <c r="Y516">
        <v>2</v>
      </c>
      <c r="Z516" s="12">
        <v>0.32</v>
      </c>
      <c r="AA516" s="9">
        <v>-76.011600000000001</v>
      </c>
      <c r="AB516" t="str">
        <f>IF(AND(SalesData[[#This Row],[Profit]]=0,SalesData[[#This Row],[Sales]]&gt;0),"Zero-Profit Order","OK")</f>
        <v>OK</v>
      </c>
      <c r="AC516" s="9">
        <f>IFERROR(SalesData[[#This Row],[Profit]]/SalesData[[#This Row],[Sales]],0)</f>
        <v>-0.30882352941176472</v>
      </c>
      <c r="AE516"/>
    </row>
    <row r="517" spans="1:31" x14ac:dyDescent="0.25">
      <c r="A517">
        <v>1288</v>
      </c>
      <c r="B517" t="s">
        <v>1147</v>
      </c>
      <c r="C517" s="2">
        <v>42758</v>
      </c>
      <c r="D517" s="13">
        <v>42700</v>
      </c>
      <c r="E517" s="8">
        <f>IF(SalesData[[#This Row],[Ship Date]]&lt;SalesData[[#This Row],[Order Date]], SalesData[[#This Row],[Ship Date]], SalesData[[#This Row],[Order Date]])</f>
        <v>42700</v>
      </c>
      <c r="F517" s="8">
        <f>IF(SalesData[[#This Row],[Ship Date]]&lt;SalesData[[#This Row],[Order Date]], SalesData[[#This Row],[Order Date]], SalesData[[#This Row],[Ship Date]])</f>
        <v>42758</v>
      </c>
      <c r="G517" s="11">
        <f>SalesData[[#This Row],[Shipdate fixed]] - SalesData[[#This Row],[Orderdate fixed]]</f>
        <v>58</v>
      </c>
      <c r="H517" s="11">
        <f>YEAR(SalesData[[#This Row],[Orderdate fixed]])</f>
        <v>2016</v>
      </c>
      <c r="I517" s="11" t="str">
        <f>"Q"&amp;ROUNDUP(MONTH(SalesData[[#This Row],[Orderdate fixed]])/3,0)</f>
        <v>Q4</v>
      </c>
      <c r="J517" s="8" t="str">
        <f>TEXT(SalesData[[#This Row],[Orderdate fixed]],"mmm")</f>
        <v>Nov</v>
      </c>
      <c r="K517" t="s">
        <v>38</v>
      </c>
      <c r="L517" t="s">
        <v>1148</v>
      </c>
      <c r="M517" s="14" t="s">
        <v>1149</v>
      </c>
      <c r="N517" t="s">
        <v>81</v>
      </c>
      <c r="O517" t="s">
        <v>26</v>
      </c>
      <c r="P517" t="s">
        <v>158</v>
      </c>
      <c r="Q517" t="s">
        <v>109</v>
      </c>
      <c r="R517" s="5">
        <v>10009</v>
      </c>
      <c r="S517" t="s">
        <v>62</v>
      </c>
      <c r="T517" t="s">
        <v>115</v>
      </c>
      <c r="U517" t="s">
        <v>31</v>
      </c>
      <c r="V517" t="s">
        <v>53</v>
      </c>
      <c r="W517" t="s">
        <v>116</v>
      </c>
      <c r="X517" s="9">
        <v>39.880000000000003</v>
      </c>
      <c r="Y517">
        <v>2</v>
      </c>
      <c r="Z517" s="12">
        <v>0</v>
      </c>
      <c r="AA517" s="9">
        <v>11.166399999999999</v>
      </c>
      <c r="AB517" t="str">
        <f>IF(AND(SalesData[[#This Row],[Profit]]=0,SalesData[[#This Row],[Sales]]&gt;0),"Zero-Profit Order","OK")</f>
        <v>OK</v>
      </c>
      <c r="AC517" s="9">
        <f>IFERROR(SalesData[[#This Row],[Profit]]/SalesData[[#This Row],[Sales]],0)</f>
        <v>0.27999999999999997</v>
      </c>
      <c r="AE517"/>
    </row>
    <row r="518" spans="1:31" x14ac:dyDescent="0.25">
      <c r="A518">
        <v>3960</v>
      </c>
      <c r="B518" t="s">
        <v>2625</v>
      </c>
      <c r="C518" s="2">
        <v>43308</v>
      </c>
      <c r="D518" s="13">
        <v>42406</v>
      </c>
      <c r="E518" s="8">
        <f>IF(SalesData[[#This Row],[Ship Date]]&lt;SalesData[[#This Row],[Order Date]], SalesData[[#This Row],[Ship Date]], SalesData[[#This Row],[Order Date]])</f>
        <v>42406</v>
      </c>
      <c r="F518" s="8">
        <f>IF(SalesData[[#This Row],[Ship Date]]&lt;SalesData[[#This Row],[Order Date]], SalesData[[#This Row],[Order Date]], SalesData[[#This Row],[Ship Date]])</f>
        <v>43308</v>
      </c>
      <c r="G518" s="11">
        <f>SalesData[[#This Row],[Shipdate fixed]] - SalesData[[#This Row],[Orderdate fixed]]</f>
        <v>902</v>
      </c>
      <c r="H518" s="11">
        <f>YEAR(SalesData[[#This Row],[Orderdate fixed]])</f>
        <v>2016</v>
      </c>
      <c r="I518" s="11" t="str">
        <f>"Q"&amp;ROUNDUP(MONTH(SalesData[[#This Row],[Orderdate fixed]])/3,0)</f>
        <v>Q1</v>
      </c>
      <c r="J518" s="8" t="str">
        <f>TEXT(SalesData[[#This Row],[Orderdate fixed]],"mmm")</f>
        <v>Feb</v>
      </c>
      <c r="K518" t="s">
        <v>38</v>
      </c>
      <c r="L518" t="s">
        <v>2626</v>
      </c>
      <c r="M518" s="14" t="s">
        <v>2627</v>
      </c>
      <c r="N518" t="s">
        <v>25</v>
      </c>
      <c r="O518" t="s">
        <v>26</v>
      </c>
      <c r="P518" t="s">
        <v>2628</v>
      </c>
      <c r="Q518" t="s">
        <v>128</v>
      </c>
      <c r="R518" s="5">
        <v>37211</v>
      </c>
      <c r="S518" t="s">
        <v>29</v>
      </c>
      <c r="T518" t="s">
        <v>2629</v>
      </c>
      <c r="U518" t="s">
        <v>31</v>
      </c>
      <c r="V518" t="s">
        <v>53</v>
      </c>
      <c r="W518" t="s">
        <v>2630</v>
      </c>
      <c r="X518" s="9">
        <v>44.76</v>
      </c>
      <c r="Y518">
        <v>3</v>
      </c>
      <c r="Z518" s="12">
        <v>0.2</v>
      </c>
      <c r="AA518" s="9">
        <v>14.547000000000001</v>
      </c>
      <c r="AB518" t="str">
        <f>IF(AND(SalesData[[#This Row],[Profit]]=0,SalesData[[#This Row],[Sales]]&gt;0),"Zero-Profit Order","OK")</f>
        <v>OK</v>
      </c>
      <c r="AC518" s="9">
        <f>IFERROR(SalesData[[#This Row],[Profit]]/SalesData[[#This Row],[Sales]],0)</f>
        <v>0.32500000000000001</v>
      </c>
      <c r="AE518"/>
    </row>
    <row r="519" spans="1:31" x14ac:dyDescent="0.25">
      <c r="A519">
        <v>4826</v>
      </c>
      <c r="B519" t="s">
        <v>2948</v>
      </c>
      <c r="C519" s="2">
        <v>42754</v>
      </c>
      <c r="D519" s="13">
        <v>42700</v>
      </c>
      <c r="E519" s="8">
        <f>IF(SalesData[[#This Row],[Ship Date]]&lt;SalesData[[#This Row],[Order Date]], SalesData[[#This Row],[Ship Date]], SalesData[[#This Row],[Order Date]])</f>
        <v>42700</v>
      </c>
      <c r="F519" s="8">
        <f>IF(SalesData[[#This Row],[Ship Date]]&lt;SalesData[[#This Row],[Order Date]], SalesData[[#This Row],[Order Date]], SalesData[[#This Row],[Ship Date]])</f>
        <v>42754</v>
      </c>
      <c r="G519" s="11">
        <f>SalesData[[#This Row],[Shipdate fixed]] - SalesData[[#This Row],[Orderdate fixed]]</f>
        <v>54</v>
      </c>
      <c r="H519" s="11">
        <f>YEAR(SalesData[[#This Row],[Orderdate fixed]])</f>
        <v>2016</v>
      </c>
      <c r="I519" s="11" t="str">
        <f>"Q"&amp;ROUNDUP(MONTH(SalesData[[#This Row],[Orderdate fixed]])/3,0)</f>
        <v>Q4</v>
      </c>
      <c r="J519" s="8" t="str">
        <f>TEXT(SalesData[[#This Row],[Orderdate fixed]],"mmm")</f>
        <v>Nov</v>
      </c>
      <c r="K519" t="s">
        <v>38</v>
      </c>
      <c r="L519" t="s">
        <v>1340</v>
      </c>
      <c r="M519" s="14" t="s">
        <v>1341</v>
      </c>
      <c r="N519" t="s">
        <v>25</v>
      </c>
      <c r="O519" t="s">
        <v>26</v>
      </c>
      <c r="P519" t="s">
        <v>329</v>
      </c>
      <c r="Q519" t="s">
        <v>215</v>
      </c>
      <c r="R519" s="5">
        <v>43229</v>
      </c>
      <c r="S519" t="s">
        <v>62</v>
      </c>
      <c r="T519" t="s">
        <v>2036</v>
      </c>
      <c r="U519" t="s">
        <v>31</v>
      </c>
      <c r="V519" t="s">
        <v>53</v>
      </c>
      <c r="W519" t="s">
        <v>2037</v>
      </c>
      <c r="X519" s="9">
        <v>77.951999999999998</v>
      </c>
      <c r="Y519">
        <v>3</v>
      </c>
      <c r="Z519" s="12">
        <v>0.2</v>
      </c>
      <c r="AA519" s="9">
        <v>15.590400000000001</v>
      </c>
      <c r="AB519" t="str">
        <f>IF(AND(SalesData[[#This Row],[Profit]]=0,SalesData[[#This Row],[Sales]]&gt;0),"Zero-Profit Order","OK")</f>
        <v>OK</v>
      </c>
      <c r="AC519" s="9">
        <f>IFERROR(SalesData[[#This Row],[Profit]]/SalesData[[#This Row],[Sales]],0)</f>
        <v>0.2</v>
      </c>
      <c r="AE519"/>
    </row>
    <row r="520" spans="1:31" x14ac:dyDescent="0.25">
      <c r="A520">
        <v>4825</v>
      </c>
      <c r="B520" t="s">
        <v>2948</v>
      </c>
      <c r="C520" s="2">
        <v>42753</v>
      </c>
      <c r="D520" s="13">
        <v>42700</v>
      </c>
      <c r="E520" s="8">
        <f>IF(SalesData[[#This Row],[Ship Date]]&lt;SalesData[[#This Row],[Order Date]], SalesData[[#This Row],[Ship Date]], SalesData[[#This Row],[Order Date]])</f>
        <v>42700</v>
      </c>
      <c r="F520" s="8">
        <f>IF(SalesData[[#This Row],[Ship Date]]&lt;SalesData[[#This Row],[Order Date]], SalesData[[#This Row],[Order Date]], SalesData[[#This Row],[Ship Date]])</f>
        <v>42753</v>
      </c>
      <c r="G520" s="11">
        <f>SalesData[[#This Row],[Shipdate fixed]] - SalesData[[#This Row],[Orderdate fixed]]</f>
        <v>53</v>
      </c>
      <c r="H520" s="11">
        <f>YEAR(SalesData[[#This Row],[Orderdate fixed]])</f>
        <v>2016</v>
      </c>
      <c r="I520" s="11" t="str">
        <f>"Q"&amp;ROUNDUP(MONTH(SalesData[[#This Row],[Orderdate fixed]])/3,0)</f>
        <v>Q4</v>
      </c>
      <c r="J520" s="8" t="str">
        <f>TEXT(SalesData[[#This Row],[Orderdate fixed]],"mmm")</f>
        <v>Nov</v>
      </c>
      <c r="K520" t="s">
        <v>38</v>
      </c>
      <c r="L520" t="s">
        <v>1340</v>
      </c>
      <c r="M520" s="14" t="s">
        <v>1341</v>
      </c>
      <c r="N520" t="s">
        <v>25</v>
      </c>
      <c r="O520" t="s">
        <v>26</v>
      </c>
      <c r="P520" t="s">
        <v>329</v>
      </c>
      <c r="Q520" t="s">
        <v>215</v>
      </c>
      <c r="R520" s="5">
        <v>43229</v>
      </c>
      <c r="S520" t="s">
        <v>62</v>
      </c>
      <c r="T520" t="s">
        <v>235</v>
      </c>
      <c r="U520" t="s">
        <v>31</v>
      </c>
      <c r="V520" t="s">
        <v>35</v>
      </c>
      <c r="W520" t="s">
        <v>236</v>
      </c>
      <c r="X520" s="9">
        <v>127.554</v>
      </c>
      <c r="Y520">
        <v>3</v>
      </c>
      <c r="Z520" s="12">
        <v>0.3</v>
      </c>
      <c r="AA520" s="9">
        <v>-9.1110000000000007</v>
      </c>
      <c r="AB520" t="str">
        <f>IF(AND(SalesData[[#This Row],[Profit]]=0,SalesData[[#This Row],[Sales]]&gt;0),"Zero-Profit Order","OK")</f>
        <v>OK</v>
      </c>
      <c r="AC520" s="9">
        <f>IFERROR(SalesData[[#This Row],[Profit]]/SalesData[[#This Row],[Sales]],0)</f>
        <v>-7.1428571428571438E-2</v>
      </c>
      <c r="AE520"/>
    </row>
    <row r="521" spans="1:31" x14ac:dyDescent="0.25">
      <c r="A521">
        <v>3033</v>
      </c>
      <c r="B521" t="s">
        <v>2237</v>
      </c>
      <c r="C521" s="2">
        <v>42752</v>
      </c>
      <c r="D521" s="13">
        <v>42700</v>
      </c>
      <c r="E521" s="8">
        <f>IF(SalesData[[#This Row],[Ship Date]]&lt;SalesData[[#This Row],[Order Date]], SalesData[[#This Row],[Ship Date]], SalesData[[#This Row],[Order Date]])</f>
        <v>42700</v>
      </c>
      <c r="F521" s="8">
        <f>IF(SalesData[[#This Row],[Ship Date]]&lt;SalesData[[#This Row],[Order Date]], SalesData[[#This Row],[Order Date]], SalesData[[#This Row],[Ship Date]])</f>
        <v>42752</v>
      </c>
      <c r="G521" s="11">
        <f>SalesData[[#This Row],[Shipdate fixed]] - SalesData[[#This Row],[Orderdate fixed]]</f>
        <v>52</v>
      </c>
      <c r="H521" s="11">
        <f>YEAR(SalesData[[#This Row],[Orderdate fixed]])</f>
        <v>2016</v>
      </c>
      <c r="I521" s="11" t="str">
        <f>"Q"&amp;ROUNDUP(MONTH(SalesData[[#This Row],[Orderdate fixed]])/3,0)</f>
        <v>Q4</v>
      </c>
      <c r="J521" s="8" t="str">
        <f>TEXT(SalesData[[#This Row],[Orderdate fixed]],"mmm")</f>
        <v>Nov</v>
      </c>
      <c r="K521" t="s">
        <v>38</v>
      </c>
      <c r="L521" t="s">
        <v>2238</v>
      </c>
      <c r="M521" s="14" t="s">
        <v>2239</v>
      </c>
      <c r="N521" t="s">
        <v>25</v>
      </c>
      <c r="O521" t="s">
        <v>26</v>
      </c>
      <c r="P521" t="s">
        <v>2240</v>
      </c>
      <c r="Q521" t="s">
        <v>1498</v>
      </c>
      <c r="R521" s="5">
        <v>97030</v>
      </c>
      <c r="S521" t="s">
        <v>51</v>
      </c>
      <c r="T521" t="s">
        <v>1637</v>
      </c>
      <c r="U521" t="s">
        <v>31</v>
      </c>
      <c r="V521" t="s">
        <v>35</v>
      </c>
      <c r="W521" t="s">
        <v>1638</v>
      </c>
      <c r="X521" s="9">
        <v>195.136</v>
      </c>
      <c r="Y521">
        <v>4</v>
      </c>
      <c r="Z521" s="12">
        <v>0.2</v>
      </c>
      <c r="AA521" s="9">
        <v>-12.196</v>
      </c>
      <c r="AB521" t="str">
        <f>IF(AND(SalesData[[#This Row],[Profit]]=0,SalesData[[#This Row],[Sales]]&gt;0),"Zero-Profit Order","OK")</f>
        <v>OK</v>
      </c>
      <c r="AC521" s="9">
        <f>IFERROR(SalesData[[#This Row],[Profit]]/SalesData[[#This Row],[Sales]],0)</f>
        <v>-6.25E-2</v>
      </c>
      <c r="AE521"/>
    </row>
    <row r="522" spans="1:31" x14ac:dyDescent="0.25">
      <c r="A522">
        <v>8005</v>
      </c>
      <c r="B522" t="s">
        <v>3886</v>
      </c>
      <c r="C522" s="2">
        <v>41656</v>
      </c>
      <c r="D522" s="13">
        <v>41710</v>
      </c>
      <c r="E522" s="8">
        <f>IF(SalesData[[#This Row],[Ship Date]]&lt;SalesData[[#This Row],[Order Date]], SalesData[[#This Row],[Ship Date]], SalesData[[#This Row],[Order Date]])</f>
        <v>41656</v>
      </c>
      <c r="F522" s="8">
        <f>IF(SalesData[[#This Row],[Ship Date]]&lt;SalesData[[#This Row],[Order Date]], SalesData[[#This Row],[Order Date]], SalesData[[#This Row],[Ship Date]])</f>
        <v>41710</v>
      </c>
      <c r="G522" s="11">
        <f>SalesData[[#This Row],[Shipdate fixed]] - SalesData[[#This Row],[Orderdate fixed]]</f>
        <v>54</v>
      </c>
      <c r="H522" s="11">
        <f>YEAR(SalesData[[#This Row],[Orderdate fixed]])</f>
        <v>2014</v>
      </c>
      <c r="I522" s="11" t="str">
        <f>"Q"&amp;ROUNDUP(MONTH(SalesData[[#This Row],[Orderdate fixed]])/3,0)</f>
        <v>Q1</v>
      </c>
      <c r="J522" s="8" t="str">
        <f>TEXT(SalesData[[#This Row],[Orderdate fixed]],"mmm")</f>
        <v>Jan</v>
      </c>
      <c r="K522" t="s">
        <v>78</v>
      </c>
      <c r="L522" t="s">
        <v>2674</v>
      </c>
      <c r="M522" s="14" t="s">
        <v>2675</v>
      </c>
      <c r="N522" t="s">
        <v>25</v>
      </c>
      <c r="O522" t="s">
        <v>26</v>
      </c>
      <c r="P522" t="s">
        <v>2024</v>
      </c>
      <c r="Q522" t="s">
        <v>415</v>
      </c>
      <c r="R522" s="5">
        <v>1852</v>
      </c>
      <c r="S522" t="s">
        <v>62</v>
      </c>
      <c r="T522" t="s">
        <v>851</v>
      </c>
      <c r="U522" t="s">
        <v>31</v>
      </c>
      <c r="V522" t="s">
        <v>53</v>
      </c>
      <c r="W522" t="s">
        <v>852</v>
      </c>
      <c r="X522" s="9">
        <v>45.84</v>
      </c>
      <c r="Y522">
        <v>3</v>
      </c>
      <c r="Z522" s="12">
        <v>0</v>
      </c>
      <c r="AA522" s="9">
        <v>15.585599999999999</v>
      </c>
      <c r="AB522" t="str">
        <f>IF(AND(SalesData[[#This Row],[Profit]]=0,SalesData[[#This Row],[Sales]]&gt;0),"Zero-Profit Order","OK")</f>
        <v>OK</v>
      </c>
      <c r="AC522" s="9">
        <f>IFERROR(SalesData[[#This Row],[Profit]]/SalesData[[#This Row],[Sales]],0)</f>
        <v>0.33999999999999997</v>
      </c>
      <c r="AE522"/>
    </row>
    <row r="523" spans="1:31" x14ac:dyDescent="0.25">
      <c r="A523">
        <v>2712</v>
      </c>
      <c r="B523" t="s">
        <v>2038</v>
      </c>
      <c r="C523" s="2">
        <v>42411</v>
      </c>
      <c r="D523" s="13">
        <v>43049</v>
      </c>
      <c r="E523" s="8">
        <f>IF(SalesData[[#This Row],[Ship Date]]&lt;SalesData[[#This Row],[Order Date]], SalesData[[#This Row],[Ship Date]], SalesData[[#This Row],[Order Date]])</f>
        <v>42411</v>
      </c>
      <c r="F523" s="8">
        <f>IF(SalesData[[#This Row],[Ship Date]]&lt;SalesData[[#This Row],[Order Date]], SalesData[[#This Row],[Order Date]], SalesData[[#This Row],[Ship Date]])</f>
        <v>43049</v>
      </c>
      <c r="G523" s="11">
        <f>SalesData[[#This Row],[Shipdate fixed]] - SalesData[[#This Row],[Orderdate fixed]]</f>
        <v>638</v>
      </c>
      <c r="H523" s="11">
        <f>YEAR(SalesData[[#This Row],[Orderdate fixed]])</f>
        <v>2016</v>
      </c>
      <c r="I523" s="11" t="str">
        <f>"Q"&amp;ROUNDUP(MONTH(SalesData[[#This Row],[Orderdate fixed]])/3,0)</f>
        <v>Q1</v>
      </c>
      <c r="J523" s="8" t="str">
        <f>TEXT(SalesData[[#This Row],[Orderdate fixed]],"mmm")</f>
        <v>Feb</v>
      </c>
      <c r="K523" t="s">
        <v>78</v>
      </c>
      <c r="L523" t="s">
        <v>2039</v>
      </c>
      <c r="M523" s="14" t="s">
        <v>2040</v>
      </c>
      <c r="N523" t="s">
        <v>81</v>
      </c>
      <c r="O523" t="s">
        <v>26</v>
      </c>
      <c r="P523" t="s">
        <v>2041</v>
      </c>
      <c r="Q523" t="s">
        <v>215</v>
      </c>
      <c r="R523" s="5">
        <v>44107</v>
      </c>
      <c r="S523" t="s">
        <v>62</v>
      </c>
      <c r="T523" t="s">
        <v>757</v>
      </c>
      <c r="U523" t="s">
        <v>31</v>
      </c>
      <c r="V523" t="s">
        <v>53</v>
      </c>
      <c r="W523" t="s">
        <v>758</v>
      </c>
      <c r="X523" s="9">
        <v>45.887999999999998</v>
      </c>
      <c r="Y523">
        <v>4</v>
      </c>
      <c r="Z523" s="12">
        <v>0.2</v>
      </c>
      <c r="AA523" s="9">
        <v>9.1776</v>
      </c>
      <c r="AB523" t="str">
        <f>IF(AND(SalesData[[#This Row],[Profit]]=0,SalesData[[#This Row],[Sales]]&gt;0),"Zero-Profit Order","OK")</f>
        <v>OK</v>
      </c>
      <c r="AC523" s="9">
        <f>IFERROR(SalesData[[#This Row],[Profit]]/SalesData[[#This Row],[Sales]],0)</f>
        <v>0.2</v>
      </c>
      <c r="AE523"/>
    </row>
    <row r="524" spans="1:31" x14ac:dyDescent="0.25">
      <c r="A524">
        <v>1814</v>
      </c>
      <c r="B524" t="s">
        <v>1482</v>
      </c>
      <c r="C524" s="2">
        <v>42745</v>
      </c>
      <c r="D524" s="13">
        <v>43065</v>
      </c>
      <c r="E524" s="8">
        <f>IF(SalesData[[#This Row],[Ship Date]]&lt;SalesData[[#This Row],[Order Date]], SalesData[[#This Row],[Ship Date]], SalesData[[#This Row],[Order Date]])</f>
        <v>42745</v>
      </c>
      <c r="F524" s="8">
        <f>IF(SalesData[[#This Row],[Ship Date]]&lt;SalesData[[#This Row],[Order Date]], SalesData[[#This Row],[Order Date]], SalesData[[#This Row],[Ship Date]])</f>
        <v>43065</v>
      </c>
      <c r="G524" s="11">
        <f>SalesData[[#This Row],[Shipdate fixed]] - SalesData[[#This Row],[Orderdate fixed]]</f>
        <v>320</v>
      </c>
      <c r="H524" s="11">
        <f>YEAR(SalesData[[#This Row],[Orderdate fixed]])</f>
        <v>2017</v>
      </c>
      <c r="I524" s="11" t="str">
        <f>"Q"&amp;ROUNDUP(MONTH(SalesData[[#This Row],[Orderdate fixed]])/3,0)</f>
        <v>Q1</v>
      </c>
      <c r="J524" s="8" t="str">
        <f>TEXT(SalesData[[#This Row],[Orderdate fixed]],"mmm")</f>
        <v>Jan</v>
      </c>
      <c r="K524" t="s">
        <v>38</v>
      </c>
      <c r="L524" t="s">
        <v>1483</v>
      </c>
      <c r="M524" s="14" t="s">
        <v>1484</v>
      </c>
      <c r="N524" t="s">
        <v>25</v>
      </c>
      <c r="O524" t="s">
        <v>26</v>
      </c>
      <c r="P524" t="s">
        <v>214</v>
      </c>
      <c r="Q524" t="s">
        <v>215</v>
      </c>
      <c r="R524" s="5">
        <v>43055</v>
      </c>
      <c r="S524" t="s">
        <v>62</v>
      </c>
      <c r="T524" t="s">
        <v>481</v>
      </c>
      <c r="U524" t="s">
        <v>31</v>
      </c>
      <c r="V524" t="s">
        <v>53</v>
      </c>
      <c r="W524" t="s">
        <v>482</v>
      </c>
      <c r="X524" s="9">
        <v>4.6559999999999997</v>
      </c>
      <c r="Y524">
        <v>2</v>
      </c>
      <c r="Z524" s="12">
        <v>0.2</v>
      </c>
      <c r="AA524" s="9">
        <v>1.5713999999999999</v>
      </c>
      <c r="AB524" t="str">
        <f>IF(AND(SalesData[[#This Row],[Profit]]=0,SalesData[[#This Row],[Sales]]&gt;0),"Zero-Profit Order","OK")</f>
        <v>OK</v>
      </c>
      <c r="AC524" s="9">
        <f>IFERROR(SalesData[[#This Row],[Profit]]/SalesData[[#This Row],[Sales]],0)</f>
        <v>0.33750000000000002</v>
      </c>
      <c r="AE524"/>
    </row>
    <row r="525" spans="1:31" x14ac:dyDescent="0.25">
      <c r="A525">
        <v>426</v>
      </c>
      <c r="B525" t="s">
        <v>462</v>
      </c>
      <c r="C525" s="2">
        <v>42766</v>
      </c>
      <c r="D525" s="13">
        <v>43065</v>
      </c>
      <c r="E525" s="8">
        <f>IF(SalesData[[#This Row],[Ship Date]]&lt;SalesData[[#This Row],[Order Date]], SalesData[[#This Row],[Ship Date]], SalesData[[#This Row],[Order Date]])</f>
        <v>42766</v>
      </c>
      <c r="F525" s="8">
        <f>IF(SalesData[[#This Row],[Ship Date]]&lt;SalesData[[#This Row],[Order Date]], SalesData[[#This Row],[Order Date]], SalesData[[#This Row],[Ship Date]])</f>
        <v>43065</v>
      </c>
      <c r="G525" s="11">
        <f>SalesData[[#This Row],[Shipdate fixed]] - SalesData[[#This Row],[Orderdate fixed]]</f>
        <v>299</v>
      </c>
      <c r="H525" s="11">
        <f>YEAR(SalesData[[#This Row],[Orderdate fixed]])</f>
        <v>2017</v>
      </c>
      <c r="I525" s="11" t="str">
        <f>"Q"&amp;ROUNDUP(MONTH(SalesData[[#This Row],[Orderdate fixed]])/3,0)</f>
        <v>Q1</v>
      </c>
      <c r="J525" s="8" t="str">
        <f>TEXT(SalesData[[#This Row],[Orderdate fixed]],"mmm")</f>
        <v>Jan</v>
      </c>
      <c r="K525" t="s">
        <v>22</v>
      </c>
      <c r="L525" t="s">
        <v>463</v>
      </c>
      <c r="M525" s="14" t="s">
        <v>464</v>
      </c>
      <c r="N525" t="s">
        <v>81</v>
      </c>
      <c r="O525" t="s">
        <v>26</v>
      </c>
      <c r="P525" t="s">
        <v>465</v>
      </c>
      <c r="Q525" t="s">
        <v>272</v>
      </c>
      <c r="R525" s="5">
        <v>48187</v>
      </c>
      <c r="S525" t="s">
        <v>84</v>
      </c>
      <c r="T525" t="s">
        <v>466</v>
      </c>
      <c r="U525" t="s">
        <v>31</v>
      </c>
      <c r="V525" t="s">
        <v>53</v>
      </c>
      <c r="W525" t="s">
        <v>467</v>
      </c>
      <c r="X525" s="9">
        <v>28.4</v>
      </c>
      <c r="Y525">
        <v>2</v>
      </c>
      <c r="Z525" s="12">
        <v>0</v>
      </c>
      <c r="AA525" s="9">
        <v>11.076000000000001</v>
      </c>
      <c r="AB525" t="str">
        <f>IF(AND(SalesData[[#This Row],[Profit]]=0,SalesData[[#This Row],[Sales]]&gt;0),"Zero-Profit Order","OK")</f>
        <v>OK</v>
      </c>
      <c r="AC525" s="9">
        <f>IFERROR(SalesData[[#This Row],[Profit]]/SalesData[[#This Row],[Sales]],0)</f>
        <v>0.39</v>
      </c>
      <c r="AE525"/>
    </row>
    <row r="526" spans="1:31" x14ac:dyDescent="0.25">
      <c r="A526">
        <v>1813</v>
      </c>
      <c r="B526" t="s">
        <v>1482</v>
      </c>
      <c r="C526" s="2">
        <v>42744</v>
      </c>
      <c r="D526" s="13">
        <v>43065</v>
      </c>
      <c r="E526" s="8">
        <f>IF(SalesData[[#This Row],[Ship Date]]&lt;SalesData[[#This Row],[Order Date]], SalesData[[#This Row],[Ship Date]], SalesData[[#This Row],[Order Date]])</f>
        <v>42744</v>
      </c>
      <c r="F526" s="8">
        <f>IF(SalesData[[#This Row],[Ship Date]]&lt;SalesData[[#This Row],[Order Date]], SalesData[[#This Row],[Order Date]], SalesData[[#This Row],[Ship Date]])</f>
        <v>43065</v>
      </c>
      <c r="G526" s="11">
        <f>SalesData[[#This Row],[Shipdate fixed]] - SalesData[[#This Row],[Orderdate fixed]]</f>
        <v>321</v>
      </c>
      <c r="H526" s="11">
        <f>YEAR(SalesData[[#This Row],[Orderdate fixed]])</f>
        <v>2017</v>
      </c>
      <c r="I526" s="11" t="str">
        <f>"Q"&amp;ROUNDUP(MONTH(SalesData[[#This Row],[Orderdate fixed]])/3,0)</f>
        <v>Q1</v>
      </c>
      <c r="J526" s="8" t="str">
        <f>TEXT(SalesData[[#This Row],[Orderdate fixed]],"mmm")</f>
        <v>Jan</v>
      </c>
      <c r="K526" t="s">
        <v>38</v>
      </c>
      <c r="L526" t="s">
        <v>1483</v>
      </c>
      <c r="M526" s="14" t="s">
        <v>1484</v>
      </c>
      <c r="N526" t="s">
        <v>25</v>
      </c>
      <c r="O526" t="s">
        <v>26</v>
      </c>
      <c r="P526" t="s">
        <v>214</v>
      </c>
      <c r="Q526" t="s">
        <v>215</v>
      </c>
      <c r="R526" s="5">
        <v>43055</v>
      </c>
      <c r="S526" t="s">
        <v>62</v>
      </c>
      <c r="T526" t="s">
        <v>345</v>
      </c>
      <c r="U526" t="s">
        <v>31</v>
      </c>
      <c r="V526" t="s">
        <v>53</v>
      </c>
      <c r="W526" t="s">
        <v>346</v>
      </c>
      <c r="X526" s="9">
        <v>77.599999999999994</v>
      </c>
      <c r="Y526">
        <v>5</v>
      </c>
      <c r="Z526" s="12">
        <v>0.2</v>
      </c>
      <c r="AA526" s="9">
        <v>28.13</v>
      </c>
      <c r="AB526" t="str">
        <f>IF(AND(SalesData[[#This Row],[Profit]]=0,SalesData[[#This Row],[Sales]]&gt;0),"Zero-Profit Order","OK")</f>
        <v>OK</v>
      </c>
      <c r="AC526" s="9">
        <f>IFERROR(SalesData[[#This Row],[Profit]]/SalesData[[#This Row],[Sales]],0)</f>
        <v>0.36249999999999999</v>
      </c>
      <c r="AE526"/>
    </row>
    <row r="527" spans="1:31" x14ac:dyDescent="0.25">
      <c r="A527">
        <v>8977</v>
      </c>
      <c r="B527" t="s">
        <v>4142</v>
      </c>
      <c r="C527" s="2">
        <v>42767</v>
      </c>
      <c r="D527" s="13">
        <v>43065</v>
      </c>
      <c r="E527" s="8">
        <f>IF(SalesData[[#This Row],[Ship Date]]&lt;SalesData[[#This Row],[Order Date]], SalesData[[#This Row],[Ship Date]], SalesData[[#This Row],[Order Date]])</f>
        <v>42767</v>
      </c>
      <c r="F527" s="8">
        <f>IF(SalesData[[#This Row],[Ship Date]]&lt;SalesData[[#This Row],[Order Date]], SalesData[[#This Row],[Order Date]], SalesData[[#This Row],[Ship Date]])</f>
        <v>43065</v>
      </c>
      <c r="G527" s="11">
        <f>SalesData[[#This Row],[Shipdate fixed]] - SalesData[[#This Row],[Orderdate fixed]]</f>
        <v>298</v>
      </c>
      <c r="H527" s="11">
        <f>YEAR(SalesData[[#This Row],[Orderdate fixed]])</f>
        <v>2017</v>
      </c>
      <c r="I527" s="11" t="str">
        <f>"Q"&amp;ROUNDUP(MONTH(SalesData[[#This Row],[Orderdate fixed]])/3,0)</f>
        <v>Q1</v>
      </c>
      <c r="J527" s="8" t="str">
        <f>TEXT(SalesData[[#This Row],[Orderdate fixed]],"mmm")</f>
        <v>Feb</v>
      </c>
      <c r="K527" t="s">
        <v>78</v>
      </c>
      <c r="L527" t="s">
        <v>2305</v>
      </c>
      <c r="M527" s="14" t="s">
        <v>2306</v>
      </c>
      <c r="N527" t="s">
        <v>81</v>
      </c>
      <c r="O527" t="s">
        <v>26</v>
      </c>
      <c r="P527" t="s">
        <v>1720</v>
      </c>
      <c r="Q527" t="s">
        <v>83</v>
      </c>
      <c r="R527" s="5">
        <v>75220</v>
      </c>
      <c r="S527" t="s">
        <v>84</v>
      </c>
      <c r="T527" t="s">
        <v>1215</v>
      </c>
      <c r="U527" t="s">
        <v>31</v>
      </c>
      <c r="V527" t="s">
        <v>44</v>
      </c>
      <c r="W527" t="s">
        <v>1216</v>
      </c>
      <c r="X527" s="9">
        <v>127.785</v>
      </c>
      <c r="Y527">
        <v>1</v>
      </c>
      <c r="Z527" s="12">
        <v>0.3</v>
      </c>
      <c r="AA527" s="9">
        <v>-31.0335</v>
      </c>
      <c r="AB527" t="str">
        <f>IF(AND(SalesData[[#This Row],[Profit]]=0,SalesData[[#This Row],[Sales]]&gt;0),"Zero-Profit Order","OK")</f>
        <v>OK</v>
      </c>
      <c r="AC527" s="9">
        <f>IFERROR(SalesData[[#This Row],[Profit]]/SalesData[[#This Row],[Sales]],0)</f>
        <v>-0.24285714285714285</v>
      </c>
      <c r="AE527"/>
    </row>
    <row r="528" spans="1:31" x14ac:dyDescent="0.25">
      <c r="A528">
        <v>2151</v>
      </c>
      <c r="B528" t="s">
        <v>1713</v>
      </c>
      <c r="C528" s="2">
        <v>42725</v>
      </c>
      <c r="D528" s="13">
        <v>43065</v>
      </c>
      <c r="E528" s="8">
        <f>IF(SalesData[[#This Row],[Ship Date]]&lt;SalesData[[#This Row],[Order Date]], SalesData[[#This Row],[Ship Date]], SalesData[[#This Row],[Order Date]])</f>
        <v>42725</v>
      </c>
      <c r="F528" s="8">
        <f>IF(SalesData[[#This Row],[Ship Date]]&lt;SalesData[[#This Row],[Order Date]], SalesData[[#This Row],[Order Date]], SalesData[[#This Row],[Ship Date]])</f>
        <v>43065</v>
      </c>
      <c r="G528" s="11">
        <f>SalesData[[#This Row],[Shipdate fixed]] - SalesData[[#This Row],[Orderdate fixed]]</f>
        <v>340</v>
      </c>
      <c r="H528" s="11">
        <f>YEAR(SalesData[[#This Row],[Orderdate fixed]])</f>
        <v>2016</v>
      </c>
      <c r="I528" s="11" t="str">
        <f>"Q"&amp;ROUNDUP(MONTH(SalesData[[#This Row],[Orderdate fixed]])/3,0)</f>
        <v>Q4</v>
      </c>
      <c r="J528" s="8" t="str">
        <f>TEXT(SalesData[[#This Row],[Orderdate fixed]],"mmm")</f>
        <v>Dec</v>
      </c>
      <c r="K528" t="s">
        <v>38</v>
      </c>
      <c r="L528" t="s">
        <v>1714</v>
      </c>
      <c r="M528" s="14" t="s">
        <v>1715</v>
      </c>
      <c r="N528" t="s">
        <v>25</v>
      </c>
      <c r="O528" t="s">
        <v>26</v>
      </c>
      <c r="P528" t="s">
        <v>1716</v>
      </c>
      <c r="Q528" t="s">
        <v>83</v>
      </c>
      <c r="R528" s="5">
        <v>77840</v>
      </c>
      <c r="S528" t="s">
        <v>84</v>
      </c>
      <c r="T528" t="s">
        <v>1145</v>
      </c>
      <c r="U528" t="s">
        <v>31</v>
      </c>
      <c r="V528" t="s">
        <v>35</v>
      </c>
      <c r="W528" t="s">
        <v>1146</v>
      </c>
      <c r="X528" s="9">
        <v>233.05799999999999</v>
      </c>
      <c r="Y528">
        <v>3</v>
      </c>
      <c r="Z528" s="12">
        <v>0.3</v>
      </c>
      <c r="AA528" s="9">
        <v>-53.270400000000002</v>
      </c>
      <c r="AB528" t="str">
        <f>IF(AND(SalesData[[#This Row],[Profit]]=0,SalesData[[#This Row],[Sales]]&gt;0),"Zero-Profit Order","OK")</f>
        <v>OK</v>
      </c>
      <c r="AC528" s="9">
        <f>IFERROR(SalesData[[#This Row],[Profit]]/SalesData[[#This Row],[Sales]],0)</f>
        <v>-0.22857142857142859</v>
      </c>
      <c r="AE528"/>
    </row>
    <row r="529" spans="1:31" x14ac:dyDescent="0.25">
      <c r="A529">
        <v>3708</v>
      </c>
      <c r="B529" t="s">
        <v>2513</v>
      </c>
      <c r="C529" s="2">
        <v>42762</v>
      </c>
      <c r="D529" s="13">
        <v>41970</v>
      </c>
      <c r="E529" s="8">
        <f>IF(SalesData[[#This Row],[Ship Date]]&lt;SalesData[[#This Row],[Order Date]], SalesData[[#This Row],[Ship Date]], SalesData[[#This Row],[Order Date]])</f>
        <v>41970</v>
      </c>
      <c r="F529" s="8">
        <f>IF(SalesData[[#This Row],[Ship Date]]&lt;SalesData[[#This Row],[Order Date]], SalesData[[#This Row],[Order Date]], SalesData[[#This Row],[Ship Date]])</f>
        <v>42762</v>
      </c>
      <c r="G529" s="11">
        <f>SalesData[[#This Row],[Shipdate fixed]] - SalesData[[#This Row],[Orderdate fixed]]</f>
        <v>792</v>
      </c>
      <c r="H529" s="11">
        <f>YEAR(SalesData[[#This Row],[Orderdate fixed]])</f>
        <v>2014</v>
      </c>
      <c r="I529" s="11" t="str">
        <f>"Q"&amp;ROUNDUP(MONTH(SalesData[[#This Row],[Orderdate fixed]])/3,0)</f>
        <v>Q4</v>
      </c>
      <c r="J529" s="8" t="str">
        <f>TEXT(SalesData[[#This Row],[Orderdate fixed]],"mmm")</f>
        <v>Nov</v>
      </c>
      <c r="K529" t="s">
        <v>38</v>
      </c>
      <c r="L529" t="s">
        <v>2068</v>
      </c>
      <c r="M529" s="14" t="s">
        <v>2069</v>
      </c>
      <c r="N529" t="s">
        <v>81</v>
      </c>
      <c r="O529" t="s">
        <v>26</v>
      </c>
      <c r="P529" t="s">
        <v>2514</v>
      </c>
      <c r="Q529" t="s">
        <v>83</v>
      </c>
      <c r="R529" s="5">
        <v>75150</v>
      </c>
      <c r="S529" t="s">
        <v>84</v>
      </c>
      <c r="T529" t="s">
        <v>908</v>
      </c>
      <c r="U529" t="s">
        <v>31</v>
      </c>
      <c r="V529" t="s">
        <v>53</v>
      </c>
      <c r="W529" t="s">
        <v>298</v>
      </c>
      <c r="X529" s="9">
        <v>6.3680000000000003</v>
      </c>
      <c r="Y529">
        <v>2</v>
      </c>
      <c r="Z529" s="12">
        <v>0.6</v>
      </c>
      <c r="AA529" s="9">
        <v>-2.5472000000000001</v>
      </c>
      <c r="AB529" t="str">
        <f>IF(AND(SalesData[[#This Row],[Profit]]=0,SalesData[[#This Row],[Sales]]&gt;0),"Zero-Profit Order","OK")</f>
        <v>OK</v>
      </c>
      <c r="AC529" s="9">
        <f>IFERROR(SalesData[[#This Row],[Profit]]/SalesData[[#This Row],[Sales]],0)</f>
        <v>-0.4</v>
      </c>
      <c r="AE529"/>
    </row>
    <row r="530" spans="1:31" x14ac:dyDescent="0.25">
      <c r="A530">
        <v>6337</v>
      </c>
      <c r="B530" t="s">
        <v>3433</v>
      </c>
      <c r="C530" s="2">
        <v>43598</v>
      </c>
      <c r="D530" s="13">
        <v>42530</v>
      </c>
      <c r="E530" s="8">
        <f>IF(SalesData[[#This Row],[Ship Date]]&lt;SalesData[[#This Row],[Order Date]], SalesData[[#This Row],[Ship Date]], SalesData[[#This Row],[Order Date]])</f>
        <v>42530</v>
      </c>
      <c r="F530" s="8">
        <f>IF(SalesData[[#This Row],[Ship Date]]&lt;SalesData[[#This Row],[Order Date]], SalesData[[#This Row],[Order Date]], SalesData[[#This Row],[Ship Date]])</f>
        <v>43598</v>
      </c>
      <c r="G530" s="11">
        <f>SalesData[[#This Row],[Shipdate fixed]] - SalesData[[#This Row],[Orderdate fixed]]</f>
        <v>1068</v>
      </c>
      <c r="H530" s="11">
        <f>YEAR(SalesData[[#This Row],[Orderdate fixed]])</f>
        <v>2016</v>
      </c>
      <c r="I530" s="11" t="str">
        <f>"Q"&amp;ROUNDUP(MONTH(SalesData[[#This Row],[Orderdate fixed]])/3,0)</f>
        <v>Q2</v>
      </c>
      <c r="J530" s="8" t="str">
        <f>TEXT(SalesData[[#This Row],[Orderdate fixed]],"mmm")</f>
        <v>Jun</v>
      </c>
      <c r="K530" t="s">
        <v>38</v>
      </c>
      <c r="L530" t="s">
        <v>2344</v>
      </c>
      <c r="M530" s="14" t="s">
        <v>2345</v>
      </c>
      <c r="N530" t="s">
        <v>25</v>
      </c>
      <c r="O530" t="s">
        <v>26</v>
      </c>
      <c r="P530" t="s">
        <v>49</v>
      </c>
      <c r="Q530" t="s">
        <v>50</v>
      </c>
      <c r="R530" s="5">
        <v>90008</v>
      </c>
      <c r="S530" t="s">
        <v>51</v>
      </c>
      <c r="T530" t="s">
        <v>2390</v>
      </c>
      <c r="U530" t="s">
        <v>31</v>
      </c>
      <c r="V530" t="s">
        <v>53</v>
      </c>
      <c r="W530" t="s">
        <v>2391</v>
      </c>
      <c r="X530" s="9">
        <v>47.04</v>
      </c>
      <c r="Y530">
        <v>4</v>
      </c>
      <c r="Z530" s="12">
        <v>0</v>
      </c>
      <c r="AA530" s="9">
        <v>15.993600000000001</v>
      </c>
      <c r="AB530" t="str">
        <f>IF(AND(SalesData[[#This Row],[Profit]]=0,SalesData[[#This Row],[Sales]]&gt;0),"Zero-Profit Order","OK")</f>
        <v>OK</v>
      </c>
      <c r="AC530" s="9">
        <f>IFERROR(SalesData[[#This Row],[Profit]]/SalesData[[#This Row],[Sales]],0)</f>
        <v>0.34</v>
      </c>
      <c r="AE530"/>
    </row>
    <row r="531" spans="1:31" x14ac:dyDescent="0.25">
      <c r="A531">
        <v>1584</v>
      </c>
      <c r="B531" t="s">
        <v>1356</v>
      </c>
      <c r="C531" s="2">
        <v>41937</v>
      </c>
      <c r="D531" s="13">
        <v>42346</v>
      </c>
      <c r="E531" s="8">
        <f>IF(SalesData[[#This Row],[Ship Date]]&lt;SalesData[[#This Row],[Order Date]], SalesData[[#This Row],[Ship Date]], SalesData[[#This Row],[Order Date]])</f>
        <v>41937</v>
      </c>
      <c r="F531" s="8">
        <f>IF(SalesData[[#This Row],[Ship Date]]&lt;SalesData[[#This Row],[Order Date]], SalesData[[#This Row],[Order Date]], SalesData[[#This Row],[Ship Date]])</f>
        <v>42346</v>
      </c>
      <c r="G531" s="11">
        <f>SalesData[[#This Row],[Shipdate fixed]] - SalesData[[#This Row],[Orderdate fixed]]</f>
        <v>409</v>
      </c>
      <c r="H531" s="11">
        <f>YEAR(SalesData[[#This Row],[Orderdate fixed]])</f>
        <v>2014</v>
      </c>
      <c r="I531" s="11" t="str">
        <f>"Q"&amp;ROUNDUP(MONTH(SalesData[[#This Row],[Orderdate fixed]])/3,0)</f>
        <v>Q4</v>
      </c>
      <c r="J531" s="8" t="str">
        <f>TEXT(SalesData[[#This Row],[Orderdate fixed]],"mmm")</f>
        <v>Oct</v>
      </c>
      <c r="K531" t="s">
        <v>78</v>
      </c>
      <c r="L531" t="s">
        <v>694</v>
      </c>
      <c r="M531" s="14" t="s">
        <v>695</v>
      </c>
      <c r="N531" t="s">
        <v>25</v>
      </c>
      <c r="O531" t="s">
        <v>26</v>
      </c>
      <c r="P531" t="s">
        <v>158</v>
      </c>
      <c r="Q531" t="s">
        <v>109</v>
      </c>
      <c r="R531" s="5">
        <v>10024</v>
      </c>
      <c r="S531" t="s">
        <v>62</v>
      </c>
      <c r="T531" t="s">
        <v>185</v>
      </c>
      <c r="U531" t="s">
        <v>31</v>
      </c>
      <c r="V531" t="s">
        <v>53</v>
      </c>
      <c r="W531" t="s">
        <v>186</v>
      </c>
      <c r="X531" s="9">
        <v>47.04</v>
      </c>
      <c r="Y531">
        <v>3</v>
      </c>
      <c r="Z531" s="12">
        <v>0</v>
      </c>
      <c r="AA531" s="9">
        <v>18.345600000000001</v>
      </c>
      <c r="AB531" t="str">
        <f>IF(AND(SalesData[[#This Row],[Profit]]=0,SalesData[[#This Row],[Sales]]&gt;0),"Zero-Profit Order","OK")</f>
        <v>OK</v>
      </c>
      <c r="AC531" s="9">
        <f>IFERROR(SalesData[[#This Row],[Profit]]/SalesData[[#This Row],[Sales]],0)</f>
        <v>0.39</v>
      </c>
      <c r="AE531"/>
    </row>
    <row r="532" spans="1:31" x14ac:dyDescent="0.25">
      <c r="A532">
        <v>1985</v>
      </c>
      <c r="B532" t="s">
        <v>1601</v>
      </c>
      <c r="C532" s="2">
        <v>42784</v>
      </c>
      <c r="D532" s="13">
        <v>41970</v>
      </c>
      <c r="E532" s="8">
        <f>IF(SalesData[[#This Row],[Ship Date]]&lt;SalesData[[#This Row],[Order Date]], SalesData[[#This Row],[Ship Date]], SalesData[[#This Row],[Order Date]])</f>
        <v>41970</v>
      </c>
      <c r="F532" s="8">
        <f>IF(SalesData[[#This Row],[Ship Date]]&lt;SalesData[[#This Row],[Order Date]], SalesData[[#This Row],[Order Date]], SalesData[[#This Row],[Ship Date]])</f>
        <v>42784</v>
      </c>
      <c r="G532" s="11">
        <f>SalesData[[#This Row],[Shipdate fixed]] - SalesData[[#This Row],[Orderdate fixed]]</f>
        <v>814</v>
      </c>
      <c r="H532" s="11">
        <f>YEAR(SalesData[[#This Row],[Orderdate fixed]])</f>
        <v>2014</v>
      </c>
      <c r="I532" s="11" t="str">
        <f>"Q"&amp;ROUNDUP(MONTH(SalesData[[#This Row],[Orderdate fixed]])/3,0)</f>
        <v>Q4</v>
      </c>
      <c r="J532" s="8" t="str">
        <f>TEXT(SalesData[[#This Row],[Orderdate fixed]],"mmm")</f>
        <v>Nov</v>
      </c>
      <c r="K532" t="s">
        <v>22</v>
      </c>
      <c r="L532" t="s">
        <v>1602</v>
      </c>
      <c r="M532" s="14" t="s">
        <v>1603</v>
      </c>
      <c r="N532" t="s">
        <v>81</v>
      </c>
      <c r="O532" t="s">
        <v>26</v>
      </c>
      <c r="P532" t="s">
        <v>1604</v>
      </c>
      <c r="Q532" t="s">
        <v>50</v>
      </c>
      <c r="R532" s="5">
        <v>94513</v>
      </c>
      <c r="S532" t="s">
        <v>51</v>
      </c>
      <c r="T532" t="s">
        <v>908</v>
      </c>
      <c r="U532" t="s">
        <v>31</v>
      </c>
      <c r="V532" t="s">
        <v>53</v>
      </c>
      <c r="W532" t="s">
        <v>298</v>
      </c>
      <c r="X532" s="9">
        <v>23.88</v>
      </c>
      <c r="Y532">
        <v>3</v>
      </c>
      <c r="Z532" s="12">
        <v>0</v>
      </c>
      <c r="AA532" s="9">
        <v>10.507199999999999</v>
      </c>
      <c r="AB532" t="str">
        <f>IF(AND(SalesData[[#This Row],[Profit]]=0,SalesData[[#This Row],[Sales]]&gt;0),"Zero-Profit Order","OK")</f>
        <v>OK</v>
      </c>
      <c r="AC532" s="9">
        <f>IFERROR(SalesData[[#This Row],[Profit]]/SalesData[[#This Row],[Sales]],0)</f>
        <v>0.44</v>
      </c>
      <c r="AE532"/>
    </row>
    <row r="533" spans="1:31" x14ac:dyDescent="0.25">
      <c r="A533">
        <v>3990</v>
      </c>
      <c r="B533" t="s">
        <v>2655</v>
      </c>
      <c r="C533" s="2">
        <v>42785</v>
      </c>
      <c r="D533" s="13">
        <v>41970</v>
      </c>
      <c r="E533" s="8">
        <f>IF(SalesData[[#This Row],[Ship Date]]&lt;SalesData[[#This Row],[Order Date]], SalesData[[#This Row],[Ship Date]], SalesData[[#This Row],[Order Date]])</f>
        <v>41970</v>
      </c>
      <c r="F533" s="8">
        <f>IF(SalesData[[#This Row],[Ship Date]]&lt;SalesData[[#This Row],[Order Date]], SalesData[[#This Row],[Order Date]], SalesData[[#This Row],[Ship Date]])</f>
        <v>42785</v>
      </c>
      <c r="G533" s="11">
        <f>SalesData[[#This Row],[Shipdate fixed]] - SalesData[[#This Row],[Orderdate fixed]]</f>
        <v>815</v>
      </c>
      <c r="H533" s="11">
        <f>YEAR(SalesData[[#This Row],[Orderdate fixed]])</f>
        <v>2014</v>
      </c>
      <c r="I533" s="11" t="str">
        <f>"Q"&amp;ROUNDUP(MONTH(SalesData[[#This Row],[Orderdate fixed]])/3,0)</f>
        <v>Q4</v>
      </c>
      <c r="J533" s="8" t="str">
        <f>TEXT(SalesData[[#This Row],[Orderdate fixed]],"mmm")</f>
        <v>Nov</v>
      </c>
      <c r="K533" t="s">
        <v>22</v>
      </c>
      <c r="L533" t="s">
        <v>2656</v>
      </c>
      <c r="M533" s="14" t="s">
        <v>2657</v>
      </c>
      <c r="N533" t="s">
        <v>25</v>
      </c>
      <c r="O533" t="s">
        <v>26</v>
      </c>
      <c r="P533" t="s">
        <v>2658</v>
      </c>
      <c r="Q533" t="s">
        <v>1626</v>
      </c>
      <c r="R533" s="5">
        <v>2895</v>
      </c>
      <c r="S533" t="s">
        <v>62</v>
      </c>
      <c r="T533" t="s">
        <v>924</v>
      </c>
      <c r="U533" t="s">
        <v>31</v>
      </c>
      <c r="V533" t="s">
        <v>53</v>
      </c>
      <c r="W533" t="s">
        <v>925</v>
      </c>
      <c r="X533" s="9">
        <v>52.96</v>
      </c>
      <c r="Y533">
        <v>2</v>
      </c>
      <c r="Z533" s="12">
        <v>0</v>
      </c>
      <c r="AA533" s="9">
        <v>20.1248</v>
      </c>
      <c r="AB533" t="str">
        <f>IF(AND(SalesData[[#This Row],[Profit]]=0,SalesData[[#This Row],[Sales]]&gt;0),"Zero-Profit Order","OK")</f>
        <v>OK</v>
      </c>
      <c r="AC533" s="9">
        <f>IFERROR(SalesData[[#This Row],[Profit]]/SalesData[[#This Row],[Sales]],0)</f>
        <v>0.38</v>
      </c>
      <c r="AE533"/>
    </row>
    <row r="534" spans="1:31" x14ac:dyDescent="0.25">
      <c r="A534">
        <v>365</v>
      </c>
      <c r="B534" t="s">
        <v>399</v>
      </c>
      <c r="C534" s="2">
        <v>43733</v>
      </c>
      <c r="D534" s="13">
        <v>42745</v>
      </c>
      <c r="E534" s="8">
        <f>IF(SalesData[[#This Row],[Ship Date]]&lt;SalesData[[#This Row],[Order Date]], SalesData[[#This Row],[Ship Date]], SalesData[[#This Row],[Order Date]])</f>
        <v>42745</v>
      </c>
      <c r="F534" s="8">
        <f>IF(SalesData[[#This Row],[Ship Date]]&lt;SalesData[[#This Row],[Order Date]], SalesData[[#This Row],[Order Date]], SalesData[[#This Row],[Ship Date]])</f>
        <v>43733</v>
      </c>
      <c r="G534" s="11">
        <f>SalesData[[#This Row],[Shipdate fixed]] - SalesData[[#This Row],[Orderdate fixed]]</f>
        <v>988</v>
      </c>
      <c r="H534" s="11">
        <f>YEAR(SalesData[[#This Row],[Orderdate fixed]])</f>
        <v>2017</v>
      </c>
      <c r="I534" s="11" t="str">
        <f>"Q"&amp;ROUNDUP(MONTH(SalesData[[#This Row],[Orderdate fixed]])/3,0)</f>
        <v>Q1</v>
      </c>
      <c r="J534" s="8" t="str">
        <f>TEXT(SalesData[[#This Row],[Orderdate fixed]],"mmm")</f>
        <v>Jan</v>
      </c>
      <c r="K534" t="s">
        <v>38</v>
      </c>
      <c r="L534" t="s">
        <v>400</v>
      </c>
      <c r="M534" s="14" t="s">
        <v>401</v>
      </c>
      <c r="N534" t="s">
        <v>25</v>
      </c>
      <c r="O534" t="s">
        <v>26</v>
      </c>
      <c r="P534" t="s">
        <v>158</v>
      </c>
      <c r="Q534" t="s">
        <v>109</v>
      </c>
      <c r="R534" s="5">
        <v>10009</v>
      </c>
      <c r="S534" t="s">
        <v>62</v>
      </c>
      <c r="T534" t="s">
        <v>404</v>
      </c>
      <c r="U534" t="s">
        <v>31</v>
      </c>
      <c r="V534" t="s">
        <v>53</v>
      </c>
      <c r="W534" t="s">
        <v>405</v>
      </c>
      <c r="X534" s="9">
        <v>47.12</v>
      </c>
      <c r="Y534">
        <v>8</v>
      </c>
      <c r="Z534" s="12">
        <v>0</v>
      </c>
      <c r="AA534" s="9">
        <v>20.732800000000001</v>
      </c>
      <c r="AB534" t="str">
        <f>IF(AND(SalesData[[#This Row],[Profit]]=0,SalesData[[#This Row],[Sales]]&gt;0),"Zero-Profit Order","OK")</f>
        <v>OK</v>
      </c>
      <c r="AC534" s="9">
        <f>IFERROR(SalesData[[#This Row],[Profit]]/SalesData[[#This Row],[Sales]],0)</f>
        <v>0.44000000000000006</v>
      </c>
      <c r="AE534"/>
    </row>
    <row r="535" spans="1:31" x14ac:dyDescent="0.25">
      <c r="A535">
        <v>1751</v>
      </c>
      <c r="B535" t="s">
        <v>1445</v>
      </c>
      <c r="C535" s="2">
        <v>42757</v>
      </c>
      <c r="D535" s="13">
        <v>42335</v>
      </c>
      <c r="E535" s="8">
        <f>IF(SalesData[[#This Row],[Ship Date]]&lt;SalesData[[#This Row],[Order Date]], SalesData[[#This Row],[Ship Date]], SalesData[[#This Row],[Order Date]])</f>
        <v>42335</v>
      </c>
      <c r="F535" s="8">
        <f>IF(SalesData[[#This Row],[Ship Date]]&lt;SalesData[[#This Row],[Order Date]], SalesData[[#This Row],[Order Date]], SalesData[[#This Row],[Ship Date]])</f>
        <v>42757</v>
      </c>
      <c r="G535" s="11">
        <f>SalesData[[#This Row],[Shipdate fixed]] - SalesData[[#This Row],[Orderdate fixed]]</f>
        <v>422</v>
      </c>
      <c r="H535" s="11">
        <f>YEAR(SalesData[[#This Row],[Orderdate fixed]])</f>
        <v>2015</v>
      </c>
      <c r="I535" s="11" t="str">
        <f>"Q"&amp;ROUNDUP(MONTH(SalesData[[#This Row],[Orderdate fixed]])/3,0)</f>
        <v>Q4</v>
      </c>
      <c r="J535" s="8" t="str">
        <f>TEXT(SalesData[[#This Row],[Orderdate fixed]],"mmm")</f>
        <v>Nov</v>
      </c>
      <c r="K535" t="s">
        <v>38</v>
      </c>
      <c r="L535" t="s">
        <v>640</v>
      </c>
      <c r="M535" s="14" t="s">
        <v>641</v>
      </c>
      <c r="N535" t="s">
        <v>90</v>
      </c>
      <c r="O535" t="s">
        <v>26</v>
      </c>
      <c r="P535" t="s">
        <v>229</v>
      </c>
      <c r="Q535" t="s">
        <v>83</v>
      </c>
      <c r="R535" s="5">
        <v>78207</v>
      </c>
      <c r="S535" t="s">
        <v>84</v>
      </c>
      <c r="T535" t="s">
        <v>1446</v>
      </c>
      <c r="U535" t="s">
        <v>31</v>
      </c>
      <c r="V535" t="s">
        <v>44</v>
      </c>
      <c r="W535" t="s">
        <v>1447</v>
      </c>
      <c r="X535" s="9">
        <v>206.96199999999999</v>
      </c>
      <c r="Y535">
        <v>2</v>
      </c>
      <c r="Z535" s="12">
        <v>0.3</v>
      </c>
      <c r="AA535" s="9">
        <v>-32.522599999999997</v>
      </c>
      <c r="AB535" t="str">
        <f>IF(AND(SalesData[[#This Row],[Profit]]=0,SalesData[[#This Row],[Sales]]&gt;0),"Zero-Profit Order","OK")</f>
        <v>OK</v>
      </c>
      <c r="AC535" s="9">
        <f>IFERROR(SalesData[[#This Row],[Profit]]/SalesData[[#This Row],[Sales]],0)</f>
        <v>-0.15714285714285714</v>
      </c>
      <c r="AE535"/>
    </row>
    <row r="536" spans="1:31" x14ac:dyDescent="0.25">
      <c r="A536">
        <v>7255</v>
      </c>
      <c r="B536" t="s">
        <v>3671</v>
      </c>
      <c r="C536" s="2">
        <v>43314</v>
      </c>
      <c r="D536" s="13">
        <v>42466</v>
      </c>
      <c r="E536" s="8">
        <f>IF(SalesData[[#This Row],[Ship Date]]&lt;SalesData[[#This Row],[Order Date]], SalesData[[#This Row],[Ship Date]], SalesData[[#This Row],[Order Date]])</f>
        <v>42466</v>
      </c>
      <c r="F536" s="8">
        <f>IF(SalesData[[#This Row],[Ship Date]]&lt;SalesData[[#This Row],[Order Date]], SalesData[[#This Row],[Order Date]], SalesData[[#This Row],[Ship Date]])</f>
        <v>43314</v>
      </c>
      <c r="G536" s="11">
        <f>SalesData[[#This Row],[Shipdate fixed]] - SalesData[[#This Row],[Orderdate fixed]]</f>
        <v>848</v>
      </c>
      <c r="H536" s="11">
        <f>YEAR(SalesData[[#This Row],[Orderdate fixed]])</f>
        <v>2016</v>
      </c>
      <c r="I536" s="11" t="str">
        <f>"Q"&amp;ROUNDUP(MONTH(SalesData[[#This Row],[Orderdate fixed]])/3,0)</f>
        <v>Q2</v>
      </c>
      <c r="J536" s="8" t="str">
        <f>TEXT(SalesData[[#This Row],[Orderdate fixed]],"mmm")</f>
        <v>Apr</v>
      </c>
      <c r="K536" t="s">
        <v>38</v>
      </c>
      <c r="L536" t="s">
        <v>2173</v>
      </c>
      <c r="M536" s="14" t="s">
        <v>2174</v>
      </c>
      <c r="N536" t="s">
        <v>90</v>
      </c>
      <c r="O536" t="s">
        <v>26</v>
      </c>
      <c r="P536" t="s">
        <v>3672</v>
      </c>
      <c r="Q536" t="s">
        <v>222</v>
      </c>
      <c r="R536" s="5">
        <v>54880</v>
      </c>
      <c r="S536" t="s">
        <v>84</v>
      </c>
      <c r="T536" t="s">
        <v>1576</v>
      </c>
      <c r="U536" t="s">
        <v>31</v>
      </c>
      <c r="V536" t="s">
        <v>53</v>
      </c>
      <c r="W536" t="s">
        <v>1577</v>
      </c>
      <c r="X536" s="9">
        <v>47.4</v>
      </c>
      <c r="Y536">
        <v>5</v>
      </c>
      <c r="Z536" s="12">
        <v>0</v>
      </c>
      <c r="AA536" s="9">
        <v>21.33</v>
      </c>
      <c r="AB536" t="str">
        <f>IF(AND(SalesData[[#This Row],[Profit]]=0,SalesData[[#This Row],[Sales]]&gt;0),"Zero-Profit Order","OK")</f>
        <v>OK</v>
      </c>
      <c r="AC536" s="9">
        <f>IFERROR(SalesData[[#This Row],[Profit]]/SalesData[[#This Row],[Sales]],0)</f>
        <v>0.44999999999999996</v>
      </c>
      <c r="AE536"/>
    </row>
    <row r="537" spans="1:31" x14ac:dyDescent="0.25">
      <c r="A537">
        <v>2806</v>
      </c>
      <c r="B537" t="s">
        <v>2086</v>
      </c>
      <c r="C537" s="2">
        <v>41906</v>
      </c>
      <c r="D537" s="13">
        <v>42317</v>
      </c>
      <c r="E537" s="8">
        <f>IF(SalesData[[#This Row],[Ship Date]]&lt;SalesData[[#This Row],[Order Date]], SalesData[[#This Row],[Ship Date]], SalesData[[#This Row],[Order Date]])</f>
        <v>41906</v>
      </c>
      <c r="F537" s="8">
        <f>IF(SalesData[[#This Row],[Ship Date]]&lt;SalesData[[#This Row],[Order Date]], SalesData[[#This Row],[Order Date]], SalesData[[#This Row],[Ship Date]])</f>
        <v>42317</v>
      </c>
      <c r="G537" s="11">
        <f>SalesData[[#This Row],[Shipdate fixed]] - SalesData[[#This Row],[Orderdate fixed]]</f>
        <v>411</v>
      </c>
      <c r="H537" s="11">
        <f>YEAR(SalesData[[#This Row],[Orderdate fixed]])</f>
        <v>2014</v>
      </c>
      <c r="I537" s="11" t="str">
        <f>"Q"&amp;ROUNDUP(MONTH(SalesData[[#This Row],[Orderdate fixed]])/3,0)</f>
        <v>Q3</v>
      </c>
      <c r="J537" s="8" t="str">
        <f>TEXT(SalesData[[#This Row],[Orderdate fixed]],"mmm")</f>
        <v>Sep</v>
      </c>
      <c r="K537" t="s">
        <v>38</v>
      </c>
      <c r="L537" t="s">
        <v>2034</v>
      </c>
      <c r="M537" s="14" t="s">
        <v>2035</v>
      </c>
      <c r="N537" t="s">
        <v>25</v>
      </c>
      <c r="O537" t="s">
        <v>26</v>
      </c>
      <c r="P537" t="s">
        <v>1355</v>
      </c>
      <c r="Q537" t="s">
        <v>83</v>
      </c>
      <c r="R537" s="5">
        <v>79907</v>
      </c>
      <c r="S537" t="s">
        <v>84</v>
      </c>
      <c r="T537" t="s">
        <v>1746</v>
      </c>
      <c r="U537" t="s">
        <v>31</v>
      </c>
      <c r="V537" t="s">
        <v>35</v>
      </c>
      <c r="W537" t="s">
        <v>1747</v>
      </c>
      <c r="X537" s="9">
        <v>47.515999999999998</v>
      </c>
      <c r="Y537">
        <v>2</v>
      </c>
      <c r="Z537" s="12">
        <v>0.3</v>
      </c>
      <c r="AA537" s="9">
        <v>-2.0364</v>
      </c>
      <c r="AB537" t="str">
        <f>IF(AND(SalesData[[#This Row],[Profit]]=0,SalesData[[#This Row],[Sales]]&gt;0),"Zero-Profit Order","OK")</f>
        <v>OK</v>
      </c>
      <c r="AC537" s="9">
        <f>IFERROR(SalesData[[#This Row],[Profit]]/SalesData[[#This Row],[Sales]],0)</f>
        <v>-4.2857142857142858E-2</v>
      </c>
      <c r="AE537"/>
    </row>
    <row r="538" spans="1:31" x14ac:dyDescent="0.25">
      <c r="A538">
        <v>533</v>
      </c>
      <c r="B538" t="s">
        <v>563</v>
      </c>
      <c r="C538" s="2">
        <v>42367</v>
      </c>
      <c r="D538" s="13">
        <v>43048</v>
      </c>
      <c r="E538" s="8">
        <f>IF(SalesData[[#This Row],[Ship Date]]&lt;SalesData[[#This Row],[Order Date]], SalesData[[#This Row],[Ship Date]], SalesData[[#This Row],[Order Date]])</f>
        <v>42367</v>
      </c>
      <c r="F538" s="8">
        <f>IF(SalesData[[#This Row],[Ship Date]]&lt;SalesData[[#This Row],[Order Date]], SalesData[[#This Row],[Order Date]], SalesData[[#This Row],[Ship Date]])</f>
        <v>43048</v>
      </c>
      <c r="G538" s="11">
        <f>SalesData[[#This Row],[Shipdate fixed]] - SalesData[[#This Row],[Orderdate fixed]]</f>
        <v>681</v>
      </c>
      <c r="H538" s="11">
        <f>YEAR(SalesData[[#This Row],[Orderdate fixed]])</f>
        <v>2015</v>
      </c>
      <c r="I538" s="11" t="str">
        <f>"Q"&amp;ROUNDUP(MONTH(SalesData[[#This Row],[Orderdate fixed]])/3,0)</f>
        <v>Q4</v>
      </c>
      <c r="J538" s="8" t="str">
        <f>TEXT(SalesData[[#This Row],[Orderdate fixed]],"mmm")</f>
        <v>Dec</v>
      </c>
      <c r="K538" t="s">
        <v>38</v>
      </c>
      <c r="L538" t="s">
        <v>564</v>
      </c>
      <c r="M538" s="14" t="s">
        <v>565</v>
      </c>
      <c r="N538" t="s">
        <v>25</v>
      </c>
      <c r="O538" t="s">
        <v>26</v>
      </c>
      <c r="P538" t="s">
        <v>49</v>
      </c>
      <c r="Q538" t="s">
        <v>50</v>
      </c>
      <c r="R538" s="5">
        <v>90032</v>
      </c>
      <c r="S538" t="s">
        <v>51</v>
      </c>
      <c r="T538" t="s">
        <v>566</v>
      </c>
      <c r="U538" t="s">
        <v>31</v>
      </c>
      <c r="V538" t="s">
        <v>53</v>
      </c>
      <c r="W538" t="s">
        <v>567</v>
      </c>
      <c r="X538" s="9">
        <v>47.94</v>
      </c>
      <c r="Y538">
        <v>3</v>
      </c>
      <c r="Z538" s="12">
        <v>0</v>
      </c>
      <c r="AA538" s="9">
        <v>2.3969999999999998</v>
      </c>
      <c r="AB538" t="str">
        <f>IF(AND(SalesData[[#This Row],[Profit]]=0,SalesData[[#This Row],[Sales]]&gt;0),"Zero-Profit Order","OK")</f>
        <v>OK</v>
      </c>
      <c r="AC538" s="9">
        <f>IFERROR(SalesData[[#This Row],[Profit]]/SalesData[[#This Row],[Sales]],0)</f>
        <v>4.9999999999999996E-2</v>
      </c>
      <c r="AE538"/>
    </row>
    <row r="539" spans="1:31" x14ac:dyDescent="0.25">
      <c r="A539">
        <v>7140</v>
      </c>
      <c r="B539" t="s">
        <v>3636</v>
      </c>
      <c r="C539" s="2">
        <v>42733</v>
      </c>
      <c r="D539" s="13">
        <v>42335</v>
      </c>
      <c r="E539" s="8">
        <f>IF(SalesData[[#This Row],[Ship Date]]&lt;SalesData[[#This Row],[Order Date]], SalesData[[#This Row],[Ship Date]], SalesData[[#This Row],[Order Date]])</f>
        <v>42335</v>
      </c>
      <c r="F539" s="8">
        <f>IF(SalesData[[#This Row],[Ship Date]]&lt;SalesData[[#This Row],[Order Date]], SalesData[[#This Row],[Order Date]], SalesData[[#This Row],[Ship Date]])</f>
        <v>42733</v>
      </c>
      <c r="G539" s="11">
        <f>SalesData[[#This Row],[Shipdate fixed]] - SalesData[[#This Row],[Orderdate fixed]]</f>
        <v>398</v>
      </c>
      <c r="H539" s="11">
        <f>YEAR(SalesData[[#This Row],[Orderdate fixed]])</f>
        <v>2015</v>
      </c>
      <c r="I539" s="11" t="str">
        <f>"Q"&amp;ROUNDUP(MONTH(SalesData[[#This Row],[Orderdate fixed]])/3,0)</f>
        <v>Q4</v>
      </c>
      <c r="J539" s="8" t="str">
        <f>TEXT(SalesData[[#This Row],[Orderdate fixed]],"mmm")</f>
        <v>Nov</v>
      </c>
      <c r="K539" t="s">
        <v>38</v>
      </c>
      <c r="L539" t="s">
        <v>3229</v>
      </c>
      <c r="M539" s="14" t="s">
        <v>3230</v>
      </c>
      <c r="N539" t="s">
        <v>25</v>
      </c>
      <c r="O539" t="s">
        <v>26</v>
      </c>
      <c r="P539" t="s">
        <v>987</v>
      </c>
      <c r="Q539" t="s">
        <v>42</v>
      </c>
      <c r="R539" s="5">
        <v>33180</v>
      </c>
      <c r="S539" t="s">
        <v>29</v>
      </c>
      <c r="T539" t="s">
        <v>523</v>
      </c>
      <c r="U539" t="s">
        <v>31</v>
      </c>
      <c r="V539" t="s">
        <v>32</v>
      </c>
      <c r="W539" t="s">
        <v>524</v>
      </c>
      <c r="X539" s="9">
        <v>290.35199999999998</v>
      </c>
      <c r="Y539">
        <v>3</v>
      </c>
      <c r="Z539" s="12">
        <v>0.2</v>
      </c>
      <c r="AA539" s="9">
        <v>-36.293999999999997</v>
      </c>
      <c r="AB539" t="str">
        <f>IF(AND(SalesData[[#This Row],[Profit]]=0,SalesData[[#This Row],[Sales]]&gt;0),"Zero-Profit Order","OK")</f>
        <v>OK</v>
      </c>
      <c r="AC539" s="9">
        <f>IFERROR(SalesData[[#This Row],[Profit]]/SalesData[[#This Row],[Sales]],0)</f>
        <v>-0.125</v>
      </c>
      <c r="AE539"/>
    </row>
    <row r="540" spans="1:31" x14ac:dyDescent="0.25">
      <c r="A540">
        <v>6804</v>
      </c>
      <c r="B540" t="s">
        <v>3558</v>
      </c>
      <c r="C540" s="2">
        <v>42965</v>
      </c>
      <c r="D540" s="13">
        <v>42736</v>
      </c>
      <c r="E540" s="8">
        <f>IF(SalesData[[#This Row],[Ship Date]]&lt;SalesData[[#This Row],[Order Date]], SalesData[[#This Row],[Ship Date]], SalesData[[#This Row],[Order Date]])</f>
        <v>42736</v>
      </c>
      <c r="F540" s="8">
        <f>IF(SalesData[[#This Row],[Ship Date]]&lt;SalesData[[#This Row],[Order Date]], SalesData[[#This Row],[Order Date]], SalesData[[#This Row],[Ship Date]])</f>
        <v>42965</v>
      </c>
      <c r="G540" s="11">
        <f>SalesData[[#This Row],[Shipdate fixed]] - SalesData[[#This Row],[Orderdate fixed]]</f>
        <v>229</v>
      </c>
      <c r="H540" s="11">
        <f>YEAR(SalesData[[#This Row],[Orderdate fixed]])</f>
        <v>2017</v>
      </c>
      <c r="I540" s="11" t="str">
        <f>"Q"&amp;ROUNDUP(MONTH(SalesData[[#This Row],[Orderdate fixed]])/3,0)</f>
        <v>Q1</v>
      </c>
      <c r="J540" s="8" t="str">
        <f>TEXT(SalesData[[#This Row],[Orderdate fixed]],"mmm")</f>
        <v>Jan</v>
      </c>
      <c r="K540" t="s">
        <v>38</v>
      </c>
      <c r="L540" t="s">
        <v>1602</v>
      </c>
      <c r="M540" s="14" t="s">
        <v>1603</v>
      </c>
      <c r="N540" t="s">
        <v>81</v>
      </c>
      <c r="O540" t="s">
        <v>26</v>
      </c>
      <c r="P540" t="s">
        <v>500</v>
      </c>
      <c r="Q540" t="s">
        <v>501</v>
      </c>
      <c r="R540" s="5">
        <v>85023</v>
      </c>
      <c r="S540" t="s">
        <v>51</v>
      </c>
      <c r="T540" t="s">
        <v>1494</v>
      </c>
      <c r="U540" t="s">
        <v>31</v>
      </c>
      <c r="V540" t="s">
        <v>35</v>
      </c>
      <c r="W540" t="s">
        <v>1495</v>
      </c>
      <c r="X540" s="9">
        <v>47.968000000000004</v>
      </c>
      <c r="Y540">
        <v>2</v>
      </c>
      <c r="Z540" s="12">
        <v>0.2</v>
      </c>
      <c r="AA540" s="9">
        <v>4.1971999999999996</v>
      </c>
      <c r="AB540" t="str">
        <f>IF(AND(SalesData[[#This Row],[Profit]]=0,SalesData[[#This Row],[Sales]]&gt;0),"Zero-Profit Order","OK")</f>
        <v>OK</v>
      </c>
      <c r="AC540" s="9">
        <f>IFERROR(SalesData[[#This Row],[Profit]]/SalesData[[#This Row],[Sales]],0)</f>
        <v>8.7499999999999981E-2</v>
      </c>
      <c r="AE540"/>
    </row>
    <row r="541" spans="1:31" x14ac:dyDescent="0.25">
      <c r="A541">
        <v>3241</v>
      </c>
      <c r="B541" t="s">
        <v>2336</v>
      </c>
      <c r="C541" s="2">
        <v>42737</v>
      </c>
      <c r="D541" s="13">
        <v>42701</v>
      </c>
      <c r="E541" s="8">
        <f>IF(SalesData[[#This Row],[Ship Date]]&lt;SalesData[[#This Row],[Order Date]], SalesData[[#This Row],[Ship Date]], SalesData[[#This Row],[Order Date]])</f>
        <v>42701</v>
      </c>
      <c r="F541" s="8">
        <f>IF(SalesData[[#This Row],[Ship Date]]&lt;SalesData[[#This Row],[Order Date]], SalesData[[#This Row],[Order Date]], SalesData[[#This Row],[Ship Date]])</f>
        <v>42737</v>
      </c>
      <c r="G541" s="11">
        <f>SalesData[[#This Row],[Shipdate fixed]] - SalesData[[#This Row],[Orderdate fixed]]</f>
        <v>36</v>
      </c>
      <c r="H541" s="11">
        <f>YEAR(SalesData[[#This Row],[Orderdate fixed]])</f>
        <v>2016</v>
      </c>
      <c r="I541" s="11" t="str">
        <f>"Q"&amp;ROUNDUP(MONTH(SalesData[[#This Row],[Orderdate fixed]])/3,0)</f>
        <v>Q4</v>
      </c>
      <c r="J541" s="8" t="str">
        <f>TEXT(SalesData[[#This Row],[Orderdate fixed]],"mmm")</f>
        <v>Nov</v>
      </c>
      <c r="K541" t="s">
        <v>38</v>
      </c>
      <c r="L541" t="s">
        <v>2337</v>
      </c>
      <c r="M541" s="14" t="s">
        <v>2338</v>
      </c>
      <c r="N541" t="s">
        <v>81</v>
      </c>
      <c r="O541" t="s">
        <v>26</v>
      </c>
      <c r="P541" t="s">
        <v>91</v>
      </c>
      <c r="Q541" t="s">
        <v>83</v>
      </c>
      <c r="R541" s="5">
        <v>77095</v>
      </c>
      <c r="S541" t="s">
        <v>84</v>
      </c>
      <c r="T541" t="s">
        <v>404</v>
      </c>
      <c r="U541" t="s">
        <v>31</v>
      </c>
      <c r="V541" t="s">
        <v>53</v>
      </c>
      <c r="W541" t="s">
        <v>405</v>
      </c>
      <c r="X541" s="9">
        <v>7.0679999999999996</v>
      </c>
      <c r="Y541">
        <v>3</v>
      </c>
      <c r="Z541" s="12">
        <v>0.6</v>
      </c>
      <c r="AA541" s="9">
        <v>-2.8271999999999999</v>
      </c>
      <c r="AB541" t="str">
        <f>IF(AND(SalesData[[#This Row],[Profit]]=0,SalesData[[#This Row],[Sales]]&gt;0),"Zero-Profit Order","OK")</f>
        <v>OK</v>
      </c>
      <c r="AC541" s="9">
        <f>IFERROR(SalesData[[#This Row],[Profit]]/SalesData[[#This Row],[Sales]],0)</f>
        <v>-0.4</v>
      </c>
      <c r="AE541"/>
    </row>
    <row r="542" spans="1:31" x14ac:dyDescent="0.25">
      <c r="A542">
        <v>4272</v>
      </c>
      <c r="B542" t="s">
        <v>2749</v>
      </c>
      <c r="C542" s="2">
        <v>42777</v>
      </c>
      <c r="D542" s="13">
        <v>42701</v>
      </c>
      <c r="E542" s="8">
        <f>IF(SalesData[[#This Row],[Ship Date]]&lt;SalesData[[#This Row],[Order Date]], SalesData[[#This Row],[Ship Date]], SalesData[[#This Row],[Order Date]])</f>
        <v>42701</v>
      </c>
      <c r="F542" s="8">
        <f>IF(SalesData[[#This Row],[Ship Date]]&lt;SalesData[[#This Row],[Order Date]], SalesData[[#This Row],[Order Date]], SalesData[[#This Row],[Ship Date]])</f>
        <v>42777</v>
      </c>
      <c r="G542" s="11">
        <f>SalesData[[#This Row],[Shipdate fixed]] - SalesData[[#This Row],[Orderdate fixed]]</f>
        <v>76</v>
      </c>
      <c r="H542" s="11">
        <f>YEAR(SalesData[[#This Row],[Orderdate fixed]])</f>
        <v>2016</v>
      </c>
      <c r="I542" s="11" t="str">
        <f>"Q"&amp;ROUNDUP(MONTH(SalesData[[#This Row],[Orderdate fixed]])/3,0)</f>
        <v>Q4</v>
      </c>
      <c r="J542" s="8" t="str">
        <f>TEXT(SalesData[[#This Row],[Orderdate fixed]],"mmm")</f>
        <v>Nov</v>
      </c>
      <c r="K542" t="s">
        <v>22</v>
      </c>
      <c r="L542" t="s">
        <v>965</v>
      </c>
      <c r="M542" s="14" t="s">
        <v>966</v>
      </c>
      <c r="N542" t="s">
        <v>81</v>
      </c>
      <c r="O542" t="s">
        <v>26</v>
      </c>
      <c r="P542" t="s">
        <v>2735</v>
      </c>
      <c r="Q542" t="s">
        <v>1070</v>
      </c>
      <c r="R542" s="5">
        <v>21215</v>
      </c>
      <c r="S542" t="s">
        <v>62</v>
      </c>
      <c r="T542" t="s">
        <v>860</v>
      </c>
      <c r="U542" t="s">
        <v>31</v>
      </c>
      <c r="V542" t="s">
        <v>53</v>
      </c>
      <c r="W542" t="s">
        <v>861</v>
      </c>
      <c r="X542" s="9">
        <v>207.76</v>
      </c>
      <c r="Y542">
        <v>4</v>
      </c>
      <c r="Z542" s="12">
        <v>0</v>
      </c>
      <c r="AA542" s="9">
        <v>85.181600000000003</v>
      </c>
      <c r="AB542" t="str">
        <f>IF(AND(SalesData[[#This Row],[Profit]]=0,SalesData[[#This Row],[Sales]]&gt;0),"Zero-Profit Order","OK")</f>
        <v>OK</v>
      </c>
      <c r="AC542" s="9">
        <f>IFERROR(SalesData[[#This Row],[Profit]]/SalesData[[#This Row],[Sales]],0)</f>
        <v>0.41000000000000003</v>
      </c>
      <c r="AE542"/>
    </row>
    <row r="543" spans="1:31" x14ac:dyDescent="0.25">
      <c r="A543">
        <v>1596</v>
      </c>
      <c r="B543" t="s">
        <v>1363</v>
      </c>
      <c r="C543" s="2">
        <v>42379</v>
      </c>
      <c r="D543" s="13">
        <v>43074</v>
      </c>
      <c r="E543" s="8">
        <f>IF(SalesData[[#This Row],[Ship Date]]&lt;SalesData[[#This Row],[Order Date]], SalesData[[#This Row],[Ship Date]], SalesData[[#This Row],[Order Date]])</f>
        <v>42379</v>
      </c>
      <c r="F543" s="8">
        <f>IF(SalesData[[#This Row],[Ship Date]]&lt;SalesData[[#This Row],[Order Date]], SalesData[[#This Row],[Order Date]], SalesData[[#This Row],[Ship Date]])</f>
        <v>43074</v>
      </c>
      <c r="G543" s="11">
        <f>SalesData[[#This Row],[Shipdate fixed]] - SalesData[[#This Row],[Orderdate fixed]]</f>
        <v>695</v>
      </c>
      <c r="H543" s="11">
        <f>YEAR(SalesData[[#This Row],[Orderdate fixed]])</f>
        <v>2016</v>
      </c>
      <c r="I543" s="11" t="str">
        <f>"Q"&amp;ROUNDUP(MONTH(SalesData[[#This Row],[Orderdate fixed]])/3,0)</f>
        <v>Q1</v>
      </c>
      <c r="J543" s="8" t="str">
        <f>TEXT(SalesData[[#This Row],[Orderdate fixed]],"mmm")</f>
        <v>Jan</v>
      </c>
      <c r="K543" t="s">
        <v>38</v>
      </c>
      <c r="L543" t="s">
        <v>1364</v>
      </c>
      <c r="M543" s="14" t="s">
        <v>1365</v>
      </c>
      <c r="N543" t="s">
        <v>25</v>
      </c>
      <c r="O543" t="s">
        <v>26</v>
      </c>
      <c r="P543" t="s">
        <v>329</v>
      </c>
      <c r="Q543" t="s">
        <v>215</v>
      </c>
      <c r="R543" s="5">
        <v>43229</v>
      </c>
      <c r="S543" t="s">
        <v>62</v>
      </c>
      <c r="T543" t="s">
        <v>1083</v>
      </c>
      <c r="U543" t="s">
        <v>31</v>
      </c>
      <c r="V543" t="s">
        <v>35</v>
      </c>
      <c r="W543" t="s">
        <v>1084</v>
      </c>
      <c r="X543" s="9">
        <v>47.991999999999997</v>
      </c>
      <c r="Y543">
        <v>2</v>
      </c>
      <c r="Z543" s="12">
        <v>0.3</v>
      </c>
      <c r="AA543" s="9">
        <v>-2.0568</v>
      </c>
      <c r="AB543" t="str">
        <f>IF(AND(SalesData[[#This Row],[Profit]]=0,SalesData[[#This Row],[Sales]]&gt;0),"Zero-Profit Order","OK")</f>
        <v>OK</v>
      </c>
      <c r="AC543" s="9">
        <f>IFERROR(SalesData[[#This Row],[Profit]]/SalesData[[#This Row],[Sales]],0)</f>
        <v>-4.2857142857142858E-2</v>
      </c>
      <c r="AE543"/>
    </row>
    <row r="544" spans="1:31" x14ac:dyDescent="0.25">
      <c r="A544">
        <v>3239</v>
      </c>
      <c r="B544" t="s">
        <v>2336</v>
      </c>
      <c r="C544" s="2">
        <v>42736</v>
      </c>
      <c r="D544" s="13">
        <v>42701</v>
      </c>
      <c r="E544" s="8">
        <f>IF(SalesData[[#This Row],[Ship Date]]&lt;SalesData[[#This Row],[Order Date]], SalesData[[#This Row],[Ship Date]], SalesData[[#This Row],[Order Date]])</f>
        <v>42701</v>
      </c>
      <c r="F544" s="8">
        <f>IF(SalesData[[#This Row],[Ship Date]]&lt;SalesData[[#This Row],[Order Date]], SalesData[[#This Row],[Order Date]], SalesData[[#This Row],[Ship Date]])</f>
        <v>42736</v>
      </c>
      <c r="G544" s="11">
        <f>SalesData[[#This Row],[Shipdate fixed]] - SalesData[[#This Row],[Orderdate fixed]]</f>
        <v>35</v>
      </c>
      <c r="H544" s="11">
        <f>YEAR(SalesData[[#This Row],[Orderdate fixed]])</f>
        <v>2016</v>
      </c>
      <c r="I544" s="11" t="str">
        <f>"Q"&amp;ROUNDUP(MONTH(SalesData[[#This Row],[Orderdate fixed]])/3,0)</f>
        <v>Q4</v>
      </c>
      <c r="J544" s="8" t="str">
        <f>TEXT(SalesData[[#This Row],[Orderdate fixed]],"mmm")</f>
        <v>Nov</v>
      </c>
      <c r="K544" t="s">
        <v>38</v>
      </c>
      <c r="L544" t="s">
        <v>2337</v>
      </c>
      <c r="M544" s="14" t="s">
        <v>2338</v>
      </c>
      <c r="N544" t="s">
        <v>81</v>
      </c>
      <c r="O544" t="s">
        <v>26</v>
      </c>
      <c r="P544" t="s">
        <v>91</v>
      </c>
      <c r="Q544" t="s">
        <v>83</v>
      </c>
      <c r="R544" s="5">
        <v>77095</v>
      </c>
      <c r="S544" t="s">
        <v>84</v>
      </c>
      <c r="T544" t="s">
        <v>1598</v>
      </c>
      <c r="U544" t="s">
        <v>31</v>
      </c>
      <c r="V544" t="s">
        <v>35</v>
      </c>
      <c r="W544" t="s">
        <v>1599</v>
      </c>
      <c r="X544" s="9">
        <v>318.43</v>
      </c>
      <c r="Y544">
        <v>5</v>
      </c>
      <c r="Z544" s="12">
        <v>0.3</v>
      </c>
      <c r="AA544" s="9">
        <v>-77.332999999999998</v>
      </c>
      <c r="AB544" t="str">
        <f>IF(AND(SalesData[[#This Row],[Profit]]=0,SalesData[[#This Row],[Sales]]&gt;0),"Zero-Profit Order","OK")</f>
        <v>OK</v>
      </c>
      <c r="AC544" s="9">
        <f>IFERROR(SalesData[[#This Row],[Profit]]/SalesData[[#This Row],[Sales]],0)</f>
        <v>-0.24285714285714285</v>
      </c>
      <c r="AE544"/>
    </row>
    <row r="545" spans="1:31" x14ac:dyDescent="0.25">
      <c r="A545">
        <v>7566</v>
      </c>
      <c r="B545" t="s">
        <v>3772</v>
      </c>
      <c r="C545" s="2">
        <v>42529</v>
      </c>
      <c r="D545" s="13">
        <v>42371</v>
      </c>
      <c r="E545" s="8">
        <f>IF(SalesData[[#This Row],[Ship Date]]&lt;SalesData[[#This Row],[Order Date]], SalesData[[#This Row],[Ship Date]], SalesData[[#This Row],[Order Date]])</f>
        <v>42371</v>
      </c>
      <c r="F545" s="8">
        <f>IF(SalesData[[#This Row],[Ship Date]]&lt;SalesData[[#This Row],[Order Date]], SalesData[[#This Row],[Order Date]], SalesData[[#This Row],[Ship Date]])</f>
        <v>42529</v>
      </c>
      <c r="G545" s="11">
        <f>SalesData[[#This Row],[Shipdate fixed]] - SalesData[[#This Row],[Orderdate fixed]]</f>
        <v>158</v>
      </c>
      <c r="H545" s="11">
        <f>YEAR(SalesData[[#This Row],[Orderdate fixed]])</f>
        <v>2016</v>
      </c>
      <c r="I545" s="11" t="str">
        <f>"Q"&amp;ROUNDUP(MONTH(SalesData[[#This Row],[Orderdate fixed]])/3,0)</f>
        <v>Q1</v>
      </c>
      <c r="J545" s="8" t="str">
        <f>TEXT(SalesData[[#This Row],[Orderdate fixed]],"mmm")</f>
        <v>Jan</v>
      </c>
      <c r="K545" t="s">
        <v>22</v>
      </c>
      <c r="L545" t="s">
        <v>3773</v>
      </c>
      <c r="M545" s="14" t="s">
        <v>3774</v>
      </c>
      <c r="N545" t="s">
        <v>25</v>
      </c>
      <c r="O545" t="s">
        <v>26</v>
      </c>
      <c r="P545" t="s">
        <v>176</v>
      </c>
      <c r="Q545" t="s">
        <v>177</v>
      </c>
      <c r="R545" s="5">
        <v>98103</v>
      </c>
      <c r="S545" t="s">
        <v>51</v>
      </c>
      <c r="T545" t="s">
        <v>1584</v>
      </c>
      <c r="U545" t="s">
        <v>31</v>
      </c>
      <c r="V545" t="s">
        <v>32</v>
      </c>
      <c r="W545" t="s">
        <v>1585</v>
      </c>
      <c r="X545" s="9">
        <v>48.58</v>
      </c>
      <c r="Y545">
        <v>1</v>
      </c>
      <c r="Z545" s="12">
        <v>0</v>
      </c>
      <c r="AA545" s="9">
        <v>7.7728000000000002</v>
      </c>
      <c r="AB545" t="str">
        <f>IF(AND(SalesData[[#This Row],[Profit]]=0,SalesData[[#This Row],[Sales]]&gt;0),"Zero-Profit Order","OK")</f>
        <v>OK</v>
      </c>
      <c r="AC545" s="9">
        <f>IFERROR(SalesData[[#This Row],[Profit]]/SalesData[[#This Row],[Sales]],0)</f>
        <v>0.16</v>
      </c>
      <c r="AE545"/>
    </row>
    <row r="546" spans="1:31" x14ac:dyDescent="0.25">
      <c r="A546">
        <v>3121</v>
      </c>
      <c r="B546" t="s">
        <v>2296</v>
      </c>
      <c r="C546" s="2">
        <v>41957</v>
      </c>
      <c r="D546" s="13">
        <v>42344</v>
      </c>
      <c r="E546" s="8">
        <f>IF(SalesData[[#This Row],[Ship Date]]&lt;SalesData[[#This Row],[Order Date]], SalesData[[#This Row],[Ship Date]], SalesData[[#This Row],[Order Date]])</f>
        <v>41957</v>
      </c>
      <c r="F546" s="8">
        <f>IF(SalesData[[#This Row],[Ship Date]]&lt;SalesData[[#This Row],[Order Date]], SalesData[[#This Row],[Order Date]], SalesData[[#This Row],[Ship Date]])</f>
        <v>42344</v>
      </c>
      <c r="G546" s="11">
        <f>SalesData[[#This Row],[Shipdate fixed]] - SalesData[[#This Row],[Orderdate fixed]]</f>
        <v>387</v>
      </c>
      <c r="H546" s="11">
        <f>YEAR(SalesData[[#This Row],[Orderdate fixed]])</f>
        <v>2014</v>
      </c>
      <c r="I546" s="11" t="str">
        <f>"Q"&amp;ROUNDUP(MONTH(SalesData[[#This Row],[Orderdate fixed]])/3,0)</f>
        <v>Q4</v>
      </c>
      <c r="J546" s="8" t="str">
        <f>TEXT(SalesData[[#This Row],[Orderdate fixed]],"mmm")</f>
        <v>Nov</v>
      </c>
      <c r="K546" t="s">
        <v>78</v>
      </c>
      <c r="L546" t="s">
        <v>2297</v>
      </c>
      <c r="M546" s="14" t="s">
        <v>2298</v>
      </c>
      <c r="N546" t="s">
        <v>81</v>
      </c>
      <c r="O546" t="s">
        <v>26</v>
      </c>
      <c r="P546" t="s">
        <v>555</v>
      </c>
      <c r="Q546" t="s">
        <v>42</v>
      </c>
      <c r="R546" s="5">
        <v>33801</v>
      </c>
      <c r="S546" t="s">
        <v>29</v>
      </c>
      <c r="T546" t="s">
        <v>2299</v>
      </c>
      <c r="U546" t="s">
        <v>31</v>
      </c>
      <c r="V546" t="s">
        <v>53</v>
      </c>
      <c r="W546" t="s">
        <v>2300</v>
      </c>
      <c r="X546" s="9">
        <v>48.671999999999997</v>
      </c>
      <c r="Y546">
        <v>3</v>
      </c>
      <c r="Z546" s="12">
        <v>0.2</v>
      </c>
      <c r="AA546" s="9">
        <v>7.3007999999999997</v>
      </c>
      <c r="AB546" t="str">
        <f>IF(AND(SalesData[[#This Row],[Profit]]=0,SalesData[[#This Row],[Sales]]&gt;0),"Zero-Profit Order","OK")</f>
        <v>OK</v>
      </c>
      <c r="AC546" s="9">
        <f>IFERROR(SalesData[[#This Row],[Profit]]/SalesData[[#This Row],[Sales]],0)</f>
        <v>0.15</v>
      </c>
      <c r="AE546"/>
    </row>
    <row r="547" spans="1:31" x14ac:dyDescent="0.25">
      <c r="A547">
        <v>4962</v>
      </c>
      <c r="B547" t="s">
        <v>2979</v>
      </c>
      <c r="C547" s="2">
        <v>41712</v>
      </c>
      <c r="D547" s="13">
        <v>41854</v>
      </c>
      <c r="E547" s="8">
        <f>IF(SalesData[[#This Row],[Ship Date]]&lt;SalesData[[#This Row],[Order Date]], SalesData[[#This Row],[Ship Date]], SalesData[[#This Row],[Order Date]])</f>
        <v>41712</v>
      </c>
      <c r="F547" s="8">
        <f>IF(SalesData[[#This Row],[Ship Date]]&lt;SalesData[[#This Row],[Order Date]], SalesData[[#This Row],[Order Date]], SalesData[[#This Row],[Ship Date]])</f>
        <v>41854</v>
      </c>
      <c r="G547" s="11">
        <f>SalesData[[#This Row],[Shipdate fixed]] - SalesData[[#This Row],[Orderdate fixed]]</f>
        <v>142</v>
      </c>
      <c r="H547" s="11">
        <f>YEAR(SalesData[[#This Row],[Orderdate fixed]])</f>
        <v>2014</v>
      </c>
      <c r="I547" s="11" t="str">
        <f>"Q"&amp;ROUNDUP(MONTH(SalesData[[#This Row],[Orderdate fixed]])/3,0)</f>
        <v>Q1</v>
      </c>
      <c r="J547" s="8" t="str">
        <f>TEXT(SalesData[[#This Row],[Orderdate fixed]],"mmm")</f>
        <v>Mar</v>
      </c>
      <c r="K547" t="s">
        <v>78</v>
      </c>
      <c r="L547" t="s">
        <v>2980</v>
      </c>
      <c r="M547" s="14" t="s">
        <v>2981</v>
      </c>
      <c r="N547" t="s">
        <v>25</v>
      </c>
      <c r="O547" t="s">
        <v>26</v>
      </c>
      <c r="P547" t="s">
        <v>176</v>
      </c>
      <c r="Q547" t="s">
        <v>177</v>
      </c>
      <c r="R547" s="5">
        <v>98103</v>
      </c>
      <c r="S547" t="s">
        <v>51</v>
      </c>
      <c r="T547" t="s">
        <v>280</v>
      </c>
      <c r="U547" t="s">
        <v>31</v>
      </c>
      <c r="V547" t="s">
        <v>35</v>
      </c>
      <c r="W547" t="s">
        <v>281</v>
      </c>
      <c r="X547" s="9">
        <v>48.712000000000003</v>
      </c>
      <c r="Y547">
        <v>1</v>
      </c>
      <c r="Z547" s="12">
        <v>0.2</v>
      </c>
      <c r="AA547" s="9">
        <v>5.4801000000000002</v>
      </c>
      <c r="AB547" t="str">
        <f>IF(AND(SalesData[[#This Row],[Profit]]=0,SalesData[[#This Row],[Sales]]&gt;0),"Zero-Profit Order","OK")</f>
        <v>OK</v>
      </c>
      <c r="AC547" s="9">
        <f>IFERROR(SalesData[[#This Row],[Profit]]/SalesData[[#This Row],[Sales]],0)</f>
        <v>0.1125</v>
      </c>
      <c r="AE547"/>
    </row>
    <row r="548" spans="1:31" x14ac:dyDescent="0.25">
      <c r="A548">
        <v>4773</v>
      </c>
      <c r="B548" t="s">
        <v>2931</v>
      </c>
      <c r="C548" s="2">
        <v>42768</v>
      </c>
      <c r="D548" s="13">
        <v>43066</v>
      </c>
      <c r="E548" s="8">
        <f>IF(SalesData[[#This Row],[Ship Date]]&lt;SalesData[[#This Row],[Order Date]], SalesData[[#This Row],[Ship Date]], SalesData[[#This Row],[Order Date]])</f>
        <v>42768</v>
      </c>
      <c r="F548" s="8">
        <f>IF(SalesData[[#This Row],[Ship Date]]&lt;SalesData[[#This Row],[Order Date]], SalesData[[#This Row],[Order Date]], SalesData[[#This Row],[Ship Date]])</f>
        <v>43066</v>
      </c>
      <c r="G548" s="11">
        <f>SalesData[[#This Row],[Shipdate fixed]] - SalesData[[#This Row],[Orderdate fixed]]</f>
        <v>298</v>
      </c>
      <c r="H548" s="11">
        <f>YEAR(SalesData[[#This Row],[Orderdate fixed]])</f>
        <v>2017</v>
      </c>
      <c r="I548" s="11" t="str">
        <f>"Q"&amp;ROUNDUP(MONTH(SalesData[[#This Row],[Orderdate fixed]])/3,0)</f>
        <v>Q1</v>
      </c>
      <c r="J548" s="8" t="str">
        <f>TEXT(SalesData[[#This Row],[Orderdate fixed]],"mmm")</f>
        <v>Feb</v>
      </c>
      <c r="K548" t="s">
        <v>38</v>
      </c>
      <c r="L548" t="s">
        <v>2932</v>
      </c>
      <c r="M548" s="14" t="s">
        <v>2933</v>
      </c>
      <c r="N548" t="s">
        <v>25</v>
      </c>
      <c r="O548" t="s">
        <v>26</v>
      </c>
      <c r="P548" t="s">
        <v>120</v>
      </c>
      <c r="Q548" t="s">
        <v>121</v>
      </c>
      <c r="R548" s="5">
        <v>60610</v>
      </c>
      <c r="S548" t="s">
        <v>84</v>
      </c>
      <c r="T548" t="s">
        <v>1943</v>
      </c>
      <c r="U548" t="s">
        <v>31</v>
      </c>
      <c r="V548" t="s">
        <v>53</v>
      </c>
      <c r="W548" t="s">
        <v>1944</v>
      </c>
      <c r="X548" s="9">
        <v>6.4640000000000004</v>
      </c>
      <c r="Y548">
        <v>1</v>
      </c>
      <c r="Z548" s="12">
        <v>0.6</v>
      </c>
      <c r="AA548" s="9">
        <v>-4.04</v>
      </c>
      <c r="AB548" t="str">
        <f>IF(AND(SalesData[[#This Row],[Profit]]=0,SalesData[[#This Row],[Sales]]&gt;0),"Zero-Profit Order","OK")</f>
        <v>OK</v>
      </c>
      <c r="AC548" s="9">
        <f>IFERROR(SalesData[[#This Row],[Profit]]/SalesData[[#This Row],[Sales]],0)</f>
        <v>-0.625</v>
      </c>
      <c r="AE548"/>
    </row>
    <row r="549" spans="1:31" x14ac:dyDescent="0.25">
      <c r="A549">
        <v>849</v>
      </c>
      <c r="B549" t="s">
        <v>847</v>
      </c>
      <c r="C549" s="2">
        <v>42222</v>
      </c>
      <c r="D549" s="13">
        <v>42887</v>
      </c>
      <c r="E549" s="8">
        <f>IF(SalesData[[#This Row],[Ship Date]]&lt;SalesData[[#This Row],[Order Date]], SalesData[[#This Row],[Ship Date]], SalesData[[#This Row],[Order Date]])</f>
        <v>42222</v>
      </c>
      <c r="F549" s="8">
        <f>IF(SalesData[[#This Row],[Ship Date]]&lt;SalesData[[#This Row],[Order Date]], SalesData[[#This Row],[Order Date]], SalesData[[#This Row],[Ship Date]])</f>
        <v>42887</v>
      </c>
      <c r="G549" s="11">
        <f>SalesData[[#This Row],[Shipdate fixed]] - SalesData[[#This Row],[Orderdate fixed]]</f>
        <v>665</v>
      </c>
      <c r="H549" s="11">
        <f>YEAR(SalesData[[#This Row],[Orderdate fixed]])</f>
        <v>2015</v>
      </c>
      <c r="I549" s="11" t="str">
        <f>"Q"&amp;ROUNDUP(MONTH(SalesData[[#This Row],[Orderdate fixed]])/3,0)</f>
        <v>Q3</v>
      </c>
      <c r="J549" s="8" t="str">
        <f>TEXT(SalesData[[#This Row],[Orderdate fixed]],"mmm")</f>
        <v>Aug</v>
      </c>
      <c r="K549" t="s">
        <v>38</v>
      </c>
      <c r="L549" t="s">
        <v>848</v>
      </c>
      <c r="M549" s="14" t="s">
        <v>849</v>
      </c>
      <c r="N549" t="s">
        <v>25</v>
      </c>
      <c r="O549" t="s">
        <v>26</v>
      </c>
      <c r="P549" t="s">
        <v>850</v>
      </c>
      <c r="Q549" t="s">
        <v>215</v>
      </c>
      <c r="R549" s="5">
        <v>44052</v>
      </c>
      <c r="S549" t="s">
        <v>62</v>
      </c>
      <c r="T549" t="s">
        <v>851</v>
      </c>
      <c r="U549" t="s">
        <v>31</v>
      </c>
      <c r="V549" t="s">
        <v>53</v>
      </c>
      <c r="W549" t="s">
        <v>852</v>
      </c>
      <c r="X549" s="9">
        <v>48.896000000000001</v>
      </c>
      <c r="Y549">
        <v>4</v>
      </c>
      <c r="Z549" s="12">
        <v>0.2</v>
      </c>
      <c r="AA549" s="9">
        <v>8.5568000000000008</v>
      </c>
      <c r="AB549" t="str">
        <f>IF(AND(SalesData[[#This Row],[Profit]]=0,SalesData[[#This Row],[Sales]]&gt;0),"Zero-Profit Order","OK")</f>
        <v>OK</v>
      </c>
      <c r="AC549" s="9">
        <f>IFERROR(SalesData[[#This Row],[Profit]]/SalesData[[#This Row],[Sales]],0)</f>
        <v>0.17500000000000002</v>
      </c>
      <c r="AE549"/>
    </row>
    <row r="550" spans="1:31" x14ac:dyDescent="0.25">
      <c r="A550">
        <v>511</v>
      </c>
      <c r="B550" t="s">
        <v>542</v>
      </c>
      <c r="C550" s="2">
        <v>42804</v>
      </c>
      <c r="D550" s="13">
        <v>43066</v>
      </c>
      <c r="E550" s="8">
        <f>IF(SalesData[[#This Row],[Ship Date]]&lt;SalesData[[#This Row],[Order Date]], SalesData[[#This Row],[Ship Date]], SalesData[[#This Row],[Order Date]])</f>
        <v>42804</v>
      </c>
      <c r="F550" s="8">
        <f>IF(SalesData[[#This Row],[Ship Date]]&lt;SalesData[[#This Row],[Order Date]], SalesData[[#This Row],[Order Date]], SalesData[[#This Row],[Ship Date]])</f>
        <v>43066</v>
      </c>
      <c r="G550" s="11">
        <f>SalesData[[#This Row],[Shipdate fixed]] - SalesData[[#This Row],[Orderdate fixed]]</f>
        <v>262</v>
      </c>
      <c r="H550" s="11">
        <f>YEAR(SalesData[[#This Row],[Orderdate fixed]])</f>
        <v>2017</v>
      </c>
      <c r="I550" s="11" t="str">
        <f>"Q"&amp;ROUNDUP(MONTH(SalesData[[#This Row],[Orderdate fixed]])/3,0)</f>
        <v>Q1</v>
      </c>
      <c r="J550" s="8" t="str">
        <f>TEXT(SalesData[[#This Row],[Orderdate fixed]],"mmm")</f>
        <v>Mar</v>
      </c>
      <c r="K550" t="s">
        <v>78</v>
      </c>
      <c r="L550" t="s">
        <v>543</v>
      </c>
      <c r="M550" s="14" t="s">
        <v>544</v>
      </c>
      <c r="N550" t="s">
        <v>25</v>
      </c>
      <c r="O550" t="s">
        <v>26</v>
      </c>
      <c r="P550" t="s">
        <v>545</v>
      </c>
      <c r="Q550" t="s">
        <v>546</v>
      </c>
      <c r="R550" s="5">
        <v>64118</v>
      </c>
      <c r="S550" t="s">
        <v>84</v>
      </c>
      <c r="T550" t="s">
        <v>547</v>
      </c>
      <c r="U550" t="s">
        <v>31</v>
      </c>
      <c r="V550" t="s">
        <v>53</v>
      </c>
      <c r="W550" t="s">
        <v>548</v>
      </c>
      <c r="X550" s="9">
        <v>126.3</v>
      </c>
      <c r="Y550">
        <v>3</v>
      </c>
      <c r="Z550" s="12">
        <v>0</v>
      </c>
      <c r="AA550" s="9">
        <v>40.415999999999997</v>
      </c>
      <c r="AB550" t="str">
        <f>IF(AND(SalesData[[#This Row],[Profit]]=0,SalesData[[#This Row],[Sales]]&gt;0),"Zero-Profit Order","OK")</f>
        <v>OK</v>
      </c>
      <c r="AC550" s="9">
        <f>IFERROR(SalesData[[#This Row],[Profit]]/SalesData[[#This Row],[Sales]],0)</f>
        <v>0.32</v>
      </c>
      <c r="AE550"/>
    </row>
    <row r="551" spans="1:31" x14ac:dyDescent="0.25">
      <c r="A551">
        <v>6729</v>
      </c>
      <c r="B551" t="s">
        <v>3539</v>
      </c>
      <c r="C551" s="2">
        <v>42073</v>
      </c>
      <c r="D551" s="13">
        <v>42624</v>
      </c>
      <c r="E551" s="8">
        <f>IF(SalesData[[#This Row],[Ship Date]]&lt;SalesData[[#This Row],[Order Date]], SalesData[[#This Row],[Ship Date]], SalesData[[#This Row],[Order Date]])</f>
        <v>42073</v>
      </c>
      <c r="F551" s="8">
        <f>IF(SalesData[[#This Row],[Ship Date]]&lt;SalesData[[#This Row],[Order Date]], SalesData[[#This Row],[Order Date]], SalesData[[#This Row],[Ship Date]])</f>
        <v>42624</v>
      </c>
      <c r="G551" s="11">
        <f>SalesData[[#This Row],[Shipdate fixed]] - SalesData[[#This Row],[Orderdate fixed]]</f>
        <v>551</v>
      </c>
      <c r="H551" s="11">
        <f>YEAR(SalesData[[#This Row],[Orderdate fixed]])</f>
        <v>2015</v>
      </c>
      <c r="I551" s="11" t="str">
        <f>"Q"&amp;ROUNDUP(MONTH(SalesData[[#This Row],[Orderdate fixed]])/3,0)</f>
        <v>Q1</v>
      </c>
      <c r="J551" s="8" t="str">
        <f>TEXT(SalesData[[#This Row],[Orderdate fixed]],"mmm")</f>
        <v>Mar</v>
      </c>
      <c r="K551" t="s">
        <v>38</v>
      </c>
      <c r="L551" t="s">
        <v>2510</v>
      </c>
      <c r="M551" s="14" t="s">
        <v>2511</v>
      </c>
      <c r="N551" t="s">
        <v>81</v>
      </c>
      <c r="O551" t="s">
        <v>26</v>
      </c>
      <c r="P551" t="s">
        <v>987</v>
      </c>
      <c r="Q551" t="s">
        <v>42</v>
      </c>
      <c r="R551" s="5">
        <v>33180</v>
      </c>
      <c r="S551" t="s">
        <v>29</v>
      </c>
      <c r="T551" t="s">
        <v>1558</v>
      </c>
      <c r="U551" t="s">
        <v>31</v>
      </c>
      <c r="V551" t="s">
        <v>53</v>
      </c>
      <c r="W551" t="s">
        <v>1559</v>
      </c>
      <c r="X551" s="9">
        <v>50.496000000000002</v>
      </c>
      <c r="Y551">
        <v>6</v>
      </c>
      <c r="Z551" s="12">
        <v>0.2</v>
      </c>
      <c r="AA551" s="9">
        <v>8.2056000000000004</v>
      </c>
      <c r="AB551" t="str">
        <f>IF(AND(SalesData[[#This Row],[Profit]]=0,SalesData[[#This Row],[Sales]]&gt;0),"Zero-Profit Order","OK")</f>
        <v>OK</v>
      </c>
      <c r="AC551" s="9">
        <f>IFERROR(SalesData[[#This Row],[Profit]]/SalesData[[#This Row],[Sales]],0)</f>
        <v>0.16250000000000001</v>
      </c>
      <c r="AE551"/>
    </row>
    <row r="552" spans="1:31" x14ac:dyDescent="0.25">
      <c r="A552">
        <v>5495</v>
      </c>
      <c r="B552" t="s">
        <v>3159</v>
      </c>
      <c r="C552" s="2">
        <v>42817</v>
      </c>
      <c r="D552" s="13">
        <v>41971</v>
      </c>
      <c r="E552" s="8">
        <f>IF(SalesData[[#This Row],[Ship Date]]&lt;SalesData[[#This Row],[Order Date]], SalesData[[#This Row],[Ship Date]], SalesData[[#This Row],[Order Date]])</f>
        <v>41971</v>
      </c>
      <c r="F552" s="8">
        <f>IF(SalesData[[#This Row],[Ship Date]]&lt;SalesData[[#This Row],[Order Date]], SalesData[[#This Row],[Order Date]], SalesData[[#This Row],[Ship Date]])</f>
        <v>42817</v>
      </c>
      <c r="G552" s="11">
        <f>SalesData[[#This Row],[Shipdate fixed]] - SalesData[[#This Row],[Orderdate fixed]]</f>
        <v>846</v>
      </c>
      <c r="H552" s="11">
        <f>YEAR(SalesData[[#This Row],[Orderdate fixed]])</f>
        <v>2014</v>
      </c>
      <c r="I552" s="11" t="str">
        <f>"Q"&amp;ROUNDUP(MONTH(SalesData[[#This Row],[Orderdate fixed]])/3,0)</f>
        <v>Q4</v>
      </c>
      <c r="J552" s="8" t="str">
        <f>TEXT(SalesData[[#This Row],[Orderdate fixed]],"mmm")</f>
        <v>Nov</v>
      </c>
      <c r="K552" t="s">
        <v>407</v>
      </c>
      <c r="L552" t="s">
        <v>2577</v>
      </c>
      <c r="M552" s="14" t="s">
        <v>2578</v>
      </c>
      <c r="N552" t="s">
        <v>90</v>
      </c>
      <c r="O552" t="s">
        <v>26</v>
      </c>
      <c r="P552" t="s">
        <v>310</v>
      </c>
      <c r="Q552" t="s">
        <v>50</v>
      </c>
      <c r="R552" s="5">
        <v>94122</v>
      </c>
      <c r="S552" t="s">
        <v>51</v>
      </c>
      <c r="T552" t="s">
        <v>1455</v>
      </c>
      <c r="U552" t="s">
        <v>31</v>
      </c>
      <c r="V552" t="s">
        <v>32</v>
      </c>
      <c r="W552" t="s">
        <v>1456</v>
      </c>
      <c r="X552" s="9">
        <v>411.33199999999999</v>
      </c>
      <c r="Y552">
        <v>4</v>
      </c>
      <c r="Z552" s="12">
        <v>0.15</v>
      </c>
      <c r="AA552" s="9">
        <v>-4.8391999999999999</v>
      </c>
      <c r="AB552" t="str">
        <f>IF(AND(SalesData[[#This Row],[Profit]]=0,SalesData[[#This Row],[Sales]]&gt;0),"Zero-Profit Order","OK")</f>
        <v>OK</v>
      </c>
      <c r="AC552" s="9">
        <f>IFERROR(SalesData[[#This Row],[Profit]]/SalesData[[#This Row],[Sales]],0)</f>
        <v>-1.1764705882352941E-2</v>
      </c>
      <c r="AE552"/>
    </row>
    <row r="553" spans="1:31" x14ac:dyDescent="0.25">
      <c r="A553">
        <v>1493</v>
      </c>
      <c r="B553" t="s">
        <v>1297</v>
      </c>
      <c r="C553" s="2">
        <v>42783</v>
      </c>
      <c r="D553" s="13">
        <v>43067</v>
      </c>
      <c r="E553" s="8">
        <f>IF(SalesData[[#This Row],[Ship Date]]&lt;SalesData[[#This Row],[Order Date]], SalesData[[#This Row],[Ship Date]], SalesData[[#This Row],[Order Date]])</f>
        <v>42783</v>
      </c>
      <c r="F553" s="8">
        <f>IF(SalesData[[#This Row],[Ship Date]]&lt;SalesData[[#This Row],[Order Date]], SalesData[[#This Row],[Order Date]], SalesData[[#This Row],[Ship Date]])</f>
        <v>43067</v>
      </c>
      <c r="G553" s="11">
        <f>SalesData[[#This Row],[Shipdate fixed]] - SalesData[[#This Row],[Orderdate fixed]]</f>
        <v>284</v>
      </c>
      <c r="H553" s="11">
        <f>YEAR(SalesData[[#This Row],[Orderdate fixed]])</f>
        <v>2017</v>
      </c>
      <c r="I553" s="11" t="str">
        <f>"Q"&amp;ROUNDUP(MONTH(SalesData[[#This Row],[Orderdate fixed]])/3,0)</f>
        <v>Q1</v>
      </c>
      <c r="J553" s="8" t="str">
        <f>TEXT(SalesData[[#This Row],[Orderdate fixed]],"mmm")</f>
        <v>Feb</v>
      </c>
      <c r="K553" t="s">
        <v>38</v>
      </c>
      <c r="L553" t="s">
        <v>1298</v>
      </c>
      <c r="M553" s="14" t="s">
        <v>1299</v>
      </c>
      <c r="N553" t="s">
        <v>81</v>
      </c>
      <c r="O553" t="s">
        <v>26</v>
      </c>
      <c r="P553" t="s">
        <v>158</v>
      </c>
      <c r="Q553" t="s">
        <v>109</v>
      </c>
      <c r="R553" s="5">
        <v>10035</v>
      </c>
      <c r="S553" t="s">
        <v>62</v>
      </c>
      <c r="T553" t="s">
        <v>402</v>
      </c>
      <c r="U553" t="s">
        <v>31</v>
      </c>
      <c r="V553" t="s">
        <v>35</v>
      </c>
      <c r="W553" t="s">
        <v>403</v>
      </c>
      <c r="X553" s="9">
        <v>977.29200000000003</v>
      </c>
      <c r="Y553">
        <v>6</v>
      </c>
      <c r="Z553" s="12">
        <v>0.1</v>
      </c>
      <c r="AA553" s="9">
        <v>173.74080000000001</v>
      </c>
      <c r="AB553" t="str">
        <f>IF(AND(SalesData[[#This Row],[Profit]]=0,SalesData[[#This Row],[Sales]]&gt;0),"Zero-Profit Order","OK")</f>
        <v>OK</v>
      </c>
      <c r="AC553" s="9">
        <f>IFERROR(SalesData[[#This Row],[Profit]]/SalesData[[#This Row],[Sales]],0)</f>
        <v>0.17777777777777778</v>
      </c>
      <c r="AE553"/>
    </row>
    <row r="554" spans="1:31" x14ac:dyDescent="0.25">
      <c r="A554">
        <v>5016</v>
      </c>
      <c r="B554" t="s">
        <v>2991</v>
      </c>
      <c r="C554" s="2">
        <v>42772</v>
      </c>
      <c r="D554" s="13">
        <v>41972</v>
      </c>
      <c r="E554" s="8">
        <f>IF(SalesData[[#This Row],[Ship Date]]&lt;SalesData[[#This Row],[Order Date]], SalesData[[#This Row],[Ship Date]], SalesData[[#This Row],[Order Date]])</f>
        <v>41972</v>
      </c>
      <c r="F554" s="8">
        <f>IF(SalesData[[#This Row],[Ship Date]]&lt;SalesData[[#This Row],[Order Date]], SalesData[[#This Row],[Order Date]], SalesData[[#This Row],[Ship Date]])</f>
        <v>42772</v>
      </c>
      <c r="G554" s="11">
        <f>SalesData[[#This Row],[Shipdate fixed]] - SalesData[[#This Row],[Orderdate fixed]]</f>
        <v>800</v>
      </c>
      <c r="H554" s="11">
        <f>YEAR(SalesData[[#This Row],[Orderdate fixed]])</f>
        <v>2014</v>
      </c>
      <c r="I554" s="11" t="str">
        <f>"Q"&amp;ROUNDUP(MONTH(SalesData[[#This Row],[Orderdate fixed]])/3,0)</f>
        <v>Q4</v>
      </c>
      <c r="J554" s="8" t="str">
        <f>TEXT(SalesData[[#This Row],[Orderdate fixed]],"mmm")</f>
        <v>Nov</v>
      </c>
      <c r="K554" t="s">
        <v>38</v>
      </c>
      <c r="L554" t="s">
        <v>2356</v>
      </c>
      <c r="M554" s="14" t="s">
        <v>2357</v>
      </c>
      <c r="N554" t="s">
        <v>25</v>
      </c>
      <c r="O554" t="s">
        <v>26</v>
      </c>
      <c r="P554" t="s">
        <v>2512</v>
      </c>
      <c r="Q554" t="s">
        <v>215</v>
      </c>
      <c r="R554" s="5">
        <v>43615</v>
      </c>
      <c r="S554" t="s">
        <v>62</v>
      </c>
      <c r="T554" t="s">
        <v>254</v>
      </c>
      <c r="U554" t="s">
        <v>31</v>
      </c>
      <c r="V554" t="s">
        <v>53</v>
      </c>
      <c r="W554" t="s">
        <v>255</v>
      </c>
      <c r="X554" s="9">
        <v>35.167999999999999</v>
      </c>
      <c r="Y554">
        <v>7</v>
      </c>
      <c r="Z554" s="12">
        <v>0.2</v>
      </c>
      <c r="AA554" s="9">
        <v>9.6712000000000007</v>
      </c>
      <c r="AB554" t="str">
        <f>IF(AND(SalesData[[#This Row],[Profit]]=0,SalesData[[#This Row],[Sales]]&gt;0),"Zero-Profit Order","OK")</f>
        <v>OK</v>
      </c>
      <c r="AC554" s="9">
        <f>IFERROR(SalesData[[#This Row],[Profit]]/SalesData[[#This Row],[Sales]],0)</f>
        <v>0.27500000000000002</v>
      </c>
      <c r="AE554"/>
    </row>
    <row r="555" spans="1:31" x14ac:dyDescent="0.25">
      <c r="A555">
        <v>9477</v>
      </c>
      <c r="B555" t="s">
        <v>4264</v>
      </c>
      <c r="C555" s="2">
        <v>43323</v>
      </c>
      <c r="D555" s="13">
        <v>42130</v>
      </c>
      <c r="E555" s="8">
        <f>IF(SalesData[[#This Row],[Ship Date]]&lt;SalesData[[#This Row],[Order Date]], SalesData[[#This Row],[Ship Date]], SalesData[[#This Row],[Order Date]])</f>
        <v>42130</v>
      </c>
      <c r="F555" s="8">
        <f>IF(SalesData[[#This Row],[Ship Date]]&lt;SalesData[[#This Row],[Order Date]], SalesData[[#This Row],[Order Date]], SalesData[[#This Row],[Ship Date]])</f>
        <v>43323</v>
      </c>
      <c r="G555" s="11">
        <f>SalesData[[#This Row],[Shipdate fixed]] - SalesData[[#This Row],[Orderdate fixed]]</f>
        <v>1193</v>
      </c>
      <c r="H555" s="11">
        <f>YEAR(SalesData[[#This Row],[Orderdate fixed]])</f>
        <v>2015</v>
      </c>
      <c r="I555" s="11" t="str">
        <f>"Q"&amp;ROUNDUP(MONTH(SalesData[[#This Row],[Orderdate fixed]])/3,0)</f>
        <v>Q2</v>
      </c>
      <c r="J555" s="8" t="str">
        <f>TEXT(SalesData[[#This Row],[Orderdate fixed]],"mmm")</f>
        <v>May</v>
      </c>
      <c r="K555" t="s">
        <v>22</v>
      </c>
      <c r="L555" t="s">
        <v>463</v>
      </c>
      <c r="M555" s="14" t="s">
        <v>464</v>
      </c>
      <c r="N555" t="s">
        <v>81</v>
      </c>
      <c r="O555" t="s">
        <v>26</v>
      </c>
      <c r="P555" t="s">
        <v>120</v>
      </c>
      <c r="Q555" t="s">
        <v>121</v>
      </c>
      <c r="R555" s="5">
        <v>60653</v>
      </c>
      <c r="S555" t="s">
        <v>84</v>
      </c>
      <c r="T555" t="s">
        <v>2430</v>
      </c>
      <c r="U555" t="s">
        <v>31</v>
      </c>
      <c r="V555" t="s">
        <v>53</v>
      </c>
      <c r="W555" t="s">
        <v>2431</v>
      </c>
      <c r="X555" s="9">
        <v>51.56</v>
      </c>
      <c r="Y555">
        <v>2</v>
      </c>
      <c r="Z555" s="12">
        <v>0.6</v>
      </c>
      <c r="AA555" s="9">
        <v>-61.872</v>
      </c>
      <c r="AB555" t="str">
        <f>IF(AND(SalesData[[#This Row],[Profit]]=0,SalesData[[#This Row],[Sales]]&gt;0),"Zero-Profit Order","OK")</f>
        <v>OK</v>
      </c>
      <c r="AC555" s="9">
        <f>IFERROR(SalesData[[#This Row],[Profit]]/SalesData[[#This Row],[Sales]],0)</f>
        <v>-1.2</v>
      </c>
      <c r="AE555"/>
    </row>
    <row r="556" spans="1:31" x14ac:dyDescent="0.25">
      <c r="A556">
        <v>7143</v>
      </c>
      <c r="B556" t="s">
        <v>3639</v>
      </c>
      <c r="C556" s="2">
        <v>42773</v>
      </c>
      <c r="D556" s="13">
        <v>41972</v>
      </c>
      <c r="E556" s="8">
        <f>IF(SalesData[[#This Row],[Ship Date]]&lt;SalesData[[#This Row],[Order Date]], SalesData[[#This Row],[Ship Date]], SalesData[[#This Row],[Order Date]])</f>
        <v>41972</v>
      </c>
      <c r="F556" s="8">
        <f>IF(SalesData[[#This Row],[Ship Date]]&lt;SalesData[[#This Row],[Order Date]], SalesData[[#This Row],[Order Date]], SalesData[[#This Row],[Ship Date]])</f>
        <v>42773</v>
      </c>
      <c r="G556" s="11">
        <f>SalesData[[#This Row],[Shipdate fixed]] - SalesData[[#This Row],[Orderdate fixed]]</f>
        <v>801</v>
      </c>
      <c r="H556" s="11">
        <f>YEAR(SalesData[[#This Row],[Orderdate fixed]])</f>
        <v>2014</v>
      </c>
      <c r="I556" s="11" t="str">
        <f>"Q"&amp;ROUNDUP(MONTH(SalesData[[#This Row],[Orderdate fixed]])/3,0)</f>
        <v>Q4</v>
      </c>
      <c r="J556" s="8" t="str">
        <f>TEXT(SalesData[[#This Row],[Orderdate fixed]],"mmm")</f>
        <v>Nov</v>
      </c>
      <c r="K556" t="s">
        <v>38</v>
      </c>
      <c r="L556" t="s">
        <v>867</v>
      </c>
      <c r="M556" s="14" t="s">
        <v>868</v>
      </c>
      <c r="N556" t="s">
        <v>90</v>
      </c>
      <c r="O556" t="s">
        <v>26</v>
      </c>
      <c r="P556" t="s">
        <v>3520</v>
      </c>
      <c r="Q556" t="s">
        <v>697</v>
      </c>
      <c r="R556" s="5">
        <v>23464</v>
      </c>
      <c r="S556" t="s">
        <v>29</v>
      </c>
      <c r="T556" t="s">
        <v>1964</v>
      </c>
      <c r="U556" t="s">
        <v>31</v>
      </c>
      <c r="V556" t="s">
        <v>53</v>
      </c>
      <c r="W556" t="s">
        <v>1965</v>
      </c>
      <c r="X556" s="9">
        <v>111.15</v>
      </c>
      <c r="Y556">
        <v>5</v>
      </c>
      <c r="Z556" s="12">
        <v>0</v>
      </c>
      <c r="AA556" s="9">
        <v>48.905999999999999</v>
      </c>
      <c r="AB556" t="str">
        <f>IF(AND(SalesData[[#This Row],[Profit]]=0,SalesData[[#This Row],[Sales]]&gt;0),"Zero-Profit Order","OK")</f>
        <v>OK</v>
      </c>
      <c r="AC556" s="9">
        <f>IFERROR(SalesData[[#This Row],[Profit]]/SalesData[[#This Row],[Sales]],0)</f>
        <v>0.43999999999999995</v>
      </c>
      <c r="AE556"/>
    </row>
    <row r="557" spans="1:31" x14ac:dyDescent="0.25">
      <c r="A557">
        <v>4728</v>
      </c>
      <c r="B557" t="s">
        <v>2919</v>
      </c>
      <c r="C557" s="2">
        <v>42786</v>
      </c>
      <c r="D557" s="13">
        <v>41972</v>
      </c>
      <c r="E557" s="8">
        <f>IF(SalesData[[#This Row],[Ship Date]]&lt;SalesData[[#This Row],[Order Date]], SalesData[[#This Row],[Ship Date]], SalesData[[#This Row],[Order Date]])</f>
        <v>41972</v>
      </c>
      <c r="F557" s="8">
        <f>IF(SalesData[[#This Row],[Ship Date]]&lt;SalesData[[#This Row],[Order Date]], SalesData[[#This Row],[Order Date]], SalesData[[#This Row],[Ship Date]])</f>
        <v>42786</v>
      </c>
      <c r="G557" s="11">
        <f>SalesData[[#This Row],[Shipdate fixed]] - SalesData[[#This Row],[Orderdate fixed]]</f>
        <v>814</v>
      </c>
      <c r="H557" s="11">
        <f>YEAR(SalesData[[#This Row],[Orderdate fixed]])</f>
        <v>2014</v>
      </c>
      <c r="I557" s="11" t="str">
        <f>"Q"&amp;ROUNDUP(MONTH(SalesData[[#This Row],[Orderdate fixed]])/3,0)</f>
        <v>Q4</v>
      </c>
      <c r="J557" s="8" t="str">
        <f>TEXT(SalesData[[#This Row],[Orderdate fixed]],"mmm")</f>
        <v>Nov</v>
      </c>
      <c r="K557" t="s">
        <v>22</v>
      </c>
      <c r="L557" t="s">
        <v>1332</v>
      </c>
      <c r="M557" s="14" t="s">
        <v>1333</v>
      </c>
      <c r="N557" t="s">
        <v>90</v>
      </c>
      <c r="O557" t="s">
        <v>26</v>
      </c>
      <c r="P557" t="s">
        <v>158</v>
      </c>
      <c r="Q557" t="s">
        <v>109</v>
      </c>
      <c r="R557" s="5">
        <v>10009</v>
      </c>
      <c r="S557" t="s">
        <v>62</v>
      </c>
      <c r="T557" t="s">
        <v>1457</v>
      </c>
      <c r="U557" t="s">
        <v>31</v>
      </c>
      <c r="V557" t="s">
        <v>32</v>
      </c>
      <c r="W557" t="s">
        <v>1458</v>
      </c>
      <c r="X557" s="9">
        <v>275.952</v>
      </c>
      <c r="Y557">
        <v>3</v>
      </c>
      <c r="Z557" s="12">
        <v>0.2</v>
      </c>
      <c r="AA557" s="9">
        <v>-37.943399999999997</v>
      </c>
      <c r="AB557" t="str">
        <f>IF(AND(SalesData[[#This Row],[Profit]]=0,SalesData[[#This Row],[Sales]]&gt;0),"Zero-Profit Order","OK")</f>
        <v>OK</v>
      </c>
      <c r="AC557" s="9">
        <f>IFERROR(SalesData[[#This Row],[Profit]]/SalesData[[#This Row],[Sales]],0)</f>
        <v>-0.13749999999999998</v>
      </c>
      <c r="AE557"/>
    </row>
    <row r="558" spans="1:31" x14ac:dyDescent="0.25">
      <c r="A558">
        <v>9185</v>
      </c>
      <c r="B558" t="s">
        <v>4187</v>
      </c>
      <c r="C558" s="2">
        <v>42362</v>
      </c>
      <c r="D558" s="13">
        <v>43047</v>
      </c>
      <c r="E558" s="8">
        <f>IF(SalesData[[#This Row],[Ship Date]]&lt;SalesData[[#This Row],[Order Date]], SalesData[[#This Row],[Ship Date]], SalesData[[#This Row],[Order Date]])</f>
        <v>42362</v>
      </c>
      <c r="F558" s="8">
        <f>IF(SalesData[[#This Row],[Ship Date]]&lt;SalesData[[#This Row],[Order Date]], SalesData[[#This Row],[Order Date]], SalesData[[#This Row],[Ship Date]])</f>
        <v>43047</v>
      </c>
      <c r="G558" s="11">
        <f>SalesData[[#This Row],[Shipdate fixed]] - SalesData[[#This Row],[Orderdate fixed]]</f>
        <v>685</v>
      </c>
      <c r="H558" s="11">
        <f>YEAR(SalesData[[#This Row],[Orderdate fixed]])</f>
        <v>2015</v>
      </c>
      <c r="I558" s="11" t="str">
        <f>"Q"&amp;ROUNDUP(MONTH(SalesData[[#This Row],[Orderdate fixed]])/3,0)</f>
        <v>Q4</v>
      </c>
      <c r="J558" s="8" t="str">
        <f>TEXT(SalesData[[#This Row],[Orderdate fixed]],"mmm")</f>
        <v>Dec</v>
      </c>
      <c r="K558" t="s">
        <v>38</v>
      </c>
      <c r="L558" t="s">
        <v>395</v>
      </c>
      <c r="M558" s="14" t="s">
        <v>396</v>
      </c>
      <c r="N558" t="s">
        <v>25</v>
      </c>
      <c r="O558" t="s">
        <v>26</v>
      </c>
      <c r="P558" t="s">
        <v>3752</v>
      </c>
      <c r="Q558" t="s">
        <v>50</v>
      </c>
      <c r="R558" s="5">
        <v>92683</v>
      </c>
      <c r="S558" t="s">
        <v>51</v>
      </c>
      <c r="T558" t="s">
        <v>75</v>
      </c>
      <c r="U558" t="s">
        <v>31</v>
      </c>
      <c r="V558" t="s">
        <v>53</v>
      </c>
      <c r="W558" t="s">
        <v>76</v>
      </c>
      <c r="X558" s="9">
        <v>51.75</v>
      </c>
      <c r="Y558">
        <v>1</v>
      </c>
      <c r="Z558" s="12">
        <v>0</v>
      </c>
      <c r="AA558" s="9">
        <v>15.525</v>
      </c>
      <c r="AB558" t="str">
        <f>IF(AND(SalesData[[#This Row],[Profit]]=0,SalesData[[#This Row],[Sales]]&gt;0),"Zero-Profit Order","OK")</f>
        <v>OK</v>
      </c>
      <c r="AC558" s="9">
        <f>IFERROR(SalesData[[#This Row],[Profit]]/SalesData[[#This Row],[Sales]],0)</f>
        <v>0.3</v>
      </c>
      <c r="AE558"/>
    </row>
    <row r="559" spans="1:31" x14ac:dyDescent="0.25">
      <c r="A559">
        <v>7622</v>
      </c>
      <c r="B559" t="s">
        <v>3786</v>
      </c>
      <c r="C559" s="2">
        <v>42787</v>
      </c>
      <c r="D559" s="13">
        <v>41972</v>
      </c>
      <c r="E559" s="8">
        <f>IF(SalesData[[#This Row],[Ship Date]]&lt;SalesData[[#This Row],[Order Date]], SalesData[[#This Row],[Ship Date]], SalesData[[#This Row],[Order Date]])</f>
        <v>41972</v>
      </c>
      <c r="F559" s="8">
        <f>IF(SalesData[[#This Row],[Ship Date]]&lt;SalesData[[#This Row],[Order Date]], SalesData[[#This Row],[Order Date]], SalesData[[#This Row],[Ship Date]])</f>
        <v>42787</v>
      </c>
      <c r="G559" s="11">
        <f>SalesData[[#This Row],[Shipdate fixed]] - SalesData[[#This Row],[Orderdate fixed]]</f>
        <v>815</v>
      </c>
      <c r="H559" s="11">
        <f>YEAR(SalesData[[#This Row],[Orderdate fixed]])</f>
        <v>2014</v>
      </c>
      <c r="I559" s="11" t="str">
        <f>"Q"&amp;ROUNDUP(MONTH(SalesData[[#This Row],[Orderdate fixed]])/3,0)</f>
        <v>Q4</v>
      </c>
      <c r="J559" s="8" t="str">
        <f>TEXT(SalesData[[#This Row],[Orderdate fixed]],"mmm")</f>
        <v>Nov</v>
      </c>
      <c r="K559" t="s">
        <v>38</v>
      </c>
      <c r="L559" t="s">
        <v>2921</v>
      </c>
      <c r="M559" s="14" t="s">
        <v>2922</v>
      </c>
      <c r="N559" t="s">
        <v>25</v>
      </c>
      <c r="O559" t="s">
        <v>26</v>
      </c>
      <c r="P559" t="s">
        <v>49</v>
      </c>
      <c r="Q559" t="s">
        <v>50</v>
      </c>
      <c r="R559" s="5">
        <v>90004</v>
      </c>
      <c r="S559" t="s">
        <v>51</v>
      </c>
      <c r="T559" t="s">
        <v>786</v>
      </c>
      <c r="U559" t="s">
        <v>31</v>
      </c>
      <c r="V559" t="s">
        <v>35</v>
      </c>
      <c r="W559" t="s">
        <v>787</v>
      </c>
      <c r="X559" s="9">
        <v>725.34400000000005</v>
      </c>
      <c r="Y559">
        <v>4</v>
      </c>
      <c r="Z559" s="12">
        <v>0.2</v>
      </c>
      <c r="AA559" s="9">
        <v>54.400799999999997</v>
      </c>
      <c r="AB559" t="str">
        <f>IF(AND(SalesData[[#This Row],[Profit]]=0,SalesData[[#This Row],[Sales]]&gt;0),"Zero-Profit Order","OK")</f>
        <v>OK</v>
      </c>
      <c r="AC559" s="9">
        <f>IFERROR(SalesData[[#This Row],[Profit]]/SalesData[[#This Row],[Sales]],0)</f>
        <v>7.4999999999999983E-2</v>
      </c>
      <c r="AE559"/>
    </row>
    <row r="560" spans="1:31" x14ac:dyDescent="0.25">
      <c r="A560">
        <v>5794</v>
      </c>
      <c r="B560" t="s">
        <v>3261</v>
      </c>
      <c r="C560" s="2">
        <v>43757</v>
      </c>
      <c r="D560" s="13">
        <v>42776</v>
      </c>
      <c r="E560" s="8">
        <f>IF(SalesData[[#This Row],[Ship Date]]&lt;SalesData[[#This Row],[Order Date]], SalesData[[#This Row],[Ship Date]], SalesData[[#This Row],[Order Date]])</f>
        <v>42776</v>
      </c>
      <c r="F560" s="8">
        <f>IF(SalesData[[#This Row],[Ship Date]]&lt;SalesData[[#This Row],[Order Date]], SalesData[[#This Row],[Order Date]], SalesData[[#This Row],[Ship Date]])</f>
        <v>43757</v>
      </c>
      <c r="G560" s="11">
        <f>SalesData[[#This Row],[Shipdate fixed]] - SalesData[[#This Row],[Orderdate fixed]]</f>
        <v>981</v>
      </c>
      <c r="H560" s="11">
        <f>YEAR(SalesData[[#This Row],[Orderdate fixed]])</f>
        <v>2017</v>
      </c>
      <c r="I560" s="11" t="str">
        <f>"Q"&amp;ROUNDUP(MONTH(SalesData[[#This Row],[Orderdate fixed]])/3,0)</f>
        <v>Q1</v>
      </c>
      <c r="J560" s="8" t="str">
        <f>TEXT(SalesData[[#This Row],[Orderdate fixed]],"mmm")</f>
        <v>Feb</v>
      </c>
      <c r="K560" t="s">
        <v>78</v>
      </c>
      <c r="L560" t="s">
        <v>1099</v>
      </c>
      <c r="M560" s="14" t="s">
        <v>1100</v>
      </c>
      <c r="N560" t="s">
        <v>25</v>
      </c>
      <c r="O560" t="s">
        <v>26</v>
      </c>
      <c r="P560" t="s">
        <v>2066</v>
      </c>
      <c r="Q560" t="s">
        <v>50</v>
      </c>
      <c r="R560" s="5">
        <v>93309</v>
      </c>
      <c r="S560" t="s">
        <v>51</v>
      </c>
      <c r="T560" t="s">
        <v>75</v>
      </c>
      <c r="U560" t="s">
        <v>31</v>
      </c>
      <c r="V560" t="s">
        <v>53</v>
      </c>
      <c r="W560" t="s">
        <v>76</v>
      </c>
      <c r="X560" s="9">
        <v>51.75</v>
      </c>
      <c r="Y560">
        <v>1</v>
      </c>
      <c r="Z560" s="12">
        <v>0</v>
      </c>
      <c r="AA560" s="9">
        <v>15.525</v>
      </c>
      <c r="AB560" t="str">
        <f>IF(AND(SalesData[[#This Row],[Profit]]=0,SalesData[[#This Row],[Sales]]&gt;0),"Zero-Profit Order","OK")</f>
        <v>OK</v>
      </c>
      <c r="AC560" s="9">
        <f>IFERROR(SalesData[[#This Row],[Profit]]/SalesData[[#This Row],[Sales]],0)</f>
        <v>0.3</v>
      </c>
      <c r="AE560"/>
    </row>
    <row r="561" spans="1:31" x14ac:dyDescent="0.25">
      <c r="A561">
        <v>7673</v>
      </c>
      <c r="B561" t="s">
        <v>3805</v>
      </c>
      <c r="C561" s="2">
        <v>42810</v>
      </c>
      <c r="D561" s="13">
        <v>42337</v>
      </c>
      <c r="E561" s="8">
        <f>IF(SalesData[[#This Row],[Ship Date]]&lt;SalesData[[#This Row],[Order Date]], SalesData[[#This Row],[Ship Date]], SalesData[[#This Row],[Order Date]])</f>
        <v>42337</v>
      </c>
      <c r="F561" s="8">
        <f>IF(SalesData[[#This Row],[Ship Date]]&lt;SalesData[[#This Row],[Order Date]], SalesData[[#This Row],[Order Date]], SalesData[[#This Row],[Ship Date]])</f>
        <v>42810</v>
      </c>
      <c r="G561" s="11">
        <f>SalesData[[#This Row],[Shipdate fixed]] - SalesData[[#This Row],[Orderdate fixed]]</f>
        <v>473</v>
      </c>
      <c r="H561" s="11">
        <f>YEAR(SalesData[[#This Row],[Orderdate fixed]])</f>
        <v>2015</v>
      </c>
      <c r="I561" s="11" t="str">
        <f>"Q"&amp;ROUNDUP(MONTH(SalesData[[#This Row],[Orderdate fixed]])/3,0)</f>
        <v>Q4</v>
      </c>
      <c r="J561" s="8" t="str">
        <f>TEXT(SalesData[[#This Row],[Orderdate fixed]],"mmm")</f>
        <v>Nov</v>
      </c>
      <c r="K561" t="s">
        <v>22</v>
      </c>
      <c r="L561" t="s">
        <v>3014</v>
      </c>
      <c r="M561" s="14" t="s">
        <v>3015</v>
      </c>
      <c r="N561" t="s">
        <v>90</v>
      </c>
      <c r="O561" t="s">
        <v>26</v>
      </c>
      <c r="P561" t="s">
        <v>1338</v>
      </c>
      <c r="Q561" t="s">
        <v>415</v>
      </c>
      <c r="R561" s="5">
        <v>2149</v>
      </c>
      <c r="S561" t="s">
        <v>62</v>
      </c>
      <c r="T561" t="s">
        <v>3806</v>
      </c>
      <c r="U561" t="s">
        <v>31</v>
      </c>
      <c r="V561" t="s">
        <v>53</v>
      </c>
      <c r="W561" t="s">
        <v>3807</v>
      </c>
      <c r="X561" s="9">
        <v>38.97</v>
      </c>
      <c r="Y561">
        <v>3</v>
      </c>
      <c r="Z561" s="12">
        <v>0</v>
      </c>
      <c r="AA561" s="9">
        <v>4.6764000000000001</v>
      </c>
      <c r="AB561" t="str">
        <f>IF(AND(SalesData[[#This Row],[Profit]]=0,SalesData[[#This Row],[Sales]]&gt;0),"Zero-Profit Order","OK")</f>
        <v>OK</v>
      </c>
      <c r="AC561" s="9">
        <f>IFERROR(SalesData[[#This Row],[Profit]]/SalesData[[#This Row],[Sales]],0)</f>
        <v>0.12000000000000001</v>
      </c>
      <c r="AE561"/>
    </row>
    <row r="562" spans="1:31" x14ac:dyDescent="0.25">
      <c r="A562">
        <v>7672</v>
      </c>
      <c r="B562" t="s">
        <v>3805</v>
      </c>
      <c r="C562" s="2">
        <v>42809</v>
      </c>
      <c r="D562" s="13">
        <v>42337</v>
      </c>
      <c r="E562" s="8">
        <f>IF(SalesData[[#This Row],[Ship Date]]&lt;SalesData[[#This Row],[Order Date]], SalesData[[#This Row],[Ship Date]], SalesData[[#This Row],[Order Date]])</f>
        <v>42337</v>
      </c>
      <c r="F562" s="8">
        <f>IF(SalesData[[#This Row],[Ship Date]]&lt;SalesData[[#This Row],[Order Date]], SalesData[[#This Row],[Order Date]], SalesData[[#This Row],[Ship Date]])</f>
        <v>42809</v>
      </c>
      <c r="G562" s="11">
        <f>SalesData[[#This Row],[Shipdate fixed]] - SalesData[[#This Row],[Orderdate fixed]]</f>
        <v>472</v>
      </c>
      <c r="H562" s="11">
        <f>YEAR(SalesData[[#This Row],[Orderdate fixed]])</f>
        <v>2015</v>
      </c>
      <c r="I562" s="11" t="str">
        <f>"Q"&amp;ROUNDUP(MONTH(SalesData[[#This Row],[Orderdate fixed]])/3,0)</f>
        <v>Q4</v>
      </c>
      <c r="J562" s="8" t="str">
        <f>TEXT(SalesData[[#This Row],[Orderdate fixed]],"mmm")</f>
        <v>Nov</v>
      </c>
      <c r="K562" t="s">
        <v>22</v>
      </c>
      <c r="L562" t="s">
        <v>3014</v>
      </c>
      <c r="M562" s="14" t="s">
        <v>3015</v>
      </c>
      <c r="N562" t="s">
        <v>90</v>
      </c>
      <c r="O562" t="s">
        <v>26</v>
      </c>
      <c r="P562" t="s">
        <v>1338</v>
      </c>
      <c r="Q562" t="s">
        <v>415</v>
      </c>
      <c r="R562" s="5">
        <v>2149</v>
      </c>
      <c r="S562" t="s">
        <v>62</v>
      </c>
      <c r="T562" t="s">
        <v>2381</v>
      </c>
      <c r="U562" t="s">
        <v>31</v>
      </c>
      <c r="V562" t="s">
        <v>32</v>
      </c>
      <c r="W562" t="s">
        <v>2382</v>
      </c>
      <c r="X562" s="9">
        <v>170.98</v>
      </c>
      <c r="Y562">
        <v>1</v>
      </c>
      <c r="Z562" s="12">
        <v>0</v>
      </c>
      <c r="AA562" s="9">
        <v>32.486199999999997</v>
      </c>
      <c r="AB562" t="str">
        <f>IF(AND(SalesData[[#This Row],[Profit]]=0,SalesData[[#This Row],[Sales]]&gt;0),"Zero-Profit Order","OK")</f>
        <v>OK</v>
      </c>
      <c r="AC562" s="9">
        <f>IFERROR(SalesData[[#This Row],[Profit]]/SalesData[[#This Row],[Sales]],0)</f>
        <v>0.19</v>
      </c>
      <c r="AE562"/>
    </row>
    <row r="563" spans="1:31" x14ac:dyDescent="0.25">
      <c r="A563">
        <v>2891</v>
      </c>
      <c r="B563" t="s">
        <v>2134</v>
      </c>
      <c r="C563" s="2">
        <v>43223</v>
      </c>
      <c r="D563" s="13">
        <v>41644</v>
      </c>
      <c r="E563" s="8">
        <f>IF(SalesData[[#This Row],[Ship Date]]&lt;SalesData[[#This Row],[Order Date]], SalesData[[#This Row],[Ship Date]], SalesData[[#This Row],[Order Date]])</f>
        <v>41644</v>
      </c>
      <c r="F563" s="8">
        <f>IF(SalesData[[#This Row],[Ship Date]]&lt;SalesData[[#This Row],[Order Date]], SalesData[[#This Row],[Order Date]], SalesData[[#This Row],[Ship Date]])</f>
        <v>43223</v>
      </c>
      <c r="G563" s="11">
        <f>SalesData[[#This Row],[Shipdate fixed]] - SalesData[[#This Row],[Orderdate fixed]]</f>
        <v>1579</v>
      </c>
      <c r="H563" s="11">
        <f>YEAR(SalesData[[#This Row],[Orderdate fixed]])</f>
        <v>2014</v>
      </c>
      <c r="I563" s="11" t="str">
        <f>"Q"&amp;ROUNDUP(MONTH(SalesData[[#This Row],[Orderdate fixed]])/3,0)</f>
        <v>Q1</v>
      </c>
      <c r="J563" s="8" t="str">
        <f>TEXT(SalesData[[#This Row],[Orderdate fixed]],"mmm")</f>
        <v>Jan</v>
      </c>
      <c r="K563" t="s">
        <v>22</v>
      </c>
      <c r="L563" t="s">
        <v>2135</v>
      </c>
      <c r="M563" s="14" t="s">
        <v>2136</v>
      </c>
      <c r="N563" t="s">
        <v>25</v>
      </c>
      <c r="O563" t="s">
        <v>26</v>
      </c>
      <c r="P563" t="s">
        <v>2137</v>
      </c>
      <c r="Q563" t="s">
        <v>1387</v>
      </c>
      <c r="R563" s="5">
        <v>70601</v>
      </c>
      <c r="S563" t="s">
        <v>29</v>
      </c>
      <c r="T563" t="s">
        <v>984</v>
      </c>
      <c r="U563" t="s">
        <v>31</v>
      </c>
      <c r="V563" t="s">
        <v>35</v>
      </c>
      <c r="W563" t="s">
        <v>985</v>
      </c>
      <c r="X563" s="9">
        <v>51.96</v>
      </c>
      <c r="Y563">
        <v>2</v>
      </c>
      <c r="Z563" s="12">
        <v>0</v>
      </c>
      <c r="AA563" s="9">
        <v>12.99</v>
      </c>
      <c r="AB563" t="str">
        <f>IF(AND(SalesData[[#This Row],[Profit]]=0,SalesData[[#This Row],[Sales]]&gt;0),"Zero-Profit Order","OK")</f>
        <v>OK</v>
      </c>
      <c r="AC563" s="9">
        <f>IFERROR(SalesData[[#This Row],[Profit]]/SalesData[[#This Row],[Sales]],0)</f>
        <v>0.25</v>
      </c>
      <c r="AE563"/>
    </row>
    <row r="564" spans="1:31" x14ac:dyDescent="0.25">
      <c r="A564">
        <v>9561</v>
      </c>
      <c r="B564" t="s">
        <v>4290</v>
      </c>
      <c r="C564" s="2">
        <v>42029</v>
      </c>
      <c r="D564" s="13">
        <v>42495</v>
      </c>
      <c r="E564" s="8">
        <f>IF(SalesData[[#This Row],[Ship Date]]&lt;SalesData[[#This Row],[Order Date]], SalesData[[#This Row],[Ship Date]], SalesData[[#This Row],[Order Date]])</f>
        <v>42029</v>
      </c>
      <c r="F564" s="8">
        <f>IF(SalesData[[#This Row],[Ship Date]]&lt;SalesData[[#This Row],[Order Date]], SalesData[[#This Row],[Order Date]], SalesData[[#This Row],[Ship Date]])</f>
        <v>42495</v>
      </c>
      <c r="G564" s="11">
        <f>SalesData[[#This Row],[Shipdate fixed]] - SalesData[[#This Row],[Orderdate fixed]]</f>
        <v>466</v>
      </c>
      <c r="H564" s="11">
        <f>YEAR(SalesData[[#This Row],[Orderdate fixed]])</f>
        <v>2015</v>
      </c>
      <c r="I564" s="11" t="str">
        <f>"Q"&amp;ROUNDUP(MONTH(SalesData[[#This Row],[Orderdate fixed]])/3,0)</f>
        <v>Q1</v>
      </c>
      <c r="J564" s="8" t="str">
        <f>TEXT(SalesData[[#This Row],[Orderdate fixed]],"mmm")</f>
        <v>Jan</v>
      </c>
      <c r="K564" t="s">
        <v>78</v>
      </c>
      <c r="L564" t="s">
        <v>4291</v>
      </c>
      <c r="M564" s="14" t="s">
        <v>4292</v>
      </c>
      <c r="N564" t="s">
        <v>25</v>
      </c>
      <c r="O564" t="s">
        <v>26</v>
      </c>
      <c r="P564" t="s">
        <v>214</v>
      </c>
      <c r="Q564" t="s">
        <v>215</v>
      </c>
      <c r="R564" s="5">
        <v>43055</v>
      </c>
      <c r="S564" t="s">
        <v>62</v>
      </c>
      <c r="T564" t="s">
        <v>2036</v>
      </c>
      <c r="U564" t="s">
        <v>31</v>
      </c>
      <c r="V564" t="s">
        <v>53</v>
      </c>
      <c r="W564" t="s">
        <v>2037</v>
      </c>
      <c r="X564" s="9">
        <v>51.968000000000004</v>
      </c>
      <c r="Y564">
        <v>2</v>
      </c>
      <c r="Z564" s="12">
        <v>0.2</v>
      </c>
      <c r="AA564" s="9">
        <v>10.393599999999999</v>
      </c>
      <c r="AB564" t="str">
        <f>IF(AND(SalesData[[#This Row],[Profit]]=0,SalesData[[#This Row],[Sales]]&gt;0),"Zero-Profit Order","OK")</f>
        <v>OK</v>
      </c>
      <c r="AC564" s="9">
        <f>IFERROR(SalesData[[#This Row],[Profit]]/SalesData[[#This Row],[Sales]],0)</f>
        <v>0.19999999999999998</v>
      </c>
      <c r="AE564"/>
    </row>
    <row r="565" spans="1:31" x14ac:dyDescent="0.25">
      <c r="A565">
        <v>7675</v>
      </c>
      <c r="B565" t="s">
        <v>3805</v>
      </c>
      <c r="C565" s="2">
        <v>42811</v>
      </c>
      <c r="D565" s="13">
        <v>42337</v>
      </c>
      <c r="E565" s="8">
        <f>IF(SalesData[[#This Row],[Ship Date]]&lt;SalesData[[#This Row],[Order Date]], SalesData[[#This Row],[Ship Date]], SalesData[[#This Row],[Order Date]])</f>
        <v>42337</v>
      </c>
      <c r="F565" s="8">
        <f>IF(SalesData[[#This Row],[Ship Date]]&lt;SalesData[[#This Row],[Order Date]], SalesData[[#This Row],[Order Date]], SalesData[[#This Row],[Ship Date]])</f>
        <v>42811</v>
      </c>
      <c r="G565" s="11">
        <f>SalesData[[#This Row],[Shipdate fixed]] - SalesData[[#This Row],[Orderdate fixed]]</f>
        <v>474</v>
      </c>
      <c r="H565" s="11">
        <f>YEAR(SalesData[[#This Row],[Orderdate fixed]])</f>
        <v>2015</v>
      </c>
      <c r="I565" s="11" t="str">
        <f>"Q"&amp;ROUNDUP(MONTH(SalesData[[#This Row],[Orderdate fixed]])/3,0)</f>
        <v>Q4</v>
      </c>
      <c r="J565" s="8" t="str">
        <f>TEXT(SalesData[[#This Row],[Orderdate fixed]],"mmm")</f>
        <v>Nov</v>
      </c>
      <c r="K565" t="s">
        <v>22</v>
      </c>
      <c r="L565" t="s">
        <v>3014</v>
      </c>
      <c r="M565" s="14" t="s">
        <v>3015</v>
      </c>
      <c r="N565" t="s">
        <v>90</v>
      </c>
      <c r="O565" t="s">
        <v>26</v>
      </c>
      <c r="P565" t="s">
        <v>1338</v>
      </c>
      <c r="Q565" t="s">
        <v>415</v>
      </c>
      <c r="R565" s="5">
        <v>2149</v>
      </c>
      <c r="S565" t="s">
        <v>62</v>
      </c>
      <c r="T565" t="s">
        <v>1115</v>
      </c>
      <c r="U565" t="s">
        <v>31</v>
      </c>
      <c r="V565" t="s">
        <v>44</v>
      </c>
      <c r="W565" t="s">
        <v>1116</v>
      </c>
      <c r="X565" s="9">
        <v>446.06799999999998</v>
      </c>
      <c r="Y565">
        <v>4</v>
      </c>
      <c r="Z565" s="12">
        <v>0.3</v>
      </c>
      <c r="AA565" s="9">
        <v>0</v>
      </c>
      <c r="AB565" t="str">
        <f>IF(AND(SalesData[[#This Row],[Profit]]=0,SalesData[[#This Row],[Sales]]&gt;0),"Zero-Profit Order","OK")</f>
        <v>Zero-Profit Order</v>
      </c>
      <c r="AC565" s="9">
        <f>IFERROR(SalesData[[#This Row],[Profit]]/SalesData[[#This Row],[Sales]],0)</f>
        <v>0</v>
      </c>
      <c r="AE565"/>
    </row>
    <row r="566" spans="1:31" x14ac:dyDescent="0.25">
      <c r="A566">
        <v>8647</v>
      </c>
      <c r="B566" t="s">
        <v>4067</v>
      </c>
      <c r="C566" s="2">
        <v>42791</v>
      </c>
      <c r="D566" s="13">
        <v>42703</v>
      </c>
      <c r="E566" s="8">
        <f>IF(SalesData[[#This Row],[Ship Date]]&lt;SalesData[[#This Row],[Order Date]], SalesData[[#This Row],[Ship Date]], SalesData[[#This Row],[Order Date]])</f>
        <v>42703</v>
      </c>
      <c r="F566" s="8">
        <f>IF(SalesData[[#This Row],[Ship Date]]&lt;SalesData[[#This Row],[Order Date]], SalesData[[#This Row],[Order Date]], SalesData[[#This Row],[Ship Date]])</f>
        <v>42791</v>
      </c>
      <c r="G566" s="11">
        <f>SalesData[[#This Row],[Shipdate fixed]] - SalesData[[#This Row],[Orderdate fixed]]</f>
        <v>88</v>
      </c>
      <c r="H566" s="11">
        <f>YEAR(SalesData[[#This Row],[Orderdate fixed]])</f>
        <v>2016</v>
      </c>
      <c r="I566" s="11" t="str">
        <f>"Q"&amp;ROUNDUP(MONTH(SalesData[[#This Row],[Orderdate fixed]])/3,0)</f>
        <v>Q4</v>
      </c>
      <c r="J566" s="8" t="str">
        <f>TEXT(SalesData[[#This Row],[Orderdate fixed]],"mmm")</f>
        <v>Nov</v>
      </c>
      <c r="K566" t="s">
        <v>38</v>
      </c>
      <c r="L566" t="s">
        <v>2614</v>
      </c>
      <c r="M566" s="14" t="s">
        <v>2615</v>
      </c>
      <c r="N566" t="s">
        <v>25</v>
      </c>
      <c r="O566" t="s">
        <v>26</v>
      </c>
      <c r="P566" t="s">
        <v>49</v>
      </c>
      <c r="Q566" t="s">
        <v>50</v>
      </c>
      <c r="R566" s="5">
        <v>90032</v>
      </c>
      <c r="S566" t="s">
        <v>51</v>
      </c>
      <c r="T566" t="s">
        <v>238</v>
      </c>
      <c r="U566" t="s">
        <v>31</v>
      </c>
      <c r="V566" t="s">
        <v>35</v>
      </c>
      <c r="W566" t="s">
        <v>239</v>
      </c>
      <c r="X566" s="9">
        <v>194.352</v>
      </c>
      <c r="Y566">
        <v>3</v>
      </c>
      <c r="Z566" s="12">
        <v>0.2</v>
      </c>
      <c r="AA566" s="9">
        <v>19.435199999999998</v>
      </c>
      <c r="AB566" t="str">
        <f>IF(AND(SalesData[[#This Row],[Profit]]=0,SalesData[[#This Row],[Sales]]&gt;0),"Zero-Profit Order","OK")</f>
        <v>OK</v>
      </c>
      <c r="AC566" s="9">
        <f>IFERROR(SalesData[[#This Row],[Profit]]/SalesData[[#This Row],[Sales]],0)</f>
        <v>9.9999999999999992E-2</v>
      </c>
      <c r="AE566"/>
    </row>
    <row r="567" spans="1:31" x14ac:dyDescent="0.25">
      <c r="A567">
        <v>7687</v>
      </c>
      <c r="B567" t="s">
        <v>3809</v>
      </c>
      <c r="C567" s="2">
        <v>42790</v>
      </c>
      <c r="D567" s="13">
        <v>42703</v>
      </c>
      <c r="E567" s="8">
        <f>IF(SalesData[[#This Row],[Ship Date]]&lt;SalesData[[#This Row],[Order Date]], SalesData[[#This Row],[Ship Date]], SalesData[[#This Row],[Order Date]])</f>
        <v>42703</v>
      </c>
      <c r="F567" s="8">
        <f>IF(SalesData[[#This Row],[Ship Date]]&lt;SalesData[[#This Row],[Order Date]], SalesData[[#This Row],[Order Date]], SalesData[[#This Row],[Ship Date]])</f>
        <v>42790</v>
      </c>
      <c r="G567" s="11">
        <f>SalesData[[#This Row],[Shipdate fixed]] - SalesData[[#This Row],[Orderdate fixed]]</f>
        <v>87</v>
      </c>
      <c r="H567" s="11">
        <f>YEAR(SalesData[[#This Row],[Orderdate fixed]])</f>
        <v>2016</v>
      </c>
      <c r="I567" s="11" t="str">
        <f>"Q"&amp;ROUNDUP(MONTH(SalesData[[#This Row],[Orderdate fixed]])/3,0)</f>
        <v>Q4</v>
      </c>
      <c r="J567" s="8" t="str">
        <f>TEXT(SalesData[[#This Row],[Orderdate fixed]],"mmm")</f>
        <v>Nov</v>
      </c>
      <c r="K567" t="s">
        <v>38</v>
      </c>
      <c r="L567" t="s">
        <v>1916</v>
      </c>
      <c r="M567" s="14" t="s">
        <v>1917</v>
      </c>
      <c r="N567" t="s">
        <v>81</v>
      </c>
      <c r="O567" t="s">
        <v>26</v>
      </c>
      <c r="P567" t="s">
        <v>458</v>
      </c>
      <c r="Q567" t="s">
        <v>272</v>
      </c>
      <c r="R567" s="5">
        <v>49201</v>
      </c>
      <c r="S567" t="s">
        <v>84</v>
      </c>
      <c r="T567" t="s">
        <v>765</v>
      </c>
      <c r="U567" t="s">
        <v>31</v>
      </c>
      <c r="V567" t="s">
        <v>44</v>
      </c>
      <c r="W567" t="s">
        <v>766</v>
      </c>
      <c r="X567" s="9">
        <v>1568.61</v>
      </c>
      <c r="Y567">
        <v>9</v>
      </c>
      <c r="Z567" s="12">
        <v>0</v>
      </c>
      <c r="AA567" s="9">
        <v>329.40809999999999</v>
      </c>
      <c r="AB567" t="str">
        <f>IF(AND(SalesData[[#This Row],[Profit]]=0,SalesData[[#This Row],[Sales]]&gt;0),"Zero-Profit Order","OK")</f>
        <v>OK</v>
      </c>
      <c r="AC567" s="9">
        <f>IFERROR(SalesData[[#This Row],[Profit]]/SalesData[[#This Row],[Sales]],0)</f>
        <v>0.21000000000000002</v>
      </c>
      <c r="AE567"/>
    </row>
    <row r="568" spans="1:31" x14ac:dyDescent="0.25">
      <c r="A568">
        <v>914</v>
      </c>
      <c r="B568" t="s">
        <v>885</v>
      </c>
      <c r="C568" s="2">
        <v>42815</v>
      </c>
      <c r="D568" s="13">
        <v>43068</v>
      </c>
      <c r="E568" s="8">
        <f>IF(SalesData[[#This Row],[Ship Date]]&lt;SalesData[[#This Row],[Order Date]], SalesData[[#This Row],[Ship Date]], SalesData[[#This Row],[Order Date]])</f>
        <v>42815</v>
      </c>
      <c r="F568" s="8">
        <f>IF(SalesData[[#This Row],[Ship Date]]&lt;SalesData[[#This Row],[Order Date]], SalesData[[#This Row],[Order Date]], SalesData[[#This Row],[Ship Date]])</f>
        <v>43068</v>
      </c>
      <c r="G568" s="11">
        <f>SalesData[[#This Row],[Shipdate fixed]] - SalesData[[#This Row],[Orderdate fixed]]</f>
        <v>253</v>
      </c>
      <c r="H568" s="11">
        <f>YEAR(SalesData[[#This Row],[Orderdate fixed]])</f>
        <v>2017</v>
      </c>
      <c r="I568" s="11" t="str">
        <f>"Q"&amp;ROUNDUP(MONTH(SalesData[[#This Row],[Orderdate fixed]])/3,0)</f>
        <v>Q1</v>
      </c>
      <c r="J568" s="8" t="str">
        <f>TEXT(SalesData[[#This Row],[Orderdate fixed]],"mmm")</f>
        <v>Mar</v>
      </c>
      <c r="K568" t="s">
        <v>78</v>
      </c>
      <c r="L568" t="s">
        <v>839</v>
      </c>
      <c r="M568" s="14" t="s">
        <v>840</v>
      </c>
      <c r="N568" t="s">
        <v>81</v>
      </c>
      <c r="O568" t="s">
        <v>26</v>
      </c>
      <c r="P568" t="s">
        <v>886</v>
      </c>
      <c r="Q568" t="s">
        <v>222</v>
      </c>
      <c r="R568" s="5">
        <v>53209</v>
      </c>
      <c r="S568" t="s">
        <v>84</v>
      </c>
      <c r="T568" t="s">
        <v>336</v>
      </c>
      <c r="U568" t="s">
        <v>31</v>
      </c>
      <c r="V568" t="s">
        <v>53</v>
      </c>
      <c r="W568" t="s">
        <v>337</v>
      </c>
      <c r="X568" s="9">
        <v>46.94</v>
      </c>
      <c r="Y568">
        <v>1</v>
      </c>
      <c r="Z568" s="12">
        <v>0</v>
      </c>
      <c r="AA568" s="9">
        <v>19.2454</v>
      </c>
      <c r="AB568" t="str">
        <f>IF(AND(SalesData[[#This Row],[Profit]]=0,SalesData[[#This Row],[Sales]]&gt;0),"Zero-Profit Order","OK")</f>
        <v>OK</v>
      </c>
      <c r="AC568" s="9">
        <f>IFERROR(SalesData[[#This Row],[Profit]]/SalesData[[#This Row],[Sales]],0)</f>
        <v>0.41000000000000003</v>
      </c>
      <c r="AE568"/>
    </row>
    <row r="569" spans="1:31" x14ac:dyDescent="0.25">
      <c r="A569">
        <v>7321</v>
      </c>
      <c r="B569" t="s">
        <v>3698</v>
      </c>
      <c r="C569" s="2">
        <v>42805</v>
      </c>
      <c r="D569" s="13">
        <v>43068</v>
      </c>
      <c r="E569" s="8">
        <f>IF(SalesData[[#This Row],[Ship Date]]&lt;SalesData[[#This Row],[Order Date]], SalesData[[#This Row],[Ship Date]], SalesData[[#This Row],[Order Date]])</f>
        <v>42805</v>
      </c>
      <c r="F569" s="8">
        <f>IF(SalesData[[#This Row],[Ship Date]]&lt;SalesData[[#This Row],[Order Date]], SalesData[[#This Row],[Order Date]], SalesData[[#This Row],[Ship Date]])</f>
        <v>43068</v>
      </c>
      <c r="G569" s="11">
        <f>SalesData[[#This Row],[Shipdate fixed]] - SalesData[[#This Row],[Orderdate fixed]]</f>
        <v>263</v>
      </c>
      <c r="H569" s="11">
        <f>YEAR(SalesData[[#This Row],[Orderdate fixed]])</f>
        <v>2017</v>
      </c>
      <c r="I569" s="11" t="str">
        <f>"Q"&amp;ROUNDUP(MONTH(SalesData[[#This Row],[Orderdate fixed]])/3,0)</f>
        <v>Q1</v>
      </c>
      <c r="J569" s="8" t="str">
        <f>TEXT(SalesData[[#This Row],[Orderdate fixed]],"mmm")</f>
        <v>Mar</v>
      </c>
      <c r="K569" t="s">
        <v>22</v>
      </c>
      <c r="L569" t="s">
        <v>3699</v>
      </c>
      <c r="M569" s="14" t="s">
        <v>3700</v>
      </c>
      <c r="N569" t="s">
        <v>25</v>
      </c>
      <c r="O569" t="s">
        <v>26</v>
      </c>
      <c r="P569" t="s">
        <v>158</v>
      </c>
      <c r="Q569" t="s">
        <v>109</v>
      </c>
      <c r="R569" s="5">
        <v>10009</v>
      </c>
      <c r="S569" t="s">
        <v>62</v>
      </c>
      <c r="T569" t="s">
        <v>1690</v>
      </c>
      <c r="U569" t="s">
        <v>31</v>
      </c>
      <c r="V569" t="s">
        <v>53</v>
      </c>
      <c r="W569" t="s">
        <v>1691</v>
      </c>
      <c r="X569" s="9">
        <v>135.30000000000001</v>
      </c>
      <c r="Y569">
        <v>5</v>
      </c>
      <c r="Z569" s="12">
        <v>0</v>
      </c>
      <c r="AA569" s="9">
        <v>37.884</v>
      </c>
      <c r="AB569" t="str">
        <f>IF(AND(SalesData[[#This Row],[Profit]]=0,SalesData[[#This Row],[Sales]]&gt;0),"Zero-Profit Order","OK")</f>
        <v>OK</v>
      </c>
      <c r="AC569" s="9">
        <f>IFERROR(SalesData[[#This Row],[Profit]]/SalesData[[#This Row],[Sales]],0)</f>
        <v>0.27999999999999997</v>
      </c>
      <c r="AE569"/>
    </row>
    <row r="570" spans="1:31" x14ac:dyDescent="0.25">
      <c r="A570">
        <v>5080</v>
      </c>
      <c r="B570" t="s">
        <v>3017</v>
      </c>
      <c r="C570" s="2">
        <v>42792</v>
      </c>
      <c r="D570" s="13">
        <v>43068</v>
      </c>
      <c r="E570" s="8">
        <f>IF(SalesData[[#This Row],[Ship Date]]&lt;SalesData[[#This Row],[Order Date]], SalesData[[#This Row],[Ship Date]], SalesData[[#This Row],[Order Date]])</f>
        <v>42792</v>
      </c>
      <c r="F570" s="8">
        <f>IF(SalesData[[#This Row],[Ship Date]]&lt;SalesData[[#This Row],[Order Date]], SalesData[[#This Row],[Order Date]], SalesData[[#This Row],[Ship Date]])</f>
        <v>43068</v>
      </c>
      <c r="G570" s="11">
        <f>SalesData[[#This Row],[Shipdate fixed]] - SalesData[[#This Row],[Orderdate fixed]]</f>
        <v>276</v>
      </c>
      <c r="H570" s="11">
        <f>YEAR(SalesData[[#This Row],[Orderdate fixed]])</f>
        <v>2017</v>
      </c>
      <c r="I570" s="11" t="str">
        <f>"Q"&amp;ROUNDUP(MONTH(SalesData[[#This Row],[Orderdate fixed]])/3,0)</f>
        <v>Q1</v>
      </c>
      <c r="J570" s="8" t="str">
        <f>TEXT(SalesData[[#This Row],[Orderdate fixed]],"mmm")</f>
        <v>Feb</v>
      </c>
      <c r="K570" t="s">
        <v>38</v>
      </c>
      <c r="L570" t="s">
        <v>3018</v>
      </c>
      <c r="M570" s="14" t="s">
        <v>3019</v>
      </c>
      <c r="N570" t="s">
        <v>25</v>
      </c>
      <c r="O570" t="s">
        <v>26</v>
      </c>
      <c r="P570" t="s">
        <v>310</v>
      </c>
      <c r="Q570" t="s">
        <v>50</v>
      </c>
      <c r="R570" s="5">
        <v>94122</v>
      </c>
      <c r="S570" t="s">
        <v>51</v>
      </c>
      <c r="T570" t="s">
        <v>1676</v>
      </c>
      <c r="U570" t="s">
        <v>31</v>
      </c>
      <c r="V570" t="s">
        <v>32</v>
      </c>
      <c r="W570" t="s">
        <v>1895</v>
      </c>
      <c r="X570" s="9">
        <v>359.49900000000002</v>
      </c>
      <c r="Y570">
        <v>3</v>
      </c>
      <c r="Z570" s="12">
        <v>0.15</v>
      </c>
      <c r="AA570" s="9">
        <v>-29.605799999999999</v>
      </c>
      <c r="AB570" t="str">
        <f>IF(AND(SalesData[[#This Row],[Profit]]=0,SalesData[[#This Row],[Sales]]&gt;0),"Zero-Profit Order","OK")</f>
        <v>OK</v>
      </c>
      <c r="AC570" s="9">
        <f>IFERROR(SalesData[[#This Row],[Profit]]/SalesData[[#This Row],[Sales]],0)</f>
        <v>-8.2352941176470573E-2</v>
      </c>
      <c r="AE570"/>
    </row>
    <row r="571" spans="1:31" x14ac:dyDescent="0.25">
      <c r="A571">
        <v>94</v>
      </c>
      <c r="B571" t="s">
        <v>148</v>
      </c>
      <c r="C571" s="2">
        <v>42536</v>
      </c>
      <c r="D571" s="13">
        <v>42126</v>
      </c>
      <c r="E571" s="8">
        <f>IF(SalesData[[#This Row],[Ship Date]]&lt;SalesData[[#This Row],[Order Date]], SalesData[[#This Row],[Ship Date]], SalesData[[#This Row],[Order Date]])</f>
        <v>42126</v>
      </c>
      <c r="F571" s="8">
        <f>IF(SalesData[[#This Row],[Ship Date]]&lt;SalesData[[#This Row],[Order Date]], SalesData[[#This Row],[Order Date]], SalesData[[#This Row],[Ship Date]])</f>
        <v>42536</v>
      </c>
      <c r="G571" s="11">
        <f>SalesData[[#This Row],[Shipdate fixed]] - SalesData[[#This Row],[Orderdate fixed]]</f>
        <v>410</v>
      </c>
      <c r="H571" s="11">
        <f>YEAR(SalesData[[#This Row],[Orderdate fixed]])</f>
        <v>2015</v>
      </c>
      <c r="I571" s="11" t="str">
        <f>"Q"&amp;ROUNDUP(MONTH(SalesData[[#This Row],[Orderdate fixed]])/3,0)</f>
        <v>Q2</v>
      </c>
      <c r="J571" s="8" t="str">
        <f>TEXT(SalesData[[#This Row],[Orderdate fixed]],"mmm")</f>
        <v>May</v>
      </c>
      <c r="K571" t="s">
        <v>22</v>
      </c>
      <c r="L571" t="s">
        <v>149</v>
      </c>
      <c r="M571" s="14" t="s">
        <v>150</v>
      </c>
      <c r="N571" t="s">
        <v>25</v>
      </c>
      <c r="O571" t="s">
        <v>26</v>
      </c>
      <c r="P571" t="s">
        <v>151</v>
      </c>
      <c r="Q571" t="s">
        <v>152</v>
      </c>
      <c r="R571" s="5">
        <v>55407</v>
      </c>
      <c r="S571" t="s">
        <v>84</v>
      </c>
      <c r="T571" t="s">
        <v>153</v>
      </c>
      <c r="U571" t="s">
        <v>31</v>
      </c>
      <c r="V571" t="s">
        <v>53</v>
      </c>
      <c r="W571" t="s">
        <v>154</v>
      </c>
      <c r="X571" s="9">
        <v>53.34</v>
      </c>
      <c r="Y571">
        <v>3</v>
      </c>
      <c r="Z571" s="12">
        <v>0</v>
      </c>
      <c r="AA571" s="9">
        <v>16.535399999999999</v>
      </c>
      <c r="AB571" t="str">
        <f>IF(AND(SalesData[[#This Row],[Profit]]=0,SalesData[[#This Row],[Sales]]&gt;0),"Zero-Profit Order","OK")</f>
        <v>OK</v>
      </c>
      <c r="AC571" s="9">
        <f>IFERROR(SalesData[[#This Row],[Profit]]/SalesData[[#This Row],[Sales]],0)</f>
        <v>0.30999999999999994</v>
      </c>
      <c r="AE571"/>
    </row>
    <row r="572" spans="1:31" x14ac:dyDescent="0.25">
      <c r="A572">
        <v>2613</v>
      </c>
      <c r="B572" t="s">
        <v>1977</v>
      </c>
      <c r="C572" s="2">
        <v>42789</v>
      </c>
      <c r="D572" s="13">
        <v>41973</v>
      </c>
      <c r="E572" s="8">
        <f>IF(SalesData[[#This Row],[Ship Date]]&lt;SalesData[[#This Row],[Order Date]], SalesData[[#This Row],[Ship Date]], SalesData[[#This Row],[Order Date]])</f>
        <v>41973</v>
      </c>
      <c r="F572" s="8">
        <f>IF(SalesData[[#This Row],[Ship Date]]&lt;SalesData[[#This Row],[Order Date]], SalesData[[#This Row],[Order Date]], SalesData[[#This Row],[Ship Date]])</f>
        <v>42789</v>
      </c>
      <c r="G572" s="11">
        <f>SalesData[[#This Row],[Shipdate fixed]] - SalesData[[#This Row],[Orderdate fixed]]</f>
        <v>816</v>
      </c>
      <c r="H572" s="11">
        <f>YEAR(SalesData[[#This Row],[Orderdate fixed]])</f>
        <v>2014</v>
      </c>
      <c r="I572" s="11" t="str">
        <f>"Q"&amp;ROUNDUP(MONTH(SalesData[[#This Row],[Orderdate fixed]])/3,0)</f>
        <v>Q4</v>
      </c>
      <c r="J572" s="8" t="str">
        <f>TEXT(SalesData[[#This Row],[Orderdate fixed]],"mmm")</f>
        <v>Nov</v>
      </c>
      <c r="K572" t="s">
        <v>38</v>
      </c>
      <c r="L572" t="s">
        <v>1978</v>
      </c>
      <c r="M572" s="14" t="s">
        <v>1979</v>
      </c>
      <c r="N572" t="s">
        <v>81</v>
      </c>
      <c r="O572" t="s">
        <v>26</v>
      </c>
      <c r="P572" t="s">
        <v>670</v>
      </c>
      <c r="Q572" t="s">
        <v>83</v>
      </c>
      <c r="R572" s="5">
        <v>76017</v>
      </c>
      <c r="S572" t="s">
        <v>84</v>
      </c>
      <c r="T572" t="s">
        <v>642</v>
      </c>
      <c r="U572" t="s">
        <v>31</v>
      </c>
      <c r="V572" t="s">
        <v>53</v>
      </c>
      <c r="W572" t="s">
        <v>643</v>
      </c>
      <c r="X572" s="9">
        <v>6.0960000000000001</v>
      </c>
      <c r="Y572">
        <v>3</v>
      </c>
      <c r="Z572" s="12">
        <v>0.6</v>
      </c>
      <c r="AA572" s="9">
        <v>-3.9624000000000001</v>
      </c>
      <c r="AB572" t="str">
        <f>IF(AND(SalesData[[#This Row],[Profit]]=0,SalesData[[#This Row],[Sales]]&gt;0),"Zero-Profit Order","OK")</f>
        <v>OK</v>
      </c>
      <c r="AC572" s="9">
        <f>IFERROR(SalesData[[#This Row],[Profit]]/SalesData[[#This Row],[Sales]],0)</f>
        <v>-0.65</v>
      </c>
      <c r="AE572"/>
    </row>
    <row r="573" spans="1:31" x14ac:dyDescent="0.25">
      <c r="A573">
        <v>5072</v>
      </c>
      <c r="B573" t="s">
        <v>3013</v>
      </c>
      <c r="C573" s="2">
        <v>41738</v>
      </c>
      <c r="D573" s="13">
        <v>41981</v>
      </c>
      <c r="E573" s="8">
        <f>IF(SalesData[[#This Row],[Ship Date]]&lt;SalesData[[#This Row],[Order Date]], SalesData[[#This Row],[Ship Date]], SalesData[[#This Row],[Order Date]])</f>
        <v>41738</v>
      </c>
      <c r="F573" s="8">
        <f>IF(SalesData[[#This Row],[Ship Date]]&lt;SalesData[[#This Row],[Order Date]], SalesData[[#This Row],[Order Date]], SalesData[[#This Row],[Ship Date]])</f>
        <v>41981</v>
      </c>
      <c r="G573" s="11">
        <f>SalesData[[#This Row],[Shipdate fixed]] - SalesData[[#This Row],[Orderdate fixed]]</f>
        <v>243</v>
      </c>
      <c r="H573" s="11">
        <f>YEAR(SalesData[[#This Row],[Orderdate fixed]])</f>
        <v>2014</v>
      </c>
      <c r="I573" s="11" t="str">
        <f>"Q"&amp;ROUNDUP(MONTH(SalesData[[#This Row],[Orderdate fixed]])/3,0)</f>
        <v>Q2</v>
      </c>
      <c r="J573" s="8" t="str">
        <f>TEXT(SalesData[[#This Row],[Orderdate fixed]],"mmm")</f>
        <v>Apr</v>
      </c>
      <c r="K573" t="s">
        <v>38</v>
      </c>
      <c r="L573" t="s">
        <v>3014</v>
      </c>
      <c r="M573" s="14" t="s">
        <v>3015</v>
      </c>
      <c r="N573" t="s">
        <v>90</v>
      </c>
      <c r="O573" t="s">
        <v>26</v>
      </c>
      <c r="P573" t="s">
        <v>756</v>
      </c>
      <c r="Q573" t="s">
        <v>272</v>
      </c>
      <c r="R573" s="5">
        <v>48183</v>
      </c>
      <c r="S573" t="s">
        <v>84</v>
      </c>
      <c r="T573" t="s">
        <v>1432</v>
      </c>
      <c r="U573" t="s">
        <v>31</v>
      </c>
      <c r="V573" t="s">
        <v>53</v>
      </c>
      <c r="W573" t="s">
        <v>1433</v>
      </c>
      <c r="X573" s="9">
        <v>53.88</v>
      </c>
      <c r="Y573">
        <v>6</v>
      </c>
      <c r="Z573" s="12">
        <v>0</v>
      </c>
      <c r="AA573" s="9">
        <v>22.6296</v>
      </c>
      <c r="AB573" t="str">
        <f>IF(AND(SalesData[[#This Row],[Profit]]=0,SalesData[[#This Row],[Sales]]&gt;0),"Zero-Profit Order","OK")</f>
        <v>OK</v>
      </c>
      <c r="AC573" s="9">
        <f>IFERROR(SalesData[[#This Row],[Profit]]/SalesData[[#This Row],[Sales]],0)</f>
        <v>0.42</v>
      </c>
      <c r="AE573"/>
    </row>
    <row r="574" spans="1:31" x14ac:dyDescent="0.25">
      <c r="A574">
        <v>2610</v>
      </c>
      <c r="B574" t="s">
        <v>1977</v>
      </c>
      <c r="C574" s="2">
        <v>42788</v>
      </c>
      <c r="D574" s="13">
        <v>41973</v>
      </c>
      <c r="E574" s="8">
        <f>IF(SalesData[[#This Row],[Ship Date]]&lt;SalesData[[#This Row],[Order Date]], SalesData[[#This Row],[Ship Date]], SalesData[[#This Row],[Order Date]])</f>
        <v>41973</v>
      </c>
      <c r="F574" s="8">
        <f>IF(SalesData[[#This Row],[Ship Date]]&lt;SalesData[[#This Row],[Order Date]], SalesData[[#This Row],[Order Date]], SalesData[[#This Row],[Ship Date]])</f>
        <v>42788</v>
      </c>
      <c r="G574" s="11">
        <f>SalesData[[#This Row],[Shipdate fixed]] - SalesData[[#This Row],[Orderdate fixed]]</f>
        <v>815</v>
      </c>
      <c r="H574" s="11">
        <f>YEAR(SalesData[[#This Row],[Orderdate fixed]])</f>
        <v>2014</v>
      </c>
      <c r="I574" s="11" t="str">
        <f>"Q"&amp;ROUNDUP(MONTH(SalesData[[#This Row],[Orderdate fixed]])/3,0)</f>
        <v>Q4</v>
      </c>
      <c r="J574" s="8" t="str">
        <f>TEXT(SalesData[[#This Row],[Orderdate fixed]],"mmm")</f>
        <v>Nov</v>
      </c>
      <c r="K574" t="s">
        <v>38</v>
      </c>
      <c r="L574" t="s">
        <v>1978</v>
      </c>
      <c r="M574" s="14" t="s">
        <v>1979</v>
      </c>
      <c r="N574" t="s">
        <v>81</v>
      </c>
      <c r="O574" t="s">
        <v>26</v>
      </c>
      <c r="P574" t="s">
        <v>670</v>
      </c>
      <c r="Q574" t="s">
        <v>83</v>
      </c>
      <c r="R574" s="5">
        <v>76017</v>
      </c>
      <c r="S574" t="s">
        <v>84</v>
      </c>
      <c r="T574" t="s">
        <v>43</v>
      </c>
      <c r="U574" t="s">
        <v>31</v>
      </c>
      <c r="V574" t="s">
        <v>44</v>
      </c>
      <c r="W574" t="s">
        <v>45</v>
      </c>
      <c r="X574" s="9">
        <v>1218.7349999999999</v>
      </c>
      <c r="Y574">
        <v>5</v>
      </c>
      <c r="Z574" s="12">
        <v>0.3</v>
      </c>
      <c r="AA574" s="9">
        <v>-121.87350000000001</v>
      </c>
      <c r="AB574" t="str">
        <f>IF(AND(SalesData[[#This Row],[Profit]]=0,SalesData[[#This Row],[Sales]]&gt;0),"Zero-Profit Order","OK")</f>
        <v>OK</v>
      </c>
      <c r="AC574" s="9">
        <f>IFERROR(SalesData[[#This Row],[Profit]]/SalesData[[#This Row],[Sales]],0)</f>
        <v>-0.10000000000000002</v>
      </c>
      <c r="AE574"/>
    </row>
    <row r="575" spans="1:31" x14ac:dyDescent="0.25">
      <c r="A575">
        <v>2382</v>
      </c>
      <c r="B575" t="s">
        <v>1839</v>
      </c>
      <c r="C575" s="2">
        <v>42104</v>
      </c>
      <c r="D575" s="13">
        <v>42648</v>
      </c>
      <c r="E575" s="8">
        <f>IF(SalesData[[#This Row],[Ship Date]]&lt;SalesData[[#This Row],[Order Date]], SalesData[[#This Row],[Ship Date]], SalesData[[#This Row],[Order Date]])</f>
        <v>42104</v>
      </c>
      <c r="F575" s="8">
        <f>IF(SalesData[[#This Row],[Ship Date]]&lt;SalesData[[#This Row],[Order Date]], SalesData[[#This Row],[Order Date]], SalesData[[#This Row],[Ship Date]])</f>
        <v>42648</v>
      </c>
      <c r="G575" s="11">
        <f>SalesData[[#This Row],[Shipdate fixed]] - SalesData[[#This Row],[Orderdate fixed]]</f>
        <v>544</v>
      </c>
      <c r="H575" s="11">
        <f>YEAR(SalesData[[#This Row],[Orderdate fixed]])</f>
        <v>2015</v>
      </c>
      <c r="I575" s="11" t="str">
        <f>"Q"&amp;ROUNDUP(MONTH(SalesData[[#This Row],[Orderdate fixed]])/3,0)</f>
        <v>Q2</v>
      </c>
      <c r="J575" s="8" t="str">
        <f>TEXT(SalesData[[#This Row],[Orderdate fixed]],"mmm")</f>
        <v>Apr</v>
      </c>
      <c r="K575" t="s">
        <v>38</v>
      </c>
      <c r="L575" t="s">
        <v>1840</v>
      </c>
      <c r="M575" s="14" t="s">
        <v>1841</v>
      </c>
      <c r="N575" t="s">
        <v>90</v>
      </c>
      <c r="O575" t="s">
        <v>26</v>
      </c>
      <c r="P575" t="s">
        <v>850</v>
      </c>
      <c r="Q575" t="s">
        <v>215</v>
      </c>
      <c r="R575" s="5">
        <v>44052</v>
      </c>
      <c r="S575" t="s">
        <v>62</v>
      </c>
      <c r="T575" t="s">
        <v>75</v>
      </c>
      <c r="U575" t="s">
        <v>31</v>
      </c>
      <c r="V575" t="s">
        <v>53</v>
      </c>
      <c r="W575" t="s">
        <v>1842</v>
      </c>
      <c r="X575" s="9">
        <v>54.712000000000003</v>
      </c>
      <c r="Y575">
        <v>7</v>
      </c>
      <c r="Z575" s="12">
        <v>0.2</v>
      </c>
      <c r="AA575" s="9">
        <v>11.626300000000001</v>
      </c>
      <c r="AB575" t="str">
        <f>IF(AND(SalesData[[#This Row],[Profit]]=0,SalesData[[#This Row],[Sales]]&gt;0),"Zero-Profit Order","OK")</f>
        <v>OK</v>
      </c>
      <c r="AC575" s="9">
        <f>IFERROR(SalesData[[#This Row],[Profit]]/SalesData[[#This Row],[Sales]],0)</f>
        <v>0.21249999999999999</v>
      </c>
      <c r="AE575"/>
    </row>
    <row r="576" spans="1:31" x14ac:dyDescent="0.25">
      <c r="A576">
        <v>5519</v>
      </c>
      <c r="B576" t="s">
        <v>3165</v>
      </c>
      <c r="C576" s="2">
        <v>42322</v>
      </c>
      <c r="D576" s="13">
        <v>42990</v>
      </c>
      <c r="E576" s="8">
        <f>IF(SalesData[[#This Row],[Ship Date]]&lt;SalesData[[#This Row],[Order Date]], SalesData[[#This Row],[Ship Date]], SalesData[[#This Row],[Order Date]])</f>
        <v>42322</v>
      </c>
      <c r="F576" s="8">
        <f>IF(SalesData[[#This Row],[Ship Date]]&lt;SalesData[[#This Row],[Order Date]], SalesData[[#This Row],[Order Date]], SalesData[[#This Row],[Ship Date]])</f>
        <v>42990</v>
      </c>
      <c r="G576" s="11">
        <f>SalesData[[#This Row],[Shipdate fixed]] - SalesData[[#This Row],[Orderdate fixed]]</f>
        <v>668</v>
      </c>
      <c r="H576" s="11">
        <f>YEAR(SalesData[[#This Row],[Orderdate fixed]])</f>
        <v>2015</v>
      </c>
      <c r="I576" s="11" t="str">
        <f>"Q"&amp;ROUNDUP(MONTH(SalesData[[#This Row],[Orderdate fixed]])/3,0)</f>
        <v>Q4</v>
      </c>
      <c r="J576" s="8" t="str">
        <f>TEXT(SalesData[[#This Row],[Orderdate fixed]],"mmm")</f>
        <v>Nov</v>
      </c>
      <c r="K576" t="s">
        <v>38</v>
      </c>
      <c r="L576" t="s">
        <v>3166</v>
      </c>
      <c r="M576" s="14" t="s">
        <v>3167</v>
      </c>
      <c r="N576" t="s">
        <v>81</v>
      </c>
      <c r="O576" t="s">
        <v>26</v>
      </c>
      <c r="P576" t="s">
        <v>60</v>
      </c>
      <c r="Q576" t="s">
        <v>61</v>
      </c>
      <c r="R576" s="5">
        <v>19134</v>
      </c>
      <c r="S576" t="s">
        <v>62</v>
      </c>
      <c r="T576" t="s">
        <v>1571</v>
      </c>
      <c r="U576" t="s">
        <v>31</v>
      </c>
      <c r="V576" t="s">
        <v>53</v>
      </c>
      <c r="W576" t="s">
        <v>1572</v>
      </c>
      <c r="X576" s="9">
        <v>54.768000000000001</v>
      </c>
      <c r="Y576">
        <v>2</v>
      </c>
      <c r="Z576" s="12">
        <v>0.2</v>
      </c>
      <c r="AA576" s="9">
        <v>6.8460000000000001</v>
      </c>
      <c r="AB576" t="str">
        <f>IF(AND(SalesData[[#This Row],[Profit]]=0,SalesData[[#This Row],[Sales]]&gt;0),"Zero-Profit Order","OK")</f>
        <v>OK</v>
      </c>
      <c r="AC576" s="9">
        <f>IFERROR(SalesData[[#This Row],[Profit]]/SalesData[[#This Row],[Sales]],0)</f>
        <v>0.125</v>
      </c>
      <c r="AE576"/>
    </row>
    <row r="577" spans="1:31" x14ac:dyDescent="0.25">
      <c r="A577">
        <v>66</v>
      </c>
      <c r="B577" t="s">
        <v>112</v>
      </c>
      <c r="C577" s="2">
        <v>42774</v>
      </c>
      <c r="D577" s="13">
        <v>42338</v>
      </c>
      <c r="E577" s="8">
        <f>IF(SalesData[[#This Row],[Ship Date]]&lt;SalesData[[#This Row],[Order Date]], SalesData[[#This Row],[Ship Date]], SalesData[[#This Row],[Order Date]])</f>
        <v>42338</v>
      </c>
      <c r="F577" s="8">
        <f>IF(SalesData[[#This Row],[Ship Date]]&lt;SalesData[[#This Row],[Order Date]], SalesData[[#This Row],[Order Date]], SalesData[[#This Row],[Ship Date]])</f>
        <v>42774</v>
      </c>
      <c r="G577" s="11">
        <f>SalesData[[#This Row],[Shipdate fixed]] - SalesData[[#This Row],[Orderdate fixed]]</f>
        <v>436</v>
      </c>
      <c r="H577" s="11">
        <f>YEAR(SalesData[[#This Row],[Orderdate fixed]])</f>
        <v>2015</v>
      </c>
      <c r="I577" s="11" t="str">
        <f>"Q"&amp;ROUNDUP(MONTH(SalesData[[#This Row],[Orderdate fixed]])/3,0)</f>
        <v>Q4</v>
      </c>
      <c r="J577" s="8" t="str">
        <f>TEXT(SalesData[[#This Row],[Orderdate fixed]],"mmm")</f>
        <v>Nov</v>
      </c>
      <c r="K577" t="s">
        <v>38</v>
      </c>
      <c r="L577" t="s">
        <v>113</v>
      </c>
      <c r="M577" s="14" t="s">
        <v>114</v>
      </c>
      <c r="N577" t="s">
        <v>25</v>
      </c>
      <c r="O577" t="s">
        <v>26</v>
      </c>
      <c r="P577" t="s">
        <v>49</v>
      </c>
      <c r="Q577" t="s">
        <v>50</v>
      </c>
      <c r="R577" s="5">
        <v>90004</v>
      </c>
      <c r="S577" t="s">
        <v>51</v>
      </c>
      <c r="T577" t="s">
        <v>115</v>
      </c>
      <c r="U577" t="s">
        <v>31</v>
      </c>
      <c r="V577" t="s">
        <v>53</v>
      </c>
      <c r="W577" t="s">
        <v>116</v>
      </c>
      <c r="X577" s="9">
        <v>79.760000000000005</v>
      </c>
      <c r="Y577">
        <v>4</v>
      </c>
      <c r="Z577" s="12">
        <v>0</v>
      </c>
      <c r="AA577" s="9">
        <v>22.332799999999999</v>
      </c>
      <c r="AB577" t="str">
        <f>IF(AND(SalesData[[#This Row],[Profit]]=0,SalesData[[#This Row],[Sales]]&gt;0),"Zero-Profit Order","OK")</f>
        <v>OK</v>
      </c>
      <c r="AC577" s="9">
        <f>IFERROR(SalesData[[#This Row],[Profit]]/SalesData[[#This Row],[Sales]],0)</f>
        <v>0.27999999999999997</v>
      </c>
      <c r="AE577"/>
    </row>
    <row r="578" spans="1:31" x14ac:dyDescent="0.25">
      <c r="A578">
        <v>4271</v>
      </c>
      <c r="B578" t="s">
        <v>2746</v>
      </c>
      <c r="C578" s="2">
        <v>42797</v>
      </c>
      <c r="D578" s="13">
        <v>42338</v>
      </c>
      <c r="E578" s="8">
        <f>IF(SalesData[[#This Row],[Ship Date]]&lt;SalesData[[#This Row],[Order Date]], SalesData[[#This Row],[Ship Date]], SalesData[[#This Row],[Order Date]])</f>
        <v>42338</v>
      </c>
      <c r="F578" s="8">
        <f>IF(SalesData[[#This Row],[Ship Date]]&lt;SalesData[[#This Row],[Order Date]], SalesData[[#This Row],[Order Date]], SalesData[[#This Row],[Ship Date]])</f>
        <v>42797</v>
      </c>
      <c r="G578" s="11">
        <f>SalesData[[#This Row],[Shipdate fixed]] - SalesData[[#This Row],[Orderdate fixed]]</f>
        <v>459</v>
      </c>
      <c r="H578" s="11">
        <f>YEAR(SalesData[[#This Row],[Orderdate fixed]])</f>
        <v>2015</v>
      </c>
      <c r="I578" s="11" t="str">
        <f>"Q"&amp;ROUNDUP(MONTH(SalesData[[#This Row],[Orderdate fixed]])/3,0)</f>
        <v>Q4</v>
      </c>
      <c r="J578" s="8" t="str">
        <f>TEXT(SalesData[[#This Row],[Orderdate fixed]],"mmm")</f>
        <v>Nov</v>
      </c>
      <c r="K578" t="s">
        <v>38</v>
      </c>
      <c r="L578" t="s">
        <v>2747</v>
      </c>
      <c r="M578" s="14" t="s">
        <v>2748</v>
      </c>
      <c r="N578" t="s">
        <v>81</v>
      </c>
      <c r="O578" t="s">
        <v>26</v>
      </c>
      <c r="P578" t="s">
        <v>458</v>
      </c>
      <c r="Q578" t="s">
        <v>128</v>
      </c>
      <c r="R578" s="5">
        <v>38301</v>
      </c>
      <c r="S578" t="s">
        <v>29</v>
      </c>
      <c r="T578" t="s">
        <v>2728</v>
      </c>
      <c r="U578" t="s">
        <v>31</v>
      </c>
      <c r="V578" t="s">
        <v>53</v>
      </c>
      <c r="W578" t="s">
        <v>2729</v>
      </c>
      <c r="X578" s="9">
        <v>692.47199999999998</v>
      </c>
      <c r="Y578">
        <v>11</v>
      </c>
      <c r="Z578" s="12">
        <v>0.2</v>
      </c>
      <c r="AA578" s="9">
        <v>190.4298</v>
      </c>
      <c r="AB578" t="str">
        <f>IF(AND(SalesData[[#This Row],[Profit]]=0,SalesData[[#This Row],[Sales]]&gt;0),"Zero-Profit Order","OK")</f>
        <v>OK</v>
      </c>
      <c r="AC578" s="9">
        <f>IFERROR(SalesData[[#This Row],[Profit]]/SalesData[[#This Row],[Sales]],0)</f>
        <v>0.27500000000000002</v>
      </c>
      <c r="AE578"/>
    </row>
    <row r="579" spans="1:31" x14ac:dyDescent="0.25">
      <c r="A579">
        <v>5924</v>
      </c>
      <c r="B579" t="s">
        <v>3301</v>
      </c>
      <c r="C579" s="2">
        <v>42798</v>
      </c>
      <c r="D579" s="13">
        <v>42704</v>
      </c>
      <c r="E579" s="8">
        <f>IF(SalesData[[#This Row],[Ship Date]]&lt;SalesData[[#This Row],[Order Date]], SalesData[[#This Row],[Ship Date]], SalesData[[#This Row],[Order Date]])</f>
        <v>42704</v>
      </c>
      <c r="F579" s="8">
        <f>IF(SalesData[[#This Row],[Ship Date]]&lt;SalesData[[#This Row],[Order Date]], SalesData[[#This Row],[Order Date]], SalesData[[#This Row],[Ship Date]])</f>
        <v>42798</v>
      </c>
      <c r="G579" s="11">
        <f>SalesData[[#This Row],[Shipdate fixed]] - SalesData[[#This Row],[Orderdate fixed]]</f>
        <v>94</v>
      </c>
      <c r="H579" s="11">
        <f>YEAR(SalesData[[#This Row],[Orderdate fixed]])</f>
        <v>2016</v>
      </c>
      <c r="I579" s="11" t="str">
        <f>"Q"&amp;ROUNDUP(MONTH(SalesData[[#This Row],[Orderdate fixed]])/3,0)</f>
        <v>Q4</v>
      </c>
      <c r="J579" s="8" t="str">
        <f>TEXT(SalesData[[#This Row],[Orderdate fixed]],"mmm")</f>
        <v>Nov</v>
      </c>
      <c r="K579" t="s">
        <v>22</v>
      </c>
      <c r="L579" t="s">
        <v>425</v>
      </c>
      <c r="M579" s="14" t="s">
        <v>426</v>
      </c>
      <c r="N579" t="s">
        <v>81</v>
      </c>
      <c r="O579" t="s">
        <v>26</v>
      </c>
      <c r="P579" t="s">
        <v>158</v>
      </c>
      <c r="Q579" t="s">
        <v>109</v>
      </c>
      <c r="R579" s="5">
        <v>10011</v>
      </c>
      <c r="S579" t="s">
        <v>62</v>
      </c>
      <c r="T579" t="s">
        <v>1228</v>
      </c>
      <c r="U579" t="s">
        <v>31</v>
      </c>
      <c r="V579" t="s">
        <v>44</v>
      </c>
      <c r="W579" t="s">
        <v>1229</v>
      </c>
      <c r="X579" s="9">
        <v>313.17599999999999</v>
      </c>
      <c r="Y579">
        <v>2</v>
      </c>
      <c r="Z579" s="12">
        <v>0.4</v>
      </c>
      <c r="AA579" s="9">
        <v>-120.0508</v>
      </c>
      <c r="AB579" t="str">
        <f>IF(AND(SalesData[[#This Row],[Profit]]=0,SalesData[[#This Row],[Sales]]&gt;0),"Zero-Profit Order","OK")</f>
        <v>OK</v>
      </c>
      <c r="AC579" s="9">
        <f>IFERROR(SalesData[[#This Row],[Profit]]/SalesData[[#This Row],[Sales]],0)</f>
        <v>-0.38333333333333336</v>
      </c>
      <c r="AE579"/>
    </row>
    <row r="580" spans="1:31" x14ac:dyDescent="0.25">
      <c r="A580">
        <v>9770</v>
      </c>
      <c r="B580" t="s">
        <v>4334</v>
      </c>
      <c r="C580" s="2">
        <v>42779</v>
      </c>
      <c r="D580" s="13">
        <v>42704</v>
      </c>
      <c r="E580" s="8">
        <f>IF(SalesData[[#This Row],[Ship Date]]&lt;SalesData[[#This Row],[Order Date]], SalesData[[#This Row],[Ship Date]], SalesData[[#This Row],[Order Date]])</f>
        <v>42704</v>
      </c>
      <c r="F580" s="8">
        <f>IF(SalesData[[#This Row],[Ship Date]]&lt;SalesData[[#This Row],[Order Date]], SalesData[[#This Row],[Order Date]], SalesData[[#This Row],[Ship Date]])</f>
        <v>42779</v>
      </c>
      <c r="G580" s="11">
        <f>SalesData[[#This Row],[Shipdate fixed]] - SalesData[[#This Row],[Orderdate fixed]]</f>
        <v>75</v>
      </c>
      <c r="H580" s="11">
        <f>YEAR(SalesData[[#This Row],[Orderdate fixed]])</f>
        <v>2016</v>
      </c>
      <c r="I580" s="11" t="str">
        <f>"Q"&amp;ROUNDUP(MONTH(SalesData[[#This Row],[Orderdate fixed]])/3,0)</f>
        <v>Q4</v>
      </c>
      <c r="J580" s="8" t="str">
        <f>TEXT(SalesData[[#This Row],[Orderdate fixed]],"mmm")</f>
        <v>Nov</v>
      </c>
      <c r="K580" t="s">
        <v>38</v>
      </c>
      <c r="L580" t="s">
        <v>882</v>
      </c>
      <c r="M580" s="14" t="s">
        <v>883</v>
      </c>
      <c r="N580" t="s">
        <v>90</v>
      </c>
      <c r="O580" t="s">
        <v>26</v>
      </c>
      <c r="P580" t="s">
        <v>2031</v>
      </c>
      <c r="Q580" t="s">
        <v>42</v>
      </c>
      <c r="R580" s="5">
        <v>33012</v>
      </c>
      <c r="S580" t="s">
        <v>29</v>
      </c>
      <c r="T580" t="s">
        <v>748</v>
      </c>
      <c r="U580" t="s">
        <v>31</v>
      </c>
      <c r="V580" t="s">
        <v>32</v>
      </c>
      <c r="W580" t="s">
        <v>749</v>
      </c>
      <c r="X580" s="9">
        <v>339.92</v>
      </c>
      <c r="Y580">
        <v>5</v>
      </c>
      <c r="Z580" s="12">
        <v>0.2</v>
      </c>
      <c r="AA580" s="9">
        <v>8.4979999999999993</v>
      </c>
      <c r="AB580" t="str">
        <f>IF(AND(SalesData[[#This Row],[Profit]]=0,SalesData[[#This Row],[Sales]]&gt;0),"Zero-Profit Order","OK")</f>
        <v>OK</v>
      </c>
      <c r="AC580" s="9">
        <f>IFERROR(SalesData[[#This Row],[Profit]]/SalesData[[#This Row],[Sales]],0)</f>
        <v>2.4999999999999998E-2</v>
      </c>
      <c r="AE580"/>
    </row>
    <row r="581" spans="1:31" x14ac:dyDescent="0.25">
      <c r="A581">
        <v>9653</v>
      </c>
      <c r="B581" t="s">
        <v>4313</v>
      </c>
      <c r="C581" s="2">
        <v>42800</v>
      </c>
      <c r="D581" s="13">
        <v>42704</v>
      </c>
      <c r="E581" s="8">
        <f>IF(SalesData[[#This Row],[Ship Date]]&lt;SalesData[[#This Row],[Order Date]], SalesData[[#This Row],[Ship Date]], SalesData[[#This Row],[Order Date]])</f>
        <v>42704</v>
      </c>
      <c r="F581" s="8">
        <f>IF(SalesData[[#This Row],[Ship Date]]&lt;SalesData[[#This Row],[Order Date]], SalesData[[#This Row],[Order Date]], SalesData[[#This Row],[Ship Date]])</f>
        <v>42800</v>
      </c>
      <c r="G581" s="11">
        <f>SalesData[[#This Row],[Shipdate fixed]] - SalesData[[#This Row],[Orderdate fixed]]</f>
        <v>96</v>
      </c>
      <c r="H581" s="11">
        <f>YEAR(SalesData[[#This Row],[Orderdate fixed]])</f>
        <v>2016</v>
      </c>
      <c r="I581" s="11" t="str">
        <f>"Q"&amp;ROUNDUP(MONTH(SalesData[[#This Row],[Orderdate fixed]])/3,0)</f>
        <v>Q4</v>
      </c>
      <c r="J581" s="8" t="str">
        <f>TEXT(SalesData[[#This Row],[Orderdate fixed]],"mmm")</f>
        <v>Nov</v>
      </c>
      <c r="K581" t="s">
        <v>38</v>
      </c>
      <c r="L581" t="s">
        <v>1662</v>
      </c>
      <c r="M581" s="14" t="s">
        <v>1663</v>
      </c>
      <c r="N581" t="s">
        <v>25</v>
      </c>
      <c r="O581" t="s">
        <v>26</v>
      </c>
      <c r="P581" t="s">
        <v>49</v>
      </c>
      <c r="Q581" t="s">
        <v>50</v>
      </c>
      <c r="R581" s="5">
        <v>90045</v>
      </c>
      <c r="S581" t="s">
        <v>51</v>
      </c>
      <c r="T581" t="s">
        <v>1381</v>
      </c>
      <c r="U581" t="s">
        <v>31</v>
      </c>
      <c r="V581" t="s">
        <v>53</v>
      </c>
      <c r="W581" t="s">
        <v>1382</v>
      </c>
      <c r="X581" s="9">
        <v>595.38</v>
      </c>
      <c r="Y581">
        <v>6</v>
      </c>
      <c r="Z581" s="12">
        <v>0</v>
      </c>
      <c r="AA581" s="9">
        <v>297.69</v>
      </c>
      <c r="AB581" t="str">
        <f>IF(AND(SalesData[[#This Row],[Profit]]=0,SalesData[[#This Row],[Sales]]&gt;0),"Zero-Profit Order","OK")</f>
        <v>OK</v>
      </c>
      <c r="AC581" s="9">
        <f>IFERROR(SalesData[[#This Row],[Profit]]/SalesData[[#This Row],[Sales]],0)</f>
        <v>0.5</v>
      </c>
      <c r="AE581"/>
    </row>
    <row r="582" spans="1:31" x14ac:dyDescent="0.25">
      <c r="A582">
        <v>3892</v>
      </c>
      <c r="B582" t="s">
        <v>2597</v>
      </c>
      <c r="C582" s="2">
        <v>42778</v>
      </c>
      <c r="D582" s="13">
        <v>42704</v>
      </c>
      <c r="E582" s="8">
        <f>IF(SalesData[[#This Row],[Ship Date]]&lt;SalesData[[#This Row],[Order Date]], SalesData[[#This Row],[Ship Date]], SalesData[[#This Row],[Order Date]])</f>
        <v>42704</v>
      </c>
      <c r="F582" s="8">
        <f>IF(SalesData[[#This Row],[Ship Date]]&lt;SalesData[[#This Row],[Order Date]], SalesData[[#This Row],[Order Date]], SalesData[[#This Row],[Ship Date]])</f>
        <v>42778</v>
      </c>
      <c r="G582" s="11">
        <f>SalesData[[#This Row],[Shipdate fixed]] - SalesData[[#This Row],[Orderdate fixed]]</f>
        <v>74</v>
      </c>
      <c r="H582" s="11">
        <f>YEAR(SalesData[[#This Row],[Orderdate fixed]])</f>
        <v>2016</v>
      </c>
      <c r="I582" s="11" t="str">
        <f>"Q"&amp;ROUNDUP(MONTH(SalesData[[#This Row],[Orderdate fixed]])/3,0)</f>
        <v>Q4</v>
      </c>
      <c r="J582" s="8" t="str">
        <f>TEXT(SalesData[[#This Row],[Orderdate fixed]],"mmm")</f>
        <v>Nov</v>
      </c>
      <c r="K582" t="s">
        <v>38</v>
      </c>
      <c r="L582" t="s">
        <v>2598</v>
      </c>
      <c r="M582" s="14" t="s">
        <v>2599</v>
      </c>
      <c r="N582" t="s">
        <v>81</v>
      </c>
      <c r="O582" t="s">
        <v>26</v>
      </c>
      <c r="P582" t="s">
        <v>49</v>
      </c>
      <c r="Q582" t="s">
        <v>50</v>
      </c>
      <c r="R582" s="5">
        <v>90036</v>
      </c>
      <c r="S582" t="s">
        <v>51</v>
      </c>
      <c r="T582" t="s">
        <v>832</v>
      </c>
      <c r="U582" t="s">
        <v>31</v>
      </c>
      <c r="V582" t="s">
        <v>35</v>
      </c>
      <c r="W582" t="s">
        <v>833</v>
      </c>
      <c r="X582" s="9">
        <v>1684.752</v>
      </c>
      <c r="Y582">
        <v>6</v>
      </c>
      <c r="Z582" s="12">
        <v>0.2</v>
      </c>
      <c r="AA582" s="9">
        <v>210.59399999999999</v>
      </c>
      <c r="AB582" t="str">
        <f>IF(AND(SalesData[[#This Row],[Profit]]=0,SalesData[[#This Row],[Sales]]&gt;0),"Zero-Profit Order","OK")</f>
        <v>OK</v>
      </c>
      <c r="AC582" s="9">
        <f>IFERROR(SalesData[[#This Row],[Profit]]/SalesData[[#This Row],[Sales]],0)</f>
        <v>0.125</v>
      </c>
      <c r="AE582"/>
    </row>
    <row r="583" spans="1:31" x14ac:dyDescent="0.25">
      <c r="A583">
        <v>9650</v>
      </c>
      <c r="B583" t="s">
        <v>4313</v>
      </c>
      <c r="C583" s="2">
        <v>42799</v>
      </c>
      <c r="D583" s="13">
        <v>42704</v>
      </c>
      <c r="E583" s="8">
        <f>IF(SalesData[[#This Row],[Ship Date]]&lt;SalesData[[#This Row],[Order Date]], SalesData[[#This Row],[Ship Date]], SalesData[[#This Row],[Order Date]])</f>
        <v>42704</v>
      </c>
      <c r="F583" s="8">
        <f>IF(SalesData[[#This Row],[Ship Date]]&lt;SalesData[[#This Row],[Order Date]], SalesData[[#This Row],[Order Date]], SalesData[[#This Row],[Ship Date]])</f>
        <v>42799</v>
      </c>
      <c r="G583" s="11">
        <f>SalesData[[#This Row],[Shipdate fixed]] - SalesData[[#This Row],[Orderdate fixed]]</f>
        <v>95</v>
      </c>
      <c r="H583" s="11">
        <f>YEAR(SalesData[[#This Row],[Orderdate fixed]])</f>
        <v>2016</v>
      </c>
      <c r="I583" s="11" t="str">
        <f>"Q"&amp;ROUNDUP(MONTH(SalesData[[#This Row],[Orderdate fixed]])/3,0)</f>
        <v>Q4</v>
      </c>
      <c r="J583" s="8" t="str">
        <f>TEXT(SalesData[[#This Row],[Orderdate fixed]],"mmm")</f>
        <v>Nov</v>
      </c>
      <c r="K583" t="s">
        <v>38</v>
      </c>
      <c r="L583" t="s">
        <v>1662</v>
      </c>
      <c r="M583" s="14" t="s">
        <v>1663</v>
      </c>
      <c r="N583" t="s">
        <v>25</v>
      </c>
      <c r="O583" t="s">
        <v>26</v>
      </c>
      <c r="P583" t="s">
        <v>49</v>
      </c>
      <c r="Q583" t="s">
        <v>50</v>
      </c>
      <c r="R583" s="5">
        <v>90045</v>
      </c>
      <c r="S583" t="s">
        <v>51</v>
      </c>
      <c r="T583" t="s">
        <v>1676</v>
      </c>
      <c r="U583" t="s">
        <v>31</v>
      </c>
      <c r="V583" t="s">
        <v>32</v>
      </c>
      <c r="W583" t="s">
        <v>1677</v>
      </c>
      <c r="X583" s="9">
        <v>3406.6640000000002</v>
      </c>
      <c r="Y583">
        <v>8</v>
      </c>
      <c r="Z583" s="12">
        <v>0.15</v>
      </c>
      <c r="AA583" s="9">
        <v>160.31360000000001</v>
      </c>
      <c r="AB583" t="str">
        <f>IF(AND(SalesData[[#This Row],[Profit]]=0,SalesData[[#This Row],[Sales]]&gt;0),"Zero-Profit Order","OK")</f>
        <v>OK</v>
      </c>
      <c r="AC583" s="9">
        <f>IFERROR(SalesData[[#This Row],[Profit]]/SalesData[[#This Row],[Sales]],0)</f>
        <v>4.7058823529411764E-2</v>
      </c>
      <c r="AE583"/>
    </row>
    <row r="584" spans="1:31" x14ac:dyDescent="0.25">
      <c r="A584">
        <v>9463</v>
      </c>
      <c r="B584" t="s">
        <v>4259</v>
      </c>
      <c r="C584" s="2">
        <v>42795</v>
      </c>
      <c r="D584" s="13">
        <v>43069</v>
      </c>
      <c r="E584" s="8">
        <f>IF(SalesData[[#This Row],[Ship Date]]&lt;SalesData[[#This Row],[Order Date]], SalesData[[#This Row],[Ship Date]], SalesData[[#This Row],[Order Date]])</f>
        <v>42795</v>
      </c>
      <c r="F584" s="8">
        <f>IF(SalesData[[#This Row],[Ship Date]]&lt;SalesData[[#This Row],[Order Date]], SalesData[[#This Row],[Order Date]], SalesData[[#This Row],[Ship Date]])</f>
        <v>43069</v>
      </c>
      <c r="G584" s="11">
        <f>SalesData[[#This Row],[Shipdate fixed]] - SalesData[[#This Row],[Orderdate fixed]]</f>
        <v>274</v>
      </c>
      <c r="H584" s="11">
        <f>YEAR(SalesData[[#This Row],[Orderdate fixed]])</f>
        <v>2017</v>
      </c>
      <c r="I584" s="11" t="str">
        <f>"Q"&amp;ROUNDUP(MONTH(SalesData[[#This Row],[Orderdate fixed]])/3,0)</f>
        <v>Q1</v>
      </c>
      <c r="J584" s="8" t="str">
        <f>TEXT(SalesData[[#This Row],[Orderdate fixed]],"mmm")</f>
        <v>Mar</v>
      </c>
      <c r="K584" t="s">
        <v>22</v>
      </c>
      <c r="L584" t="s">
        <v>3465</v>
      </c>
      <c r="M584" s="14" t="s">
        <v>3466</v>
      </c>
      <c r="N584" t="s">
        <v>81</v>
      </c>
      <c r="O584" t="s">
        <v>26</v>
      </c>
      <c r="P584" t="s">
        <v>846</v>
      </c>
      <c r="Q584" t="s">
        <v>28</v>
      </c>
      <c r="R584" s="5">
        <v>40214</v>
      </c>
      <c r="S584" t="s">
        <v>29</v>
      </c>
      <c r="T584" t="s">
        <v>1467</v>
      </c>
      <c r="U584" t="s">
        <v>31</v>
      </c>
      <c r="V584" t="s">
        <v>35</v>
      </c>
      <c r="W584" t="s">
        <v>1468</v>
      </c>
      <c r="X584" s="9">
        <v>701.96</v>
      </c>
      <c r="Y584">
        <v>2</v>
      </c>
      <c r="Z584" s="12">
        <v>0</v>
      </c>
      <c r="AA584" s="9">
        <v>168.47040000000001</v>
      </c>
      <c r="AB584" t="str">
        <f>IF(AND(SalesData[[#This Row],[Profit]]=0,SalesData[[#This Row],[Sales]]&gt;0),"Zero-Profit Order","OK")</f>
        <v>OK</v>
      </c>
      <c r="AC584" s="9">
        <f>IFERROR(SalesData[[#This Row],[Profit]]/SalesData[[#This Row],[Sales]],0)</f>
        <v>0.24</v>
      </c>
      <c r="AE584"/>
    </row>
    <row r="585" spans="1:31" x14ac:dyDescent="0.25">
      <c r="A585">
        <v>8661</v>
      </c>
      <c r="B585" t="s">
        <v>4070</v>
      </c>
      <c r="C585" s="2">
        <v>42793</v>
      </c>
      <c r="D585" s="13">
        <v>43069</v>
      </c>
      <c r="E585" s="8">
        <f>IF(SalesData[[#This Row],[Ship Date]]&lt;SalesData[[#This Row],[Order Date]], SalesData[[#This Row],[Ship Date]], SalesData[[#This Row],[Order Date]])</f>
        <v>42793</v>
      </c>
      <c r="F585" s="8">
        <f>IF(SalesData[[#This Row],[Ship Date]]&lt;SalesData[[#This Row],[Order Date]], SalesData[[#This Row],[Order Date]], SalesData[[#This Row],[Ship Date]])</f>
        <v>43069</v>
      </c>
      <c r="G585" s="11">
        <f>SalesData[[#This Row],[Shipdate fixed]] - SalesData[[#This Row],[Orderdate fixed]]</f>
        <v>276</v>
      </c>
      <c r="H585" s="11">
        <f>YEAR(SalesData[[#This Row],[Orderdate fixed]])</f>
        <v>2017</v>
      </c>
      <c r="I585" s="11" t="str">
        <f>"Q"&amp;ROUNDUP(MONTH(SalesData[[#This Row],[Orderdate fixed]])/3,0)</f>
        <v>Q1</v>
      </c>
      <c r="J585" s="8" t="str">
        <f>TEXT(SalesData[[#This Row],[Orderdate fixed]],"mmm")</f>
        <v>Feb</v>
      </c>
      <c r="K585" t="s">
        <v>38</v>
      </c>
      <c r="L585" t="s">
        <v>1412</v>
      </c>
      <c r="M585" s="14" t="s">
        <v>1413</v>
      </c>
      <c r="N585" t="s">
        <v>25</v>
      </c>
      <c r="O585" t="s">
        <v>26</v>
      </c>
      <c r="P585" t="s">
        <v>41</v>
      </c>
      <c r="Q585" t="s">
        <v>42</v>
      </c>
      <c r="R585" s="5">
        <v>33311</v>
      </c>
      <c r="S585" t="s">
        <v>29</v>
      </c>
      <c r="T585" t="s">
        <v>1427</v>
      </c>
      <c r="U585" t="s">
        <v>31</v>
      </c>
      <c r="V585" t="s">
        <v>32</v>
      </c>
      <c r="W585" t="s">
        <v>1428</v>
      </c>
      <c r="X585" s="9">
        <v>723.92</v>
      </c>
      <c r="Y585">
        <v>5</v>
      </c>
      <c r="Z585" s="12">
        <v>0.2</v>
      </c>
      <c r="AA585" s="9">
        <v>-81.441000000000003</v>
      </c>
      <c r="AB585" t="str">
        <f>IF(AND(SalesData[[#This Row],[Profit]]=0,SalesData[[#This Row],[Sales]]&gt;0),"Zero-Profit Order","OK")</f>
        <v>OK</v>
      </c>
      <c r="AC585" s="9">
        <f>IFERROR(SalesData[[#This Row],[Profit]]/SalesData[[#This Row],[Sales]],0)</f>
        <v>-0.11250000000000002</v>
      </c>
      <c r="AE585"/>
    </row>
    <row r="586" spans="1:31" x14ac:dyDescent="0.25">
      <c r="A586">
        <v>8961</v>
      </c>
      <c r="B586" t="s">
        <v>4137</v>
      </c>
      <c r="C586" s="2">
        <v>42794</v>
      </c>
      <c r="D586" s="13">
        <v>43069</v>
      </c>
      <c r="E586" s="8">
        <f>IF(SalesData[[#This Row],[Ship Date]]&lt;SalesData[[#This Row],[Order Date]], SalesData[[#This Row],[Ship Date]], SalesData[[#This Row],[Order Date]])</f>
        <v>42794</v>
      </c>
      <c r="F586" s="8">
        <f>IF(SalesData[[#This Row],[Ship Date]]&lt;SalesData[[#This Row],[Order Date]], SalesData[[#This Row],[Order Date]], SalesData[[#This Row],[Ship Date]])</f>
        <v>43069</v>
      </c>
      <c r="G586" s="11">
        <f>SalesData[[#This Row],[Shipdate fixed]] - SalesData[[#This Row],[Orderdate fixed]]</f>
        <v>275</v>
      </c>
      <c r="H586" s="11">
        <f>YEAR(SalesData[[#This Row],[Orderdate fixed]])</f>
        <v>2017</v>
      </c>
      <c r="I586" s="11" t="str">
        <f>"Q"&amp;ROUNDUP(MONTH(SalesData[[#This Row],[Orderdate fixed]])/3,0)</f>
        <v>Q1</v>
      </c>
      <c r="J586" s="8" t="str">
        <f>TEXT(SalesData[[#This Row],[Orderdate fixed]],"mmm")</f>
        <v>Feb</v>
      </c>
      <c r="K586" t="s">
        <v>38</v>
      </c>
      <c r="L586" t="s">
        <v>526</v>
      </c>
      <c r="M586" s="14" t="s">
        <v>527</v>
      </c>
      <c r="N586" t="s">
        <v>25</v>
      </c>
      <c r="O586" t="s">
        <v>26</v>
      </c>
      <c r="P586" t="s">
        <v>91</v>
      </c>
      <c r="Q586" t="s">
        <v>83</v>
      </c>
      <c r="R586" s="5">
        <v>77070</v>
      </c>
      <c r="S586" t="s">
        <v>84</v>
      </c>
      <c r="T586" t="s">
        <v>1063</v>
      </c>
      <c r="U586" t="s">
        <v>31</v>
      </c>
      <c r="V586" t="s">
        <v>35</v>
      </c>
      <c r="W586" t="s">
        <v>1064</v>
      </c>
      <c r="X586" s="9">
        <v>853.93</v>
      </c>
      <c r="Y586">
        <v>5</v>
      </c>
      <c r="Z586" s="12">
        <v>0.3</v>
      </c>
      <c r="AA586" s="9">
        <v>-24.398</v>
      </c>
      <c r="AB586" t="str">
        <f>IF(AND(SalesData[[#This Row],[Profit]]=0,SalesData[[#This Row],[Sales]]&gt;0),"Zero-Profit Order","OK")</f>
        <v>OK</v>
      </c>
      <c r="AC586" s="9">
        <f>IFERROR(SalesData[[#This Row],[Profit]]/SalesData[[#This Row],[Sales]],0)</f>
        <v>-2.8571428571428574E-2</v>
      </c>
      <c r="AE586"/>
    </row>
    <row r="587" spans="1:31" x14ac:dyDescent="0.25">
      <c r="A587">
        <v>6185</v>
      </c>
      <c r="B587" t="s">
        <v>3376</v>
      </c>
      <c r="C587" s="2">
        <v>42192</v>
      </c>
      <c r="D587" s="13">
        <v>42717</v>
      </c>
      <c r="E587" s="8">
        <f>IF(SalesData[[#This Row],[Ship Date]]&lt;SalesData[[#This Row],[Order Date]], SalesData[[#This Row],[Ship Date]], SalesData[[#This Row],[Order Date]])</f>
        <v>42192</v>
      </c>
      <c r="F587" s="8">
        <f>IF(SalesData[[#This Row],[Ship Date]]&lt;SalesData[[#This Row],[Order Date]], SalesData[[#This Row],[Order Date]], SalesData[[#This Row],[Ship Date]])</f>
        <v>42717</v>
      </c>
      <c r="G587" s="11">
        <f>SalesData[[#This Row],[Shipdate fixed]] - SalesData[[#This Row],[Orderdate fixed]]</f>
        <v>525</v>
      </c>
      <c r="H587" s="11">
        <f>YEAR(SalesData[[#This Row],[Orderdate fixed]])</f>
        <v>2015</v>
      </c>
      <c r="I587" s="11" t="str">
        <f>"Q"&amp;ROUNDUP(MONTH(SalesData[[#This Row],[Orderdate fixed]])/3,0)</f>
        <v>Q3</v>
      </c>
      <c r="J587" s="8" t="str">
        <f>TEXT(SalesData[[#This Row],[Orderdate fixed]],"mmm")</f>
        <v>Jul</v>
      </c>
      <c r="K587" t="s">
        <v>78</v>
      </c>
      <c r="L587" t="s">
        <v>3377</v>
      </c>
      <c r="M587" s="14" t="s">
        <v>3378</v>
      </c>
      <c r="N587" t="s">
        <v>90</v>
      </c>
      <c r="O587" t="s">
        <v>26</v>
      </c>
      <c r="P587" t="s">
        <v>3379</v>
      </c>
      <c r="Q587" t="s">
        <v>1498</v>
      </c>
      <c r="R587" s="5">
        <v>97206</v>
      </c>
      <c r="S587" t="s">
        <v>51</v>
      </c>
      <c r="T587" t="s">
        <v>94</v>
      </c>
      <c r="U587" t="s">
        <v>31</v>
      </c>
      <c r="V587" t="s">
        <v>35</v>
      </c>
      <c r="W587" t="s">
        <v>95</v>
      </c>
      <c r="X587" s="9">
        <v>403.92</v>
      </c>
      <c r="Y587">
        <v>5</v>
      </c>
      <c r="Z587" s="12">
        <v>0.2</v>
      </c>
      <c r="AA587" s="9">
        <v>25.245000000000001</v>
      </c>
      <c r="AB587" t="str">
        <f>IF(AND(SalesData[[#This Row],[Profit]]=0,SalesData[[#This Row],[Sales]]&gt;0),"Zero-Profit Order","OK")</f>
        <v>OK</v>
      </c>
      <c r="AC587" s="9">
        <f>IFERROR(SalesData[[#This Row],[Profit]]/SalesData[[#This Row],[Sales]],0)</f>
        <v>6.25E-2</v>
      </c>
      <c r="AE587"/>
    </row>
    <row r="588" spans="1:31" x14ac:dyDescent="0.25">
      <c r="A588">
        <v>8608</v>
      </c>
      <c r="B588" t="s">
        <v>4055</v>
      </c>
      <c r="C588" s="2">
        <v>41682</v>
      </c>
      <c r="D588" s="13">
        <v>41888</v>
      </c>
      <c r="E588" s="8">
        <f>IF(SalesData[[#This Row],[Ship Date]]&lt;SalesData[[#This Row],[Order Date]], SalesData[[#This Row],[Ship Date]], SalesData[[#This Row],[Order Date]])</f>
        <v>41682</v>
      </c>
      <c r="F588" s="8">
        <f>IF(SalesData[[#This Row],[Ship Date]]&lt;SalesData[[#This Row],[Order Date]], SalesData[[#This Row],[Order Date]], SalesData[[#This Row],[Ship Date]])</f>
        <v>41888</v>
      </c>
      <c r="G588" s="11">
        <f>SalesData[[#This Row],[Shipdate fixed]] - SalesData[[#This Row],[Orderdate fixed]]</f>
        <v>206</v>
      </c>
      <c r="H588" s="11">
        <f>YEAR(SalesData[[#This Row],[Orderdate fixed]])</f>
        <v>2014</v>
      </c>
      <c r="I588" s="11" t="str">
        <f>"Q"&amp;ROUNDUP(MONTH(SalesData[[#This Row],[Orderdate fixed]])/3,0)</f>
        <v>Q1</v>
      </c>
      <c r="J588" s="8" t="str">
        <f>TEXT(SalesData[[#This Row],[Orderdate fixed]],"mmm")</f>
        <v>Feb</v>
      </c>
      <c r="K588" t="s">
        <v>38</v>
      </c>
      <c r="L588" t="s">
        <v>1753</v>
      </c>
      <c r="M588" s="14" t="s">
        <v>1754</v>
      </c>
      <c r="N588" t="s">
        <v>25</v>
      </c>
      <c r="O588" t="s">
        <v>26</v>
      </c>
      <c r="P588" t="s">
        <v>158</v>
      </c>
      <c r="Q588" t="s">
        <v>109</v>
      </c>
      <c r="R588" s="5">
        <v>10035</v>
      </c>
      <c r="S588" t="s">
        <v>62</v>
      </c>
      <c r="T588" t="s">
        <v>1499</v>
      </c>
      <c r="U588" t="s">
        <v>31</v>
      </c>
      <c r="V588" t="s">
        <v>53</v>
      </c>
      <c r="W588" t="s">
        <v>1500</v>
      </c>
      <c r="X588" s="9">
        <v>56.96</v>
      </c>
      <c r="Y588">
        <v>2</v>
      </c>
      <c r="Z588" s="12">
        <v>0</v>
      </c>
      <c r="AA588" s="9">
        <v>21.075199999999999</v>
      </c>
      <c r="AB588" t="str">
        <f>IF(AND(SalesData[[#This Row],[Profit]]=0,SalesData[[#This Row],[Sales]]&gt;0),"Zero-Profit Order","OK")</f>
        <v>OK</v>
      </c>
      <c r="AC588" s="9">
        <f>IFERROR(SalesData[[#This Row],[Profit]]/SalesData[[#This Row],[Sales]],0)</f>
        <v>0.37</v>
      </c>
      <c r="AE588"/>
    </row>
    <row r="589" spans="1:31" x14ac:dyDescent="0.25">
      <c r="A589">
        <v>2646</v>
      </c>
      <c r="B589" t="s">
        <v>1999</v>
      </c>
      <c r="C589" s="2">
        <v>41722</v>
      </c>
      <c r="D589" s="13">
        <v>41982</v>
      </c>
      <c r="E589" s="8">
        <f>IF(SalesData[[#This Row],[Ship Date]]&lt;SalesData[[#This Row],[Order Date]], SalesData[[#This Row],[Ship Date]], SalesData[[#This Row],[Order Date]])</f>
        <v>41722</v>
      </c>
      <c r="F589" s="8">
        <f>IF(SalesData[[#This Row],[Ship Date]]&lt;SalesData[[#This Row],[Order Date]], SalesData[[#This Row],[Order Date]], SalesData[[#This Row],[Ship Date]])</f>
        <v>41982</v>
      </c>
      <c r="G589" s="11">
        <f>SalesData[[#This Row],[Shipdate fixed]] - SalesData[[#This Row],[Orderdate fixed]]</f>
        <v>260</v>
      </c>
      <c r="H589" s="11">
        <f>YEAR(SalesData[[#This Row],[Orderdate fixed]])</f>
        <v>2014</v>
      </c>
      <c r="I589" s="11" t="str">
        <f>"Q"&amp;ROUNDUP(MONTH(SalesData[[#This Row],[Orderdate fixed]])/3,0)</f>
        <v>Q1</v>
      </c>
      <c r="J589" s="8" t="str">
        <f>TEXT(SalesData[[#This Row],[Orderdate fixed]],"mmm")</f>
        <v>Mar</v>
      </c>
      <c r="K589" t="s">
        <v>22</v>
      </c>
      <c r="L589" t="s">
        <v>2000</v>
      </c>
      <c r="M589" s="14" t="s">
        <v>2001</v>
      </c>
      <c r="N589" t="s">
        <v>25</v>
      </c>
      <c r="O589" t="s">
        <v>26</v>
      </c>
      <c r="P589" t="s">
        <v>2002</v>
      </c>
      <c r="Q589" t="s">
        <v>1503</v>
      </c>
      <c r="R589" s="5">
        <v>74133</v>
      </c>
      <c r="S589" t="s">
        <v>84</v>
      </c>
      <c r="T589" t="s">
        <v>1292</v>
      </c>
      <c r="U589" t="s">
        <v>31</v>
      </c>
      <c r="V589" t="s">
        <v>53</v>
      </c>
      <c r="W589" t="s">
        <v>2003</v>
      </c>
      <c r="X589" s="9">
        <v>57.69</v>
      </c>
      <c r="Y589">
        <v>3</v>
      </c>
      <c r="Z589" s="12">
        <v>0</v>
      </c>
      <c r="AA589" s="9">
        <v>23.652899999999999</v>
      </c>
      <c r="AB589" t="str">
        <f>IF(AND(SalesData[[#This Row],[Profit]]=0,SalesData[[#This Row],[Sales]]&gt;0),"Zero-Profit Order","OK")</f>
        <v>OK</v>
      </c>
      <c r="AC589" s="9">
        <f>IFERROR(SalesData[[#This Row],[Profit]]/SalesData[[#This Row],[Sales]],0)</f>
        <v>0.41</v>
      </c>
      <c r="AE589"/>
    </row>
    <row r="590" spans="1:31" x14ac:dyDescent="0.25">
      <c r="A590">
        <v>9411</v>
      </c>
      <c r="B590" t="s">
        <v>4251</v>
      </c>
      <c r="C590" s="2">
        <v>42440</v>
      </c>
      <c r="D590" s="13">
        <v>43082</v>
      </c>
      <c r="E590" s="8">
        <f>IF(SalesData[[#This Row],[Ship Date]]&lt;SalesData[[#This Row],[Order Date]], SalesData[[#This Row],[Ship Date]], SalesData[[#This Row],[Order Date]])</f>
        <v>42440</v>
      </c>
      <c r="F590" s="8">
        <f>IF(SalesData[[#This Row],[Ship Date]]&lt;SalesData[[#This Row],[Order Date]], SalesData[[#This Row],[Order Date]], SalesData[[#This Row],[Ship Date]])</f>
        <v>43082</v>
      </c>
      <c r="G590" s="11">
        <f>SalesData[[#This Row],[Shipdate fixed]] - SalesData[[#This Row],[Orderdate fixed]]</f>
        <v>642</v>
      </c>
      <c r="H590" s="11">
        <f>YEAR(SalesData[[#This Row],[Orderdate fixed]])</f>
        <v>2016</v>
      </c>
      <c r="I590" s="11" t="str">
        <f>"Q"&amp;ROUNDUP(MONTH(SalesData[[#This Row],[Orderdate fixed]])/3,0)</f>
        <v>Q1</v>
      </c>
      <c r="J590" s="8" t="str">
        <f>TEXT(SalesData[[#This Row],[Orderdate fixed]],"mmm")</f>
        <v>Mar</v>
      </c>
      <c r="K590" t="s">
        <v>78</v>
      </c>
      <c r="L590" t="s">
        <v>1711</v>
      </c>
      <c r="M590" s="14" t="s">
        <v>1712</v>
      </c>
      <c r="N590" t="s">
        <v>25</v>
      </c>
      <c r="O590" t="s">
        <v>26</v>
      </c>
      <c r="P590" t="s">
        <v>60</v>
      </c>
      <c r="Q590" t="s">
        <v>61</v>
      </c>
      <c r="R590" s="5">
        <v>19143</v>
      </c>
      <c r="S590" t="s">
        <v>62</v>
      </c>
      <c r="T590" t="s">
        <v>611</v>
      </c>
      <c r="U590" t="s">
        <v>31</v>
      </c>
      <c r="V590" t="s">
        <v>53</v>
      </c>
      <c r="W590" t="s">
        <v>612</v>
      </c>
      <c r="X590" s="9">
        <v>87.92</v>
      </c>
      <c r="Y590">
        <v>5</v>
      </c>
      <c r="Z590" s="12">
        <v>0.2</v>
      </c>
      <c r="AA590" s="9">
        <v>15.385999999999999</v>
      </c>
      <c r="AB590" t="str">
        <f>IF(AND(SalesData[[#This Row],[Profit]]=0,SalesData[[#This Row],[Sales]]&gt;0),"Zero-Profit Order","OK")</f>
        <v>OK</v>
      </c>
      <c r="AC590" s="9">
        <f>IFERROR(SalesData[[#This Row],[Profit]]/SalesData[[#This Row],[Sales]],0)</f>
        <v>0.17499999999999999</v>
      </c>
      <c r="AE590"/>
    </row>
    <row r="591" spans="1:31" x14ac:dyDescent="0.25">
      <c r="A591">
        <v>2076</v>
      </c>
      <c r="B591" t="s">
        <v>1658</v>
      </c>
      <c r="C591" s="2">
        <v>41658</v>
      </c>
      <c r="D591" s="13">
        <v>41771</v>
      </c>
      <c r="E591" s="8">
        <f>IF(SalesData[[#This Row],[Ship Date]]&lt;SalesData[[#This Row],[Order Date]], SalesData[[#This Row],[Ship Date]], SalesData[[#This Row],[Order Date]])</f>
        <v>41658</v>
      </c>
      <c r="F591" s="8">
        <f>IF(SalesData[[#This Row],[Ship Date]]&lt;SalesData[[#This Row],[Order Date]], SalesData[[#This Row],[Order Date]], SalesData[[#This Row],[Ship Date]])</f>
        <v>41771</v>
      </c>
      <c r="G591" s="11">
        <f>SalesData[[#This Row],[Shipdate fixed]] - SalesData[[#This Row],[Orderdate fixed]]</f>
        <v>113</v>
      </c>
      <c r="H591" s="11">
        <f>YEAR(SalesData[[#This Row],[Orderdate fixed]])</f>
        <v>2014</v>
      </c>
      <c r="I591" s="11" t="str">
        <f>"Q"&amp;ROUNDUP(MONTH(SalesData[[#This Row],[Orderdate fixed]])/3,0)</f>
        <v>Q1</v>
      </c>
      <c r="J591" s="8" t="str">
        <f>TEXT(SalesData[[#This Row],[Orderdate fixed]],"mmm")</f>
        <v>Jan</v>
      </c>
      <c r="K591" t="s">
        <v>38</v>
      </c>
      <c r="L591" t="s">
        <v>1659</v>
      </c>
      <c r="M591" s="14" t="s">
        <v>1660</v>
      </c>
      <c r="N591" t="s">
        <v>25</v>
      </c>
      <c r="O591" t="s">
        <v>26</v>
      </c>
      <c r="P591" t="s">
        <v>310</v>
      </c>
      <c r="Q591" t="s">
        <v>50</v>
      </c>
      <c r="R591" s="5">
        <v>94122</v>
      </c>
      <c r="S591" t="s">
        <v>51</v>
      </c>
      <c r="T591" t="s">
        <v>345</v>
      </c>
      <c r="U591" t="s">
        <v>31</v>
      </c>
      <c r="V591" t="s">
        <v>53</v>
      </c>
      <c r="W591" t="s">
        <v>346</v>
      </c>
      <c r="X591" s="9">
        <v>58.2</v>
      </c>
      <c r="Y591">
        <v>3</v>
      </c>
      <c r="Z591" s="12">
        <v>0</v>
      </c>
      <c r="AA591" s="9">
        <v>28.518000000000001</v>
      </c>
      <c r="AB591" t="str">
        <f>IF(AND(SalesData[[#This Row],[Profit]]=0,SalesData[[#This Row],[Sales]]&gt;0),"Zero-Profit Order","OK")</f>
        <v>OK</v>
      </c>
      <c r="AC591" s="9">
        <f>IFERROR(SalesData[[#This Row],[Profit]]/SalesData[[#This Row],[Sales]],0)</f>
        <v>0.49</v>
      </c>
      <c r="AE591"/>
    </row>
    <row r="592" spans="1:31" x14ac:dyDescent="0.25">
      <c r="A592">
        <v>7591</v>
      </c>
      <c r="B592" t="s">
        <v>3780</v>
      </c>
      <c r="C592" s="2">
        <v>42086</v>
      </c>
      <c r="D592" s="13">
        <v>42622</v>
      </c>
      <c r="E592" s="8">
        <f>IF(SalesData[[#This Row],[Ship Date]]&lt;SalesData[[#This Row],[Order Date]], SalesData[[#This Row],[Ship Date]], SalesData[[#This Row],[Order Date]])</f>
        <v>42086</v>
      </c>
      <c r="F592" s="8">
        <f>IF(SalesData[[#This Row],[Ship Date]]&lt;SalesData[[#This Row],[Order Date]], SalesData[[#This Row],[Order Date]], SalesData[[#This Row],[Ship Date]])</f>
        <v>42622</v>
      </c>
      <c r="G592" s="11">
        <f>SalesData[[#This Row],[Shipdate fixed]] - SalesData[[#This Row],[Orderdate fixed]]</f>
        <v>536</v>
      </c>
      <c r="H592" s="11">
        <f>YEAR(SalesData[[#This Row],[Orderdate fixed]])</f>
        <v>2015</v>
      </c>
      <c r="I592" s="11" t="str">
        <f>"Q"&amp;ROUNDUP(MONTH(SalesData[[#This Row],[Orderdate fixed]])/3,0)</f>
        <v>Q1</v>
      </c>
      <c r="J592" s="8" t="str">
        <f>TEXT(SalesData[[#This Row],[Orderdate fixed]],"mmm")</f>
        <v>Mar</v>
      </c>
      <c r="K592" t="s">
        <v>38</v>
      </c>
      <c r="L592" t="s">
        <v>3151</v>
      </c>
      <c r="M592" s="14" t="s">
        <v>3152</v>
      </c>
      <c r="N592" t="s">
        <v>25</v>
      </c>
      <c r="O592" t="s">
        <v>26</v>
      </c>
      <c r="P592" t="s">
        <v>60</v>
      </c>
      <c r="Q592" t="s">
        <v>61</v>
      </c>
      <c r="R592" s="5">
        <v>19134</v>
      </c>
      <c r="S592" t="s">
        <v>62</v>
      </c>
      <c r="T592" t="s">
        <v>136</v>
      </c>
      <c r="U592" t="s">
        <v>31</v>
      </c>
      <c r="V592" t="s">
        <v>53</v>
      </c>
      <c r="W592" t="s">
        <v>137</v>
      </c>
      <c r="X592" s="9">
        <v>58.247999999999998</v>
      </c>
      <c r="Y592">
        <v>9</v>
      </c>
      <c r="Z592" s="12">
        <v>0.2</v>
      </c>
      <c r="AA592" s="9">
        <v>11.6496</v>
      </c>
      <c r="AB592" t="str">
        <f>IF(AND(SalesData[[#This Row],[Profit]]=0,SalesData[[#This Row],[Sales]]&gt;0),"Zero-Profit Order","OK")</f>
        <v>OK</v>
      </c>
      <c r="AC592" s="9">
        <f>IFERROR(SalesData[[#This Row],[Profit]]/SalesData[[#This Row],[Sales]],0)</f>
        <v>0.2</v>
      </c>
      <c r="AE592"/>
    </row>
    <row r="593" spans="1:31" x14ac:dyDescent="0.25">
      <c r="A593">
        <v>2788</v>
      </c>
      <c r="B593" t="s">
        <v>2074</v>
      </c>
      <c r="C593" s="2">
        <v>41664</v>
      </c>
      <c r="D593" s="13">
        <v>41802</v>
      </c>
      <c r="E593" s="8">
        <f>IF(SalesData[[#This Row],[Ship Date]]&lt;SalesData[[#This Row],[Order Date]], SalesData[[#This Row],[Ship Date]], SalesData[[#This Row],[Order Date]])</f>
        <v>41664</v>
      </c>
      <c r="F593" s="8">
        <f>IF(SalesData[[#This Row],[Ship Date]]&lt;SalesData[[#This Row],[Order Date]], SalesData[[#This Row],[Order Date]], SalesData[[#This Row],[Ship Date]])</f>
        <v>41802</v>
      </c>
      <c r="G593" s="11">
        <f>SalesData[[#This Row],[Shipdate fixed]] - SalesData[[#This Row],[Orderdate fixed]]</f>
        <v>138</v>
      </c>
      <c r="H593" s="11">
        <f>YEAR(SalesData[[#This Row],[Orderdate fixed]])</f>
        <v>2014</v>
      </c>
      <c r="I593" s="11" t="str">
        <f>"Q"&amp;ROUNDUP(MONTH(SalesData[[#This Row],[Orderdate fixed]])/3,0)</f>
        <v>Q1</v>
      </c>
      <c r="J593" s="8" t="str">
        <f>TEXT(SalesData[[#This Row],[Orderdate fixed]],"mmm")</f>
        <v>Jan</v>
      </c>
      <c r="K593" t="s">
        <v>38</v>
      </c>
      <c r="L593" t="s">
        <v>2075</v>
      </c>
      <c r="M593" s="14" t="s">
        <v>2076</v>
      </c>
      <c r="N593" t="s">
        <v>81</v>
      </c>
      <c r="O593" t="s">
        <v>26</v>
      </c>
      <c r="P593" t="s">
        <v>2077</v>
      </c>
      <c r="Q593" t="s">
        <v>83</v>
      </c>
      <c r="R593" s="5">
        <v>78415</v>
      </c>
      <c r="S593" t="s">
        <v>84</v>
      </c>
      <c r="T593" t="s">
        <v>371</v>
      </c>
      <c r="U593" t="s">
        <v>31</v>
      </c>
      <c r="V593" t="s">
        <v>53</v>
      </c>
      <c r="W593" t="s">
        <v>372</v>
      </c>
      <c r="X593" s="9">
        <v>58.36</v>
      </c>
      <c r="Y593">
        <v>5</v>
      </c>
      <c r="Z593" s="12">
        <v>0.6</v>
      </c>
      <c r="AA593" s="9">
        <v>-24.803000000000001</v>
      </c>
      <c r="AB593" t="str">
        <f>IF(AND(SalesData[[#This Row],[Profit]]=0,SalesData[[#This Row],[Sales]]&gt;0),"Zero-Profit Order","OK")</f>
        <v>OK</v>
      </c>
      <c r="AC593" s="9">
        <f>IFERROR(SalesData[[#This Row],[Profit]]/SalesData[[#This Row],[Sales]],0)</f>
        <v>-0.42500000000000004</v>
      </c>
      <c r="AE593"/>
    </row>
    <row r="594" spans="1:31" x14ac:dyDescent="0.25">
      <c r="A594">
        <v>3180</v>
      </c>
      <c r="B594" t="s">
        <v>2325</v>
      </c>
      <c r="C594" s="2">
        <v>42338</v>
      </c>
      <c r="D594" s="13">
        <v>43051</v>
      </c>
      <c r="E594" s="8">
        <f>IF(SalesData[[#This Row],[Ship Date]]&lt;SalesData[[#This Row],[Order Date]], SalesData[[#This Row],[Ship Date]], SalesData[[#This Row],[Order Date]])</f>
        <v>42338</v>
      </c>
      <c r="F594" s="8">
        <f>IF(SalesData[[#This Row],[Ship Date]]&lt;SalesData[[#This Row],[Order Date]], SalesData[[#This Row],[Order Date]], SalesData[[#This Row],[Ship Date]])</f>
        <v>43051</v>
      </c>
      <c r="G594" s="11">
        <f>SalesData[[#This Row],[Shipdate fixed]] - SalesData[[#This Row],[Orderdate fixed]]</f>
        <v>713</v>
      </c>
      <c r="H594" s="11">
        <f>YEAR(SalesData[[#This Row],[Orderdate fixed]])</f>
        <v>2015</v>
      </c>
      <c r="I594" s="11" t="str">
        <f>"Q"&amp;ROUNDUP(MONTH(SalesData[[#This Row],[Orderdate fixed]])/3,0)</f>
        <v>Q4</v>
      </c>
      <c r="J594" s="8" t="str">
        <f>TEXT(SalesData[[#This Row],[Orderdate fixed]],"mmm")</f>
        <v>Nov</v>
      </c>
      <c r="K594" t="s">
        <v>38</v>
      </c>
      <c r="L594" t="s">
        <v>2326</v>
      </c>
      <c r="M594" s="14" t="s">
        <v>2327</v>
      </c>
      <c r="N594" t="s">
        <v>81</v>
      </c>
      <c r="O594" t="s">
        <v>26</v>
      </c>
      <c r="P594" t="s">
        <v>158</v>
      </c>
      <c r="Q594" t="s">
        <v>109</v>
      </c>
      <c r="R594" s="5">
        <v>10011</v>
      </c>
      <c r="S594" t="s">
        <v>62</v>
      </c>
      <c r="T594" t="s">
        <v>216</v>
      </c>
      <c r="U594" t="s">
        <v>31</v>
      </c>
      <c r="V594" t="s">
        <v>53</v>
      </c>
      <c r="W594" t="s">
        <v>217</v>
      </c>
      <c r="X594" s="9">
        <v>58.68</v>
      </c>
      <c r="Y594">
        <v>2</v>
      </c>
      <c r="Z594" s="12">
        <v>0</v>
      </c>
      <c r="AA594" s="9">
        <v>18.190799999999999</v>
      </c>
      <c r="AB594" t="str">
        <f>IF(AND(SalesData[[#This Row],[Profit]]=0,SalesData[[#This Row],[Sales]]&gt;0),"Zero-Profit Order","OK")</f>
        <v>OK</v>
      </c>
      <c r="AC594" s="9">
        <f>IFERROR(SalesData[[#This Row],[Profit]]/SalesData[[#This Row],[Sales]],0)</f>
        <v>0.31</v>
      </c>
      <c r="AE594"/>
    </row>
    <row r="595" spans="1:31" x14ac:dyDescent="0.25">
      <c r="A595">
        <v>5731</v>
      </c>
      <c r="B595" t="s">
        <v>3232</v>
      </c>
      <c r="C595" s="2">
        <v>42397</v>
      </c>
      <c r="D595" s="13">
        <v>43082</v>
      </c>
      <c r="E595" s="8">
        <f>IF(SalesData[[#This Row],[Ship Date]]&lt;SalesData[[#This Row],[Order Date]], SalesData[[#This Row],[Ship Date]], SalesData[[#This Row],[Order Date]])</f>
        <v>42397</v>
      </c>
      <c r="F595" s="8">
        <f>IF(SalesData[[#This Row],[Ship Date]]&lt;SalesData[[#This Row],[Order Date]], SalesData[[#This Row],[Order Date]], SalesData[[#This Row],[Ship Date]])</f>
        <v>43082</v>
      </c>
      <c r="G595" s="11">
        <f>SalesData[[#This Row],[Shipdate fixed]] - SalesData[[#This Row],[Orderdate fixed]]</f>
        <v>685</v>
      </c>
      <c r="H595" s="11">
        <f>YEAR(SalesData[[#This Row],[Orderdate fixed]])</f>
        <v>2016</v>
      </c>
      <c r="I595" s="11" t="str">
        <f>"Q"&amp;ROUNDUP(MONTH(SalesData[[#This Row],[Orderdate fixed]])/3,0)</f>
        <v>Q1</v>
      </c>
      <c r="J595" s="8" t="str">
        <f>TEXT(SalesData[[#This Row],[Orderdate fixed]],"mmm")</f>
        <v>Jan</v>
      </c>
      <c r="K595" t="s">
        <v>38</v>
      </c>
      <c r="L595" t="s">
        <v>513</v>
      </c>
      <c r="M595" s="14" t="s">
        <v>514</v>
      </c>
      <c r="N595" t="s">
        <v>25</v>
      </c>
      <c r="O595" t="s">
        <v>26</v>
      </c>
      <c r="P595" t="s">
        <v>1466</v>
      </c>
      <c r="Q595" t="s">
        <v>222</v>
      </c>
      <c r="R595" s="5">
        <v>53711</v>
      </c>
      <c r="S595" t="s">
        <v>84</v>
      </c>
      <c r="T595" t="s">
        <v>1457</v>
      </c>
      <c r="U595" t="s">
        <v>31</v>
      </c>
      <c r="V595" t="s">
        <v>32</v>
      </c>
      <c r="W595" t="s">
        <v>1458</v>
      </c>
      <c r="X595" s="9">
        <v>459.92</v>
      </c>
      <c r="Y595">
        <v>4</v>
      </c>
      <c r="Z595" s="12">
        <v>0</v>
      </c>
      <c r="AA595" s="9">
        <v>41.392800000000001</v>
      </c>
      <c r="AB595" t="str">
        <f>IF(AND(SalesData[[#This Row],[Profit]]=0,SalesData[[#This Row],[Sales]]&gt;0),"Zero-Profit Order","OK")</f>
        <v>OK</v>
      </c>
      <c r="AC595" s="9">
        <f>IFERROR(SalesData[[#This Row],[Profit]]/SalesData[[#This Row],[Sales]],0)</f>
        <v>0.09</v>
      </c>
      <c r="AE595"/>
    </row>
    <row r="596" spans="1:31" x14ac:dyDescent="0.25">
      <c r="A596">
        <v>1469</v>
      </c>
      <c r="B596" t="s">
        <v>1284</v>
      </c>
      <c r="C596" s="2">
        <v>42422</v>
      </c>
      <c r="D596" s="13">
        <v>43082</v>
      </c>
      <c r="E596" s="8">
        <f>IF(SalesData[[#This Row],[Ship Date]]&lt;SalesData[[#This Row],[Order Date]], SalesData[[#This Row],[Ship Date]], SalesData[[#This Row],[Order Date]])</f>
        <v>42422</v>
      </c>
      <c r="F596" s="8">
        <f>IF(SalesData[[#This Row],[Ship Date]]&lt;SalesData[[#This Row],[Order Date]], SalesData[[#This Row],[Order Date]], SalesData[[#This Row],[Ship Date]])</f>
        <v>43082</v>
      </c>
      <c r="G596" s="11">
        <f>SalesData[[#This Row],[Shipdate fixed]] - SalesData[[#This Row],[Orderdate fixed]]</f>
        <v>660</v>
      </c>
      <c r="H596" s="11">
        <f>YEAR(SalesData[[#This Row],[Orderdate fixed]])</f>
        <v>2016</v>
      </c>
      <c r="I596" s="11" t="str">
        <f>"Q"&amp;ROUNDUP(MONTH(SalesData[[#This Row],[Orderdate fixed]])/3,0)</f>
        <v>Q1</v>
      </c>
      <c r="J596" s="8" t="str">
        <f>TEXT(SalesData[[#This Row],[Orderdate fixed]],"mmm")</f>
        <v>Feb</v>
      </c>
      <c r="K596" t="s">
        <v>38</v>
      </c>
      <c r="L596" t="s">
        <v>1285</v>
      </c>
      <c r="M596" s="14" t="s">
        <v>1286</v>
      </c>
      <c r="N596" t="s">
        <v>81</v>
      </c>
      <c r="O596" t="s">
        <v>26</v>
      </c>
      <c r="P596" t="s">
        <v>271</v>
      </c>
      <c r="Q596" t="s">
        <v>272</v>
      </c>
      <c r="R596" s="5">
        <v>48234</v>
      </c>
      <c r="S596" t="s">
        <v>84</v>
      </c>
      <c r="T596" t="s">
        <v>1287</v>
      </c>
      <c r="U596" t="s">
        <v>31</v>
      </c>
      <c r="V596" t="s">
        <v>35</v>
      </c>
      <c r="W596" t="s">
        <v>1288</v>
      </c>
      <c r="X596" s="9">
        <v>872.94</v>
      </c>
      <c r="Y596">
        <v>3</v>
      </c>
      <c r="Z596" s="12">
        <v>0</v>
      </c>
      <c r="AA596" s="9">
        <v>226.96440000000001</v>
      </c>
      <c r="AB596" t="str">
        <f>IF(AND(SalesData[[#This Row],[Profit]]=0,SalesData[[#This Row],[Sales]]&gt;0),"Zero-Profit Order","OK")</f>
        <v>OK</v>
      </c>
      <c r="AC596" s="9">
        <f>IFERROR(SalesData[[#This Row],[Profit]]/SalesData[[#This Row],[Sales]],0)</f>
        <v>0.26</v>
      </c>
      <c r="AE596"/>
    </row>
    <row r="597" spans="1:31" x14ac:dyDescent="0.25">
      <c r="A597">
        <v>2372</v>
      </c>
      <c r="B597" t="s">
        <v>1836</v>
      </c>
      <c r="C597" s="2">
        <v>42119</v>
      </c>
      <c r="D597" s="13">
        <v>42681</v>
      </c>
      <c r="E597" s="8">
        <f>IF(SalesData[[#This Row],[Ship Date]]&lt;SalesData[[#This Row],[Order Date]], SalesData[[#This Row],[Ship Date]], SalesData[[#This Row],[Order Date]])</f>
        <v>42119</v>
      </c>
      <c r="F597" s="8">
        <f>IF(SalesData[[#This Row],[Ship Date]]&lt;SalesData[[#This Row],[Order Date]], SalesData[[#This Row],[Order Date]], SalesData[[#This Row],[Ship Date]])</f>
        <v>42681</v>
      </c>
      <c r="G597" s="11">
        <f>SalesData[[#This Row],[Shipdate fixed]] - SalesData[[#This Row],[Orderdate fixed]]</f>
        <v>562</v>
      </c>
      <c r="H597" s="11">
        <f>YEAR(SalesData[[#This Row],[Orderdate fixed]])</f>
        <v>2015</v>
      </c>
      <c r="I597" s="11" t="str">
        <f>"Q"&amp;ROUNDUP(MONTH(SalesData[[#This Row],[Orderdate fixed]])/3,0)</f>
        <v>Q2</v>
      </c>
      <c r="J597" s="8" t="str">
        <f>TEXT(SalesData[[#This Row],[Orderdate fixed]],"mmm")</f>
        <v>Apr</v>
      </c>
      <c r="K597" t="s">
        <v>22</v>
      </c>
      <c r="L597" t="s">
        <v>1837</v>
      </c>
      <c r="M597" s="14" t="s">
        <v>1838</v>
      </c>
      <c r="N597" t="s">
        <v>81</v>
      </c>
      <c r="O597" t="s">
        <v>26</v>
      </c>
      <c r="P597" t="s">
        <v>164</v>
      </c>
      <c r="Q597" t="s">
        <v>121</v>
      </c>
      <c r="R597" s="5">
        <v>60505</v>
      </c>
      <c r="S597" t="s">
        <v>84</v>
      </c>
      <c r="T597" t="s">
        <v>1523</v>
      </c>
      <c r="U597" t="s">
        <v>31</v>
      </c>
      <c r="V597" t="s">
        <v>53</v>
      </c>
      <c r="W597" t="s">
        <v>1524</v>
      </c>
      <c r="X597" s="9">
        <v>60.287999999999997</v>
      </c>
      <c r="Y597">
        <v>8</v>
      </c>
      <c r="Z597" s="12">
        <v>0.6</v>
      </c>
      <c r="AA597" s="9">
        <v>-27.1296</v>
      </c>
      <c r="AB597" t="str">
        <f>IF(AND(SalesData[[#This Row],[Profit]]=0,SalesData[[#This Row],[Sales]]&gt;0),"Zero-Profit Order","OK")</f>
        <v>OK</v>
      </c>
      <c r="AC597" s="9">
        <f>IFERROR(SalesData[[#This Row],[Profit]]/SalesData[[#This Row],[Sales]],0)</f>
        <v>-0.45</v>
      </c>
      <c r="AE597"/>
    </row>
    <row r="598" spans="1:31" x14ac:dyDescent="0.25">
      <c r="A598">
        <v>4292</v>
      </c>
      <c r="B598" t="s">
        <v>2758</v>
      </c>
      <c r="C598" s="2">
        <v>42423</v>
      </c>
      <c r="D598" s="13">
        <v>43082</v>
      </c>
      <c r="E598" s="8">
        <f>IF(SalesData[[#This Row],[Ship Date]]&lt;SalesData[[#This Row],[Order Date]], SalesData[[#This Row],[Ship Date]], SalesData[[#This Row],[Order Date]])</f>
        <v>42423</v>
      </c>
      <c r="F598" s="8">
        <f>IF(SalesData[[#This Row],[Ship Date]]&lt;SalesData[[#This Row],[Order Date]], SalesData[[#This Row],[Order Date]], SalesData[[#This Row],[Ship Date]])</f>
        <v>43082</v>
      </c>
      <c r="G598" s="11">
        <f>SalesData[[#This Row],[Shipdate fixed]] - SalesData[[#This Row],[Orderdate fixed]]</f>
        <v>659</v>
      </c>
      <c r="H598" s="11">
        <f>YEAR(SalesData[[#This Row],[Orderdate fixed]])</f>
        <v>2016</v>
      </c>
      <c r="I598" s="11" t="str">
        <f>"Q"&amp;ROUNDUP(MONTH(SalesData[[#This Row],[Orderdate fixed]])/3,0)</f>
        <v>Q1</v>
      </c>
      <c r="J598" s="8" t="str">
        <f>TEXT(SalesData[[#This Row],[Orderdate fixed]],"mmm")</f>
        <v>Feb</v>
      </c>
      <c r="K598" t="s">
        <v>22</v>
      </c>
      <c r="L598" t="s">
        <v>1304</v>
      </c>
      <c r="M598" s="14" t="s">
        <v>1305</v>
      </c>
      <c r="N598" t="s">
        <v>90</v>
      </c>
      <c r="O598" t="s">
        <v>26</v>
      </c>
      <c r="P598" t="s">
        <v>49</v>
      </c>
      <c r="Q598" t="s">
        <v>50</v>
      </c>
      <c r="R598" s="5">
        <v>90004</v>
      </c>
      <c r="S598" t="s">
        <v>51</v>
      </c>
      <c r="T598" t="s">
        <v>273</v>
      </c>
      <c r="U598" t="s">
        <v>31</v>
      </c>
      <c r="V598" t="s">
        <v>44</v>
      </c>
      <c r="W598" t="s">
        <v>274</v>
      </c>
      <c r="X598" s="9">
        <v>896.32799999999997</v>
      </c>
      <c r="Y598">
        <v>9</v>
      </c>
      <c r="Z598" s="12">
        <v>0.2</v>
      </c>
      <c r="AA598" s="9">
        <v>22.408200000000001</v>
      </c>
      <c r="AB598" t="str">
        <f>IF(AND(SalesData[[#This Row],[Profit]]=0,SalesData[[#This Row],[Sales]]&gt;0),"Zero-Profit Order","OK")</f>
        <v>OK</v>
      </c>
      <c r="AC598" s="9">
        <f>IFERROR(SalesData[[#This Row],[Profit]]/SalesData[[#This Row],[Sales]],0)</f>
        <v>2.5000000000000001E-2</v>
      </c>
      <c r="AE598"/>
    </row>
    <row r="599" spans="1:31" x14ac:dyDescent="0.25">
      <c r="A599">
        <v>1248</v>
      </c>
      <c r="B599" t="s">
        <v>1111</v>
      </c>
      <c r="C599" s="2">
        <v>41804</v>
      </c>
      <c r="D599" s="13">
        <v>41987</v>
      </c>
      <c r="E599" s="8">
        <f>IF(SalesData[[#This Row],[Ship Date]]&lt;SalesData[[#This Row],[Order Date]], SalesData[[#This Row],[Ship Date]], SalesData[[#This Row],[Order Date]])</f>
        <v>41804</v>
      </c>
      <c r="F599" s="8">
        <f>IF(SalesData[[#This Row],[Ship Date]]&lt;SalesData[[#This Row],[Order Date]], SalesData[[#This Row],[Order Date]], SalesData[[#This Row],[Ship Date]])</f>
        <v>41987</v>
      </c>
      <c r="G599" s="11">
        <f>SalesData[[#This Row],[Shipdate fixed]] - SalesData[[#This Row],[Orderdate fixed]]</f>
        <v>183</v>
      </c>
      <c r="H599" s="11">
        <f>YEAR(SalesData[[#This Row],[Orderdate fixed]])</f>
        <v>2014</v>
      </c>
      <c r="I599" s="11" t="str">
        <f>"Q"&amp;ROUNDUP(MONTH(SalesData[[#This Row],[Orderdate fixed]])/3,0)</f>
        <v>Q2</v>
      </c>
      <c r="J599" s="8" t="str">
        <f>TEXT(SalesData[[#This Row],[Orderdate fixed]],"mmm")</f>
        <v>Jun</v>
      </c>
      <c r="K599" t="s">
        <v>22</v>
      </c>
      <c r="L599" t="s">
        <v>1112</v>
      </c>
      <c r="M599" s="14" t="s">
        <v>1113</v>
      </c>
      <c r="N599" t="s">
        <v>25</v>
      </c>
      <c r="O599" t="s">
        <v>26</v>
      </c>
      <c r="P599" t="s">
        <v>1114</v>
      </c>
      <c r="Q599" t="s">
        <v>50</v>
      </c>
      <c r="R599" s="5">
        <v>93727</v>
      </c>
      <c r="S599" t="s">
        <v>51</v>
      </c>
      <c r="T599" t="s">
        <v>1117</v>
      </c>
      <c r="U599" t="s">
        <v>31</v>
      </c>
      <c r="V599" t="s">
        <v>32</v>
      </c>
      <c r="W599" t="s">
        <v>1118</v>
      </c>
      <c r="X599" s="9">
        <v>254.97450000000001</v>
      </c>
      <c r="Y599">
        <v>3</v>
      </c>
      <c r="Z599" s="12">
        <v>0.15</v>
      </c>
      <c r="AA599" s="9">
        <v>11.998799999999999</v>
      </c>
      <c r="AB599" t="str">
        <f>IF(AND(SalesData[[#This Row],[Profit]]=0,SalesData[[#This Row],[Sales]]&gt;0),"Zero-Profit Order","OK")</f>
        <v>OK</v>
      </c>
      <c r="AC599" s="9">
        <f>IFERROR(SalesData[[#This Row],[Profit]]/SalesData[[#This Row],[Sales]],0)</f>
        <v>4.7058823529411764E-2</v>
      </c>
      <c r="AE599"/>
    </row>
    <row r="600" spans="1:31" x14ac:dyDescent="0.25">
      <c r="A600">
        <v>5999</v>
      </c>
      <c r="B600" t="s">
        <v>3322</v>
      </c>
      <c r="C600" s="2">
        <v>41768</v>
      </c>
      <c r="D600" s="13">
        <v>41987</v>
      </c>
      <c r="E600" s="8">
        <f>IF(SalesData[[#This Row],[Ship Date]]&lt;SalesData[[#This Row],[Order Date]], SalesData[[#This Row],[Ship Date]], SalesData[[#This Row],[Order Date]])</f>
        <v>41768</v>
      </c>
      <c r="F600" s="8">
        <f>IF(SalesData[[#This Row],[Ship Date]]&lt;SalesData[[#This Row],[Order Date]], SalesData[[#This Row],[Order Date]], SalesData[[#This Row],[Ship Date]])</f>
        <v>41987</v>
      </c>
      <c r="G600" s="11">
        <f>SalesData[[#This Row],[Shipdate fixed]] - SalesData[[#This Row],[Orderdate fixed]]</f>
        <v>219</v>
      </c>
      <c r="H600" s="11">
        <f>YEAR(SalesData[[#This Row],[Orderdate fixed]])</f>
        <v>2014</v>
      </c>
      <c r="I600" s="11" t="str">
        <f>"Q"&amp;ROUNDUP(MONTH(SalesData[[#This Row],[Orderdate fixed]])/3,0)</f>
        <v>Q2</v>
      </c>
      <c r="J600" s="8" t="str">
        <f>TEXT(SalesData[[#This Row],[Orderdate fixed]],"mmm")</f>
        <v>May</v>
      </c>
      <c r="K600" t="s">
        <v>38</v>
      </c>
      <c r="L600" t="s">
        <v>2005</v>
      </c>
      <c r="M600" s="14" t="s">
        <v>2006</v>
      </c>
      <c r="N600" t="s">
        <v>81</v>
      </c>
      <c r="O600" t="s">
        <v>26</v>
      </c>
      <c r="P600" t="s">
        <v>3323</v>
      </c>
      <c r="Q600" t="s">
        <v>2261</v>
      </c>
      <c r="R600" s="5">
        <v>83605</v>
      </c>
      <c r="S600" t="s">
        <v>51</v>
      </c>
      <c r="T600" t="s">
        <v>1122</v>
      </c>
      <c r="U600" t="s">
        <v>31</v>
      </c>
      <c r="V600" t="s">
        <v>35</v>
      </c>
      <c r="W600" t="s">
        <v>1123</v>
      </c>
      <c r="X600" s="9">
        <v>338.35199999999998</v>
      </c>
      <c r="Y600">
        <v>3</v>
      </c>
      <c r="Z600" s="12">
        <v>0.2</v>
      </c>
      <c r="AA600" s="9">
        <v>4.2294</v>
      </c>
      <c r="AB600" t="str">
        <f>IF(AND(SalesData[[#This Row],[Profit]]=0,SalesData[[#This Row],[Sales]]&gt;0),"Zero-Profit Order","OK")</f>
        <v>OK</v>
      </c>
      <c r="AC600" s="9">
        <f>IFERROR(SalesData[[#This Row],[Profit]]/SalesData[[#This Row],[Sales]],0)</f>
        <v>1.2500000000000001E-2</v>
      </c>
      <c r="AE600"/>
    </row>
    <row r="601" spans="1:31" x14ac:dyDescent="0.25">
      <c r="A601">
        <v>8017</v>
      </c>
      <c r="B601" t="s">
        <v>3889</v>
      </c>
      <c r="C601" s="2">
        <v>41753</v>
      </c>
      <c r="D601" s="13">
        <v>41952</v>
      </c>
      <c r="E601" s="8">
        <f>IF(SalesData[[#This Row],[Ship Date]]&lt;SalesData[[#This Row],[Order Date]], SalesData[[#This Row],[Ship Date]], SalesData[[#This Row],[Order Date]])</f>
        <v>41753</v>
      </c>
      <c r="F601" s="8">
        <f>IF(SalesData[[#This Row],[Ship Date]]&lt;SalesData[[#This Row],[Order Date]], SalesData[[#This Row],[Order Date]], SalesData[[#This Row],[Ship Date]])</f>
        <v>41952</v>
      </c>
      <c r="G601" s="11">
        <f>SalesData[[#This Row],[Shipdate fixed]] - SalesData[[#This Row],[Orderdate fixed]]</f>
        <v>199</v>
      </c>
      <c r="H601" s="11">
        <f>YEAR(SalesData[[#This Row],[Orderdate fixed]])</f>
        <v>2014</v>
      </c>
      <c r="I601" s="11" t="str">
        <f>"Q"&amp;ROUNDUP(MONTH(SalesData[[#This Row],[Orderdate fixed]])/3,0)</f>
        <v>Q2</v>
      </c>
      <c r="J601" s="8" t="str">
        <f>TEXT(SalesData[[#This Row],[Orderdate fixed]],"mmm")</f>
        <v>Apr</v>
      </c>
      <c r="K601" t="s">
        <v>78</v>
      </c>
      <c r="L601" t="s">
        <v>996</v>
      </c>
      <c r="M601" s="14" t="s">
        <v>997</v>
      </c>
      <c r="N601" t="s">
        <v>90</v>
      </c>
      <c r="O601" t="s">
        <v>26</v>
      </c>
      <c r="P601" t="s">
        <v>796</v>
      </c>
      <c r="Q601" t="s">
        <v>215</v>
      </c>
      <c r="R601" s="5">
        <v>43130</v>
      </c>
      <c r="S601" t="s">
        <v>62</v>
      </c>
      <c r="T601" t="s">
        <v>1815</v>
      </c>
      <c r="U601" t="s">
        <v>31</v>
      </c>
      <c r="V601" t="s">
        <v>53</v>
      </c>
      <c r="W601" t="s">
        <v>1816</v>
      </c>
      <c r="X601" s="9">
        <v>60.671999999999997</v>
      </c>
      <c r="Y601">
        <v>6</v>
      </c>
      <c r="Z601" s="12">
        <v>0.2</v>
      </c>
      <c r="AA601" s="9">
        <v>12.892799999999999</v>
      </c>
      <c r="AB601" t="str">
        <f>IF(AND(SalesData[[#This Row],[Profit]]=0,SalesData[[#This Row],[Sales]]&gt;0),"Zero-Profit Order","OK")</f>
        <v>OK</v>
      </c>
      <c r="AC601" s="9">
        <f>IFERROR(SalesData[[#This Row],[Profit]]/SalesData[[#This Row],[Sales]],0)</f>
        <v>0.21249999999999999</v>
      </c>
      <c r="AE601"/>
    </row>
    <row r="602" spans="1:31" x14ac:dyDescent="0.25">
      <c r="A602">
        <v>6600</v>
      </c>
      <c r="B602" t="s">
        <v>3498</v>
      </c>
      <c r="C602" s="2">
        <v>41666</v>
      </c>
      <c r="D602" s="13">
        <v>41832</v>
      </c>
      <c r="E602" s="8">
        <f>IF(SalesData[[#This Row],[Ship Date]]&lt;SalesData[[#This Row],[Order Date]], SalesData[[#This Row],[Ship Date]], SalesData[[#This Row],[Order Date]])</f>
        <v>41666</v>
      </c>
      <c r="F602" s="8">
        <f>IF(SalesData[[#This Row],[Ship Date]]&lt;SalesData[[#This Row],[Order Date]], SalesData[[#This Row],[Order Date]], SalesData[[#This Row],[Ship Date]])</f>
        <v>41832</v>
      </c>
      <c r="G602" s="11">
        <f>SalesData[[#This Row],[Shipdate fixed]] - SalesData[[#This Row],[Orderdate fixed]]</f>
        <v>166</v>
      </c>
      <c r="H602" s="11">
        <f>YEAR(SalesData[[#This Row],[Orderdate fixed]])</f>
        <v>2014</v>
      </c>
      <c r="I602" s="11" t="str">
        <f>"Q"&amp;ROUNDUP(MONTH(SalesData[[#This Row],[Orderdate fixed]])/3,0)</f>
        <v>Q1</v>
      </c>
      <c r="J602" s="8" t="str">
        <f>TEXT(SalesData[[#This Row],[Orderdate fixed]],"mmm")</f>
        <v>Jan</v>
      </c>
      <c r="K602" t="s">
        <v>38</v>
      </c>
      <c r="L602" t="s">
        <v>3499</v>
      </c>
      <c r="M602" s="14" t="s">
        <v>3500</v>
      </c>
      <c r="N602" t="s">
        <v>81</v>
      </c>
      <c r="O602" t="s">
        <v>26</v>
      </c>
      <c r="P602" t="s">
        <v>2503</v>
      </c>
      <c r="Q602" t="s">
        <v>1070</v>
      </c>
      <c r="R602" s="5">
        <v>20735</v>
      </c>
      <c r="S602" t="s">
        <v>62</v>
      </c>
      <c r="T602" t="s">
        <v>629</v>
      </c>
      <c r="U602" t="s">
        <v>31</v>
      </c>
      <c r="V602" t="s">
        <v>53</v>
      </c>
      <c r="W602" t="s">
        <v>630</v>
      </c>
      <c r="X602" s="9">
        <v>60.72</v>
      </c>
      <c r="Y602">
        <v>3</v>
      </c>
      <c r="Z602" s="12">
        <v>0</v>
      </c>
      <c r="AA602" s="9">
        <v>23.680800000000001</v>
      </c>
      <c r="AB602" t="str">
        <f>IF(AND(SalesData[[#This Row],[Profit]]=0,SalesData[[#This Row],[Sales]]&gt;0),"Zero-Profit Order","OK")</f>
        <v>OK</v>
      </c>
      <c r="AC602" s="9">
        <f>IFERROR(SalesData[[#This Row],[Profit]]/SalesData[[#This Row],[Sales]],0)</f>
        <v>0.39</v>
      </c>
      <c r="AE602"/>
    </row>
    <row r="603" spans="1:31" x14ac:dyDescent="0.25">
      <c r="A603">
        <v>1246</v>
      </c>
      <c r="B603" t="s">
        <v>1111</v>
      </c>
      <c r="C603" s="2">
        <v>41802</v>
      </c>
      <c r="D603" s="13">
        <v>41987</v>
      </c>
      <c r="E603" s="8">
        <f>IF(SalesData[[#This Row],[Ship Date]]&lt;SalesData[[#This Row],[Order Date]], SalesData[[#This Row],[Ship Date]], SalesData[[#This Row],[Order Date]])</f>
        <v>41802</v>
      </c>
      <c r="F603" s="8">
        <f>IF(SalesData[[#This Row],[Ship Date]]&lt;SalesData[[#This Row],[Order Date]], SalesData[[#This Row],[Order Date]], SalesData[[#This Row],[Ship Date]])</f>
        <v>41987</v>
      </c>
      <c r="G603" s="11">
        <f>SalesData[[#This Row],[Shipdate fixed]] - SalesData[[#This Row],[Orderdate fixed]]</f>
        <v>185</v>
      </c>
      <c r="H603" s="11">
        <f>YEAR(SalesData[[#This Row],[Orderdate fixed]])</f>
        <v>2014</v>
      </c>
      <c r="I603" s="11" t="str">
        <f>"Q"&amp;ROUNDUP(MONTH(SalesData[[#This Row],[Orderdate fixed]])/3,0)</f>
        <v>Q2</v>
      </c>
      <c r="J603" s="8" t="str">
        <f>TEXT(SalesData[[#This Row],[Orderdate fixed]],"mmm")</f>
        <v>Jun</v>
      </c>
      <c r="K603" t="s">
        <v>22</v>
      </c>
      <c r="L603" t="s">
        <v>1112</v>
      </c>
      <c r="M603" s="14" t="s">
        <v>1113</v>
      </c>
      <c r="N603" t="s">
        <v>25</v>
      </c>
      <c r="O603" t="s">
        <v>26</v>
      </c>
      <c r="P603" t="s">
        <v>1114</v>
      </c>
      <c r="Q603" t="s">
        <v>50</v>
      </c>
      <c r="R603" s="5">
        <v>93727</v>
      </c>
      <c r="S603" t="s">
        <v>51</v>
      </c>
      <c r="T603" t="s">
        <v>1115</v>
      </c>
      <c r="U603" t="s">
        <v>31</v>
      </c>
      <c r="V603" t="s">
        <v>44</v>
      </c>
      <c r="W603" t="s">
        <v>1116</v>
      </c>
      <c r="X603" s="9">
        <v>764.68799999999999</v>
      </c>
      <c r="Y603">
        <v>6</v>
      </c>
      <c r="Z603" s="12">
        <v>0.2</v>
      </c>
      <c r="AA603" s="9">
        <v>95.585999999999999</v>
      </c>
      <c r="AB603" t="str">
        <f>IF(AND(SalesData[[#This Row],[Profit]]=0,SalesData[[#This Row],[Sales]]&gt;0),"Zero-Profit Order","OK")</f>
        <v>OK</v>
      </c>
      <c r="AC603" s="9">
        <f>IFERROR(SalesData[[#This Row],[Profit]]/SalesData[[#This Row],[Sales]],0)</f>
        <v>0.125</v>
      </c>
      <c r="AE603"/>
    </row>
    <row r="604" spans="1:31" x14ac:dyDescent="0.25">
      <c r="A604">
        <v>2817</v>
      </c>
      <c r="B604" t="s">
        <v>2093</v>
      </c>
      <c r="C604" s="2">
        <v>41812</v>
      </c>
      <c r="D604" s="13">
        <v>42225</v>
      </c>
      <c r="E604" s="8">
        <f>IF(SalesData[[#This Row],[Ship Date]]&lt;SalesData[[#This Row],[Order Date]], SalesData[[#This Row],[Ship Date]], SalesData[[#This Row],[Order Date]])</f>
        <v>41812</v>
      </c>
      <c r="F604" s="8">
        <f>IF(SalesData[[#This Row],[Ship Date]]&lt;SalesData[[#This Row],[Order Date]], SalesData[[#This Row],[Order Date]], SalesData[[#This Row],[Ship Date]])</f>
        <v>42225</v>
      </c>
      <c r="G604" s="11">
        <f>SalesData[[#This Row],[Shipdate fixed]] - SalesData[[#This Row],[Orderdate fixed]]</f>
        <v>413</v>
      </c>
      <c r="H604" s="11">
        <f>YEAR(SalesData[[#This Row],[Orderdate fixed]])</f>
        <v>2014</v>
      </c>
      <c r="I604" s="11" t="str">
        <f>"Q"&amp;ROUNDUP(MONTH(SalesData[[#This Row],[Orderdate fixed]])/3,0)</f>
        <v>Q2</v>
      </c>
      <c r="J604" s="8" t="str">
        <f>TEXT(SalesData[[#This Row],[Orderdate fixed]],"mmm")</f>
        <v>Jun</v>
      </c>
      <c r="K604" t="s">
        <v>38</v>
      </c>
      <c r="L604" t="s">
        <v>2094</v>
      </c>
      <c r="M604" s="14" t="s">
        <v>2095</v>
      </c>
      <c r="N604" t="s">
        <v>90</v>
      </c>
      <c r="O604" t="s">
        <v>26</v>
      </c>
      <c r="P604" t="s">
        <v>221</v>
      </c>
      <c r="Q604" t="s">
        <v>415</v>
      </c>
      <c r="R604" s="5">
        <v>2038</v>
      </c>
      <c r="S604" t="s">
        <v>62</v>
      </c>
      <c r="T604" t="s">
        <v>235</v>
      </c>
      <c r="U604" t="s">
        <v>31</v>
      </c>
      <c r="V604" t="s">
        <v>35</v>
      </c>
      <c r="W604" t="s">
        <v>236</v>
      </c>
      <c r="X604" s="9">
        <v>60.74</v>
      </c>
      <c r="Y604">
        <v>1</v>
      </c>
      <c r="Z604" s="12">
        <v>0</v>
      </c>
      <c r="AA604" s="9">
        <v>15.185</v>
      </c>
      <c r="AB604" t="str">
        <f>IF(AND(SalesData[[#This Row],[Profit]]=0,SalesData[[#This Row],[Sales]]&gt;0),"Zero-Profit Order","OK")</f>
        <v>OK</v>
      </c>
      <c r="AC604" s="9">
        <f>IFERROR(SalesData[[#This Row],[Profit]]/SalesData[[#This Row],[Sales]],0)</f>
        <v>0.25</v>
      </c>
      <c r="AE604"/>
    </row>
    <row r="605" spans="1:31" x14ac:dyDescent="0.25">
      <c r="A605">
        <v>1247</v>
      </c>
      <c r="B605" t="s">
        <v>1111</v>
      </c>
      <c r="C605" s="2">
        <v>41803</v>
      </c>
      <c r="D605" s="13">
        <v>41987</v>
      </c>
      <c r="E605" s="8">
        <f>IF(SalesData[[#This Row],[Ship Date]]&lt;SalesData[[#This Row],[Order Date]], SalesData[[#This Row],[Ship Date]], SalesData[[#This Row],[Order Date]])</f>
        <v>41803</v>
      </c>
      <c r="F605" s="8">
        <f>IF(SalesData[[#This Row],[Ship Date]]&lt;SalesData[[#This Row],[Order Date]], SalesData[[#This Row],[Order Date]], SalesData[[#This Row],[Ship Date]])</f>
        <v>41987</v>
      </c>
      <c r="G605" s="11">
        <f>SalesData[[#This Row],[Shipdate fixed]] - SalesData[[#This Row],[Orderdate fixed]]</f>
        <v>184</v>
      </c>
      <c r="H605" s="11">
        <f>YEAR(SalesData[[#This Row],[Orderdate fixed]])</f>
        <v>2014</v>
      </c>
      <c r="I605" s="11" t="str">
        <f>"Q"&amp;ROUNDUP(MONTH(SalesData[[#This Row],[Orderdate fixed]])/3,0)</f>
        <v>Q2</v>
      </c>
      <c r="J605" s="8" t="str">
        <f>TEXT(SalesData[[#This Row],[Orderdate fixed]],"mmm")</f>
        <v>Jun</v>
      </c>
      <c r="K605" t="s">
        <v>22</v>
      </c>
      <c r="L605" t="s">
        <v>1112</v>
      </c>
      <c r="M605" s="14" t="s">
        <v>1113</v>
      </c>
      <c r="N605" t="s">
        <v>25</v>
      </c>
      <c r="O605" t="s">
        <v>26</v>
      </c>
      <c r="P605" t="s">
        <v>1114</v>
      </c>
      <c r="Q605" t="s">
        <v>50</v>
      </c>
      <c r="R605" s="5">
        <v>93727</v>
      </c>
      <c r="S605" t="s">
        <v>51</v>
      </c>
      <c r="T605" t="s">
        <v>288</v>
      </c>
      <c r="U605" t="s">
        <v>31</v>
      </c>
      <c r="V605" t="s">
        <v>44</v>
      </c>
      <c r="W605" t="s">
        <v>289</v>
      </c>
      <c r="X605" s="9">
        <v>3610.848</v>
      </c>
      <c r="Y605">
        <v>12</v>
      </c>
      <c r="Z605" s="12">
        <v>0.2</v>
      </c>
      <c r="AA605" s="9">
        <v>135.4068</v>
      </c>
      <c r="AB605" t="str">
        <f>IF(AND(SalesData[[#This Row],[Profit]]=0,SalesData[[#This Row],[Sales]]&gt;0),"Zero-Profit Order","OK")</f>
        <v>OK</v>
      </c>
      <c r="AC605" s="9">
        <f>IFERROR(SalesData[[#This Row],[Profit]]/SalesData[[#This Row],[Sales]],0)</f>
        <v>3.7499999999999999E-2</v>
      </c>
      <c r="AE605"/>
    </row>
    <row r="606" spans="1:31" x14ac:dyDescent="0.25">
      <c r="A606">
        <v>3258</v>
      </c>
      <c r="B606" t="s">
        <v>2346</v>
      </c>
      <c r="C606" s="2">
        <v>42160</v>
      </c>
      <c r="D606" s="13">
        <v>42718</v>
      </c>
      <c r="E606" s="8">
        <f>IF(SalesData[[#This Row],[Ship Date]]&lt;SalesData[[#This Row],[Order Date]], SalesData[[#This Row],[Ship Date]], SalesData[[#This Row],[Order Date]])</f>
        <v>42160</v>
      </c>
      <c r="F606" s="8">
        <f>IF(SalesData[[#This Row],[Ship Date]]&lt;SalesData[[#This Row],[Order Date]], SalesData[[#This Row],[Order Date]], SalesData[[#This Row],[Ship Date]])</f>
        <v>42718</v>
      </c>
      <c r="G606" s="11">
        <f>SalesData[[#This Row],[Shipdate fixed]] - SalesData[[#This Row],[Orderdate fixed]]</f>
        <v>558</v>
      </c>
      <c r="H606" s="11">
        <f>YEAR(SalesData[[#This Row],[Orderdate fixed]])</f>
        <v>2015</v>
      </c>
      <c r="I606" s="11" t="str">
        <f>"Q"&amp;ROUNDUP(MONTH(SalesData[[#This Row],[Orderdate fixed]])/3,0)</f>
        <v>Q2</v>
      </c>
      <c r="J606" s="8" t="str">
        <f>TEXT(SalesData[[#This Row],[Orderdate fixed]],"mmm")</f>
        <v>Jun</v>
      </c>
      <c r="K606" t="s">
        <v>22</v>
      </c>
      <c r="L606" t="s">
        <v>1285</v>
      </c>
      <c r="M606" s="14" t="s">
        <v>1286</v>
      </c>
      <c r="N606" t="s">
        <v>81</v>
      </c>
      <c r="O606" t="s">
        <v>26</v>
      </c>
      <c r="P606" t="s">
        <v>221</v>
      </c>
      <c r="Q606" t="s">
        <v>128</v>
      </c>
      <c r="R606" s="5">
        <v>37064</v>
      </c>
      <c r="S606" t="s">
        <v>29</v>
      </c>
      <c r="T606" t="s">
        <v>1230</v>
      </c>
      <c r="U606" t="s">
        <v>31</v>
      </c>
      <c r="V606" t="s">
        <v>44</v>
      </c>
      <c r="W606" t="s">
        <v>1231</v>
      </c>
      <c r="X606" s="9">
        <v>79.974000000000004</v>
      </c>
      <c r="Y606">
        <v>3</v>
      </c>
      <c r="Z606" s="12">
        <v>0.4</v>
      </c>
      <c r="AA606" s="9">
        <v>-29.323799999999999</v>
      </c>
      <c r="AB606" t="str">
        <f>IF(AND(SalesData[[#This Row],[Profit]]=0,SalesData[[#This Row],[Sales]]&gt;0),"Zero-Profit Order","OK")</f>
        <v>OK</v>
      </c>
      <c r="AC606" s="9">
        <f>IFERROR(SalesData[[#This Row],[Profit]]/SalesData[[#This Row],[Sales]],0)</f>
        <v>-0.36666666666666664</v>
      </c>
      <c r="AE606"/>
    </row>
    <row r="607" spans="1:31" x14ac:dyDescent="0.25">
      <c r="A607">
        <v>5638</v>
      </c>
      <c r="B607" t="s">
        <v>3201</v>
      </c>
      <c r="C607" s="2">
        <v>43117</v>
      </c>
      <c r="D607" s="13">
        <v>42770</v>
      </c>
      <c r="E607" s="8">
        <f>IF(SalesData[[#This Row],[Ship Date]]&lt;SalesData[[#This Row],[Order Date]], SalesData[[#This Row],[Ship Date]], SalesData[[#This Row],[Order Date]])</f>
        <v>42770</v>
      </c>
      <c r="F607" s="8">
        <f>IF(SalesData[[#This Row],[Ship Date]]&lt;SalesData[[#This Row],[Order Date]], SalesData[[#This Row],[Order Date]], SalesData[[#This Row],[Ship Date]])</f>
        <v>43117</v>
      </c>
      <c r="G607" s="11">
        <f>SalesData[[#This Row],[Shipdate fixed]] - SalesData[[#This Row],[Orderdate fixed]]</f>
        <v>347</v>
      </c>
      <c r="H607" s="11">
        <f>YEAR(SalesData[[#This Row],[Orderdate fixed]])</f>
        <v>2017</v>
      </c>
      <c r="I607" s="11" t="str">
        <f>"Q"&amp;ROUNDUP(MONTH(SalesData[[#This Row],[Orderdate fixed]])/3,0)</f>
        <v>Q1</v>
      </c>
      <c r="J607" s="8" t="str">
        <f>TEXT(SalesData[[#This Row],[Orderdate fixed]],"mmm")</f>
        <v>Feb</v>
      </c>
      <c r="K607" t="s">
        <v>38</v>
      </c>
      <c r="L607" t="s">
        <v>3202</v>
      </c>
      <c r="M607" s="14" t="s">
        <v>3203</v>
      </c>
      <c r="N607" t="s">
        <v>81</v>
      </c>
      <c r="O607" t="s">
        <v>26</v>
      </c>
      <c r="P607" t="s">
        <v>636</v>
      </c>
      <c r="Q607" t="s">
        <v>272</v>
      </c>
      <c r="R607" s="5">
        <v>48126</v>
      </c>
      <c r="S607" t="s">
        <v>84</v>
      </c>
      <c r="T607" t="s">
        <v>3204</v>
      </c>
      <c r="U607" t="s">
        <v>31</v>
      </c>
      <c r="V607" t="s">
        <v>53</v>
      </c>
      <c r="W607" t="s">
        <v>3205</v>
      </c>
      <c r="X607" s="9">
        <v>60.84</v>
      </c>
      <c r="Y607">
        <v>3</v>
      </c>
      <c r="Z607" s="12">
        <v>0</v>
      </c>
      <c r="AA607" s="9">
        <v>23.119199999999999</v>
      </c>
      <c r="AB607" t="str">
        <f>IF(AND(SalesData[[#This Row],[Profit]]=0,SalesData[[#This Row],[Sales]]&gt;0),"Zero-Profit Order","OK")</f>
        <v>OK</v>
      </c>
      <c r="AC607" s="9">
        <f>IFERROR(SalesData[[#This Row],[Profit]]/SalesData[[#This Row],[Sales]],0)</f>
        <v>0.37999999999999995</v>
      </c>
      <c r="AE607"/>
    </row>
    <row r="608" spans="1:31" x14ac:dyDescent="0.25">
      <c r="A608">
        <v>3481</v>
      </c>
      <c r="B608" t="s">
        <v>2441</v>
      </c>
      <c r="C608" s="2">
        <v>42148</v>
      </c>
      <c r="D608" s="13">
        <v>42718</v>
      </c>
      <c r="E608" s="8">
        <f>IF(SalesData[[#This Row],[Ship Date]]&lt;SalesData[[#This Row],[Order Date]], SalesData[[#This Row],[Ship Date]], SalesData[[#This Row],[Order Date]])</f>
        <v>42148</v>
      </c>
      <c r="F608" s="8">
        <f>IF(SalesData[[#This Row],[Ship Date]]&lt;SalesData[[#This Row],[Order Date]], SalesData[[#This Row],[Order Date]], SalesData[[#This Row],[Ship Date]])</f>
        <v>42718</v>
      </c>
      <c r="G608" s="11">
        <f>SalesData[[#This Row],[Shipdate fixed]] - SalesData[[#This Row],[Orderdate fixed]]</f>
        <v>570</v>
      </c>
      <c r="H608" s="11">
        <f>YEAR(SalesData[[#This Row],[Orderdate fixed]])</f>
        <v>2015</v>
      </c>
      <c r="I608" s="11" t="str">
        <f>"Q"&amp;ROUNDUP(MONTH(SalesData[[#This Row],[Orderdate fixed]])/3,0)</f>
        <v>Q2</v>
      </c>
      <c r="J608" s="8" t="str">
        <f>TEXT(SalesData[[#This Row],[Orderdate fixed]],"mmm")</f>
        <v>May</v>
      </c>
      <c r="K608" t="s">
        <v>38</v>
      </c>
      <c r="L608" t="s">
        <v>1092</v>
      </c>
      <c r="M608" s="14" t="s">
        <v>1093</v>
      </c>
      <c r="N608" t="s">
        <v>81</v>
      </c>
      <c r="O608" t="s">
        <v>26</v>
      </c>
      <c r="P608" t="s">
        <v>310</v>
      </c>
      <c r="Q608" t="s">
        <v>50</v>
      </c>
      <c r="R608" s="5">
        <v>94110</v>
      </c>
      <c r="S608" t="s">
        <v>51</v>
      </c>
      <c r="T608" t="s">
        <v>1652</v>
      </c>
      <c r="U608" t="s">
        <v>31</v>
      </c>
      <c r="V608" t="s">
        <v>44</v>
      </c>
      <c r="W608" t="s">
        <v>1653</v>
      </c>
      <c r="X608" s="9">
        <v>1421.664</v>
      </c>
      <c r="Y608">
        <v>6</v>
      </c>
      <c r="Z608" s="12">
        <v>0.2</v>
      </c>
      <c r="AA608" s="9">
        <v>-195.47880000000001</v>
      </c>
      <c r="AB608" t="str">
        <f>IF(AND(SalesData[[#This Row],[Profit]]=0,SalesData[[#This Row],[Sales]]&gt;0),"Zero-Profit Order","OK")</f>
        <v>OK</v>
      </c>
      <c r="AC608" s="9">
        <f>IFERROR(SalesData[[#This Row],[Profit]]/SalesData[[#This Row],[Sales]],0)</f>
        <v>-0.13750000000000001</v>
      </c>
      <c r="AE608"/>
    </row>
    <row r="609" spans="1:31" x14ac:dyDescent="0.25">
      <c r="A609">
        <v>3089</v>
      </c>
      <c r="B609" t="s">
        <v>2281</v>
      </c>
      <c r="C609" s="2">
        <v>43144</v>
      </c>
      <c r="D609" s="13">
        <v>42770</v>
      </c>
      <c r="E609" s="8">
        <f>IF(SalesData[[#This Row],[Ship Date]]&lt;SalesData[[#This Row],[Order Date]], SalesData[[#This Row],[Ship Date]], SalesData[[#This Row],[Order Date]])</f>
        <v>42770</v>
      </c>
      <c r="F609" s="8">
        <f>IF(SalesData[[#This Row],[Ship Date]]&lt;SalesData[[#This Row],[Order Date]], SalesData[[#This Row],[Order Date]], SalesData[[#This Row],[Ship Date]])</f>
        <v>43144</v>
      </c>
      <c r="G609" s="11">
        <f>SalesData[[#This Row],[Shipdate fixed]] - SalesData[[#This Row],[Orderdate fixed]]</f>
        <v>374</v>
      </c>
      <c r="H609" s="11">
        <f>YEAR(SalesData[[#This Row],[Orderdate fixed]])</f>
        <v>2017</v>
      </c>
      <c r="I609" s="11" t="str">
        <f>"Q"&amp;ROUNDUP(MONTH(SalesData[[#This Row],[Orderdate fixed]])/3,0)</f>
        <v>Q1</v>
      </c>
      <c r="J609" s="8" t="str">
        <f>TEXT(SalesData[[#This Row],[Orderdate fixed]],"mmm")</f>
        <v>Feb</v>
      </c>
      <c r="K609" t="s">
        <v>22</v>
      </c>
      <c r="L609" t="s">
        <v>2282</v>
      </c>
      <c r="M609" s="14" t="s">
        <v>2283</v>
      </c>
      <c r="N609" t="s">
        <v>90</v>
      </c>
      <c r="O609" t="s">
        <v>26</v>
      </c>
      <c r="P609" t="s">
        <v>27</v>
      </c>
      <c r="Q609" t="s">
        <v>28</v>
      </c>
      <c r="R609" s="5">
        <v>42420</v>
      </c>
      <c r="S609" t="s">
        <v>29</v>
      </c>
      <c r="T609" t="s">
        <v>1463</v>
      </c>
      <c r="U609" t="s">
        <v>31</v>
      </c>
      <c r="V609" t="s">
        <v>53</v>
      </c>
      <c r="W609" t="s">
        <v>1464</v>
      </c>
      <c r="X609" s="9">
        <v>61</v>
      </c>
      <c r="Y609">
        <v>5</v>
      </c>
      <c r="Z609" s="12">
        <v>0</v>
      </c>
      <c r="AA609" s="9">
        <v>25.62</v>
      </c>
      <c r="AB609" t="str">
        <f>IF(AND(SalesData[[#This Row],[Profit]]=0,SalesData[[#This Row],[Sales]]&gt;0),"Zero-Profit Order","OK")</f>
        <v>OK</v>
      </c>
      <c r="AC609" s="9">
        <f>IFERROR(SalesData[[#This Row],[Profit]]/SalesData[[#This Row],[Sales]],0)</f>
        <v>0.42000000000000004</v>
      </c>
      <c r="AE609"/>
    </row>
    <row r="610" spans="1:31" x14ac:dyDescent="0.25">
      <c r="A610">
        <v>6714</v>
      </c>
      <c r="B610" t="s">
        <v>3536</v>
      </c>
      <c r="C610" s="2">
        <v>42859</v>
      </c>
      <c r="D610" s="13">
        <v>43083</v>
      </c>
      <c r="E610" s="8">
        <f>IF(SalesData[[#This Row],[Ship Date]]&lt;SalesData[[#This Row],[Order Date]], SalesData[[#This Row],[Ship Date]], SalesData[[#This Row],[Order Date]])</f>
        <v>42859</v>
      </c>
      <c r="F610" s="8">
        <f>IF(SalesData[[#This Row],[Ship Date]]&lt;SalesData[[#This Row],[Order Date]], SalesData[[#This Row],[Order Date]], SalesData[[#This Row],[Ship Date]])</f>
        <v>43083</v>
      </c>
      <c r="G610" s="11">
        <f>SalesData[[#This Row],[Shipdate fixed]] - SalesData[[#This Row],[Orderdate fixed]]</f>
        <v>224</v>
      </c>
      <c r="H610" s="11">
        <f>YEAR(SalesData[[#This Row],[Orderdate fixed]])</f>
        <v>2017</v>
      </c>
      <c r="I610" s="11" t="str">
        <f>"Q"&amp;ROUNDUP(MONTH(SalesData[[#This Row],[Orderdate fixed]])/3,0)</f>
        <v>Q2</v>
      </c>
      <c r="J610" s="8" t="str">
        <f>TEXT(SalesData[[#This Row],[Orderdate fixed]],"mmm")</f>
        <v>May</v>
      </c>
      <c r="K610" t="s">
        <v>407</v>
      </c>
      <c r="L610" t="s">
        <v>224</v>
      </c>
      <c r="M610" s="14" t="s">
        <v>225</v>
      </c>
      <c r="N610" t="s">
        <v>25</v>
      </c>
      <c r="O610" t="s">
        <v>26</v>
      </c>
      <c r="P610" t="s">
        <v>2190</v>
      </c>
      <c r="Q610" t="s">
        <v>121</v>
      </c>
      <c r="R610" s="5">
        <v>60076</v>
      </c>
      <c r="S610" t="s">
        <v>84</v>
      </c>
      <c r="T610" t="s">
        <v>336</v>
      </c>
      <c r="U610" t="s">
        <v>31</v>
      </c>
      <c r="V610" t="s">
        <v>53</v>
      </c>
      <c r="W610" t="s">
        <v>337</v>
      </c>
      <c r="X610" s="9">
        <v>56.328000000000003</v>
      </c>
      <c r="Y610">
        <v>3</v>
      </c>
      <c r="Z610" s="12">
        <v>0.6</v>
      </c>
      <c r="AA610" s="9">
        <v>-26.755800000000001</v>
      </c>
      <c r="AB610" t="str">
        <f>IF(AND(SalesData[[#This Row],[Profit]]=0,SalesData[[#This Row],[Sales]]&gt;0),"Zero-Profit Order","OK")</f>
        <v>OK</v>
      </c>
      <c r="AC610" s="9">
        <f>IFERROR(SalesData[[#This Row],[Profit]]/SalesData[[#This Row],[Sales]],0)</f>
        <v>-0.47499999999999998</v>
      </c>
      <c r="AE610"/>
    </row>
    <row r="611" spans="1:31" x14ac:dyDescent="0.25">
      <c r="A611">
        <v>2605</v>
      </c>
      <c r="B611" t="s">
        <v>1974</v>
      </c>
      <c r="C611" s="2">
        <v>42052</v>
      </c>
      <c r="D611" s="13">
        <v>42466</v>
      </c>
      <c r="E611" s="8">
        <f>IF(SalesData[[#This Row],[Ship Date]]&lt;SalesData[[#This Row],[Order Date]], SalesData[[#This Row],[Ship Date]], SalesData[[#This Row],[Order Date]])</f>
        <v>42052</v>
      </c>
      <c r="F611" s="8">
        <f>IF(SalesData[[#This Row],[Ship Date]]&lt;SalesData[[#This Row],[Order Date]], SalesData[[#This Row],[Order Date]], SalesData[[#This Row],[Ship Date]])</f>
        <v>42466</v>
      </c>
      <c r="G611" s="11">
        <f>SalesData[[#This Row],[Shipdate fixed]] - SalesData[[#This Row],[Orderdate fixed]]</f>
        <v>414</v>
      </c>
      <c r="H611" s="11">
        <f>YEAR(SalesData[[#This Row],[Orderdate fixed]])</f>
        <v>2015</v>
      </c>
      <c r="I611" s="11" t="str">
        <f>"Q"&amp;ROUNDUP(MONTH(SalesData[[#This Row],[Orderdate fixed]])/3,0)</f>
        <v>Q1</v>
      </c>
      <c r="J611" s="8" t="str">
        <f>TEXT(SalesData[[#This Row],[Orderdate fixed]],"mmm")</f>
        <v>Feb</v>
      </c>
      <c r="K611" t="s">
        <v>407</v>
      </c>
      <c r="L611" t="s">
        <v>1975</v>
      </c>
      <c r="M611" s="14" t="s">
        <v>1976</v>
      </c>
      <c r="N611" t="s">
        <v>25</v>
      </c>
      <c r="O611" t="s">
        <v>26</v>
      </c>
      <c r="P611" t="s">
        <v>158</v>
      </c>
      <c r="Q611" t="s">
        <v>109</v>
      </c>
      <c r="R611" s="5">
        <v>10035</v>
      </c>
      <c r="S611" t="s">
        <v>62</v>
      </c>
      <c r="T611" t="s">
        <v>851</v>
      </c>
      <c r="U611" t="s">
        <v>31</v>
      </c>
      <c r="V611" t="s">
        <v>53</v>
      </c>
      <c r="W611" t="s">
        <v>852</v>
      </c>
      <c r="X611" s="9">
        <v>61.12</v>
      </c>
      <c r="Y611">
        <v>4</v>
      </c>
      <c r="Z611" s="12">
        <v>0</v>
      </c>
      <c r="AA611" s="9">
        <v>20.780799999999999</v>
      </c>
      <c r="AB611" t="str">
        <f>IF(AND(SalesData[[#This Row],[Profit]]=0,SalesData[[#This Row],[Sales]]&gt;0),"Zero-Profit Order","OK")</f>
        <v>OK</v>
      </c>
      <c r="AC611" s="9">
        <f>IFERROR(SalesData[[#This Row],[Profit]]/SalesData[[#This Row],[Sales]],0)</f>
        <v>0.34</v>
      </c>
      <c r="AE611"/>
    </row>
    <row r="612" spans="1:31" x14ac:dyDescent="0.25">
      <c r="A612">
        <v>9845</v>
      </c>
      <c r="B612" t="s">
        <v>4352</v>
      </c>
      <c r="C612" s="2">
        <v>41670</v>
      </c>
      <c r="D612" s="13">
        <v>41796</v>
      </c>
      <c r="E612" s="8">
        <f>IF(SalesData[[#This Row],[Ship Date]]&lt;SalesData[[#This Row],[Order Date]], SalesData[[#This Row],[Ship Date]], SalesData[[#This Row],[Order Date]])</f>
        <v>41670</v>
      </c>
      <c r="F612" s="8">
        <f>IF(SalesData[[#This Row],[Ship Date]]&lt;SalesData[[#This Row],[Order Date]], SalesData[[#This Row],[Order Date]], SalesData[[#This Row],[Ship Date]])</f>
        <v>41796</v>
      </c>
      <c r="G612" s="11">
        <f>SalesData[[#This Row],[Shipdate fixed]] - SalesData[[#This Row],[Orderdate fixed]]</f>
        <v>126</v>
      </c>
      <c r="H612" s="11">
        <f>YEAR(SalesData[[#This Row],[Orderdate fixed]])</f>
        <v>2014</v>
      </c>
      <c r="I612" s="11" t="str">
        <f>"Q"&amp;ROUNDUP(MONTH(SalesData[[#This Row],[Orderdate fixed]])/3,0)</f>
        <v>Q1</v>
      </c>
      <c r="J612" s="8" t="str">
        <f>TEXT(SalesData[[#This Row],[Orderdate fixed]],"mmm")</f>
        <v>Jan</v>
      </c>
      <c r="K612" t="s">
        <v>78</v>
      </c>
      <c r="L612" t="s">
        <v>3062</v>
      </c>
      <c r="M612" s="14" t="s">
        <v>3063</v>
      </c>
      <c r="N612" t="s">
        <v>25</v>
      </c>
      <c r="O612" t="s">
        <v>26</v>
      </c>
      <c r="P612" t="s">
        <v>494</v>
      </c>
      <c r="Q612" t="s">
        <v>121</v>
      </c>
      <c r="R612" s="5">
        <v>62521</v>
      </c>
      <c r="S612" t="s">
        <v>84</v>
      </c>
      <c r="T612" t="s">
        <v>611</v>
      </c>
      <c r="U612" t="s">
        <v>31</v>
      </c>
      <c r="V612" t="s">
        <v>53</v>
      </c>
      <c r="W612" t="s">
        <v>612</v>
      </c>
      <c r="X612" s="9">
        <v>61.543999999999997</v>
      </c>
      <c r="Y612">
        <v>7</v>
      </c>
      <c r="Z612" s="12">
        <v>0.6</v>
      </c>
      <c r="AA612" s="9">
        <v>-40.003599999999999</v>
      </c>
      <c r="AB612" t="str">
        <f>IF(AND(SalesData[[#This Row],[Profit]]=0,SalesData[[#This Row],[Sales]]&gt;0),"Zero-Profit Order","OK")</f>
        <v>OK</v>
      </c>
      <c r="AC612" s="9">
        <f>IFERROR(SalesData[[#This Row],[Profit]]/SalesData[[#This Row],[Sales]],0)</f>
        <v>-0.65</v>
      </c>
      <c r="AE612"/>
    </row>
    <row r="613" spans="1:31" x14ac:dyDescent="0.25">
      <c r="A613">
        <v>4228</v>
      </c>
      <c r="B613" t="s">
        <v>2730</v>
      </c>
      <c r="C613" s="2">
        <v>41866</v>
      </c>
      <c r="D613" s="13">
        <v>42278</v>
      </c>
      <c r="E613" s="8">
        <f>IF(SalesData[[#This Row],[Ship Date]]&lt;SalesData[[#This Row],[Order Date]], SalesData[[#This Row],[Ship Date]], SalesData[[#This Row],[Order Date]])</f>
        <v>41866</v>
      </c>
      <c r="F613" s="8">
        <f>IF(SalesData[[#This Row],[Ship Date]]&lt;SalesData[[#This Row],[Order Date]], SalesData[[#This Row],[Order Date]], SalesData[[#This Row],[Ship Date]])</f>
        <v>42278</v>
      </c>
      <c r="G613" s="11">
        <f>SalesData[[#This Row],[Shipdate fixed]] - SalesData[[#This Row],[Orderdate fixed]]</f>
        <v>412</v>
      </c>
      <c r="H613" s="11">
        <f>YEAR(SalesData[[#This Row],[Orderdate fixed]])</f>
        <v>2014</v>
      </c>
      <c r="I613" s="11" t="str">
        <f>"Q"&amp;ROUNDUP(MONTH(SalesData[[#This Row],[Orderdate fixed]])/3,0)</f>
        <v>Q3</v>
      </c>
      <c r="J613" s="8" t="str">
        <f>TEXT(SalesData[[#This Row],[Orderdate fixed]],"mmm")</f>
        <v>Aug</v>
      </c>
      <c r="K613" t="s">
        <v>38</v>
      </c>
      <c r="L613" t="s">
        <v>2731</v>
      </c>
      <c r="M613" s="14" t="s">
        <v>2732</v>
      </c>
      <c r="N613" t="s">
        <v>90</v>
      </c>
      <c r="O613" t="s">
        <v>26</v>
      </c>
      <c r="P613" t="s">
        <v>176</v>
      </c>
      <c r="Q613" t="s">
        <v>177</v>
      </c>
      <c r="R613" s="5">
        <v>98103</v>
      </c>
      <c r="S613" t="s">
        <v>51</v>
      </c>
      <c r="T613" t="s">
        <v>469</v>
      </c>
      <c r="U613" t="s">
        <v>31</v>
      </c>
      <c r="V613" t="s">
        <v>35</v>
      </c>
      <c r="W613" t="s">
        <v>470</v>
      </c>
      <c r="X613" s="9">
        <v>61.584000000000003</v>
      </c>
      <c r="Y613">
        <v>1</v>
      </c>
      <c r="Z613" s="12">
        <v>0.2</v>
      </c>
      <c r="AA613" s="9">
        <v>-6.9282000000000004</v>
      </c>
      <c r="AB613" t="str">
        <f>IF(AND(SalesData[[#This Row],[Profit]]=0,SalesData[[#This Row],[Sales]]&gt;0),"Zero-Profit Order","OK")</f>
        <v>OK</v>
      </c>
      <c r="AC613" s="9">
        <f>IFERROR(SalesData[[#This Row],[Profit]]/SalesData[[#This Row],[Sales]],0)</f>
        <v>-0.1125</v>
      </c>
      <c r="AE613"/>
    </row>
    <row r="614" spans="1:31" x14ac:dyDescent="0.25">
      <c r="A614">
        <v>6713</v>
      </c>
      <c r="B614" t="s">
        <v>3536</v>
      </c>
      <c r="C614" s="2">
        <v>42858</v>
      </c>
      <c r="D614" s="13">
        <v>43083</v>
      </c>
      <c r="E614" s="8">
        <f>IF(SalesData[[#This Row],[Ship Date]]&lt;SalesData[[#This Row],[Order Date]], SalesData[[#This Row],[Ship Date]], SalesData[[#This Row],[Order Date]])</f>
        <v>42858</v>
      </c>
      <c r="F614" s="8">
        <f>IF(SalesData[[#This Row],[Ship Date]]&lt;SalesData[[#This Row],[Order Date]], SalesData[[#This Row],[Order Date]], SalesData[[#This Row],[Ship Date]])</f>
        <v>43083</v>
      </c>
      <c r="G614" s="11">
        <f>SalesData[[#This Row],[Shipdate fixed]] - SalesData[[#This Row],[Orderdate fixed]]</f>
        <v>225</v>
      </c>
      <c r="H614" s="11">
        <f>YEAR(SalesData[[#This Row],[Orderdate fixed]])</f>
        <v>2017</v>
      </c>
      <c r="I614" s="11" t="str">
        <f>"Q"&amp;ROUNDUP(MONTH(SalesData[[#This Row],[Orderdate fixed]])/3,0)</f>
        <v>Q2</v>
      </c>
      <c r="J614" s="8" t="str">
        <f>TEXT(SalesData[[#This Row],[Orderdate fixed]],"mmm")</f>
        <v>May</v>
      </c>
      <c r="K614" t="s">
        <v>407</v>
      </c>
      <c r="L614" t="s">
        <v>224</v>
      </c>
      <c r="M614" s="14" t="s">
        <v>225</v>
      </c>
      <c r="N614" t="s">
        <v>25</v>
      </c>
      <c r="O614" t="s">
        <v>26</v>
      </c>
      <c r="P614" t="s">
        <v>2190</v>
      </c>
      <c r="Q614" t="s">
        <v>121</v>
      </c>
      <c r="R614" s="5">
        <v>60076</v>
      </c>
      <c r="S614" t="s">
        <v>84</v>
      </c>
      <c r="T614" t="s">
        <v>1834</v>
      </c>
      <c r="U614" t="s">
        <v>31</v>
      </c>
      <c r="V614" t="s">
        <v>53</v>
      </c>
      <c r="W614" t="s">
        <v>1835</v>
      </c>
      <c r="X614" s="9">
        <v>266.35199999999998</v>
      </c>
      <c r="Y614">
        <v>6</v>
      </c>
      <c r="Z614" s="12">
        <v>0.6</v>
      </c>
      <c r="AA614" s="9">
        <v>-292.98719999999997</v>
      </c>
      <c r="AB614" t="str">
        <f>IF(AND(SalesData[[#This Row],[Profit]]=0,SalesData[[#This Row],[Sales]]&gt;0),"Zero-Profit Order","OK")</f>
        <v>OK</v>
      </c>
      <c r="AC614" s="9">
        <f>IFERROR(SalesData[[#This Row],[Profit]]/SalesData[[#This Row],[Sales]],0)</f>
        <v>-1.1000000000000001</v>
      </c>
      <c r="AE614"/>
    </row>
    <row r="615" spans="1:31" x14ac:dyDescent="0.25">
      <c r="A615">
        <v>1517</v>
      </c>
      <c r="B615" t="s">
        <v>1317</v>
      </c>
      <c r="C615" s="2">
        <v>42441</v>
      </c>
      <c r="D615" s="13">
        <v>43083</v>
      </c>
      <c r="E615" s="8">
        <f>IF(SalesData[[#This Row],[Ship Date]]&lt;SalesData[[#This Row],[Order Date]], SalesData[[#This Row],[Ship Date]], SalesData[[#This Row],[Order Date]])</f>
        <v>42441</v>
      </c>
      <c r="F615" s="8">
        <f>IF(SalesData[[#This Row],[Ship Date]]&lt;SalesData[[#This Row],[Order Date]], SalesData[[#This Row],[Order Date]], SalesData[[#This Row],[Ship Date]])</f>
        <v>43083</v>
      </c>
      <c r="G615" s="11">
        <f>SalesData[[#This Row],[Shipdate fixed]] - SalesData[[#This Row],[Orderdate fixed]]</f>
        <v>642</v>
      </c>
      <c r="H615" s="11">
        <f>YEAR(SalesData[[#This Row],[Orderdate fixed]])</f>
        <v>2016</v>
      </c>
      <c r="I615" s="11" t="str">
        <f>"Q"&amp;ROUNDUP(MONTH(SalesData[[#This Row],[Orderdate fixed]])/3,0)</f>
        <v>Q1</v>
      </c>
      <c r="J615" s="8" t="str">
        <f>TEXT(SalesData[[#This Row],[Orderdate fixed]],"mmm")</f>
        <v>Mar</v>
      </c>
      <c r="K615" t="s">
        <v>22</v>
      </c>
      <c r="L615" t="s">
        <v>1318</v>
      </c>
      <c r="M615" s="14" t="s">
        <v>1319</v>
      </c>
      <c r="N615" t="s">
        <v>25</v>
      </c>
      <c r="O615" t="s">
        <v>26</v>
      </c>
      <c r="P615" t="s">
        <v>1320</v>
      </c>
      <c r="Q615" t="s">
        <v>1321</v>
      </c>
      <c r="R615" s="5">
        <v>89031</v>
      </c>
      <c r="S615" t="s">
        <v>51</v>
      </c>
      <c r="T615" t="s">
        <v>593</v>
      </c>
      <c r="U615" t="s">
        <v>31</v>
      </c>
      <c r="V615" t="s">
        <v>44</v>
      </c>
      <c r="W615" t="s">
        <v>594</v>
      </c>
      <c r="X615" s="9">
        <v>1669.6</v>
      </c>
      <c r="Y615">
        <v>4</v>
      </c>
      <c r="Z615" s="12">
        <v>0</v>
      </c>
      <c r="AA615" s="9">
        <v>116.872</v>
      </c>
      <c r="AB615" t="str">
        <f>IF(AND(SalesData[[#This Row],[Profit]]=0,SalesData[[#This Row],[Sales]]&gt;0),"Zero-Profit Order","OK")</f>
        <v>OK</v>
      </c>
      <c r="AC615" s="9">
        <f>IFERROR(SalesData[[#This Row],[Profit]]/SalesData[[#This Row],[Sales]],0)</f>
        <v>7.0000000000000007E-2</v>
      </c>
      <c r="AE615"/>
    </row>
    <row r="616" spans="1:31" x14ac:dyDescent="0.25">
      <c r="A616">
        <v>4856</v>
      </c>
      <c r="B616" t="s">
        <v>2952</v>
      </c>
      <c r="C616" s="2">
        <v>41806</v>
      </c>
      <c r="D616" s="13">
        <v>41988</v>
      </c>
      <c r="E616" s="8">
        <f>IF(SalesData[[#This Row],[Ship Date]]&lt;SalesData[[#This Row],[Order Date]], SalesData[[#This Row],[Ship Date]], SalesData[[#This Row],[Order Date]])</f>
        <v>41806</v>
      </c>
      <c r="F616" s="8">
        <f>IF(SalesData[[#This Row],[Ship Date]]&lt;SalesData[[#This Row],[Order Date]], SalesData[[#This Row],[Order Date]], SalesData[[#This Row],[Ship Date]])</f>
        <v>41988</v>
      </c>
      <c r="G616" s="11">
        <f>SalesData[[#This Row],[Shipdate fixed]] - SalesData[[#This Row],[Orderdate fixed]]</f>
        <v>182</v>
      </c>
      <c r="H616" s="11">
        <f>YEAR(SalesData[[#This Row],[Orderdate fixed]])</f>
        <v>2014</v>
      </c>
      <c r="I616" s="11" t="str">
        <f>"Q"&amp;ROUNDUP(MONTH(SalesData[[#This Row],[Orderdate fixed]])/3,0)</f>
        <v>Q2</v>
      </c>
      <c r="J616" s="8" t="str">
        <f>TEXT(SalesData[[#This Row],[Orderdate fixed]],"mmm")</f>
        <v>Jun</v>
      </c>
      <c r="K616" t="s">
        <v>22</v>
      </c>
      <c r="L616" t="s">
        <v>308</v>
      </c>
      <c r="M616" s="14" t="s">
        <v>309</v>
      </c>
      <c r="N616" t="s">
        <v>25</v>
      </c>
      <c r="O616" t="s">
        <v>26</v>
      </c>
      <c r="P616" t="s">
        <v>1451</v>
      </c>
      <c r="Q616" t="s">
        <v>50</v>
      </c>
      <c r="R616" s="5">
        <v>94601</v>
      </c>
      <c r="S616" t="s">
        <v>51</v>
      </c>
      <c r="T616" t="s">
        <v>101</v>
      </c>
      <c r="U616" t="s">
        <v>31</v>
      </c>
      <c r="V616" t="s">
        <v>53</v>
      </c>
      <c r="W616" t="s">
        <v>102</v>
      </c>
      <c r="X616" s="9">
        <v>9.24</v>
      </c>
      <c r="Y616">
        <v>3</v>
      </c>
      <c r="Z616" s="12">
        <v>0</v>
      </c>
      <c r="AA616" s="9">
        <v>4.4352</v>
      </c>
      <c r="AB616" t="str">
        <f>IF(AND(SalesData[[#This Row],[Profit]]=0,SalesData[[#This Row],[Sales]]&gt;0),"Zero-Profit Order","OK")</f>
        <v>OK</v>
      </c>
      <c r="AC616" s="9">
        <f>IFERROR(SalesData[[#This Row],[Profit]]/SalesData[[#This Row],[Sales]],0)</f>
        <v>0.48</v>
      </c>
      <c r="AE616"/>
    </row>
    <row r="617" spans="1:31" x14ac:dyDescent="0.25">
      <c r="A617">
        <v>4854</v>
      </c>
      <c r="B617" t="s">
        <v>2952</v>
      </c>
      <c r="C617" s="2">
        <v>41805</v>
      </c>
      <c r="D617" s="13">
        <v>41988</v>
      </c>
      <c r="E617" s="8">
        <f>IF(SalesData[[#This Row],[Ship Date]]&lt;SalesData[[#This Row],[Order Date]], SalesData[[#This Row],[Ship Date]], SalesData[[#This Row],[Order Date]])</f>
        <v>41805</v>
      </c>
      <c r="F617" s="8">
        <f>IF(SalesData[[#This Row],[Ship Date]]&lt;SalesData[[#This Row],[Order Date]], SalesData[[#This Row],[Order Date]], SalesData[[#This Row],[Ship Date]])</f>
        <v>41988</v>
      </c>
      <c r="G617" s="11">
        <f>SalesData[[#This Row],[Shipdate fixed]] - SalesData[[#This Row],[Orderdate fixed]]</f>
        <v>183</v>
      </c>
      <c r="H617" s="11">
        <f>YEAR(SalesData[[#This Row],[Orderdate fixed]])</f>
        <v>2014</v>
      </c>
      <c r="I617" s="11" t="str">
        <f>"Q"&amp;ROUNDUP(MONTH(SalesData[[#This Row],[Orderdate fixed]])/3,0)</f>
        <v>Q2</v>
      </c>
      <c r="J617" s="8" t="str">
        <f>TEXT(SalesData[[#This Row],[Orderdate fixed]],"mmm")</f>
        <v>Jun</v>
      </c>
      <c r="K617" t="s">
        <v>22</v>
      </c>
      <c r="L617" t="s">
        <v>308</v>
      </c>
      <c r="M617" s="14" t="s">
        <v>309</v>
      </c>
      <c r="N617" t="s">
        <v>25</v>
      </c>
      <c r="O617" t="s">
        <v>26</v>
      </c>
      <c r="P617" t="s">
        <v>1451</v>
      </c>
      <c r="Q617" t="s">
        <v>50</v>
      </c>
      <c r="R617" s="5">
        <v>94601</v>
      </c>
      <c r="S617" t="s">
        <v>51</v>
      </c>
      <c r="T617" t="s">
        <v>1292</v>
      </c>
      <c r="U617" t="s">
        <v>31</v>
      </c>
      <c r="V617" t="s">
        <v>53</v>
      </c>
      <c r="W617" t="s">
        <v>1293</v>
      </c>
      <c r="X617" s="9">
        <v>12.54</v>
      </c>
      <c r="Y617">
        <v>3</v>
      </c>
      <c r="Z617" s="12">
        <v>0</v>
      </c>
      <c r="AA617" s="9">
        <v>4.5144000000000002</v>
      </c>
      <c r="AB617" t="str">
        <f>IF(AND(SalesData[[#This Row],[Profit]]=0,SalesData[[#This Row],[Sales]]&gt;0),"Zero-Profit Order","OK")</f>
        <v>OK</v>
      </c>
      <c r="AC617" s="9">
        <f>IFERROR(SalesData[[#This Row],[Profit]]/SalesData[[#This Row],[Sales]],0)</f>
        <v>0.36000000000000004</v>
      </c>
      <c r="AE617"/>
    </row>
    <row r="618" spans="1:31" x14ac:dyDescent="0.25">
      <c r="A618">
        <v>9213</v>
      </c>
      <c r="B618" t="s">
        <v>4193</v>
      </c>
      <c r="C618" s="2">
        <v>41746</v>
      </c>
      <c r="D618" s="13">
        <v>41988</v>
      </c>
      <c r="E618" s="8">
        <f>IF(SalesData[[#This Row],[Ship Date]]&lt;SalesData[[#This Row],[Order Date]], SalesData[[#This Row],[Ship Date]], SalesData[[#This Row],[Order Date]])</f>
        <v>41746</v>
      </c>
      <c r="F618" s="8">
        <f>IF(SalesData[[#This Row],[Ship Date]]&lt;SalesData[[#This Row],[Order Date]], SalesData[[#This Row],[Order Date]], SalesData[[#This Row],[Ship Date]])</f>
        <v>41988</v>
      </c>
      <c r="G618" s="11">
        <f>SalesData[[#This Row],[Shipdate fixed]] - SalesData[[#This Row],[Orderdate fixed]]</f>
        <v>242</v>
      </c>
      <c r="H618" s="11">
        <f>YEAR(SalesData[[#This Row],[Orderdate fixed]])</f>
        <v>2014</v>
      </c>
      <c r="I618" s="11" t="str">
        <f>"Q"&amp;ROUNDUP(MONTH(SalesData[[#This Row],[Orderdate fixed]])/3,0)</f>
        <v>Q2</v>
      </c>
      <c r="J618" s="8" t="str">
        <f>TEXT(SalesData[[#This Row],[Orderdate fixed]],"mmm")</f>
        <v>Apr</v>
      </c>
      <c r="K618" t="s">
        <v>38</v>
      </c>
      <c r="L618" t="s">
        <v>645</v>
      </c>
      <c r="M618" s="14" t="s">
        <v>646</v>
      </c>
      <c r="N618" t="s">
        <v>81</v>
      </c>
      <c r="O618" t="s">
        <v>26</v>
      </c>
      <c r="P618" t="s">
        <v>310</v>
      </c>
      <c r="Q618" t="s">
        <v>50</v>
      </c>
      <c r="R618" s="5">
        <v>94110</v>
      </c>
      <c r="S618" t="s">
        <v>51</v>
      </c>
      <c r="T618" t="s">
        <v>115</v>
      </c>
      <c r="U618" t="s">
        <v>31</v>
      </c>
      <c r="V618" t="s">
        <v>53</v>
      </c>
      <c r="W618" t="s">
        <v>116</v>
      </c>
      <c r="X618" s="9">
        <v>39.880000000000003</v>
      </c>
      <c r="Y618">
        <v>2</v>
      </c>
      <c r="Z618" s="12">
        <v>0</v>
      </c>
      <c r="AA618" s="9">
        <v>11.166399999999999</v>
      </c>
      <c r="AB618" t="str">
        <f>IF(AND(SalesData[[#This Row],[Profit]]=0,SalesData[[#This Row],[Sales]]&gt;0),"Zero-Profit Order","OK")</f>
        <v>OK</v>
      </c>
      <c r="AC618" s="9">
        <f>IFERROR(SalesData[[#This Row],[Profit]]/SalesData[[#This Row],[Sales]],0)</f>
        <v>0.27999999999999997</v>
      </c>
      <c r="AE618"/>
    </row>
    <row r="619" spans="1:31" x14ac:dyDescent="0.25">
      <c r="A619">
        <v>2342</v>
      </c>
      <c r="B619" t="s">
        <v>1814</v>
      </c>
      <c r="C619" s="2">
        <v>43018</v>
      </c>
      <c r="D619" s="13">
        <v>42064</v>
      </c>
      <c r="E619" s="8">
        <f>IF(SalesData[[#This Row],[Ship Date]]&lt;SalesData[[#This Row],[Order Date]], SalesData[[#This Row],[Ship Date]], SalesData[[#This Row],[Order Date]])</f>
        <v>42064</v>
      </c>
      <c r="F619" s="8">
        <f>IF(SalesData[[#This Row],[Ship Date]]&lt;SalesData[[#This Row],[Order Date]], SalesData[[#This Row],[Order Date]], SalesData[[#This Row],[Ship Date]])</f>
        <v>43018</v>
      </c>
      <c r="G619" s="11">
        <f>SalesData[[#This Row],[Shipdate fixed]] - SalesData[[#This Row],[Orderdate fixed]]</f>
        <v>954</v>
      </c>
      <c r="H619" s="11">
        <f>YEAR(SalesData[[#This Row],[Orderdate fixed]])</f>
        <v>2015</v>
      </c>
      <c r="I619" s="11" t="str">
        <f>"Q"&amp;ROUNDUP(MONTH(SalesData[[#This Row],[Orderdate fixed]])/3,0)</f>
        <v>Q1</v>
      </c>
      <c r="J619" s="8" t="str">
        <f>TEXT(SalesData[[#This Row],[Orderdate fixed]],"mmm")</f>
        <v>Mar</v>
      </c>
      <c r="K619" t="s">
        <v>78</v>
      </c>
      <c r="L619" t="s">
        <v>1233</v>
      </c>
      <c r="M619" s="14" t="s">
        <v>1234</v>
      </c>
      <c r="N619" t="s">
        <v>90</v>
      </c>
      <c r="O619" t="s">
        <v>26</v>
      </c>
      <c r="P619" t="s">
        <v>221</v>
      </c>
      <c r="Q619" t="s">
        <v>415</v>
      </c>
      <c r="R619" s="5">
        <v>2038</v>
      </c>
      <c r="S619" t="s">
        <v>62</v>
      </c>
      <c r="T619" t="s">
        <v>1815</v>
      </c>
      <c r="U619" t="s">
        <v>31</v>
      </c>
      <c r="V619" t="s">
        <v>53</v>
      </c>
      <c r="W619" t="s">
        <v>1816</v>
      </c>
      <c r="X619" s="9">
        <v>63.2</v>
      </c>
      <c r="Y619">
        <v>5</v>
      </c>
      <c r="Z619" s="12">
        <v>0</v>
      </c>
      <c r="AA619" s="9">
        <v>23.384</v>
      </c>
      <c r="AB619" t="str">
        <f>IF(AND(SalesData[[#This Row],[Profit]]=0,SalesData[[#This Row],[Sales]]&gt;0),"Zero-Profit Order","OK")</f>
        <v>OK</v>
      </c>
      <c r="AC619" s="9">
        <f>IFERROR(SalesData[[#This Row],[Profit]]/SalesData[[#This Row],[Sales]],0)</f>
        <v>0.37</v>
      </c>
      <c r="AE619"/>
    </row>
    <row r="620" spans="1:31" x14ac:dyDescent="0.25">
      <c r="A620">
        <v>9214</v>
      </c>
      <c r="B620" t="s">
        <v>4193</v>
      </c>
      <c r="C620" s="2">
        <v>41747</v>
      </c>
      <c r="D620" s="13">
        <v>41988</v>
      </c>
      <c r="E620" s="8">
        <f>IF(SalesData[[#This Row],[Ship Date]]&lt;SalesData[[#This Row],[Order Date]], SalesData[[#This Row],[Ship Date]], SalesData[[#This Row],[Order Date]])</f>
        <v>41747</v>
      </c>
      <c r="F620" s="8">
        <f>IF(SalesData[[#This Row],[Ship Date]]&lt;SalesData[[#This Row],[Order Date]], SalesData[[#This Row],[Order Date]], SalesData[[#This Row],[Ship Date]])</f>
        <v>41988</v>
      </c>
      <c r="G620" s="11">
        <f>SalesData[[#This Row],[Shipdate fixed]] - SalesData[[#This Row],[Orderdate fixed]]</f>
        <v>241</v>
      </c>
      <c r="H620" s="11">
        <f>YEAR(SalesData[[#This Row],[Orderdate fixed]])</f>
        <v>2014</v>
      </c>
      <c r="I620" s="11" t="str">
        <f>"Q"&amp;ROUNDUP(MONTH(SalesData[[#This Row],[Orderdate fixed]])/3,0)</f>
        <v>Q2</v>
      </c>
      <c r="J620" s="8" t="str">
        <f>TEXT(SalesData[[#This Row],[Orderdate fixed]],"mmm")</f>
        <v>Apr</v>
      </c>
      <c r="K620" t="s">
        <v>38</v>
      </c>
      <c r="L620" t="s">
        <v>645</v>
      </c>
      <c r="M620" s="14" t="s">
        <v>646</v>
      </c>
      <c r="N620" t="s">
        <v>81</v>
      </c>
      <c r="O620" t="s">
        <v>26</v>
      </c>
      <c r="P620" t="s">
        <v>310</v>
      </c>
      <c r="Q620" t="s">
        <v>50</v>
      </c>
      <c r="R620" s="5">
        <v>94110</v>
      </c>
      <c r="S620" t="s">
        <v>51</v>
      </c>
      <c r="T620" t="s">
        <v>1402</v>
      </c>
      <c r="U620" t="s">
        <v>31</v>
      </c>
      <c r="V620" t="s">
        <v>53</v>
      </c>
      <c r="W620" t="s">
        <v>1403</v>
      </c>
      <c r="X620" s="9">
        <v>79.44</v>
      </c>
      <c r="Y620">
        <v>3</v>
      </c>
      <c r="Z620" s="12">
        <v>0</v>
      </c>
      <c r="AA620" s="9">
        <v>28.598400000000002</v>
      </c>
      <c r="AB620" t="str">
        <f>IF(AND(SalesData[[#This Row],[Profit]]=0,SalesData[[#This Row],[Sales]]&gt;0),"Zero-Profit Order","OK")</f>
        <v>OK</v>
      </c>
      <c r="AC620" s="9">
        <f>IFERROR(SalesData[[#This Row],[Profit]]/SalesData[[#This Row],[Sales]],0)</f>
        <v>0.36000000000000004</v>
      </c>
      <c r="AE620"/>
    </row>
    <row r="621" spans="1:31" x14ac:dyDescent="0.25">
      <c r="A621">
        <v>250</v>
      </c>
      <c r="B621" t="s">
        <v>307</v>
      </c>
      <c r="C621" s="2">
        <v>42175</v>
      </c>
      <c r="D621" s="13">
        <v>42719</v>
      </c>
      <c r="E621" s="8">
        <f>IF(SalesData[[#This Row],[Ship Date]]&lt;SalesData[[#This Row],[Order Date]], SalesData[[#This Row],[Ship Date]], SalesData[[#This Row],[Order Date]])</f>
        <v>42175</v>
      </c>
      <c r="F621" s="8">
        <f>IF(SalesData[[#This Row],[Ship Date]]&lt;SalesData[[#This Row],[Order Date]], SalesData[[#This Row],[Order Date]], SalesData[[#This Row],[Ship Date]])</f>
        <v>42719</v>
      </c>
      <c r="G621" s="11">
        <f>SalesData[[#This Row],[Shipdate fixed]] - SalesData[[#This Row],[Orderdate fixed]]</f>
        <v>544</v>
      </c>
      <c r="H621" s="11">
        <f>YEAR(SalesData[[#This Row],[Orderdate fixed]])</f>
        <v>2015</v>
      </c>
      <c r="I621" s="11" t="str">
        <f>"Q"&amp;ROUNDUP(MONTH(SalesData[[#This Row],[Orderdate fixed]])/3,0)</f>
        <v>Q2</v>
      </c>
      <c r="J621" s="8" t="str">
        <f>TEXT(SalesData[[#This Row],[Orderdate fixed]],"mmm")</f>
        <v>Jun</v>
      </c>
      <c r="K621" t="s">
        <v>22</v>
      </c>
      <c r="L621" t="s">
        <v>308</v>
      </c>
      <c r="M621" s="14" t="s">
        <v>309</v>
      </c>
      <c r="N621" t="s">
        <v>25</v>
      </c>
      <c r="O621" t="s">
        <v>26</v>
      </c>
      <c r="P621" t="s">
        <v>310</v>
      </c>
      <c r="Q621" t="s">
        <v>50</v>
      </c>
      <c r="R621" s="5">
        <v>94109</v>
      </c>
      <c r="S621" t="s">
        <v>51</v>
      </c>
      <c r="T621" t="s">
        <v>311</v>
      </c>
      <c r="U621" t="s">
        <v>31</v>
      </c>
      <c r="V621" t="s">
        <v>35</v>
      </c>
      <c r="W621" t="s">
        <v>312</v>
      </c>
      <c r="X621" s="9">
        <v>321.56799999999998</v>
      </c>
      <c r="Y621">
        <v>2</v>
      </c>
      <c r="Z621" s="12">
        <v>0.2</v>
      </c>
      <c r="AA621" s="9">
        <v>28.1372</v>
      </c>
      <c r="AB621" t="str">
        <f>IF(AND(SalesData[[#This Row],[Profit]]=0,SalesData[[#This Row],[Sales]]&gt;0),"Zero-Profit Order","OK")</f>
        <v>OK</v>
      </c>
      <c r="AC621" s="9">
        <f>IFERROR(SalesData[[#This Row],[Profit]]/SalesData[[#This Row],[Sales]],0)</f>
        <v>8.7500000000000008E-2</v>
      </c>
      <c r="AE621"/>
    </row>
    <row r="622" spans="1:31" x14ac:dyDescent="0.25">
      <c r="A622">
        <v>3992</v>
      </c>
      <c r="B622" t="s">
        <v>2659</v>
      </c>
      <c r="C622" s="2">
        <v>41810</v>
      </c>
      <c r="D622" s="13">
        <v>42129</v>
      </c>
      <c r="E622" s="8">
        <f>IF(SalesData[[#This Row],[Ship Date]]&lt;SalesData[[#This Row],[Order Date]], SalesData[[#This Row],[Ship Date]], SalesData[[#This Row],[Order Date]])</f>
        <v>41810</v>
      </c>
      <c r="F622" s="8">
        <f>IF(SalesData[[#This Row],[Ship Date]]&lt;SalesData[[#This Row],[Order Date]], SalesData[[#This Row],[Order Date]], SalesData[[#This Row],[Ship Date]])</f>
        <v>42129</v>
      </c>
      <c r="G622" s="11">
        <f>SalesData[[#This Row],[Shipdate fixed]] - SalesData[[#This Row],[Orderdate fixed]]</f>
        <v>319</v>
      </c>
      <c r="H622" s="11">
        <f>YEAR(SalesData[[#This Row],[Orderdate fixed]])</f>
        <v>2014</v>
      </c>
      <c r="I622" s="11" t="str">
        <f>"Q"&amp;ROUNDUP(MONTH(SalesData[[#This Row],[Orderdate fixed]])/3,0)</f>
        <v>Q2</v>
      </c>
      <c r="J622" s="8" t="str">
        <f>TEXT(SalesData[[#This Row],[Orderdate fixed]],"mmm")</f>
        <v>Jun</v>
      </c>
      <c r="K622" t="s">
        <v>38</v>
      </c>
      <c r="L622" t="s">
        <v>2660</v>
      </c>
      <c r="M622" s="14" t="s">
        <v>2661</v>
      </c>
      <c r="N622" t="s">
        <v>81</v>
      </c>
      <c r="O622" t="s">
        <v>26</v>
      </c>
      <c r="P622" t="s">
        <v>285</v>
      </c>
      <c r="Q622" t="s">
        <v>42</v>
      </c>
      <c r="R622" s="5">
        <v>33614</v>
      </c>
      <c r="S622" t="s">
        <v>29</v>
      </c>
      <c r="T622" t="s">
        <v>924</v>
      </c>
      <c r="U622" t="s">
        <v>31</v>
      </c>
      <c r="V622" t="s">
        <v>53</v>
      </c>
      <c r="W622" t="s">
        <v>925</v>
      </c>
      <c r="X622" s="9">
        <v>63.552</v>
      </c>
      <c r="Y622">
        <v>3</v>
      </c>
      <c r="Z622" s="12">
        <v>0.2</v>
      </c>
      <c r="AA622" s="9">
        <v>14.299200000000001</v>
      </c>
      <c r="AB622" t="str">
        <f>IF(AND(SalesData[[#This Row],[Profit]]=0,SalesData[[#This Row],[Sales]]&gt;0),"Zero-Profit Order","OK")</f>
        <v>OK</v>
      </c>
      <c r="AC622" s="9">
        <f>IFERROR(SalesData[[#This Row],[Profit]]/SalesData[[#This Row],[Sales]],0)</f>
        <v>0.22500000000000001</v>
      </c>
      <c r="AE622"/>
    </row>
    <row r="623" spans="1:31" x14ac:dyDescent="0.25">
      <c r="A623">
        <v>7950</v>
      </c>
      <c r="B623" t="s">
        <v>3873</v>
      </c>
      <c r="C623" s="2">
        <v>41644</v>
      </c>
      <c r="D623" s="13">
        <v>41762</v>
      </c>
      <c r="E623" s="8">
        <f>IF(SalesData[[#This Row],[Ship Date]]&lt;SalesData[[#This Row],[Order Date]], SalesData[[#This Row],[Ship Date]], SalesData[[#This Row],[Order Date]])</f>
        <v>41644</v>
      </c>
      <c r="F623" s="8">
        <f>IF(SalesData[[#This Row],[Ship Date]]&lt;SalesData[[#This Row],[Order Date]], SalesData[[#This Row],[Order Date]], SalesData[[#This Row],[Ship Date]])</f>
        <v>41762</v>
      </c>
      <c r="G623" s="11">
        <f>SalesData[[#This Row],[Shipdate fixed]] - SalesData[[#This Row],[Orderdate fixed]]</f>
        <v>118</v>
      </c>
      <c r="H623" s="11">
        <f>YEAR(SalesData[[#This Row],[Orderdate fixed]])</f>
        <v>2014</v>
      </c>
      <c r="I623" s="11" t="str">
        <f>"Q"&amp;ROUNDUP(MONTH(SalesData[[#This Row],[Orderdate fixed]])/3,0)</f>
        <v>Q1</v>
      </c>
      <c r="J623" s="8" t="str">
        <f>TEXT(SalesData[[#This Row],[Orderdate fixed]],"mmm")</f>
        <v>Jan</v>
      </c>
      <c r="K623" t="s">
        <v>38</v>
      </c>
      <c r="L623" t="s">
        <v>2117</v>
      </c>
      <c r="M623" s="14" t="s">
        <v>2118</v>
      </c>
      <c r="N623" t="s">
        <v>25</v>
      </c>
      <c r="O623" t="s">
        <v>26</v>
      </c>
      <c r="P623" t="s">
        <v>1355</v>
      </c>
      <c r="Q623" t="s">
        <v>83</v>
      </c>
      <c r="R623" s="5">
        <v>79907</v>
      </c>
      <c r="S623" t="s">
        <v>84</v>
      </c>
      <c r="T623" t="s">
        <v>924</v>
      </c>
      <c r="U623" t="s">
        <v>31</v>
      </c>
      <c r="V623" t="s">
        <v>53</v>
      </c>
      <c r="W623" t="s">
        <v>925</v>
      </c>
      <c r="X623" s="9">
        <v>63.552</v>
      </c>
      <c r="Y623">
        <v>6</v>
      </c>
      <c r="Z623" s="12">
        <v>0.6</v>
      </c>
      <c r="AA623" s="9">
        <v>-34.953600000000002</v>
      </c>
      <c r="AB623" t="str">
        <f>IF(AND(SalesData[[#This Row],[Profit]]=0,SalesData[[#This Row],[Sales]]&gt;0),"Zero-Profit Order","OK")</f>
        <v>OK</v>
      </c>
      <c r="AC623" s="9">
        <f>IFERROR(SalesData[[#This Row],[Profit]]/SalesData[[#This Row],[Sales]],0)</f>
        <v>-0.55000000000000004</v>
      </c>
      <c r="AE623"/>
    </row>
    <row r="624" spans="1:31" x14ac:dyDescent="0.25">
      <c r="A624">
        <v>2185</v>
      </c>
      <c r="B624" t="s">
        <v>1727</v>
      </c>
      <c r="C624" s="2">
        <v>42116</v>
      </c>
      <c r="D624" s="13">
        <v>42679</v>
      </c>
      <c r="E624" s="8">
        <f>IF(SalesData[[#This Row],[Ship Date]]&lt;SalesData[[#This Row],[Order Date]], SalesData[[#This Row],[Ship Date]], SalesData[[#This Row],[Order Date]])</f>
        <v>42116</v>
      </c>
      <c r="F624" s="8">
        <f>IF(SalesData[[#This Row],[Ship Date]]&lt;SalesData[[#This Row],[Order Date]], SalesData[[#This Row],[Order Date]], SalesData[[#This Row],[Ship Date]])</f>
        <v>42679</v>
      </c>
      <c r="G624" s="11">
        <f>SalesData[[#This Row],[Shipdate fixed]] - SalesData[[#This Row],[Orderdate fixed]]</f>
        <v>563</v>
      </c>
      <c r="H624" s="11">
        <f>YEAR(SalesData[[#This Row],[Orderdate fixed]])</f>
        <v>2015</v>
      </c>
      <c r="I624" s="11" t="str">
        <f>"Q"&amp;ROUNDUP(MONTH(SalesData[[#This Row],[Orderdate fixed]])/3,0)</f>
        <v>Q2</v>
      </c>
      <c r="J624" s="8" t="str">
        <f>TEXT(SalesData[[#This Row],[Orderdate fixed]],"mmm")</f>
        <v>Apr</v>
      </c>
      <c r="K624" t="s">
        <v>38</v>
      </c>
      <c r="L624" t="s">
        <v>1326</v>
      </c>
      <c r="M624" s="14" t="s">
        <v>1327</v>
      </c>
      <c r="N624" t="s">
        <v>25</v>
      </c>
      <c r="O624" t="s">
        <v>26</v>
      </c>
      <c r="P624" t="s">
        <v>158</v>
      </c>
      <c r="Q624" t="s">
        <v>109</v>
      </c>
      <c r="R624" s="5">
        <v>10009</v>
      </c>
      <c r="S624" t="s">
        <v>62</v>
      </c>
      <c r="T624" t="s">
        <v>908</v>
      </c>
      <c r="U624" t="s">
        <v>31</v>
      </c>
      <c r="V624" t="s">
        <v>53</v>
      </c>
      <c r="W624" t="s">
        <v>298</v>
      </c>
      <c r="X624" s="9">
        <v>63.68</v>
      </c>
      <c r="Y624">
        <v>8</v>
      </c>
      <c r="Z624" s="12">
        <v>0</v>
      </c>
      <c r="AA624" s="9">
        <v>28.019200000000001</v>
      </c>
      <c r="AB624" t="str">
        <f>IF(AND(SalesData[[#This Row],[Profit]]=0,SalesData[[#This Row],[Sales]]&gt;0),"Zero-Profit Order","OK")</f>
        <v>OK</v>
      </c>
      <c r="AC624" s="9">
        <f>IFERROR(SalesData[[#This Row],[Profit]]/SalesData[[#This Row],[Sales]],0)</f>
        <v>0.44</v>
      </c>
      <c r="AE624"/>
    </row>
    <row r="625" spans="1:31" x14ac:dyDescent="0.25">
      <c r="A625">
        <v>6909</v>
      </c>
      <c r="B625" t="s">
        <v>3589</v>
      </c>
      <c r="C625" s="2">
        <v>42442</v>
      </c>
      <c r="D625" s="13">
        <v>43084</v>
      </c>
      <c r="E625" s="8">
        <f>IF(SalesData[[#This Row],[Ship Date]]&lt;SalesData[[#This Row],[Order Date]], SalesData[[#This Row],[Ship Date]], SalesData[[#This Row],[Order Date]])</f>
        <v>42442</v>
      </c>
      <c r="F625" s="8">
        <f>IF(SalesData[[#This Row],[Ship Date]]&lt;SalesData[[#This Row],[Order Date]], SalesData[[#This Row],[Order Date]], SalesData[[#This Row],[Ship Date]])</f>
        <v>43084</v>
      </c>
      <c r="G625" s="11">
        <f>SalesData[[#This Row],[Shipdate fixed]] - SalesData[[#This Row],[Orderdate fixed]]</f>
        <v>642</v>
      </c>
      <c r="H625" s="11">
        <f>YEAR(SalesData[[#This Row],[Orderdate fixed]])</f>
        <v>2016</v>
      </c>
      <c r="I625" s="11" t="str">
        <f>"Q"&amp;ROUNDUP(MONTH(SalesData[[#This Row],[Orderdate fixed]])/3,0)</f>
        <v>Q1</v>
      </c>
      <c r="J625" s="8" t="str">
        <f>TEXT(SalesData[[#This Row],[Orderdate fixed]],"mmm")</f>
        <v>Mar</v>
      </c>
      <c r="K625" t="s">
        <v>38</v>
      </c>
      <c r="L625" t="s">
        <v>219</v>
      </c>
      <c r="M625" s="14" t="s">
        <v>220</v>
      </c>
      <c r="N625" t="s">
        <v>81</v>
      </c>
      <c r="O625" t="s">
        <v>26</v>
      </c>
      <c r="P625" t="s">
        <v>3590</v>
      </c>
      <c r="Q625" t="s">
        <v>145</v>
      </c>
      <c r="R625" s="5">
        <v>29406</v>
      </c>
      <c r="S625" t="s">
        <v>29</v>
      </c>
      <c r="T625" t="s">
        <v>1699</v>
      </c>
      <c r="U625" t="s">
        <v>31</v>
      </c>
      <c r="V625" t="s">
        <v>53</v>
      </c>
      <c r="W625" t="s">
        <v>1700</v>
      </c>
      <c r="X625" s="9">
        <v>14.76</v>
      </c>
      <c r="Y625">
        <v>2</v>
      </c>
      <c r="Z625" s="12">
        <v>0</v>
      </c>
      <c r="AA625" s="9">
        <v>4.2804000000000002</v>
      </c>
      <c r="AB625" t="str">
        <f>IF(AND(SalesData[[#This Row],[Profit]]=0,SalesData[[#This Row],[Sales]]&gt;0),"Zero-Profit Order","OK")</f>
        <v>OK</v>
      </c>
      <c r="AC625" s="9">
        <f>IFERROR(SalesData[[#This Row],[Profit]]/SalesData[[#This Row],[Sales]],0)</f>
        <v>0.29000000000000004</v>
      </c>
      <c r="AE625"/>
    </row>
    <row r="626" spans="1:31" x14ac:dyDescent="0.25">
      <c r="A626">
        <v>8109</v>
      </c>
      <c r="B626" t="s">
        <v>3917</v>
      </c>
      <c r="C626" s="2">
        <v>42398</v>
      </c>
      <c r="D626" s="13">
        <v>43084</v>
      </c>
      <c r="E626" s="8">
        <f>IF(SalesData[[#This Row],[Ship Date]]&lt;SalesData[[#This Row],[Order Date]], SalesData[[#This Row],[Ship Date]], SalesData[[#This Row],[Order Date]])</f>
        <v>42398</v>
      </c>
      <c r="F626" s="8">
        <f>IF(SalesData[[#This Row],[Ship Date]]&lt;SalesData[[#This Row],[Order Date]], SalesData[[#This Row],[Order Date]], SalesData[[#This Row],[Ship Date]])</f>
        <v>43084</v>
      </c>
      <c r="G626" s="11">
        <f>SalesData[[#This Row],[Shipdate fixed]] - SalesData[[#This Row],[Orderdate fixed]]</f>
        <v>686</v>
      </c>
      <c r="H626" s="11">
        <f>YEAR(SalesData[[#This Row],[Orderdate fixed]])</f>
        <v>2016</v>
      </c>
      <c r="I626" s="11" t="str">
        <f>"Q"&amp;ROUNDUP(MONTH(SalesData[[#This Row],[Orderdate fixed]])/3,0)</f>
        <v>Q1</v>
      </c>
      <c r="J626" s="8" t="str">
        <f>TEXT(SalesData[[#This Row],[Orderdate fixed]],"mmm")</f>
        <v>Jan</v>
      </c>
      <c r="K626" t="s">
        <v>38</v>
      </c>
      <c r="L626" t="s">
        <v>740</v>
      </c>
      <c r="M626" s="14" t="s">
        <v>741</v>
      </c>
      <c r="N626" t="s">
        <v>25</v>
      </c>
      <c r="O626" t="s">
        <v>26</v>
      </c>
      <c r="P626" t="s">
        <v>60</v>
      </c>
      <c r="Q626" t="s">
        <v>61</v>
      </c>
      <c r="R626" s="5">
        <v>19140</v>
      </c>
      <c r="S626" t="s">
        <v>62</v>
      </c>
      <c r="T626" t="s">
        <v>469</v>
      </c>
      <c r="U626" t="s">
        <v>31</v>
      </c>
      <c r="V626" t="s">
        <v>35</v>
      </c>
      <c r="W626" t="s">
        <v>470</v>
      </c>
      <c r="X626" s="9">
        <v>215.54400000000001</v>
      </c>
      <c r="Y626">
        <v>4</v>
      </c>
      <c r="Z626" s="12">
        <v>0.3</v>
      </c>
      <c r="AA626" s="9">
        <v>-58.504800000000003</v>
      </c>
      <c r="AB626" t="str">
        <f>IF(AND(SalesData[[#This Row],[Profit]]=0,SalesData[[#This Row],[Sales]]&gt;0),"Zero-Profit Order","OK")</f>
        <v>OK</v>
      </c>
      <c r="AC626" s="9">
        <f>IFERROR(SalesData[[#This Row],[Profit]]/SalesData[[#This Row],[Sales]],0)</f>
        <v>-0.27142857142857141</v>
      </c>
      <c r="AE626"/>
    </row>
    <row r="627" spans="1:31" x14ac:dyDescent="0.25">
      <c r="A627">
        <v>4789</v>
      </c>
      <c r="B627" t="s">
        <v>2937</v>
      </c>
      <c r="C627" s="2">
        <v>41969</v>
      </c>
      <c r="D627" s="13">
        <v>42354</v>
      </c>
      <c r="E627" s="8">
        <f>IF(SalesData[[#This Row],[Ship Date]]&lt;SalesData[[#This Row],[Order Date]], SalesData[[#This Row],[Ship Date]], SalesData[[#This Row],[Order Date]])</f>
        <v>41969</v>
      </c>
      <c r="F627" s="8">
        <f>IF(SalesData[[#This Row],[Ship Date]]&lt;SalesData[[#This Row],[Order Date]], SalesData[[#This Row],[Order Date]], SalesData[[#This Row],[Ship Date]])</f>
        <v>42354</v>
      </c>
      <c r="G627" s="11">
        <f>SalesData[[#This Row],[Shipdate fixed]] - SalesData[[#This Row],[Orderdate fixed]]</f>
        <v>385</v>
      </c>
      <c r="H627" s="11">
        <f>YEAR(SalesData[[#This Row],[Orderdate fixed]])</f>
        <v>2014</v>
      </c>
      <c r="I627" s="11" t="str">
        <f>"Q"&amp;ROUNDUP(MONTH(SalesData[[#This Row],[Orderdate fixed]])/3,0)</f>
        <v>Q4</v>
      </c>
      <c r="J627" s="8" t="str">
        <f>TEXT(SalesData[[#This Row],[Orderdate fixed]],"mmm")</f>
        <v>Nov</v>
      </c>
      <c r="K627" t="s">
        <v>38</v>
      </c>
      <c r="L627" t="s">
        <v>1255</v>
      </c>
      <c r="M627" s="14" t="s">
        <v>1256</v>
      </c>
      <c r="N627" t="s">
        <v>25</v>
      </c>
      <c r="O627" t="s">
        <v>26</v>
      </c>
      <c r="P627" t="s">
        <v>335</v>
      </c>
      <c r="Q627" t="s">
        <v>165</v>
      </c>
      <c r="R627" s="5">
        <v>80906</v>
      </c>
      <c r="S627" t="s">
        <v>51</v>
      </c>
      <c r="T627" t="s">
        <v>1329</v>
      </c>
      <c r="U627" t="s">
        <v>31</v>
      </c>
      <c r="V627" t="s">
        <v>53</v>
      </c>
      <c r="W627" t="s">
        <v>1330</v>
      </c>
      <c r="X627" s="9">
        <v>52.415999999999997</v>
      </c>
      <c r="Y627">
        <v>9</v>
      </c>
      <c r="Z627" s="12">
        <v>0.2</v>
      </c>
      <c r="AA627" s="9">
        <v>15.069599999999999</v>
      </c>
      <c r="AB627" t="str">
        <f>IF(AND(SalesData[[#This Row],[Profit]]=0,SalesData[[#This Row],[Sales]]&gt;0),"Zero-Profit Order","OK")</f>
        <v>OK</v>
      </c>
      <c r="AC627" s="9">
        <f>IFERROR(SalesData[[#This Row],[Profit]]/SalesData[[#This Row],[Sales]],0)</f>
        <v>0.28750000000000003</v>
      </c>
      <c r="AE627"/>
    </row>
    <row r="628" spans="1:31" x14ac:dyDescent="0.25">
      <c r="A628">
        <v>4780</v>
      </c>
      <c r="B628" t="s">
        <v>2934</v>
      </c>
      <c r="C628" s="2">
        <v>41735</v>
      </c>
      <c r="D628" s="13">
        <v>41919</v>
      </c>
      <c r="E628" s="8">
        <f>IF(SalesData[[#This Row],[Ship Date]]&lt;SalesData[[#This Row],[Order Date]], SalesData[[#This Row],[Ship Date]], SalesData[[#This Row],[Order Date]])</f>
        <v>41735</v>
      </c>
      <c r="F628" s="8">
        <f>IF(SalesData[[#This Row],[Ship Date]]&lt;SalesData[[#This Row],[Order Date]], SalesData[[#This Row],[Order Date]], SalesData[[#This Row],[Ship Date]])</f>
        <v>41919</v>
      </c>
      <c r="G628" s="11">
        <f>SalesData[[#This Row],[Shipdate fixed]] - SalesData[[#This Row],[Orderdate fixed]]</f>
        <v>184</v>
      </c>
      <c r="H628" s="11">
        <f>YEAR(SalesData[[#This Row],[Orderdate fixed]])</f>
        <v>2014</v>
      </c>
      <c r="I628" s="11" t="str">
        <f>"Q"&amp;ROUNDUP(MONTH(SalesData[[#This Row],[Orderdate fixed]])/3,0)</f>
        <v>Q2</v>
      </c>
      <c r="J628" s="8" t="str">
        <f>TEXT(SalesData[[#This Row],[Orderdate fixed]],"mmm")</f>
        <v>Apr</v>
      </c>
      <c r="K628" t="s">
        <v>78</v>
      </c>
      <c r="L628" t="s">
        <v>2088</v>
      </c>
      <c r="M628" s="14" t="s">
        <v>2089</v>
      </c>
      <c r="N628" t="s">
        <v>25</v>
      </c>
      <c r="O628" t="s">
        <v>26</v>
      </c>
      <c r="P628" t="s">
        <v>2935</v>
      </c>
      <c r="Q628" t="s">
        <v>109</v>
      </c>
      <c r="R628" s="5">
        <v>14215</v>
      </c>
      <c r="S628" t="s">
        <v>62</v>
      </c>
      <c r="T628" t="s">
        <v>571</v>
      </c>
      <c r="U628" t="s">
        <v>31</v>
      </c>
      <c r="V628" t="s">
        <v>35</v>
      </c>
      <c r="W628" t="s">
        <v>572</v>
      </c>
      <c r="X628" s="9">
        <v>63.881999999999998</v>
      </c>
      <c r="Y628">
        <v>1</v>
      </c>
      <c r="Z628" s="12">
        <v>0.1</v>
      </c>
      <c r="AA628" s="9">
        <v>10.647</v>
      </c>
      <c r="AB628" t="str">
        <f>IF(AND(SalesData[[#This Row],[Profit]]=0,SalesData[[#This Row],[Sales]]&gt;0),"Zero-Profit Order","OK")</f>
        <v>OK</v>
      </c>
      <c r="AC628" s="9">
        <f>IFERROR(SalesData[[#This Row],[Profit]]/SalesData[[#This Row],[Sales]],0)</f>
        <v>0.16666666666666669</v>
      </c>
      <c r="AE628"/>
    </row>
    <row r="629" spans="1:31" x14ac:dyDescent="0.25">
      <c r="A629">
        <v>4790</v>
      </c>
      <c r="B629" t="s">
        <v>2937</v>
      </c>
      <c r="C629" s="2">
        <v>41970</v>
      </c>
      <c r="D629" s="13">
        <v>42354</v>
      </c>
      <c r="E629" s="8">
        <f>IF(SalesData[[#This Row],[Ship Date]]&lt;SalesData[[#This Row],[Order Date]], SalesData[[#This Row],[Ship Date]], SalesData[[#This Row],[Order Date]])</f>
        <v>41970</v>
      </c>
      <c r="F629" s="8">
        <f>IF(SalesData[[#This Row],[Ship Date]]&lt;SalesData[[#This Row],[Order Date]], SalesData[[#This Row],[Order Date]], SalesData[[#This Row],[Ship Date]])</f>
        <v>42354</v>
      </c>
      <c r="G629" s="11">
        <f>SalesData[[#This Row],[Shipdate fixed]] - SalesData[[#This Row],[Orderdate fixed]]</f>
        <v>384</v>
      </c>
      <c r="H629" s="11">
        <f>YEAR(SalesData[[#This Row],[Orderdate fixed]])</f>
        <v>2014</v>
      </c>
      <c r="I629" s="11" t="str">
        <f>"Q"&amp;ROUNDUP(MONTH(SalesData[[#This Row],[Orderdate fixed]])/3,0)</f>
        <v>Q4</v>
      </c>
      <c r="J629" s="8" t="str">
        <f>TEXT(SalesData[[#This Row],[Orderdate fixed]],"mmm")</f>
        <v>Nov</v>
      </c>
      <c r="K629" t="s">
        <v>38</v>
      </c>
      <c r="L629" t="s">
        <v>1255</v>
      </c>
      <c r="M629" s="14" t="s">
        <v>1256</v>
      </c>
      <c r="N629" t="s">
        <v>25</v>
      </c>
      <c r="O629" t="s">
        <v>26</v>
      </c>
      <c r="P629" t="s">
        <v>335</v>
      </c>
      <c r="Q629" t="s">
        <v>165</v>
      </c>
      <c r="R629" s="5">
        <v>80906</v>
      </c>
      <c r="S629" t="s">
        <v>51</v>
      </c>
      <c r="T629" t="s">
        <v>1271</v>
      </c>
      <c r="U629" t="s">
        <v>31</v>
      </c>
      <c r="V629" t="s">
        <v>53</v>
      </c>
      <c r="W629" t="s">
        <v>1272</v>
      </c>
      <c r="X629" s="9">
        <v>54.92</v>
      </c>
      <c r="Y629">
        <v>5</v>
      </c>
      <c r="Z629" s="12">
        <v>0.2</v>
      </c>
      <c r="AA629" s="9">
        <v>10.984</v>
      </c>
      <c r="AB629" t="str">
        <f>IF(AND(SalesData[[#This Row],[Profit]]=0,SalesData[[#This Row],[Sales]]&gt;0),"Zero-Profit Order","OK")</f>
        <v>OK</v>
      </c>
      <c r="AC629" s="9">
        <f>IFERROR(SalesData[[#This Row],[Profit]]/SalesData[[#This Row],[Sales]],0)</f>
        <v>0.19999999999999998</v>
      </c>
      <c r="AE629"/>
    </row>
    <row r="630" spans="1:31" x14ac:dyDescent="0.25">
      <c r="A630">
        <v>7829</v>
      </c>
      <c r="B630" t="s">
        <v>3835</v>
      </c>
      <c r="C630" s="2">
        <v>43211</v>
      </c>
      <c r="D630" s="13">
        <v>42009</v>
      </c>
      <c r="E630" s="8">
        <f>IF(SalesData[[#This Row],[Ship Date]]&lt;SalesData[[#This Row],[Order Date]], SalesData[[#This Row],[Ship Date]], SalesData[[#This Row],[Order Date]])</f>
        <v>42009</v>
      </c>
      <c r="F630" s="8">
        <f>IF(SalesData[[#This Row],[Ship Date]]&lt;SalesData[[#This Row],[Order Date]], SalesData[[#This Row],[Order Date]], SalesData[[#This Row],[Ship Date]])</f>
        <v>43211</v>
      </c>
      <c r="G630" s="11">
        <f>SalesData[[#This Row],[Shipdate fixed]] - SalesData[[#This Row],[Orderdate fixed]]</f>
        <v>1202</v>
      </c>
      <c r="H630" s="11">
        <f>YEAR(SalesData[[#This Row],[Orderdate fixed]])</f>
        <v>2015</v>
      </c>
      <c r="I630" s="11" t="str">
        <f>"Q"&amp;ROUNDUP(MONTH(SalesData[[#This Row],[Orderdate fixed]])/3,0)</f>
        <v>Q1</v>
      </c>
      <c r="J630" s="8" t="str">
        <f>TEXT(SalesData[[#This Row],[Orderdate fixed]],"mmm")</f>
        <v>Jan</v>
      </c>
      <c r="K630" t="s">
        <v>38</v>
      </c>
      <c r="L630" t="s">
        <v>1941</v>
      </c>
      <c r="M630" s="14" t="s">
        <v>1942</v>
      </c>
      <c r="N630" t="s">
        <v>81</v>
      </c>
      <c r="O630" t="s">
        <v>26</v>
      </c>
      <c r="P630" t="s">
        <v>620</v>
      </c>
      <c r="Q630" t="s">
        <v>50</v>
      </c>
      <c r="R630" s="5">
        <v>92105</v>
      </c>
      <c r="S630" t="s">
        <v>51</v>
      </c>
      <c r="T630" t="s">
        <v>1989</v>
      </c>
      <c r="U630" t="s">
        <v>31</v>
      </c>
      <c r="V630" t="s">
        <v>35</v>
      </c>
      <c r="W630" t="s">
        <v>1990</v>
      </c>
      <c r="X630" s="9">
        <v>63.936</v>
      </c>
      <c r="Y630">
        <v>3</v>
      </c>
      <c r="Z630" s="12">
        <v>0.2</v>
      </c>
      <c r="AA630" s="9">
        <v>6.3936000000000002</v>
      </c>
      <c r="AB630" t="str">
        <f>IF(AND(SalesData[[#This Row],[Profit]]=0,SalesData[[#This Row],[Sales]]&gt;0),"Zero-Profit Order","OK")</f>
        <v>OK</v>
      </c>
      <c r="AC630" s="9">
        <f>IFERROR(SalesData[[#This Row],[Profit]]/SalesData[[#This Row],[Sales]],0)</f>
        <v>0.1</v>
      </c>
      <c r="AE630"/>
    </row>
    <row r="631" spans="1:31" x14ac:dyDescent="0.25">
      <c r="A631">
        <v>5331</v>
      </c>
      <c r="B631" t="s">
        <v>3108</v>
      </c>
      <c r="C631" s="2">
        <v>42062</v>
      </c>
      <c r="D631" s="13">
        <v>42591</v>
      </c>
      <c r="E631" s="8">
        <f>IF(SalesData[[#This Row],[Ship Date]]&lt;SalesData[[#This Row],[Order Date]], SalesData[[#This Row],[Ship Date]], SalesData[[#This Row],[Order Date]])</f>
        <v>42062</v>
      </c>
      <c r="F631" s="8">
        <f>IF(SalesData[[#This Row],[Ship Date]]&lt;SalesData[[#This Row],[Order Date]], SalesData[[#This Row],[Order Date]], SalesData[[#This Row],[Ship Date]])</f>
        <v>42591</v>
      </c>
      <c r="G631" s="11">
        <f>SalesData[[#This Row],[Shipdate fixed]] - SalesData[[#This Row],[Orderdate fixed]]</f>
        <v>529</v>
      </c>
      <c r="H631" s="11">
        <f>YEAR(SalesData[[#This Row],[Orderdate fixed]])</f>
        <v>2015</v>
      </c>
      <c r="I631" s="11" t="str">
        <f>"Q"&amp;ROUNDUP(MONTH(SalesData[[#This Row],[Orderdate fixed]])/3,0)</f>
        <v>Q1</v>
      </c>
      <c r="J631" s="8" t="str">
        <f>TEXT(SalesData[[#This Row],[Orderdate fixed]],"mmm")</f>
        <v>Feb</v>
      </c>
      <c r="K631" t="s">
        <v>38</v>
      </c>
      <c r="L631" t="s">
        <v>3109</v>
      </c>
      <c r="M631" s="14" t="s">
        <v>3110</v>
      </c>
      <c r="N631" t="s">
        <v>25</v>
      </c>
      <c r="O631" t="s">
        <v>26</v>
      </c>
      <c r="P631" t="s">
        <v>158</v>
      </c>
      <c r="Q631" t="s">
        <v>109</v>
      </c>
      <c r="R631" s="5">
        <v>10011</v>
      </c>
      <c r="S631" t="s">
        <v>62</v>
      </c>
      <c r="T631" t="s">
        <v>1736</v>
      </c>
      <c r="U631" t="s">
        <v>31</v>
      </c>
      <c r="V631" t="s">
        <v>53</v>
      </c>
      <c r="W631" t="s">
        <v>1737</v>
      </c>
      <c r="X631" s="9">
        <v>63.94</v>
      </c>
      <c r="Y631">
        <v>1</v>
      </c>
      <c r="Z631" s="12">
        <v>0</v>
      </c>
      <c r="AA631" s="9">
        <v>24.936599999999999</v>
      </c>
      <c r="AB631" t="str">
        <f>IF(AND(SalesData[[#This Row],[Profit]]=0,SalesData[[#This Row],[Sales]]&gt;0),"Zero-Profit Order","OK")</f>
        <v>OK</v>
      </c>
      <c r="AC631" s="9">
        <f>IFERROR(SalesData[[#This Row],[Profit]]/SalesData[[#This Row],[Sales]],0)</f>
        <v>0.39</v>
      </c>
      <c r="AE631"/>
    </row>
    <row r="632" spans="1:31" x14ac:dyDescent="0.25">
      <c r="A632">
        <v>4786</v>
      </c>
      <c r="B632" t="s">
        <v>2937</v>
      </c>
      <c r="C632" s="2">
        <v>41968</v>
      </c>
      <c r="D632" s="13">
        <v>42354</v>
      </c>
      <c r="E632" s="8">
        <f>IF(SalesData[[#This Row],[Ship Date]]&lt;SalesData[[#This Row],[Order Date]], SalesData[[#This Row],[Ship Date]], SalesData[[#This Row],[Order Date]])</f>
        <v>41968</v>
      </c>
      <c r="F632" s="8">
        <f>IF(SalesData[[#This Row],[Ship Date]]&lt;SalesData[[#This Row],[Order Date]], SalesData[[#This Row],[Order Date]], SalesData[[#This Row],[Ship Date]])</f>
        <v>42354</v>
      </c>
      <c r="G632" s="11">
        <f>SalesData[[#This Row],[Shipdate fixed]] - SalesData[[#This Row],[Orderdate fixed]]</f>
        <v>386</v>
      </c>
      <c r="H632" s="11">
        <f>YEAR(SalesData[[#This Row],[Orderdate fixed]])</f>
        <v>2014</v>
      </c>
      <c r="I632" s="11" t="str">
        <f>"Q"&amp;ROUNDUP(MONTH(SalesData[[#This Row],[Orderdate fixed]])/3,0)</f>
        <v>Q4</v>
      </c>
      <c r="J632" s="8" t="str">
        <f>TEXT(SalesData[[#This Row],[Orderdate fixed]],"mmm")</f>
        <v>Nov</v>
      </c>
      <c r="K632" t="s">
        <v>38</v>
      </c>
      <c r="L632" t="s">
        <v>1255</v>
      </c>
      <c r="M632" s="14" t="s">
        <v>1256</v>
      </c>
      <c r="N632" t="s">
        <v>25</v>
      </c>
      <c r="O632" t="s">
        <v>26</v>
      </c>
      <c r="P632" t="s">
        <v>335</v>
      </c>
      <c r="Q632" t="s">
        <v>165</v>
      </c>
      <c r="R632" s="5">
        <v>80906</v>
      </c>
      <c r="S632" t="s">
        <v>51</v>
      </c>
      <c r="T632" t="s">
        <v>1934</v>
      </c>
      <c r="U632" t="s">
        <v>31</v>
      </c>
      <c r="V632" t="s">
        <v>32</v>
      </c>
      <c r="W632" t="s">
        <v>1935</v>
      </c>
      <c r="X632" s="9">
        <v>69.575999999999993</v>
      </c>
      <c r="Y632">
        <v>4</v>
      </c>
      <c r="Z632" s="12">
        <v>0.7</v>
      </c>
      <c r="AA632" s="9">
        <v>-143.79040000000001</v>
      </c>
      <c r="AB632" t="str">
        <f>IF(AND(SalesData[[#This Row],[Profit]]=0,SalesData[[#This Row],[Sales]]&gt;0),"Zero-Profit Order","OK")</f>
        <v>OK</v>
      </c>
      <c r="AC632" s="9">
        <f>IFERROR(SalesData[[#This Row],[Profit]]/SalesData[[#This Row],[Sales]],0)</f>
        <v>-2.0666666666666669</v>
      </c>
      <c r="AE632"/>
    </row>
    <row r="633" spans="1:31" x14ac:dyDescent="0.25">
      <c r="A633">
        <v>6239</v>
      </c>
      <c r="B633" t="s">
        <v>3396</v>
      </c>
      <c r="C633" s="2">
        <v>41984</v>
      </c>
      <c r="D633" s="13">
        <v>42354</v>
      </c>
      <c r="E633" s="8">
        <f>IF(SalesData[[#This Row],[Ship Date]]&lt;SalesData[[#This Row],[Order Date]], SalesData[[#This Row],[Ship Date]], SalesData[[#This Row],[Order Date]])</f>
        <v>41984</v>
      </c>
      <c r="F633" s="8">
        <f>IF(SalesData[[#This Row],[Ship Date]]&lt;SalesData[[#This Row],[Order Date]], SalesData[[#This Row],[Order Date]], SalesData[[#This Row],[Ship Date]])</f>
        <v>42354</v>
      </c>
      <c r="G633" s="11">
        <f>SalesData[[#This Row],[Shipdate fixed]] - SalesData[[#This Row],[Orderdate fixed]]</f>
        <v>370</v>
      </c>
      <c r="H633" s="11">
        <f>YEAR(SalesData[[#This Row],[Orderdate fixed]])</f>
        <v>2014</v>
      </c>
      <c r="I633" s="11" t="str">
        <f>"Q"&amp;ROUNDUP(MONTH(SalesData[[#This Row],[Orderdate fixed]])/3,0)</f>
        <v>Q4</v>
      </c>
      <c r="J633" s="8" t="str">
        <f>TEXT(SalesData[[#This Row],[Orderdate fixed]],"mmm")</f>
        <v>Dec</v>
      </c>
      <c r="K633" t="s">
        <v>38</v>
      </c>
      <c r="L633" t="s">
        <v>2889</v>
      </c>
      <c r="M633" s="14" t="s">
        <v>2890</v>
      </c>
      <c r="N633" t="s">
        <v>25</v>
      </c>
      <c r="O633" t="s">
        <v>26</v>
      </c>
      <c r="P633" t="s">
        <v>1472</v>
      </c>
      <c r="Q633" t="s">
        <v>50</v>
      </c>
      <c r="R633" s="5">
        <v>95123</v>
      </c>
      <c r="S633" t="s">
        <v>51</v>
      </c>
      <c r="T633" t="s">
        <v>1765</v>
      </c>
      <c r="U633" t="s">
        <v>31</v>
      </c>
      <c r="V633" t="s">
        <v>53</v>
      </c>
      <c r="W633" t="s">
        <v>1766</v>
      </c>
      <c r="X633" s="9">
        <v>166.5</v>
      </c>
      <c r="Y633">
        <v>3</v>
      </c>
      <c r="Z633" s="12">
        <v>0</v>
      </c>
      <c r="AA633" s="9">
        <v>21.645</v>
      </c>
      <c r="AB633" t="str">
        <f>IF(AND(SalesData[[#This Row],[Profit]]=0,SalesData[[#This Row],[Sales]]&gt;0),"Zero-Profit Order","OK")</f>
        <v>OK</v>
      </c>
      <c r="AC633" s="9">
        <f>IFERROR(SalesData[[#This Row],[Profit]]/SalesData[[#This Row],[Sales]],0)</f>
        <v>0.13</v>
      </c>
      <c r="AE633"/>
    </row>
    <row r="634" spans="1:31" x14ac:dyDescent="0.25">
      <c r="A634">
        <v>3585</v>
      </c>
      <c r="B634" t="s">
        <v>2477</v>
      </c>
      <c r="C634" s="2">
        <v>41951</v>
      </c>
      <c r="D634" s="13">
        <v>42354</v>
      </c>
      <c r="E634" s="8">
        <f>IF(SalesData[[#This Row],[Ship Date]]&lt;SalesData[[#This Row],[Order Date]], SalesData[[#This Row],[Ship Date]], SalesData[[#This Row],[Order Date]])</f>
        <v>41951</v>
      </c>
      <c r="F634" s="8">
        <f>IF(SalesData[[#This Row],[Ship Date]]&lt;SalesData[[#This Row],[Order Date]], SalesData[[#This Row],[Order Date]], SalesData[[#This Row],[Ship Date]])</f>
        <v>42354</v>
      </c>
      <c r="G634" s="11">
        <f>SalesData[[#This Row],[Shipdate fixed]] - SalesData[[#This Row],[Orderdate fixed]]</f>
        <v>403</v>
      </c>
      <c r="H634" s="11">
        <f>YEAR(SalesData[[#This Row],[Orderdate fixed]])</f>
        <v>2014</v>
      </c>
      <c r="I634" s="11" t="str">
        <f>"Q"&amp;ROUNDUP(MONTH(SalesData[[#This Row],[Orderdate fixed]])/3,0)</f>
        <v>Q4</v>
      </c>
      <c r="J634" s="8" t="str">
        <f>TEXT(SalesData[[#This Row],[Orderdate fixed]],"mmm")</f>
        <v>Nov</v>
      </c>
      <c r="K634" t="s">
        <v>38</v>
      </c>
      <c r="L634" t="s">
        <v>2478</v>
      </c>
      <c r="M634" s="14" t="s">
        <v>2479</v>
      </c>
      <c r="N634" t="s">
        <v>81</v>
      </c>
      <c r="O634" t="s">
        <v>26</v>
      </c>
      <c r="P634" t="s">
        <v>458</v>
      </c>
      <c r="Q634" t="s">
        <v>272</v>
      </c>
      <c r="R634" s="5">
        <v>49201</v>
      </c>
      <c r="S634" t="s">
        <v>84</v>
      </c>
      <c r="T634" t="s">
        <v>1260</v>
      </c>
      <c r="U634" t="s">
        <v>31</v>
      </c>
      <c r="V634" t="s">
        <v>35</v>
      </c>
      <c r="W634" t="s">
        <v>1261</v>
      </c>
      <c r="X634" s="9">
        <v>191.96</v>
      </c>
      <c r="Y634">
        <v>2</v>
      </c>
      <c r="Z634" s="12">
        <v>0</v>
      </c>
      <c r="AA634" s="9">
        <v>32.633200000000002</v>
      </c>
      <c r="AB634" t="str">
        <f>IF(AND(SalesData[[#This Row],[Profit]]=0,SalesData[[#This Row],[Sales]]&gt;0),"Zero-Profit Order","OK")</f>
        <v>OK</v>
      </c>
      <c r="AC634" s="9">
        <f>IFERROR(SalesData[[#This Row],[Profit]]/SalesData[[#This Row],[Sales]],0)</f>
        <v>0.17</v>
      </c>
      <c r="AE634"/>
    </row>
    <row r="635" spans="1:31" x14ac:dyDescent="0.25">
      <c r="A635">
        <v>9956</v>
      </c>
      <c r="B635" t="s">
        <v>4383</v>
      </c>
      <c r="C635" s="2">
        <v>42851</v>
      </c>
      <c r="D635" s="13">
        <v>42354</v>
      </c>
      <c r="E635" s="8">
        <f>IF(SalesData[[#This Row],[Ship Date]]&lt;SalesData[[#This Row],[Order Date]], SalesData[[#This Row],[Ship Date]], SalesData[[#This Row],[Order Date]])</f>
        <v>42354</v>
      </c>
      <c r="F635" s="8">
        <f>IF(SalesData[[#This Row],[Ship Date]]&lt;SalesData[[#This Row],[Order Date]], SalesData[[#This Row],[Order Date]], SalesData[[#This Row],[Ship Date]])</f>
        <v>42851</v>
      </c>
      <c r="G635" s="11">
        <f>SalesData[[#This Row],[Shipdate fixed]] - SalesData[[#This Row],[Orderdate fixed]]</f>
        <v>497</v>
      </c>
      <c r="H635" s="11">
        <f>YEAR(SalesData[[#This Row],[Orderdate fixed]])</f>
        <v>2015</v>
      </c>
      <c r="I635" s="11" t="str">
        <f>"Q"&amp;ROUNDUP(MONTH(SalesData[[#This Row],[Orderdate fixed]])/3,0)</f>
        <v>Q4</v>
      </c>
      <c r="J635" s="8" t="str">
        <f>TEXT(SalesData[[#This Row],[Orderdate fixed]],"mmm")</f>
        <v>Dec</v>
      </c>
      <c r="K635" t="s">
        <v>22</v>
      </c>
      <c r="L635" t="s">
        <v>3175</v>
      </c>
      <c r="M635" s="14" t="s">
        <v>3176</v>
      </c>
      <c r="N635" t="s">
        <v>81</v>
      </c>
      <c r="O635" t="s">
        <v>26</v>
      </c>
      <c r="P635" t="s">
        <v>49</v>
      </c>
      <c r="Q635" t="s">
        <v>50</v>
      </c>
      <c r="R635" s="5">
        <v>90045</v>
      </c>
      <c r="S635" t="s">
        <v>51</v>
      </c>
      <c r="T635" t="s">
        <v>1235</v>
      </c>
      <c r="U635" t="s">
        <v>31</v>
      </c>
      <c r="V635" t="s">
        <v>44</v>
      </c>
      <c r="W635" t="s">
        <v>1236</v>
      </c>
      <c r="X635" s="9">
        <v>273.56799999999998</v>
      </c>
      <c r="Y635">
        <v>2</v>
      </c>
      <c r="Z635" s="12">
        <v>0.2</v>
      </c>
      <c r="AA635" s="9">
        <v>10.258800000000001</v>
      </c>
      <c r="AB635" t="str">
        <f>IF(AND(SalesData[[#This Row],[Profit]]=0,SalesData[[#This Row],[Sales]]&gt;0),"Zero-Profit Order","OK")</f>
        <v>OK</v>
      </c>
      <c r="AC635" s="9">
        <f>IFERROR(SalesData[[#This Row],[Profit]]/SalesData[[#This Row],[Sales]],0)</f>
        <v>3.7500000000000006E-2</v>
      </c>
      <c r="AE635"/>
    </row>
    <row r="636" spans="1:31" x14ac:dyDescent="0.25">
      <c r="A636">
        <v>2128</v>
      </c>
      <c r="B636" t="s">
        <v>1689</v>
      </c>
      <c r="C636" s="2">
        <v>41859</v>
      </c>
      <c r="D636" s="13">
        <v>42257</v>
      </c>
      <c r="E636" s="8">
        <f>IF(SalesData[[#This Row],[Ship Date]]&lt;SalesData[[#This Row],[Order Date]], SalesData[[#This Row],[Ship Date]], SalesData[[#This Row],[Order Date]])</f>
        <v>41859</v>
      </c>
      <c r="F636" s="8">
        <f>IF(SalesData[[#This Row],[Ship Date]]&lt;SalesData[[#This Row],[Order Date]], SalesData[[#This Row],[Order Date]], SalesData[[#This Row],[Ship Date]])</f>
        <v>42257</v>
      </c>
      <c r="G636" s="11">
        <f>SalesData[[#This Row],[Shipdate fixed]] - SalesData[[#This Row],[Orderdate fixed]]</f>
        <v>398</v>
      </c>
      <c r="H636" s="11">
        <f>YEAR(SalesData[[#This Row],[Orderdate fixed]])</f>
        <v>2014</v>
      </c>
      <c r="I636" s="11" t="str">
        <f>"Q"&amp;ROUNDUP(MONTH(SalesData[[#This Row],[Orderdate fixed]])/3,0)</f>
        <v>Q3</v>
      </c>
      <c r="J636" s="8" t="str">
        <f>TEXT(SalesData[[#This Row],[Orderdate fixed]],"mmm")</f>
        <v>Aug</v>
      </c>
      <c r="K636" t="s">
        <v>38</v>
      </c>
      <c r="L636" t="s">
        <v>1218</v>
      </c>
      <c r="M636" s="14" t="s">
        <v>1219</v>
      </c>
      <c r="N636" t="s">
        <v>90</v>
      </c>
      <c r="O636" t="s">
        <v>26</v>
      </c>
      <c r="P636" t="s">
        <v>60</v>
      </c>
      <c r="Q636" t="s">
        <v>61</v>
      </c>
      <c r="R636" s="5">
        <v>19134</v>
      </c>
      <c r="S636" t="s">
        <v>62</v>
      </c>
      <c r="T636" t="s">
        <v>1690</v>
      </c>
      <c r="U636" t="s">
        <v>31</v>
      </c>
      <c r="V636" t="s">
        <v>53</v>
      </c>
      <c r="W636" t="s">
        <v>1691</v>
      </c>
      <c r="X636" s="9">
        <v>64.944000000000003</v>
      </c>
      <c r="Y636">
        <v>3</v>
      </c>
      <c r="Z636" s="12">
        <v>0.2</v>
      </c>
      <c r="AA636" s="9">
        <v>6.4943999999999997</v>
      </c>
      <c r="AB636" t="str">
        <f>IF(AND(SalesData[[#This Row],[Profit]]=0,SalesData[[#This Row],[Sales]]&gt;0),"Zero-Profit Order","OK")</f>
        <v>OK</v>
      </c>
      <c r="AC636" s="9">
        <f>IFERROR(SalesData[[#This Row],[Profit]]/SalesData[[#This Row],[Sales]],0)</f>
        <v>9.9999999999999992E-2</v>
      </c>
      <c r="AE636"/>
    </row>
    <row r="637" spans="1:31" x14ac:dyDescent="0.25">
      <c r="A637">
        <v>5314</v>
      </c>
      <c r="B637" t="s">
        <v>3102</v>
      </c>
      <c r="C637" s="2">
        <v>43235</v>
      </c>
      <c r="D637" s="13">
        <v>42860</v>
      </c>
      <c r="E637" s="8">
        <f>IF(SalesData[[#This Row],[Ship Date]]&lt;SalesData[[#This Row],[Order Date]], SalesData[[#This Row],[Ship Date]], SalesData[[#This Row],[Order Date]])</f>
        <v>42860</v>
      </c>
      <c r="F637" s="8">
        <f>IF(SalesData[[#This Row],[Ship Date]]&lt;SalesData[[#This Row],[Order Date]], SalesData[[#This Row],[Order Date]], SalesData[[#This Row],[Ship Date]])</f>
        <v>43235</v>
      </c>
      <c r="G637" s="11">
        <f>SalesData[[#This Row],[Shipdate fixed]] - SalesData[[#This Row],[Orderdate fixed]]</f>
        <v>375</v>
      </c>
      <c r="H637" s="11">
        <f>YEAR(SalesData[[#This Row],[Orderdate fixed]])</f>
        <v>2017</v>
      </c>
      <c r="I637" s="11" t="str">
        <f>"Q"&amp;ROUNDUP(MONTH(SalesData[[#This Row],[Orderdate fixed]])/3,0)</f>
        <v>Q2</v>
      </c>
      <c r="J637" s="8" t="str">
        <f>TEXT(SalesData[[#This Row],[Orderdate fixed]],"mmm")</f>
        <v>May</v>
      </c>
      <c r="K637" t="s">
        <v>38</v>
      </c>
      <c r="L637" t="s">
        <v>379</v>
      </c>
      <c r="M637" s="14" t="s">
        <v>380</v>
      </c>
      <c r="N637" t="s">
        <v>81</v>
      </c>
      <c r="O637" t="s">
        <v>26</v>
      </c>
      <c r="P637" t="s">
        <v>310</v>
      </c>
      <c r="Q637" t="s">
        <v>50</v>
      </c>
      <c r="R637" s="5">
        <v>94110</v>
      </c>
      <c r="S637" t="s">
        <v>51</v>
      </c>
      <c r="T637" t="s">
        <v>737</v>
      </c>
      <c r="U637" t="s">
        <v>31</v>
      </c>
      <c r="V637" t="s">
        <v>53</v>
      </c>
      <c r="W637" t="s">
        <v>738</v>
      </c>
      <c r="X637" s="9">
        <v>64.959999999999994</v>
      </c>
      <c r="Y637">
        <v>2</v>
      </c>
      <c r="Z637" s="12">
        <v>0</v>
      </c>
      <c r="AA637" s="9">
        <v>21.436800000000002</v>
      </c>
      <c r="AB637" t="str">
        <f>IF(AND(SalesData[[#This Row],[Profit]]=0,SalesData[[#This Row],[Sales]]&gt;0),"Zero-Profit Order","OK")</f>
        <v>OK</v>
      </c>
      <c r="AC637" s="9">
        <f>IFERROR(SalesData[[#This Row],[Profit]]/SalesData[[#This Row],[Sales]],0)</f>
        <v>0.33000000000000007</v>
      </c>
      <c r="AE637"/>
    </row>
    <row r="638" spans="1:31" x14ac:dyDescent="0.25">
      <c r="A638">
        <v>9104</v>
      </c>
      <c r="B638" t="s">
        <v>4175</v>
      </c>
      <c r="C638" s="2">
        <v>41910</v>
      </c>
      <c r="D638" s="13">
        <v>42349</v>
      </c>
      <c r="E638" s="8">
        <f>IF(SalesData[[#This Row],[Ship Date]]&lt;SalesData[[#This Row],[Order Date]], SalesData[[#This Row],[Ship Date]], SalesData[[#This Row],[Order Date]])</f>
        <v>41910</v>
      </c>
      <c r="F638" s="8">
        <f>IF(SalesData[[#This Row],[Ship Date]]&lt;SalesData[[#This Row],[Order Date]], SalesData[[#This Row],[Order Date]], SalesData[[#This Row],[Ship Date]])</f>
        <v>42349</v>
      </c>
      <c r="G638" s="11">
        <f>SalesData[[#This Row],[Shipdate fixed]] - SalesData[[#This Row],[Orderdate fixed]]</f>
        <v>439</v>
      </c>
      <c r="H638" s="11">
        <f>YEAR(SalesData[[#This Row],[Orderdate fixed]])</f>
        <v>2014</v>
      </c>
      <c r="I638" s="11" t="str">
        <f>"Q"&amp;ROUNDUP(MONTH(SalesData[[#This Row],[Orderdate fixed]])/3,0)</f>
        <v>Q3</v>
      </c>
      <c r="J638" s="8" t="str">
        <f>TEXT(SalesData[[#This Row],[Orderdate fixed]],"mmm")</f>
        <v>Sep</v>
      </c>
      <c r="K638" t="s">
        <v>38</v>
      </c>
      <c r="L638" t="s">
        <v>1243</v>
      </c>
      <c r="M638" s="14" t="s">
        <v>1244</v>
      </c>
      <c r="N638" t="s">
        <v>25</v>
      </c>
      <c r="O638" t="s">
        <v>26</v>
      </c>
      <c r="P638" t="s">
        <v>91</v>
      </c>
      <c r="Q638" t="s">
        <v>83</v>
      </c>
      <c r="R638" s="5">
        <v>77041</v>
      </c>
      <c r="S638" t="s">
        <v>84</v>
      </c>
      <c r="T638" t="s">
        <v>2376</v>
      </c>
      <c r="U638" t="s">
        <v>31</v>
      </c>
      <c r="V638" t="s">
        <v>53</v>
      </c>
      <c r="W638" t="s">
        <v>2377</v>
      </c>
      <c r="X638" s="9">
        <v>64.959999999999994</v>
      </c>
      <c r="Y638">
        <v>5</v>
      </c>
      <c r="Z638" s="12">
        <v>0.6</v>
      </c>
      <c r="AA638" s="9">
        <v>-84.447999999999993</v>
      </c>
      <c r="AB638" t="str">
        <f>IF(AND(SalesData[[#This Row],[Profit]]=0,SalesData[[#This Row],[Sales]]&gt;0),"Zero-Profit Order","OK")</f>
        <v>OK</v>
      </c>
      <c r="AC638" s="9">
        <f>IFERROR(SalesData[[#This Row],[Profit]]/SalesData[[#This Row],[Sales]],0)</f>
        <v>-1.3</v>
      </c>
      <c r="AE638"/>
    </row>
    <row r="639" spans="1:31" x14ac:dyDescent="0.25">
      <c r="A639">
        <v>8129</v>
      </c>
      <c r="B639" t="s">
        <v>3927</v>
      </c>
      <c r="C639" s="2">
        <v>43580</v>
      </c>
      <c r="D639" s="13">
        <v>42744</v>
      </c>
      <c r="E639" s="8">
        <f>IF(SalesData[[#This Row],[Ship Date]]&lt;SalesData[[#This Row],[Order Date]], SalesData[[#This Row],[Ship Date]], SalesData[[#This Row],[Order Date]])</f>
        <v>42744</v>
      </c>
      <c r="F639" s="8">
        <f>IF(SalesData[[#This Row],[Ship Date]]&lt;SalesData[[#This Row],[Order Date]], SalesData[[#This Row],[Order Date]], SalesData[[#This Row],[Ship Date]])</f>
        <v>43580</v>
      </c>
      <c r="G639" s="11">
        <f>SalesData[[#This Row],[Shipdate fixed]] - SalesData[[#This Row],[Orderdate fixed]]</f>
        <v>836</v>
      </c>
      <c r="H639" s="11">
        <f>YEAR(SalesData[[#This Row],[Orderdate fixed]])</f>
        <v>2017</v>
      </c>
      <c r="I639" s="11" t="str">
        <f>"Q"&amp;ROUNDUP(MONTH(SalesData[[#This Row],[Orderdate fixed]])/3,0)</f>
        <v>Q1</v>
      </c>
      <c r="J639" s="8" t="str">
        <f>TEXT(SalesData[[#This Row],[Orderdate fixed]],"mmm")</f>
        <v>Jan</v>
      </c>
      <c r="K639" t="s">
        <v>38</v>
      </c>
      <c r="L639" t="s">
        <v>97</v>
      </c>
      <c r="M639" s="14" t="s">
        <v>98</v>
      </c>
      <c r="N639" t="s">
        <v>25</v>
      </c>
      <c r="O639" t="s">
        <v>26</v>
      </c>
      <c r="P639" t="s">
        <v>120</v>
      </c>
      <c r="Q639" t="s">
        <v>121</v>
      </c>
      <c r="R639" s="5">
        <v>60610</v>
      </c>
      <c r="S639" t="s">
        <v>84</v>
      </c>
      <c r="T639" t="s">
        <v>737</v>
      </c>
      <c r="U639" t="s">
        <v>31</v>
      </c>
      <c r="V639" t="s">
        <v>53</v>
      </c>
      <c r="W639" t="s">
        <v>738</v>
      </c>
      <c r="X639" s="9">
        <v>64.959999999999994</v>
      </c>
      <c r="Y639">
        <v>5</v>
      </c>
      <c r="Z639" s="12">
        <v>0.6</v>
      </c>
      <c r="AA639" s="9">
        <v>-43.847999999999999</v>
      </c>
      <c r="AB639" t="str">
        <f>IF(AND(SalesData[[#This Row],[Profit]]=0,SalesData[[#This Row],[Sales]]&gt;0),"Zero-Profit Order","OK")</f>
        <v>OK</v>
      </c>
      <c r="AC639" s="9">
        <f>IFERROR(SalesData[[#This Row],[Profit]]/SalesData[[#This Row],[Sales]],0)</f>
        <v>-0.67500000000000004</v>
      </c>
      <c r="AE639"/>
    </row>
    <row r="640" spans="1:31" x14ac:dyDescent="0.25">
      <c r="A640">
        <v>3404</v>
      </c>
      <c r="B640" t="s">
        <v>2416</v>
      </c>
      <c r="C640" s="2">
        <v>43310</v>
      </c>
      <c r="D640" s="13">
        <v>42861</v>
      </c>
      <c r="E640" s="8">
        <f>IF(SalesData[[#This Row],[Ship Date]]&lt;SalesData[[#This Row],[Order Date]], SalesData[[#This Row],[Ship Date]], SalesData[[#This Row],[Order Date]])</f>
        <v>42861</v>
      </c>
      <c r="F640" s="8">
        <f>IF(SalesData[[#This Row],[Ship Date]]&lt;SalesData[[#This Row],[Order Date]], SalesData[[#This Row],[Order Date]], SalesData[[#This Row],[Ship Date]])</f>
        <v>43310</v>
      </c>
      <c r="G640" s="11">
        <f>SalesData[[#This Row],[Shipdate fixed]] - SalesData[[#This Row],[Orderdate fixed]]</f>
        <v>449</v>
      </c>
      <c r="H640" s="11">
        <f>YEAR(SalesData[[#This Row],[Orderdate fixed]])</f>
        <v>2017</v>
      </c>
      <c r="I640" s="11" t="str">
        <f>"Q"&amp;ROUNDUP(MONTH(SalesData[[#This Row],[Orderdate fixed]])/3,0)</f>
        <v>Q2</v>
      </c>
      <c r="J640" s="8" t="str">
        <f>TEXT(SalesData[[#This Row],[Orderdate fixed]],"mmm")</f>
        <v>May</v>
      </c>
      <c r="K640" t="s">
        <v>38</v>
      </c>
      <c r="L640" t="s">
        <v>1412</v>
      </c>
      <c r="M640" s="14" t="s">
        <v>1413</v>
      </c>
      <c r="N640" t="s">
        <v>25</v>
      </c>
      <c r="O640" t="s">
        <v>26</v>
      </c>
      <c r="P640" t="s">
        <v>91</v>
      </c>
      <c r="Q640" t="s">
        <v>83</v>
      </c>
      <c r="R640" s="5">
        <v>77095</v>
      </c>
      <c r="S640" t="s">
        <v>84</v>
      </c>
      <c r="T640" t="s">
        <v>2417</v>
      </c>
      <c r="U640" t="s">
        <v>31</v>
      </c>
      <c r="V640" t="s">
        <v>53</v>
      </c>
      <c r="W640" t="s">
        <v>2418</v>
      </c>
      <c r="X640" s="9">
        <v>65.424000000000007</v>
      </c>
      <c r="Y640">
        <v>4</v>
      </c>
      <c r="Z640" s="12">
        <v>0.6</v>
      </c>
      <c r="AA640" s="9">
        <v>-52.339199999999998</v>
      </c>
      <c r="AB640" t="str">
        <f>IF(AND(SalesData[[#This Row],[Profit]]=0,SalesData[[#This Row],[Sales]]&gt;0),"Zero-Profit Order","OK")</f>
        <v>OK</v>
      </c>
      <c r="AC640" s="9">
        <f>IFERROR(SalesData[[#This Row],[Profit]]/SalesData[[#This Row],[Sales]],0)</f>
        <v>-0.79999999999999993</v>
      </c>
      <c r="AE640"/>
    </row>
    <row r="641" spans="1:31" x14ac:dyDescent="0.25">
      <c r="A641">
        <v>788</v>
      </c>
      <c r="B641" t="s">
        <v>793</v>
      </c>
      <c r="C641" s="2">
        <v>41983</v>
      </c>
      <c r="D641" s="13">
        <v>42354</v>
      </c>
      <c r="E641" s="8">
        <f>IF(SalesData[[#This Row],[Ship Date]]&lt;SalesData[[#This Row],[Order Date]], SalesData[[#This Row],[Ship Date]], SalesData[[#This Row],[Order Date]])</f>
        <v>41983</v>
      </c>
      <c r="F641" s="8">
        <f>IF(SalesData[[#This Row],[Ship Date]]&lt;SalesData[[#This Row],[Order Date]], SalesData[[#This Row],[Order Date]], SalesData[[#This Row],[Ship Date]])</f>
        <v>42354</v>
      </c>
      <c r="G641" s="11">
        <f>SalesData[[#This Row],[Shipdate fixed]] - SalesData[[#This Row],[Orderdate fixed]]</f>
        <v>371</v>
      </c>
      <c r="H641" s="11">
        <f>YEAR(SalesData[[#This Row],[Orderdate fixed]])</f>
        <v>2014</v>
      </c>
      <c r="I641" s="11" t="str">
        <f>"Q"&amp;ROUNDUP(MONTH(SalesData[[#This Row],[Orderdate fixed]])/3,0)</f>
        <v>Q4</v>
      </c>
      <c r="J641" s="8" t="str">
        <f>TEXT(SalesData[[#This Row],[Orderdate fixed]],"mmm")</f>
        <v>Dec</v>
      </c>
      <c r="K641" t="s">
        <v>38</v>
      </c>
      <c r="L641" t="s">
        <v>794</v>
      </c>
      <c r="M641" s="14" t="s">
        <v>795</v>
      </c>
      <c r="N641" t="s">
        <v>25</v>
      </c>
      <c r="O641" t="s">
        <v>26</v>
      </c>
      <c r="P641" t="s">
        <v>796</v>
      </c>
      <c r="Q641" t="s">
        <v>50</v>
      </c>
      <c r="R641" s="5">
        <v>93534</v>
      </c>
      <c r="S641" t="s">
        <v>51</v>
      </c>
      <c r="T641" t="s">
        <v>797</v>
      </c>
      <c r="U641" t="s">
        <v>31</v>
      </c>
      <c r="V641" t="s">
        <v>35</v>
      </c>
      <c r="W641" t="s">
        <v>798</v>
      </c>
      <c r="X641" s="9">
        <v>348.928</v>
      </c>
      <c r="Y641">
        <v>2</v>
      </c>
      <c r="Z641" s="12">
        <v>0.2</v>
      </c>
      <c r="AA641" s="9">
        <v>34.892800000000001</v>
      </c>
      <c r="AB641" t="str">
        <f>IF(AND(SalesData[[#This Row],[Profit]]=0,SalesData[[#This Row],[Sales]]&gt;0),"Zero-Profit Order","OK")</f>
        <v>OK</v>
      </c>
      <c r="AC641" s="9">
        <f>IFERROR(SalesData[[#This Row],[Profit]]/SalesData[[#This Row],[Sales]],0)</f>
        <v>0.1</v>
      </c>
      <c r="AE641"/>
    </row>
    <row r="642" spans="1:31" x14ac:dyDescent="0.25">
      <c r="A642">
        <v>4791</v>
      </c>
      <c r="B642" t="s">
        <v>2937</v>
      </c>
      <c r="C642" s="2">
        <v>41971</v>
      </c>
      <c r="D642" s="13">
        <v>42354</v>
      </c>
      <c r="E642" s="8">
        <f>IF(SalesData[[#This Row],[Ship Date]]&lt;SalesData[[#This Row],[Order Date]], SalesData[[#This Row],[Ship Date]], SalesData[[#This Row],[Order Date]])</f>
        <v>41971</v>
      </c>
      <c r="F642" s="8">
        <f>IF(SalesData[[#This Row],[Ship Date]]&lt;SalesData[[#This Row],[Order Date]], SalesData[[#This Row],[Order Date]], SalesData[[#This Row],[Ship Date]])</f>
        <v>42354</v>
      </c>
      <c r="G642" s="11">
        <f>SalesData[[#This Row],[Shipdate fixed]] - SalesData[[#This Row],[Orderdate fixed]]</f>
        <v>383</v>
      </c>
      <c r="H642" s="11">
        <f>YEAR(SalesData[[#This Row],[Orderdate fixed]])</f>
        <v>2014</v>
      </c>
      <c r="I642" s="11" t="str">
        <f>"Q"&amp;ROUNDUP(MONTH(SalesData[[#This Row],[Orderdate fixed]])/3,0)</f>
        <v>Q4</v>
      </c>
      <c r="J642" s="8" t="str">
        <f>TEXT(SalesData[[#This Row],[Orderdate fixed]],"mmm")</f>
        <v>Nov</v>
      </c>
      <c r="K642" t="s">
        <v>38</v>
      </c>
      <c r="L642" t="s">
        <v>1255</v>
      </c>
      <c r="M642" s="14" t="s">
        <v>1256</v>
      </c>
      <c r="N642" t="s">
        <v>25</v>
      </c>
      <c r="O642" t="s">
        <v>26</v>
      </c>
      <c r="P642" t="s">
        <v>335</v>
      </c>
      <c r="Q642" t="s">
        <v>165</v>
      </c>
      <c r="R642" s="5">
        <v>80906</v>
      </c>
      <c r="S642" t="s">
        <v>51</v>
      </c>
      <c r="T642" t="s">
        <v>1881</v>
      </c>
      <c r="U642" t="s">
        <v>31</v>
      </c>
      <c r="V642" t="s">
        <v>44</v>
      </c>
      <c r="W642" t="s">
        <v>1882</v>
      </c>
      <c r="X642" s="9">
        <v>364.95</v>
      </c>
      <c r="Y642">
        <v>5</v>
      </c>
      <c r="Z642" s="12">
        <v>0.5</v>
      </c>
      <c r="AA642" s="9">
        <v>-248.166</v>
      </c>
      <c r="AB642" t="str">
        <f>IF(AND(SalesData[[#This Row],[Profit]]=0,SalesData[[#This Row],[Sales]]&gt;0),"Zero-Profit Order","OK")</f>
        <v>OK</v>
      </c>
      <c r="AC642" s="9">
        <f>IFERROR(SalesData[[#This Row],[Profit]]/SalesData[[#This Row],[Sales]],0)</f>
        <v>-0.68</v>
      </c>
      <c r="AE642"/>
    </row>
    <row r="643" spans="1:31" x14ac:dyDescent="0.25">
      <c r="A643">
        <v>5695</v>
      </c>
      <c r="B643" t="s">
        <v>3226</v>
      </c>
      <c r="C643" s="2">
        <v>41952</v>
      </c>
      <c r="D643" s="13">
        <v>42354</v>
      </c>
      <c r="E643" s="8">
        <f>IF(SalesData[[#This Row],[Ship Date]]&lt;SalesData[[#This Row],[Order Date]], SalesData[[#This Row],[Ship Date]], SalesData[[#This Row],[Order Date]])</f>
        <v>41952</v>
      </c>
      <c r="F643" s="8">
        <f>IF(SalesData[[#This Row],[Ship Date]]&lt;SalesData[[#This Row],[Order Date]], SalesData[[#This Row],[Order Date]], SalesData[[#This Row],[Ship Date]])</f>
        <v>42354</v>
      </c>
      <c r="G643" s="11">
        <f>SalesData[[#This Row],[Shipdate fixed]] - SalesData[[#This Row],[Orderdate fixed]]</f>
        <v>402</v>
      </c>
      <c r="H643" s="11">
        <f>YEAR(SalesData[[#This Row],[Orderdate fixed]])</f>
        <v>2014</v>
      </c>
      <c r="I643" s="11" t="str">
        <f>"Q"&amp;ROUNDUP(MONTH(SalesData[[#This Row],[Orderdate fixed]])/3,0)</f>
        <v>Q4</v>
      </c>
      <c r="J643" s="8" t="str">
        <f>TEXT(SalesData[[#This Row],[Orderdate fixed]],"mmm")</f>
        <v>Nov</v>
      </c>
      <c r="K643" t="s">
        <v>38</v>
      </c>
      <c r="L643" t="s">
        <v>956</v>
      </c>
      <c r="M643" s="14" t="s">
        <v>957</v>
      </c>
      <c r="N643" t="s">
        <v>81</v>
      </c>
      <c r="O643" t="s">
        <v>26</v>
      </c>
      <c r="P643" t="s">
        <v>2735</v>
      </c>
      <c r="Q643" t="s">
        <v>1070</v>
      </c>
      <c r="R643" s="5">
        <v>21215</v>
      </c>
      <c r="S643" t="s">
        <v>62</v>
      </c>
      <c r="T643" t="s">
        <v>402</v>
      </c>
      <c r="U643" t="s">
        <v>31</v>
      </c>
      <c r="V643" t="s">
        <v>35</v>
      </c>
      <c r="W643" t="s">
        <v>403</v>
      </c>
      <c r="X643" s="9">
        <v>542.94000000000005</v>
      </c>
      <c r="Y643">
        <v>3</v>
      </c>
      <c r="Z643" s="12">
        <v>0</v>
      </c>
      <c r="AA643" s="9">
        <v>141.1644</v>
      </c>
      <c r="AB643" t="str">
        <f>IF(AND(SalesData[[#This Row],[Profit]]=0,SalesData[[#This Row],[Sales]]&gt;0),"Zero-Profit Order","OK")</f>
        <v>OK</v>
      </c>
      <c r="AC643" s="9">
        <f>IFERROR(SalesData[[#This Row],[Profit]]/SalesData[[#This Row],[Sales]],0)</f>
        <v>0.25999999999999995</v>
      </c>
      <c r="AE643"/>
    </row>
    <row r="644" spans="1:31" x14ac:dyDescent="0.25">
      <c r="A644">
        <v>9323</v>
      </c>
      <c r="B644" t="s">
        <v>4225</v>
      </c>
      <c r="C644" s="2">
        <v>42072</v>
      </c>
      <c r="D644" s="13">
        <v>42593</v>
      </c>
      <c r="E644" s="8">
        <f>IF(SalesData[[#This Row],[Ship Date]]&lt;SalesData[[#This Row],[Order Date]], SalesData[[#This Row],[Ship Date]], SalesData[[#This Row],[Order Date]])</f>
        <v>42072</v>
      </c>
      <c r="F644" s="8">
        <f>IF(SalesData[[#This Row],[Ship Date]]&lt;SalesData[[#This Row],[Order Date]], SalesData[[#This Row],[Order Date]], SalesData[[#This Row],[Ship Date]])</f>
        <v>42593</v>
      </c>
      <c r="G644" s="11">
        <f>SalesData[[#This Row],[Shipdate fixed]] - SalesData[[#This Row],[Orderdate fixed]]</f>
        <v>521</v>
      </c>
      <c r="H644" s="11">
        <f>YEAR(SalesData[[#This Row],[Orderdate fixed]])</f>
        <v>2015</v>
      </c>
      <c r="I644" s="11" t="str">
        <f>"Q"&amp;ROUNDUP(MONTH(SalesData[[#This Row],[Orderdate fixed]])/3,0)</f>
        <v>Q1</v>
      </c>
      <c r="J644" s="8" t="str">
        <f>TEXT(SalesData[[#This Row],[Orderdate fixed]],"mmm")</f>
        <v>Mar</v>
      </c>
      <c r="K644" t="s">
        <v>38</v>
      </c>
      <c r="L644" t="s">
        <v>4226</v>
      </c>
      <c r="M644" s="14" t="s">
        <v>4227</v>
      </c>
      <c r="N644" t="s">
        <v>25</v>
      </c>
      <c r="O644" t="s">
        <v>26</v>
      </c>
      <c r="P644" t="s">
        <v>91</v>
      </c>
      <c r="Q644" t="s">
        <v>83</v>
      </c>
      <c r="R644" s="5">
        <v>77041</v>
      </c>
      <c r="S644" t="s">
        <v>84</v>
      </c>
      <c r="T644" t="s">
        <v>577</v>
      </c>
      <c r="U644" t="s">
        <v>31</v>
      </c>
      <c r="V644" t="s">
        <v>53</v>
      </c>
      <c r="W644" t="s">
        <v>578</v>
      </c>
      <c r="X644" s="9">
        <v>66.111999999999995</v>
      </c>
      <c r="Y644">
        <v>4</v>
      </c>
      <c r="Z644" s="12">
        <v>0.6</v>
      </c>
      <c r="AA644" s="9">
        <v>-84.2928</v>
      </c>
      <c r="AB644" t="str">
        <f>IF(AND(SalesData[[#This Row],[Profit]]=0,SalesData[[#This Row],[Sales]]&gt;0),"Zero-Profit Order","OK")</f>
        <v>OK</v>
      </c>
      <c r="AC644" s="9">
        <f>IFERROR(SalesData[[#This Row],[Profit]]/SalesData[[#This Row],[Sales]],0)</f>
        <v>-1.2750000000000001</v>
      </c>
      <c r="AE644"/>
    </row>
    <row r="645" spans="1:31" x14ac:dyDescent="0.25">
      <c r="A645">
        <v>6226</v>
      </c>
      <c r="B645" t="s">
        <v>3392</v>
      </c>
      <c r="C645" s="2">
        <v>41883</v>
      </c>
      <c r="D645" s="13">
        <v>42257</v>
      </c>
      <c r="E645" s="8">
        <f>IF(SalesData[[#This Row],[Ship Date]]&lt;SalesData[[#This Row],[Order Date]], SalesData[[#This Row],[Ship Date]], SalesData[[#This Row],[Order Date]])</f>
        <v>41883</v>
      </c>
      <c r="F645" s="8">
        <f>IF(SalesData[[#This Row],[Ship Date]]&lt;SalesData[[#This Row],[Order Date]], SalesData[[#This Row],[Order Date]], SalesData[[#This Row],[Ship Date]])</f>
        <v>42257</v>
      </c>
      <c r="G645" s="11">
        <f>SalesData[[#This Row],[Shipdate fixed]] - SalesData[[#This Row],[Orderdate fixed]]</f>
        <v>374</v>
      </c>
      <c r="H645" s="11">
        <f>YEAR(SalesData[[#This Row],[Orderdate fixed]])</f>
        <v>2014</v>
      </c>
      <c r="I645" s="11" t="str">
        <f>"Q"&amp;ROUNDUP(MONTH(SalesData[[#This Row],[Orderdate fixed]])/3,0)</f>
        <v>Q3</v>
      </c>
      <c r="J645" s="8" t="str">
        <f>TEXT(SalesData[[#This Row],[Orderdate fixed]],"mmm")</f>
        <v>Sep</v>
      </c>
      <c r="K645" t="s">
        <v>38</v>
      </c>
      <c r="L645" t="s">
        <v>2854</v>
      </c>
      <c r="M645" s="14" t="s">
        <v>2855</v>
      </c>
      <c r="N645" t="s">
        <v>25</v>
      </c>
      <c r="O645" t="s">
        <v>26</v>
      </c>
      <c r="P645" t="s">
        <v>3379</v>
      </c>
      <c r="Q645" t="s">
        <v>1498</v>
      </c>
      <c r="R645" s="5">
        <v>97206</v>
      </c>
      <c r="S645" t="s">
        <v>51</v>
      </c>
      <c r="T645" t="s">
        <v>2291</v>
      </c>
      <c r="U645" t="s">
        <v>31</v>
      </c>
      <c r="V645" t="s">
        <v>32</v>
      </c>
      <c r="W645" t="s">
        <v>2292</v>
      </c>
      <c r="X645" s="9">
        <v>66.293999999999997</v>
      </c>
      <c r="Y645">
        <v>1</v>
      </c>
      <c r="Z645" s="12">
        <v>0.7</v>
      </c>
      <c r="AA645" s="9">
        <v>-103.86060000000001</v>
      </c>
      <c r="AB645" t="str">
        <f>IF(AND(SalesData[[#This Row],[Profit]]=0,SalesData[[#This Row],[Sales]]&gt;0),"Zero-Profit Order","OK")</f>
        <v>OK</v>
      </c>
      <c r="AC645" s="9">
        <f>IFERROR(SalesData[[#This Row],[Profit]]/SalesData[[#This Row],[Sales]],0)</f>
        <v>-1.5666666666666669</v>
      </c>
      <c r="AE645"/>
    </row>
    <row r="646" spans="1:31" x14ac:dyDescent="0.25">
      <c r="A646">
        <v>3584</v>
      </c>
      <c r="B646" t="s">
        <v>2477</v>
      </c>
      <c r="C646" s="2">
        <v>41950</v>
      </c>
      <c r="D646" s="13">
        <v>42354</v>
      </c>
      <c r="E646" s="8">
        <f>IF(SalesData[[#This Row],[Ship Date]]&lt;SalesData[[#This Row],[Order Date]], SalesData[[#This Row],[Ship Date]], SalesData[[#This Row],[Order Date]])</f>
        <v>41950</v>
      </c>
      <c r="F646" s="8">
        <f>IF(SalesData[[#This Row],[Ship Date]]&lt;SalesData[[#This Row],[Order Date]], SalesData[[#This Row],[Order Date]], SalesData[[#This Row],[Ship Date]])</f>
        <v>42354</v>
      </c>
      <c r="G646" s="11">
        <f>SalesData[[#This Row],[Shipdate fixed]] - SalesData[[#This Row],[Orderdate fixed]]</f>
        <v>404</v>
      </c>
      <c r="H646" s="11">
        <f>YEAR(SalesData[[#This Row],[Orderdate fixed]])</f>
        <v>2014</v>
      </c>
      <c r="I646" s="11" t="str">
        <f>"Q"&amp;ROUNDUP(MONTH(SalesData[[#This Row],[Orderdate fixed]])/3,0)</f>
        <v>Q4</v>
      </c>
      <c r="J646" s="8" t="str">
        <f>TEXT(SalesData[[#This Row],[Orderdate fixed]],"mmm")</f>
        <v>Nov</v>
      </c>
      <c r="K646" t="s">
        <v>38</v>
      </c>
      <c r="L646" t="s">
        <v>2478</v>
      </c>
      <c r="M646" s="14" t="s">
        <v>2479</v>
      </c>
      <c r="N646" t="s">
        <v>81</v>
      </c>
      <c r="O646" t="s">
        <v>26</v>
      </c>
      <c r="P646" t="s">
        <v>458</v>
      </c>
      <c r="Q646" t="s">
        <v>272</v>
      </c>
      <c r="R646" s="5">
        <v>49201</v>
      </c>
      <c r="S646" t="s">
        <v>84</v>
      </c>
      <c r="T646" t="s">
        <v>1972</v>
      </c>
      <c r="U646" t="s">
        <v>31</v>
      </c>
      <c r="V646" t="s">
        <v>44</v>
      </c>
      <c r="W646" t="s">
        <v>1973</v>
      </c>
      <c r="X646" s="9">
        <v>801.96</v>
      </c>
      <c r="Y646">
        <v>2</v>
      </c>
      <c r="Z646" s="12">
        <v>0</v>
      </c>
      <c r="AA646" s="9">
        <v>200.49</v>
      </c>
      <c r="AB646" t="str">
        <f>IF(AND(SalesData[[#This Row],[Profit]]=0,SalesData[[#This Row],[Sales]]&gt;0),"Zero-Profit Order","OK")</f>
        <v>OK</v>
      </c>
      <c r="AC646" s="9">
        <f>IFERROR(SalesData[[#This Row],[Profit]]/SalesData[[#This Row],[Sales]],0)</f>
        <v>0.25</v>
      </c>
      <c r="AE646"/>
    </row>
    <row r="647" spans="1:31" x14ac:dyDescent="0.25">
      <c r="A647">
        <v>649</v>
      </c>
      <c r="B647" t="s">
        <v>660</v>
      </c>
      <c r="C647" s="2">
        <v>42193</v>
      </c>
      <c r="D647" s="13">
        <v>42720</v>
      </c>
      <c r="E647" s="8">
        <f>IF(SalesData[[#This Row],[Ship Date]]&lt;SalesData[[#This Row],[Order Date]], SalesData[[#This Row],[Ship Date]], SalesData[[#This Row],[Order Date]])</f>
        <v>42193</v>
      </c>
      <c r="F647" s="8">
        <f>IF(SalesData[[#This Row],[Ship Date]]&lt;SalesData[[#This Row],[Order Date]], SalesData[[#This Row],[Order Date]], SalesData[[#This Row],[Ship Date]])</f>
        <v>42720</v>
      </c>
      <c r="G647" s="11">
        <f>SalesData[[#This Row],[Shipdate fixed]] - SalesData[[#This Row],[Orderdate fixed]]</f>
        <v>527</v>
      </c>
      <c r="H647" s="11">
        <f>YEAR(SalesData[[#This Row],[Orderdate fixed]])</f>
        <v>2015</v>
      </c>
      <c r="I647" s="11" t="str">
        <f>"Q"&amp;ROUNDUP(MONTH(SalesData[[#This Row],[Orderdate fixed]])/3,0)</f>
        <v>Q3</v>
      </c>
      <c r="J647" s="8" t="str">
        <f>TEXT(SalesData[[#This Row],[Orderdate fixed]],"mmm")</f>
        <v>Jul</v>
      </c>
      <c r="K647" t="s">
        <v>22</v>
      </c>
      <c r="L647" t="s">
        <v>661</v>
      </c>
      <c r="M647" s="14" t="s">
        <v>662</v>
      </c>
      <c r="N647" t="s">
        <v>81</v>
      </c>
      <c r="O647" t="s">
        <v>26</v>
      </c>
      <c r="P647" t="s">
        <v>663</v>
      </c>
      <c r="Q647" t="s">
        <v>177</v>
      </c>
      <c r="R647" s="5">
        <v>98661</v>
      </c>
      <c r="S647" t="s">
        <v>51</v>
      </c>
      <c r="T647" t="s">
        <v>427</v>
      </c>
      <c r="U647" t="s">
        <v>31</v>
      </c>
      <c r="V647" t="s">
        <v>53</v>
      </c>
      <c r="W647" t="s">
        <v>428</v>
      </c>
      <c r="X647" s="9">
        <v>14.8</v>
      </c>
      <c r="Y647">
        <v>4</v>
      </c>
      <c r="Z647" s="12">
        <v>0</v>
      </c>
      <c r="AA647" s="9">
        <v>6.0679999999999996</v>
      </c>
      <c r="AB647" t="str">
        <f>IF(AND(SalesData[[#This Row],[Profit]]=0,SalesData[[#This Row],[Sales]]&gt;0),"Zero-Profit Order","OK")</f>
        <v>OK</v>
      </c>
      <c r="AC647" s="9">
        <f>IFERROR(SalesData[[#This Row],[Profit]]/SalesData[[#This Row],[Sales]],0)</f>
        <v>0.41</v>
      </c>
      <c r="AE647"/>
    </row>
    <row r="648" spans="1:31" x14ac:dyDescent="0.25">
      <c r="A648">
        <v>5577</v>
      </c>
      <c r="B648" t="s">
        <v>3182</v>
      </c>
      <c r="C648" s="2">
        <v>42216</v>
      </c>
      <c r="D648" s="13">
        <v>42720</v>
      </c>
      <c r="E648" s="8">
        <f>IF(SalesData[[#This Row],[Ship Date]]&lt;SalesData[[#This Row],[Order Date]], SalesData[[#This Row],[Ship Date]], SalesData[[#This Row],[Order Date]])</f>
        <v>42216</v>
      </c>
      <c r="F648" s="8">
        <f>IF(SalesData[[#This Row],[Ship Date]]&lt;SalesData[[#This Row],[Order Date]], SalesData[[#This Row],[Order Date]], SalesData[[#This Row],[Ship Date]])</f>
        <v>42720</v>
      </c>
      <c r="G648" s="11">
        <f>SalesData[[#This Row],[Shipdate fixed]] - SalesData[[#This Row],[Orderdate fixed]]</f>
        <v>504</v>
      </c>
      <c r="H648" s="11">
        <f>YEAR(SalesData[[#This Row],[Orderdate fixed]])</f>
        <v>2015</v>
      </c>
      <c r="I648" s="11" t="str">
        <f>"Q"&amp;ROUNDUP(MONTH(SalesData[[#This Row],[Orderdate fixed]])/3,0)</f>
        <v>Q3</v>
      </c>
      <c r="J648" s="8" t="str">
        <f>TEXT(SalesData[[#This Row],[Orderdate fixed]],"mmm")</f>
        <v>Jul</v>
      </c>
      <c r="K648" t="s">
        <v>38</v>
      </c>
      <c r="L648" t="s">
        <v>3183</v>
      </c>
      <c r="M648" s="14" t="s">
        <v>3184</v>
      </c>
      <c r="N648" t="s">
        <v>25</v>
      </c>
      <c r="O648" t="s">
        <v>26</v>
      </c>
      <c r="P648" t="s">
        <v>1166</v>
      </c>
      <c r="Q648" t="s">
        <v>50</v>
      </c>
      <c r="R648" s="5">
        <v>91104</v>
      </c>
      <c r="S648" t="s">
        <v>51</v>
      </c>
      <c r="T648" t="s">
        <v>532</v>
      </c>
      <c r="U648" t="s">
        <v>31</v>
      </c>
      <c r="V648" t="s">
        <v>53</v>
      </c>
      <c r="W648" t="s">
        <v>533</v>
      </c>
      <c r="X648" s="9">
        <v>383.64</v>
      </c>
      <c r="Y648">
        <v>6</v>
      </c>
      <c r="Z648" s="12">
        <v>0</v>
      </c>
      <c r="AA648" s="9">
        <v>122.76479999999999</v>
      </c>
      <c r="AB648" t="str">
        <f>IF(AND(SalesData[[#This Row],[Profit]]=0,SalesData[[#This Row],[Sales]]&gt;0),"Zero-Profit Order","OK")</f>
        <v>OK</v>
      </c>
      <c r="AC648" s="9">
        <f>IFERROR(SalesData[[#This Row],[Profit]]/SalesData[[#This Row],[Sales]],0)</f>
        <v>0.32</v>
      </c>
      <c r="AE648"/>
    </row>
    <row r="649" spans="1:31" x14ac:dyDescent="0.25">
      <c r="A649">
        <v>2149</v>
      </c>
      <c r="B649" t="s">
        <v>1710</v>
      </c>
      <c r="C649" s="2">
        <v>41807</v>
      </c>
      <c r="D649" s="13">
        <v>41990</v>
      </c>
      <c r="E649" s="8">
        <f>IF(SalesData[[#This Row],[Ship Date]]&lt;SalesData[[#This Row],[Order Date]], SalesData[[#This Row],[Ship Date]], SalesData[[#This Row],[Order Date]])</f>
        <v>41807</v>
      </c>
      <c r="F649" s="8">
        <f>IF(SalesData[[#This Row],[Ship Date]]&lt;SalesData[[#This Row],[Order Date]], SalesData[[#This Row],[Order Date]], SalesData[[#This Row],[Ship Date]])</f>
        <v>41990</v>
      </c>
      <c r="G649" s="11">
        <f>SalesData[[#This Row],[Shipdate fixed]] - SalesData[[#This Row],[Orderdate fixed]]</f>
        <v>183</v>
      </c>
      <c r="H649" s="11">
        <f>YEAR(SalesData[[#This Row],[Orderdate fixed]])</f>
        <v>2014</v>
      </c>
      <c r="I649" s="11" t="str">
        <f>"Q"&amp;ROUNDUP(MONTH(SalesData[[#This Row],[Orderdate fixed]])/3,0)</f>
        <v>Q2</v>
      </c>
      <c r="J649" s="8" t="str">
        <f>TEXT(SalesData[[#This Row],[Orderdate fixed]],"mmm")</f>
        <v>Jun</v>
      </c>
      <c r="K649" t="s">
        <v>38</v>
      </c>
      <c r="L649" t="s">
        <v>1711</v>
      </c>
      <c r="M649" s="14" t="s">
        <v>1712</v>
      </c>
      <c r="N649" t="s">
        <v>25</v>
      </c>
      <c r="O649" t="s">
        <v>26</v>
      </c>
      <c r="P649" t="s">
        <v>490</v>
      </c>
      <c r="Q649" t="s">
        <v>50</v>
      </c>
      <c r="R649" s="5">
        <v>94521</v>
      </c>
      <c r="S649" t="s">
        <v>51</v>
      </c>
      <c r="T649" t="s">
        <v>971</v>
      </c>
      <c r="U649" t="s">
        <v>31</v>
      </c>
      <c r="V649" t="s">
        <v>53</v>
      </c>
      <c r="W649" t="s">
        <v>972</v>
      </c>
      <c r="X649" s="9">
        <v>43.31</v>
      </c>
      <c r="Y649">
        <v>1</v>
      </c>
      <c r="Z649" s="12">
        <v>0</v>
      </c>
      <c r="AA649" s="9">
        <v>4.3310000000000004</v>
      </c>
      <c r="AB649" t="str">
        <f>IF(AND(SalesData[[#This Row],[Profit]]=0,SalesData[[#This Row],[Sales]]&gt;0),"Zero-Profit Order","OK")</f>
        <v>OK</v>
      </c>
      <c r="AC649" s="9">
        <f>IFERROR(SalesData[[#This Row],[Profit]]/SalesData[[#This Row],[Sales]],0)</f>
        <v>0.1</v>
      </c>
      <c r="AE649"/>
    </row>
    <row r="650" spans="1:31" x14ac:dyDescent="0.25">
      <c r="A650">
        <v>4057</v>
      </c>
      <c r="B650" t="s">
        <v>2685</v>
      </c>
      <c r="C650" s="2">
        <v>43754</v>
      </c>
      <c r="D650" s="13">
        <v>41708</v>
      </c>
      <c r="E650" s="8">
        <f>IF(SalesData[[#This Row],[Ship Date]]&lt;SalesData[[#This Row],[Order Date]], SalesData[[#This Row],[Ship Date]], SalesData[[#This Row],[Order Date]])</f>
        <v>41708</v>
      </c>
      <c r="F650" s="8">
        <f>IF(SalesData[[#This Row],[Ship Date]]&lt;SalesData[[#This Row],[Order Date]], SalesData[[#This Row],[Order Date]], SalesData[[#This Row],[Ship Date]])</f>
        <v>43754</v>
      </c>
      <c r="G650" s="11">
        <f>SalesData[[#This Row],[Shipdate fixed]] - SalesData[[#This Row],[Orderdate fixed]]</f>
        <v>2046</v>
      </c>
      <c r="H650" s="11">
        <f>YEAR(SalesData[[#This Row],[Orderdate fixed]])</f>
        <v>2014</v>
      </c>
      <c r="I650" s="11" t="str">
        <f>"Q"&amp;ROUNDUP(MONTH(SalesData[[#This Row],[Orderdate fixed]])/3,0)</f>
        <v>Q1</v>
      </c>
      <c r="J650" s="8" t="str">
        <f>TEXT(SalesData[[#This Row],[Orderdate fixed]],"mmm")</f>
        <v>Mar</v>
      </c>
      <c r="K650" t="s">
        <v>38</v>
      </c>
      <c r="L650" t="s">
        <v>2326</v>
      </c>
      <c r="M650" s="14" t="s">
        <v>2327</v>
      </c>
      <c r="N650" t="s">
        <v>81</v>
      </c>
      <c r="O650" t="s">
        <v>26</v>
      </c>
      <c r="P650" t="s">
        <v>60</v>
      </c>
      <c r="Q650" t="s">
        <v>61</v>
      </c>
      <c r="R650" s="5">
        <v>19134</v>
      </c>
      <c r="S650" t="s">
        <v>62</v>
      </c>
      <c r="T650" t="s">
        <v>1021</v>
      </c>
      <c r="U650" t="s">
        <v>31</v>
      </c>
      <c r="V650" t="s">
        <v>44</v>
      </c>
      <c r="W650" t="s">
        <v>1022</v>
      </c>
      <c r="X650" s="9">
        <v>67.176000000000002</v>
      </c>
      <c r="Y650">
        <v>1</v>
      </c>
      <c r="Z650" s="12">
        <v>0.4</v>
      </c>
      <c r="AA650" s="9">
        <v>-20.152799999999999</v>
      </c>
      <c r="AB650" t="str">
        <f>IF(AND(SalesData[[#This Row],[Profit]]=0,SalesData[[#This Row],[Sales]]&gt;0),"Zero-Profit Order","OK")</f>
        <v>OK</v>
      </c>
      <c r="AC650" s="9">
        <f>IFERROR(SalesData[[#This Row],[Profit]]/SalesData[[#This Row],[Sales]],0)</f>
        <v>-0.3</v>
      </c>
      <c r="AE650"/>
    </row>
    <row r="651" spans="1:31" x14ac:dyDescent="0.25">
      <c r="A651">
        <v>3129</v>
      </c>
      <c r="B651" t="s">
        <v>2301</v>
      </c>
      <c r="C651" s="2">
        <v>42873</v>
      </c>
      <c r="D651" s="13">
        <v>41990</v>
      </c>
      <c r="E651" s="8">
        <f>IF(SalesData[[#This Row],[Ship Date]]&lt;SalesData[[#This Row],[Order Date]], SalesData[[#This Row],[Ship Date]], SalesData[[#This Row],[Order Date]])</f>
        <v>41990</v>
      </c>
      <c r="F651" s="8">
        <f>IF(SalesData[[#This Row],[Ship Date]]&lt;SalesData[[#This Row],[Order Date]], SalesData[[#This Row],[Order Date]], SalesData[[#This Row],[Ship Date]])</f>
        <v>42873</v>
      </c>
      <c r="G651" s="11">
        <f>SalesData[[#This Row],[Shipdate fixed]] - SalesData[[#This Row],[Orderdate fixed]]</f>
        <v>883</v>
      </c>
      <c r="H651" s="11">
        <f>YEAR(SalesData[[#This Row],[Orderdate fixed]])</f>
        <v>2014</v>
      </c>
      <c r="I651" s="11" t="str">
        <f>"Q"&amp;ROUNDUP(MONTH(SalesData[[#This Row],[Orderdate fixed]])/3,0)</f>
        <v>Q4</v>
      </c>
      <c r="J651" s="8" t="str">
        <f>TEXT(SalesData[[#This Row],[Orderdate fixed]],"mmm")</f>
        <v>Dec</v>
      </c>
      <c r="K651" t="s">
        <v>78</v>
      </c>
      <c r="L651" t="s">
        <v>2302</v>
      </c>
      <c r="M651" s="14" t="s">
        <v>2303</v>
      </c>
      <c r="N651" t="s">
        <v>90</v>
      </c>
      <c r="O651" t="s">
        <v>26</v>
      </c>
      <c r="P651" t="s">
        <v>49</v>
      </c>
      <c r="Q651" t="s">
        <v>50</v>
      </c>
      <c r="R651" s="5">
        <v>90049</v>
      </c>
      <c r="S651" t="s">
        <v>51</v>
      </c>
      <c r="T651" t="s">
        <v>811</v>
      </c>
      <c r="U651" t="s">
        <v>31</v>
      </c>
      <c r="V651" t="s">
        <v>53</v>
      </c>
      <c r="W651" t="s">
        <v>812</v>
      </c>
      <c r="X651" s="9">
        <v>44.46</v>
      </c>
      <c r="Y651">
        <v>2</v>
      </c>
      <c r="Z651" s="12">
        <v>0</v>
      </c>
      <c r="AA651" s="9">
        <v>14.671799999999999</v>
      </c>
      <c r="AB651" t="str">
        <f>IF(AND(SalesData[[#This Row],[Profit]]=0,SalesData[[#This Row],[Sales]]&gt;0),"Zero-Profit Order","OK")</f>
        <v>OK</v>
      </c>
      <c r="AC651" s="9">
        <f>IFERROR(SalesData[[#This Row],[Profit]]/SalesData[[#This Row],[Sales]],0)</f>
        <v>0.32999999999999996</v>
      </c>
      <c r="AE651"/>
    </row>
    <row r="652" spans="1:31" x14ac:dyDescent="0.25">
      <c r="A652">
        <v>7341</v>
      </c>
      <c r="B652" t="s">
        <v>3710</v>
      </c>
      <c r="C652" s="2">
        <v>43493</v>
      </c>
      <c r="D652" s="13">
        <v>41647</v>
      </c>
      <c r="E652" s="8">
        <f>IF(SalesData[[#This Row],[Ship Date]]&lt;SalesData[[#This Row],[Order Date]], SalesData[[#This Row],[Ship Date]], SalesData[[#This Row],[Order Date]])</f>
        <v>41647</v>
      </c>
      <c r="F652" s="8">
        <f>IF(SalesData[[#This Row],[Ship Date]]&lt;SalesData[[#This Row],[Order Date]], SalesData[[#This Row],[Order Date]], SalesData[[#This Row],[Ship Date]])</f>
        <v>43493</v>
      </c>
      <c r="G652" s="11">
        <f>SalesData[[#This Row],[Shipdate fixed]] - SalesData[[#This Row],[Orderdate fixed]]</f>
        <v>1846</v>
      </c>
      <c r="H652" s="11">
        <f>YEAR(SalesData[[#This Row],[Orderdate fixed]])</f>
        <v>2014</v>
      </c>
      <c r="I652" s="11" t="str">
        <f>"Q"&amp;ROUNDUP(MONTH(SalesData[[#This Row],[Orderdate fixed]])/3,0)</f>
        <v>Q1</v>
      </c>
      <c r="J652" s="8" t="str">
        <f>TEXT(SalesData[[#This Row],[Orderdate fixed]],"mmm")</f>
        <v>Jan</v>
      </c>
      <c r="K652" t="s">
        <v>38</v>
      </c>
      <c r="L652" t="s">
        <v>1349</v>
      </c>
      <c r="M652" s="14" t="s">
        <v>1350</v>
      </c>
      <c r="N652" t="s">
        <v>25</v>
      </c>
      <c r="O652" t="s">
        <v>26</v>
      </c>
      <c r="P652" t="s">
        <v>2119</v>
      </c>
      <c r="Q652" t="s">
        <v>648</v>
      </c>
      <c r="R652" s="5">
        <v>30318</v>
      </c>
      <c r="S652" t="s">
        <v>29</v>
      </c>
      <c r="T652" t="s">
        <v>1746</v>
      </c>
      <c r="U652" t="s">
        <v>31</v>
      </c>
      <c r="V652" t="s">
        <v>35</v>
      </c>
      <c r="W652" t="s">
        <v>1747</v>
      </c>
      <c r="X652" s="9">
        <v>67.88</v>
      </c>
      <c r="Y652">
        <v>2</v>
      </c>
      <c r="Z652" s="12">
        <v>0</v>
      </c>
      <c r="AA652" s="9">
        <v>18.3276</v>
      </c>
      <c r="AB652" t="str">
        <f>IF(AND(SalesData[[#This Row],[Profit]]=0,SalesData[[#This Row],[Sales]]&gt;0),"Zero-Profit Order","OK")</f>
        <v>OK</v>
      </c>
      <c r="AC652" s="9">
        <f>IFERROR(SalesData[[#This Row],[Profit]]/SalesData[[#This Row],[Sales]],0)</f>
        <v>0.27</v>
      </c>
      <c r="AE652"/>
    </row>
    <row r="653" spans="1:31" x14ac:dyDescent="0.25">
      <c r="A653">
        <v>6674</v>
      </c>
      <c r="B653" t="s">
        <v>3522</v>
      </c>
      <c r="C653" s="2">
        <v>41882</v>
      </c>
      <c r="D653" s="13">
        <v>42347</v>
      </c>
      <c r="E653" s="8">
        <f>IF(SalesData[[#This Row],[Ship Date]]&lt;SalesData[[#This Row],[Order Date]], SalesData[[#This Row],[Ship Date]], SalesData[[#This Row],[Order Date]])</f>
        <v>41882</v>
      </c>
      <c r="F653" s="8">
        <f>IF(SalesData[[#This Row],[Ship Date]]&lt;SalesData[[#This Row],[Order Date]], SalesData[[#This Row],[Order Date]], SalesData[[#This Row],[Ship Date]])</f>
        <v>42347</v>
      </c>
      <c r="G653" s="11">
        <f>SalesData[[#This Row],[Shipdate fixed]] - SalesData[[#This Row],[Orderdate fixed]]</f>
        <v>465</v>
      </c>
      <c r="H653" s="11">
        <f>YEAR(SalesData[[#This Row],[Orderdate fixed]])</f>
        <v>2014</v>
      </c>
      <c r="I653" s="11" t="str">
        <f>"Q"&amp;ROUNDUP(MONTH(SalesData[[#This Row],[Orderdate fixed]])/3,0)</f>
        <v>Q3</v>
      </c>
      <c r="J653" s="8" t="str">
        <f>TEXT(SalesData[[#This Row],[Orderdate fixed]],"mmm")</f>
        <v>Aug</v>
      </c>
      <c r="K653" t="s">
        <v>38</v>
      </c>
      <c r="L653" t="s">
        <v>3523</v>
      </c>
      <c r="M653" s="14" t="s">
        <v>3524</v>
      </c>
      <c r="N653" t="s">
        <v>90</v>
      </c>
      <c r="O653" t="s">
        <v>26</v>
      </c>
      <c r="P653" t="s">
        <v>3525</v>
      </c>
      <c r="Q653" t="s">
        <v>697</v>
      </c>
      <c r="R653" s="5">
        <v>22901</v>
      </c>
      <c r="S653" t="s">
        <v>29</v>
      </c>
      <c r="T653" t="s">
        <v>3526</v>
      </c>
      <c r="U653" t="s">
        <v>31</v>
      </c>
      <c r="V653" t="s">
        <v>53</v>
      </c>
      <c r="W653" t="s">
        <v>3527</v>
      </c>
      <c r="X653" s="9">
        <v>67.959999999999994</v>
      </c>
      <c r="Y653">
        <v>4</v>
      </c>
      <c r="Z653" s="12">
        <v>0</v>
      </c>
      <c r="AA653" s="9">
        <v>12.232799999999999</v>
      </c>
      <c r="AB653" t="str">
        <f>IF(AND(SalesData[[#This Row],[Profit]]=0,SalesData[[#This Row],[Sales]]&gt;0),"Zero-Profit Order","OK")</f>
        <v>OK</v>
      </c>
      <c r="AC653" s="9">
        <f>IFERROR(SalesData[[#This Row],[Profit]]/SalesData[[#This Row],[Sales]],0)</f>
        <v>0.18</v>
      </c>
      <c r="AE653"/>
    </row>
    <row r="654" spans="1:31" x14ac:dyDescent="0.25">
      <c r="A654">
        <v>6002</v>
      </c>
      <c r="B654" t="s">
        <v>3324</v>
      </c>
      <c r="C654" s="2">
        <v>42845</v>
      </c>
      <c r="D654" s="13">
        <v>41990</v>
      </c>
      <c r="E654" s="8">
        <f>IF(SalesData[[#This Row],[Ship Date]]&lt;SalesData[[#This Row],[Order Date]], SalesData[[#This Row],[Ship Date]], SalesData[[#This Row],[Order Date]])</f>
        <v>41990</v>
      </c>
      <c r="F654" s="8">
        <f>IF(SalesData[[#This Row],[Ship Date]]&lt;SalesData[[#This Row],[Order Date]], SalesData[[#This Row],[Order Date]], SalesData[[#This Row],[Ship Date]])</f>
        <v>42845</v>
      </c>
      <c r="G654" s="11">
        <f>SalesData[[#This Row],[Shipdate fixed]] - SalesData[[#This Row],[Orderdate fixed]]</f>
        <v>855</v>
      </c>
      <c r="H654" s="11">
        <f>YEAR(SalesData[[#This Row],[Orderdate fixed]])</f>
        <v>2014</v>
      </c>
      <c r="I654" s="11" t="str">
        <f>"Q"&amp;ROUNDUP(MONTH(SalesData[[#This Row],[Orderdate fixed]])/3,0)</f>
        <v>Q4</v>
      </c>
      <c r="J654" s="8" t="str">
        <f>TEXT(SalesData[[#This Row],[Orderdate fixed]],"mmm")</f>
        <v>Dec</v>
      </c>
      <c r="K654" t="s">
        <v>38</v>
      </c>
      <c r="L654" t="s">
        <v>1693</v>
      </c>
      <c r="M654" s="14" t="s">
        <v>1694</v>
      </c>
      <c r="N654" t="s">
        <v>81</v>
      </c>
      <c r="O654" t="s">
        <v>26</v>
      </c>
      <c r="P654" t="s">
        <v>500</v>
      </c>
      <c r="Q654" t="s">
        <v>501</v>
      </c>
      <c r="R654" s="5">
        <v>85023</v>
      </c>
      <c r="S654" t="s">
        <v>51</v>
      </c>
      <c r="T654" t="s">
        <v>1489</v>
      </c>
      <c r="U654" t="s">
        <v>31</v>
      </c>
      <c r="V654" t="s">
        <v>53</v>
      </c>
      <c r="W654" t="s">
        <v>1490</v>
      </c>
      <c r="X654" s="9">
        <v>87.96</v>
      </c>
      <c r="Y654">
        <v>3</v>
      </c>
      <c r="Z654" s="12">
        <v>0.2</v>
      </c>
      <c r="AA654" s="9">
        <v>7.6965000000000003</v>
      </c>
      <c r="AB654" t="str">
        <f>IF(AND(SalesData[[#This Row],[Profit]]=0,SalesData[[#This Row],[Sales]]&gt;0),"Zero-Profit Order","OK")</f>
        <v>OK</v>
      </c>
      <c r="AC654" s="9">
        <f>IFERROR(SalesData[[#This Row],[Profit]]/SalesData[[#This Row],[Sales]],0)</f>
        <v>8.7500000000000008E-2</v>
      </c>
      <c r="AE654"/>
    </row>
    <row r="655" spans="1:31" x14ac:dyDescent="0.25">
      <c r="A655">
        <v>6216</v>
      </c>
      <c r="B655" t="s">
        <v>3389</v>
      </c>
      <c r="C655" s="2">
        <v>42820</v>
      </c>
      <c r="D655" s="13">
        <v>42075</v>
      </c>
      <c r="E655" s="8">
        <f>IF(SalesData[[#This Row],[Ship Date]]&lt;SalesData[[#This Row],[Order Date]], SalesData[[#This Row],[Ship Date]], SalesData[[#This Row],[Order Date]])</f>
        <v>42075</v>
      </c>
      <c r="F655" s="8">
        <f>IF(SalesData[[#This Row],[Ship Date]]&lt;SalesData[[#This Row],[Order Date]], SalesData[[#This Row],[Order Date]], SalesData[[#This Row],[Ship Date]])</f>
        <v>42820</v>
      </c>
      <c r="G655" s="11">
        <f>SalesData[[#This Row],[Shipdate fixed]] - SalesData[[#This Row],[Orderdate fixed]]</f>
        <v>745</v>
      </c>
      <c r="H655" s="11">
        <f>YEAR(SalesData[[#This Row],[Orderdate fixed]])</f>
        <v>2015</v>
      </c>
      <c r="I655" s="11" t="str">
        <f>"Q"&amp;ROUNDUP(MONTH(SalesData[[#This Row],[Orderdate fixed]])/3,0)</f>
        <v>Q1</v>
      </c>
      <c r="J655" s="8" t="str">
        <f>TEXT(SalesData[[#This Row],[Orderdate fixed]],"mmm")</f>
        <v>Mar</v>
      </c>
      <c r="K655" t="s">
        <v>38</v>
      </c>
      <c r="L655" t="s">
        <v>2393</v>
      </c>
      <c r="M655" s="14" t="s">
        <v>2394</v>
      </c>
      <c r="N655" t="s">
        <v>81</v>
      </c>
      <c r="O655" t="s">
        <v>26</v>
      </c>
      <c r="P655" t="s">
        <v>158</v>
      </c>
      <c r="Q655" t="s">
        <v>109</v>
      </c>
      <c r="R655" s="5">
        <v>10035</v>
      </c>
      <c r="S655" t="s">
        <v>62</v>
      </c>
      <c r="T655" t="s">
        <v>266</v>
      </c>
      <c r="U655" t="s">
        <v>31</v>
      </c>
      <c r="V655" t="s">
        <v>53</v>
      </c>
      <c r="W655" t="s">
        <v>267</v>
      </c>
      <c r="X655" s="9">
        <v>68.16</v>
      </c>
      <c r="Y655">
        <v>3</v>
      </c>
      <c r="Z655" s="12">
        <v>0</v>
      </c>
      <c r="AA655" s="9">
        <v>27.945599999999999</v>
      </c>
      <c r="AB655" t="str">
        <f>IF(AND(SalesData[[#This Row],[Profit]]=0,SalesData[[#This Row],[Sales]]&gt;0),"Zero-Profit Order","OK")</f>
        <v>OK</v>
      </c>
      <c r="AC655" s="9">
        <f>IFERROR(SalesData[[#This Row],[Profit]]/SalesData[[#This Row],[Sales]],0)</f>
        <v>0.41000000000000003</v>
      </c>
      <c r="AE655"/>
    </row>
    <row r="656" spans="1:31" x14ac:dyDescent="0.25">
      <c r="A656">
        <v>4226</v>
      </c>
      <c r="B656" t="s">
        <v>2727</v>
      </c>
      <c r="C656" s="2">
        <v>42844</v>
      </c>
      <c r="D656" s="13">
        <v>41990</v>
      </c>
      <c r="E656" s="8">
        <f>IF(SalesData[[#This Row],[Ship Date]]&lt;SalesData[[#This Row],[Order Date]], SalesData[[#This Row],[Ship Date]], SalesData[[#This Row],[Order Date]])</f>
        <v>41990</v>
      </c>
      <c r="F656" s="8">
        <f>IF(SalesData[[#This Row],[Ship Date]]&lt;SalesData[[#This Row],[Order Date]], SalesData[[#This Row],[Order Date]], SalesData[[#This Row],[Ship Date]])</f>
        <v>42844</v>
      </c>
      <c r="G656" s="11">
        <f>SalesData[[#This Row],[Shipdate fixed]] - SalesData[[#This Row],[Orderdate fixed]]</f>
        <v>854</v>
      </c>
      <c r="H656" s="11">
        <f>YEAR(SalesData[[#This Row],[Orderdate fixed]])</f>
        <v>2014</v>
      </c>
      <c r="I656" s="11" t="str">
        <f>"Q"&amp;ROUNDUP(MONTH(SalesData[[#This Row],[Orderdate fixed]])/3,0)</f>
        <v>Q4</v>
      </c>
      <c r="J656" s="8" t="str">
        <f>TEXT(SalesData[[#This Row],[Orderdate fixed]],"mmm")</f>
        <v>Dec</v>
      </c>
      <c r="K656" t="s">
        <v>38</v>
      </c>
      <c r="L656" t="s">
        <v>604</v>
      </c>
      <c r="M656" s="14" t="s">
        <v>605</v>
      </c>
      <c r="N656" t="s">
        <v>81</v>
      </c>
      <c r="O656" t="s">
        <v>26</v>
      </c>
      <c r="P656" t="s">
        <v>120</v>
      </c>
      <c r="Q656" t="s">
        <v>121</v>
      </c>
      <c r="R656" s="5">
        <v>60623</v>
      </c>
      <c r="S656" t="s">
        <v>84</v>
      </c>
      <c r="T656" t="s">
        <v>2728</v>
      </c>
      <c r="U656" t="s">
        <v>31</v>
      </c>
      <c r="V656" t="s">
        <v>53</v>
      </c>
      <c r="W656" t="s">
        <v>2729</v>
      </c>
      <c r="X656" s="9">
        <v>94.427999999999997</v>
      </c>
      <c r="Y656">
        <v>3</v>
      </c>
      <c r="Z656" s="12">
        <v>0.6</v>
      </c>
      <c r="AA656" s="9">
        <v>-42.492600000000003</v>
      </c>
      <c r="AB656" t="str">
        <f>IF(AND(SalesData[[#This Row],[Profit]]=0,SalesData[[#This Row],[Sales]]&gt;0),"Zero-Profit Order","OK")</f>
        <v>OK</v>
      </c>
      <c r="AC656" s="9">
        <f>IFERROR(SalesData[[#This Row],[Profit]]/SalesData[[#This Row],[Sales]],0)</f>
        <v>-0.45000000000000007</v>
      </c>
      <c r="AE656"/>
    </row>
    <row r="657" spans="1:31" x14ac:dyDescent="0.25">
      <c r="A657">
        <v>5458</v>
      </c>
      <c r="B657" t="s">
        <v>3144</v>
      </c>
      <c r="C657" s="2">
        <v>43013</v>
      </c>
      <c r="D657" s="13">
        <v>43132</v>
      </c>
      <c r="E657" s="8">
        <f>IF(SalesData[[#This Row],[Ship Date]]&lt;SalesData[[#This Row],[Order Date]], SalesData[[#This Row],[Ship Date]], SalesData[[#This Row],[Order Date]])</f>
        <v>43013</v>
      </c>
      <c r="F657" s="8">
        <f>IF(SalesData[[#This Row],[Ship Date]]&lt;SalesData[[#This Row],[Order Date]], SalesData[[#This Row],[Order Date]], SalesData[[#This Row],[Ship Date]])</f>
        <v>43132</v>
      </c>
      <c r="G657" s="11">
        <f>SalesData[[#This Row],[Shipdate fixed]] - SalesData[[#This Row],[Orderdate fixed]]</f>
        <v>119</v>
      </c>
      <c r="H657" s="11">
        <f>YEAR(SalesData[[#This Row],[Orderdate fixed]])</f>
        <v>2017</v>
      </c>
      <c r="I657" s="11" t="str">
        <f>"Q"&amp;ROUNDUP(MONTH(SalesData[[#This Row],[Orderdate fixed]])/3,0)</f>
        <v>Q4</v>
      </c>
      <c r="J657" s="8" t="str">
        <f>TEXT(SalesData[[#This Row],[Orderdate fixed]],"mmm")</f>
        <v>Oct</v>
      </c>
      <c r="K657" t="s">
        <v>38</v>
      </c>
      <c r="L657" t="s">
        <v>246</v>
      </c>
      <c r="M657" s="14" t="s">
        <v>247</v>
      </c>
      <c r="N657" t="s">
        <v>25</v>
      </c>
      <c r="O657" t="s">
        <v>26</v>
      </c>
      <c r="P657" t="s">
        <v>826</v>
      </c>
      <c r="Q657" t="s">
        <v>177</v>
      </c>
      <c r="R657" s="5">
        <v>98026</v>
      </c>
      <c r="S657" t="s">
        <v>51</v>
      </c>
      <c r="T657" t="s">
        <v>1571</v>
      </c>
      <c r="U657" t="s">
        <v>31</v>
      </c>
      <c r="V657" t="s">
        <v>53</v>
      </c>
      <c r="W657" t="s">
        <v>1572</v>
      </c>
      <c r="X657" s="9">
        <v>68.459999999999994</v>
      </c>
      <c r="Y657">
        <v>2</v>
      </c>
      <c r="Z657" s="12">
        <v>0</v>
      </c>
      <c r="AA657" s="9">
        <v>20.538</v>
      </c>
      <c r="AB657" t="str">
        <f>IF(AND(SalesData[[#This Row],[Profit]]=0,SalesData[[#This Row],[Sales]]&gt;0),"Zero-Profit Order","OK")</f>
        <v>OK</v>
      </c>
      <c r="AC657" s="9">
        <f>IFERROR(SalesData[[#This Row],[Profit]]/SalesData[[#This Row],[Sales]],0)</f>
        <v>0.30000000000000004</v>
      </c>
      <c r="AE657"/>
    </row>
    <row r="658" spans="1:31" x14ac:dyDescent="0.25">
      <c r="A658">
        <v>3130</v>
      </c>
      <c r="B658" t="s">
        <v>2301</v>
      </c>
      <c r="C658" s="2">
        <v>42874</v>
      </c>
      <c r="D658" s="13">
        <v>41990</v>
      </c>
      <c r="E658" s="8">
        <f>IF(SalesData[[#This Row],[Ship Date]]&lt;SalesData[[#This Row],[Order Date]], SalesData[[#This Row],[Ship Date]], SalesData[[#This Row],[Order Date]])</f>
        <v>41990</v>
      </c>
      <c r="F658" s="8">
        <f>IF(SalesData[[#This Row],[Ship Date]]&lt;SalesData[[#This Row],[Order Date]], SalesData[[#This Row],[Order Date]], SalesData[[#This Row],[Ship Date]])</f>
        <v>42874</v>
      </c>
      <c r="G658" s="11">
        <f>SalesData[[#This Row],[Shipdate fixed]] - SalesData[[#This Row],[Orderdate fixed]]</f>
        <v>884</v>
      </c>
      <c r="H658" s="11">
        <f>YEAR(SalesData[[#This Row],[Orderdate fixed]])</f>
        <v>2014</v>
      </c>
      <c r="I658" s="11" t="str">
        <f>"Q"&amp;ROUNDUP(MONTH(SalesData[[#This Row],[Orderdate fixed]])/3,0)</f>
        <v>Q4</v>
      </c>
      <c r="J658" s="8" t="str">
        <f>TEXT(SalesData[[#This Row],[Orderdate fixed]],"mmm")</f>
        <v>Dec</v>
      </c>
      <c r="K658" t="s">
        <v>78</v>
      </c>
      <c r="L658" t="s">
        <v>2302</v>
      </c>
      <c r="M658" s="14" t="s">
        <v>2303</v>
      </c>
      <c r="N658" t="s">
        <v>90</v>
      </c>
      <c r="O658" t="s">
        <v>26</v>
      </c>
      <c r="P658" t="s">
        <v>49</v>
      </c>
      <c r="Q658" t="s">
        <v>50</v>
      </c>
      <c r="R658" s="5">
        <v>90049</v>
      </c>
      <c r="S658" t="s">
        <v>51</v>
      </c>
      <c r="T658" t="s">
        <v>376</v>
      </c>
      <c r="U658" t="s">
        <v>31</v>
      </c>
      <c r="V658" t="s">
        <v>35</v>
      </c>
      <c r="W658" t="s">
        <v>377</v>
      </c>
      <c r="X658" s="9">
        <v>241.56800000000001</v>
      </c>
      <c r="Y658">
        <v>2</v>
      </c>
      <c r="Z658" s="12">
        <v>0.2</v>
      </c>
      <c r="AA658" s="9">
        <v>18.117599999999999</v>
      </c>
      <c r="AB658" t="str">
        <f>IF(AND(SalesData[[#This Row],[Profit]]=0,SalesData[[#This Row],[Sales]]&gt;0),"Zero-Profit Order","OK")</f>
        <v>OK</v>
      </c>
      <c r="AC658" s="9">
        <f>IFERROR(SalesData[[#This Row],[Profit]]/SalesData[[#This Row],[Sales]],0)</f>
        <v>7.4999999999999997E-2</v>
      </c>
      <c r="AE658"/>
    </row>
    <row r="659" spans="1:31" x14ac:dyDescent="0.25">
      <c r="A659">
        <v>9869</v>
      </c>
      <c r="B659" t="s">
        <v>4358</v>
      </c>
      <c r="C659" s="2">
        <v>41650</v>
      </c>
      <c r="D659" s="13">
        <v>41709</v>
      </c>
      <c r="E659" s="8">
        <f>IF(SalesData[[#This Row],[Ship Date]]&lt;SalesData[[#This Row],[Order Date]], SalesData[[#This Row],[Ship Date]], SalesData[[#This Row],[Order Date]])</f>
        <v>41650</v>
      </c>
      <c r="F659" s="8">
        <f>IF(SalesData[[#This Row],[Ship Date]]&lt;SalesData[[#This Row],[Order Date]], SalesData[[#This Row],[Order Date]], SalesData[[#This Row],[Ship Date]])</f>
        <v>41709</v>
      </c>
      <c r="G659" s="11">
        <f>SalesData[[#This Row],[Shipdate fixed]] - SalesData[[#This Row],[Orderdate fixed]]</f>
        <v>59</v>
      </c>
      <c r="H659" s="11">
        <f>YEAR(SalesData[[#This Row],[Orderdate fixed]])</f>
        <v>2014</v>
      </c>
      <c r="I659" s="11" t="str">
        <f>"Q"&amp;ROUNDUP(MONTH(SalesData[[#This Row],[Orderdate fixed]])/3,0)</f>
        <v>Q1</v>
      </c>
      <c r="J659" s="8" t="str">
        <f>TEXT(SalesData[[#This Row],[Orderdate fixed]],"mmm")</f>
        <v>Jan</v>
      </c>
      <c r="K659" t="s">
        <v>78</v>
      </c>
      <c r="L659" t="s">
        <v>1492</v>
      </c>
      <c r="M659" s="14" t="s">
        <v>1493</v>
      </c>
      <c r="N659" t="s">
        <v>81</v>
      </c>
      <c r="O659" t="s">
        <v>26</v>
      </c>
      <c r="P659" t="s">
        <v>4359</v>
      </c>
      <c r="Q659" t="s">
        <v>215</v>
      </c>
      <c r="R659" s="5">
        <v>45040</v>
      </c>
      <c r="S659" t="s">
        <v>62</v>
      </c>
      <c r="T659" t="s">
        <v>726</v>
      </c>
      <c r="U659" t="s">
        <v>31</v>
      </c>
      <c r="V659" t="s">
        <v>53</v>
      </c>
      <c r="W659" t="s">
        <v>727</v>
      </c>
      <c r="X659" s="9">
        <v>68.703999999999994</v>
      </c>
      <c r="Y659">
        <v>2</v>
      </c>
      <c r="Z659" s="12">
        <v>0.2</v>
      </c>
      <c r="AA659" s="9">
        <v>16.3172</v>
      </c>
      <c r="AB659" t="str">
        <f>IF(AND(SalesData[[#This Row],[Profit]]=0,SalesData[[#This Row],[Sales]]&gt;0),"Zero-Profit Order","OK")</f>
        <v>OK</v>
      </c>
      <c r="AC659" s="9">
        <f>IFERROR(SalesData[[#This Row],[Profit]]/SalesData[[#This Row],[Sales]],0)</f>
        <v>0.23750000000000002</v>
      </c>
      <c r="AE659"/>
    </row>
    <row r="660" spans="1:31" x14ac:dyDescent="0.25">
      <c r="A660">
        <v>7484</v>
      </c>
      <c r="B660" t="s">
        <v>3743</v>
      </c>
      <c r="C660" s="2">
        <v>42864</v>
      </c>
      <c r="D660" s="13">
        <v>41990</v>
      </c>
      <c r="E660" s="8">
        <f>IF(SalesData[[#This Row],[Ship Date]]&lt;SalesData[[#This Row],[Order Date]], SalesData[[#This Row],[Ship Date]], SalesData[[#This Row],[Order Date]])</f>
        <v>41990</v>
      </c>
      <c r="F660" s="8">
        <f>IF(SalesData[[#This Row],[Ship Date]]&lt;SalesData[[#This Row],[Order Date]], SalesData[[#This Row],[Order Date]], SalesData[[#This Row],[Ship Date]])</f>
        <v>42864</v>
      </c>
      <c r="G660" s="11">
        <f>SalesData[[#This Row],[Shipdate fixed]] - SalesData[[#This Row],[Orderdate fixed]]</f>
        <v>874</v>
      </c>
      <c r="H660" s="11">
        <f>YEAR(SalesData[[#This Row],[Orderdate fixed]])</f>
        <v>2014</v>
      </c>
      <c r="I660" s="11" t="str">
        <f>"Q"&amp;ROUNDUP(MONTH(SalesData[[#This Row],[Orderdate fixed]])/3,0)</f>
        <v>Q4</v>
      </c>
      <c r="J660" s="8" t="str">
        <f>TEXT(SalesData[[#This Row],[Orderdate fixed]],"mmm")</f>
        <v>Dec</v>
      </c>
      <c r="K660" t="s">
        <v>22</v>
      </c>
      <c r="L660" t="s">
        <v>484</v>
      </c>
      <c r="M660" s="14" t="s">
        <v>485</v>
      </c>
      <c r="N660" t="s">
        <v>81</v>
      </c>
      <c r="O660" t="s">
        <v>26</v>
      </c>
      <c r="P660" t="s">
        <v>60</v>
      </c>
      <c r="Q660" t="s">
        <v>61</v>
      </c>
      <c r="R660" s="5">
        <v>19140</v>
      </c>
      <c r="S660" t="s">
        <v>62</v>
      </c>
      <c r="T660" t="s">
        <v>1598</v>
      </c>
      <c r="U660" t="s">
        <v>31</v>
      </c>
      <c r="V660" t="s">
        <v>35</v>
      </c>
      <c r="W660" t="s">
        <v>1599</v>
      </c>
      <c r="X660" s="9">
        <v>445.80200000000002</v>
      </c>
      <c r="Y660">
        <v>7</v>
      </c>
      <c r="Z660" s="12">
        <v>0.3</v>
      </c>
      <c r="AA660" s="9">
        <v>-108.2662</v>
      </c>
      <c r="AB660" t="str">
        <f>IF(AND(SalesData[[#This Row],[Profit]]=0,SalesData[[#This Row],[Sales]]&gt;0),"Zero-Profit Order","OK")</f>
        <v>OK</v>
      </c>
      <c r="AC660" s="9">
        <f>IFERROR(SalesData[[#This Row],[Profit]]/SalesData[[#This Row],[Sales]],0)</f>
        <v>-0.24285714285714283</v>
      </c>
      <c r="AE660"/>
    </row>
    <row r="661" spans="1:31" x14ac:dyDescent="0.25">
      <c r="A661">
        <v>4697</v>
      </c>
      <c r="B661" t="s">
        <v>2910</v>
      </c>
      <c r="C661" s="2">
        <v>42885</v>
      </c>
      <c r="D661" s="13">
        <v>42355</v>
      </c>
      <c r="E661" s="8">
        <f>IF(SalesData[[#This Row],[Ship Date]]&lt;SalesData[[#This Row],[Order Date]], SalesData[[#This Row],[Ship Date]], SalesData[[#This Row],[Order Date]])</f>
        <v>42355</v>
      </c>
      <c r="F661" s="8">
        <f>IF(SalesData[[#This Row],[Ship Date]]&lt;SalesData[[#This Row],[Order Date]], SalesData[[#This Row],[Order Date]], SalesData[[#This Row],[Ship Date]])</f>
        <v>42885</v>
      </c>
      <c r="G661" s="11">
        <f>SalesData[[#This Row],[Shipdate fixed]] - SalesData[[#This Row],[Orderdate fixed]]</f>
        <v>530</v>
      </c>
      <c r="H661" s="11">
        <f>YEAR(SalesData[[#This Row],[Orderdate fixed]])</f>
        <v>2015</v>
      </c>
      <c r="I661" s="11" t="str">
        <f>"Q"&amp;ROUNDUP(MONTH(SalesData[[#This Row],[Orderdate fixed]])/3,0)</f>
        <v>Q4</v>
      </c>
      <c r="J661" s="8" t="str">
        <f>TEXT(SalesData[[#This Row],[Orderdate fixed]],"mmm")</f>
        <v>Dec</v>
      </c>
      <c r="K661" t="s">
        <v>407</v>
      </c>
      <c r="L661" t="s">
        <v>2789</v>
      </c>
      <c r="M661" s="14" t="s">
        <v>2790</v>
      </c>
      <c r="N661" t="s">
        <v>25</v>
      </c>
      <c r="O661" t="s">
        <v>26</v>
      </c>
      <c r="P661" t="s">
        <v>271</v>
      </c>
      <c r="Q661" t="s">
        <v>272</v>
      </c>
      <c r="R661" s="5">
        <v>48205</v>
      </c>
      <c r="S661" t="s">
        <v>84</v>
      </c>
      <c r="T661" t="s">
        <v>2175</v>
      </c>
      <c r="U661" t="s">
        <v>31</v>
      </c>
      <c r="V661" t="s">
        <v>35</v>
      </c>
      <c r="W661" t="s">
        <v>2176</v>
      </c>
      <c r="X661" s="9">
        <v>142.36000000000001</v>
      </c>
      <c r="Y661">
        <v>2</v>
      </c>
      <c r="Z661" s="12">
        <v>0</v>
      </c>
      <c r="AA661" s="9">
        <v>38.437199999999997</v>
      </c>
      <c r="AB661" t="str">
        <f>IF(AND(SalesData[[#This Row],[Profit]]=0,SalesData[[#This Row],[Sales]]&gt;0),"Zero-Profit Order","OK")</f>
        <v>OK</v>
      </c>
      <c r="AC661" s="9">
        <f>IFERROR(SalesData[[#This Row],[Profit]]/SalesData[[#This Row],[Sales]],0)</f>
        <v>0.26999999999999996</v>
      </c>
      <c r="AE661"/>
    </row>
    <row r="662" spans="1:31" x14ac:dyDescent="0.25">
      <c r="A662">
        <v>4399</v>
      </c>
      <c r="B662" t="s">
        <v>2788</v>
      </c>
      <c r="C662" s="2">
        <v>41720</v>
      </c>
      <c r="D662" s="13">
        <v>41950</v>
      </c>
      <c r="E662" s="8">
        <f>IF(SalesData[[#This Row],[Ship Date]]&lt;SalesData[[#This Row],[Order Date]], SalesData[[#This Row],[Ship Date]], SalesData[[#This Row],[Order Date]])</f>
        <v>41720</v>
      </c>
      <c r="F662" s="8">
        <f>IF(SalesData[[#This Row],[Ship Date]]&lt;SalesData[[#This Row],[Order Date]], SalesData[[#This Row],[Order Date]], SalesData[[#This Row],[Ship Date]])</f>
        <v>41950</v>
      </c>
      <c r="G662" s="11">
        <f>SalesData[[#This Row],[Shipdate fixed]] - SalesData[[#This Row],[Orderdate fixed]]</f>
        <v>230</v>
      </c>
      <c r="H662" s="11">
        <f>YEAR(SalesData[[#This Row],[Orderdate fixed]])</f>
        <v>2014</v>
      </c>
      <c r="I662" s="11" t="str">
        <f>"Q"&amp;ROUNDUP(MONTH(SalesData[[#This Row],[Orderdate fixed]])/3,0)</f>
        <v>Q1</v>
      </c>
      <c r="J662" s="8" t="str">
        <f>TEXT(SalesData[[#This Row],[Orderdate fixed]],"mmm")</f>
        <v>Mar</v>
      </c>
      <c r="K662" t="s">
        <v>38</v>
      </c>
      <c r="L662" t="s">
        <v>2789</v>
      </c>
      <c r="M662" s="14" t="s">
        <v>2790</v>
      </c>
      <c r="N662" t="s">
        <v>25</v>
      </c>
      <c r="O662" t="s">
        <v>26</v>
      </c>
      <c r="P662" t="s">
        <v>60</v>
      </c>
      <c r="Q662" t="s">
        <v>61</v>
      </c>
      <c r="R662" s="5">
        <v>19120</v>
      </c>
      <c r="S662" t="s">
        <v>62</v>
      </c>
      <c r="T662" t="s">
        <v>588</v>
      </c>
      <c r="U662" t="s">
        <v>31</v>
      </c>
      <c r="V662" t="s">
        <v>53</v>
      </c>
      <c r="W662" t="s">
        <v>589</v>
      </c>
      <c r="X662" s="9">
        <v>69.007999999999996</v>
      </c>
      <c r="Y662">
        <v>2</v>
      </c>
      <c r="Z662" s="12">
        <v>0.2</v>
      </c>
      <c r="AA662" s="9">
        <v>12.0764</v>
      </c>
      <c r="AB662" t="str">
        <f>IF(AND(SalesData[[#This Row],[Profit]]=0,SalesData[[#This Row],[Sales]]&gt;0),"Zero-Profit Order","OK")</f>
        <v>OK</v>
      </c>
      <c r="AC662" s="9">
        <f>IFERROR(SalesData[[#This Row],[Profit]]/SalesData[[#This Row],[Sales]],0)</f>
        <v>0.17500000000000002</v>
      </c>
      <c r="AE662"/>
    </row>
    <row r="663" spans="1:31" x14ac:dyDescent="0.25">
      <c r="A663">
        <v>4699</v>
      </c>
      <c r="B663" t="s">
        <v>2910</v>
      </c>
      <c r="C663" s="2">
        <v>42887</v>
      </c>
      <c r="D663" s="13">
        <v>42355</v>
      </c>
      <c r="E663" s="8">
        <f>IF(SalesData[[#This Row],[Ship Date]]&lt;SalesData[[#This Row],[Order Date]], SalesData[[#This Row],[Ship Date]], SalesData[[#This Row],[Order Date]])</f>
        <v>42355</v>
      </c>
      <c r="F663" s="8">
        <f>IF(SalesData[[#This Row],[Ship Date]]&lt;SalesData[[#This Row],[Order Date]], SalesData[[#This Row],[Order Date]], SalesData[[#This Row],[Ship Date]])</f>
        <v>42887</v>
      </c>
      <c r="G663" s="11">
        <f>SalesData[[#This Row],[Shipdate fixed]] - SalesData[[#This Row],[Orderdate fixed]]</f>
        <v>532</v>
      </c>
      <c r="H663" s="11">
        <f>YEAR(SalesData[[#This Row],[Orderdate fixed]])</f>
        <v>2015</v>
      </c>
      <c r="I663" s="11" t="str">
        <f>"Q"&amp;ROUNDUP(MONTH(SalesData[[#This Row],[Orderdate fixed]])/3,0)</f>
        <v>Q4</v>
      </c>
      <c r="J663" s="8" t="str">
        <f>TEXT(SalesData[[#This Row],[Orderdate fixed]],"mmm")</f>
        <v>Dec</v>
      </c>
      <c r="K663" t="s">
        <v>407</v>
      </c>
      <c r="L663" t="s">
        <v>2789</v>
      </c>
      <c r="M663" s="14" t="s">
        <v>2790</v>
      </c>
      <c r="N663" t="s">
        <v>25</v>
      </c>
      <c r="O663" t="s">
        <v>26</v>
      </c>
      <c r="P663" t="s">
        <v>271</v>
      </c>
      <c r="Q663" t="s">
        <v>272</v>
      </c>
      <c r="R663" s="5">
        <v>48205</v>
      </c>
      <c r="S663" t="s">
        <v>84</v>
      </c>
      <c r="T663" t="s">
        <v>2150</v>
      </c>
      <c r="U663" t="s">
        <v>31</v>
      </c>
      <c r="V663" t="s">
        <v>53</v>
      </c>
      <c r="W663" t="s">
        <v>2151</v>
      </c>
      <c r="X663" s="9">
        <v>212.13</v>
      </c>
      <c r="Y663">
        <v>3</v>
      </c>
      <c r="Z663" s="12">
        <v>0</v>
      </c>
      <c r="AA663" s="9">
        <v>14.8491</v>
      </c>
      <c r="AB663" t="str">
        <f>IF(AND(SalesData[[#This Row],[Profit]]=0,SalesData[[#This Row],[Sales]]&gt;0),"Zero-Profit Order","OK")</f>
        <v>OK</v>
      </c>
      <c r="AC663" s="9">
        <f>IFERROR(SalesData[[#This Row],[Profit]]/SalesData[[#This Row],[Sales]],0)</f>
        <v>7.0000000000000007E-2</v>
      </c>
      <c r="AE663"/>
    </row>
    <row r="664" spans="1:31" x14ac:dyDescent="0.25">
      <c r="A664">
        <v>4696</v>
      </c>
      <c r="B664" t="s">
        <v>2910</v>
      </c>
      <c r="C664" s="2">
        <v>42884</v>
      </c>
      <c r="D664" s="13">
        <v>42355</v>
      </c>
      <c r="E664" s="8">
        <f>IF(SalesData[[#This Row],[Ship Date]]&lt;SalesData[[#This Row],[Order Date]], SalesData[[#This Row],[Ship Date]], SalesData[[#This Row],[Order Date]])</f>
        <v>42355</v>
      </c>
      <c r="F664" s="8">
        <f>IF(SalesData[[#This Row],[Ship Date]]&lt;SalesData[[#This Row],[Order Date]], SalesData[[#This Row],[Order Date]], SalesData[[#This Row],[Ship Date]])</f>
        <v>42884</v>
      </c>
      <c r="G664" s="11">
        <f>SalesData[[#This Row],[Shipdate fixed]] - SalesData[[#This Row],[Orderdate fixed]]</f>
        <v>529</v>
      </c>
      <c r="H664" s="11">
        <f>YEAR(SalesData[[#This Row],[Orderdate fixed]])</f>
        <v>2015</v>
      </c>
      <c r="I664" s="11" t="str">
        <f>"Q"&amp;ROUNDUP(MONTH(SalesData[[#This Row],[Orderdate fixed]])/3,0)</f>
        <v>Q4</v>
      </c>
      <c r="J664" s="8" t="str">
        <f>TEXT(SalesData[[#This Row],[Orderdate fixed]],"mmm")</f>
        <v>Dec</v>
      </c>
      <c r="K664" t="s">
        <v>407</v>
      </c>
      <c r="L664" t="s">
        <v>2789</v>
      </c>
      <c r="M664" s="14" t="s">
        <v>2790</v>
      </c>
      <c r="N664" t="s">
        <v>25</v>
      </c>
      <c r="O664" t="s">
        <v>26</v>
      </c>
      <c r="P664" t="s">
        <v>271</v>
      </c>
      <c r="Q664" t="s">
        <v>272</v>
      </c>
      <c r="R664" s="5">
        <v>48205</v>
      </c>
      <c r="S664" t="s">
        <v>84</v>
      </c>
      <c r="T664" t="s">
        <v>1167</v>
      </c>
      <c r="U664" t="s">
        <v>31</v>
      </c>
      <c r="V664" t="s">
        <v>35</v>
      </c>
      <c r="W664" t="s">
        <v>1168</v>
      </c>
      <c r="X664" s="9">
        <v>302.94</v>
      </c>
      <c r="Y664">
        <v>3</v>
      </c>
      <c r="Z664" s="12">
        <v>0</v>
      </c>
      <c r="AA664" s="9">
        <v>48.470399999999998</v>
      </c>
      <c r="AB664" t="str">
        <f>IF(AND(SalesData[[#This Row],[Profit]]=0,SalesData[[#This Row],[Sales]]&gt;0),"Zero-Profit Order","OK")</f>
        <v>OK</v>
      </c>
      <c r="AC664" s="9">
        <f>IFERROR(SalesData[[#This Row],[Profit]]/SalesData[[#This Row],[Sales]],0)</f>
        <v>0.16</v>
      </c>
      <c r="AE664"/>
    </row>
    <row r="665" spans="1:31" x14ac:dyDescent="0.25">
      <c r="A665">
        <v>4698</v>
      </c>
      <c r="B665" t="s">
        <v>2910</v>
      </c>
      <c r="C665" s="2">
        <v>42886</v>
      </c>
      <c r="D665" s="13">
        <v>42355</v>
      </c>
      <c r="E665" s="8">
        <f>IF(SalesData[[#This Row],[Ship Date]]&lt;SalesData[[#This Row],[Order Date]], SalesData[[#This Row],[Ship Date]], SalesData[[#This Row],[Order Date]])</f>
        <v>42355</v>
      </c>
      <c r="F665" s="8">
        <f>IF(SalesData[[#This Row],[Ship Date]]&lt;SalesData[[#This Row],[Order Date]], SalesData[[#This Row],[Order Date]], SalesData[[#This Row],[Ship Date]])</f>
        <v>42886</v>
      </c>
      <c r="G665" s="11">
        <f>SalesData[[#This Row],[Shipdate fixed]] - SalesData[[#This Row],[Orderdate fixed]]</f>
        <v>531</v>
      </c>
      <c r="H665" s="11">
        <f>YEAR(SalesData[[#This Row],[Orderdate fixed]])</f>
        <v>2015</v>
      </c>
      <c r="I665" s="11" t="str">
        <f>"Q"&amp;ROUNDUP(MONTH(SalesData[[#This Row],[Orderdate fixed]])/3,0)</f>
        <v>Q4</v>
      </c>
      <c r="J665" s="8" t="str">
        <f>TEXT(SalesData[[#This Row],[Orderdate fixed]],"mmm")</f>
        <v>Dec</v>
      </c>
      <c r="K665" t="s">
        <v>407</v>
      </c>
      <c r="L665" t="s">
        <v>2789</v>
      </c>
      <c r="M665" s="14" t="s">
        <v>2790</v>
      </c>
      <c r="N665" t="s">
        <v>25</v>
      </c>
      <c r="O665" t="s">
        <v>26</v>
      </c>
      <c r="P665" t="s">
        <v>271</v>
      </c>
      <c r="Q665" t="s">
        <v>272</v>
      </c>
      <c r="R665" s="5">
        <v>48205</v>
      </c>
      <c r="S665" t="s">
        <v>84</v>
      </c>
      <c r="T665" t="s">
        <v>235</v>
      </c>
      <c r="U665" t="s">
        <v>31</v>
      </c>
      <c r="V665" t="s">
        <v>35</v>
      </c>
      <c r="W665" t="s">
        <v>236</v>
      </c>
      <c r="X665" s="9">
        <v>546.66</v>
      </c>
      <c r="Y665">
        <v>9</v>
      </c>
      <c r="Z665" s="12">
        <v>0</v>
      </c>
      <c r="AA665" s="9">
        <v>136.66499999999999</v>
      </c>
      <c r="AB665" t="str">
        <f>IF(AND(SalesData[[#This Row],[Profit]]=0,SalesData[[#This Row],[Sales]]&gt;0),"Zero-Profit Order","OK")</f>
        <v>OK</v>
      </c>
      <c r="AC665" s="9">
        <f>IFERROR(SalesData[[#This Row],[Profit]]/SalesData[[#This Row],[Sales]],0)</f>
        <v>0.25</v>
      </c>
      <c r="AE665"/>
    </row>
    <row r="666" spans="1:31" x14ac:dyDescent="0.25">
      <c r="A666">
        <v>8268</v>
      </c>
      <c r="B666" t="s">
        <v>3965</v>
      </c>
      <c r="C666" s="2">
        <v>42534</v>
      </c>
      <c r="D666" s="13">
        <v>42888</v>
      </c>
      <c r="E666" s="8">
        <f>IF(SalesData[[#This Row],[Ship Date]]&lt;SalesData[[#This Row],[Order Date]], SalesData[[#This Row],[Ship Date]], SalesData[[#This Row],[Order Date]])</f>
        <v>42534</v>
      </c>
      <c r="F666" s="8">
        <f>IF(SalesData[[#This Row],[Ship Date]]&lt;SalesData[[#This Row],[Order Date]], SalesData[[#This Row],[Order Date]], SalesData[[#This Row],[Ship Date]])</f>
        <v>42888</v>
      </c>
      <c r="G666" s="11">
        <f>SalesData[[#This Row],[Shipdate fixed]] - SalesData[[#This Row],[Orderdate fixed]]</f>
        <v>354</v>
      </c>
      <c r="H666" s="11">
        <f>YEAR(SalesData[[#This Row],[Orderdate fixed]])</f>
        <v>2016</v>
      </c>
      <c r="I666" s="11" t="str">
        <f>"Q"&amp;ROUNDUP(MONTH(SalesData[[#This Row],[Orderdate fixed]])/3,0)</f>
        <v>Q2</v>
      </c>
      <c r="J666" s="8" t="str">
        <f>TEXT(SalesData[[#This Row],[Orderdate fixed]],"mmm")</f>
        <v>Jun</v>
      </c>
      <c r="K666" t="s">
        <v>38</v>
      </c>
      <c r="L666" t="s">
        <v>3966</v>
      </c>
      <c r="M666" s="14" t="s">
        <v>3967</v>
      </c>
      <c r="N666" t="s">
        <v>25</v>
      </c>
      <c r="O666" t="s">
        <v>26</v>
      </c>
      <c r="P666" t="s">
        <v>164</v>
      </c>
      <c r="Q666" t="s">
        <v>121</v>
      </c>
      <c r="R666" s="5">
        <v>60505</v>
      </c>
      <c r="S666" t="s">
        <v>84</v>
      </c>
      <c r="T666" t="s">
        <v>2547</v>
      </c>
      <c r="U666" t="s">
        <v>31</v>
      </c>
      <c r="V666" t="s">
        <v>44</v>
      </c>
      <c r="W666" t="s">
        <v>2548</v>
      </c>
      <c r="X666" s="9">
        <v>69.375</v>
      </c>
      <c r="Y666">
        <v>1</v>
      </c>
      <c r="Z666" s="12">
        <v>0.5</v>
      </c>
      <c r="AA666" s="9">
        <v>-47.174999999999997</v>
      </c>
      <c r="AB666" t="str">
        <f>IF(AND(SalesData[[#This Row],[Profit]]=0,SalesData[[#This Row],[Sales]]&gt;0),"Zero-Profit Order","OK")</f>
        <v>OK</v>
      </c>
      <c r="AC666" s="9">
        <f>IFERROR(SalesData[[#This Row],[Profit]]/SalesData[[#This Row],[Sales]],0)</f>
        <v>-0.67999999999999994</v>
      </c>
      <c r="AE666"/>
    </row>
    <row r="667" spans="1:31" x14ac:dyDescent="0.25">
      <c r="A667">
        <v>9939</v>
      </c>
      <c r="B667" t="s">
        <v>4380</v>
      </c>
      <c r="C667" s="2">
        <v>42217</v>
      </c>
      <c r="D667" s="13">
        <v>42721</v>
      </c>
      <c r="E667" s="8">
        <f>IF(SalesData[[#This Row],[Ship Date]]&lt;SalesData[[#This Row],[Order Date]], SalesData[[#This Row],[Ship Date]], SalesData[[#This Row],[Order Date]])</f>
        <v>42217</v>
      </c>
      <c r="F667" s="8">
        <f>IF(SalesData[[#This Row],[Ship Date]]&lt;SalesData[[#This Row],[Order Date]], SalesData[[#This Row],[Order Date]], SalesData[[#This Row],[Ship Date]])</f>
        <v>42721</v>
      </c>
      <c r="G667" s="11">
        <f>SalesData[[#This Row],[Shipdate fixed]] - SalesData[[#This Row],[Orderdate fixed]]</f>
        <v>504</v>
      </c>
      <c r="H667" s="11">
        <f>YEAR(SalesData[[#This Row],[Orderdate fixed]])</f>
        <v>2015</v>
      </c>
      <c r="I667" s="11" t="str">
        <f>"Q"&amp;ROUNDUP(MONTH(SalesData[[#This Row],[Orderdate fixed]])/3,0)</f>
        <v>Q3</v>
      </c>
      <c r="J667" s="8" t="str">
        <f>TEXT(SalesData[[#This Row],[Orderdate fixed]],"mmm")</f>
        <v>Aug</v>
      </c>
      <c r="K667" t="s">
        <v>38</v>
      </c>
      <c r="L667" t="s">
        <v>1019</v>
      </c>
      <c r="M667" s="14" t="s">
        <v>1020</v>
      </c>
      <c r="N667" t="s">
        <v>81</v>
      </c>
      <c r="O667" t="s">
        <v>26</v>
      </c>
      <c r="P667" t="s">
        <v>158</v>
      </c>
      <c r="Q667" t="s">
        <v>109</v>
      </c>
      <c r="R667" s="5">
        <v>10009</v>
      </c>
      <c r="S667" t="s">
        <v>62</v>
      </c>
      <c r="T667" t="s">
        <v>532</v>
      </c>
      <c r="U667" t="s">
        <v>31</v>
      </c>
      <c r="V667" t="s">
        <v>53</v>
      </c>
      <c r="W667" t="s">
        <v>3106</v>
      </c>
      <c r="X667" s="9">
        <v>60.35</v>
      </c>
      <c r="Y667">
        <v>5</v>
      </c>
      <c r="Z667" s="12">
        <v>0</v>
      </c>
      <c r="AA667" s="9">
        <v>19.915500000000002</v>
      </c>
      <c r="AB667" t="str">
        <f>IF(AND(SalesData[[#This Row],[Profit]]=0,SalesData[[#This Row],[Sales]]&gt;0),"Zero-Profit Order","OK")</f>
        <v>OK</v>
      </c>
      <c r="AC667" s="9">
        <f>IFERROR(SalesData[[#This Row],[Profit]]/SalesData[[#This Row],[Sales]],0)</f>
        <v>0.33</v>
      </c>
      <c r="AE667"/>
    </row>
    <row r="668" spans="1:31" x14ac:dyDescent="0.25">
      <c r="A668">
        <v>7941</v>
      </c>
      <c r="B668" t="s">
        <v>3872</v>
      </c>
      <c r="C668" s="2">
        <v>42855</v>
      </c>
      <c r="D668" s="13">
        <v>42721</v>
      </c>
      <c r="E668" s="8">
        <f>IF(SalesData[[#This Row],[Ship Date]]&lt;SalesData[[#This Row],[Order Date]], SalesData[[#This Row],[Ship Date]], SalesData[[#This Row],[Order Date]])</f>
        <v>42721</v>
      </c>
      <c r="F668" s="8">
        <f>IF(SalesData[[#This Row],[Ship Date]]&lt;SalesData[[#This Row],[Order Date]], SalesData[[#This Row],[Order Date]], SalesData[[#This Row],[Ship Date]])</f>
        <v>42855</v>
      </c>
      <c r="G668" s="11">
        <f>SalesData[[#This Row],[Shipdate fixed]] - SalesData[[#This Row],[Orderdate fixed]]</f>
        <v>134</v>
      </c>
      <c r="H668" s="11">
        <f>YEAR(SalesData[[#This Row],[Orderdate fixed]])</f>
        <v>2016</v>
      </c>
      <c r="I668" s="11" t="str">
        <f>"Q"&amp;ROUNDUP(MONTH(SalesData[[#This Row],[Orderdate fixed]])/3,0)</f>
        <v>Q4</v>
      </c>
      <c r="J668" s="8" t="str">
        <f>TEXT(SalesData[[#This Row],[Orderdate fixed]],"mmm")</f>
        <v>Dec</v>
      </c>
      <c r="K668" t="s">
        <v>78</v>
      </c>
      <c r="L668" t="s">
        <v>269</v>
      </c>
      <c r="M668" s="14" t="s">
        <v>270</v>
      </c>
      <c r="N668" t="s">
        <v>81</v>
      </c>
      <c r="O668" t="s">
        <v>26</v>
      </c>
      <c r="P668" t="s">
        <v>620</v>
      </c>
      <c r="Q668" t="s">
        <v>50</v>
      </c>
      <c r="R668" s="5">
        <v>92037</v>
      </c>
      <c r="S668" t="s">
        <v>51</v>
      </c>
      <c r="T668" t="s">
        <v>122</v>
      </c>
      <c r="U668" t="s">
        <v>31</v>
      </c>
      <c r="V668" t="s">
        <v>35</v>
      </c>
      <c r="W668" t="s">
        <v>201</v>
      </c>
      <c r="X668" s="9">
        <v>81.424000000000007</v>
      </c>
      <c r="Y668">
        <v>2</v>
      </c>
      <c r="Z668" s="12">
        <v>0.2</v>
      </c>
      <c r="AA668" s="9">
        <v>-9.1601999999999997</v>
      </c>
      <c r="AB668" t="str">
        <f>IF(AND(SalesData[[#This Row],[Profit]]=0,SalesData[[#This Row],[Sales]]&gt;0),"Zero-Profit Order","OK")</f>
        <v>OK</v>
      </c>
      <c r="AC668" s="9">
        <f>IFERROR(SalesData[[#This Row],[Profit]]/SalesData[[#This Row],[Sales]],0)</f>
        <v>-0.11249999999999999</v>
      </c>
      <c r="AE668"/>
    </row>
    <row r="669" spans="1:31" x14ac:dyDescent="0.25">
      <c r="A669">
        <v>4044</v>
      </c>
      <c r="B669" t="s">
        <v>2680</v>
      </c>
      <c r="C669" s="2">
        <v>43004</v>
      </c>
      <c r="D669" s="13">
        <v>42036</v>
      </c>
      <c r="E669" s="8">
        <f>IF(SalesData[[#This Row],[Ship Date]]&lt;SalesData[[#This Row],[Order Date]], SalesData[[#This Row],[Ship Date]], SalesData[[#This Row],[Order Date]])</f>
        <v>42036</v>
      </c>
      <c r="F669" s="8">
        <f>IF(SalesData[[#This Row],[Ship Date]]&lt;SalesData[[#This Row],[Order Date]], SalesData[[#This Row],[Order Date]], SalesData[[#This Row],[Ship Date]])</f>
        <v>43004</v>
      </c>
      <c r="G669" s="11">
        <f>SalesData[[#This Row],[Shipdate fixed]] - SalesData[[#This Row],[Orderdate fixed]]</f>
        <v>968</v>
      </c>
      <c r="H669" s="11">
        <f>YEAR(SalesData[[#This Row],[Orderdate fixed]])</f>
        <v>2015</v>
      </c>
      <c r="I669" s="11" t="str">
        <f>"Q"&amp;ROUNDUP(MONTH(SalesData[[#This Row],[Orderdate fixed]])/3,0)</f>
        <v>Q1</v>
      </c>
      <c r="J669" s="8" t="str">
        <f>TEXT(SalesData[[#This Row],[Orderdate fixed]],"mmm")</f>
        <v>Feb</v>
      </c>
      <c r="K669" t="s">
        <v>38</v>
      </c>
      <c r="L669" t="s">
        <v>768</v>
      </c>
      <c r="M669" s="14" t="s">
        <v>769</v>
      </c>
      <c r="N669" t="s">
        <v>81</v>
      </c>
      <c r="O669" t="s">
        <v>26</v>
      </c>
      <c r="P669" t="s">
        <v>310</v>
      </c>
      <c r="Q669" t="s">
        <v>50</v>
      </c>
      <c r="R669" s="5">
        <v>94110</v>
      </c>
      <c r="S669" t="s">
        <v>51</v>
      </c>
      <c r="T669" t="s">
        <v>2390</v>
      </c>
      <c r="U669" t="s">
        <v>31</v>
      </c>
      <c r="V669" t="s">
        <v>53</v>
      </c>
      <c r="W669" t="s">
        <v>2391</v>
      </c>
      <c r="X669" s="9">
        <v>70.56</v>
      </c>
      <c r="Y669">
        <v>6</v>
      </c>
      <c r="Z669" s="12">
        <v>0</v>
      </c>
      <c r="AA669" s="9">
        <v>23.990400000000001</v>
      </c>
      <c r="AB669" t="str">
        <f>IF(AND(SalesData[[#This Row],[Profit]]=0,SalesData[[#This Row],[Sales]]&gt;0),"Zero-Profit Order","OK")</f>
        <v>OK</v>
      </c>
      <c r="AC669" s="9">
        <f>IFERROR(SalesData[[#This Row],[Profit]]/SalesData[[#This Row],[Sales]],0)</f>
        <v>0.34</v>
      </c>
      <c r="AE669"/>
    </row>
    <row r="670" spans="1:31" x14ac:dyDescent="0.25">
      <c r="A670">
        <v>5363</v>
      </c>
      <c r="B670" t="s">
        <v>3114</v>
      </c>
      <c r="C670" s="2">
        <v>43008</v>
      </c>
      <c r="D670" s="13">
        <v>42767</v>
      </c>
      <c r="E670" s="8">
        <f>IF(SalesData[[#This Row],[Ship Date]]&lt;SalesData[[#This Row],[Order Date]], SalesData[[#This Row],[Ship Date]], SalesData[[#This Row],[Order Date]])</f>
        <v>42767</v>
      </c>
      <c r="F670" s="8">
        <f>IF(SalesData[[#This Row],[Ship Date]]&lt;SalesData[[#This Row],[Order Date]], SalesData[[#This Row],[Order Date]], SalesData[[#This Row],[Ship Date]])</f>
        <v>43008</v>
      </c>
      <c r="G670" s="11">
        <f>SalesData[[#This Row],[Shipdate fixed]] - SalesData[[#This Row],[Orderdate fixed]]</f>
        <v>241</v>
      </c>
      <c r="H670" s="11">
        <f>YEAR(SalesData[[#This Row],[Orderdate fixed]])</f>
        <v>2017</v>
      </c>
      <c r="I670" s="11" t="str">
        <f>"Q"&amp;ROUNDUP(MONTH(SalesData[[#This Row],[Orderdate fixed]])/3,0)</f>
        <v>Q1</v>
      </c>
      <c r="J670" s="8" t="str">
        <f>TEXT(SalesData[[#This Row],[Orderdate fixed]],"mmm")</f>
        <v>Feb</v>
      </c>
      <c r="K670" t="s">
        <v>38</v>
      </c>
      <c r="L670" t="s">
        <v>805</v>
      </c>
      <c r="M670" s="14" t="s">
        <v>806</v>
      </c>
      <c r="N670" t="s">
        <v>25</v>
      </c>
      <c r="O670" t="s">
        <v>26</v>
      </c>
      <c r="P670" t="s">
        <v>3115</v>
      </c>
      <c r="Q670" t="s">
        <v>3116</v>
      </c>
      <c r="R670" s="5">
        <v>67212</v>
      </c>
      <c r="S670" t="s">
        <v>84</v>
      </c>
      <c r="T670" t="s">
        <v>2390</v>
      </c>
      <c r="U670" t="s">
        <v>31</v>
      </c>
      <c r="V670" t="s">
        <v>53</v>
      </c>
      <c r="W670" t="s">
        <v>2391</v>
      </c>
      <c r="X670" s="9">
        <v>70.56</v>
      </c>
      <c r="Y670">
        <v>6</v>
      </c>
      <c r="Z670" s="12">
        <v>0</v>
      </c>
      <c r="AA670" s="9">
        <v>23.990400000000001</v>
      </c>
      <c r="AB670" t="str">
        <f>IF(AND(SalesData[[#This Row],[Profit]]=0,SalesData[[#This Row],[Sales]]&gt;0),"Zero-Profit Order","OK")</f>
        <v>OK</v>
      </c>
      <c r="AC670" s="9">
        <f>IFERROR(SalesData[[#This Row],[Profit]]/SalesData[[#This Row],[Sales]],0)</f>
        <v>0.34</v>
      </c>
      <c r="AE670"/>
    </row>
    <row r="671" spans="1:31" x14ac:dyDescent="0.25">
      <c r="A671">
        <v>1516</v>
      </c>
      <c r="B671" t="s">
        <v>1314</v>
      </c>
      <c r="C671" s="2">
        <v>42460</v>
      </c>
      <c r="D671" s="13">
        <v>43086</v>
      </c>
      <c r="E671" s="8">
        <f>IF(SalesData[[#This Row],[Ship Date]]&lt;SalesData[[#This Row],[Order Date]], SalesData[[#This Row],[Ship Date]], SalesData[[#This Row],[Order Date]])</f>
        <v>42460</v>
      </c>
      <c r="F671" s="8">
        <f>IF(SalesData[[#This Row],[Ship Date]]&lt;SalesData[[#This Row],[Order Date]], SalesData[[#This Row],[Order Date]], SalesData[[#This Row],[Ship Date]])</f>
        <v>43086</v>
      </c>
      <c r="G671" s="11">
        <f>SalesData[[#This Row],[Shipdate fixed]] - SalesData[[#This Row],[Orderdate fixed]]</f>
        <v>626</v>
      </c>
      <c r="H671" s="11">
        <f>YEAR(SalesData[[#This Row],[Orderdate fixed]])</f>
        <v>2016</v>
      </c>
      <c r="I671" s="11" t="str">
        <f>"Q"&amp;ROUNDUP(MONTH(SalesData[[#This Row],[Orderdate fixed]])/3,0)</f>
        <v>Q1</v>
      </c>
      <c r="J671" s="8" t="str">
        <f>TEXT(SalesData[[#This Row],[Orderdate fixed]],"mmm")</f>
        <v>Mar</v>
      </c>
      <c r="K671" t="s">
        <v>38</v>
      </c>
      <c r="L671" t="s">
        <v>1315</v>
      </c>
      <c r="M671" s="14" t="s">
        <v>1316</v>
      </c>
      <c r="N671" t="s">
        <v>25</v>
      </c>
      <c r="O671" t="s">
        <v>26</v>
      </c>
      <c r="P671" t="s">
        <v>60</v>
      </c>
      <c r="Q671" t="s">
        <v>61</v>
      </c>
      <c r="R671" s="5">
        <v>19120</v>
      </c>
      <c r="S671" t="s">
        <v>62</v>
      </c>
      <c r="T671" t="s">
        <v>1198</v>
      </c>
      <c r="U671" t="s">
        <v>31</v>
      </c>
      <c r="V671" t="s">
        <v>35</v>
      </c>
      <c r="W671" t="s">
        <v>1199</v>
      </c>
      <c r="X671" s="9">
        <v>63.686</v>
      </c>
      <c r="Y671">
        <v>1</v>
      </c>
      <c r="Z671" s="12">
        <v>0.3</v>
      </c>
      <c r="AA671" s="9">
        <v>-9.0980000000000008</v>
      </c>
      <c r="AB671" t="str">
        <f>IF(AND(SalesData[[#This Row],[Profit]]=0,SalesData[[#This Row],[Sales]]&gt;0),"Zero-Profit Order","OK")</f>
        <v>OK</v>
      </c>
      <c r="AC671" s="9">
        <f>IFERROR(SalesData[[#This Row],[Profit]]/SalesData[[#This Row],[Sales]],0)</f>
        <v>-0.14285714285714288</v>
      </c>
      <c r="AE671"/>
    </row>
    <row r="672" spans="1:31" x14ac:dyDescent="0.25">
      <c r="A672">
        <v>8871</v>
      </c>
      <c r="B672" t="s">
        <v>4109</v>
      </c>
      <c r="C672" s="2">
        <v>42241</v>
      </c>
      <c r="D672" s="13">
        <v>42898</v>
      </c>
      <c r="E672" s="8">
        <f>IF(SalesData[[#This Row],[Ship Date]]&lt;SalesData[[#This Row],[Order Date]], SalesData[[#This Row],[Ship Date]], SalesData[[#This Row],[Order Date]])</f>
        <v>42241</v>
      </c>
      <c r="F672" s="8">
        <f>IF(SalesData[[#This Row],[Ship Date]]&lt;SalesData[[#This Row],[Order Date]], SalesData[[#This Row],[Order Date]], SalesData[[#This Row],[Ship Date]])</f>
        <v>42898</v>
      </c>
      <c r="G672" s="11">
        <f>SalesData[[#This Row],[Shipdate fixed]] - SalesData[[#This Row],[Orderdate fixed]]</f>
        <v>657</v>
      </c>
      <c r="H672" s="11">
        <f>YEAR(SalesData[[#This Row],[Orderdate fixed]])</f>
        <v>2015</v>
      </c>
      <c r="I672" s="11" t="str">
        <f>"Q"&amp;ROUNDUP(MONTH(SalesData[[#This Row],[Orderdate fixed]])/3,0)</f>
        <v>Q3</v>
      </c>
      <c r="J672" s="8" t="str">
        <f>TEXT(SalesData[[#This Row],[Orderdate fixed]],"mmm")</f>
        <v>Aug</v>
      </c>
      <c r="K672" t="s">
        <v>38</v>
      </c>
      <c r="L672" t="s">
        <v>2005</v>
      </c>
      <c r="M672" s="14" t="s">
        <v>2006</v>
      </c>
      <c r="N672" t="s">
        <v>81</v>
      </c>
      <c r="O672" t="s">
        <v>26</v>
      </c>
      <c r="P672" t="s">
        <v>176</v>
      </c>
      <c r="Q672" t="s">
        <v>177</v>
      </c>
      <c r="R672" s="5">
        <v>98105</v>
      </c>
      <c r="S672" t="s">
        <v>51</v>
      </c>
      <c r="T672" t="s">
        <v>404</v>
      </c>
      <c r="U672" t="s">
        <v>31</v>
      </c>
      <c r="V672" t="s">
        <v>53</v>
      </c>
      <c r="W672" t="s">
        <v>405</v>
      </c>
      <c r="X672" s="9">
        <v>70.680000000000007</v>
      </c>
      <c r="Y672">
        <v>12</v>
      </c>
      <c r="Z672" s="12">
        <v>0</v>
      </c>
      <c r="AA672" s="9">
        <v>31.0992</v>
      </c>
      <c r="AB672" t="str">
        <f>IF(AND(SalesData[[#This Row],[Profit]]=0,SalesData[[#This Row],[Sales]]&gt;0),"Zero-Profit Order","OK")</f>
        <v>OK</v>
      </c>
      <c r="AC672" s="9">
        <f>IFERROR(SalesData[[#This Row],[Profit]]/SalesData[[#This Row],[Sales]],0)</f>
        <v>0.43999999999999995</v>
      </c>
      <c r="AE672"/>
    </row>
    <row r="673" spans="1:31" x14ac:dyDescent="0.25">
      <c r="A673">
        <v>2224</v>
      </c>
      <c r="B673" t="s">
        <v>1748</v>
      </c>
      <c r="C673" s="2">
        <v>41900</v>
      </c>
      <c r="D673" s="13">
        <v>42167</v>
      </c>
      <c r="E673" s="8">
        <f>IF(SalesData[[#This Row],[Ship Date]]&lt;SalesData[[#This Row],[Order Date]], SalesData[[#This Row],[Ship Date]], SalesData[[#This Row],[Order Date]])</f>
        <v>41900</v>
      </c>
      <c r="F673" s="8">
        <f>IF(SalesData[[#This Row],[Ship Date]]&lt;SalesData[[#This Row],[Order Date]], SalesData[[#This Row],[Order Date]], SalesData[[#This Row],[Ship Date]])</f>
        <v>42167</v>
      </c>
      <c r="G673" s="11">
        <f>SalesData[[#This Row],[Shipdate fixed]] - SalesData[[#This Row],[Orderdate fixed]]</f>
        <v>267</v>
      </c>
      <c r="H673" s="11">
        <f>YEAR(SalesData[[#This Row],[Orderdate fixed]])</f>
        <v>2014</v>
      </c>
      <c r="I673" s="11" t="str">
        <f>"Q"&amp;ROUNDUP(MONTH(SalesData[[#This Row],[Orderdate fixed]])/3,0)</f>
        <v>Q3</v>
      </c>
      <c r="J673" s="8" t="str">
        <f>TEXT(SalesData[[#This Row],[Orderdate fixed]],"mmm")</f>
        <v>Sep</v>
      </c>
      <c r="K673" t="s">
        <v>407</v>
      </c>
      <c r="L673" t="s">
        <v>1749</v>
      </c>
      <c r="M673" s="14" t="s">
        <v>1750</v>
      </c>
      <c r="N673" t="s">
        <v>25</v>
      </c>
      <c r="O673" t="s">
        <v>26</v>
      </c>
      <c r="P673" t="s">
        <v>1751</v>
      </c>
      <c r="Q673" t="s">
        <v>215</v>
      </c>
      <c r="R673" s="5">
        <v>43302</v>
      </c>
      <c r="S673" t="s">
        <v>62</v>
      </c>
      <c r="T673" t="s">
        <v>278</v>
      </c>
      <c r="U673" t="s">
        <v>31</v>
      </c>
      <c r="V673" t="s">
        <v>35</v>
      </c>
      <c r="W673" t="s">
        <v>279</v>
      </c>
      <c r="X673" s="9">
        <v>70.686000000000007</v>
      </c>
      <c r="Y673">
        <v>1</v>
      </c>
      <c r="Z673" s="12">
        <v>0.3</v>
      </c>
      <c r="AA673" s="9">
        <v>-24.235199999999999</v>
      </c>
      <c r="AB673" t="str">
        <f>IF(AND(SalesData[[#This Row],[Profit]]=0,SalesData[[#This Row],[Sales]]&gt;0),"Zero-Profit Order","OK")</f>
        <v>OK</v>
      </c>
      <c r="AC673" s="9">
        <f>IFERROR(SalesData[[#This Row],[Profit]]/SalesData[[#This Row],[Sales]],0)</f>
        <v>-0.3428571428571428</v>
      </c>
      <c r="AE673"/>
    </row>
    <row r="674" spans="1:31" x14ac:dyDescent="0.25">
      <c r="A674">
        <v>2926</v>
      </c>
      <c r="B674" t="s">
        <v>2147</v>
      </c>
      <c r="C674" s="2">
        <v>41661</v>
      </c>
      <c r="D674" s="13">
        <v>41768</v>
      </c>
      <c r="E674" s="8">
        <f>IF(SalesData[[#This Row],[Ship Date]]&lt;SalesData[[#This Row],[Order Date]], SalesData[[#This Row],[Ship Date]], SalesData[[#This Row],[Order Date]])</f>
        <v>41661</v>
      </c>
      <c r="F674" s="8">
        <f>IF(SalesData[[#This Row],[Ship Date]]&lt;SalesData[[#This Row],[Order Date]], SalesData[[#This Row],[Order Date]], SalesData[[#This Row],[Ship Date]])</f>
        <v>41768</v>
      </c>
      <c r="G674" s="11">
        <f>SalesData[[#This Row],[Shipdate fixed]] - SalesData[[#This Row],[Orderdate fixed]]</f>
        <v>107</v>
      </c>
      <c r="H674" s="11">
        <f>YEAR(SalesData[[#This Row],[Orderdate fixed]])</f>
        <v>2014</v>
      </c>
      <c r="I674" s="11" t="str">
        <f>"Q"&amp;ROUNDUP(MONTH(SalesData[[#This Row],[Orderdate fixed]])/3,0)</f>
        <v>Q1</v>
      </c>
      <c r="J674" s="8" t="str">
        <f>TEXT(SalesData[[#This Row],[Orderdate fixed]],"mmm")</f>
        <v>Jan</v>
      </c>
      <c r="K674" t="s">
        <v>78</v>
      </c>
      <c r="L674" t="s">
        <v>2148</v>
      </c>
      <c r="M674" s="14" t="s">
        <v>2149</v>
      </c>
      <c r="N674" t="s">
        <v>25</v>
      </c>
      <c r="O674" t="s">
        <v>26</v>
      </c>
      <c r="P674" t="s">
        <v>1346</v>
      </c>
      <c r="Q674" t="s">
        <v>109</v>
      </c>
      <c r="R674" s="5">
        <v>13601</v>
      </c>
      <c r="S674" t="s">
        <v>62</v>
      </c>
      <c r="T674" t="s">
        <v>2150</v>
      </c>
      <c r="U674" t="s">
        <v>31</v>
      </c>
      <c r="V674" t="s">
        <v>53</v>
      </c>
      <c r="W674" t="s">
        <v>2151</v>
      </c>
      <c r="X674" s="9">
        <v>70.709999999999994</v>
      </c>
      <c r="Y674">
        <v>1</v>
      </c>
      <c r="Z674" s="12">
        <v>0</v>
      </c>
      <c r="AA674" s="9">
        <v>4.9497</v>
      </c>
      <c r="AB674" t="str">
        <f>IF(AND(SalesData[[#This Row],[Profit]]=0,SalesData[[#This Row],[Sales]]&gt;0),"Zero-Profit Order","OK")</f>
        <v>OK</v>
      </c>
      <c r="AC674" s="9">
        <f>IFERROR(SalesData[[#This Row],[Profit]]/SalesData[[#This Row],[Sales]],0)</f>
        <v>7.0000000000000007E-2</v>
      </c>
      <c r="AE674"/>
    </row>
    <row r="675" spans="1:31" x14ac:dyDescent="0.25">
      <c r="A675">
        <v>587</v>
      </c>
      <c r="B675" t="s">
        <v>613</v>
      </c>
      <c r="C675" s="2">
        <v>41843</v>
      </c>
      <c r="D675" s="13">
        <v>42254</v>
      </c>
      <c r="E675" s="8">
        <f>IF(SalesData[[#This Row],[Ship Date]]&lt;SalesData[[#This Row],[Order Date]], SalesData[[#This Row],[Ship Date]], SalesData[[#This Row],[Order Date]])</f>
        <v>41843</v>
      </c>
      <c r="F675" s="8">
        <f>IF(SalesData[[#This Row],[Ship Date]]&lt;SalesData[[#This Row],[Order Date]], SalesData[[#This Row],[Order Date]], SalesData[[#This Row],[Ship Date]])</f>
        <v>42254</v>
      </c>
      <c r="G675" s="11">
        <f>SalesData[[#This Row],[Shipdate fixed]] - SalesData[[#This Row],[Orderdate fixed]]</f>
        <v>411</v>
      </c>
      <c r="H675" s="11">
        <f>YEAR(SalesData[[#This Row],[Orderdate fixed]])</f>
        <v>2014</v>
      </c>
      <c r="I675" s="11" t="str">
        <f>"Q"&amp;ROUNDUP(MONTH(SalesData[[#This Row],[Orderdate fixed]])/3,0)</f>
        <v>Q3</v>
      </c>
      <c r="J675" s="8" t="str">
        <f>TEXT(SalesData[[#This Row],[Orderdate fixed]],"mmm")</f>
        <v>Jul</v>
      </c>
      <c r="K675" t="s">
        <v>38</v>
      </c>
      <c r="L675" t="s">
        <v>614</v>
      </c>
      <c r="M675" s="14" t="s">
        <v>615</v>
      </c>
      <c r="N675" t="s">
        <v>25</v>
      </c>
      <c r="O675" t="s">
        <v>26</v>
      </c>
      <c r="P675" t="s">
        <v>616</v>
      </c>
      <c r="Q675" t="s">
        <v>28</v>
      </c>
      <c r="R675" s="5">
        <v>40475</v>
      </c>
      <c r="S675" t="s">
        <v>29</v>
      </c>
      <c r="T675" t="s">
        <v>439</v>
      </c>
      <c r="U675" t="s">
        <v>31</v>
      </c>
      <c r="V675" t="s">
        <v>35</v>
      </c>
      <c r="W675" t="s">
        <v>440</v>
      </c>
      <c r="X675" s="9">
        <v>70.98</v>
      </c>
      <c r="Y675">
        <v>1</v>
      </c>
      <c r="Z675" s="12">
        <v>0</v>
      </c>
      <c r="AA675" s="9">
        <v>4.9686000000000003</v>
      </c>
      <c r="AB675" t="str">
        <f>IF(AND(SalesData[[#This Row],[Profit]]=0,SalesData[[#This Row],[Sales]]&gt;0),"Zero-Profit Order","OK")</f>
        <v>OK</v>
      </c>
      <c r="AC675" s="9">
        <f>IFERROR(SalesData[[#This Row],[Profit]]/SalesData[[#This Row],[Sales]],0)</f>
        <v>7.0000000000000007E-2</v>
      </c>
      <c r="AE675"/>
    </row>
    <row r="676" spans="1:31" x14ac:dyDescent="0.25">
      <c r="A676">
        <v>7348</v>
      </c>
      <c r="B676" t="s">
        <v>3711</v>
      </c>
      <c r="C676" s="2">
        <v>42462</v>
      </c>
      <c r="D676" s="13">
        <v>43086</v>
      </c>
      <c r="E676" s="8">
        <f>IF(SalesData[[#This Row],[Ship Date]]&lt;SalesData[[#This Row],[Order Date]], SalesData[[#This Row],[Ship Date]], SalesData[[#This Row],[Order Date]])</f>
        <v>42462</v>
      </c>
      <c r="F676" s="8">
        <f>IF(SalesData[[#This Row],[Ship Date]]&lt;SalesData[[#This Row],[Order Date]], SalesData[[#This Row],[Order Date]], SalesData[[#This Row],[Ship Date]])</f>
        <v>43086</v>
      </c>
      <c r="G676" s="11">
        <f>SalesData[[#This Row],[Shipdate fixed]] - SalesData[[#This Row],[Orderdate fixed]]</f>
        <v>624</v>
      </c>
      <c r="H676" s="11">
        <f>YEAR(SalesData[[#This Row],[Orderdate fixed]])</f>
        <v>2016</v>
      </c>
      <c r="I676" s="11" t="str">
        <f>"Q"&amp;ROUNDUP(MONTH(SalesData[[#This Row],[Orderdate fixed]])/3,0)</f>
        <v>Q2</v>
      </c>
      <c r="J676" s="8" t="str">
        <f>TEXT(SalesData[[#This Row],[Orderdate fixed]],"mmm")</f>
        <v>Apr</v>
      </c>
      <c r="K676" t="s">
        <v>38</v>
      </c>
      <c r="L676" t="s">
        <v>2197</v>
      </c>
      <c r="M676" s="14" t="s">
        <v>2198</v>
      </c>
      <c r="N676" t="s">
        <v>81</v>
      </c>
      <c r="O676" t="s">
        <v>26</v>
      </c>
      <c r="P676" t="s">
        <v>587</v>
      </c>
      <c r="Q676" t="s">
        <v>42</v>
      </c>
      <c r="R676" s="5">
        <v>32216</v>
      </c>
      <c r="S676" t="s">
        <v>29</v>
      </c>
      <c r="T676" t="s">
        <v>491</v>
      </c>
      <c r="U676" t="s">
        <v>31</v>
      </c>
      <c r="V676" t="s">
        <v>35</v>
      </c>
      <c r="W676" t="s">
        <v>492</v>
      </c>
      <c r="X676" s="9">
        <v>64.784000000000006</v>
      </c>
      <c r="Y676">
        <v>1</v>
      </c>
      <c r="Z676" s="12">
        <v>0.2</v>
      </c>
      <c r="AA676" s="9">
        <v>-12.147</v>
      </c>
      <c r="AB676" t="str">
        <f>IF(AND(SalesData[[#This Row],[Profit]]=0,SalesData[[#This Row],[Sales]]&gt;0),"Zero-Profit Order","OK")</f>
        <v>OK</v>
      </c>
      <c r="AC676" s="9">
        <f>IFERROR(SalesData[[#This Row],[Profit]]/SalesData[[#This Row],[Sales]],0)</f>
        <v>-0.1875</v>
      </c>
      <c r="AE676"/>
    </row>
    <row r="677" spans="1:31" x14ac:dyDescent="0.25">
      <c r="A677">
        <v>9938</v>
      </c>
      <c r="B677" t="s">
        <v>4379</v>
      </c>
      <c r="C677" s="2">
        <v>42030</v>
      </c>
      <c r="D677" s="13">
        <v>42527</v>
      </c>
      <c r="E677" s="8">
        <f>IF(SalesData[[#This Row],[Ship Date]]&lt;SalesData[[#This Row],[Order Date]], SalesData[[#This Row],[Ship Date]], SalesData[[#This Row],[Order Date]])</f>
        <v>42030</v>
      </c>
      <c r="F677" s="8">
        <f>IF(SalesData[[#This Row],[Ship Date]]&lt;SalesData[[#This Row],[Order Date]], SalesData[[#This Row],[Order Date]], SalesData[[#This Row],[Ship Date]])</f>
        <v>42527</v>
      </c>
      <c r="G677" s="11">
        <f>SalesData[[#This Row],[Shipdate fixed]] - SalesData[[#This Row],[Orderdate fixed]]</f>
        <v>497</v>
      </c>
      <c r="H677" s="11">
        <f>YEAR(SalesData[[#This Row],[Orderdate fixed]])</f>
        <v>2015</v>
      </c>
      <c r="I677" s="11" t="str">
        <f>"Q"&amp;ROUNDUP(MONTH(SalesData[[#This Row],[Orderdate fixed]])/3,0)</f>
        <v>Q1</v>
      </c>
      <c r="J677" s="8" t="str">
        <f>TEXT(SalesData[[#This Row],[Orderdate fixed]],"mmm")</f>
        <v>Jan</v>
      </c>
      <c r="K677" t="s">
        <v>22</v>
      </c>
      <c r="L677" t="s">
        <v>1822</v>
      </c>
      <c r="M677" s="14" t="s">
        <v>1823</v>
      </c>
      <c r="N677" t="s">
        <v>81</v>
      </c>
      <c r="O677" t="s">
        <v>26</v>
      </c>
      <c r="P677" t="s">
        <v>49</v>
      </c>
      <c r="Q677" t="s">
        <v>50</v>
      </c>
      <c r="R677" s="5">
        <v>90049</v>
      </c>
      <c r="S677" t="s">
        <v>51</v>
      </c>
      <c r="T677" t="s">
        <v>1230</v>
      </c>
      <c r="U677" t="s">
        <v>31</v>
      </c>
      <c r="V677" t="s">
        <v>44</v>
      </c>
      <c r="W677" t="s">
        <v>1231</v>
      </c>
      <c r="X677" s="9">
        <v>71.087999999999994</v>
      </c>
      <c r="Y677">
        <v>2</v>
      </c>
      <c r="Z677" s="12">
        <v>0.2</v>
      </c>
      <c r="AA677" s="9">
        <v>-1.7771999999999999</v>
      </c>
      <c r="AB677" t="str">
        <f>IF(AND(SalesData[[#This Row],[Profit]]=0,SalesData[[#This Row],[Sales]]&gt;0),"Zero-Profit Order","OK")</f>
        <v>OK</v>
      </c>
      <c r="AC677" s="9">
        <f>IFERROR(SalesData[[#This Row],[Profit]]/SalesData[[#This Row],[Sales]],0)</f>
        <v>-2.5000000000000001E-2</v>
      </c>
      <c r="AE677"/>
    </row>
    <row r="678" spans="1:31" x14ac:dyDescent="0.25">
      <c r="A678">
        <v>5696</v>
      </c>
      <c r="B678" t="s">
        <v>3227</v>
      </c>
      <c r="C678" s="2">
        <v>42079</v>
      </c>
      <c r="D678" s="13">
        <v>42556</v>
      </c>
      <c r="E678" s="8">
        <f>IF(SalesData[[#This Row],[Ship Date]]&lt;SalesData[[#This Row],[Order Date]], SalesData[[#This Row],[Ship Date]], SalesData[[#This Row],[Order Date]])</f>
        <v>42079</v>
      </c>
      <c r="F678" s="8">
        <f>IF(SalesData[[#This Row],[Ship Date]]&lt;SalesData[[#This Row],[Order Date]], SalesData[[#This Row],[Order Date]], SalesData[[#This Row],[Ship Date]])</f>
        <v>42556</v>
      </c>
      <c r="G678" s="11">
        <f>SalesData[[#This Row],[Shipdate fixed]] - SalesData[[#This Row],[Orderdate fixed]]</f>
        <v>477</v>
      </c>
      <c r="H678" s="11">
        <f>YEAR(SalesData[[#This Row],[Orderdate fixed]])</f>
        <v>2015</v>
      </c>
      <c r="I678" s="11" t="str">
        <f>"Q"&amp;ROUNDUP(MONTH(SalesData[[#This Row],[Orderdate fixed]])/3,0)</f>
        <v>Q1</v>
      </c>
      <c r="J678" s="8" t="str">
        <f>TEXT(SalesData[[#This Row],[Orderdate fixed]],"mmm")</f>
        <v>Mar</v>
      </c>
      <c r="K678" t="s">
        <v>22</v>
      </c>
      <c r="L678" t="s">
        <v>3008</v>
      </c>
      <c r="M678" s="14" t="s">
        <v>3009</v>
      </c>
      <c r="N678" t="s">
        <v>25</v>
      </c>
      <c r="O678" t="s">
        <v>26</v>
      </c>
      <c r="P678" t="s">
        <v>310</v>
      </c>
      <c r="Q678" t="s">
        <v>50</v>
      </c>
      <c r="R678" s="5">
        <v>94109</v>
      </c>
      <c r="S678" t="s">
        <v>51</v>
      </c>
      <c r="T678" t="s">
        <v>1230</v>
      </c>
      <c r="U678" t="s">
        <v>31</v>
      </c>
      <c r="V678" t="s">
        <v>44</v>
      </c>
      <c r="W678" t="s">
        <v>1231</v>
      </c>
      <c r="X678" s="9">
        <v>71.087999999999994</v>
      </c>
      <c r="Y678">
        <v>2</v>
      </c>
      <c r="Z678" s="12">
        <v>0.2</v>
      </c>
      <c r="AA678" s="9">
        <v>-1.7771999999999999</v>
      </c>
      <c r="AB678" t="str">
        <f>IF(AND(SalesData[[#This Row],[Profit]]=0,SalesData[[#This Row],[Sales]]&gt;0),"Zero-Profit Order","OK")</f>
        <v>OK</v>
      </c>
      <c r="AC678" s="9">
        <f>IFERROR(SalesData[[#This Row],[Profit]]/SalesData[[#This Row],[Sales]],0)</f>
        <v>-2.5000000000000001E-2</v>
      </c>
      <c r="AE678"/>
    </row>
    <row r="679" spans="1:31" x14ac:dyDescent="0.25">
      <c r="A679">
        <v>7345</v>
      </c>
      <c r="B679" t="s">
        <v>3711</v>
      </c>
      <c r="C679" s="2">
        <v>42461</v>
      </c>
      <c r="D679" s="13">
        <v>43086</v>
      </c>
      <c r="E679" s="8">
        <f>IF(SalesData[[#This Row],[Ship Date]]&lt;SalesData[[#This Row],[Order Date]], SalesData[[#This Row],[Ship Date]], SalesData[[#This Row],[Order Date]])</f>
        <v>42461</v>
      </c>
      <c r="F679" s="8">
        <f>IF(SalesData[[#This Row],[Ship Date]]&lt;SalesData[[#This Row],[Order Date]], SalesData[[#This Row],[Order Date]], SalesData[[#This Row],[Ship Date]])</f>
        <v>43086</v>
      </c>
      <c r="G679" s="11">
        <f>SalesData[[#This Row],[Shipdate fixed]] - SalesData[[#This Row],[Orderdate fixed]]</f>
        <v>625</v>
      </c>
      <c r="H679" s="11">
        <f>YEAR(SalesData[[#This Row],[Orderdate fixed]])</f>
        <v>2016</v>
      </c>
      <c r="I679" s="11" t="str">
        <f>"Q"&amp;ROUNDUP(MONTH(SalesData[[#This Row],[Orderdate fixed]])/3,0)</f>
        <v>Q2</v>
      </c>
      <c r="J679" s="8" t="str">
        <f>TEXT(SalesData[[#This Row],[Orderdate fixed]],"mmm")</f>
        <v>Apr</v>
      </c>
      <c r="K679" t="s">
        <v>38</v>
      </c>
      <c r="L679" t="s">
        <v>2197</v>
      </c>
      <c r="M679" s="14" t="s">
        <v>2198</v>
      </c>
      <c r="N679" t="s">
        <v>81</v>
      </c>
      <c r="O679" t="s">
        <v>26</v>
      </c>
      <c r="P679" t="s">
        <v>587</v>
      </c>
      <c r="Q679" t="s">
        <v>42</v>
      </c>
      <c r="R679" s="5">
        <v>32216</v>
      </c>
      <c r="S679" t="s">
        <v>29</v>
      </c>
      <c r="T679" t="s">
        <v>249</v>
      </c>
      <c r="U679" t="s">
        <v>31</v>
      </c>
      <c r="V679" t="s">
        <v>44</v>
      </c>
      <c r="W679" t="s">
        <v>250</v>
      </c>
      <c r="X679" s="9">
        <v>721.875</v>
      </c>
      <c r="Y679">
        <v>6</v>
      </c>
      <c r="Z679" s="12">
        <v>0.45</v>
      </c>
      <c r="AA679" s="9">
        <v>-420</v>
      </c>
      <c r="AB679" t="str">
        <f>IF(AND(SalesData[[#This Row],[Profit]]=0,SalesData[[#This Row],[Sales]]&gt;0),"Zero-Profit Order","OK")</f>
        <v>OK</v>
      </c>
      <c r="AC679" s="9">
        <f>IFERROR(SalesData[[#This Row],[Profit]]/SalesData[[#This Row],[Sales]],0)</f>
        <v>-0.58181818181818179</v>
      </c>
      <c r="AE679"/>
    </row>
    <row r="680" spans="1:31" x14ac:dyDescent="0.25">
      <c r="A680">
        <v>5898</v>
      </c>
      <c r="B680" t="s">
        <v>3297</v>
      </c>
      <c r="C680" s="2">
        <v>42028</v>
      </c>
      <c r="D680" s="13">
        <v>42617</v>
      </c>
      <c r="E680" s="8">
        <f>IF(SalesData[[#This Row],[Ship Date]]&lt;SalesData[[#This Row],[Order Date]], SalesData[[#This Row],[Ship Date]], SalesData[[#This Row],[Order Date]])</f>
        <v>42028</v>
      </c>
      <c r="F680" s="8">
        <f>IF(SalesData[[#This Row],[Ship Date]]&lt;SalesData[[#This Row],[Order Date]], SalesData[[#This Row],[Order Date]], SalesData[[#This Row],[Ship Date]])</f>
        <v>42617</v>
      </c>
      <c r="G680" s="11">
        <f>SalesData[[#This Row],[Shipdate fixed]] - SalesData[[#This Row],[Orderdate fixed]]</f>
        <v>589</v>
      </c>
      <c r="H680" s="11">
        <f>YEAR(SalesData[[#This Row],[Orderdate fixed]])</f>
        <v>2015</v>
      </c>
      <c r="I680" s="11" t="str">
        <f>"Q"&amp;ROUNDUP(MONTH(SalesData[[#This Row],[Orderdate fixed]])/3,0)</f>
        <v>Q1</v>
      </c>
      <c r="J680" s="8" t="str">
        <f>TEXT(SalesData[[#This Row],[Orderdate fixed]],"mmm")</f>
        <v>Jan</v>
      </c>
      <c r="K680" t="s">
        <v>38</v>
      </c>
      <c r="L680" t="s">
        <v>2248</v>
      </c>
      <c r="M680" s="14" t="s">
        <v>2249</v>
      </c>
      <c r="N680" t="s">
        <v>25</v>
      </c>
      <c r="O680" t="s">
        <v>26</v>
      </c>
      <c r="P680" t="s">
        <v>616</v>
      </c>
      <c r="Q680" t="s">
        <v>100</v>
      </c>
      <c r="R680" s="5">
        <v>47374</v>
      </c>
      <c r="S680" t="s">
        <v>84</v>
      </c>
      <c r="T680" t="s">
        <v>153</v>
      </c>
      <c r="U680" t="s">
        <v>31</v>
      </c>
      <c r="V680" t="s">
        <v>53</v>
      </c>
      <c r="W680" t="s">
        <v>154</v>
      </c>
      <c r="X680" s="9">
        <v>71.12</v>
      </c>
      <c r="Y680">
        <v>4</v>
      </c>
      <c r="Z680" s="12">
        <v>0</v>
      </c>
      <c r="AA680" s="9">
        <v>22.0472</v>
      </c>
      <c r="AB680" t="str">
        <f>IF(AND(SalesData[[#This Row],[Profit]]=0,SalesData[[#This Row],[Sales]]&gt;0),"Zero-Profit Order","OK")</f>
        <v>OK</v>
      </c>
      <c r="AC680" s="9">
        <f>IFERROR(SalesData[[#This Row],[Profit]]/SalesData[[#This Row],[Sales]],0)</f>
        <v>0.31</v>
      </c>
      <c r="AE680"/>
    </row>
    <row r="681" spans="1:31" x14ac:dyDescent="0.25">
      <c r="A681">
        <v>9555</v>
      </c>
      <c r="B681" t="s">
        <v>4286</v>
      </c>
      <c r="C681" s="2">
        <v>42818</v>
      </c>
      <c r="D681" s="13">
        <v>42047</v>
      </c>
      <c r="E681" s="8">
        <f>IF(SalesData[[#This Row],[Ship Date]]&lt;SalesData[[#This Row],[Order Date]], SalesData[[#This Row],[Ship Date]], SalesData[[#This Row],[Order Date]])</f>
        <v>42047</v>
      </c>
      <c r="F681" s="8">
        <f>IF(SalesData[[#This Row],[Ship Date]]&lt;SalesData[[#This Row],[Order Date]], SalesData[[#This Row],[Order Date]], SalesData[[#This Row],[Ship Date]])</f>
        <v>42818</v>
      </c>
      <c r="G681" s="11">
        <f>SalesData[[#This Row],[Shipdate fixed]] - SalesData[[#This Row],[Orderdate fixed]]</f>
        <v>771</v>
      </c>
      <c r="H681" s="11">
        <f>YEAR(SalesData[[#This Row],[Orderdate fixed]])</f>
        <v>2015</v>
      </c>
      <c r="I681" s="11" t="str">
        <f>"Q"&amp;ROUNDUP(MONTH(SalesData[[#This Row],[Orderdate fixed]])/3,0)</f>
        <v>Q1</v>
      </c>
      <c r="J681" s="8" t="str">
        <f>TEXT(SalesData[[#This Row],[Orderdate fixed]],"mmm")</f>
        <v>Feb</v>
      </c>
      <c r="K681" t="s">
        <v>38</v>
      </c>
      <c r="L681" t="s">
        <v>2944</v>
      </c>
      <c r="M681" s="14" t="s">
        <v>2945</v>
      </c>
      <c r="N681" t="s">
        <v>25</v>
      </c>
      <c r="O681" t="s">
        <v>26</v>
      </c>
      <c r="P681" t="s">
        <v>329</v>
      </c>
      <c r="Q681" t="s">
        <v>215</v>
      </c>
      <c r="R681" s="5">
        <v>43229</v>
      </c>
      <c r="S681" t="s">
        <v>62</v>
      </c>
      <c r="T681" t="s">
        <v>153</v>
      </c>
      <c r="U681" t="s">
        <v>31</v>
      </c>
      <c r="V681" t="s">
        <v>53</v>
      </c>
      <c r="W681" t="s">
        <v>154</v>
      </c>
      <c r="X681" s="9">
        <v>71.12</v>
      </c>
      <c r="Y681">
        <v>5</v>
      </c>
      <c r="Z681" s="12">
        <v>0.2</v>
      </c>
      <c r="AA681" s="9">
        <v>9.7789999999999999</v>
      </c>
      <c r="AB681" t="str">
        <f>IF(AND(SalesData[[#This Row],[Profit]]=0,SalesData[[#This Row],[Sales]]&gt;0),"Zero-Profit Order","OK")</f>
        <v>OK</v>
      </c>
      <c r="AC681" s="9">
        <f>IFERROR(SalesData[[#This Row],[Profit]]/SalesData[[#This Row],[Sales]],0)</f>
        <v>0.13749999999999998</v>
      </c>
      <c r="AE681"/>
    </row>
    <row r="682" spans="1:31" x14ac:dyDescent="0.25">
      <c r="A682">
        <v>7592</v>
      </c>
      <c r="B682" t="s">
        <v>3780</v>
      </c>
      <c r="C682" s="2">
        <v>42087</v>
      </c>
      <c r="D682" s="13">
        <v>42622</v>
      </c>
      <c r="E682" s="8">
        <f>IF(SalesData[[#This Row],[Ship Date]]&lt;SalesData[[#This Row],[Order Date]], SalesData[[#This Row],[Ship Date]], SalesData[[#This Row],[Order Date]])</f>
        <v>42087</v>
      </c>
      <c r="F682" s="8">
        <f>IF(SalesData[[#This Row],[Ship Date]]&lt;SalesData[[#This Row],[Order Date]], SalesData[[#This Row],[Order Date]], SalesData[[#This Row],[Ship Date]])</f>
        <v>42622</v>
      </c>
      <c r="G682" s="11">
        <f>SalesData[[#This Row],[Shipdate fixed]] - SalesData[[#This Row],[Orderdate fixed]]</f>
        <v>535</v>
      </c>
      <c r="H682" s="11">
        <f>YEAR(SalesData[[#This Row],[Orderdate fixed]])</f>
        <v>2015</v>
      </c>
      <c r="I682" s="11" t="str">
        <f>"Q"&amp;ROUNDUP(MONTH(SalesData[[#This Row],[Orderdate fixed]])/3,0)</f>
        <v>Q1</v>
      </c>
      <c r="J682" s="8" t="str">
        <f>TEXT(SalesData[[#This Row],[Orderdate fixed]],"mmm")</f>
        <v>Mar</v>
      </c>
      <c r="K682" t="s">
        <v>38</v>
      </c>
      <c r="L682" t="s">
        <v>3151</v>
      </c>
      <c r="M682" s="14" t="s">
        <v>3152</v>
      </c>
      <c r="N682" t="s">
        <v>25</v>
      </c>
      <c r="O682" t="s">
        <v>26</v>
      </c>
      <c r="P682" t="s">
        <v>60</v>
      </c>
      <c r="Q682" t="s">
        <v>61</v>
      </c>
      <c r="R682" s="5">
        <v>19134</v>
      </c>
      <c r="S682" t="s">
        <v>62</v>
      </c>
      <c r="T682" t="s">
        <v>122</v>
      </c>
      <c r="U682" t="s">
        <v>31</v>
      </c>
      <c r="V682" t="s">
        <v>35</v>
      </c>
      <c r="W682" t="s">
        <v>201</v>
      </c>
      <c r="X682" s="9">
        <v>71.245999999999995</v>
      </c>
      <c r="Y682">
        <v>2</v>
      </c>
      <c r="Z682" s="12">
        <v>0.3</v>
      </c>
      <c r="AA682" s="9">
        <v>-19.338200000000001</v>
      </c>
      <c r="AB682" t="str">
        <f>IF(AND(SalesData[[#This Row],[Profit]]=0,SalesData[[#This Row],[Sales]]&gt;0),"Zero-Profit Order","OK")</f>
        <v>OK</v>
      </c>
      <c r="AC682" s="9">
        <f>IFERROR(SalesData[[#This Row],[Profit]]/SalesData[[#This Row],[Sales]],0)</f>
        <v>-0.27142857142857146</v>
      </c>
      <c r="AE682"/>
    </row>
    <row r="683" spans="1:31" x14ac:dyDescent="0.25">
      <c r="A683">
        <v>9832</v>
      </c>
      <c r="B683" t="s">
        <v>4348</v>
      </c>
      <c r="C683" s="2">
        <v>42876</v>
      </c>
      <c r="D683" s="13">
        <v>41991</v>
      </c>
      <c r="E683" s="8">
        <f>IF(SalesData[[#This Row],[Ship Date]]&lt;SalesData[[#This Row],[Order Date]], SalesData[[#This Row],[Ship Date]], SalesData[[#This Row],[Order Date]])</f>
        <v>41991</v>
      </c>
      <c r="F683" s="8">
        <f>IF(SalesData[[#This Row],[Ship Date]]&lt;SalesData[[#This Row],[Order Date]], SalesData[[#This Row],[Order Date]], SalesData[[#This Row],[Ship Date]])</f>
        <v>42876</v>
      </c>
      <c r="G683" s="11">
        <f>SalesData[[#This Row],[Shipdate fixed]] - SalesData[[#This Row],[Orderdate fixed]]</f>
        <v>885</v>
      </c>
      <c r="H683" s="11">
        <f>YEAR(SalesData[[#This Row],[Orderdate fixed]])</f>
        <v>2014</v>
      </c>
      <c r="I683" s="11" t="str">
        <f>"Q"&amp;ROUNDUP(MONTH(SalesData[[#This Row],[Orderdate fixed]])/3,0)</f>
        <v>Q4</v>
      </c>
      <c r="J683" s="8" t="str">
        <f>TEXT(SalesData[[#This Row],[Orderdate fixed]],"mmm")</f>
        <v>Dec</v>
      </c>
      <c r="K683" t="s">
        <v>22</v>
      </c>
      <c r="L683" t="s">
        <v>3664</v>
      </c>
      <c r="M683" s="14" t="s">
        <v>3665</v>
      </c>
      <c r="N683" t="s">
        <v>25</v>
      </c>
      <c r="O683" t="s">
        <v>26</v>
      </c>
      <c r="P683" t="s">
        <v>4349</v>
      </c>
      <c r="Q683" t="s">
        <v>83</v>
      </c>
      <c r="R683" s="5">
        <v>77705</v>
      </c>
      <c r="S683" t="s">
        <v>84</v>
      </c>
      <c r="T683" t="s">
        <v>101</v>
      </c>
      <c r="U683" t="s">
        <v>31</v>
      </c>
      <c r="V683" t="s">
        <v>53</v>
      </c>
      <c r="W683" t="s">
        <v>102</v>
      </c>
      <c r="X683" s="9">
        <v>8.6240000000000006</v>
      </c>
      <c r="Y683">
        <v>7</v>
      </c>
      <c r="Z683" s="12">
        <v>0.6</v>
      </c>
      <c r="AA683" s="9">
        <v>-2.5872000000000002</v>
      </c>
      <c r="AB683" t="str">
        <f>IF(AND(SalesData[[#This Row],[Profit]]=0,SalesData[[#This Row],[Sales]]&gt;0),"Zero-Profit Order","OK")</f>
        <v>OK</v>
      </c>
      <c r="AC683" s="9">
        <f>IFERROR(SalesData[[#This Row],[Profit]]/SalesData[[#This Row],[Sales]],0)</f>
        <v>-0.3</v>
      </c>
      <c r="AE683"/>
    </row>
    <row r="684" spans="1:31" x14ac:dyDescent="0.25">
      <c r="A684">
        <v>3736</v>
      </c>
      <c r="B684" t="s">
        <v>2523</v>
      </c>
      <c r="C684" s="2">
        <v>42341</v>
      </c>
      <c r="D684" s="13">
        <v>43042</v>
      </c>
      <c r="E684" s="8">
        <f>IF(SalesData[[#This Row],[Ship Date]]&lt;SalesData[[#This Row],[Order Date]], SalesData[[#This Row],[Ship Date]], SalesData[[#This Row],[Order Date]])</f>
        <v>42341</v>
      </c>
      <c r="F684" s="8">
        <f>IF(SalesData[[#This Row],[Ship Date]]&lt;SalesData[[#This Row],[Order Date]], SalesData[[#This Row],[Order Date]], SalesData[[#This Row],[Ship Date]])</f>
        <v>43042</v>
      </c>
      <c r="G684" s="11">
        <f>SalesData[[#This Row],[Shipdate fixed]] - SalesData[[#This Row],[Orderdate fixed]]</f>
        <v>701</v>
      </c>
      <c r="H684" s="11">
        <f>YEAR(SalesData[[#This Row],[Orderdate fixed]])</f>
        <v>2015</v>
      </c>
      <c r="I684" s="11" t="str">
        <f>"Q"&amp;ROUNDUP(MONTH(SalesData[[#This Row],[Orderdate fixed]])/3,0)</f>
        <v>Q4</v>
      </c>
      <c r="J684" s="8" t="str">
        <f>TEXT(SalesData[[#This Row],[Orderdate fixed]],"mmm")</f>
        <v>Dec</v>
      </c>
      <c r="K684" t="s">
        <v>22</v>
      </c>
      <c r="L684" t="s">
        <v>2524</v>
      </c>
      <c r="M684" s="14" t="s">
        <v>2525</v>
      </c>
      <c r="N684" t="s">
        <v>25</v>
      </c>
      <c r="O684" t="s">
        <v>26</v>
      </c>
      <c r="P684" t="s">
        <v>158</v>
      </c>
      <c r="Q684" t="s">
        <v>109</v>
      </c>
      <c r="R684" s="5">
        <v>10011</v>
      </c>
      <c r="S684" t="s">
        <v>62</v>
      </c>
      <c r="T684" t="s">
        <v>1161</v>
      </c>
      <c r="U684" t="s">
        <v>31</v>
      </c>
      <c r="V684" t="s">
        <v>53</v>
      </c>
      <c r="W684" t="s">
        <v>1162</v>
      </c>
      <c r="X684" s="9">
        <v>71.97</v>
      </c>
      <c r="Y684">
        <v>3</v>
      </c>
      <c r="Z684" s="12">
        <v>0</v>
      </c>
      <c r="AA684" s="9">
        <v>16.553100000000001</v>
      </c>
      <c r="AB684" t="str">
        <f>IF(AND(SalesData[[#This Row],[Profit]]=0,SalesData[[#This Row],[Sales]]&gt;0),"Zero-Profit Order","OK")</f>
        <v>OK</v>
      </c>
      <c r="AC684" s="9">
        <f>IFERROR(SalesData[[#This Row],[Profit]]/SalesData[[#This Row],[Sales]],0)</f>
        <v>0.23</v>
      </c>
      <c r="AE684"/>
    </row>
    <row r="685" spans="1:31" x14ac:dyDescent="0.25">
      <c r="A685">
        <v>1710</v>
      </c>
      <c r="B685" t="s">
        <v>1418</v>
      </c>
      <c r="C685" s="2">
        <v>42639</v>
      </c>
      <c r="D685" s="13">
        <v>42866</v>
      </c>
      <c r="E685" s="8">
        <f>IF(SalesData[[#This Row],[Ship Date]]&lt;SalesData[[#This Row],[Order Date]], SalesData[[#This Row],[Ship Date]], SalesData[[#This Row],[Order Date]])</f>
        <v>42639</v>
      </c>
      <c r="F685" s="8">
        <f>IF(SalesData[[#This Row],[Ship Date]]&lt;SalesData[[#This Row],[Order Date]], SalesData[[#This Row],[Order Date]], SalesData[[#This Row],[Ship Date]])</f>
        <v>42866</v>
      </c>
      <c r="G685" s="11">
        <f>SalesData[[#This Row],[Shipdate fixed]] - SalesData[[#This Row],[Orderdate fixed]]</f>
        <v>227</v>
      </c>
      <c r="H685" s="11">
        <f>YEAR(SalesData[[#This Row],[Orderdate fixed]])</f>
        <v>2016</v>
      </c>
      <c r="I685" s="11" t="str">
        <f>"Q"&amp;ROUNDUP(MONTH(SalesData[[#This Row],[Orderdate fixed]])/3,0)</f>
        <v>Q3</v>
      </c>
      <c r="J685" s="8" t="str">
        <f>TEXT(SalesData[[#This Row],[Orderdate fixed]],"mmm")</f>
        <v>Sep</v>
      </c>
      <c r="K685" t="s">
        <v>38</v>
      </c>
      <c r="L685" t="s">
        <v>1419</v>
      </c>
      <c r="M685" s="14" t="s">
        <v>1420</v>
      </c>
      <c r="N685" t="s">
        <v>25</v>
      </c>
      <c r="O685" t="s">
        <v>26</v>
      </c>
      <c r="P685" t="s">
        <v>310</v>
      </c>
      <c r="Q685" t="s">
        <v>50</v>
      </c>
      <c r="R685" s="5">
        <v>94122</v>
      </c>
      <c r="S685" t="s">
        <v>51</v>
      </c>
      <c r="T685" t="s">
        <v>103</v>
      </c>
      <c r="U685" t="s">
        <v>31</v>
      </c>
      <c r="V685" t="s">
        <v>35</v>
      </c>
      <c r="W685" t="s">
        <v>104</v>
      </c>
      <c r="X685" s="9">
        <v>71.992000000000004</v>
      </c>
      <c r="Y685">
        <v>1</v>
      </c>
      <c r="Z685" s="12">
        <v>0.2</v>
      </c>
      <c r="AA685" s="9">
        <v>-0.89990000000000003</v>
      </c>
      <c r="AB685" t="str">
        <f>IF(AND(SalesData[[#This Row],[Profit]]=0,SalesData[[#This Row],[Sales]]&gt;0),"Zero-Profit Order","OK")</f>
        <v>OK</v>
      </c>
      <c r="AC685" s="9">
        <f>IFERROR(SalesData[[#This Row],[Profit]]/SalesData[[#This Row],[Sales]],0)</f>
        <v>-1.2499999999999999E-2</v>
      </c>
      <c r="AE685"/>
    </row>
    <row r="686" spans="1:31" x14ac:dyDescent="0.25">
      <c r="A686">
        <v>9021</v>
      </c>
      <c r="B686" t="s">
        <v>4152</v>
      </c>
      <c r="C686" s="2">
        <v>42875</v>
      </c>
      <c r="D686" s="13">
        <v>41991</v>
      </c>
      <c r="E686" s="8">
        <f>IF(SalesData[[#This Row],[Ship Date]]&lt;SalesData[[#This Row],[Order Date]], SalesData[[#This Row],[Ship Date]], SalesData[[#This Row],[Order Date]])</f>
        <v>41991</v>
      </c>
      <c r="F686" s="8">
        <f>IF(SalesData[[#This Row],[Ship Date]]&lt;SalesData[[#This Row],[Order Date]], SalesData[[#This Row],[Order Date]], SalesData[[#This Row],[Ship Date]])</f>
        <v>42875</v>
      </c>
      <c r="G686" s="11">
        <f>SalesData[[#This Row],[Shipdate fixed]] - SalesData[[#This Row],[Orderdate fixed]]</f>
        <v>884</v>
      </c>
      <c r="H686" s="11">
        <f>YEAR(SalesData[[#This Row],[Orderdate fixed]])</f>
        <v>2014</v>
      </c>
      <c r="I686" s="11" t="str">
        <f>"Q"&amp;ROUNDUP(MONTH(SalesData[[#This Row],[Orderdate fixed]])/3,0)</f>
        <v>Q4</v>
      </c>
      <c r="J686" s="8" t="str">
        <f>TEXT(SalesData[[#This Row],[Orderdate fixed]],"mmm")</f>
        <v>Dec</v>
      </c>
      <c r="K686" t="s">
        <v>22</v>
      </c>
      <c r="L686" t="s">
        <v>774</v>
      </c>
      <c r="M686" s="14" t="s">
        <v>775</v>
      </c>
      <c r="N686" t="s">
        <v>25</v>
      </c>
      <c r="O686" t="s">
        <v>26</v>
      </c>
      <c r="P686" t="s">
        <v>859</v>
      </c>
      <c r="Q686" t="s">
        <v>697</v>
      </c>
      <c r="R686" s="5">
        <v>22153</v>
      </c>
      <c r="S686" t="s">
        <v>29</v>
      </c>
      <c r="T686" t="s">
        <v>1080</v>
      </c>
      <c r="U686" t="s">
        <v>31</v>
      </c>
      <c r="V686" t="s">
        <v>53</v>
      </c>
      <c r="W686" t="s">
        <v>1081</v>
      </c>
      <c r="X686" s="9">
        <v>29.46</v>
      </c>
      <c r="Y686">
        <v>6</v>
      </c>
      <c r="Z686" s="12">
        <v>0</v>
      </c>
      <c r="AA686" s="9">
        <v>9.7218</v>
      </c>
      <c r="AB686" t="str">
        <f>IF(AND(SalesData[[#This Row],[Profit]]=0,SalesData[[#This Row],[Sales]]&gt;0),"Zero-Profit Order","OK")</f>
        <v>OK</v>
      </c>
      <c r="AC686" s="9">
        <f>IFERROR(SalesData[[#This Row],[Profit]]/SalesData[[#This Row],[Sales]],0)</f>
        <v>0.33</v>
      </c>
      <c r="AE686"/>
    </row>
    <row r="687" spans="1:31" x14ac:dyDescent="0.25">
      <c r="A687">
        <v>6470</v>
      </c>
      <c r="B687" t="s">
        <v>3463</v>
      </c>
      <c r="C687" s="2">
        <v>42022</v>
      </c>
      <c r="D687" s="13">
        <v>42594</v>
      </c>
      <c r="E687" s="8">
        <f>IF(SalesData[[#This Row],[Ship Date]]&lt;SalesData[[#This Row],[Order Date]], SalesData[[#This Row],[Ship Date]], SalesData[[#This Row],[Order Date]])</f>
        <v>42022</v>
      </c>
      <c r="F687" s="8">
        <f>IF(SalesData[[#This Row],[Ship Date]]&lt;SalesData[[#This Row],[Order Date]], SalesData[[#This Row],[Order Date]], SalesData[[#This Row],[Ship Date]])</f>
        <v>42594</v>
      </c>
      <c r="G687" s="11">
        <f>SalesData[[#This Row],[Shipdate fixed]] - SalesData[[#This Row],[Orderdate fixed]]</f>
        <v>572</v>
      </c>
      <c r="H687" s="11">
        <f>YEAR(SalesData[[#This Row],[Orderdate fixed]])</f>
        <v>2015</v>
      </c>
      <c r="I687" s="11" t="str">
        <f>"Q"&amp;ROUNDUP(MONTH(SalesData[[#This Row],[Orderdate fixed]])/3,0)</f>
        <v>Q1</v>
      </c>
      <c r="J687" s="8" t="str">
        <f>TEXT(SalesData[[#This Row],[Orderdate fixed]],"mmm")</f>
        <v>Jan</v>
      </c>
      <c r="K687" t="s">
        <v>38</v>
      </c>
      <c r="L687" t="s">
        <v>3377</v>
      </c>
      <c r="M687" s="14" t="s">
        <v>3378</v>
      </c>
      <c r="N687" t="s">
        <v>90</v>
      </c>
      <c r="O687" t="s">
        <v>26</v>
      </c>
      <c r="P687" t="s">
        <v>1625</v>
      </c>
      <c r="Q687" t="s">
        <v>1626</v>
      </c>
      <c r="R687" s="5">
        <v>2908</v>
      </c>
      <c r="S687" t="s">
        <v>62</v>
      </c>
      <c r="T687" t="s">
        <v>532</v>
      </c>
      <c r="U687" t="s">
        <v>31</v>
      </c>
      <c r="V687" t="s">
        <v>53</v>
      </c>
      <c r="W687" t="s">
        <v>3106</v>
      </c>
      <c r="X687" s="9">
        <v>72.42</v>
      </c>
      <c r="Y687">
        <v>6</v>
      </c>
      <c r="Z687" s="12">
        <v>0</v>
      </c>
      <c r="AA687" s="9">
        <v>23.898599999999998</v>
      </c>
      <c r="AB687" t="str">
        <f>IF(AND(SalesData[[#This Row],[Profit]]=0,SalesData[[#This Row],[Sales]]&gt;0),"Zero-Profit Order","OK")</f>
        <v>OK</v>
      </c>
      <c r="AC687" s="9">
        <f>IFERROR(SalesData[[#This Row],[Profit]]/SalesData[[#This Row],[Sales]],0)</f>
        <v>0.32999999999999996</v>
      </c>
      <c r="AE687"/>
    </row>
    <row r="688" spans="1:31" x14ac:dyDescent="0.25">
      <c r="A688">
        <v>1576</v>
      </c>
      <c r="B688" t="s">
        <v>1352</v>
      </c>
      <c r="C688" s="2">
        <v>42865</v>
      </c>
      <c r="D688" s="13">
        <v>41991</v>
      </c>
      <c r="E688" s="8">
        <f>IF(SalesData[[#This Row],[Ship Date]]&lt;SalesData[[#This Row],[Order Date]], SalesData[[#This Row],[Ship Date]], SalesData[[#This Row],[Order Date]])</f>
        <v>41991</v>
      </c>
      <c r="F688" s="8">
        <f>IF(SalesData[[#This Row],[Ship Date]]&lt;SalesData[[#This Row],[Order Date]], SalesData[[#This Row],[Order Date]], SalesData[[#This Row],[Ship Date]])</f>
        <v>42865</v>
      </c>
      <c r="G688" s="11">
        <f>SalesData[[#This Row],[Shipdate fixed]] - SalesData[[#This Row],[Orderdate fixed]]</f>
        <v>874</v>
      </c>
      <c r="H688" s="11">
        <f>YEAR(SalesData[[#This Row],[Orderdate fixed]])</f>
        <v>2014</v>
      </c>
      <c r="I688" s="11" t="str">
        <f>"Q"&amp;ROUNDUP(MONTH(SalesData[[#This Row],[Orderdate fixed]])/3,0)</f>
        <v>Q4</v>
      </c>
      <c r="J688" s="8" t="str">
        <f>TEXT(SalesData[[#This Row],[Orderdate fixed]],"mmm")</f>
        <v>Dec</v>
      </c>
      <c r="K688" t="s">
        <v>78</v>
      </c>
      <c r="L688" t="s">
        <v>1353</v>
      </c>
      <c r="M688" s="14" t="s">
        <v>1354</v>
      </c>
      <c r="N688" t="s">
        <v>25</v>
      </c>
      <c r="O688" t="s">
        <v>26</v>
      </c>
      <c r="P688" t="s">
        <v>1355</v>
      </c>
      <c r="Q688" t="s">
        <v>83</v>
      </c>
      <c r="R688" s="5">
        <v>79907</v>
      </c>
      <c r="S688" t="s">
        <v>84</v>
      </c>
      <c r="T688" t="s">
        <v>797</v>
      </c>
      <c r="U688" t="s">
        <v>31</v>
      </c>
      <c r="V688" t="s">
        <v>35</v>
      </c>
      <c r="W688" t="s">
        <v>798</v>
      </c>
      <c r="X688" s="9">
        <v>763.28</v>
      </c>
      <c r="Y688">
        <v>5</v>
      </c>
      <c r="Z688" s="12">
        <v>0.3</v>
      </c>
      <c r="AA688" s="9">
        <v>-21.808</v>
      </c>
      <c r="AB688" t="str">
        <f>IF(AND(SalesData[[#This Row],[Profit]]=0,SalesData[[#This Row],[Sales]]&gt;0),"Zero-Profit Order","OK")</f>
        <v>OK</v>
      </c>
      <c r="AC688" s="9">
        <f>IFERROR(SalesData[[#This Row],[Profit]]/SalesData[[#This Row],[Sales]],0)</f>
        <v>-2.8571428571428571E-2</v>
      </c>
      <c r="AE688"/>
    </row>
    <row r="689" spans="1:31" x14ac:dyDescent="0.25">
      <c r="A689">
        <v>5557</v>
      </c>
      <c r="B689" t="s">
        <v>3178</v>
      </c>
      <c r="C689" s="2">
        <v>42852</v>
      </c>
      <c r="D689" s="13">
        <v>42356</v>
      </c>
      <c r="E689" s="8">
        <f>IF(SalesData[[#This Row],[Ship Date]]&lt;SalesData[[#This Row],[Order Date]], SalesData[[#This Row],[Ship Date]], SalesData[[#This Row],[Order Date]])</f>
        <v>42356</v>
      </c>
      <c r="F689" s="8">
        <f>IF(SalesData[[#This Row],[Ship Date]]&lt;SalesData[[#This Row],[Order Date]], SalesData[[#This Row],[Order Date]], SalesData[[#This Row],[Ship Date]])</f>
        <v>42852</v>
      </c>
      <c r="G689" s="11">
        <f>SalesData[[#This Row],[Shipdate fixed]] - SalesData[[#This Row],[Orderdate fixed]]</f>
        <v>496</v>
      </c>
      <c r="H689" s="11">
        <f>YEAR(SalesData[[#This Row],[Orderdate fixed]])</f>
        <v>2015</v>
      </c>
      <c r="I689" s="11" t="str">
        <f>"Q"&amp;ROUNDUP(MONTH(SalesData[[#This Row],[Orderdate fixed]])/3,0)</f>
        <v>Q4</v>
      </c>
      <c r="J689" s="8" t="str">
        <f>TEXT(SalesData[[#This Row],[Orderdate fixed]],"mmm")</f>
        <v>Dec</v>
      </c>
      <c r="K689" t="s">
        <v>38</v>
      </c>
      <c r="L689" t="s">
        <v>2478</v>
      </c>
      <c r="M689" s="14" t="s">
        <v>2479</v>
      </c>
      <c r="N689" t="s">
        <v>81</v>
      </c>
      <c r="O689" t="s">
        <v>26</v>
      </c>
      <c r="P689" t="s">
        <v>458</v>
      </c>
      <c r="Q689" t="s">
        <v>459</v>
      </c>
      <c r="R689" s="5">
        <v>39212</v>
      </c>
      <c r="S689" t="s">
        <v>29</v>
      </c>
      <c r="T689" t="s">
        <v>1992</v>
      </c>
      <c r="U689" t="s">
        <v>31</v>
      </c>
      <c r="V689" t="s">
        <v>53</v>
      </c>
      <c r="W689" t="s">
        <v>1993</v>
      </c>
      <c r="X689" s="9">
        <v>6.16</v>
      </c>
      <c r="Y689">
        <v>2</v>
      </c>
      <c r="Z689" s="12">
        <v>0</v>
      </c>
      <c r="AA689" s="9">
        <v>1.9712000000000001</v>
      </c>
      <c r="AB689" t="str">
        <f>IF(AND(SalesData[[#This Row],[Profit]]=0,SalesData[[#This Row],[Sales]]&gt;0),"Zero-Profit Order","OK")</f>
        <v>OK</v>
      </c>
      <c r="AC689" s="9">
        <f>IFERROR(SalesData[[#This Row],[Profit]]/SalesData[[#This Row],[Sales]],0)</f>
        <v>0.32</v>
      </c>
      <c r="AE689"/>
    </row>
    <row r="690" spans="1:31" x14ac:dyDescent="0.25">
      <c r="A690">
        <v>6034</v>
      </c>
      <c r="B690" t="s">
        <v>3336</v>
      </c>
      <c r="C690" s="2">
        <v>42853</v>
      </c>
      <c r="D690" s="13">
        <v>42356</v>
      </c>
      <c r="E690" s="8">
        <f>IF(SalesData[[#This Row],[Ship Date]]&lt;SalesData[[#This Row],[Order Date]], SalesData[[#This Row],[Ship Date]], SalesData[[#This Row],[Order Date]])</f>
        <v>42356</v>
      </c>
      <c r="F690" s="8">
        <f>IF(SalesData[[#This Row],[Ship Date]]&lt;SalesData[[#This Row],[Order Date]], SalesData[[#This Row],[Order Date]], SalesData[[#This Row],[Ship Date]])</f>
        <v>42853</v>
      </c>
      <c r="G690" s="11">
        <f>SalesData[[#This Row],[Shipdate fixed]] - SalesData[[#This Row],[Orderdate fixed]]</f>
        <v>497</v>
      </c>
      <c r="H690" s="11">
        <f>YEAR(SalesData[[#This Row],[Orderdate fixed]])</f>
        <v>2015</v>
      </c>
      <c r="I690" s="11" t="str">
        <f>"Q"&amp;ROUNDUP(MONTH(SalesData[[#This Row],[Orderdate fixed]])/3,0)</f>
        <v>Q4</v>
      </c>
      <c r="J690" s="8" t="str">
        <f>TEXT(SalesData[[#This Row],[Orderdate fixed]],"mmm")</f>
        <v>Dec</v>
      </c>
      <c r="K690" t="s">
        <v>38</v>
      </c>
      <c r="L690" t="s">
        <v>1221</v>
      </c>
      <c r="M690" s="14" t="s">
        <v>1222</v>
      </c>
      <c r="N690" t="s">
        <v>90</v>
      </c>
      <c r="O690" t="s">
        <v>26</v>
      </c>
      <c r="P690" t="s">
        <v>49</v>
      </c>
      <c r="Q690" t="s">
        <v>50</v>
      </c>
      <c r="R690" s="5">
        <v>90036</v>
      </c>
      <c r="S690" t="s">
        <v>51</v>
      </c>
      <c r="T690" t="s">
        <v>2371</v>
      </c>
      <c r="U690" t="s">
        <v>31</v>
      </c>
      <c r="V690" t="s">
        <v>53</v>
      </c>
      <c r="W690" t="s">
        <v>2372</v>
      </c>
      <c r="X690" s="9">
        <v>15.24</v>
      </c>
      <c r="Y690">
        <v>3</v>
      </c>
      <c r="Z690" s="12">
        <v>0</v>
      </c>
      <c r="AA690" s="9">
        <v>5.1816000000000004</v>
      </c>
      <c r="AB690" t="str">
        <f>IF(AND(SalesData[[#This Row],[Profit]]=0,SalesData[[#This Row],[Sales]]&gt;0),"Zero-Profit Order","OK")</f>
        <v>OK</v>
      </c>
      <c r="AC690" s="9">
        <f>IFERROR(SalesData[[#This Row],[Profit]]/SalesData[[#This Row],[Sales]],0)</f>
        <v>0.34</v>
      </c>
      <c r="AE690"/>
    </row>
    <row r="691" spans="1:31" x14ac:dyDescent="0.25">
      <c r="A691">
        <v>6088</v>
      </c>
      <c r="B691" t="s">
        <v>3351</v>
      </c>
      <c r="C691" s="2">
        <v>42854</v>
      </c>
      <c r="D691" s="13">
        <v>42356</v>
      </c>
      <c r="E691" s="8">
        <f>IF(SalesData[[#This Row],[Ship Date]]&lt;SalesData[[#This Row],[Order Date]], SalesData[[#This Row],[Ship Date]], SalesData[[#This Row],[Order Date]])</f>
        <v>42356</v>
      </c>
      <c r="F691" s="8">
        <f>IF(SalesData[[#This Row],[Ship Date]]&lt;SalesData[[#This Row],[Order Date]], SalesData[[#This Row],[Order Date]], SalesData[[#This Row],[Ship Date]])</f>
        <v>42854</v>
      </c>
      <c r="G691" s="11">
        <f>SalesData[[#This Row],[Shipdate fixed]] - SalesData[[#This Row],[Orderdate fixed]]</f>
        <v>498</v>
      </c>
      <c r="H691" s="11">
        <f>YEAR(SalesData[[#This Row],[Orderdate fixed]])</f>
        <v>2015</v>
      </c>
      <c r="I691" s="11" t="str">
        <f>"Q"&amp;ROUNDUP(MONTH(SalesData[[#This Row],[Orderdate fixed]])/3,0)</f>
        <v>Q4</v>
      </c>
      <c r="J691" s="8" t="str">
        <f>TEXT(SalesData[[#This Row],[Orderdate fixed]],"mmm")</f>
        <v>Dec</v>
      </c>
      <c r="K691" t="s">
        <v>38</v>
      </c>
      <c r="L691" t="s">
        <v>1027</v>
      </c>
      <c r="M691" s="14" t="s">
        <v>1028</v>
      </c>
      <c r="N691" t="s">
        <v>25</v>
      </c>
      <c r="O691" t="s">
        <v>26</v>
      </c>
      <c r="P691" t="s">
        <v>531</v>
      </c>
      <c r="Q691" t="s">
        <v>50</v>
      </c>
      <c r="R691" s="5">
        <v>92627</v>
      </c>
      <c r="S691" t="s">
        <v>51</v>
      </c>
      <c r="T691" t="s">
        <v>297</v>
      </c>
      <c r="U691" t="s">
        <v>31</v>
      </c>
      <c r="V691" t="s">
        <v>53</v>
      </c>
      <c r="W691" t="s">
        <v>298</v>
      </c>
      <c r="X691" s="9">
        <v>29.22</v>
      </c>
      <c r="Y691">
        <v>3</v>
      </c>
      <c r="Z691" s="12">
        <v>0</v>
      </c>
      <c r="AA691" s="9">
        <v>12.8568</v>
      </c>
      <c r="AB691" t="str">
        <f>IF(AND(SalesData[[#This Row],[Profit]]=0,SalesData[[#This Row],[Sales]]&gt;0),"Zero-Profit Order","OK")</f>
        <v>OK</v>
      </c>
      <c r="AC691" s="9">
        <f>IFERROR(SalesData[[#This Row],[Profit]]/SalesData[[#This Row],[Sales]],0)</f>
        <v>0.44</v>
      </c>
      <c r="AE691"/>
    </row>
    <row r="692" spans="1:31" x14ac:dyDescent="0.25">
      <c r="A692">
        <v>5792</v>
      </c>
      <c r="B692" t="s">
        <v>3261</v>
      </c>
      <c r="C692" s="2">
        <v>43756</v>
      </c>
      <c r="D692" s="13">
        <v>42776</v>
      </c>
      <c r="E692" s="8">
        <f>IF(SalesData[[#This Row],[Ship Date]]&lt;SalesData[[#This Row],[Order Date]], SalesData[[#This Row],[Ship Date]], SalesData[[#This Row],[Order Date]])</f>
        <v>42776</v>
      </c>
      <c r="F692" s="8">
        <f>IF(SalesData[[#This Row],[Ship Date]]&lt;SalesData[[#This Row],[Order Date]], SalesData[[#This Row],[Order Date]], SalesData[[#This Row],[Ship Date]])</f>
        <v>43756</v>
      </c>
      <c r="G692" s="11">
        <f>SalesData[[#This Row],[Shipdate fixed]] - SalesData[[#This Row],[Orderdate fixed]]</f>
        <v>980</v>
      </c>
      <c r="H692" s="11">
        <f>YEAR(SalesData[[#This Row],[Orderdate fixed]])</f>
        <v>2017</v>
      </c>
      <c r="I692" s="11" t="str">
        <f>"Q"&amp;ROUNDUP(MONTH(SalesData[[#This Row],[Orderdate fixed]])/3,0)</f>
        <v>Q1</v>
      </c>
      <c r="J692" s="8" t="str">
        <f>TEXT(SalesData[[#This Row],[Orderdate fixed]],"mmm")</f>
        <v>Feb</v>
      </c>
      <c r="K692" t="s">
        <v>78</v>
      </c>
      <c r="L692" t="s">
        <v>1099</v>
      </c>
      <c r="M692" s="14" t="s">
        <v>1100</v>
      </c>
      <c r="N692" t="s">
        <v>25</v>
      </c>
      <c r="O692" t="s">
        <v>26</v>
      </c>
      <c r="P692" t="s">
        <v>2066</v>
      </c>
      <c r="Q692" t="s">
        <v>50</v>
      </c>
      <c r="R692" s="5">
        <v>93309</v>
      </c>
      <c r="S692" t="s">
        <v>51</v>
      </c>
      <c r="T692" t="s">
        <v>1198</v>
      </c>
      <c r="U692" t="s">
        <v>31</v>
      </c>
      <c r="V692" t="s">
        <v>35</v>
      </c>
      <c r="W692" t="s">
        <v>1199</v>
      </c>
      <c r="X692" s="9">
        <v>72.784000000000006</v>
      </c>
      <c r="Y692">
        <v>1</v>
      </c>
      <c r="Z692" s="12">
        <v>0.2</v>
      </c>
      <c r="AA692" s="9">
        <v>0</v>
      </c>
      <c r="AB692" t="str">
        <f>IF(AND(SalesData[[#This Row],[Profit]]=0,SalesData[[#This Row],[Sales]]&gt;0),"Zero-Profit Order","OK")</f>
        <v>Zero-Profit Order</v>
      </c>
      <c r="AC692" s="9">
        <f>IFERROR(SalesData[[#This Row],[Profit]]/SalesData[[#This Row],[Sales]],0)</f>
        <v>0</v>
      </c>
      <c r="AE692"/>
    </row>
    <row r="693" spans="1:31" x14ac:dyDescent="0.25">
      <c r="A693">
        <v>7959</v>
      </c>
      <c r="B693" t="s">
        <v>3874</v>
      </c>
      <c r="C693" s="2">
        <v>42330</v>
      </c>
      <c r="D693" s="13">
        <v>43018</v>
      </c>
      <c r="E693" s="8">
        <f>IF(SalesData[[#This Row],[Ship Date]]&lt;SalesData[[#This Row],[Order Date]], SalesData[[#This Row],[Ship Date]], SalesData[[#This Row],[Order Date]])</f>
        <v>42330</v>
      </c>
      <c r="F693" s="8">
        <f>IF(SalesData[[#This Row],[Ship Date]]&lt;SalesData[[#This Row],[Order Date]], SalesData[[#This Row],[Order Date]], SalesData[[#This Row],[Ship Date]])</f>
        <v>43018</v>
      </c>
      <c r="G693" s="11">
        <f>SalesData[[#This Row],[Shipdate fixed]] - SalesData[[#This Row],[Orderdate fixed]]</f>
        <v>688</v>
      </c>
      <c r="H693" s="11">
        <f>YEAR(SalesData[[#This Row],[Orderdate fixed]])</f>
        <v>2015</v>
      </c>
      <c r="I693" s="11" t="str">
        <f>"Q"&amp;ROUNDUP(MONTH(SalesData[[#This Row],[Orderdate fixed]])/3,0)</f>
        <v>Q4</v>
      </c>
      <c r="J693" s="8" t="str">
        <f>TEXT(SalesData[[#This Row],[Orderdate fixed]],"mmm")</f>
        <v>Nov</v>
      </c>
      <c r="K693" t="s">
        <v>38</v>
      </c>
      <c r="L693" t="s">
        <v>1648</v>
      </c>
      <c r="M693" s="14" t="s">
        <v>1649</v>
      </c>
      <c r="N693" t="s">
        <v>81</v>
      </c>
      <c r="O693" t="s">
        <v>26</v>
      </c>
      <c r="P693" t="s">
        <v>3412</v>
      </c>
      <c r="Q693" t="s">
        <v>50</v>
      </c>
      <c r="R693" s="5">
        <v>95928</v>
      </c>
      <c r="S693" t="s">
        <v>51</v>
      </c>
      <c r="T693" t="s">
        <v>2242</v>
      </c>
      <c r="U693" t="s">
        <v>31</v>
      </c>
      <c r="V693" t="s">
        <v>53</v>
      </c>
      <c r="W693" t="s">
        <v>2243</v>
      </c>
      <c r="X693" s="9">
        <v>72.900000000000006</v>
      </c>
      <c r="Y693">
        <v>5</v>
      </c>
      <c r="Z693" s="12">
        <v>0</v>
      </c>
      <c r="AA693" s="9">
        <v>26.972999999999999</v>
      </c>
      <c r="AB693" t="str">
        <f>IF(AND(SalesData[[#This Row],[Profit]]=0,SalesData[[#This Row],[Sales]]&gt;0),"Zero-Profit Order","OK")</f>
        <v>OK</v>
      </c>
      <c r="AC693" s="9">
        <f>IFERROR(SalesData[[#This Row],[Profit]]/SalesData[[#This Row],[Sales]],0)</f>
        <v>0.36999999999999994</v>
      </c>
      <c r="AE693"/>
    </row>
    <row r="694" spans="1:31" x14ac:dyDescent="0.25">
      <c r="A694">
        <v>720</v>
      </c>
      <c r="B694" t="s">
        <v>728</v>
      </c>
      <c r="C694" s="2">
        <v>41660</v>
      </c>
      <c r="D694" s="13">
        <v>41826</v>
      </c>
      <c r="E694" s="8">
        <f>IF(SalesData[[#This Row],[Ship Date]]&lt;SalesData[[#This Row],[Order Date]], SalesData[[#This Row],[Ship Date]], SalesData[[#This Row],[Order Date]])</f>
        <v>41660</v>
      </c>
      <c r="F694" s="8">
        <f>IF(SalesData[[#This Row],[Ship Date]]&lt;SalesData[[#This Row],[Order Date]], SalesData[[#This Row],[Order Date]], SalesData[[#This Row],[Ship Date]])</f>
        <v>41826</v>
      </c>
      <c r="G694" s="11">
        <f>SalesData[[#This Row],[Shipdate fixed]] - SalesData[[#This Row],[Orderdate fixed]]</f>
        <v>166</v>
      </c>
      <c r="H694" s="11">
        <f>YEAR(SalesData[[#This Row],[Orderdate fixed]])</f>
        <v>2014</v>
      </c>
      <c r="I694" s="11" t="str">
        <f>"Q"&amp;ROUNDUP(MONTH(SalesData[[#This Row],[Orderdate fixed]])/3,0)</f>
        <v>Q1</v>
      </c>
      <c r="J694" s="8" t="str">
        <f>TEXT(SalesData[[#This Row],[Orderdate fixed]],"mmm")</f>
        <v>Jan</v>
      </c>
      <c r="K694" t="s">
        <v>38</v>
      </c>
      <c r="L694" t="s">
        <v>729</v>
      </c>
      <c r="M694" s="14" t="s">
        <v>730</v>
      </c>
      <c r="N694" t="s">
        <v>90</v>
      </c>
      <c r="O694" t="s">
        <v>26</v>
      </c>
      <c r="P694" t="s">
        <v>68</v>
      </c>
      <c r="Q694" t="s">
        <v>69</v>
      </c>
      <c r="R694" s="5">
        <v>84057</v>
      </c>
      <c r="S694" t="s">
        <v>51</v>
      </c>
      <c r="T694" t="s">
        <v>474</v>
      </c>
      <c r="U694" t="s">
        <v>31</v>
      </c>
      <c r="V694" t="s">
        <v>53</v>
      </c>
      <c r="W694" t="s">
        <v>475</v>
      </c>
      <c r="X694" s="9">
        <v>73.319999999999993</v>
      </c>
      <c r="Y694">
        <v>6</v>
      </c>
      <c r="Z694" s="12">
        <v>0</v>
      </c>
      <c r="AA694" s="9">
        <v>21.995999999999999</v>
      </c>
      <c r="AB694" t="str">
        <f>IF(AND(SalesData[[#This Row],[Profit]]=0,SalesData[[#This Row],[Sales]]&gt;0),"Zero-Profit Order","OK")</f>
        <v>OK</v>
      </c>
      <c r="AC694" s="9">
        <f>IFERROR(SalesData[[#This Row],[Profit]]/SalesData[[#This Row],[Sales]],0)</f>
        <v>0.3</v>
      </c>
      <c r="AE694"/>
    </row>
    <row r="695" spans="1:31" x14ac:dyDescent="0.25">
      <c r="A695">
        <v>8513</v>
      </c>
      <c r="B695" t="s">
        <v>4031</v>
      </c>
      <c r="C695" s="2">
        <v>42005</v>
      </c>
      <c r="D695" s="13">
        <v>42584</v>
      </c>
      <c r="E695" s="8">
        <f>IF(SalesData[[#This Row],[Ship Date]]&lt;SalesData[[#This Row],[Order Date]], SalesData[[#This Row],[Ship Date]], SalesData[[#This Row],[Order Date]])</f>
        <v>42005</v>
      </c>
      <c r="F695" s="8">
        <f>IF(SalesData[[#This Row],[Ship Date]]&lt;SalesData[[#This Row],[Order Date]], SalesData[[#This Row],[Order Date]], SalesData[[#This Row],[Ship Date]])</f>
        <v>42584</v>
      </c>
      <c r="G695" s="11">
        <f>SalesData[[#This Row],[Shipdate fixed]] - SalesData[[#This Row],[Orderdate fixed]]</f>
        <v>579</v>
      </c>
      <c r="H695" s="11">
        <f>YEAR(SalesData[[#This Row],[Orderdate fixed]])</f>
        <v>2015</v>
      </c>
      <c r="I695" s="11" t="str">
        <f>"Q"&amp;ROUNDUP(MONTH(SalesData[[#This Row],[Orderdate fixed]])/3,0)</f>
        <v>Q1</v>
      </c>
      <c r="J695" s="8" t="str">
        <f>TEXT(SalesData[[#This Row],[Orderdate fixed]],"mmm")</f>
        <v>Jan</v>
      </c>
      <c r="K695" t="s">
        <v>38</v>
      </c>
      <c r="L695" t="s">
        <v>1019</v>
      </c>
      <c r="M695" s="14" t="s">
        <v>1020</v>
      </c>
      <c r="N695" t="s">
        <v>81</v>
      </c>
      <c r="O695" t="s">
        <v>26</v>
      </c>
      <c r="P695" t="s">
        <v>91</v>
      </c>
      <c r="Q695" t="s">
        <v>83</v>
      </c>
      <c r="R695" s="5">
        <v>77041</v>
      </c>
      <c r="S695" t="s">
        <v>84</v>
      </c>
      <c r="T695" t="s">
        <v>901</v>
      </c>
      <c r="U695" t="s">
        <v>31</v>
      </c>
      <c r="V695" t="s">
        <v>53</v>
      </c>
      <c r="W695" t="s">
        <v>902</v>
      </c>
      <c r="X695" s="9">
        <v>73.784000000000006</v>
      </c>
      <c r="Y695">
        <v>2</v>
      </c>
      <c r="Z695" s="12">
        <v>0.6</v>
      </c>
      <c r="AA695" s="9">
        <v>-77.473200000000006</v>
      </c>
      <c r="AB695" t="str">
        <f>IF(AND(SalesData[[#This Row],[Profit]]=0,SalesData[[#This Row],[Sales]]&gt;0),"Zero-Profit Order","OK")</f>
        <v>OK</v>
      </c>
      <c r="AC695" s="9">
        <f>IFERROR(SalesData[[#This Row],[Profit]]/SalesData[[#This Row],[Sales]],0)</f>
        <v>-1.05</v>
      </c>
      <c r="AE695"/>
    </row>
    <row r="696" spans="1:31" x14ac:dyDescent="0.25">
      <c r="A696">
        <v>3154</v>
      </c>
      <c r="B696" t="s">
        <v>2317</v>
      </c>
      <c r="C696" s="2">
        <v>42868</v>
      </c>
      <c r="D696" s="13">
        <v>42356</v>
      </c>
      <c r="E696" s="8">
        <f>IF(SalesData[[#This Row],[Ship Date]]&lt;SalesData[[#This Row],[Order Date]], SalesData[[#This Row],[Ship Date]], SalesData[[#This Row],[Order Date]])</f>
        <v>42356</v>
      </c>
      <c r="F696" s="8">
        <f>IF(SalesData[[#This Row],[Ship Date]]&lt;SalesData[[#This Row],[Order Date]], SalesData[[#This Row],[Order Date]], SalesData[[#This Row],[Ship Date]])</f>
        <v>42868</v>
      </c>
      <c r="G696" s="11">
        <f>SalesData[[#This Row],[Shipdate fixed]] - SalesData[[#This Row],[Orderdate fixed]]</f>
        <v>512</v>
      </c>
      <c r="H696" s="11">
        <f>YEAR(SalesData[[#This Row],[Orderdate fixed]])</f>
        <v>2015</v>
      </c>
      <c r="I696" s="11" t="str">
        <f>"Q"&amp;ROUNDUP(MONTH(SalesData[[#This Row],[Orderdate fixed]])/3,0)</f>
        <v>Q4</v>
      </c>
      <c r="J696" s="8" t="str">
        <f>TEXT(SalesData[[#This Row],[Orderdate fixed]],"mmm")</f>
        <v>Dec</v>
      </c>
      <c r="K696" t="s">
        <v>78</v>
      </c>
      <c r="L696" t="s">
        <v>456</v>
      </c>
      <c r="M696" s="14" t="s">
        <v>457</v>
      </c>
      <c r="N696" t="s">
        <v>25</v>
      </c>
      <c r="O696" t="s">
        <v>26</v>
      </c>
      <c r="P696" t="s">
        <v>214</v>
      </c>
      <c r="Q696" t="s">
        <v>215</v>
      </c>
      <c r="R696" s="5">
        <v>43055</v>
      </c>
      <c r="S696" t="s">
        <v>62</v>
      </c>
      <c r="T696" t="s">
        <v>336</v>
      </c>
      <c r="U696" t="s">
        <v>31</v>
      </c>
      <c r="V696" t="s">
        <v>53</v>
      </c>
      <c r="W696" t="s">
        <v>337</v>
      </c>
      <c r="X696" s="9">
        <v>262.86399999999998</v>
      </c>
      <c r="Y696">
        <v>7</v>
      </c>
      <c r="Z696" s="12">
        <v>0.2</v>
      </c>
      <c r="AA696" s="9">
        <v>69.001800000000003</v>
      </c>
      <c r="AB696" t="str">
        <f>IF(AND(SalesData[[#This Row],[Profit]]=0,SalesData[[#This Row],[Sales]]&gt;0),"Zero-Profit Order","OK")</f>
        <v>OK</v>
      </c>
      <c r="AC696" s="9">
        <f>IFERROR(SalesData[[#This Row],[Profit]]/SalesData[[#This Row],[Sales]],0)</f>
        <v>0.26250000000000001</v>
      </c>
      <c r="AE696"/>
    </row>
    <row r="697" spans="1:31" x14ac:dyDescent="0.25">
      <c r="A697">
        <v>4575</v>
      </c>
      <c r="B697" t="s">
        <v>2862</v>
      </c>
      <c r="C697" s="2">
        <v>42218</v>
      </c>
      <c r="D697" s="13">
        <v>42722</v>
      </c>
      <c r="E697" s="8">
        <f>IF(SalesData[[#This Row],[Ship Date]]&lt;SalesData[[#This Row],[Order Date]], SalesData[[#This Row],[Ship Date]], SalesData[[#This Row],[Order Date]])</f>
        <v>42218</v>
      </c>
      <c r="F697" s="8">
        <f>IF(SalesData[[#This Row],[Ship Date]]&lt;SalesData[[#This Row],[Order Date]], SalesData[[#This Row],[Order Date]], SalesData[[#This Row],[Ship Date]])</f>
        <v>42722</v>
      </c>
      <c r="G697" s="11">
        <f>SalesData[[#This Row],[Shipdate fixed]] - SalesData[[#This Row],[Orderdate fixed]]</f>
        <v>504</v>
      </c>
      <c r="H697" s="11">
        <f>YEAR(SalesData[[#This Row],[Orderdate fixed]])</f>
        <v>2015</v>
      </c>
      <c r="I697" s="11" t="str">
        <f>"Q"&amp;ROUNDUP(MONTH(SalesData[[#This Row],[Orderdate fixed]])/3,0)</f>
        <v>Q3</v>
      </c>
      <c r="J697" s="8" t="str">
        <f>TEXT(SalesData[[#This Row],[Orderdate fixed]],"mmm")</f>
        <v>Aug</v>
      </c>
      <c r="K697" t="s">
        <v>38</v>
      </c>
      <c r="L697" t="s">
        <v>2863</v>
      </c>
      <c r="M697" s="14" t="s">
        <v>2864</v>
      </c>
      <c r="N697" t="s">
        <v>90</v>
      </c>
      <c r="O697" t="s">
        <v>26</v>
      </c>
      <c r="P697" t="s">
        <v>458</v>
      </c>
      <c r="Q697" t="s">
        <v>272</v>
      </c>
      <c r="R697" s="5">
        <v>49201</v>
      </c>
      <c r="S697" t="s">
        <v>84</v>
      </c>
      <c r="T697" t="s">
        <v>1128</v>
      </c>
      <c r="U697" t="s">
        <v>31</v>
      </c>
      <c r="V697" t="s">
        <v>53</v>
      </c>
      <c r="W697" t="s">
        <v>1129</v>
      </c>
      <c r="X697" s="9">
        <v>33.479999999999997</v>
      </c>
      <c r="Y697">
        <v>4</v>
      </c>
      <c r="Z697" s="12">
        <v>0</v>
      </c>
      <c r="AA697" s="9">
        <v>8.7048000000000005</v>
      </c>
      <c r="AB697" t="str">
        <f>IF(AND(SalesData[[#This Row],[Profit]]=0,SalesData[[#This Row],[Sales]]&gt;0),"Zero-Profit Order","OK")</f>
        <v>OK</v>
      </c>
      <c r="AC697" s="9">
        <f>IFERROR(SalesData[[#This Row],[Profit]]/SalesData[[#This Row],[Sales]],0)</f>
        <v>0.26000000000000006</v>
      </c>
      <c r="AE697"/>
    </row>
    <row r="698" spans="1:31" x14ac:dyDescent="0.25">
      <c r="A698">
        <v>2947</v>
      </c>
      <c r="B698" t="s">
        <v>2169</v>
      </c>
      <c r="C698" s="2">
        <v>42860</v>
      </c>
      <c r="D698" s="13">
        <v>43087</v>
      </c>
      <c r="E698" s="8">
        <f>IF(SalesData[[#This Row],[Ship Date]]&lt;SalesData[[#This Row],[Order Date]], SalesData[[#This Row],[Ship Date]], SalesData[[#This Row],[Order Date]])</f>
        <v>42860</v>
      </c>
      <c r="F698" s="8">
        <f>IF(SalesData[[#This Row],[Ship Date]]&lt;SalesData[[#This Row],[Order Date]], SalesData[[#This Row],[Order Date]], SalesData[[#This Row],[Ship Date]])</f>
        <v>43087</v>
      </c>
      <c r="G698" s="11">
        <f>SalesData[[#This Row],[Shipdate fixed]] - SalesData[[#This Row],[Orderdate fixed]]</f>
        <v>227</v>
      </c>
      <c r="H698" s="11">
        <f>YEAR(SalesData[[#This Row],[Orderdate fixed]])</f>
        <v>2017</v>
      </c>
      <c r="I698" s="11" t="str">
        <f>"Q"&amp;ROUNDUP(MONTH(SalesData[[#This Row],[Orderdate fixed]])/3,0)</f>
        <v>Q2</v>
      </c>
      <c r="J698" s="8" t="str">
        <f>TEXT(SalesData[[#This Row],[Orderdate fixed]],"mmm")</f>
        <v>May</v>
      </c>
      <c r="K698" t="s">
        <v>38</v>
      </c>
      <c r="L698" t="s">
        <v>1332</v>
      </c>
      <c r="M698" s="14" t="s">
        <v>1333</v>
      </c>
      <c r="N698" t="s">
        <v>90</v>
      </c>
      <c r="O698" t="s">
        <v>26</v>
      </c>
      <c r="P698" t="s">
        <v>620</v>
      </c>
      <c r="Q698" t="s">
        <v>50</v>
      </c>
      <c r="R698" s="5">
        <v>92024</v>
      </c>
      <c r="S698" t="s">
        <v>51</v>
      </c>
      <c r="T698" t="s">
        <v>2170</v>
      </c>
      <c r="U698" t="s">
        <v>31</v>
      </c>
      <c r="V698" t="s">
        <v>53</v>
      </c>
      <c r="W698" t="s">
        <v>2171</v>
      </c>
      <c r="X698" s="9">
        <v>26.25</v>
      </c>
      <c r="Y698">
        <v>3</v>
      </c>
      <c r="Z698" s="12">
        <v>0</v>
      </c>
      <c r="AA698" s="9">
        <v>11.025</v>
      </c>
      <c r="AB698" t="str">
        <f>IF(AND(SalesData[[#This Row],[Profit]]=0,SalesData[[#This Row],[Sales]]&gt;0),"Zero-Profit Order","OK")</f>
        <v>OK</v>
      </c>
      <c r="AC698" s="9">
        <f>IFERROR(SalesData[[#This Row],[Profit]]/SalesData[[#This Row],[Sales]],0)</f>
        <v>0.42000000000000004</v>
      </c>
      <c r="AE698"/>
    </row>
    <row r="699" spans="1:31" x14ac:dyDescent="0.25">
      <c r="A699">
        <v>9684</v>
      </c>
      <c r="B699" t="s">
        <v>4317</v>
      </c>
      <c r="C699" s="2">
        <v>42848</v>
      </c>
      <c r="D699" s="13">
        <v>43087</v>
      </c>
      <c r="E699" s="8">
        <f>IF(SalesData[[#This Row],[Ship Date]]&lt;SalesData[[#This Row],[Order Date]], SalesData[[#This Row],[Ship Date]], SalesData[[#This Row],[Order Date]])</f>
        <v>42848</v>
      </c>
      <c r="F699" s="8">
        <f>IF(SalesData[[#This Row],[Ship Date]]&lt;SalesData[[#This Row],[Order Date]], SalesData[[#This Row],[Order Date]], SalesData[[#This Row],[Ship Date]])</f>
        <v>43087</v>
      </c>
      <c r="G699" s="11">
        <f>SalesData[[#This Row],[Shipdate fixed]] - SalesData[[#This Row],[Orderdate fixed]]</f>
        <v>239</v>
      </c>
      <c r="H699" s="11">
        <f>YEAR(SalesData[[#This Row],[Orderdate fixed]])</f>
        <v>2017</v>
      </c>
      <c r="I699" s="11" t="str">
        <f>"Q"&amp;ROUNDUP(MONTH(SalesData[[#This Row],[Orderdate fixed]])/3,0)</f>
        <v>Q2</v>
      </c>
      <c r="J699" s="8" t="str">
        <f>TEXT(SalesData[[#This Row],[Orderdate fixed]],"mmm")</f>
        <v>Apr</v>
      </c>
      <c r="K699" t="s">
        <v>38</v>
      </c>
      <c r="L699" t="s">
        <v>2044</v>
      </c>
      <c r="M699" s="14" t="s">
        <v>2045</v>
      </c>
      <c r="N699" t="s">
        <v>25</v>
      </c>
      <c r="O699" t="s">
        <v>26</v>
      </c>
      <c r="P699" t="s">
        <v>310</v>
      </c>
      <c r="Q699" t="s">
        <v>50</v>
      </c>
      <c r="R699" s="5">
        <v>94122</v>
      </c>
      <c r="S699" t="s">
        <v>51</v>
      </c>
      <c r="T699" t="s">
        <v>1271</v>
      </c>
      <c r="U699" t="s">
        <v>31</v>
      </c>
      <c r="V699" t="s">
        <v>53</v>
      </c>
      <c r="W699" t="s">
        <v>1739</v>
      </c>
      <c r="X699" s="9">
        <v>201.04</v>
      </c>
      <c r="Y699">
        <v>8</v>
      </c>
      <c r="Z699" s="12">
        <v>0</v>
      </c>
      <c r="AA699" s="9">
        <v>54.280799999999999</v>
      </c>
      <c r="AB699" t="str">
        <f>IF(AND(SalesData[[#This Row],[Profit]]=0,SalesData[[#This Row],[Sales]]&gt;0),"Zero-Profit Order","OK")</f>
        <v>OK</v>
      </c>
      <c r="AC699" s="9">
        <f>IFERROR(SalesData[[#This Row],[Profit]]/SalesData[[#This Row],[Sales]],0)</f>
        <v>0.27</v>
      </c>
      <c r="AE699"/>
    </row>
    <row r="700" spans="1:31" x14ac:dyDescent="0.25">
      <c r="A700">
        <v>8779</v>
      </c>
      <c r="B700" t="s">
        <v>4092</v>
      </c>
      <c r="C700" s="2">
        <v>42847</v>
      </c>
      <c r="D700" s="13">
        <v>43087</v>
      </c>
      <c r="E700" s="8">
        <f>IF(SalesData[[#This Row],[Ship Date]]&lt;SalesData[[#This Row],[Order Date]], SalesData[[#This Row],[Ship Date]], SalesData[[#This Row],[Order Date]])</f>
        <v>42847</v>
      </c>
      <c r="F700" s="8">
        <f>IF(SalesData[[#This Row],[Ship Date]]&lt;SalesData[[#This Row],[Order Date]], SalesData[[#This Row],[Order Date]], SalesData[[#This Row],[Ship Date]])</f>
        <v>43087</v>
      </c>
      <c r="G700" s="11">
        <f>SalesData[[#This Row],[Shipdate fixed]] - SalesData[[#This Row],[Orderdate fixed]]</f>
        <v>240</v>
      </c>
      <c r="H700" s="11">
        <f>YEAR(SalesData[[#This Row],[Orderdate fixed]])</f>
        <v>2017</v>
      </c>
      <c r="I700" s="11" t="str">
        <f>"Q"&amp;ROUNDUP(MONTH(SalesData[[#This Row],[Orderdate fixed]])/3,0)</f>
        <v>Q2</v>
      </c>
      <c r="J700" s="8" t="str">
        <f>TEXT(SalesData[[#This Row],[Orderdate fixed]],"mmm")</f>
        <v>Apr</v>
      </c>
      <c r="K700" t="s">
        <v>38</v>
      </c>
      <c r="L700" t="s">
        <v>4093</v>
      </c>
      <c r="M700" s="14" t="s">
        <v>4094</v>
      </c>
      <c r="N700" t="s">
        <v>81</v>
      </c>
      <c r="O700" t="s">
        <v>26</v>
      </c>
      <c r="P700" t="s">
        <v>158</v>
      </c>
      <c r="Q700" t="s">
        <v>109</v>
      </c>
      <c r="R700" s="5">
        <v>10024</v>
      </c>
      <c r="S700" t="s">
        <v>62</v>
      </c>
      <c r="T700" t="s">
        <v>691</v>
      </c>
      <c r="U700" t="s">
        <v>31</v>
      </c>
      <c r="V700" t="s">
        <v>32</v>
      </c>
      <c r="W700" t="s">
        <v>692</v>
      </c>
      <c r="X700" s="9">
        <v>287.976</v>
      </c>
      <c r="Y700">
        <v>3</v>
      </c>
      <c r="Z700" s="12">
        <v>0.2</v>
      </c>
      <c r="AA700" s="9">
        <v>7.1993999999999998</v>
      </c>
      <c r="AB700" t="str">
        <f>IF(AND(SalesData[[#This Row],[Profit]]=0,SalesData[[#This Row],[Sales]]&gt;0),"Zero-Profit Order","OK")</f>
        <v>OK</v>
      </c>
      <c r="AC700" s="9">
        <f>IFERROR(SalesData[[#This Row],[Profit]]/SalesData[[#This Row],[Sales]],0)</f>
        <v>2.4999999999999998E-2</v>
      </c>
      <c r="AE700"/>
    </row>
    <row r="701" spans="1:31" x14ac:dyDescent="0.25">
      <c r="A701">
        <v>7702</v>
      </c>
      <c r="B701" t="s">
        <v>3812</v>
      </c>
      <c r="C701" s="2">
        <v>42861</v>
      </c>
      <c r="D701" s="13">
        <v>43087</v>
      </c>
      <c r="E701" s="8">
        <f>IF(SalesData[[#This Row],[Ship Date]]&lt;SalesData[[#This Row],[Order Date]], SalesData[[#This Row],[Ship Date]], SalesData[[#This Row],[Order Date]])</f>
        <v>42861</v>
      </c>
      <c r="F701" s="8">
        <f>IF(SalesData[[#This Row],[Ship Date]]&lt;SalesData[[#This Row],[Order Date]], SalesData[[#This Row],[Order Date]], SalesData[[#This Row],[Ship Date]])</f>
        <v>43087</v>
      </c>
      <c r="G701" s="11">
        <f>SalesData[[#This Row],[Shipdate fixed]] - SalesData[[#This Row],[Orderdate fixed]]</f>
        <v>226</v>
      </c>
      <c r="H701" s="11">
        <f>YEAR(SalesData[[#This Row],[Orderdate fixed]])</f>
        <v>2017</v>
      </c>
      <c r="I701" s="11" t="str">
        <f>"Q"&amp;ROUNDUP(MONTH(SalesData[[#This Row],[Orderdate fixed]])/3,0)</f>
        <v>Q2</v>
      </c>
      <c r="J701" s="8" t="str">
        <f>TEXT(SalesData[[#This Row],[Orderdate fixed]],"mmm")</f>
        <v>May</v>
      </c>
      <c r="K701" t="s">
        <v>38</v>
      </c>
      <c r="L701" t="s">
        <v>1718</v>
      </c>
      <c r="M701" s="14" t="s">
        <v>1719</v>
      </c>
      <c r="N701" t="s">
        <v>90</v>
      </c>
      <c r="O701" t="s">
        <v>26</v>
      </c>
      <c r="P701" t="s">
        <v>452</v>
      </c>
      <c r="Q701" t="s">
        <v>415</v>
      </c>
      <c r="R701" s="5">
        <v>1841</v>
      </c>
      <c r="S701" t="s">
        <v>62</v>
      </c>
      <c r="T701" t="s">
        <v>288</v>
      </c>
      <c r="U701" t="s">
        <v>31</v>
      </c>
      <c r="V701" t="s">
        <v>44</v>
      </c>
      <c r="W701" t="s">
        <v>289</v>
      </c>
      <c r="X701" s="9">
        <v>526.58199999999999</v>
      </c>
      <c r="Y701">
        <v>2</v>
      </c>
      <c r="Z701" s="12">
        <v>0.3</v>
      </c>
      <c r="AA701" s="9">
        <v>-52.658200000000001</v>
      </c>
      <c r="AB701" t="str">
        <f>IF(AND(SalesData[[#This Row],[Profit]]=0,SalesData[[#This Row],[Sales]]&gt;0),"Zero-Profit Order","OK")</f>
        <v>OK</v>
      </c>
      <c r="AC701" s="9">
        <f>IFERROR(SalesData[[#This Row],[Profit]]/SalesData[[#This Row],[Sales]],0)</f>
        <v>-0.1</v>
      </c>
      <c r="AE701"/>
    </row>
    <row r="702" spans="1:31" x14ac:dyDescent="0.25">
      <c r="A702">
        <v>5584</v>
      </c>
      <c r="B702" t="s">
        <v>3187</v>
      </c>
      <c r="C702" s="2">
        <v>42866</v>
      </c>
      <c r="D702" s="13">
        <v>41992</v>
      </c>
      <c r="E702" s="8">
        <f>IF(SalesData[[#This Row],[Ship Date]]&lt;SalesData[[#This Row],[Order Date]], SalesData[[#This Row],[Ship Date]], SalesData[[#This Row],[Order Date]])</f>
        <v>41992</v>
      </c>
      <c r="F702" s="8">
        <f>IF(SalesData[[#This Row],[Ship Date]]&lt;SalesData[[#This Row],[Order Date]], SalesData[[#This Row],[Order Date]], SalesData[[#This Row],[Ship Date]])</f>
        <v>42866</v>
      </c>
      <c r="G702" s="11">
        <f>SalesData[[#This Row],[Shipdate fixed]] - SalesData[[#This Row],[Orderdate fixed]]</f>
        <v>874</v>
      </c>
      <c r="H702" s="11">
        <f>YEAR(SalesData[[#This Row],[Orderdate fixed]])</f>
        <v>2014</v>
      </c>
      <c r="I702" s="11" t="str">
        <f>"Q"&amp;ROUNDUP(MONTH(SalesData[[#This Row],[Orderdate fixed]])/3,0)</f>
        <v>Q4</v>
      </c>
      <c r="J702" s="8" t="str">
        <f>TEXT(SalesData[[#This Row],[Orderdate fixed]],"mmm")</f>
        <v>Dec</v>
      </c>
      <c r="K702" t="s">
        <v>22</v>
      </c>
      <c r="L702" t="s">
        <v>322</v>
      </c>
      <c r="M702" s="14" t="s">
        <v>323</v>
      </c>
      <c r="N702" t="s">
        <v>25</v>
      </c>
      <c r="O702" t="s">
        <v>26</v>
      </c>
      <c r="P702" t="s">
        <v>620</v>
      </c>
      <c r="Q702" t="s">
        <v>50</v>
      </c>
      <c r="R702" s="5">
        <v>92037</v>
      </c>
      <c r="S702" t="s">
        <v>51</v>
      </c>
      <c r="T702" t="s">
        <v>1992</v>
      </c>
      <c r="U702" t="s">
        <v>31</v>
      </c>
      <c r="V702" t="s">
        <v>53</v>
      </c>
      <c r="W702" t="s">
        <v>1993</v>
      </c>
      <c r="X702" s="9">
        <v>6.16</v>
      </c>
      <c r="Y702">
        <v>2</v>
      </c>
      <c r="Z702" s="12">
        <v>0</v>
      </c>
      <c r="AA702" s="9">
        <v>1.9712000000000001</v>
      </c>
      <c r="AB702" t="str">
        <f>IF(AND(SalesData[[#This Row],[Profit]]=0,SalesData[[#This Row],[Sales]]&gt;0),"Zero-Profit Order","OK")</f>
        <v>OK</v>
      </c>
      <c r="AC702" s="9">
        <f>IFERROR(SalesData[[#This Row],[Profit]]/SalesData[[#This Row],[Sales]],0)</f>
        <v>0.32</v>
      </c>
      <c r="AE702"/>
    </row>
    <row r="703" spans="1:31" x14ac:dyDescent="0.25">
      <c r="A703">
        <v>3469</v>
      </c>
      <c r="B703" t="s">
        <v>2437</v>
      </c>
      <c r="C703" s="2">
        <v>42856</v>
      </c>
      <c r="D703" s="13">
        <v>42723</v>
      </c>
      <c r="E703" s="8">
        <f>IF(SalesData[[#This Row],[Ship Date]]&lt;SalesData[[#This Row],[Order Date]], SalesData[[#This Row],[Ship Date]], SalesData[[#This Row],[Order Date]])</f>
        <v>42723</v>
      </c>
      <c r="F703" s="8">
        <f>IF(SalesData[[#This Row],[Ship Date]]&lt;SalesData[[#This Row],[Order Date]], SalesData[[#This Row],[Order Date]], SalesData[[#This Row],[Ship Date]])</f>
        <v>42856</v>
      </c>
      <c r="G703" s="11">
        <f>SalesData[[#This Row],[Shipdate fixed]] - SalesData[[#This Row],[Orderdate fixed]]</f>
        <v>133</v>
      </c>
      <c r="H703" s="11">
        <f>YEAR(SalesData[[#This Row],[Orderdate fixed]])</f>
        <v>2016</v>
      </c>
      <c r="I703" s="11" t="str">
        <f>"Q"&amp;ROUNDUP(MONTH(SalesData[[#This Row],[Orderdate fixed]])/3,0)</f>
        <v>Q4</v>
      </c>
      <c r="J703" s="8" t="str">
        <f>TEXT(SalesData[[#This Row],[Orderdate fixed]],"mmm")</f>
        <v>Dec</v>
      </c>
      <c r="K703" t="s">
        <v>38</v>
      </c>
      <c r="L703" t="s">
        <v>1318</v>
      </c>
      <c r="M703" s="14" t="s">
        <v>1319</v>
      </c>
      <c r="N703" t="s">
        <v>25</v>
      </c>
      <c r="O703" t="s">
        <v>26</v>
      </c>
      <c r="P703" t="s">
        <v>458</v>
      </c>
      <c r="Q703" t="s">
        <v>459</v>
      </c>
      <c r="R703" s="5">
        <v>39212</v>
      </c>
      <c r="S703" t="s">
        <v>29</v>
      </c>
      <c r="T703" t="s">
        <v>1964</v>
      </c>
      <c r="U703" t="s">
        <v>31</v>
      </c>
      <c r="V703" t="s">
        <v>53</v>
      </c>
      <c r="W703" t="s">
        <v>1965</v>
      </c>
      <c r="X703" s="9">
        <v>133.38</v>
      </c>
      <c r="Y703">
        <v>6</v>
      </c>
      <c r="Z703" s="12">
        <v>0</v>
      </c>
      <c r="AA703" s="9">
        <v>58.687199999999997</v>
      </c>
      <c r="AB703" t="str">
        <f>IF(AND(SalesData[[#This Row],[Profit]]=0,SalesData[[#This Row],[Sales]]&gt;0),"Zero-Profit Order","OK")</f>
        <v>OK</v>
      </c>
      <c r="AC703" s="9">
        <f>IFERROR(SalesData[[#This Row],[Profit]]/SalesData[[#This Row],[Sales]],0)</f>
        <v>0.44</v>
      </c>
      <c r="AE703"/>
    </row>
    <row r="704" spans="1:31" x14ac:dyDescent="0.25">
      <c r="A704">
        <v>6395</v>
      </c>
      <c r="B704" t="s">
        <v>3442</v>
      </c>
      <c r="C704" s="2">
        <v>42857</v>
      </c>
      <c r="D704" s="13">
        <v>42723</v>
      </c>
      <c r="E704" s="8">
        <f>IF(SalesData[[#This Row],[Ship Date]]&lt;SalesData[[#This Row],[Order Date]], SalesData[[#This Row],[Ship Date]], SalesData[[#This Row],[Order Date]])</f>
        <v>42723</v>
      </c>
      <c r="F704" s="8">
        <f>IF(SalesData[[#This Row],[Ship Date]]&lt;SalesData[[#This Row],[Order Date]], SalesData[[#This Row],[Order Date]], SalesData[[#This Row],[Ship Date]])</f>
        <v>42857</v>
      </c>
      <c r="G704" s="11">
        <f>SalesData[[#This Row],[Shipdate fixed]] - SalesData[[#This Row],[Orderdate fixed]]</f>
        <v>134</v>
      </c>
      <c r="H704" s="11">
        <f>YEAR(SalesData[[#This Row],[Orderdate fixed]])</f>
        <v>2016</v>
      </c>
      <c r="I704" s="11" t="str">
        <f>"Q"&amp;ROUNDUP(MONTH(SalesData[[#This Row],[Orderdate fixed]])/3,0)</f>
        <v>Q4</v>
      </c>
      <c r="J704" s="8" t="str">
        <f>TEXT(SalesData[[#This Row],[Orderdate fixed]],"mmm")</f>
        <v>Dec</v>
      </c>
      <c r="K704" t="s">
        <v>38</v>
      </c>
      <c r="L704" t="s">
        <v>472</v>
      </c>
      <c r="M704" s="14" t="s">
        <v>473</v>
      </c>
      <c r="N704" t="s">
        <v>25</v>
      </c>
      <c r="O704" t="s">
        <v>26</v>
      </c>
      <c r="P704" t="s">
        <v>158</v>
      </c>
      <c r="Q704" t="s">
        <v>109</v>
      </c>
      <c r="R704" s="5">
        <v>10011</v>
      </c>
      <c r="S704" t="s">
        <v>62</v>
      </c>
      <c r="T704" t="s">
        <v>1381</v>
      </c>
      <c r="U704" t="s">
        <v>31</v>
      </c>
      <c r="V704" t="s">
        <v>53</v>
      </c>
      <c r="W704" t="s">
        <v>1382</v>
      </c>
      <c r="X704" s="9">
        <v>396.92</v>
      </c>
      <c r="Y704">
        <v>4</v>
      </c>
      <c r="Z704" s="12">
        <v>0</v>
      </c>
      <c r="AA704" s="9">
        <v>198.46</v>
      </c>
      <c r="AB704" t="str">
        <f>IF(AND(SalesData[[#This Row],[Profit]]=0,SalesData[[#This Row],[Sales]]&gt;0),"Zero-Profit Order","OK")</f>
        <v>OK</v>
      </c>
      <c r="AC704" s="9">
        <f>IFERROR(SalesData[[#This Row],[Profit]]/SalesData[[#This Row],[Sales]],0)</f>
        <v>0.5</v>
      </c>
      <c r="AE704"/>
    </row>
    <row r="705" spans="1:31" x14ac:dyDescent="0.25">
      <c r="A705">
        <v>7661</v>
      </c>
      <c r="B705" t="s">
        <v>3800</v>
      </c>
      <c r="C705" s="2">
        <v>41711</v>
      </c>
      <c r="D705" s="13">
        <v>41974</v>
      </c>
      <c r="E705" s="8">
        <f>IF(SalesData[[#This Row],[Ship Date]]&lt;SalesData[[#This Row],[Order Date]], SalesData[[#This Row],[Ship Date]], SalesData[[#This Row],[Order Date]])</f>
        <v>41711</v>
      </c>
      <c r="F705" s="8">
        <f>IF(SalesData[[#This Row],[Ship Date]]&lt;SalesData[[#This Row],[Order Date]], SalesData[[#This Row],[Order Date]], SalesData[[#This Row],[Ship Date]])</f>
        <v>41974</v>
      </c>
      <c r="G705" s="11">
        <f>SalesData[[#This Row],[Shipdate fixed]] - SalesData[[#This Row],[Orderdate fixed]]</f>
        <v>263</v>
      </c>
      <c r="H705" s="11">
        <f>YEAR(SalesData[[#This Row],[Orderdate fixed]])</f>
        <v>2014</v>
      </c>
      <c r="I705" s="11" t="str">
        <f>"Q"&amp;ROUNDUP(MONTH(SalesData[[#This Row],[Orderdate fixed]])/3,0)</f>
        <v>Q1</v>
      </c>
      <c r="J705" s="8" t="str">
        <f>TEXT(SalesData[[#This Row],[Orderdate fixed]],"mmm")</f>
        <v>Mar</v>
      </c>
      <c r="K705" t="s">
        <v>38</v>
      </c>
      <c r="L705" t="s">
        <v>2825</v>
      </c>
      <c r="M705" s="14" t="s">
        <v>2826</v>
      </c>
      <c r="N705" t="s">
        <v>25</v>
      </c>
      <c r="O705" t="s">
        <v>26</v>
      </c>
      <c r="P705" t="s">
        <v>1849</v>
      </c>
      <c r="Q705" t="s">
        <v>83</v>
      </c>
      <c r="R705" s="5">
        <v>77340</v>
      </c>
      <c r="S705" t="s">
        <v>84</v>
      </c>
      <c r="T705" t="s">
        <v>532</v>
      </c>
      <c r="U705" t="s">
        <v>31</v>
      </c>
      <c r="V705" t="s">
        <v>53</v>
      </c>
      <c r="W705" t="s">
        <v>533</v>
      </c>
      <c r="X705" s="9">
        <v>76.727999999999994</v>
      </c>
      <c r="Y705">
        <v>3</v>
      </c>
      <c r="Z705" s="12">
        <v>0.6</v>
      </c>
      <c r="AA705" s="9">
        <v>-53.709600000000002</v>
      </c>
      <c r="AB705" t="str">
        <f>IF(AND(SalesData[[#This Row],[Profit]]=0,SalesData[[#This Row],[Sales]]&gt;0),"Zero-Profit Order","OK")</f>
        <v>OK</v>
      </c>
      <c r="AC705" s="9">
        <f>IFERROR(SalesData[[#This Row],[Profit]]/SalesData[[#This Row],[Sales]],0)</f>
        <v>-0.70000000000000007</v>
      </c>
      <c r="AE705"/>
    </row>
    <row r="706" spans="1:31" x14ac:dyDescent="0.25">
      <c r="A706">
        <v>722</v>
      </c>
      <c r="B706" t="s">
        <v>731</v>
      </c>
      <c r="C706" s="2">
        <v>42869</v>
      </c>
      <c r="D706" s="13">
        <v>42723</v>
      </c>
      <c r="E706" s="8">
        <f>IF(SalesData[[#This Row],[Ship Date]]&lt;SalesData[[#This Row],[Order Date]], SalesData[[#This Row],[Ship Date]], SalesData[[#This Row],[Order Date]])</f>
        <v>42723</v>
      </c>
      <c r="F706" s="8">
        <f>IF(SalesData[[#This Row],[Ship Date]]&lt;SalesData[[#This Row],[Order Date]], SalesData[[#This Row],[Order Date]], SalesData[[#This Row],[Ship Date]])</f>
        <v>42869</v>
      </c>
      <c r="G706" s="11">
        <f>SalesData[[#This Row],[Shipdate fixed]] - SalesData[[#This Row],[Orderdate fixed]]</f>
        <v>146</v>
      </c>
      <c r="H706" s="11">
        <f>YEAR(SalesData[[#This Row],[Orderdate fixed]])</f>
        <v>2016</v>
      </c>
      <c r="I706" s="11" t="str">
        <f>"Q"&amp;ROUNDUP(MONTH(SalesData[[#This Row],[Orderdate fixed]])/3,0)</f>
        <v>Q4</v>
      </c>
      <c r="J706" s="8" t="str">
        <f>TEXT(SalesData[[#This Row],[Orderdate fixed]],"mmm")</f>
        <v>Dec</v>
      </c>
      <c r="K706" t="s">
        <v>38</v>
      </c>
      <c r="L706" t="s">
        <v>450</v>
      </c>
      <c r="M706" s="14" t="s">
        <v>451</v>
      </c>
      <c r="N706" t="s">
        <v>81</v>
      </c>
      <c r="O706" t="s">
        <v>26</v>
      </c>
      <c r="P706" t="s">
        <v>271</v>
      </c>
      <c r="Q706" t="s">
        <v>272</v>
      </c>
      <c r="R706" s="5">
        <v>48205</v>
      </c>
      <c r="S706" t="s">
        <v>84</v>
      </c>
      <c r="T706" t="s">
        <v>732</v>
      </c>
      <c r="U706" t="s">
        <v>31</v>
      </c>
      <c r="V706" t="s">
        <v>44</v>
      </c>
      <c r="W706" t="s">
        <v>733</v>
      </c>
      <c r="X706" s="9">
        <v>1652.94</v>
      </c>
      <c r="Y706">
        <v>3</v>
      </c>
      <c r="Z706" s="12">
        <v>0</v>
      </c>
      <c r="AA706" s="9">
        <v>231.41159999999999</v>
      </c>
      <c r="AB706" t="str">
        <f>IF(AND(SalesData[[#This Row],[Profit]]=0,SalesData[[#This Row],[Sales]]&gt;0),"Zero-Profit Order","OK")</f>
        <v>OK</v>
      </c>
      <c r="AC706" s="9">
        <f>IFERROR(SalesData[[#This Row],[Profit]]/SalesData[[#This Row],[Sales]],0)</f>
        <v>0.13999999999999999</v>
      </c>
      <c r="AE706"/>
    </row>
    <row r="707" spans="1:31" x14ac:dyDescent="0.25">
      <c r="A707">
        <v>6439</v>
      </c>
      <c r="B707" t="s">
        <v>3452</v>
      </c>
      <c r="C707" s="2">
        <v>42862</v>
      </c>
      <c r="D707" s="13">
        <v>43088</v>
      </c>
      <c r="E707" s="8">
        <f>IF(SalesData[[#This Row],[Ship Date]]&lt;SalesData[[#This Row],[Order Date]], SalesData[[#This Row],[Ship Date]], SalesData[[#This Row],[Order Date]])</f>
        <v>42862</v>
      </c>
      <c r="F707" s="8">
        <f>IF(SalesData[[#This Row],[Ship Date]]&lt;SalesData[[#This Row],[Order Date]], SalesData[[#This Row],[Order Date]], SalesData[[#This Row],[Ship Date]])</f>
        <v>43088</v>
      </c>
      <c r="G707" s="11">
        <f>SalesData[[#This Row],[Shipdate fixed]] - SalesData[[#This Row],[Orderdate fixed]]</f>
        <v>226</v>
      </c>
      <c r="H707" s="11">
        <f>YEAR(SalesData[[#This Row],[Orderdate fixed]])</f>
        <v>2017</v>
      </c>
      <c r="I707" s="11" t="str">
        <f>"Q"&amp;ROUNDUP(MONTH(SalesData[[#This Row],[Orderdate fixed]])/3,0)</f>
        <v>Q2</v>
      </c>
      <c r="J707" s="8" t="str">
        <f>TEXT(SalesData[[#This Row],[Orderdate fixed]],"mmm")</f>
        <v>May</v>
      </c>
      <c r="K707" t="s">
        <v>38</v>
      </c>
      <c r="L707" t="s">
        <v>205</v>
      </c>
      <c r="M707" s="14" t="s">
        <v>206</v>
      </c>
      <c r="N707" t="s">
        <v>25</v>
      </c>
      <c r="O707" t="s">
        <v>26</v>
      </c>
      <c r="P707" t="s">
        <v>2459</v>
      </c>
      <c r="Q707" t="s">
        <v>83</v>
      </c>
      <c r="R707" s="5">
        <v>75023</v>
      </c>
      <c r="S707" t="s">
        <v>84</v>
      </c>
      <c r="T707" t="s">
        <v>43</v>
      </c>
      <c r="U707" t="s">
        <v>31</v>
      </c>
      <c r="V707" t="s">
        <v>44</v>
      </c>
      <c r="W707" t="s">
        <v>45</v>
      </c>
      <c r="X707" s="9">
        <v>974.98800000000006</v>
      </c>
      <c r="Y707">
        <v>4</v>
      </c>
      <c r="Z707" s="12">
        <v>0.3</v>
      </c>
      <c r="AA707" s="9">
        <v>-97.498800000000003</v>
      </c>
      <c r="AB707" t="str">
        <f>IF(AND(SalesData[[#This Row],[Profit]]=0,SalesData[[#This Row],[Sales]]&gt;0),"Zero-Profit Order","OK")</f>
        <v>OK</v>
      </c>
      <c r="AC707" s="9">
        <f>IFERROR(SalesData[[#This Row],[Profit]]/SalesData[[#This Row],[Sales]],0)</f>
        <v>-9.9999999999999992E-2</v>
      </c>
      <c r="AE707"/>
    </row>
    <row r="708" spans="1:31" x14ac:dyDescent="0.25">
      <c r="A708">
        <v>302</v>
      </c>
      <c r="B708" t="s">
        <v>342</v>
      </c>
      <c r="C708" s="2">
        <v>42625</v>
      </c>
      <c r="D708" s="13">
        <v>42440</v>
      </c>
      <c r="E708" s="8">
        <f>IF(SalesData[[#This Row],[Ship Date]]&lt;SalesData[[#This Row],[Order Date]], SalesData[[#This Row],[Ship Date]], SalesData[[#This Row],[Order Date]])</f>
        <v>42440</v>
      </c>
      <c r="F708" s="8">
        <f>IF(SalesData[[#This Row],[Ship Date]]&lt;SalesData[[#This Row],[Order Date]], SalesData[[#This Row],[Order Date]], SalesData[[#This Row],[Ship Date]])</f>
        <v>42625</v>
      </c>
      <c r="G708" s="11">
        <f>SalesData[[#This Row],[Shipdate fixed]] - SalesData[[#This Row],[Orderdate fixed]]</f>
        <v>185</v>
      </c>
      <c r="H708" s="11">
        <f>YEAR(SalesData[[#This Row],[Orderdate fixed]])</f>
        <v>2016</v>
      </c>
      <c r="I708" s="11" t="str">
        <f>"Q"&amp;ROUNDUP(MONTH(SalesData[[#This Row],[Orderdate fixed]])/3,0)</f>
        <v>Q1</v>
      </c>
      <c r="J708" s="8" t="str">
        <f>TEXT(SalesData[[#This Row],[Orderdate fixed]],"mmm")</f>
        <v>Mar</v>
      </c>
      <c r="K708" t="s">
        <v>38</v>
      </c>
      <c r="L708" t="s">
        <v>209</v>
      </c>
      <c r="M708" s="14" t="s">
        <v>210</v>
      </c>
      <c r="N708" t="s">
        <v>81</v>
      </c>
      <c r="O708" t="s">
        <v>26</v>
      </c>
      <c r="P708" t="s">
        <v>343</v>
      </c>
      <c r="Q708" t="s">
        <v>344</v>
      </c>
      <c r="R708" s="5">
        <v>7109</v>
      </c>
      <c r="S708" t="s">
        <v>62</v>
      </c>
      <c r="T708" t="s">
        <v>345</v>
      </c>
      <c r="U708" t="s">
        <v>31</v>
      </c>
      <c r="V708" t="s">
        <v>53</v>
      </c>
      <c r="W708" t="s">
        <v>346</v>
      </c>
      <c r="X708" s="9">
        <v>77.599999999999994</v>
      </c>
      <c r="Y708">
        <v>4</v>
      </c>
      <c r="Z708" s="12">
        <v>0</v>
      </c>
      <c r="AA708" s="9">
        <v>38.024000000000001</v>
      </c>
      <c r="AB708" t="str">
        <f>IF(AND(SalesData[[#This Row],[Profit]]=0,SalesData[[#This Row],[Sales]]&gt;0),"Zero-Profit Order","OK")</f>
        <v>OK</v>
      </c>
      <c r="AC708" s="9">
        <f>IFERROR(SalesData[[#This Row],[Profit]]/SalesData[[#This Row],[Sales]],0)</f>
        <v>0.49000000000000005</v>
      </c>
      <c r="AE708"/>
    </row>
    <row r="709" spans="1:31" x14ac:dyDescent="0.25">
      <c r="A709">
        <v>5106</v>
      </c>
      <c r="B709" t="s">
        <v>3021</v>
      </c>
      <c r="C709" s="2">
        <v>42849</v>
      </c>
      <c r="D709" s="13">
        <v>41993</v>
      </c>
      <c r="E709" s="8">
        <f>IF(SalesData[[#This Row],[Ship Date]]&lt;SalesData[[#This Row],[Order Date]], SalesData[[#This Row],[Ship Date]], SalesData[[#This Row],[Order Date]])</f>
        <v>41993</v>
      </c>
      <c r="F709" s="8">
        <f>IF(SalesData[[#This Row],[Ship Date]]&lt;SalesData[[#This Row],[Order Date]], SalesData[[#This Row],[Order Date]], SalesData[[#This Row],[Ship Date]])</f>
        <v>42849</v>
      </c>
      <c r="G709" s="11">
        <f>SalesData[[#This Row],[Shipdate fixed]] - SalesData[[#This Row],[Orderdate fixed]]</f>
        <v>856</v>
      </c>
      <c r="H709" s="11">
        <f>YEAR(SalesData[[#This Row],[Orderdate fixed]])</f>
        <v>2014</v>
      </c>
      <c r="I709" s="11" t="str">
        <f>"Q"&amp;ROUNDUP(MONTH(SalesData[[#This Row],[Orderdate fixed]])/3,0)</f>
        <v>Q4</v>
      </c>
      <c r="J709" s="8" t="str">
        <f>TEXT(SalesData[[#This Row],[Orderdate fixed]],"mmm")</f>
        <v>Dec</v>
      </c>
      <c r="K709" t="s">
        <v>38</v>
      </c>
      <c r="L709" t="s">
        <v>789</v>
      </c>
      <c r="M709" s="14" t="s">
        <v>790</v>
      </c>
      <c r="N709" t="s">
        <v>25</v>
      </c>
      <c r="O709" t="s">
        <v>26</v>
      </c>
      <c r="P709" t="s">
        <v>3022</v>
      </c>
      <c r="Q709" t="s">
        <v>42</v>
      </c>
      <c r="R709" s="5">
        <v>32725</v>
      </c>
      <c r="S709" t="s">
        <v>29</v>
      </c>
      <c r="T709" t="s">
        <v>1873</v>
      </c>
      <c r="U709" t="s">
        <v>31</v>
      </c>
      <c r="V709" t="s">
        <v>35</v>
      </c>
      <c r="W709" t="s">
        <v>1874</v>
      </c>
      <c r="X709" s="9">
        <v>186.304</v>
      </c>
      <c r="Y709">
        <v>4</v>
      </c>
      <c r="Z709" s="12">
        <v>0.2</v>
      </c>
      <c r="AA709" s="9">
        <v>13.972799999999999</v>
      </c>
      <c r="AB709" t="str">
        <f>IF(AND(SalesData[[#This Row],[Profit]]=0,SalesData[[#This Row],[Sales]]&gt;0),"Zero-Profit Order","OK")</f>
        <v>OK</v>
      </c>
      <c r="AC709" s="9">
        <f>IFERROR(SalesData[[#This Row],[Profit]]/SalesData[[#This Row],[Sales]],0)</f>
        <v>7.4999999999999997E-2</v>
      </c>
      <c r="AE709"/>
    </row>
    <row r="710" spans="1:31" x14ac:dyDescent="0.25">
      <c r="A710">
        <v>4359</v>
      </c>
      <c r="B710" t="s">
        <v>2778</v>
      </c>
      <c r="C710" s="2">
        <v>42458</v>
      </c>
      <c r="D710" s="13">
        <v>43051</v>
      </c>
      <c r="E710" s="8">
        <f>IF(SalesData[[#This Row],[Ship Date]]&lt;SalesData[[#This Row],[Order Date]], SalesData[[#This Row],[Ship Date]], SalesData[[#This Row],[Order Date]])</f>
        <v>42458</v>
      </c>
      <c r="F710" s="8">
        <f>IF(SalesData[[#This Row],[Ship Date]]&lt;SalesData[[#This Row],[Order Date]], SalesData[[#This Row],[Order Date]], SalesData[[#This Row],[Ship Date]])</f>
        <v>43051</v>
      </c>
      <c r="G710" s="11">
        <f>SalesData[[#This Row],[Shipdate fixed]] - SalesData[[#This Row],[Orderdate fixed]]</f>
        <v>593</v>
      </c>
      <c r="H710" s="11">
        <f>YEAR(SalesData[[#This Row],[Orderdate fixed]])</f>
        <v>2016</v>
      </c>
      <c r="I710" s="11" t="str">
        <f>"Q"&amp;ROUNDUP(MONTH(SalesData[[#This Row],[Orderdate fixed]])/3,0)</f>
        <v>Q1</v>
      </c>
      <c r="J710" s="8" t="str">
        <f>TEXT(SalesData[[#This Row],[Orderdate fixed]],"mmm")</f>
        <v>Mar</v>
      </c>
      <c r="K710" t="s">
        <v>407</v>
      </c>
      <c r="L710" t="s">
        <v>2779</v>
      </c>
      <c r="M710" s="14" t="s">
        <v>2780</v>
      </c>
      <c r="N710" t="s">
        <v>25</v>
      </c>
      <c r="O710" t="s">
        <v>26</v>
      </c>
      <c r="P710" t="s">
        <v>164</v>
      </c>
      <c r="Q710" t="s">
        <v>121</v>
      </c>
      <c r="R710" s="5">
        <v>60505</v>
      </c>
      <c r="S710" t="s">
        <v>84</v>
      </c>
      <c r="T710" t="s">
        <v>771</v>
      </c>
      <c r="U710" t="s">
        <v>31</v>
      </c>
      <c r="V710" t="s">
        <v>53</v>
      </c>
      <c r="W710" t="s">
        <v>772</v>
      </c>
      <c r="X710" s="9">
        <v>77.72</v>
      </c>
      <c r="Y710">
        <v>1</v>
      </c>
      <c r="Z710" s="12">
        <v>0.6</v>
      </c>
      <c r="AA710" s="9">
        <v>-66.061999999999998</v>
      </c>
      <c r="AB710" t="str">
        <f>IF(AND(SalesData[[#This Row],[Profit]]=0,SalesData[[#This Row],[Sales]]&gt;0),"Zero-Profit Order","OK")</f>
        <v>OK</v>
      </c>
      <c r="AC710" s="9">
        <f>IFERROR(SalesData[[#This Row],[Profit]]/SalesData[[#This Row],[Sales]],0)</f>
        <v>-0.85</v>
      </c>
      <c r="AE710"/>
    </row>
    <row r="711" spans="1:31" x14ac:dyDescent="0.25">
      <c r="A711">
        <v>3769</v>
      </c>
      <c r="B711" t="s">
        <v>2536</v>
      </c>
      <c r="C711" s="2">
        <v>42877</v>
      </c>
      <c r="D711" s="13">
        <v>41993</v>
      </c>
      <c r="E711" s="8">
        <f>IF(SalesData[[#This Row],[Ship Date]]&lt;SalesData[[#This Row],[Order Date]], SalesData[[#This Row],[Ship Date]], SalesData[[#This Row],[Order Date]])</f>
        <v>41993</v>
      </c>
      <c r="F711" s="8">
        <f>IF(SalesData[[#This Row],[Ship Date]]&lt;SalesData[[#This Row],[Order Date]], SalesData[[#This Row],[Order Date]], SalesData[[#This Row],[Ship Date]])</f>
        <v>42877</v>
      </c>
      <c r="G711" s="11">
        <f>SalesData[[#This Row],[Shipdate fixed]] - SalesData[[#This Row],[Orderdate fixed]]</f>
        <v>884</v>
      </c>
      <c r="H711" s="11">
        <f>YEAR(SalesData[[#This Row],[Orderdate fixed]])</f>
        <v>2014</v>
      </c>
      <c r="I711" s="11" t="str">
        <f>"Q"&amp;ROUNDUP(MONTH(SalesData[[#This Row],[Orderdate fixed]])/3,0)</f>
        <v>Q4</v>
      </c>
      <c r="J711" s="8" t="str">
        <f>TEXT(SalesData[[#This Row],[Orderdate fixed]],"mmm")</f>
        <v>Dec</v>
      </c>
      <c r="K711" t="s">
        <v>22</v>
      </c>
      <c r="L711" t="s">
        <v>2537</v>
      </c>
      <c r="M711" s="14" t="s">
        <v>2538</v>
      </c>
      <c r="N711" t="s">
        <v>81</v>
      </c>
      <c r="O711" t="s">
        <v>26</v>
      </c>
      <c r="P711" t="s">
        <v>2031</v>
      </c>
      <c r="Q711" t="s">
        <v>42</v>
      </c>
      <c r="R711" s="5">
        <v>33012</v>
      </c>
      <c r="S711" t="s">
        <v>29</v>
      </c>
      <c r="T711" t="s">
        <v>1513</v>
      </c>
      <c r="U711" t="s">
        <v>31</v>
      </c>
      <c r="V711" t="s">
        <v>35</v>
      </c>
      <c r="W711" t="s">
        <v>1514</v>
      </c>
      <c r="X711" s="9">
        <v>1013.832</v>
      </c>
      <c r="Y711">
        <v>9</v>
      </c>
      <c r="Z711" s="12">
        <v>0.2</v>
      </c>
      <c r="AA711" s="9">
        <v>101.3832</v>
      </c>
      <c r="AB711" t="str">
        <f>IF(AND(SalesData[[#This Row],[Profit]]=0,SalesData[[#This Row],[Sales]]&gt;0),"Zero-Profit Order","OK")</f>
        <v>OK</v>
      </c>
      <c r="AC711" s="9">
        <f>IFERROR(SalesData[[#This Row],[Profit]]/SalesData[[#This Row],[Sales]],0)</f>
        <v>0.1</v>
      </c>
      <c r="AE711"/>
    </row>
    <row r="712" spans="1:31" x14ac:dyDescent="0.25">
      <c r="A712">
        <v>943</v>
      </c>
      <c r="B712" t="s">
        <v>890</v>
      </c>
      <c r="C712" s="2">
        <v>42846</v>
      </c>
      <c r="D712" s="13">
        <v>42724</v>
      </c>
      <c r="E712" s="8">
        <f>IF(SalesData[[#This Row],[Ship Date]]&lt;SalesData[[#This Row],[Order Date]], SalesData[[#This Row],[Ship Date]], SalesData[[#This Row],[Order Date]])</f>
        <v>42724</v>
      </c>
      <c r="F712" s="8">
        <f>IF(SalesData[[#This Row],[Ship Date]]&lt;SalesData[[#This Row],[Order Date]], SalesData[[#This Row],[Order Date]], SalesData[[#This Row],[Ship Date]])</f>
        <v>42846</v>
      </c>
      <c r="G712" s="11">
        <f>SalesData[[#This Row],[Shipdate fixed]] - SalesData[[#This Row],[Orderdate fixed]]</f>
        <v>122</v>
      </c>
      <c r="H712" s="11">
        <f>YEAR(SalesData[[#This Row],[Orderdate fixed]])</f>
        <v>2016</v>
      </c>
      <c r="I712" s="11" t="str">
        <f>"Q"&amp;ROUNDUP(MONTH(SalesData[[#This Row],[Orderdate fixed]])/3,0)</f>
        <v>Q4</v>
      </c>
      <c r="J712" s="8" t="str">
        <f>TEXT(SalesData[[#This Row],[Orderdate fixed]],"mmm")</f>
        <v>Dec</v>
      </c>
      <c r="K712" t="s">
        <v>38</v>
      </c>
      <c r="L712" t="s">
        <v>891</v>
      </c>
      <c r="M712" s="14" t="s">
        <v>892</v>
      </c>
      <c r="N712" t="s">
        <v>81</v>
      </c>
      <c r="O712" t="s">
        <v>26</v>
      </c>
      <c r="P712" t="s">
        <v>893</v>
      </c>
      <c r="Q712" t="s">
        <v>50</v>
      </c>
      <c r="R712" s="5">
        <v>90503</v>
      </c>
      <c r="S712" t="s">
        <v>51</v>
      </c>
      <c r="T712" t="s">
        <v>43</v>
      </c>
      <c r="U712" t="s">
        <v>31</v>
      </c>
      <c r="V712" t="s">
        <v>44</v>
      </c>
      <c r="W712" t="s">
        <v>45</v>
      </c>
      <c r="X712" s="9">
        <v>1114.2719999999999</v>
      </c>
      <c r="Y712">
        <v>4</v>
      </c>
      <c r="Z712" s="12">
        <v>0.2</v>
      </c>
      <c r="AA712" s="9">
        <v>41.785200000000003</v>
      </c>
      <c r="AB712" t="str">
        <f>IF(AND(SalesData[[#This Row],[Profit]]=0,SalesData[[#This Row],[Sales]]&gt;0),"Zero-Profit Order","OK")</f>
        <v>OK</v>
      </c>
      <c r="AC712" s="9">
        <f>IFERROR(SalesData[[#This Row],[Profit]]/SalesData[[#This Row],[Sales]],0)</f>
        <v>3.7500000000000006E-2</v>
      </c>
      <c r="AE712"/>
    </row>
    <row r="713" spans="1:31" x14ac:dyDescent="0.25">
      <c r="A713">
        <v>3334</v>
      </c>
      <c r="B713" t="s">
        <v>2370</v>
      </c>
      <c r="C713" s="2">
        <v>42863</v>
      </c>
      <c r="D713" s="13">
        <v>43089</v>
      </c>
      <c r="E713" s="8">
        <f>IF(SalesData[[#This Row],[Ship Date]]&lt;SalesData[[#This Row],[Order Date]], SalesData[[#This Row],[Ship Date]], SalesData[[#This Row],[Order Date]])</f>
        <v>42863</v>
      </c>
      <c r="F713" s="8">
        <f>IF(SalesData[[#This Row],[Ship Date]]&lt;SalesData[[#This Row],[Order Date]], SalesData[[#This Row],[Order Date]], SalesData[[#This Row],[Ship Date]])</f>
        <v>43089</v>
      </c>
      <c r="G713" s="11">
        <f>SalesData[[#This Row],[Shipdate fixed]] - SalesData[[#This Row],[Orderdate fixed]]</f>
        <v>226</v>
      </c>
      <c r="H713" s="11">
        <f>YEAR(SalesData[[#This Row],[Orderdate fixed]])</f>
        <v>2017</v>
      </c>
      <c r="I713" s="11" t="str">
        <f>"Q"&amp;ROUNDUP(MONTH(SalesData[[#This Row],[Orderdate fixed]])/3,0)</f>
        <v>Q2</v>
      </c>
      <c r="J713" s="8" t="str">
        <f>TEXT(SalesData[[#This Row],[Orderdate fixed]],"mmm")</f>
        <v>May</v>
      </c>
      <c r="K713" t="s">
        <v>38</v>
      </c>
      <c r="L713" t="s">
        <v>1233</v>
      </c>
      <c r="M713" s="14" t="s">
        <v>1234</v>
      </c>
      <c r="N713" t="s">
        <v>90</v>
      </c>
      <c r="O713" t="s">
        <v>26</v>
      </c>
      <c r="P713" t="s">
        <v>120</v>
      </c>
      <c r="Q713" t="s">
        <v>121</v>
      </c>
      <c r="R713" s="5">
        <v>60653</v>
      </c>
      <c r="S713" t="s">
        <v>84</v>
      </c>
      <c r="T713" t="s">
        <v>2371</v>
      </c>
      <c r="U713" t="s">
        <v>31</v>
      </c>
      <c r="V713" t="s">
        <v>53</v>
      </c>
      <c r="W713" t="s">
        <v>2372</v>
      </c>
      <c r="X713" s="9">
        <v>2.032</v>
      </c>
      <c r="Y713">
        <v>1</v>
      </c>
      <c r="Z713" s="12">
        <v>0.6</v>
      </c>
      <c r="AA713" s="9">
        <v>-1.3208</v>
      </c>
      <c r="AB713" t="str">
        <f>IF(AND(SalesData[[#This Row],[Profit]]=0,SalesData[[#This Row],[Sales]]&gt;0),"Zero-Profit Order","OK")</f>
        <v>OK</v>
      </c>
      <c r="AC713" s="9">
        <f>IFERROR(SalesData[[#This Row],[Profit]]/SalesData[[#This Row],[Sales]],0)</f>
        <v>-0.65</v>
      </c>
      <c r="AE713"/>
    </row>
    <row r="714" spans="1:31" x14ac:dyDescent="0.25">
      <c r="A714">
        <v>8986</v>
      </c>
      <c r="B714" t="s">
        <v>4144</v>
      </c>
      <c r="C714" s="2">
        <v>41852</v>
      </c>
      <c r="D714" s="13">
        <v>42197</v>
      </c>
      <c r="E714" s="8">
        <f>IF(SalesData[[#This Row],[Ship Date]]&lt;SalesData[[#This Row],[Order Date]], SalesData[[#This Row],[Ship Date]], SalesData[[#This Row],[Order Date]])</f>
        <v>41852</v>
      </c>
      <c r="F714" s="8">
        <f>IF(SalesData[[#This Row],[Ship Date]]&lt;SalesData[[#This Row],[Order Date]], SalesData[[#This Row],[Order Date]], SalesData[[#This Row],[Ship Date]])</f>
        <v>42197</v>
      </c>
      <c r="G714" s="11">
        <f>SalesData[[#This Row],[Shipdate fixed]] - SalesData[[#This Row],[Orderdate fixed]]</f>
        <v>345</v>
      </c>
      <c r="H714" s="11">
        <f>YEAR(SalesData[[#This Row],[Orderdate fixed]])</f>
        <v>2014</v>
      </c>
      <c r="I714" s="11" t="str">
        <f>"Q"&amp;ROUNDUP(MONTH(SalesData[[#This Row],[Orderdate fixed]])/3,0)</f>
        <v>Q3</v>
      </c>
      <c r="J714" s="8" t="str">
        <f>TEXT(SalesData[[#This Row],[Orderdate fixed]],"mmm")</f>
        <v>Aug</v>
      </c>
      <c r="K714" t="s">
        <v>38</v>
      </c>
      <c r="L714" t="s">
        <v>4145</v>
      </c>
      <c r="M714" s="14" t="s">
        <v>4146</v>
      </c>
      <c r="N714" t="s">
        <v>25</v>
      </c>
      <c r="O714" t="s">
        <v>26</v>
      </c>
      <c r="P714" t="s">
        <v>587</v>
      </c>
      <c r="Q714" t="s">
        <v>1017</v>
      </c>
      <c r="R714" s="5">
        <v>28540</v>
      </c>
      <c r="S714" t="s">
        <v>29</v>
      </c>
      <c r="T714" t="s">
        <v>737</v>
      </c>
      <c r="U714" t="s">
        <v>31</v>
      </c>
      <c r="V714" t="s">
        <v>53</v>
      </c>
      <c r="W714" t="s">
        <v>738</v>
      </c>
      <c r="X714" s="9">
        <v>77.951999999999998</v>
      </c>
      <c r="Y714">
        <v>3</v>
      </c>
      <c r="Z714" s="12">
        <v>0.2</v>
      </c>
      <c r="AA714" s="9">
        <v>12.667199999999999</v>
      </c>
      <c r="AB714" t="str">
        <f>IF(AND(SalesData[[#This Row],[Profit]]=0,SalesData[[#This Row],[Sales]]&gt;0),"Zero-Profit Order","OK")</f>
        <v>OK</v>
      </c>
      <c r="AC714" s="9">
        <f>IFERROR(SalesData[[#This Row],[Profit]]/SalesData[[#This Row],[Sales]],0)</f>
        <v>0.16250000000000001</v>
      </c>
      <c r="AE714"/>
    </row>
    <row r="715" spans="1:31" x14ac:dyDescent="0.25">
      <c r="A715">
        <v>3982</v>
      </c>
      <c r="B715" t="s">
        <v>2645</v>
      </c>
      <c r="C715" s="2">
        <v>42872</v>
      </c>
      <c r="D715" s="13">
        <v>43089</v>
      </c>
      <c r="E715" s="8">
        <f>IF(SalesData[[#This Row],[Ship Date]]&lt;SalesData[[#This Row],[Order Date]], SalesData[[#This Row],[Ship Date]], SalesData[[#This Row],[Order Date]])</f>
        <v>42872</v>
      </c>
      <c r="F715" s="8">
        <f>IF(SalesData[[#This Row],[Ship Date]]&lt;SalesData[[#This Row],[Order Date]], SalesData[[#This Row],[Order Date]], SalesData[[#This Row],[Ship Date]])</f>
        <v>43089</v>
      </c>
      <c r="G715" s="11">
        <f>SalesData[[#This Row],[Shipdate fixed]] - SalesData[[#This Row],[Orderdate fixed]]</f>
        <v>217</v>
      </c>
      <c r="H715" s="11">
        <f>YEAR(SalesData[[#This Row],[Orderdate fixed]])</f>
        <v>2017</v>
      </c>
      <c r="I715" s="11" t="str">
        <f>"Q"&amp;ROUNDUP(MONTH(SalesData[[#This Row],[Orderdate fixed]])/3,0)</f>
        <v>Q2</v>
      </c>
      <c r="J715" s="8" t="str">
        <f>TEXT(SalesData[[#This Row],[Orderdate fixed]],"mmm")</f>
        <v>May</v>
      </c>
      <c r="K715" t="s">
        <v>38</v>
      </c>
      <c r="L715" t="s">
        <v>2646</v>
      </c>
      <c r="M715" s="14" t="s">
        <v>2647</v>
      </c>
      <c r="N715" t="s">
        <v>90</v>
      </c>
      <c r="O715" t="s">
        <v>26</v>
      </c>
      <c r="P715" t="s">
        <v>176</v>
      </c>
      <c r="Q715" t="s">
        <v>177</v>
      </c>
      <c r="R715" s="5">
        <v>98115</v>
      </c>
      <c r="S715" t="s">
        <v>51</v>
      </c>
      <c r="T715" t="s">
        <v>675</v>
      </c>
      <c r="U715" t="s">
        <v>31</v>
      </c>
      <c r="V715" t="s">
        <v>53</v>
      </c>
      <c r="W715" t="s">
        <v>676</v>
      </c>
      <c r="X715" s="9">
        <v>22.77</v>
      </c>
      <c r="Y715">
        <v>3</v>
      </c>
      <c r="Z715" s="12">
        <v>0</v>
      </c>
      <c r="AA715" s="9">
        <v>9.7911000000000001</v>
      </c>
      <c r="AB715" t="str">
        <f>IF(AND(SalesData[[#This Row],[Profit]]=0,SalesData[[#This Row],[Sales]]&gt;0),"Zero-Profit Order","OK")</f>
        <v>OK</v>
      </c>
      <c r="AC715" s="9">
        <f>IFERROR(SalesData[[#This Row],[Profit]]/SalesData[[#This Row],[Sales]],0)</f>
        <v>0.43</v>
      </c>
      <c r="AE715"/>
    </row>
    <row r="716" spans="1:31" x14ac:dyDescent="0.25">
      <c r="A716">
        <v>7007</v>
      </c>
      <c r="B716" t="s">
        <v>3616</v>
      </c>
      <c r="C716" s="2">
        <v>42867</v>
      </c>
      <c r="D716" s="13">
        <v>41994</v>
      </c>
      <c r="E716" s="8">
        <f>IF(SalesData[[#This Row],[Ship Date]]&lt;SalesData[[#This Row],[Order Date]], SalesData[[#This Row],[Ship Date]], SalesData[[#This Row],[Order Date]])</f>
        <v>41994</v>
      </c>
      <c r="F716" s="8">
        <f>IF(SalesData[[#This Row],[Ship Date]]&lt;SalesData[[#This Row],[Order Date]], SalesData[[#This Row],[Order Date]], SalesData[[#This Row],[Ship Date]])</f>
        <v>42867</v>
      </c>
      <c r="G716" s="11">
        <f>SalesData[[#This Row],[Shipdate fixed]] - SalesData[[#This Row],[Orderdate fixed]]</f>
        <v>873</v>
      </c>
      <c r="H716" s="11">
        <f>YEAR(SalesData[[#This Row],[Orderdate fixed]])</f>
        <v>2014</v>
      </c>
      <c r="I716" s="11" t="str">
        <f>"Q"&amp;ROUNDUP(MONTH(SalesData[[#This Row],[Orderdate fixed]])/3,0)</f>
        <v>Q4</v>
      </c>
      <c r="J716" s="8" t="str">
        <f>TEXT(SalesData[[#This Row],[Orderdate fixed]],"mmm")</f>
        <v>Dec</v>
      </c>
      <c r="K716" t="s">
        <v>38</v>
      </c>
      <c r="L716" t="s">
        <v>2598</v>
      </c>
      <c r="M716" s="14" t="s">
        <v>2599</v>
      </c>
      <c r="N716" t="s">
        <v>81</v>
      </c>
      <c r="O716" t="s">
        <v>26</v>
      </c>
      <c r="P716" t="s">
        <v>120</v>
      </c>
      <c r="Q716" t="s">
        <v>121</v>
      </c>
      <c r="R716" s="5">
        <v>60623</v>
      </c>
      <c r="S716" t="s">
        <v>84</v>
      </c>
      <c r="T716" t="s">
        <v>2121</v>
      </c>
      <c r="U716" t="s">
        <v>31</v>
      </c>
      <c r="V716" t="s">
        <v>53</v>
      </c>
      <c r="W716" t="s">
        <v>2122</v>
      </c>
      <c r="X716" s="9">
        <v>8.5440000000000005</v>
      </c>
      <c r="Y716">
        <v>2</v>
      </c>
      <c r="Z716" s="12">
        <v>0.6</v>
      </c>
      <c r="AA716" s="9">
        <v>-7.476</v>
      </c>
      <c r="AB716" t="str">
        <f>IF(AND(SalesData[[#This Row],[Profit]]=0,SalesData[[#This Row],[Sales]]&gt;0),"Zero-Profit Order","OK")</f>
        <v>OK</v>
      </c>
      <c r="AC716" s="9">
        <f>IFERROR(SalesData[[#This Row],[Profit]]/SalesData[[#This Row],[Sales]],0)</f>
        <v>-0.875</v>
      </c>
      <c r="AE716"/>
    </row>
    <row r="717" spans="1:31" x14ac:dyDescent="0.25">
      <c r="A717">
        <v>955</v>
      </c>
      <c r="B717" t="s">
        <v>909</v>
      </c>
      <c r="C717" s="2">
        <v>42997</v>
      </c>
      <c r="D717" s="13">
        <v>43101</v>
      </c>
      <c r="E717" s="8">
        <f>IF(SalesData[[#This Row],[Ship Date]]&lt;SalesData[[#This Row],[Order Date]], SalesData[[#This Row],[Ship Date]], SalesData[[#This Row],[Order Date]])</f>
        <v>42997</v>
      </c>
      <c r="F717" s="8">
        <f>IF(SalesData[[#This Row],[Ship Date]]&lt;SalesData[[#This Row],[Order Date]], SalesData[[#This Row],[Order Date]], SalesData[[#This Row],[Ship Date]])</f>
        <v>43101</v>
      </c>
      <c r="G717" s="11">
        <f>SalesData[[#This Row],[Shipdate fixed]] - SalesData[[#This Row],[Orderdate fixed]]</f>
        <v>104</v>
      </c>
      <c r="H717" s="11">
        <f>YEAR(SalesData[[#This Row],[Orderdate fixed]])</f>
        <v>2017</v>
      </c>
      <c r="I717" s="11" t="str">
        <f>"Q"&amp;ROUNDUP(MONTH(SalesData[[#This Row],[Orderdate fixed]])/3,0)</f>
        <v>Q3</v>
      </c>
      <c r="J717" s="8" t="str">
        <f>TEXT(SalesData[[#This Row],[Orderdate fixed]],"mmm")</f>
        <v>Sep</v>
      </c>
      <c r="K717" t="s">
        <v>38</v>
      </c>
      <c r="L717" t="s">
        <v>910</v>
      </c>
      <c r="M717" s="14" t="s">
        <v>911</v>
      </c>
      <c r="N717" t="s">
        <v>25</v>
      </c>
      <c r="O717" t="s">
        <v>26</v>
      </c>
      <c r="P717" t="s">
        <v>912</v>
      </c>
      <c r="Q717" t="s">
        <v>83</v>
      </c>
      <c r="R717" s="5">
        <v>78664</v>
      </c>
      <c r="S717" t="s">
        <v>84</v>
      </c>
      <c r="T717" t="s">
        <v>330</v>
      </c>
      <c r="U717" t="s">
        <v>31</v>
      </c>
      <c r="V717" t="s">
        <v>32</v>
      </c>
      <c r="W717" t="s">
        <v>331</v>
      </c>
      <c r="X717" s="9">
        <v>78.852800000000002</v>
      </c>
      <c r="Y717">
        <v>2</v>
      </c>
      <c r="Z717" s="12">
        <v>0.32</v>
      </c>
      <c r="AA717" s="9">
        <v>-11.596</v>
      </c>
      <c r="AB717" t="str">
        <f>IF(AND(SalesData[[#This Row],[Profit]]=0,SalesData[[#This Row],[Sales]]&gt;0),"Zero-Profit Order","OK")</f>
        <v>OK</v>
      </c>
      <c r="AC717" s="9">
        <f>IFERROR(SalesData[[#This Row],[Profit]]/SalesData[[#This Row],[Sales]],0)</f>
        <v>-0.14705882352941177</v>
      </c>
      <c r="AE717"/>
    </row>
    <row r="718" spans="1:31" x14ac:dyDescent="0.25">
      <c r="A718">
        <v>4141</v>
      </c>
      <c r="B718" t="s">
        <v>2706</v>
      </c>
      <c r="C718" s="2">
        <v>42237</v>
      </c>
      <c r="D718" s="13">
        <v>42837</v>
      </c>
      <c r="E718" s="8">
        <f>IF(SalesData[[#This Row],[Ship Date]]&lt;SalesData[[#This Row],[Order Date]], SalesData[[#This Row],[Ship Date]], SalesData[[#This Row],[Order Date]])</f>
        <v>42237</v>
      </c>
      <c r="F718" s="8">
        <f>IF(SalesData[[#This Row],[Ship Date]]&lt;SalesData[[#This Row],[Order Date]], SalesData[[#This Row],[Order Date]], SalesData[[#This Row],[Ship Date]])</f>
        <v>42837</v>
      </c>
      <c r="G718" s="11">
        <f>SalesData[[#This Row],[Shipdate fixed]] - SalesData[[#This Row],[Orderdate fixed]]</f>
        <v>600</v>
      </c>
      <c r="H718" s="11">
        <f>YEAR(SalesData[[#This Row],[Orderdate fixed]])</f>
        <v>2015</v>
      </c>
      <c r="I718" s="11" t="str">
        <f>"Q"&amp;ROUNDUP(MONTH(SalesData[[#This Row],[Orderdate fixed]])/3,0)</f>
        <v>Q3</v>
      </c>
      <c r="J718" s="8" t="str">
        <f>TEXT(SalesData[[#This Row],[Orderdate fixed]],"mmm")</f>
        <v>Aug</v>
      </c>
      <c r="K718" t="s">
        <v>78</v>
      </c>
      <c r="L718" t="s">
        <v>689</v>
      </c>
      <c r="M718" s="14" t="s">
        <v>690</v>
      </c>
      <c r="N718" t="s">
        <v>25</v>
      </c>
      <c r="O718" t="s">
        <v>26</v>
      </c>
      <c r="P718" t="s">
        <v>60</v>
      </c>
      <c r="Q718" t="s">
        <v>61</v>
      </c>
      <c r="R718" s="5">
        <v>19120</v>
      </c>
      <c r="S718" t="s">
        <v>62</v>
      </c>
      <c r="T718" t="s">
        <v>2653</v>
      </c>
      <c r="U718" t="s">
        <v>31</v>
      </c>
      <c r="V718" t="s">
        <v>53</v>
      </c>
      <c r="W718" t="s">
        <v>2654</v>
      </c>
      <c r="X718" s="9">
        <v>79.12</v>
      </c>
      <c r="Y718">
        <v>5</v>
      </c>
      <c r="Z718" s="12">
        <v>0.2</v>
      </c>
      <c r="AA718" s="9">
        <v>13.846</v>
      </c>
      <c r="AB718" t="str">
        <f>IF(AND(SalesData[[#This Row],[Profit]]=0,SalesData[[#This Row],[Sales]]&gt;0),"Zero-Profit Order","OK")</f>
        <v>OK</v>
      </c>
      <c r="AC718" s="9">
        <f>IFERROR(SalesData[[#This Row],[Profit]]/SalesData[[#This Row],[Sales]],0)</f>
        <v>0.17499999999999999</v>
      </c>
      <c r="AE718"/>
    </row>
    <row r="719" spans="1:31" x14ac:dyDescent="0.25">
      <c r="A719">
        <v>4714</v>
      </c>
      <c r="B719" t="s">
        <v>2914</v>
      </c>
      <c r="C719" s="2">
        <v>42878</v>
      </c>
      <c r="D719" s="13">
        <v>41994</v>
      </c>
      <c r="E719" s="8">
        <f>IF(SalesData[[#This Row],[Ship Date]]&lt;SalesData[[#This Row],[Order Date]], SalesData[[#This Row],[Ship Date]], SalesData[[#This Row],[Order Date]])</f>
        <v>41994</v>
      </c>
      <c r="F719" s="8">
        <f>IF(SalesData[[#This Row],[Ship Date]]&lt;SalesData[[#This Row],[Order Date]], SalesData[[#This Row],[Order Date]], SalesData[[#This Row],[Ship Date]])</f>
        <v>42878</v>
      </c>
      <c r="G719" s="11">
        <f>SalesData[[#This Row],[Shipdate fixed]] - SalesData[[#This Row],[Orderdate fixed]]</f>
        <v>884</v>
      </c>
      <c r="H719" s="11">
        <f>YEAR(SalesData[[#This Row],[Orderdate fixed]])</f>
        <v>2014</v>
      </c>
      <c r="I719" s="11" t="str">
        <f>"Q"&amp;ROUNDUP(MONTH(SalesData[[#This Row],[Orderdate fixed]])/3,0)</f>
        <v>Q4</v>
      </c>
      <c r="J719" s="8" t="str">
        <f>TEXT(SalesData[[#This Row],[Orderdate fixed]],"mmm")</f>
        <v>Dec</v>
      </c>
      <c r="K719" t="s">
        <v>38</v>
      </c>
      <c r="L719" t="s">
        <v>2545</v>
      </c>
      <c r="M719" s="14" t="s">
        <v>2546</v>
      </c>
      <c r="N719" t="s">
        <v>25</v>
      </c>
      <c r="O719" t="s">
        <v>26</v>
      </c>
      <c r="P719" t="s">
        <v>1849</v>
      </c>
      <c r="Q719" t="s">
        <v>83</v>
      </c>
      <c r="R719" s="5">
        <v>77340</v>
      </c>
      <c r="S719" t="s">
        <v>84</v>
      </c>
      <c r="T719" t="s">
        <v>2150</v>
      </c>
      <c r="U719" t="s">
        <v>31</v>
      </c>
      <c r="V719" t="s">
        <v>53</v>
      </c>
      <c r="W719" t="s">
        <v>2151</v>
      </c>
      <c r="X719" s="9">
        <v>56.567999999999998</v>
      </c>
      <c r="Y719">
        <v>2</v>
      </c>
      <c r="Z719" s="12">
        <v>0.6</v>
      </c>
      <c r="AA719" s="9">
        <v>-74.952600000000004</v>
      </c>
      <c r="AB719" t="str">
        <f>IF(AND(SalesData[[#This Row],[Profit]]=0,SalesData[[#This Row],[Sales]]&gt;0),"Zero-Profit Order","OK")</f>
        <v>OK</v>
      </c>
      <c r="AC719" s="9">
        <f>IFERROR(SalesData[[#This Row],[Profit]]/SalesData[[#This Row],[Sales]],0)</f>
        <v>-1.3250000000000002</v>
      </c>
      <c r="AE719"/>
    </row>
    <row r="720" spans="1:31" x14ac:dyDescent="0.25">
      <c r="A720">
        <v>5704</v>
      </c>
      <c r="B720" t="s">
        <v>3228</v>
      </c>
      <c r="C720" s="2">
        <v>42850</v>
      </c>
      <c r="D720" s="13">
        <v>41994</v>
      </c>
      <c r="E720" s="8">
        <f>IF(SalesData[[#This Row],[Ship Date]]&lt;SalesData[[#This Row],[Order Date]], SalesData[[#This Row],[Ship Date]], SalesData[[#This Row],[Order Date]])</f>
        <v>41994</v>
      </c>
      <c r="F720" s="8">
        <f>IF(SalesData[[#This Row],[Ship Date]]&lt;SalesData[[#This Row],[Order Date]], SalesData[[#This Row],[Order Date]], SalesData[[#This Row],[Ship Date]])</f>
        <v>42850</v>
      </c>
      <c r="G720" s="11">
        <f>SalesData[[#This Row],[Shipdate fixed]] - SalesData[[#This Row],[Orderdate fixed]]</f>
        <v>856</v>
      </c>
      <c r="H720" s="11">
        <f>YEAR(SalesData[[#This Row],[Orderdate fixed]])</f>
        <v>2014</v>
      </c>
      <c r="I720" s="11" t="str">
        <f>"Q"&amp;ROUNDUP(MONTH(SalesData[[#This Row],[Orderdate fixed]])/3,0)</f>
        <v>Q4</v>
      </c>
      <c r="J720" s="8" t="str">
        <f>TEXT(SalesData[[#This Row],[Orderdate fixed]],"mmm")</f>
        <v>Dec</v>
      </c>
      <c r="K720" t="s">
        <v>38</v>
      </c>
      <c r="L720" t="s">
        <v>3229</v>
      </c>
      <c r="M720" s="14" t="s">
        <v>3230</v>
      </c>
      <c r="N720" t="s">
        <v>25</v>
      </c>
      <c r="O720" t="s">
        <v>26</v>
      </c>
      <c r="P720" t="s">
        <v>1751</v>
      </c>
      <c r="Q720" t="s">
        <v>215</v>
      </c>
      <c r="R720" s="5">
        <v>43302</v>
      </c>
      <c r="S720" t="s">
        <v>62</v>
      </c>
      <c r="T720" t="s">
        <v>1864</v>
      </c>
      <c r="U720" t="s">
        <v>31</v>
      </c>
      <c r="V720" t="s">
        <v>44</v>
      </c>
      <c r="W720" t="s">
        <v>1865</v>
      </c>
      <c r="X720" s="9">
        <v>136.53</v>
      </c>
      <c r="Y720">
        <v>1</v>
      </c>
      <c r="Z720" s="12">
        <v>0.4</v>
      </c>
      <c r="AA720" s="9">
        <v>-52.336500000000001</v>
      </c>
      <c r="AB720" t="str">
        <f>IF(AND(SalesData[[#This Row],[Profit]]=0,SalesData[[#This Row],[Sales]]&gt;0),"Zero-Profit Order","OK")</f>
        <v>OK</v>
      </c>
      <c r="AC720" s="9">
        <f>IFERROR(SalesData[[#This Row],[Profit]]/SalesData[[#This Row],[Sales]],0)</f>
        <v>-0.38333333333333336</v>
      </c>
      <c r="AE720"/>
    </row>
    <row r="721" spans="1:31" x14ac:dyDescent="0.25">
      <c r="A721">
        <v>1158</v>
      </c>
      <c r="B721" t="s">
        <v>1054</v>
      </c>
      <c r="C721" s="2">
        <v>42909</v>
      </c>
      <c r="D721" s="13">
        <v>41994</v>
      </c>
      <c r="E721" s="8">
        <f>IF(SalesData[[#This Row],[Ship Date]]&lt;SalesData[[#This Row],[Order Date]], SalesData[[#This Row],[Ship Date]], SalesData[[#This Row],[Order Date]])</f>
        <v>41994</v>
      </c>
      <c r="F721" s="8">
        <f>IF(SalesData[[#This Row],[Ship Date]]&lt;SalesData[[#This Row],[Order Date]], SalesData[[#This Row],[Order Date]], SalesData[[#This Row],[Ship Date]])</f>
        <v>42909</v>
      </c>
      <c r="G721" s="11">
        <f>SalesData[[#This Row],[Shipdate fixed]] - SalesData[[#This Row],[Orderdate fixed]]</f>
        <v>915</v>
      </c>
      <c r="H721" s="11">
        <f>YEAR(SalesData[[#This Row],[Orderdate fixed]])</f>
        <v>2014</v>
      </c>
      <c r="I721" s="11" t="str">
        <f>"Q"&amp;ROUNDUP(MONTH(SalesData[[#This Row],[Orderdate fixed]])/3,0)</f>
        <v>Q4</v>
      </c>
      <c r="J721" s="8" t="str">
        <f>TEXT(SalesData[[#This Row],[Orderdate fixed]],"mmm")</f>
        <v>Dec</v>
      </c>
      <c r="K721" t="s">
        <v>78</v>
      </c>
      <c r="L721" t="s">
        <v>1055</v>
      </c>
      <c r="M721" s="14" t="s">
        <v>1056</v>
      </c>
      <c r="N721" t="s">
        <v>90</v>
      </c>
      <c r="O721" t="s">
        <v>26</v>
      </c>
      <c r="P721" t="s">
        <v>1057</v>
      </c>
      <c r="Q721" t="s">
        <v>697</v>
      </c>
      <c r="R721" s="5">
        <v>22801</v>
      </c>
      <c r="S721" t="s">
        <v>29</v>
      </c>
      <c r="T721" t="s">
        <v>422</v>
      </c>
      <c r="U721" t="s">
        <v>31</v>
      </c>
      <c r="V721" t="s">
        <v>44</v>
      </c>
      <c r="W721" t="s">
        <v>423</v>
      </c>
      <c r="X721" s="9">
        <v>455.1</v>
      </c>
      <c r="Y721">
        <v>2</v>
      </c>
      <c r="Z721" s="12">
        <v>0</v>
      </c>
      <c r="AA721" s="9">
        <v>100.122</v>
      </c>
      <c r="AB721" t="str">
        <f>IF(AND(SalesData[[#This Row],[Profit]]=0,SalesData[[#This Row],[Sales]]&gt;0),"Zero-Profit Order","OK")</f>
        <v>OK</v>
      </c>
      <c r="AC721" s="9">
        <f>IFERROR(SalesData[[#This Row],[Profit]]/SalesData[[#This Row],[Sales]],0)</f>
        <v>0.22</v>
      </c>
      <c r="AE721"/>
    </row>
    <row r="722" spans="1:31" x14ac:dyDescent="0.25">
      <c r="A722">
        <v>6918</v>
      </c>
      <c r="B722" t="s">
        <v>3592</v>
      </c>
      <c r="C722" s="2">
        <v>42879</v>
      </c>
      <c r="D722" s="13">
        <v>41994</v>
      </c>
      <c r="E722" s="8">
        <f>IF(SalesData[[#This Row],[Ship Date]]&lt;SalesData[[#This Row],[Order Date]], SalesData[[#This Row],[Ship Date]], SalesData[[#This Row],[Order Date]])</f>
        <v>41994</v>
      </c>
      <c r="F722" s="8">
        <f>IF(SalesData[[#This Row],[Ship Date]]&lt;SalesData[[#This Row],[Order Date]], SalesData[[#This Row],[Order Date]], SalesData[[#This Row],[Ship Date]])</f>
        <v>42879</v>
      </c>
      <c r="G722" s="11">
        <f>SalesData[[#This Row],[Shipdate fixed]] - SalesData[[#This Row],[Orderdate fixed]]</f>
        <v>885</v>
      </c>
      <c r="H722" s="11">
        <f>YEAR(SalesData[[#This Row],[Orderdate fixed]])</f>
        <v>2014</v>
      </c>
      <c r="I722" s="11" t="str">
        <f>"Q"&amp;ROUNDUP(MONTH(SalesData[[#This Row],[Orderdate fixed]])/3,0)</f>
        <v>Q4</v>
      </c>
      <c r="J722" s="8" t="str">
        <f>TEXT(SalesData[[#This Row],[Orderdate fixed]],"mmm")</f>
        <v>Dec</v>
      </c>
      <c r="K722" t="s">
        <v>38</v>
      </c>
      <c r="L722" t="s">
        <v>2747</v>
      </c>
      <c r="M722" s="14" t="s">
        <v>2748</v>
      </c>
      <c r="N722" t="s">
        <v>81</v>
      </c>
      <c r="O722" t="s">
        <v>26</v>
      </c>
      <c r="P722" t="s">
        <v>1830</v>
      </c>
      <c r="Q722" t="s">
        <v>50</v>
      </c>
      <c r="R722" s="5">
        <v>95823</v>
      </c>
      <c r="S722" t="s">
        <v>51</v>
      </c>
      <c r="T722" t="s">
        <v>1467</v>
      </c>
      <c r="U722" t="s">
        <v>31</v>
      </c>
      <c r="V722" t="s">
        <v>35</v>
      </c>
      <c r="W722" t="s">
        <v>1468</v>
      </c>
      <c r="X722" s="9">
        <v>1403.92</v>
      </c>
      <c r="Y722">
        <v>5</v>
      </c>
      <c r="Z722" s="12">
        <v>0.2</v>
      </c>
      <c r="AA722" s="9">
        <v>70.195999999999998</v>
      </c>
      <c r="AB722" t="str">
        <f>IF(AND(SalesData[[#This Row],[Profit]]=0,SalesData[[#This Row],[Sales]]&gt;0),"Zero-Profit Order","OK")</f>
        <v>OK</v>
      </c>
      <c r="AC722" s="9">
        <f>IFERROR(SalesData[[#This Row],[Profit]]/SalesData[[#This Row],[Sales]],0)</f>
        <v>4.9999999999999996E-2</v>
      </c>
      <c r="AE722"/>
    </row>
    <row r="723" spans="1:31" x14ac:dyDescent="0.25">
      <c r="A723">
        <v>1434</v>
      </c>
      <c r="B723" t="s">
        <v>1254</v>
      </c>
      <c r="C723" s="2">
        <v>42902</v>
      </c>
      <c r="D723" s="13">
        <v>41994</v>
      </c>
      <c r="E723" s="8">
        <f>IF(SalesData[[#This Row],[Ship Date]]&lt;SalesData[[#This Row],[Order Date]], SalesData[[#This Row],[Ship Date]], SalesData[[#This Row],[Order Date]])</f>
        <v>41994</v>
      </c>
      <c r="F723" s="8">
        <f>IF(SalesData[[#This Row],[Ship Date]]&lt;SalesData[[#This Row],[Order Date]], SalesData[[#This Row],[Order Date]], SalesData[[#This Row],[Ship Date]])</f>
        <v>42902</v>
      </c>
      <c r="G723" s="11">
        <f>SalesData[[#This Row],[Shipdate fixed]] - SalesData[[#This Row],[Orderdate fixed]]</f>
        <v>908</v>
      </c>
      <c r="H723" s="11">
        <f>YEAR(SalesData[[#This Row],[Orderdate fixed]])</f>
        <v>2014</v>
      </c>
      <c r="I723" s="11" t="str">
        <f>"Q"&amp;ROUNDUP(MONTH(SalesData[[#This Row],[Orderdate fixed]])/3,0)</f>
        <v>Q4</v>
      </c>
      <c r="J723" s="8" t="str">
        <f>TEXT(SalesData[[#This Row],[Orderdate fixed]],"mmm")</f>
        <v>Dec</v>
      </c>
      <c r="K723" t="s">
        <v>22</v>
      </c>
      <c r="L723" t="s">
        <v>1255</v>
      </c>
      <c r="M723" s="14" t="s">
        <v>1256</v>
      </c>
      <c r="N723" t="s">
        <v>25</v>
      </c>
      <c r="O723" t="s">
        <v>26</v>
      </c>
      <c r="P723" t="s">
        <v>835</v>
      </c>
      <c r="Q723" t="s">
        <v>1257</v>
      </c>
      <c r="R723" s="5">
        <v>35630</v>
      </c>
      <c r="S723" t="s">
        <v>29</v>
      </c>
      <c r="T723" t="s">
        <v>129</v>
      </c>
      <c r="U723" t="s">
        <v>31</v>
      </c>
      <c r="V723" t="s">
        <v>35</v>
      </c>
      <c r="W723" t="s">
        <v>130</v>
      </c>
      <c r="X723" s="9">
        <v>1819.86</v>
      </c>
      <c r="Y723">
        <v>14</v>
      </c>
      <c r="Z723" s="12">
        <v>0</v>
      </c>
      <c r="AA723" s="9">
        <v>163.78739999999999</v>
      </c>
      <c r="AB723" t="str">
        <f>IF(AND(SalesData[[#This Row],[Profit]]=0,SalesData[[#This Row],[Sales]]&gt;0),"Zero-Profit Order","OK")</f>
        <v>OK</v>
      </c>
      <c r="AC723" s="9">
        <f>IFERROR(SalesData[[#This Row],[Profit]]/SalesData[[#This Row],[Sales]],0)</f>
        <v>0.09</v>
      </c>
      <c r="AE723"/>
    </row>
    <row r="724" spans="1:31" x14ac:dyDescent="0.25">
      <c r="A724">
        <v>755</v>
      </c>
      <c r="B724" t="s">
        <v>759</v>
      </c>
      <c r="C724" s="2">
        <v>41912</v>
      </c>
      <c r="D724" s="13">
        <v>42350</v>
      </c>
      <c r="E724" s="8">
        <f>IF(SalesData[[#This Row],[Ship Date]]&lt;SalesData[[#This Row],[Order Date]], SalesData[[#This Row],[Ship Date]], SalesData[[#This Row],[Order Date]])</f>
        <v>41912</v>
      </c>
      <c r="F724" s="8">
        <f>IF(SalesData[[#This Row],[Ship Date]]&lt;SalesData[[#This Row],[Order Date]], SalesData[[#This Row],[Order Date]], SalesData[[#This Row],[Ship Date]])</f>
        <v>42350</v>
      </c>
      <c r="G724" s="11">
        <f>SalesData[[#This Row],[Shipdate fixed]] - SalesData[[#This Row],[Orderdate fixed]]</f>
        <v>438</v>
      </c>
      <c r="H724" s="11">
        <f>YEAR(SalesData[[#This Row],[Orderdate fixed]])</f>
        <v>2014</v>
      </c>
      <c r="I724" s="11" t="str">
        <f>"Q"&amp;ROUNDUP(MONTH(SalesData[[#This Row],[Orderdate fixed]])/3,0)</f>
        <v>Q3</v>
      </c>
      <c r="J724" s="8" t="str">
        <f>TEXT(SalesData[[#This Row],[Orderdate fixed]],"mmm")</f>
        <v>Sep</v>
      </c>
      <c r="K724" t="s">
        <v>38</v>
      </c>
      <c r="L724" t="s">
        <v>760</v>
      </c>
      <c r="M724" s="14" t="s">
        <v>761</v>
      </c>
      <c r="N724" t="s">
        <v>25</v>
      </c>
      <c r="O724" t="s">
        <v>26</v>
      </c>
      <c r="P724" t="s">
        <v>49</v>
      </c>
      <c r="Q724" t="s">
        <v>50</v>
      </c>
      <c r="R724" s="5">
        <v>90036</v>
      </c>
      <c r="S724" t="s">
        <v>51</v>
      </c>
      <c r="T724" t="s">
        <v>678</v>
      </c>
      <c r="U724" t="s">
        <v>31</v>
      </c>
      <c r="V724" t="s">
        <v>53</v>
      </c>
      <c r="W724" t="s">
        <v>679</v>
      </c>
      <c r="X724" s="9">
        <v>79.92</v>
      </c>
      <c r="Y724">
        <v>4</v>
      </c>
      <c r="Z724" s="12">
        <v>0</v>
      </c>
      <c r="AA724" s="9">
        <v>28.7712</v>
      </c>
      <c r="AB724" t="str">
        <f>IF(AND(SalesData[[#This Row],[Profit]]=0,SalesData[[#This Row],[Sales]]&gt;0),"Zero-Profit Order","OK")</f>
        <v>OK</v>
      </c>
      <c r="AC724" s="9">
        <f>IFERROR(SalesData[[#This Row],[Profit]]/SalesData[[#This Row],[Sales]],0)</f>
        <v>0.36</v>
      </c>
      <c r="AE724"/>
    </row>
    <row r="725" spans="1:31" x14ac:dyDescent="0.25">
      <c r="A725">
        <v>1156</v>
      </c>
      <c r="B725" t="s">
        <v>1054</v>
      </c>
      <c r="C725" s="2">
        <v>42908</v>
      </c>
      <c r="D725" s="13">
        <v>41994</v>
      </c>
      <c r="E725" s="8">
        <f>IF(SalesData[[#This Row],[Ship Date]]&lt;SalesData[[#This Row],[Order Date]], SalesData[[#This Row],[Ship Date]], SalesData[[#This Row],[Order Date]])</f>
        <v>41994</v>
      </c>
      <c r="F725" s="8">
        <f>IF(SalesData[[#This Row],[Ship Date]]&lt;SalesData[[#This Row],[Order Date]], SalesData[[#This Row],[Order Date]], SalesData[[#This Row],[Ship Date]])</f>
        <v>42908</v>
      </c>
      <c r="G725" s="11">
        <f>SalesData[[#This Row],[Shipdate fixed]] - SalesData[[#This Row],[Orderdate fixed]]</f>
        <v>914</v>
      </c>
      <c r="H725" s="11">
        <f>YEAR(SalesData[[#This Row],[Orderdate fixed]])</f>
        <v>2014</v>
      </c>
      <c r="I725" s="11" t="str">
        <f>"Q"&amp;ROUNDUP(MONTH(SalesData[[#This Row],[Orderdate fixed]])/3,0)</f>
        <v>Q4</v>
      </c>
      <c r="J725" s="8" t="str">
        <f>TEXT(SalesData[[#This Row],[Orderdate fixed]],"mmm")</f>
        <v>Dec</v>
      </c>
      <c r="K725" t="s">
        <v>78</v>
      </c>
      <c r="L725" t="s">
        <v>1055</v>
      </c>
      <c r="M725" s="14" t="s">
        <v>1056</v>
      </c>
      <c r="N725" t="s">
        <v>90</v>
      </c>
      <c r="O725" t="s">
        <v>26</v>
      </c>
      <c r="P725" t="s">
        <v>1057</v>
      </c>
      <c r="Q725" t="s">
        <v>697</v>
      </c>
      <c r="R725" s="5">
        <v>22801</v>
      </c>
      <c r="S725" t="s">
        <v>29</v>
      </c>
      <c r="T725" t="s">
        <v>1058</v>
      </c>
      <c r="U725" t="s">
        <v>31</v>
      </c>
      <c r="V725" t="s">
        <v>44</v>
      </c>
      <c r="W725" t="s">
        <v>1059</v>
      </c>
      <c r="X725" s="9">
        <v>2244.48</v>
      </c>
      <c r="Y725">
        <v>7</v>
      </c>
      <c r="Z725" s="12">
        <v>0</v>
      </c>
      <c r="AA725" s="9">
        <v>493.78559999999999</v>
      </c>
      <c r="AB725" t="str">
        <f>IF(AND(SalesData[[#This Row],[Profit]]=0,SalesData[[#This Row],[Sales]]&gt;0),"Zero-Profit Order","OK")</f>
        <v>OK</v>
      </c>
      <c r="AC725" s="9">
        <f>IFERROR(SalesData[[#This Row],[Profit]]/SalesData[[#This Row],[Sales]],0)</f>
        <v>0.22</v>
      </c>
      <c r="AE725"/>
    </row>
    <row r="726" spans="1:31" x14ac:dyDescent="0.25">
      <c r="A726">
        <v>8430</v>
      </c>
      <c r="B726" t="s">
        <v>4017</v>
      </c>
      <c r="C726" s="2">
        <v>42904</v>
      </c>
      <c r="D726" s="13">
        <v>42725</v>
      </c>
      <c r="E726" s="8">
        <f>IF(SalesData[[#This Row],[Ship Date]]&lt;SalesData[[#This Row],[Order Date]], SalesData[[#This Row],[Ship Date]], SalesData[[#This Row],[Order Date]])</f>
        <v>42725</v>
      </c>
      <c r="F726" s="8">
        <f>IF(SalesData[[#This Row],[Ship Date]]&lt;SalesData[[#This Row],[Order Date]], SalesData[[#This Row],[Order Date]], SalesData[[#This Row],[Ship Date]])</f>
        <v>42904</v>
      </c>
      <c r="G726" s="11">
        <f>SalesData[[#This Row],[Shipdate fixed]] - SalesData[[#This Row],[Orderdate fixed]]</f>
        <v>179</v>
      </c>
      <c r="H726" s="11">
        <f>YEAR(SalesData[[#This Row],[Orderdate fixed]])</f>
        <v>2016</v>
      </c>
      <c r="I726" s="11" t="str">
        <f>"Q"&amp;ROUNDUP(MONTH(SalesData[[#This Row],[Orderdate fixed]])/3,0)</f>
        <v>Q4</v>
      </c>
      <c r="J726" s="8" t="str">
        <f>TEXT(SalesData[[#This Row],[Orderdate fixed]],"mmm")</f>
        <v>Dec</v>
      </c>
      <c r="K726" t="s">
        <v>22</v>
      </c>
      <c r="L726" t="s">
        <v>2207</v>
      </c>
      <c r="M726" s="14" t="s">
        <v>2208</v>
      </c>
      <c r="N726" t="s">
        <v>25</v>
      </c>
      <c r="O726" t="s">
        <v>26</v>
      </c>
      <c r="P726" t="s">
        <v>3310</v>
      </c>
      <c r="Q726" t="s">
        <v>61</v>
      </c>
      <c r="R726" s="5">
        <v>19601</v>
      </c>
      <c r="S726" t="s">
        <v>62</v>
      </c>
      <c r="T726" t="s">
        <v>2587</v>
      </c>
      <c r="U726" t="s">
        <v>31</v>
      </c>
      <c r="V726" t="s">
        <v>53</v>
      </c>
      <c r="W726" t="s">
        <v>2588</v>
      </c>
      <c r="X726" s="9">
        <v>303.92</v>
      </c>
      <c r="Y726">
        <v>5</v>
      </c>
      <c r="Z726" s="12">
        <v>0.2</v>
      </c>
      <c r="AA726" s="9">
        <v>-30.391999999999999</v>
      </c>
      <c r="AB726" t="str">
        <f>IF(AND(SalesData[[#This Row],[Profit]]=0,SalesData[[#This Row],[Sales]]&gt;0),"Zero-Profit Order","OK")</f>
        <v>OK</v>
      </c>
      <c r="AC726" s="9">
        <f>IFERROR(SalesData[[#This Row],[Profit]]/SalesData[[#This Row],[Sales]],0)</f>
        <v>-9.9999999999999992E-2</v>
      </c>
      <c r="AE726"/>
    </row>
    <row r="727" spans="1:31" x14ac:dyDescent="0.25">
      <c r="A727">
        <v>5659</v>
      </c>
      <c r="B727" t="s">
        <v>3213</v>
      </c>
      <c r="C727" s="2">
        <v>42893</v>
      </c>
      <c r="D727" s="13">
        <v>42725</v>
      </c>
      <c r="E727" s="8">
        <f>IF(SalesData[[#This Row],[Ship Date]]&lt;SalesData[[#This Row],[Order Date]], SalesData[[#This Row],[Ship Date]], SalesData[[#This Row],[Order Date]])</f>
        <v>42725</v>
      </c>
      <c r="F727" s="8">
        <f>IF(SalesData[[#This Row],[Ship Date]]&lt;SalesData[[#This Row],[Order Date]], SalesData[[#This Row],[Order Date]], SalesData[[#This Row],[Ship Date]])</f>
        <v>42893</v>
      </c>
      <c r="G727" s="11">
        <f>SalesData[[#This Row],[Shipdate fixed]] - SalesData[[#This Row],[Orderdate fixed]]</f>
        <v>168</v>
      </c>
      <c r="H727" s="11">
        <f>YEAR(SalesData[[#This Row],[Orderdate fixed]])</f>
        <v>2016</v>
      </c>
      <c r="I727" s="11" t="str">
        <f>"Q"&amp;ROUNDUP(MONTH(SalesData[[#This Row],[Orderdate fixed]])/3,0)</f>
        <v>Q4</v>
      </c>
      <c r="J727" s="8" t="str">
        <f>TEXT(SalesData[[#This Row],[Orderdate fixed]],"mmm")</f>
        <v>Dec</v>
      </c>
      <c r="K727" t="s">
        <v>78</v>
      </c>
      <c r="L727" t="s">
        <v>1670</v>
      </c>
      <c r="M727" s="14" t="s">
        <v>1671</v>
      </c>
      <c r="N727" t="s">
        <v>90</v>
      </c>
      <c r="O727" t="s">
        <v>26</v>
      </c>
      <c r="P727" t="s">
        <v>3214</v>
      </c>
      <c r="Q727" t="s">
        <v>1498</v>
      </c>
      <c r="R727" s="5">
        <v>97301</v>
      </c>
      <c r="S727" t="s">
        <v>51</v>
      </c>
      <c r="T727" t="s">
        <v>1265</v>
      </c>
      <c r="U727" t="s">
        <v>31</v>
      </c>
      <c r="V727" t="s">
        <v>44</v>
      </c>
      <c r="W727" t="s">
        <v>1266</v>
      </c>
      <c r="X727" s="9">
        <v>377.45</v>
      </c>
      <c r="Y727">
        <v>5</v>
      </c>
      <c r="Z727" s="12">
        <v>0.5</v>
      </c>
      <c r="AA727" s="9">
        <v>-264.21499999999997</v>
      </c>
      <c r="AB727" t="str">
        <f>IF(AND(SalesData[[#This Row],[Profit]]=0,SalesData[[#This Row],[Sales]]&gt;0),"Zero-Profit Order","OK")</f>
        <v>OK</v>
      </c>
      <c r="AC727" s="9">
        <f>IFERROR(SalesData[[#This Row],[Profit]]/SalesData[[#This Row],[Sales]],0)</f>
        <v>-0.7</v>
      </c>
      <c r="AE727"/>
    </row>
    <row r="728" spans="1:31" x14ac:dyDescent="0.25">
      <c r="A728">
        <v>7579</v>
      </c>
      <c r="B728" t="s">
        <v>3777</v>
      </c>
      <c r="C728" s="2">
        <v>42894</v>
      </c>
      <c r="D728" s="13">
        <v>42725</v>
      </c>
      <c r="E728" s="8">
        <f>IF(SalesData[[#This Row],[Ship Date]]&lt;SalesData[[#This Row],[Order Date]], SalesData[[#This Row],[Ship Date]], SalesData[[#This Row],[Order Date]])</f>
        <v>42725</v>
      </c>
      <c r="F728" s="8">
        <f>IF(SalesData[[#This Row],[Ship Date]]&lt;SalesData[[#This Row],[Order Date]], SalesData[[#This Row],[Order Date]], SalesData[[#This Row],[Ship Date]])</f>
        <v>42894</v>
      </c>
      <c r="G728" s="11">
        <f>SalesData[[#This Row],[Shipdate fixed]] - SalesData[[#This Row],[Orderdate fixed]]</f>
        <v>169</v>
      </c>
      <c r="H728" s="11">
        <f>YEAR(SalesData[[#This Row],[Orderdate fixed]])</f>
        <v>2016</v>
      </c>
      <c r="I728" s="11" t="str">
        <f>"Q"&amp;ROUNDUP(MONTH(SalesData[[#This Row],[Orderdate fixed]])/3,0)</f>
        <v>Q4</v>
      </c>
      <c r="J728" s="8" t="str">
        <f>TEXT(SalesData[[#This Row],[Orderdate fixed]],"mmm")</f>
        <v>Dec</v>
      </c>
      <c r="K728" t="s">
        <v>78</v>
      </c>
      <c r="L728" t="s">
        <v>156</v>
      </c>
      <c r="M728" s="14" t="s">
        <v>157</v>
      </c>
      <c r="N728" t="s">
        <v>90</v>
      </c>
      <c r="O728" t="s">
        <v>26</v>
      </c>
      <c r="P728" t="s">
        <v>821</v>
      </c>
      <c r="Q728" t="s">
        <v>822</v>
      </c>
      <c r="R728" s="5">
        <v>68104</v>
      </c>
      <c r="S728" t="s">
        <v>84</v>
      </c>
      <c r="T728" t="s">
        <v>606</v>
      </c>
      <c r="U728" t="s">
        <v>31</v>
      </c>
      <c r="V728" t="s">
        <v>35</v>
      </c>
      <c r="W728" t="s">
        <v>607</v>
      </c>
      <c r="X728" s="9">
        <v>563.94000000000005</v>
      </c>
      <c r="Y728">
        <v>3</v>
      </c>
      <c r="Z728" s="12">
        <v>0</v>
      </c>
      <c r="AA728" s="9">
        <v>112.788</v>
      </c>
      <c r="AB728" t="str">
        <f>IF(AND(SalesData[[#This Row],[Profit]]=0,SalesData[[#This Row],[Sales]]&gt;0),"Zero-Profit Order","OK")</f>
        <v>OK</v>
      </c>
      <c r="AC728" s="9">
        <f>IFERROR(SalesData[[#This Row],[Profit]]/SalesData[[#This Row],[Sales]],0)</f>
        <v>0.19999999999999998</v>
      </c>
      <c r="AE728"/>
    </row>
    <row r="729" spans="1:31" x14ac:dyDescent="0.25">
      <c r="A729">
        <v>7655</v>
      </c>
      <c r="B729" t="s">
        <v>3796</v>
      </c>
      <c r="C729" s="2">
        <v>42835</v>
      </c>
      <c r="D729" s="13">
        <v>42047</v>
      </c>
      <c r="E729" s="8">
        <f>IF(SalesData[[#This Row],[Ship Date]]&lt;SalesData[[#This Row],[Order Date]], SalesData[[#This Row],[Ship Date]], SalesData[[#This Row],[Order Date]])</f>
        <v>42047</v>
      </c>
      <c r="F729" s="8">
        <f>IF(SalesData[[#This Row],[Ship Date]]&lt;SalesData[[#This Row],[Order Date]], SalesData[[#This Row],[Order Date]], SalesData[[#This Row],[Ship Date]])</f>
        <v>42835</v>
      </c>
      <c r="G729" s="11">
        <f>SalesData[[#This Row],[Shipdate fixed]] - SalesData[[#This Row],[Orderdate fixed]]</f>
        <v>788</v>
      </c>
      <c r="H729" s="11">
        <f>YEAR(SalesData[[#This Row],[Orderdate fixed]])</f>
        <v>2015</v>
      </c>
      <c r="I729" s="11" t="str">
        <f>"Q"&amp;ROUNDUP(MONTH(SalesData[[#This Row],[Orderdate fixed]])/3,0)</f>
        <v>Q1</v>
      </c>
      <c r="J729" s="8" t="str">
        <f>TEXT(SalesData[[#This Row],[Orderdate fixed]],"mmm")</f>
        <v>Feb</v>
      </c>
      <c r="K729" t="s">
        <v>22</v>
      </c>
      <c r="L729" t="s">
        <v>3797</v>
      </c>
      <c r="M729" s="14" t="s">
        <v>3798</v>
      </c>
      <c r="N729" t="s">
        <v>25</v>
      </c>
      <c r="O729" t="s">
        <v>26</v>
      </c>
      <c r="P729" t="s">
        <v>2400</v>
      </c>
      <c r="Q729" t="s">
        <v>1321</v>
      </c>
      <c r="R729" s="5">
        <v>89115</v>
      </c>
      <c r="S729" t="s">
        <v>51</v>
      </c>
      <c r="T729" t="s">
        <v>2946</v>
      </c>
      <c r="U729" t="s">
        <v>31</v>
      </c>
      <c r="V729" t="s">
        <v>53</v>
      </c>
      <c r="W729" t="s">
        <v>2947</v>
      </c>
      <c r="X729" s="9">
        <v>80.959999999999994</v>
      </c>
      <c r="Y729">
        <v>4</v>
      </c>
      <c r="Z729" s="12">
        <v>0</v>
      </c>
      <c r="AA729" s="9">
        <v>29.145600000000002</v>
      </c>
      <c r="AB729" t="str">
        <f>IF(AND(SalesData[[#This Row],[Profit]]=0,SalesData[[#This Row],[Sales]]&gt;0),"Zero-Profit Order","OK")</f>
        <v>OK</v>
      </c>
      <c r="AC729" s="9">
        <f>IFERROR(SalesData[[#This Row],[Profit]]/SalesData[[#This Row],[Sales]],0)</f>
        <v>0.36000000000000004</v>
      </c>
      <c r="AE729"/>
    </row>
    <row r="730" spans="1:31" x14ac:dyDescent="0.25">
      <c r="A730">
        <v>9327</v>
      </c>
      <c r="B730" t="s">
        <v>4229</v>
      </c>
      <c r="C730" s="2">
        <v>42366</v>
      </c>
      <c r="D730" s="13">
        <v>43017</v>
      </c>
      <c r="E730" s="8">
        <f>IF(SalesData[[#This Row],[Ship Date]]&lt;SalesData[[#This Row],[Order Date]], SalesData[[#This Row],[Ship Date]], SalesData[[#This Row],[Order Date]])</f>
        <v>42366</v>
      </c>
      <c r="F730" s="8">
        <f>IF(SalesData[[#This Row],[Ship Date]]&lt;SalesData[[#This Row],[Order Date]], SalesData[[#This Row],[Order Date]], SalesData[[#This Row],[Ship Date]])</f>
        <v>43017</v>
      </c>
      <c r="G730" s="11">
        <f>SalesData[[#This Row],[Shipdate fixed]] - SalesData[[#This Row],[Orderdate fixed]]</f>
        <v>651</v>
      </c>
      <c r="H730" s="11">
        <f>YEAR(SalesData[[#This Row],[Orderdate fixed]])</f>
        <v>2015</v>
      </c>
      <c r="I730" s="11" t="str">
        <f>"Q"&amp;ROUNDUP(MONTH(SalesData[[#This Row],[Orderdate fixed]])/3,0)</f>
        <v>Q4</v>
      </c>
      <c r="J730" s="8" t="str">
        <f>TEXT(SalesData[[#This Row],[Orderdate fixed]],"mmm")</f>
        <v>Dec</v>
      </c>
      <c r="K730" t="s">
        <v>78</v>
      </c>
      <c r="L730" t="s">
        <v>1897</v>
      </c>
      <c r="M730" s="14" t="s">
        <v>1898</v>
      </c>
      <c r="N730" t="s">
        <v>25</v>
      </c>
      <c r="O730" t="s">
        <v>26</v>
      </c>
      <c r="P730" t="s">
        <v>826</v>
      </c>
      <c r="Q730" t="s">
        <v>177</v>
      </c>
      <c r="R730" s="5">
        <v>98026</v>
      </c>
      <c r="S730" t="s">
        <v>51</v>
      </c>
      <c r="T730" t="s">
        <v>2776</v>
      </c>
      <c r="U730" t="s">
        <v>31</v>
      </c>
      <c r="V730" t="s">
        <v>53</v>
      </c>
      <c r="W730" t="s">
        <v>2777</v>
      </c>
      <c r="X730" s="9">
        <v>80.959999999999994</v>
      </c>
      <c r="Y730">
        <v>4</v>
      </c>
      <c r="Z730" s="12">
        <v>0</v>
      </c>
      <c r="AA730" s="9">
        <v>34.812800000000003</v>
      </c>
      <c r="AB730" t="str">
        <f>IF(AND(SalesData[[#This Row],[Profit]]=0,SalesData[[#This Row],[Sales]]&gt;0),"Zero-Profit Order","OK")</f>
        <v>OK</v>
      </c>
      <c r="AC730" s="9">
        <f>IFERROR(SalesData[[#This Row],[Profit]]/SalesData[[#This Row],[Sales]],0)</f>
        <v>0.43000000000000005</v>
      </c>
      <c r="AE730"/>
    </row>
    <row r="731" spans="1:31" x14ac:dyDescent="0.25">
      <c r="A731">
        <v>6647</v>
      </c>
      <c r="B731" t="s">
        <v>3516</v>
      </c>
      <c r="C731" s="2">
        <v>42870</v>
      </c>
      <c r="D731" s="13">
        <v>42725</v>
      </c>
      <c r="E731" s="8">
        <f>IF(SalesData[[#This Row],[Ship Date]]&lt;SalesData[[#This Row],[Order Date]], SalesData[[#This Row],[Ship Date]], SalesData[[#This Row],[Order Date]])</f>
        <v>42725</v>
      </c>
      <c r="F731" s="8">
        <f>IF(SalesData[[#This Row],[Ship Date]]&lt;SalesData[[#This Row],[Order Date]], SalesData[[#This Row],[Order Date]], SalesData[[#This Row],[Ship Date]])</f>
        <v>42870</v>
      </c>
      <c r="G731" s="11">
        <f>SalesData[[#This Row],[Shipdate fixed]] - SalesData[[#This Row],[Orderdate fixed]]</f>
        <v>145</v>
      </c>
      <c r="H731" s="11">
        <f>YEAR(SalesData[[#This Row],[Orderdate fixed]])</f>
        <v>2016</v>
      </c>
      <c r="I731" s="11" t="str">
        <f>"Q"&amp;ROUNDUP(MONTH(SalesData[[#This Row],[Orderdate fixed]])/3,0)</f>
        <v>Q4</v>
      </c>
      <c r="J731" s="8" t="str">
        <f>TEXT(SalesData[[#This Row],[Orderdate fixed]],"mmm")</f>
        <v>Dec</v>
      </c>
      <c r="K731" t="s">
        <v>38</v>
      </c>
      <c r="L731" t="s">
        <v>1332</v>
      </c>
      <c r="M731" s="14" t="s">
        <v>1333</v>
      </c>
      <c r="N731" t="s">
        <v>90</v>
      </c>
      <c r="O731" t="s">
        <v>26</v>
      </c>
      <c r="P731" t="s">
        <v>859</v>
      </c>
      <c r="Q731" t="s">
        <v>1498</v>
      </c>
      <c r="R731" s="5">
        <v>97477</v>
      </c>
      <c r="S731" t="s">
        <v>51</v>
      </c>
      <c r="T731" t="s">
        <v>288</v>
      </c>
      <c r="U731" t="s">
        <v>31</v>
      </c>
      <c r="V731" t="s">
        <v>44</v>
      </c>
      <c r="W731" t="s">
        <v>289</v>
      </c>
      <c r="X731" s="9">
        <v>564.19500000000005</v>
      </c>
      <c r="Y731">
        <v>3</v>
      </c>
      <c r="Z731" s="12">
        <v>0.5</v>
      </c>
      <c r="AA731" s="9">
        <v>-304.6653</v>
      </c>
      <c r="AB731" t="str">
        <f>IF(AND(SalesData[[#This Row],[Profit]]=0,SalesData[[#This Row],[Sales]]&gt;0),"Zero-Profit Order","OK")</f>
        <v>OK</v>
      </c>
      <c r="AC731" s="9">
        <f>IFERROR(SalesData[[#This Row],[Profit]]/SalesData[[#This Row],[Sales]],0)</f>
        <v>-0.53999999999999992</v>
      </c>
      <c r="AE731"/>
    </row>
    <row r="732" spans="1:31" x14ac:dyDescent="0.25">
      <c r="A732">
        <v>129</v>
      </c>
      <c r="B732" t="s">
        <v>198</v>
      </c>
      <c r="C732" s="2">
        <v>42111</v>
      </c>
      <c r="D732" s="13">
        <v>42654</v>
      </c>
      <c r="E732" s="8">
        <f>IF(SalesData[[#This Row],[Ship Date]]&lt;SalesData[[#This Row],[Order Date]], SalesData[[#This Row],[Ship Date]], SalesData[[#This Row],[Order Date]])</f>
        <v>42111</v>
      </c>
      <c r="F732" s="8">
        <f>IF(SalesData[[#This Row],[Ship Date]]&lt;SalesData[[#This Row],[Order Date]], SalesData[[#This Row],[Order Date]], SalesData[[#This Row],[Ship Date]])</f>
        <v>42654</v>
      </c>
      <c r="G732" s="11">
        <f>SalesData[[#This Row],[Shipdate fixed]] - SalesData[[#This Row],[Orderdate fixed]]</f>
        <v>543</v>
      </c>
      <c r="H732" s="11">
        <f>YEAR(SalesData[[#This Row],[Orderdate fixed]])</f>
        <v>2015</v>
      </c>
      <c r="I732" s="11" t="str">
        <f>"Q"&amp;ROUNDUP(MONTH(SalesData[[#This Row],[Orderdate fixed]])/3,0)</f>
        <v>Q2</v>
      </c>
      <c r="J732" s="8" t="str">
        <f>TEXT(SalesData[[#This Row],[Orderdate fixed]],"mmm")</f>
        <v>Apr</v>
      </c>
      <c r="K732" t="s">
        <v>22</v>
      </c>
      <c r="L732" t="s">
        <v>199</v>
      </c>
      <c r="M732" s="14" t="s">
        <v>200</v>
      </c>
      <c r="N732" t="s">
        <v>90</v>
      </c>
      <c r="O732" t="s">
        <v>26</v>
      </c>
      <c r="P732" t="s">
        <v>49</v>
      </c>
      <c r="Q732" t="s">
        <v>50</v>
      </c>
      <c r="R732" s="5">
        <v>90004</v>
      </c>
      <c r="S732" t="s">
        <v>51</v>
      </c>
      <c r="T732" t="s">
        <v>122</v>
      </c>
      <c r="U732" t="s">
        <v>31</v>
      </c>
      <c r="V732" t="s">
        <v>35</v>
      </c>
      <c r="W732" t="s">
        <v>201</v>
      </c>
      <c r="X732" s="9">
        <v>81.424000000000007</v>
      </c>
      <c r="Y732">
        <v>2</v>
      </c>
      <c r="Z732" s="12">
        <v>0.2</v>
      </c>
      <c r="AA732" s="9">
        <v>-9.1601999999999997</v>
      </c>
      <c r="AB732" t="str">
        <f>IF(AND(SalesData[[#This Row],[Profit]]=0,SalesData[[#This Row],[Sales]]&gt;0),"Zero-Profit Order","OK")</f>
        <v>OK</v>
      </c>
      <c r="AC732" s="9">
        <f>IFERROR(SalesData[[#This Row],[Profit]]/SalesData[[#This Row],[Sales]],0)</f>
        <v>-0.11249999999999999</v>
      </c>
      <c r="AE732"/>
    </row>
    <row r="733" spans="1:31" x14ac:dyDescent="0.25">
      <c r="A733">
        <v>3771</v>
      </c>
      <c r="B733" t="s">
        <v>2539</v>
      </c>
      <c r="C733" s="2">
        <v>42889</v>
      </c>
      <c r="D733" s="13">
        <v>42725</v>
      </c>
      <c r="E733" s="8">
        <f>IF(SalesData[[#This Row],[Ship Date]]&lt;SalesData[[#This Row],[Order Date]], SalesData[[#This Row],[Ship Date]], SalesData[[#This Row],[Order Date]])</f>
        <v>42725</v>
      </c>
      <c r="F733" s="8">
        <f>IF(SalesData[[#This Row],[Ship Date]]&lt;SalesData[[#This Row],[Order Date]], SalesData[[#This Row],[Order Date]], SalesData[[#This Row],[Ship Date]])</f>
        <v>42889</v>
      </c>
      <c r="G733" s="11">
        <f>SalesData[[#This Row],[Shipdate fixed]] - SalesData[[#This Row],[Orderdate fixed]]</f>
        <v>164</v>
      </c>
      <c r="H733" s="11">
        <f>YEAR(SalesData[[#This Row],[Orderdate fixed]])</f>
        <v>2016</v>
      </c>
      <c r="I733" s="11" t="str">
        <f>"Q"&amp;ROUNDUP(MONTH(SalesData[[#This Row],[Orderdate fixed]])/3,0)</f>
        <v>Q4</v>
      </c>
      <c r="J733" s="8" t="str">
        <f>TEXT(SalesData[[#This Row],[Orderdate fixed]],"mmm")</f>
        <v>Dec</v>
      </c>
      <c r="K733" t="s">
        <v>38</v>
      </c>
      <c r="L733" t="s">
        <v>2540</v>
      </c>
      <c r="M733" s="14" t="s">
        <v>2541</v>
      </c>
      <c r="N733" t="s">
        <v>25</v>
      </c>
      <c r="O733" t="s">
        <v>26</v>
      </c>
      <c r="P733" t="s">
        <v>310</v>
      </c>
      <c r="Q733" t="s">
        <v>50</v>
      </c>
      <c r="R733" s="5">
        <v>94122</v>
      </c>
      <c r="S733" t="s">
        <v>51</v>
      </c>
      <c r="T733" t="s">
        <v>593</v>
      </c>
      <c r="U733" t="s">
        <v>31</v>
      </c>
      <c r="V733" t="s">
        <v>44</v>
      </c>
      <c r="W733" t="s">
        <v>594</v>
      </c>
      <c r="X733" s="9">
        <v>2003.52</v>
      </c>
      <c r="Y733">
        <v>6</v>
      </c>
      <c r="Z733" s="12">
        <v>0.2</v>
      </c>
      <c r="AA733" s="9">
        <v>-325.572</v>
      </c>
      <c r="AB733" t="str">
        <f>IF(AND(SalesData[[#This Row],[Profit]]=0,SalesData[[#This Row],[Sales]]&gt;0),"Zero-Profit Order","OK")</f>
        <v>OK</v>
      </c>
      <c r="AC733" s="9">
        <f>IFERROR(SalesData[[#This Row],[Profit]]/SalesData[[#This Row],[Sales]],0)</f>
        <v>-0.16250000000000001</v>
      </c>
      <c r="AE733"/>
    </row>
    <row r="734" spans="1:31" x14ac:dyDescent="0.25">
      <c r="A734">
        <v>4104</v>
      </c>
      <c r="B734" t="s">
        <v>2695</v>
      </c>
      <c r="C734" s="2">
        <v>42922</v>
      </c>
      <c r="D734" s="13">
        <v>43090</v>
      </c>
      <c r="E734" s="8">
        <f>IF(SalesData[[#This Row],[Ship Date]]&lt;SalesData[[#This Row],[Order Date]], SalesData[[#This Row],[Ship Date]], SalesData[[#This Row],[Order Date]])</f>
        <v>42922</v>
      </c>
      <c r="F734" s="8">
        <f>IF(SalesData[[#This Row],[Ship Date]]&lt;SalesData[[#This Row],[Order Date]], SalesData[[#This Row],[Order Date]], SalesData[[#This Row],[Ship Date]])</f>
        <v>43090</v>
      </c>
      <c r="G734" s="11">
        <f>SalesData[[#This Row],[Shipdate fixed]] - SalesData[[#This Row],[Orderdate fixed]]</f>
        <v>168</v>
      </c>
      <c r="H734" s="11">
        <f>YEAR(SalesData[[#This Row],[Orderdate fixed]])</f>
        <v>2017</v>
      </c>
      <c r="I734" s="11" t="str">
        <f>"Q"&amp;ROUNDUP(MONTH(SalesData[[#This Row],[Orderdate fixed]])/3,0)</f>
        <v>Q3</v>
      </c>
      <c r="J734" s="8" t="str">
        <f>TEXT(SalesData[[#This Row],[Orderdate fixed]],"mmm")</f>
        <v>Jul</v>
      </c>
      <c r="K734" t="s">
        <v>407</v>
      </c>
      <c r="L734" t="s">
        <v>652</v>
      </c>
      <c r="M734" s="14" t="s">
        <v>653</v>
      </c>
      <c r="N734" t="s">
        <v>90</v>
      </c>
      <c r="O734" t="s">
        <v>26</v>
      </c>
      <c r="P734" t="s">
        <v>2696</v>
      </c>
      <c r="Q734" t="s">
        <v>822</v>
      </c>
      <c r="R734" s="5">
        <v>68025</v>
      </c>
      <c r="S734" t="s">
        <v>84</v>
      </c>
      <c r="T734" t="s">
        <v>908</v>
      </c>
      <c r="U734" t="s">
        <v>31</v>
      </c>
      <c r="V734" t="s">
        <v>53</v>
      </c>
      <c r="W734" t="s">
        <v>298</v>
      </c>
      <c r="X734" s="9">
        <v>15.92</v>
      </c>
      <c r="Y734">
        <v>2</v>
      </c>
      <c r="Z734" s="12">
        <v>0</v>
      </c>
      <c r="AA734" s="9">
        <v>7.0048000000000004</v>
      </c>
      <c r="AB734" t="str">
        <f>IF(AND(SalesData[[#This Row],[Profit]]=0,SalesData[[#This Row],[Sales]]&gt;0),"Zero-Profit Order","OK")</f>
        <v>OK</v>
      </c>
      <c r="AC734" s="9">
        <f>IFERROR(SalesData[[#This Row],[Profit]]/SalesData[[#This Row],[Sales]],0)</f>
        <v>0.44</v>
      </c>
      <c r="AE734"/>
    </row>
    <row r="735" spans="1:31" x14ac:dyDescent="0.25">
      <c r="A735">
        <v>4185</v>
      </c>
      <c r="B735" t="s">
        <v>2713</v>
      </c>
      <c r="C735" s="2">
        <v>42098</v>
      </c>
      <c r="D735" s="13">
        <v>42563</v>
      </c>
      <c r="E735" s="8">
        <f>IF(SalesData[[#This Row],[Ship Date]]&lt;SalesData[[#This Row],[Order Date]], SalesData[[#This Row],[Ship Date]], SalesData[[#This Row],[Order Date]])</f>
        <v>42098</v>
      </c>
      <c r="F735" s="8">
        <f>IF(SalesData[[#This Row],[Ship Date]]&lt;SalesData[[#This Row],[Order Date]], SalesData[[#This Row],[Order Date]], SalesData[[#This Row],[Ship Date]])</f>
        <v>42563</v>
      </c>
      <c r="G735" s="11">
        <f>SalesData[[#This Row],[Shipdate fixed]] - SalesData[[#This Row],[Orderdate fixed]]</f>
        <v>465</v>
      </c>
      <c r="H735" s="11">
        <f>YEAR(SalesData[[#This Row],[Orderdate fixed]])</f>
        <v>2015</v>
      </c>
      <c r="I735" s="11" t="str">
        <f>"Q"&amp;ROUNDUP(MONTH(SalesData[[#This Row],[Orderdate fixed]])/3,0)</f>
        <v>Q2</v>
      </c>
      <c r="J735" s="8" t="str">
        <f>TEXT(SalesData[[#This Row],[Orderdate fixed]],"mmm")</f>
        <v>Apr</v>
      </c>
      <c r="K735" t="s">
        <v>78</v>
      </c>
      <c r="L735" t="s">
        <v>1984</v>
      </c>
      <c r="M735" s="14" t="s">
        <v>1985</v>
      </c>
      <c r="N735" t="s">
        <v>81</v>
      </c>
      <c r="O735" t="s">
        <v>26</v>
      </c>
      <c r="P735" t="s">
        <v>221</v>
      </c>
      <c r="Q735" t="s">
        <v>415</v>
      </c>
      <c r="R735" s="5">
        <v>2038</v>
      </c>
      <c r="S735" t="s">
        <v>62</v>
      </c>
      <c r="T735" t="s">
        <v>2714</v>
      </c>
      <c r="U735" t="s">
        <v>31</v>
      </c>
      <c r="V735" t="s">
        <v>32</v>
      </c>
      <c r="W735" t="s">
        <v>2715</v>
      </c>
      <c r="X735" s="9">
        <v>81.94</v>
      </c>
      <c r="Y735">
        <v>1</v>
      </c>
      <c r="Z735" s="12">
        <v>0</v>
      </c>
      <c r="AA735" s="9">
        <v>20.484999999999999</v>
      </c>
      <c r="AB735" t="str">
        <f>IF(AND(SalesData[[#This Row],[Profit]]=0,SalesData[[#This Row],[Sales]]&gt;0),"Zero-Profit Order","OK")</f>
        <v>OK</v>
      </c>
      <c r="AC735" s="9">
        <f>IFERROR(SalesData[[#This Row],[Profit]]/SalesData[[#This Row],[Sales]],0)</f>
        <v>0.25</v>
      </c>
      <c r="AE735"/>
    </row>
    <row r="736" spans="1:31" x14ac:dyDescent="0.25">
      <c r="A736">
        <v>2966</v>
      </c>
      <c r="B736" t="s">
        <v>2182</v>
      </c>
      <c r="C736" s="2">
        <v>42883</v>
      </c>
      <c r="D736" s="13">
        <v>43090</v>
      </c>
      <c r="E736" s="8">
        <f>IF(SalesData[[#This Row],[Ship Date]]&lt;SalesData[[#This Row],[Order Date]], SalesData[[#This Row],[Ship Date]], SalesData[[#This Row],[Order Date]])</f>
        <v>42883</v>
      </c>
      <c r="F736" s="8">
        <f>IF(SalesData[[#This Row],[Ship Date]]&lt;SalesData[[#This Row],[Order Date]], SalesData[[#This Row],[Order Date]], SalesData[[#This Row],[Ship Date]])</f>
        <v>43090</v>
      </c>
      <c r="G736" s="11">
        <f>SalesData[[#This Row],[Shipdate fixed]] - SalesData[[#This Row],[Orderdate fixed]]</f>
        <v>207</v>
      </c>
      <c r="H736" s="11">
        <f>YEAR(SalesData[[#This Row],[Orderdate fixed]])</f>
        <v>2017</v>
      </c>
      <c r="I736" s="11" t="str">
        <f>"Q"&amp;ROUNDUP(MONTH(SalesData[[#This Row],[Orderdate fixed]])/3,0)</f>
        <v>Q2</v>
      </c>
      <c r="J736" s="8" t="str">
        <f>TEXT(SalesData[[#This Row],[Orderdate fixed]],"mmm")</f>
        <v>May</v>
      </c>
      <c r="K736" t="s">
        <v>22</v>
      </c>
      <c r="L736" t="s">
        <v>2183</v>
      </c>
      <c r="M736" s="14" t="s">
        <v>2184</v>
      </c>
      <c r="N736" t="s">
        <v>81</v>
      </c>
      <c r="O736" t="s">
        <v>26</v>
      </c>
      <c r="P736" t="s">
        <v>742</v>
      </c>
      <c r="Q736" t="s">
        <v>50</v>
      </c>
      <c r="R736" s="5">
        <v>92054</v>
      </c>
      <c r="S736" t="s">
        <v>51</v>
      </c>
      <c r="T736" t="s">
        <v>2185</v>
      </c>
      <c r="U736" t="s">
        <v>31</v>
      </c>
      <c r="V736" t="s">
        <v>53</v>
      </c>
      <c r="W736" t="s">
        <v>2186</v>
      </c>
      <c r="X736" s="9">
        <v>18.96</v>
      </c>
      <c r="Y736">
        <v>2</v>
      </c>
      <c r="Z736" s="12">
        <v>0</v>
      </c>
      <c r="AA736" s="9">
        <v>7.5839999999999996</v>
      </c>
      <c r="AB736" t="str">
        <f>IF(AND(SalesData[[#This Row],[Profit]]=0,SalesData[[#This Row],[Sales]]&gt;0),"Zero-Profit Order","OK")</f>
        <v>OK</v>
      </c>
      <c r="AC736" s="9">
        <f>IFERROR(SalesData[[#This Row],[Profit]]/SalesData[[#This Row],[Sales]],0)</f>
        <v>0.39999999999999997</v>
      </c>
      <c r="AE736"/>
    </row>
    <row r="737" spans="1:31" x14ac:dyDescent="0.25">
      <c r="A737">
        <v>8373</v>
      </c>
      <c r="B737" t="s">
        <v>3993</v>
      </c>
      <c r="C737" s="2">
        <v>42776</v>
      </c>
      <c r="D737" s="13">
        <v>42381</v>
      </c>
      <c r="E737" s="8">
        <f>IF(SalesData[[#This Row],[Ship Date]]&lt;SalesData[[#This Row],[Order Date]], SalesData[[#This Row],[Ship Date]], SalesData[[#This Row],[Order Date]])</f>
        <v>42381</v>
      </c>
      <c r="F737" s="8">
        <f>IF(SalesData[[#This Row],[Ship Date]]&lt;SalesData[[#This Row],[Order Date]], SalesData[[#This Row],[Order Date]], SalesData[[#This Row],[Ship Date]])</f>
        <v>42776</v>
      </c>
      <c r="G737" s="11">
        <f>SalesData[[#This Row],[Shipdate fixed]] - SalesData[[#This Row],[Orderdate fixed]]</f>
        <v>395</v>
      </c>
      <c r="H737" s="11">
        <f>YEAR(SalesData[[#This Row],[Orderdate fixed]])</f>
        <v>2016</v>
      </c>
      <c r="I737" s="11" t="str">
        <f>"Q"&amp;ROUNDUP(MONTH(SalesData[[#This Row],[Orderdate fixed]])/3,0)</f>
        <v>Q1</v>
      </c>
      <c r="J737" s="8" t="str">
        <f>TEXT(SalesData[[#This Row],[Orderdate fixed]],"mmm")</f>
        <v>Jan</v>
      </c>
      <c r="K737" t="s">
        <v>38</v>
      </c>
      <c r="L737" t="s">
        <v>3994</v>
      </c>
      <c r="M737" s="14" t="s">
        <v>3995</v>
      </c>
      <c r="N737" t="s">
        <v>90</v>
      </c>
      <c r="O737" t="s">
        <v>26</v>
      </c>
      <c r="P737" t="s">
        <v>176</v>
      </c>
      <c r="Q737" t="s">
        <v>177</v>
      </c>
      <c r="R737" s="5">
        <v>98105</v>
      </c>
      <c r="S737" t="s">
        <v>51</v>
      </c>
      <c r="T737" t="s">
        <v>1130</v>
      </c>
      <c r="U737" t="s">
        <v>31</v>
      </c>
      <c r="V737" t="s">
        <v>53</v>
      </c>
      <c r="W737" t="s">
        <v>1131</v>
      </c>
      <c r="X737" s="9">
        <v>82.26</v>
      </c>
      <c r="Y737">
        <v>3</v>
      </c>
      <c r="Z737" s="12">
        <v>0</v>
      </c>
      <c r="AA737" s="9">
        <v>33.726599999999998</v>
      </c>
      <c r="AB737" t="str">
        <f>IF(AND(SalesData[[#This Row],[Profit]]=0,SalesData[[#This Row],[Sales]]&gt;0),"Zero-Profit Order","OK")</f>
        <v>OK</v>
      </c>
      <c r="AC737" s="9">
        <f>IFERROR(SalesData[[#This Row],[Profit]]/SalesData[[#This Row],[Sales]],0)</f>
        <v>0.40999999999999992</v>
      </c>
      <c r="AE737"/>
    </row>
    <row r="738" spans="1:31" x14ac:dyDescent="0.25">
      <c r="A738">
        <v>4319</v>
      </c>
      <c r="B738" t="s">
        <v>2767</v>
      </c>
      <c r="C738" s="2">
        <v>42374</v>
      </c>
      <c r="D738" s="13">
        <v>43051</v>
      </c>
      <c r="E738" s="8">
        <f>IF(SalesData[[#This Row],[Ship Date]]&lt;SalesData[[#This Row],[Order Date]], SalesData[[#This Row],[Ship Date]], SalesData[[#This Row],[Order Date]])</f>
        <v>42374</v>
      </c>
      <c r="F738" s="8">
        <f>IF(SalesData[[#This Row],[Ship Date]]&lt;SalesData[[#This Row],[Order Date]], SalesData[[#This Row],[Order Date]], SalesData[[#This Row],[Ship Date]])</f>
        <v>43051</v>
      </c>
      <c r="G738" s="11">
        <f>SalesData[[#This Row],[Shipdate fixed]] - SalesData[[#This Row],[Orderdate fixed]]</f>
        <v>677</v>
      </c>
      <c r="H738" s="11">
        <f>YEAR(SalesData[[#This Row],[Orderdate fixed]])</f>
        <v>2016</v>
      </c>
      <c r="I738" s="11" t="str">
        <f>"Q"&amp;ROUNDUP(MONTH(SalesData[[#This Row],[Orderdate fixed]])/3,0)</f>
        <v>Q1</v>
      </c>
      <c r="J738" s="8" t="str">
        <f>TEXT(SalesData[[#This Row],[Orderdate fixed]],"mmm")</f>
        <v>Jan</v>
      </c>
      <c r="K738" t="s">
        <v>38</v>
      </c>
      <c r="L738" t="s">
        <v>1425</v>
      </c>
      <c r="M738" s="14" t="s">
        <v>1426</v>
      </c>
      <c r="N738" t="s">
        <v>25</v>
      </c>
      <c r="O738" t="s">
        <v>26</v>
      </c>
      <c r="P738" t="s">
        <v>616</v>
      </c>
      <c r="Q738" t="s">
        <v>697</v>
      </c>
      <c r="R738" s="5">
        <v>23223</v>
      </c>
      <c r="S738" t="s">
        <v>29</v>
      </c>
      <c r="T738" t="s">
        <v>2768</v>
      </c>
      <c r="U738" t="s">
        <v>31</v>
      </c>
      <c r="V738" t="s">
        <v>53</v>
      </c>
      <c r="W738" t="s">
        <v>2769</v>
      </c>
      <c r="X738" s="9">
        <v>82.38</v>
      </c>
      <c r="Y738">
        <v>6</v>
      </c>
      <c r="Z738" s="12">
        <v>0</v>
      </c>
      <c r="AA738" s="9">
        <v>25.537800000000001</v>
      </c>
      <c r="AB738" t="str">
        <f>IF(AND(SalesData[[#This Row],[Profit]]=0,SalesData[[#This Row],[Sales]]&gt;0),"Zero-Profit Order","OK")</f>
        <v>OK</v>
      </c>
      <c r="AC738" s="9">
        <f>IFERROR(SalesData[[#This Row],[Profit]]/SalesData[[#This Row],[Sales]],0)</f>
        <v>0.31000000000000005</v>
      </c>
      <c r="AE738"/>
    </row>
    <row r="739" spans="1:31" x14ac:dyDescent="0.25">
      <c r="A739">
        <v>2963</v>
      </c>
      <c r="B739" t="s">
        <v>2182</v>
      </c>
      <c r="C739" s="2">
        <v>42881</v>
      </c>
      <c r="D739" s="13">
        <v>43090</v>
      </c>
      <c r="E739" s="8">
        <f>IF(SalesData[[#This Row],[Ship Date]]&lt;SalesData[[#This Row],[Order Date]], SalesData[[#This Row],[Ship Date]], SalesData[[#This Row],[Order Date]])</f>
        <v>42881</v>
      </c>
      <c r="F739" s="8">
        <f>IF(SalesData[[#This Row],[Ship Date]]&lt;SalesData[[#This Row],[Order Date]], SalesData[[#This Row],[Order Date]], SalesData[[#This Row],[Ship Date]])</f>
        <v>43090</v>
      </c>
      <c r="G739" s="11">
        <f>SalesData[[#This Row],[Shipdate fixed]] - SalesData[[#This Row],[Orderdate fixed]]</f>
        <v>209</v>
      </c>
      <c r="H739" s="11">
        <f>YEAR(SalesData[[#This Row],[Orderdate fixed]])</f>
        <v>2017</v>
      </c>
      <c r="I739" s="11" t="str">
        <f>"Q"&amp;ROUNDUP(MONTH(SalesData[[#This Row],[Orderdate fixed]])/3,0)</f>
        <v>Q2</v>
      </c>
      <c r="J739" s="8" t="str">
        <f>TEXT(SalesData[[#This Row],[Orderdate fixed]],"mmm")</f>
        <v>May</v>
      </c>
      <c r="K739" t="s">
        <v>22</v>
      </c>
      <c r="L739" t="s">
        <v>2183</v>
      </c>
      <c r="M739" s="14" t="s">
        <v>2184</v>
      </c>
      <c r="N739" t="s">
        <v>81</v>
      </c>
      <c r="O739" t="s">
        <v>26</v>
      </c>
      <c r="P739" t="s">
        <v>742</v>
      </c>
      <c r="Q739" t="s">
        <v>50</v>
      </c>
      <c r="R739" s="5">
        <v>92054</v>
      </c>
      <c r="S739" t="s">
        <v>51</v>
      </c>
      <c r="T739" t="s">
        <v>63</v>
      </c>
      <c r="U739" t="s">
        <v>31</v>
      </c>
      <c r="V739" t="s">
        <v>35</v>
      </c>
      <c r="W739" t="s">
        <v>64</v>
      </c>
      <c r="X739" s="9">
        <v>81.567999999999998</v>
      </c>
      <c r="Y739">
        <v>2</v>
      </c>
      <c r="Z739" s="12">
        <v>0.2</v>
      </c>
      <c r="AA739" s="9">
        <v>9.1763999999999992</v>
      </c>
      <c r="AB739" t="str">
        <f>IF(AND(SalesData[[#This Row],[Profit]]=0,SalesData[[#This Row],[Sales]]&gt;0),"Zero-Profit Order","OK")</f>
        <v>OK</v>
      </c>
      <c r="AC739" s="9">
        <f>IFERROR(SalesData[[#This Row],[Profit]]/SalesData[[#This Row],[Sales]],0)</f>
        <v>0.11249999999999999</v>
      </c>
      <c r="AE739"/>
    </row>
    <row r="740" spans="1:31" x14ac:dyDescent="0.25">
      <c r="A740">
        <v>8228</v>
      </c>
      <c r="B740" t="s">
        <v>3957</v>
      </c>
      <c r="C740" s="2">
        <v>42050</v>
      </c>
      <c r="D740" s="13">
        <v>42586</v>
      </c>
      <c r="E740" s="8">
        <f>IF(SalesData[[#This Row],[Ship Date]]&lt;SalesData[[#This Row],[Order Date]], SalesData[[#This Row],[Ship Date]], SalesData[[#This Row],[Order Date]])</f>
        <v>42050</v>
      </c>
      <c r="F740" s="8">
        <f>IF(SalesData[[#This Row],[Ship Date]]&lt;SalesData[[#This Row],[Order Date]], SalesData[[#This Row],[Order Date]], SalesData[[#This Row],[Ship Date]])</f>
        <v>42586</v>
      </c>
      <c r="G740" s="11">
        <f>SalesData[[#This Row],[Shipdate fixed]] - SalesData[[#This Row],[Orderdate fixed]]</f>
        <v>536</v>
      </c>
      <c r="H740" s="11">
        <f>YEAR(SalesData[[#This Row],[Orderdate fixed]])</f>
        <v>2015</v>
      </c>
      <c r="I740" s="11" t="str">
        <f>"Q"&amp;ROUNDUP(MONTH(SalesData[[#This Row],[Orderdate fixed]])/3,0)</f>
        <v>Q1</v>
      </c>
      <c r="J740" s="8" t="str">
        <f>TEXT(SalesData[[#This Row],[Orderdate fixed]],"mmm")</f>
        <v>Feb</v>
      </c>
      <c r="K740" t="s">
        <v>22</v>
      </c>
      <c r="L740" t="s">
        <v>1801</v>
      </c>
      <c r="M740" s="14" t="s">
        <v>1802</v>
      </c>
      <c r="N740" t="s">
        <v>90</v>
      </c>
      <c r="O740" t="s">
        <v>26</v>
      </c>
      <c r="P740" t="s">
        <v>108</v>
      </c>
      <c r="Q740" t="s">
        <v>109</v>
      </c>
      <c r="R740" s="5">
        <v>12180</v>
      </c>
      <c r="S740" t="s">
        <v>62</v>
      </c>
      <c r="T740" t="s">
        <v>577</v>
      </c>
      <c r="U740" t="s">
        <v>31</v>
      </c>
      <c r="V740" t="s">
        <v>53</v>
      </c>
      <c r="W740" t="s">
        <v>578</v>
      </c>
      <c r="X740" s="9">
        <v>82.64</v>
      </c>
      <c r="Y740">
        <v>2</v>
      </c>
      <c r="Z740" s="12">
        <v>0</v>
      </c>
      <c r="AA740" s="9">
        <v>7.4375999999999998</v>
      </c>
      <c r="AB740" t="str">
        <f>IF(AND(SalesData[[#This Row],[Profit]]=0,SalesData[[#This Row],[Sales]]&gt;0),"Zero-Profit Order","OK")</f>
        <v>OK</v>
      </c>
      <c r="AC740" s="9">
        <f>IFERROR(SalesData[[#This Row],[Profit]]/SalesData[[#This Row],[Sales]],0)</f>
        <v>0.09</v>
      </c>
      <c r="AE740"/>
    </row>
    <row r="741" spans="1:31" x14ac:dyDescent="0.25">
      <c r="A741">
        <v>9899</v>
      </c>
      <c r="B741" t="s">
        <v>4362</v>
      </c>
      <c r="C741" s="2">
        <v>42107</v>
      </c>
      <c r="D741" s="13">
        <v>42649</v>
      </c>
      <c r="E741" s="8">
        <f>IF(SalesData[[#This Row],[Ship Date]]&lt;SalesData[[#This Row],[Order Date]], SalesData[[#This Row],[Ship Date]], SalesData[[#This Row],[Order Date]])</f>
        <v>42107</v>
      </c>
      <c r="F741" s="8">
        <f>IF(SalesData[[#This Row],[Ship Date]]&lt;SalesData[[#This Row],[Order Date]], SalesData[[#This Row],[Order Date]], SalesData[[#This Row],[Ship Date]])</f>
        <v>42649</v>
      </c>
      <c r="G741" s="11">
        <f>SalesData[[#This Row],[Shipdate fixed]] - SalesData[[#This Row],[Orderdate fixed]]</f>
        <v>542</v>
      </c>
      <c r="H741" s="11">
        <f>YEAR(SalesData[[#This Row],[Orderdate fixed]])</f>
        <v>2015</v>
      </c>
      <c r="I741" s="11" t="str">
        <f>"Q"&amp;ROUNDUP(MONTH(SalesData[[#This Row],[Orderdate fixed]])/3,0)</f>
        <v>Q2</v>
      </c>
      <c r="J741" s="8" t="str">
        <f>TEXT(SalesData[[#This Row],[Orderdate fixed]],"mmm")</f>
        <v>Apr</v>
      </c>
      <c r="K741" t="s">
        <v>38</v>
      </c>
      <c r="L741" t="s">
        <v>3966</v>
      </c>
      <c r="M741" s="14" t="s">
        <v>3967</v>
      </c>
      <c r="N741" t="s">
        <v>25</v>
      </c>
      <c r="O741" t="s">
        <v>26</v>
      </c>
      <c r="P741" t="s">
        <v>1561</v>
      </c>
      <c r="Q741" t="s">
        <v>215</v>
      </c>
      <c r="R741" s="5">
        <v>45014</v>
      </c>
      <c r="S741" t="s">
        <v>62</v>
      </c>
      <c r="T741" t="s">
        <v>2954</v>
      </c>
      <c r="U741" t="s">
        <v>31</v>
      </c>
      <c r="V741" t="s">
        <v>53</v>
      </c>
      <c r="W741" t="s">
        <v>2955</v>
      </c>
      <c r="X741" s="9">
        <v>82.64</v>
      </c>
      <c r="Y741">
        <v>2</v>
      </c>
      <c r="Z741" s="12">
        <v>0.2</v>
      </c>
      <c r="AA741" s="9">
        <v>0</v>
      </c>
      <c r="AB741" t="str">
        <f>IF(AND(SalesData[[#This Row],[Profit]]=0,SalesData[[#This Row],[Sales]]&gt;0),"Zero-Profit Order","OK")</f>
        <v>Zero-Profit Order</v>
      </c>
      <c r="AC741" s="9">
        <f>IFERROR(SalesData[[#This Row],[Profit]]/SalesData[[#This Row],[Sales]],0)</f>
        <v>0</v>
      </c>
      <c r="AE741"/>
    </row>
    <row r="742" spans="1:31" x14ac:dyDescent="0.25">
      <c r="A742">
        <v>141</v>
      </c>
      <c r="B742" t="s">
        <v>208</v>
      </c>
      <c r="C742" s="2">
        <v>42082</v>
      </c>
      <c r="D742" s="13">
        <v>42560</v>
      </c>
      <c r="E742" s="8">
        <f>IF(SalesData[[#This Row],[Ship Date]]&lt;SalesData[[#This Row],[Order Date]], SalesData[[#This Row],[Ship Date]], SalesData[[#This Row],[Order Date]])</f>
        <v>42082</v>
      </c>
      <c r="F742" s="8">
        <f>IF(SalesData[[#This Row],[Ship Date]]&lt;SalesData[[#This Row],[Order Date]], SalesData[[#This Row],[Order Date]], SalesData[[#This Row],[Ship Date]])</f>
        <v>42560</v>
      </c>
      <c r="G742" s="11">
        <f>SalesData[[#This Row],[Shipdate fixed]] - SalesData[[#This Row],[Orderdate fixed]]</f>
        <v>478</v>
      </c>
      <c r="H742" s="11">
        <f>YEAR(SalesData[[#This Row],[Orderdate fixed]])</f>
        <v>2015</v>
      </c>
      <c r="I742" s="11" t="str">
        <f>"Q"&amp;ROUNDUP(MONTH(SalesData[[#This Row],[Orderdate fixed]])/3,0)</f>
        <v>Q1</v>
      </c>
      <c r="J742" s="8" t="str">
        <f>TEXT(SalesData[[#This Row],[Orderdate fixed]],"mmm")</f>
        <v>Mar</v>
      </c>
      <c r="K742" t="s">
        <v>22</v>
      </c>
      <c r="L742" t="s">
        <v>209</v>
      </c>
      <c r="M742" s="14" t="s">
        <v>210</v>
      </c>
      <c r="N742" t="s">
        <v>81</v>
      </c>
      <c r="O742" t="s">
        <v>26</v>
      </c>
      <c r="P742" t="s">
        <v>60</v>
      </c>
      <c r="Q742" t="s">
        <v>61</v>
      </c>
      <c r="R742" s="5">
        <v>19140</v>
      </c>
      <c r="S742" t="s">
        <v>62</v>
      </c>
      <c r="T742" t="s">
        <v>75</v>
      </c>
      <c r="U742" t="s">
        <v>31</v>
      </c>
      <c r="V742" t="s">
        <v>53</v>
      </c>
      <c r="W742" t="s">
        <v>76</v>
      </c>
      <c r="X742" s="9">
        <v>82.8</v>
      </c>
      <c r="Y742">
        <v>2</v>
      </c>
      <c r="Z742" s="12">
        <v>0.2</v>
      </c>
      <c r="AA742" s="9">
        <v>10.35</v>
      </c>
      <c r="AB742" t="str">
        <f>IF(AND(SalesData[[#This Row],[Profit]]=0,SalesData[[#This Row],[Sales]]&gt;0),"Zero-Profit Order","OK")</f>
        <v>OK</v>
      </c>
      <c r="AC742" s="9">
        <f>IFERROR(SalesData[[#This Row],[Profit]]/SalesData[[#This Row],[Sales]],0)</f>
        <v>0.125</v>
      </c>
      <c r="AE742"/>
    </row>
    <row r="743" spans="1:31" x14ac:dyDescent="0.25">
      <c r="A743">
        <v>2964</v>
      </c>
      <c r="B743" t="s">
        <v>2182</v>
      </c>
      <c r="C743" s="2">
        <v>42882</v>
      </c>
      <c r="D743" s="13">
        <v>43090</v>
      </c>
      <c r="E743" s="8">
        <f>IF(SalesData[[#This Row],[Ship Date]]&lt;SalesData[[#This Row],[Order Date]], SalesData[[#This Row],[Ship Date]], SalesData[[#This Row],[Order Date]])</f>
        <v>42882</v>
      </c>
      <c r="F743" s="8">
        <f>IF(SalesData[[#This Row],[Ship Date]]&lt;SalesData[[#This Row],[Order Date]], SalesData[[#This Row],[Order Date]], SalesData[[#This Row],[Ship Date]])</f>
        <v>43090</v>
      </c>
      <c r="G743" s="11">
        <f>SalesData[[#This Row],[Shipdate fixed]] - SalesData[[#This Row],[Orderdate fixed]]</f>
        <v>208</v>
      </c>
      <c r="H743" s="11">
        <f>YEAR(SalesData[[#This Row],[Orderdate fixed]])</f>
        <v>2017</v>
      </c>
      <c r="I743" s="11" t="str">
        <f>"Q"&amp;ROUNDUP(MONTH(SalesData[[#This Row],[Orderdate fixed]])/3,0)</f>
        <v>Q2</v>
      </c>
      <c r="J743" s="8" t="str">
        <f>TEXT(SalesData[[#This Row],[Orderdate fixed]],"mmm")</f>
        <v>May</v>
      </c>
      <c r="K743" t="s">
        <v>22</v>
      </c>
      <c r="L743" t="s">
        <v>2183</v>
      </c>
      <c r="M743" s="14" t="s">
        <v>2184</v>
      </c>
      <c r="N743" t="s">
        <v>81</v>
      </c>
      <c r="O743" t="s">
        <v>26</v>
      </c>
      <c r="P743" t="s">
        <v>742</v>
      </c>
      <c r="Q743" t="s">
        <v>50</v>
      </c>
      <c r="R743" s="5">
        <v>92054</v>
      </c>
      <c r="S743" t="s">
        <v>51</v>
      </c>
      <c r="T743" t="s">
        <v>235</v>
      </c>
      <c r="U743" t="s">
        <v>31</v>
      </c>
      <c r="V743" t="s">
        <v>35</v>
      </c>
      <c r="W743" t="s">
        <v>236</v>
      </c>
      <c r="X743" s="9">
        <v>97.183999999999997</v>
      </c>
      <c r="Y743">
        <v>2</v>
      </c>
      <c r="Z743" s="12">
        <v>0.2</v>
      </c>
      <c r="AA743" s="9">
        <v>6.0739999999999998</v>
      </c>
      <c r="AB743" t="str">
        <f>IF(AND(SalesData[[#This Row],[Profit]]=0,SalesData[[#This Row],[Sales]]&gt;0),"Zero-Profit Order","OK")</f>
        <v>OK</v>
      </c>
      <c r="AC743" s="9">
        <f>IFERROR(SalesData[[#This Row],[Profit]]/SalesData[[#This Row],[Sales]],0)</f>
        <v>6.25E-2</v>
      </c>
      <c r="AE743"/>
    </row>
    <row r="744" spans="1:31" x14ac:dyDescent="0.25">
      <c r="A744">
        <v>8405</v>
      </c>
      <c r="B744" t="s">
        <v>4008</v>
      </c>
      <c r="C744" s="2">
        <v>42384</v>
      </c>
      <c r="D744" s="13">
        <v>43076</v>
      </c>
      <c r="E744" s="8">
        <f>IF(SalesData[[#This Row],[Ship Date]]&lt;SalesData[[#This Row],[Order Date]], SalesData[[#This Row],[Ship Date]], SalesData[[#This Row],[Order Date]])</f>
        <v>42384</v>
      </c>
      <c r="F744" s="8">
        <f>IF(SalesData[[#This Row],[Ship Date]]&lt;SalesData[[#This Row],[Order Date]], SalesData[[#This Row],[Order Date]], SalesData[[#This Row],[Ship Date]])</f>
        <v>43076</v>
      </c>
      <c r="G744" s="11">
        <f>SalesData[[#This Row],[Shipdate fixed]] - SalesData[[#This Row],[Orderdate fixed]]</f>
        <v>692</v>
      </c>
      <c r="H744" s="11">
        <f>YEAR(SalesData[[#This Row],[Orderdate fixed]])</f>
        <v>2016</v>
      </c>
      <c r="I744" s="11" t="str">
        <f>"Q"&amp;ROUNDUP(MONTH(SalesData[[#This Row],[Orderdate fixed]])/3,0)</f>
        <v>Q1</v>
      </c>
      <c r="J744" s="8" t="str">
        <f>TEXT(SalesData[[#This Row],[Orderdate fixed]],"mmm")</f>
        <v>Jan</v>
      </c>
      <c r="K744" t="s">
        <v>38</v>
      </c>
      <c r="L744" t="s">
        <v>4009</v>
      </c>
      <c r="M744" s="14" t="s">
        <v>4010</v>
      </c>
      <c r="N744" t="s">
        <v>81</v>
      </c>
      <c r="O744" t="s">
        <v>26</v>
      </c>
      <c r="P744" t="s">
        <v>214</v>
      </c>
      <c r="Q744" t="s">
        <v>184</v>
      </c>
      <c r="R744" s="5">
        <v>19711</v>
      </c>
      <c r="S744" t="s">
        <v>62</v>
      </c>
      <c r="T744" t="s">
        <v>2262</v>
      </c>
      <c r="U744" t="s">
        <v>31</v>
      </c>
      <c r="V744" t="s">
        <v>53</v>
      </c>
      <c r="W744" t="s">
        <v>2263</v>
      </c>
      <c r="X744" s="9">
        <v>83.92</v>
      </c>
      <c r="Y744">
        <v>4</v>
      </c>
      <c r="Z744" s="12">
        <v>0</v>
      </c>
      <c r="AA744" s="9">
        <v>5.8743999999999996</v>
      </c>
      <c r="AB744" t="str">
        <f>IF(AND(SalesData[[#This Row],[Profit]]=0,SalesData[[#This Row],[Sales]]&gt;0),"Zero-Profit Order","OK")</f>
        <v>OK</v>
      </c>
      <c r="AC744" s="9">
        <f>IFERROR(SalesData[[#This Row],[Profit]]/SalesData[[#This Row],[Sales]],0)</f>
        <v>6.9999999999999993E-2</v>
      </c>
      <c r="AE744"/>
    </row>
    <row r="745" spans="1:31" x14ac:dyDescent="0.25">
      <c r="A745">
        <v>6372</v>
      </c>
      <c r="B745" t="s">
        <v>3438</v>
      </c>
      <c r="C745" s="2">
        <v>42297</v>
      </c>
      <c r="D745" s="13">
        <v>42865</v>
      </c>
      <c r="E745" s="8">
        <f>IF(SalesData[[#This Row],[Ship Date]]&lt;SalesData[[#This Row],[Order Date]], SalesData[[#This Row],[Ship Date]], SalesData[[#This Row],[Order Date]])</f>
        <v>42297</v>
      </c>
      <c r="F745" s="8">
        <f>IF(SalesData[[#This Row],[Ship Date]]&lt;SalesData[[#This Row],[Order Date]], SalesData[[#This Row],[Order Date]], SalesData[[#This Row],[Ship Date]])</f>
        <v>42865</v>
      </c>
      <c r="G745" s="11">
        <f>SalesData[[#This Row],[Shipdate fixed]] - SalesData[[#This Row],[Orderdate fixed]]</f>
        <v>568</v>
      </c>
      <c r="H745" s="11">
        <f>YEAR(SalesData[[#This Row],[Orderdate fixed]])</f>
        <v>2015</v>
      </c>
      <c r="I745" s="11" t="str">
        <f>"Q"&amp;ROUNDUP(MONTH(SalesData[[#This Row],[Orderdate fixed]])/3,0)</f>
        <v>Q4</v>
      </c>
      <c r="J745" s="8" t="str">
        <f>TEXT(SalesData[[#This Row],[Orderdate fixed]],"mmm")</f>
        <v>Oct</v>
      </c>
      <c r="K745" t="s">
        <v>22</v>
      </c>
      <c r="L745" t="s">
        <v>863</v>
      </c>
      <c r="M745" s="14" t="s">
        <v>864</v>
      </c>
      <c r="N745" t="s">
        <v>90</v>
      </c>
      <c r="O745" t="s">
        <v>26</v>
      </c>
      <c r="P745" t="s">
        <v>158</v>
      </c>
      <c r="Q745" t="s">
        <v>109</v>
      </c>
      <c r="R745" s="5">
        <v>10009</v>
      </c>
      <c r="S745" t="s">
        <v>62</v>
      </c>
      <c r="T745" t="s">
        <v>171</v>
      </c>
      <c r="U745" t="s">
        <v>31</v>
      </c>
      <c r="V745" t="s">
        <v>53</v>
      </c>
      <c r="W745" t="s">
        <v>172</v>
      </c>
      <c r="X745" s="9">
        <v>83.92</v>
      </c>
      <c r="Y745">
        <v>4</v>
      </c>
      <c r="Z745" s="12">
        <v>0</v>
      </c>
      <c r="AA745" s="9">
        <v>21.819199999999999</v>
      </c>
      <c r="AB745" t="str">
        <f>IF(AND(SalesData[[#This Row],[Profit]]=0,SalesData[[#This Row],[Sales]]&gt;0),"Zero-Profit Order","OK")</f>
        <v>OK</v>
      </c>
      <c r="AC745" s="9">
        <f>IFERROR(SalesData[[#This Row],[Profit]]/SalesData[[#This Row],[Sales]],0)</f>
        <v>0.25999999999999995</v>
      </c>
      <c r="AE745"/>
    </row>
    <row r="746" spans="1:31" x14ac:dyDescent="0.25">
      <c r="A746">
        <v>1382</v>
      </c>
      <c r="B746" t="s">
        <v>1217</v>
      </c>
      <c r="C746" s="2">
        <v>42034</v>
      </c>
      <c r="D746" s="13">
        <v>42622</v>
      </c>
      <c r="E746" s="8">
        <f>IF(SalesData[[#This Row],[Ship Date]]&lt;SalesData[[#This Row],[Order Date]], SalesData[[#This Row],[Ship Date]], SalesData[[#This Row],[Order Date]])</f>
        <v>42034</v>
      </c>
      <c r="F746" s="8">
        <f>IF(SalesData[[#This Row],[Ship Date]]&lt;SalesData[[#This Row],[Order Date]], SalesData[[#This Row],[Order Date]], SalesData[[#This Row],[Ship Date]])</f>
        <v>42622</v>
      </c>
      <c r="G746" s="11">
        <f>SalesData[[#This Row],[Shipdate fixed]] - SalesData[[#This Row],[Orderdate fixed]]</f>
        <v>588</v>
      </c>
      <c r="H746" s="11">
        <f>YEAR(SalesData[[#This Row],[Orderdate fixed]])</f>
        <v>2015</v>
      </c>
      <c r="I746" s="11" t="str">
        <f>"Q"&amp;ROUNDUP(MONTH(SalesData[[#This Row],[Orderdate fixed]])/3,0)</f>
        <v>Q1</v>
      </c>
      <c r="J746" s="8" t="str">
        <f>TEXT(SalesData[[#This Row],[Orderdate fixed]],"mmm")</f>
        <v>Jan</v>
      </c>
      <c r="K746" t="s">
        <v>38</v>
      </c>
      <c r="L746" t="s">
        <v>1218</v>
      </c>
      <c r="M746" s="14" t="s">
        <v>1219</v>
      </c>
      <c r="N746" t="s">
        <v>90</v>
      </c>
      <c r="O746" t="s">
        <v>26</v>
      </c>
      <c r="P746" t="s">
        <v>164</v>
      </c>
      <c r="Q746" t="s">
        <v>121</v>
      </c>
      <c r="R746" s="5">
        <v>60505</v>
      </c>
      <c r="S746" t="s">
        <v>84</v>
      </c>
      <c r="T746" t="s">
        <v>706</v>
      </c>
      <c r="U746" t="s">
        <v>31</v>
      </c>
      <c r="V746" t="s">
        <v>53</v>
      </c>
      <c r="W746" t="s">
        <v>707</v>
      </c>
      <c r="X746" s="9">
        <v>83.951999999999998</v>
      </c>
      <c r="Y746">
        <v>3</v>
      </c>
      <c r="Z746" s="12">
        <v>0.6</v>
      </c>
      <c r="AA746" s="9">
        <v>-90.248400000000004</v>
      </c>
      <c r="AB746" t="str">
        <f>IF(AND(SalesData[[#This Row],[Profit]]=0,SalesData[[#This Row],[Sales]]&gt;0),"Zero-Profit Order","OK")</f>
        <v>OK</v>
      </c>
      <c r="AC746" s="9">
        <f>IFERROR(SalesData[[#This Row],[Profit]]/SalesData[[#This Row],[Sales]],0)</f>
        <v>-1.0750000000000002</v>
      </c>
      <c r="AE746"/>
    </row>
    <row r="747" spans="1:31" x14ac:dyDescent="0.25">
      <c r="A747">
        <v>6937</v>
      </c>
      <c r="B747" t="s">
        <v>3597</v>
      </c>
      <c r="C747" s="2">
        <v>42014</v>
      </c>
      <c r="D747" s="13">
        <v>42469</v>
      </c>
      <c r="E747" s="8">
        <f>IF(SalesData[[#This Row],[Ship Date]]&lt;SalesData[[#This Row],[Order Date]], SalesData[[#This Row],[Ship Date]], SalesData[[#This Row],[Order Date]])</f>
        <v>42014</v>
      </c>
      <c r="F747" s="8">
        <f>IF(SalesData[[#This Row],[Ship Date]]&lt;SalesData[[#This Row],[Order Date]], SalesData[[#This Row],[Order Date]], SalesData[[#This Row],[Ship Date]])</f>
        <v>42469</v>
      </c>
      <c r="G747" s="11">
        <f>SalesData[[#This Row],[Shipdate fixed]] - SalesData[[#This Row],[Orderdate fixed]]</f>
        <v>455</v>
      </c>
      <c r="H747" s="11">
        <f>YEAR(SalesData[[#This Row],[Orderdate fixed]])</f>
        <v>2015</v>
      </c>
      <c r="I747" s="11" t="str">
        <f>"Q"&amp;ROUNDUP(MONTH(SalesData[[#This Row],[Orderdate fixed]])/3,0)</f>
        <v>Q1</v>
      </c>
      <c r="J747" s="8" t="str">
        <f>TEXT(SalesData[[#This Row],[Orderdate fixed]],"mmm")</f>
        <v>Jan</v>
      </c>
      <c r="K747" t="s">
        <v>78</v>
      </c>
      <c r="L747" t="s">
        <v>3141</v>
      </c>
      <c r="M747" s="14" t="s">
        <v>3142</v>
      </c>
      <c r="N747" t="s">
        <v>90</v>
      </c>
      <c r="O747" t="s">
        <v>26</v>
      </c>
      <c r="P747" t="s">
        <v>120</v>
      </c>
      <c r="Q747" t="s">
        <v>121</v>
      </c>
      <c r="R747" s="5">
        <v>60653</v>
      </c>
      <c r="S747" t="s">
        <v>84</v>
      </c>
      <c r="T747" t="s">
        <v>3598</v>
      </c>
      <c r="U747" t="s">
        <v>31</v>
      </c>
      <c r="V747" t="s">
        <v>53</v>
      </c>
      <c r="W747" t="s">
        <v>3599</v>
      </c>
      <c r="X747" s="9">
        <v>84.272000000000006</v>
      </c>
      <c r="Y747">
        <v>2</v>
      </c>
      <c r="Z747" s="12">
        <v>0.6</v>
      </c>
      <c r="AA747" s="9">
        <v>-75.844800000000006</v>
      </c>
      <c r="AB747" t="str">
        <f>IF(AND(SalesData[[#This Row],[Profit]]=0,SalesData[[#This Row],[Sales]]&gt;0),"Zero-Profit Order","OK")</f>
        <v>OK</v>
      </c>
      <c r="AC747" s="9">
        <f>IFERROR(SalesData[[#This Row],[Profit]]/SalesData[[#This Row],[Sales]],0)</f>
        <v>-0.9</v>
      </c>
      <c r="AE747"/>
    </row>
    <row r="748" spans="1:31" x14ac:dyDescent="0.25">
      <c r="A748">
        <v>3029</v>
      </c>
      <c r="B748" t="s">
        <v>2232</v>
      </c>
      <c r="C748" s="2">
        <v>42890</v>
      </c>
      <c r="D748" s="13">
        <v>43090</v>
      </c>
      <c r="E748" s="8">
        <f>IF(SalesData[[#This Row],[Ship Date]]&lt;SalesData[[#This Row],[Order Date]], SalesData[[#This Row],[Ship Date]], SalesData[[#This Row],[Order Date]])</f>
        <v>42890</v>
      </c>
      <c r="F748" s="8">
        <f>IF(SalesData[[#This Row],[Ship Date]]&lt;SalesData[[#This Row],[Order Date]], SalesData[[#This Row],[Order Date]], SalesData[[#This Row],[Ship Date]])</f>
        <v>43090</v>
      </c>
      <c r="G748" s="11">
        <f>SalesData[[#This Row],[Shipdate fixed]] - SalesData[[#This Row],[Orderdate fixed]]</f>
        <v>200</v>
      </c>
      <c r="H748" s="11">
        <f>YEAR(SalesData[[#This Row],[Orderdate fixed]])</f>
        <v>2017</v>
      </c>
      <c r="I748" s="11" t="str">
        <f>"Q"&amp;ROUNDUP(MONTH(SalesData[[#This Row],[Orderdate fixed]])/3,0)</f>
        <v>Q2</v>
      </c>
      <c r="J748" s="8" t="str">
        <f>TEXT(SalesData[[#This Row],[Orderdate fixed]],"mmm")</f>
        <v>Jun</v>
      </c>
      <c r="K748" t="s">
        <v>38</v>
      </c>
      <c r="L748" t="s">
        <v>1315</v>
      </c>
      <c r="M748" s="14" t="s">
        <v>1316</v>
      </c>
      <c r="N748" t="s">
        <v>25</v>
      </c>
      <c r="O748" t="s">
        <v>26</v>
      </c>
      <c r="P748" t="s">
        <v>2101</v>
      </c>
      <c r="Q748" t="s">
        <v>697</v>
      </c>
      <c r="R748" s="5">
        <v>23320</v>
      </c>
      <c r="S748" t="s">
        <v>29</v>
      </c>
      <c r="T748" t="s">
        <v>1167</v>
      </c>
      <c r="U748" t="s">
        <v>31</v>
      </c>
      <c r="V748" t="s">
        <v>35</v>
      </c>
      <c r="W748" t="s">
        <v>1168</v>
      </c>
      <c r="X748" s="9">
        <v>504.9</v>
      </c>
      <c r="Y748">
        <v>5</v>
      </c>
      <c r="Z748" s="12">
        <v>0</v>
      </c>
      <c r="AA748" s="9">
        <v>80.784000000000006</v>
      </c>
      <c r="AB748" t="str">
        <f>IF(AND(SalesData[[#This Row],[Profit]]=0,SalesData[[#This Row],[Sales]]&gt;0),"Zero-Profit Order","OK")</f>
        <v>OK</v>
      </c>
      <c r="AC748" s="9">
        <f>IFERROR(SalesData[[#This Row],[Profit]]/SalesData[[#This Row],[Sales]],0)</f>
        <v>0.16000000000000003</v>
      </c>
      <c r="AE748"/>
    </row>
    <row r="749" spans="1:31" x14ac:dyDescent="0.25">
      <c r="A749">
        <v>4690</v>
      </c>
      <c r="B749" t="s">
        <v>2909</v>
      </c>
      <c r="C749" s="2">
        <v>42910</v>
      </c>
      <c r="D749" s="13">
        <v>41995</v>
      </c>
      <c r="E749" s="8">
        <f>IF(SalesData[[#This Row],[Ship Date]]&lt;SalesData[[#This Row],[Order Date]], SalesData[[#This Row],[Ship Date]], SalesData[[#This Row],[Order Date]])</f>
        <v>41995</v>
      </c>
      <c r="F749" s="8">
        <f>IF(SalesData[[#This Row],[Ship Date]]&lt;SalesData[[#This Row],[Order Date]], SalesData[[#This Row],[Order Date]], SalesData[[#This Row],[Ship Date]])</f>
        <v>42910</v>
      </c>
      <c r="G749" s="11">
        <f>SalesData[[#This Row],[Shipdate fixed]] - SalesData[[#This Row],[Orderdate fixed]]</f>
        <v>915</v>
      </c>
      <c r="H749" s="11">
        <f>YEAR(SalesData[[#This Row],[Orderdate fixed]])</f>
        <v>2014</v>
      </c>
      <c r="I749" s="11" t="str">
        <f>"Q"&amp;ROUNDUP(MONTH(SalesData[[#This Row],[Orderdate fixed]])/3,0)</f>
        <v>Q4</v>
      </c>
      <c r="J749" s="8" t="str">
        <f>TEXT(SalesData[[#This Row],[Orderdate fixed]],"mmm")</f>
        <v>Dec</v>
      </c>
      <c r="K749" t="s">
        <v>78</v>
      </c>
      <c r="L749" t="s">
        <v>1629</v>
      </c>
      <c r="M749" s="14" t="s">
        <v>1630</v>
      </c>
      <c r="N749" t="s">
        <v>25</v>
      </c>
      <c r="O749" t="s">
        <v>26</v>
      </c>
      <c r="P749" t="s">
        <v>1203</v>
      </c>
      <c r="Q749" t="s">
        <v>501</v>
      </c>
      <c r="R749" s="5">
        <v>85705</v>
      </c>
      <c r="S749" t="s">
        <v>51</v>
      </c>
      <c r="T749" t="s">
        <v>2036</v>
      </c>
      <c r="U749" t="s">
        <v>31</v>
      </c>
      <c r="V749" t="s">
        <v>53</v>
      </c>
      <c r="W749" t="s">
        <v>2037</v>
      </c>
      <c r="X749" s="9">
        <v>51.968000000000004</v>
      </c>
      <c r="Y749">
        <v>2</v>
      </c>
      <c r="Z749" s="12">
        <v>0.2</v>
      </c>
      <c r="AA749" s="9">
        <v>10.393599999999999</v>
      </c>
      <c r="AB749" t="str">
        <f>IF(AND(SalesData[[#This Row],[Profit]]=0,SalesData[[#This Row],[Sales]]&gt;0),"Zero-Profit Order","OK")</f>
        <v>OK</v>
      </c>
      <c r="AC749" s="9">
        <f>IFERROR(SalesData[[#This Row],[Profit]]/SalesData[[#This Row],[Sales]],0)</f>
        <v>0.19999999999999998</v>
      </c>
      <c r="AE749"/>
    </row>
    <row r="750" spans="1:31" x14ac:dyDescent="0.25">
      <c r="A750">
        <v>8114</v>
      </c>
      <c r="B750" t="s">
        <v>3921</v>
      </c>
      <c r="C750" s="2">
        <v>41996</v>
      </c>
      <c r="D750" s="13">
        <v>42441</v>
      </c>
      <c r="E750" s="8">
        <f>IF(SalesData[[#This Row],[Ship Date]]&lt;SalesData[[#This Row],[Order Date]], SalesData[[#This Row],[Ship Date]], SalesData[[#This Row],[Order Date]])</f>
        <v>41996</v>
      </c>
      <c r="F750" s="8">
        <f>IF(SalesData[[#This Row],[Ship Date]]&lt;SalesData[[#This Row],[Order Date]], SalesData[[#This Row],[Order Date]], SalesData[[#This Row],[Ship Date]])</f>
        <v>42441</v>
      </c>
      <c r="G750" s="11">
        <f>SalesData[[#This Row],[Shipdate fixed]] - SalesData[[#This Row],[Orderdate fixed]]</f>
        <v>445</v>
      </c>
      <c r="H750" s="11">
        <f>YEAR(SalesData[[#This Row],[Orderdate fixed]])</f>
        <v>2014</v>
      </c>
      <c r="I750" s="11" t="str">
        <f>"Q"&amp;ROUNDUP(MONTH(SalesData[[#This Row],[Orderdate fixed]])/3,0)</f>
        <v>Q4</v>
      </c>
      <c r="J750" s="8" t="str">
        <f>TEXT(SalesData[[#This Row],[Orderdate fixed]],"mmm")</f>
        <v>Dec</v>
      </c>
      <c r="K750" t="s">
        <v>22</v>
      </c>
      <c r="L750" t="s">
        <v>3797</v>
      </c>
      <c r="M750" s="14" t="s">
        <v>3798</v>
      </c>
      <c r="N750" t="s">
        <v>25</v>
      </c>
      <c r="O750" t="s">
        <v>26</v>
      </c>
      <c r="P750" t="s">
        <v>1726</v>
      </c>
      <c r="Q750" t="s">
        <v>83</v>
      </c>
      <c r="R750" s="5">
        <v>76903</v>
      </c>
      <c r="S750" t="s">
        <v>84</v>
      </c>
      <c r="T750" t="s">
        <v>280</v>
      </c>
      <c r="U750" t="s">
        <v>31</v>
      </c>
      <c r="V750" t="s">
        <v>35</v>
      </c>
      <c r="W750" t="s">
        <v>281</v>
      </c>
      <c r="X750" s="9">
        <v>85.245999999999995</v>
      </c>
      <c r="Y750">
        <v>2</v>
      </c>
      <c r="Z750" s="12">
        <v>0.3</v>
      </c>
      <c r="AA750" s="9">
        <v>-1.2178</v>
      </c>
      <c r="AB750" t="str">
        <f>IF(AND(SalesData[[#This Row],[Profit]]=0,SalesData[[#This Row],[Sales]]&gt;0),"Zero-Profit Order","OK")</f>
        <v>OK</v>
      </c>
      <c r="AC750" s="9">
        <f>IFERROR(SalesData[[#This Row],[Profit]]/SalesData[[#This Row],[Sales]],0)</f>
        <v>-1.4285714285714287E-2</v>
      </c>
      <c r="AE750"/>
    </row>
    <row r="751" spans="1:31" x14ac:dyDescent="0.25">
      <c r="A751">
        <v>7524</v>
      </c>
      <c r="B751" t="s">
        <v>3754</v>
      </c>
      <c r="C751" s="2">
        <v>42091</v>
      </c>
      <c r="D751" s="13">
        <v>42683</v>
      </c>
      <c r="E751" s="8">
        <f>IF(SalesData[[#This Row],[Ship Date]]&lt;SalesData[[#This Row],[Order Date]], SalesData[[#This Row],[Ship Date]], SalesData[[#This Row],[Order Date]])</f>
        <v>42091</v>
      </c>
      <c r="F751" s="8">
        <f>IF(SalesData[[#This Row],[Ship Date]]&lt;SalesData[[#This Row],[Order Date]], SalesData[[#This Row],[Order Date]], SalesData[[#This Row],[Ship Date]])</f>
        <v>42683</v>
      </c>
      <c r="G751" s="11">
        <f>SalesData[[#This Row],[Shipdate fixed]] - SalesData[[#This Row],[Orderdate fixed]]</f>
        <v>592</v>
      </c>
      <c r="H751" s="11">
        <f>YEAR(SalesData[[#This Row],[Orderdate fixed]])</f>
        <v>2015</v>
      </c>
      <c r="I751" s="11" t="str">
        <f>"Q"&amp;ROUNDUP(MONTH(SalesData[[#This Row],[Orderdate fixed]])/3,0)</f>
        <v>Q1</v>
      </c>
      <c r="J751" s="8" t="str">
        <f>TEXT(SalesData[[#This Row],[Orderdate fixed]],"mmm")</f>
        <v>Mar</v>
      </c>
      <c r="K751" t="s">
        <v>38</v>
      </c>
      <c r="L751" t="s">
        <v>1364</v>
      </c>
      <c r="M751" s="14" t="s">
        <v>1365</v>
      </c>
      <c r="N751" t="s">
        <v>25</v>
      </c>
      <c r="O751" t="s">
        <v>26</v>
      </c>
      <c r="P751" t="s">
        <v>796</v>
      </c>
      <c r="Q751" t="s">
        <v>215</v>
      </c>
      <c r="R751" s="5">
        <v>43130</v>
      </c>
      <c r="S751" t="s">
        <v>62</v>
      </c>
      <c r="T751" t="s">
        <v>280</v>
      </c>
      <c r="U751" t="s">
        <v>31</v>
      </c>
      <c r="V751" t="s">
        <v>35</v>
      </c>
      <c r="W751" t="s">
        <v>281</v>
      </c>
      <c r="X751" s="9">
        <v>85.245999999999995</v>
      </c>
      <c r="Y751">
        <v>2</v>
      </c>
      <c r="Z751" s="12">
        <v>0.3</v>
      </c>
      <c r="AA751" s="9">
        <v>-1.2178</v>
      </c>
      <c r="AB751" t="str">
        <f>IF(AND(SalesData[[#This Row],[Profit]]=0,SalesData[[#This Row],[Sales]]&gt;0),"Zero-Profit Order","OK")</f>
        <v>OK</v>
      </c>
      <c r="AC751" s="9">
        <f>IFERROR(SalesData[[#This Row],[Profit]]/SalesData[[#This Row],[Sales]],0)</f>
        <v>-1.4285714285714287E-2</v>
      </c>
      <c r="AE751"/>
    </row>
    <row r="752" spans="1:31" x14ac:dyDescent="0.25">
      <c r="A752">
        <v>4692</v>
      </c>
      <c r="B752" t="s">
        <v>2909</v>
      </c>
      <c r="C752" s="2">
        <v>42911</v>
      </c>
      <c r="D752" s="13">
        <v>41995</v>
      </c>
      <c r="E752" s="8">
        <f>IF(SalesData[[#This Row],[Ship Date]]&lt;SalesData[[#This Row],[Order Date]], SalesData[[#This Row],[Ship Date]], SalesData[[#This Row],[Order Date]])</f>
        <v>41995</v>
      </c>
      <c r="F752" s="8">
        <f>IF(SalesData[[#This Row],[Ship Date]]&lt;SalesData[[#This Row],[Order Date]], SalesData[[#This Row],[Order Date]], SalesData[[#This Row],[Ship Date]])</f>
        <v>42911</v>
      </c>
      <c r="G752" s="11">
        <f>SalesData[[#This Row],[Shipdate fixed]] - SalesData[[#This Row],[Orderdate fixed]]</f>
        <v>916</v>
      </c>
      <c r="H752" s="11">
        <f>YEAR(SalesData[[#This Row],[Orderdate fixed]])</f>
        <v>2014</v>
      </c>
      <c r="I752" s="11" t="str">
        <f>"Q"&amp;ROUNDUP(MONTH(SalesData[[#This Row],[Orderdate fixed]])/3,0)</f>
        <v>Q4</v>
      </c>
      <c r="J752" s="8" t="str">
        <f>TEXT(SalesData[[#This Row],[Orderdate fixed]],"mmm")</f>
        <v>Dec</v>
      </c>
      <c r="K752" t="s">
        <v>78</v>
      </c>
      <c r="L752" t="s">
        <v>1629</v>
      </c>
      <c r="M752" s="14" t="s">
        <v>1630</v>
      </c>
      <c r="N752" t="s">
        <v>25</v>
      </c>
      <c r="O752" t="s">
        <v>26</v>
      </c>
      <c r="P752" t="s">
        <v>1203</v>
      </c>
      <c r="Q752" t="s">
        <v>501</v>
      </c>
      <c r="R752" s="5">
        <v>85705</v>
      </c>
      <c r="S752" t="s">
        <v>51</v>
      </c>
      <c r="T752" t="s">
        <v>278</v>
      </c>
      <c r="U752" t="s">
        <v>31</v>
      </c>
      <c r="V752" t="s">
        <v>35</v>
      </c>
      <c r="W752" t="s">
        <v>279</v>
      </c>
      <c r="X752" s="9">
        <v>242.352</v>
      </c>
      <c r="Y752">
        <v>3</v>
      </c>
      <c r="Z752" s="12">
        <v>0.2</v>
      </c>
      <c r="AA752" s="9">
        <v>-42.4116</v>
      </c>
      <c r="AB752" t="str">
        <f>IF(AND(SalesData[[#This Row],[Profit]]=0,SalesData[[#This Row],[Sales]]&gt;0),"Zero-Profit Order","OK")</f>
        <v>OK</v>
      </c>
      <c r="AC752" s="9">
        <f>IFERROR(SalesData[[#This Row],[Profit]]/SalesData[[#This Row],[Sales]],0)</f>
        <v>-0.17499999999999999</v>
      </c>
      <c r="AE752"/>
    </row>
    <row r="753" spans="1:31" x14ac:dyDescent="0.25">
      <c r="A753">
        <v>6686</v>
      </c>
      <c r="B753" t="s">
        <v>3530</v>
      </c>
      <c r="C753" s="2">
        <v>42888</v>
      </c>
      <c r="D753" s="13">
        <v>42360</v>
      </c>
      <c r="E753" s="8">
        <f>IF(SalesData[[#This Row],[Ship Date]]&lt;SalesData[[#This Row],[Order Date]], SalesData[[#This Row],[Ship Date]], SalesData[[#This Row],[Order Date]])</f>
        <v>42360</v>
      </c>
      <c r="F753" s="8">
        <f>IF(SalesData[[#This Row],[Ship Date]]&lt;SalesData[[#This Row],[Order Date]], SalesData[[#This Row],[Order Date]], SalesData[[#This Row],[Ship Date]])</f>
        <v>42888</v>
      </c>
      <c r="G753" s="11">
        <f>SalesData[[#This Row],[Shipdate fixed]] - SalesData[[#This Row],[Orderdate fixed]]</f>
        <v>528</v>
      </c>
      <c r="H753" s="11">
        <f>YEAR(SalesData[[#This Row],[Orderdate fixed]])</f>
        <v>2015</v>
      </c>
      <c r="I753" s="11" t="str">
        <f>"Q"&amp;ROUNDUP(MONTH(SalesData[[#This Row],[Orderdate fixed]])/3,0)</f>
        <v>Q4</v>
      </c>
      <c r="J753" s="8" t="str">
        <f>TEXT(SalesData[[#This Row],[Orderdate fixed]],"mmm")</f>
        <v>Dec</v>
      </c>
      <c r="K753" t="s">
        <v>38</v>
      </c>
      <c r="L753" t="s">
        <v>1353</v>
      </c>
      <c r="M753" s="14" t="s">
        <v>1354</v>
      </c>
      <c r="N753" t="s">
        <v>25</v>
      </c>
      <c r="O753" t="s">
        <v>26</v>
      </c>
      <c r="P753" t="s">
        <v>195</v>
      </c>
      <c r="Q753" t="s">
        <v>121</v>
      </c>
      <c r="R753" s="5">
        <v>61701</v>
      </c>
      <c r="S753" t="s">
        <v>84</v>
      </c>
      <c r="T753" t="s">
        <v>860</v>
      </c>
      <c r="U753" t="s">
        <v>31</v>
      </c>
      <c r="V753" t="s">
        <v>53</v>
      </c>
      <c r="W753" t="s">
        <v>861</v>
      </c>
      <c r="X753" s="9">
        <v>41.552</v>
      </c>
      <c r="Y753">
        <v>2</v>
      </c>
      <c r="Z753" s="12">
        <v>0.6</v>
      </c>
      <c r="AA753" s="9">
        <v>-19.737200000000001</v>
      </c>
      <c r="AB753" t="str">
        <f>IF(AND(SalesData[[#This Row],[Profit]]=0,SalesData[[#This Row],[Sales]]&gt;0),"Zero-Profit Order","OK")</f>
        <v>OK</v>
      </c>
      <c r="AC753" s="9">
        <f>IFERROR(SalesData[[#This Row],[Profit]]/SalesData[[#This Row],[Sales]],0)</f>
        <v>-0.47500000000000003</v>
      </c>
      <c r="AE753"/>
    </row>
    <row r="754" spans="1:31" x14ac:dyDescent="0.25">
      <c r="A754">
        <v>9981</v>
      </c>
      <c r="B754" t="s">
        <v>4386</v>
      </c>
      <c r="C754" s="2">
        <v>41897</v>
      </c>
      <c r="D754" s="13">
        <v>42256</v>
      </c>
      <c r="E754" s="8">
        <f>IF(SalesData[[#This Row],[Ship Date]]&lt;SalesData[[#This Row],[Order Date]], SalesData[[#This Row],[Ship Date]], SalesData[[#This Row],[Order Date]])</f>
        <v>41897</v>
      </c>
      <c r="F754" s="8">
        <f>IF(SalesData[[#This Row],[Ship Date]]&lt;SalesData[[#This Row],[Order Date]], SalesData[[#This Row],[Order Date]], SalesData[[#This Row],[Ship Date]])</f>
        <v>42256</v>
      </c>
      <c r="G754" s="11">
        <f>SalesData[[#This Row],[Shipdate fixed]] - SalesData[[#This Row],[Orderdate fixed]]</f>
        <v>359</v>
      </c>
      <c r="H754" s="11">
        <f>YEAR(SalesData[[#This Row],[Orderdate fixed]])</f>
        <v>2014</v>
      </c>
      <c r="I754" s="11" t="str">
        <f>"Q"&amp;ROUNDUP(MONTH(SalesData[[#This Row],[Orderdate fixed]])/3,0)</f>
        <v>Q3</v>
      </c>
      <c r="J754" s="8" t="str">
        <f>TEXT(SalesData[[#This Row],[Orderdate fixed]],"mmm")</f>
        <v>Sep</v>
      </c>
      <c r="K754" t="s">
        <v>22</v>
      </c>
      <c r="L754" t="s">
        <v>1884</v>
      </c>
      <c r="M754" s="14" t="s">
        <v>1885</v>
      </c>
      <c r="N754" t="s">
        <v>25</v>
      </c>
      <c r="O754" t="s">
        <v>26</v>
      </c>
      <c r="P754" t="s">
        <v>1386</v>
      </c>
      <c r="Q754" t="s">
        <v>1387</v>
      </c>
      <c r="R754" s="5">
        <v>70506</v>
      </c>
      <c r="S754" t="s">
        <v>29</v>
      </c>
      <c r="T754" t="s">
        <v>1240</v>
      </c>
      <c r="U754" t="s">
        <v>31</v>
      </c>
      <c r="V754" t="s">
        <v>44</v>
      </c>
      <c r="W754" t="s">
        <v>1044</v>
      </c>
      <c r="X754" s="9">
        <v>85.98</v>
      </c>
      <c r="Y754">
        <v>1</v>
      </c>
      <c r="Z754" s="12">
        <v>0</v>
      </c>
      <c r="AA754" s="9">
        <v>22.354800000000001</v>
      </c>
      <c r="AB754" t="str">
        <f>IF(AND(SalesData[[#This Row],[Profit]]=0,SalesData[[#This Row],[Sales]]&gt;0),"Zero-Profit Order","OK")</f>
        <v>OK</v>
      </c>
      <c r="AC754" s="9">
        <f>IFERROR(SalesData[[#This Row],[Profit]]/SalesData[[#This Row],[Sales]],0)</f>
        <v>0.26</v>
      </c>
      <c r="AE754"/>
    </row>
    <row r="755" spans="1:31" x14ac:dyDescent="0.25">
      <c r="A755">
        <v>2278</v>
      </c>
      <c r="B755" t="s">
        <v>1782</v>
      </c>
      <c r="C755" s="2">
        <v>43393</v>
      </c>
      <c r="D755" s="13">
        <v>41646</v>
      </c>
      <c r="E755" s="8">
        <f>IF(SalesData[[#This Row],[Ship Date]]&lt;SalesData[[#This Row],[Order Date]], SalesData[[#This Row],[Ship Date]], SalesData[[#This Row],[Order Date]])</f>
        <v>41646</v>
      </c>
      <c r="F755" s="8">
        <f>IF(SalesData[[#This Row],[Ship Date]]&lt;SalesData[[#This Row],[Order Date]], SalesData[[#This Row],[Order Date]], SalesData[[#This Row],[Ship Date]])</f>
        <v>43393</v>
      </c>
      <c r="G755" s="11">
        <f>SalesData[[#This Row],[Shipdate fixed]] - SalesData[[#This Row],[Orderdate fixed]]</f>
        <v>1747</v>
      </c>
      <c r="H755" s="11">
        <f>YEAR(SalesData[[#This Row],[Orderdate fixed]])</f>
        <v>2014</v>
      </c>
      <c r="I755" s="11" t="str">
        <f>"Q"&amp;ROUNDUP(MONTH(SalesData[[#This Row],[Orderdate fixed]])/3,0)</f>
        <v>Q1</v>
      </c>
      <c r="J755" s="8" t="str">
        <f>TEXT(SalesData[[#This Row],[Orderdate fixed]],"mmm")</f>
        <v>Jan</v>
      </c>
      <c r="K755" t="s">
        <v>38</v>
      </c>
      <c r="L755" t="s">
        <v>1783</v>
      </c>
      <c r="M755" s="14" t="s">
        <v>1784</v>
      </c>
      <c r="N755" t="s">
        <v>25</v>
      </c>
      <c r="O755" t="s">
        <v>26</v>
      </c>
      <c r="P755" t="s">
        <v>1785</v>
      </c>
      <c r="Q755" t="s">
        <v>459</v>
      </c>
      <c r="R755" s="5">
        <v>38671</v>
      </c>
      <c r="S755" t="s">
        <v>29</v>
      </c>
      <c r="T755" t="s">
        <v>1240</v>
      </c>
      <c r="U755" t="s">
        <v>31</v>
      </c>
      <c r="V755" t="s">
        <v>44</v>
      </c>
      <c r="W755" t="s">
        <v>1044</v>
      </c>
      <c r="X755" s="9">
        <v>85.98</v>
      </c>
      <c r="Y755">
        <v>1</v>
      </c>
      <c r="Z755" s="12">
        <v>0</v>
      </c>
      <c r="AA755" s="9">
        <v>22.354800000000001</v>
      </c>
      <c r="AB755" t="str">
        <f>IF(AND(SalesData[[#This Row],[Profit]]=0,SalesData[[#This Row],[Sales]]&gt;0),"Zero-Profit Order","OK")</f>
        <v>OK</v>
      </c>
      <c r="AC755" s="9">
        <f>IFERROR(SalesData[[#This Row],[Profit]]/SalesData[[#This Row],[Sales]],0)</f>
        <v>0.26</v>
      </c>
      <c r="AE755"/>
    </row>
    <row r="756" spans="1:31" x14ac:dyDescent="0.25">
      <c r="A756">
        <v>5145</v>
      </c>
      <c r="B756" t="s">
        <v>3035</v>
      </c>
      <c r="C756" s="2">
        <v>42245</v>
      </c>
      <c r="D756" s="13">
        <v>42918</v>
      </c>
      <c r="E756" s="8">
        <f>IF(SalesData[[#This Row],[Ship Date]]&lt;SalesData[[#This Row],[Order Date]], SalesData[[#This Row],[Ship Date]], SalesData[[#This Row],[Order Date]])</f>
        <v>42245</v>
      </c>
      <c r="F756" s="8">
        <f>IF(SalesData[[#This Row],[Ship Date]]&lt;SalesData[[#This Row],[Order Date]], SalesData[[#This Row],[Order Date]], SalesData[[#This Row],[Ship Date]])</f>
        <v>42918</v>
      </c>
      <c r="G756" s="11">
        <f>SalesData[[#This Row],[Shipdate fixed]] - SalesData[[#This Row],[Orderdate fixed]]</f>
        <v>673</v>
      </c>
      <c r="H756" s="11">
        <f>YEAR(SalesData[[#This Row],[Orderdate fixed]])</f>
        <v>2015</v>
      </c>
      <c r="I756" s="11" t="str">
        <f>"Q"&amp;ROUNDUP(MONTH(SalesData[[#This Row],[Orderdate fixed]])/3,0)</f>
        <v>Q3</v>
      </c>
      <c r="J756" s="8" t="str">
        <f>TEXT(SalesData[[#This Row],[Orderdate fixed]],"mmm")</f>
        <v>Aug</v>
      </c>
      <c r="K756" t="s">
        <v>38</v>
      </c>
      <c r="L756" t="s">
        <v>2789</v>
      </c>
      <c r="M756" s="14" t="s">
        <v>2790</v>
      </c>
      <c r="N756" t="s">
        <v>25</v>
      </c>
      <c r="O756" t="s">
        <v>26</v>
      </c>
      <c r="P756" t="s">
        <v>49</v>
      </c>
      <c r="Q756" t="s">
        <v>50</v>
      </c>
      <c r="R756" s="5">
        <v>90045</v>
      </c>
      <c r="S756" t="s">
        <v>51</v>
      </c>
      <c r="T756" t="s">
        <v>588</v>
      </c>
      <c r="U756" t="s">
        <v>31</v>
      </c>
      <c r="V756" t="s">
        <v>53</v>
      </c>
      <c r="W756" t="s">
        <v>589</v>
      </c>
      <c r="X756" s="9">
        <v>86.26</v>
      </c>
      <c r="Y756">
        <v>2</v>
      </c>
      <c r="Z756" s="12">
        <v>0</v>
      </c>
      <c r="AA756" s="9">
        <v>29.328399999999998</v>
      </c>
      <c r="AB756" t="str">
        <f>IF(AND(SalesData[[#This Row],[Profit]]=0,SalesData[[#This Row],[Sales]]&gt;0),"Zero-Profit Order","OK")</f>
        <v>OK</v>
      </c>
      <c r="AC756" s="9">
        <f>IFERROR(SalesData[[#This Row],[Profit]]/SalesData[[#This Row],[Sales]],0)</f>
        <v>0.33999999999999997</v>
      </c>
      <c r="AE756"/>
    </row>
    <row r="757" spans="1:31" x14ac:dyDescent="0.25">
      <c r="A757">
        <v>6378</v>
      </c>
      <c r="B757" t="s">
        <v>3440</v>
      </c>
      <c r="C757" s="2">
        <v>42871</v>
      </c>
      <c r="D757" s="13">
        <v>42726</v>
      </c>
      <c r="E757" s="8">
        <f>IF(SalesData[[#This Row],[Ship Date]]&lt;SalesData[[#This Row],[Order Date]], SalesData[[#This Row],[Ship Date]], SalesData[[#This Row],[Order Date]])</f>
        <v>42726</v>
      </c>
      <c r="F757" s="8">
        <f>IF(SalesData[[#This Row],[Ship Date]]&lt;SalesData[[#This Row],[Order Date]], SalesData[[#This Row],[Order Date]], SalesData[[#This Row],[Ship Date]])</f>
        <v>42871</v>
      </c>
      <c r="G757" s="11">
        <f>SalesData[[#This Row],[Shipdate fixed]] - SalesData[[#This Row],[Orderdate fixed]]</f>
        <v>145</v>
      </c>
      <c r="H757" s="11">
        <f>YEAR(SalesData[[#This Row],[Orderdate fixed]])</f>
        <v>2016</v>
      </c>
      <c r="I757" s="11" t="str">
        <f>"Q"&amp;ROUNDUP(MONTH(SalesData[[#This Row],[Orderdate fixed]])/3,0)</f>
        <v>Q4</v>
      </c>
      <c r="J757" s="8" t="str">
        <f>TEXT(SalesData[[#This Row],[Orderdate fixed]],"mmm")</f>
        <v>Dec</v>
      </c>
      <c r="K757" t="s">
        <v>38</v>
      </c>
      <c r="L757" t="s">
        <v>1545</v>
      </c>
      <c r="M757" s="14" t="s">
        <v>1546</v>
      </c>
      <c r="N757" t="s">
        <v>25</v>
      </c>
      <c r="O757" t="s">
        <v>26</v>
      </c>
      <c r="P757" t="s">
        <v>49</v>
      </c>
      <c r="Q757" t="s">
        <v>50</v>
      </c>
      <c r="R757" s="5">
        <v>90004</v>
      </c>
      <c r="S757" t="s">
        <v>51</v>
      </c>
      <c r="T757" t="s">
        <v>1699</v>
      </c>
      <c r="U757" t="s">
        <v>31</v>
      </c>
      <c r="V757" t="s">
        <v>53</v>
      </c>
      <c r="W757" t="s">
        <v>1700</v>
      </c>
      <c r="X757" s="9">
        <v>14.76</v>
      </c>
      <c r="Y757">
        <v>2</v>
      </c>
      <c r="Z757" s="12">
        <v>0</v>
      </c>
      <c r="AA757" s="9">
        <v>4.2804000000000002</v>
      </c>
      <c r="AB757" t="str">
        <f>IF(AND(SalesData[[#This Row],[Profit]]=0,SalesData[[#This Row],[Sales]]&gt;0),"Zero-Profit Order","OK")</f>
        <v>OK</v>
      </c>
      <c r="AC757" s="9">
        <f>IFERROR(SalesData[[#This Row],[Profit]]/SalesData[[#This Row],[Sales]],0)</f>
        <v>0.29000000000000004</v>
      </c>
      <c r="AE757"/>
    </row>
    <row r="758" spans="1:31" x14ac:dyDescent="0.25">
      <c r="A758">
        <v>641</v>
      </c>
      <c r="B758" t="s">
        <v>655</v>
      </c>
      <c r="C758" s="2">
        <v>42895</v>
      </c>
      <c r="D758" s="13">
        <v>42726</v>
      </c>
      <c r="E758" s="8">
        <f>IF(SalesData[[#This Row],[Ship Date]]&lt;SalesData[[#This Row],[Order Date]], SalesData[[#This Row],[Ship Date]], SalesData[[#This Row],[Order Date]])</f>
        <v>42726</v>
      </c>
      <c r="F758" s="8">
        <f>IF(SalesData[[#This Row],[Ship Date]]&lt;SalesData[[#This Row],[Order Date]], SalesData[[#This Row],[Order Date]], SalesData[[#This Row],[Ship Date]])</f>
        <v>42895</v>
      </c>
      <c r="G758" s="11">
        <f>SalesData[[#This Row],[Shipdate fixed]] - SalesData[[#This Row],[Orderdate fixed]]</f>
        <v>169</v>
      </c>
      <c r="H758" s="11">
        <f>YEAR(SalesData[[#This Row],[Orderdate fixed]])</f>
        <v>2016</v>
      </c>
      <c r="I758" s="11" t="str">
        <f>"Q"&amp;ROUNDUP(MONTH(SalesData[[#This Row],[Orderdate fixed]])/3,0)</f>
        <v>Q4</v>
      </c>
      <c r="J758" s="8" t="str">
        <f>TEXT(SalesData[[#This Row],[Orderdate fixed]],"mmm")</f>
        <v>Dec</v>
      </c>
      <c r="K758" t="s">
        <v>38</v>
      </c>
      <c r="L758" t="s">
        <v>656</v>
      </c>
      <c r="M758" s="14" t="s">
        <v>657</v>
      </c>
      <c r="N758" t="s">
        <v>81</v>
      </c>
      <c r="O758" t="s">
        <v>26</v>
      </c>
      <c r="P758" t="s">
        <v>151</v>
      </c>
      <c r="Q758" t="s">
        <v>152</v>
      </c>
      <c r="R758" s="5">
        <v>55407</v>
      </c>
      <c r="S758" t="s">
        <v>84</v>
      </c>
      <c r="T758" t="s">
        <v>658</v>
      </c>
      <c r="U758" t="s">
        <v>31</v>
      </c>
      <c r="V758" t="s">
        <v>53</v>
      </c>
      <c r="W758" t="s">
        <v>659</v>
      </c>
      <c r="X758" s="9">
        <v>18.84</v>
      </c>
      <c r="Y758">
        <v>3</v>
      </c>
      <c r="Z758" s="12">
        <v>0</v>
      </c>
      <c r="AA758" s="9">
        <v>6.0288000000000004</v>
      </c>
      <c r="AB758" t="str">
        <f>IF(AND(SalesData[[#This Row],[Profit]]=0,SalesData[[#This Row],[Sales]]&gt;0),"Zero-Profit Order","OK")</f>
        <v>OK</v>
      </c>
      <c r="AC758" s="9">
        <f>IFERROR(SalesData[[#This Row],[Profit]]/SalesData[[#This Row],[Sales]],0)</f>
        <v>0.32</v>
      </c>
      <c r="AE758"/>
    </row>
    <row r="759" spans="1:31" x14ac:dyDescent="0.25">
      <c r="A759">
        <v>7339</v>
      </c>
      <c r="B759" t="s">
        <v>3709</v>
      </c>
      <c r="C759" s="2">
        <v>42912</v>
      </c>
      <c r="D759" s="13">
        <v>41996</v>
      </c>
      <c r="E759" s="8">
        <f>IF(SalesData[[#This Row],[Ship Date]]&lt;SalesData[[#This Row],[Order Date]], SalesData[[#This Row],[Ship Date]], SalesData[[#This Row],[Order Date]])</f>
        <v>41996</v>
      </c>
      <c r="F759" s="8">
        <f>IF(SalesData[[#This Row],[Ship Date]]&lt;SalesData[[#This Row],[Order Date]], SalesData[[#This Row],[Order Date]], SalesData[[#This Row],[Ship Date]])</f>
        <v>42912</v>
      </c>
      <c r="G759" s="11">
        <f>SalesData[[#This Row],[Shipdate fixed]] - SalesData[[#This Row],[Orderdate fixed]]</f>
        <v>916</v>
      </c>
      <c r="H759" s="11">
        <f>YEAR(SalesData[[#This Row],[Orderdate fixed]])</f>
        <v>2014</v>
      </c>
      <c r="I759" s="11" t="str">
        <f>"Q"&amp;ROUNDUP(MONTH(SalesData[[#This Row],[Orderdate fixed]])/3,0)</f>
        <v>Q4</v>
      </c>
      <c r="J759" s="8" t="str">
        <f>TEXT(SalesData[[#This Row],[Orderdate fixed]],"mmm")</f>
        <v>Dec</v>
      </c>
      <c r="K759" t="s">
        <v>22</v>
      </c>
      <c r="L759" t="s">
        <v>2326</v>
      </c>
      <c r="M759" s="14" t="s">
        <v>2327</v>
      </c>
      <c r="N759" t="s">
        <v>81</v>
      </c>
      <c r="O759" t="s">
        <v>26</v>
      </c>
      <c r="P759" t="s">
        <v>158</v>
      </c>
      <c r="Q759" t="s">
        <v>109</v>
      </c>
      <c r="R759" s="5">
        <v>10035</v>
      </c>
      <c r="S759" t="s">
        <v>62</v>
      </c>
      <c r="T759" t="s">
        <v>2175</v>
      </c>
      <c r="U759" t="s">
        <v>31</v>
      </c>
      <c r="V759" t="s">
        <v>35</v>
      </c>
      <c r="W759" t="s">
        <v>2176</v>
      </c>
      <c r="X759" s="9">
        <v>192.18600000000001</v>
      </c>
      <c r="Y759">
        <v>3</v>
      </c>
      <c r="Z759" s="12">
        <v>0.1</v>
      </c>
      <c r="AA759" s="9">
        <v>36.3018</v>
      </c>
      <c r="AB759" t="str">
        <f>IF(AND(SalesData[[#This Row],[Profit]]=0,SalesData[[#This Row],[Sales]]&gt;0),"Zero-Profit Order","OK")</f>
        <v>OK</v>
      </c>
      <c r="AC759" s="9">
        <f>IFERROR(SalesData[[#This Row],[Profit]]/SalesData[[#This Row],[Sales]],0)</f>
        <v>0.18888888888888888</v>
      </c>
      <c r="AE759"/>
    </row>
    <row r="760" spans="1:31" x14ac:dyDescent="0.25">
      <c r="A760">
        <v>5930</v>
      </c>
      <c r="B760" t="s">
        <v>3306</v>
      </c>
      <c r="C760" s="2">
        <v>42361</v>
      </c>
      <c r="D760" s="13">
        <v>42985</v>
      </c>
      <c r="E760" s="8">
        <f>IF(SalesData[[#This Row],[Ship Date]]&lt;SalesData[[#This Row],[Order Date]], SalesData[[#This Row],[Ship Date]], SalesData[[#This Row],[Order Date]])</f>
        <v>42361</v>
      </c>
      <c r="F760" s="8">
        <f>IF(SalesData[[#This Row],[Ship Date]]&lt;SalesData[[#This Row],[Order Date]], SalesData[[#This Row],[Order Date]], SalesData[[#This Row],[Ship Date]])</f>
        <v>42985</v>
      </c>
      <c r="G760" s="11">
        <f>SalesData[[#This Row],[Shipdate fixed]] - SalesData[[#This Row],[Orderdate fixed]]</f>
        <v>624</v>
      </c>
      <c r="H760" s="11">
        <f>YEAR(SalesData[[#This Row],[Orderdate fixed]])</f>
        <v>2015</v>
      </c>
      <c r="I760" s="11" t="str">
        <f>"Q"&amp;ROUNDUP(MONTH(SalesData[[#This Row],[Orderdate fixed]])/3,0)</f>
        <v>Q4</v>
      </c>
      <c r="J760" s="8" t="str">
        <f>TEXT(SalesData[[#This Row],[Orderdate fixed]],"mmm")</f>
        <v>Dec</v>
      </c>
      <c r="K760" t="s">
        <v>78</v>
      </c>
      <c r="L760" t="s">
        <v>2848</v>
      </c>
      <c r="M760" s="14" t="s">
        <v>2849</v>
      </c>
      <c r="N760" t="s">
        <v>25</v>
      </c>
      <c r="O760" t="s">
        <v>26</v>
      </c>
      <c r="P760" t="s">
        <v>60</v>
      </c>
      <c r="Q760" t="s">
        <v>61</v>
      </c>
      <c r="R760" s="5">
        <v>19120</v>
      </c>
      <c r="S760" t="s">
        <v>62</v>
      </c>
      <c r="T760" t="s">
        <v>841</v>
      </c>
      <c r="U760" t="s">
        <v>31</v>
      </c>
      <c r="V760" t="s">
        <v>32</v>
      </c>
      <c r="W760" t="s">
        <v>842</v>
      </c>
      <c r="X760" s="9">
        <v>87.21</v>
      </c>
      <c r="Y760">
        <v>3</v>
      </c>
      <c r="Z760" s="12">
        <v>0.5</v>
      </c>
      <c r="AA760" s="9">
        <v>-45.349200000000003</v>
      </c>
      <c r="AB760" t="str">
        <f>IF(AND(SalesData[[#This Row],[Profit]]=0,SalesData[[#This Row],[Sales]]&gt;0),"Zero-Profit Order","OK")</f>
        <v>OK</v>
      </c>
      <c r="AC760" s="9">
        <f>IFERROR(SalesData[[#This Row],[Profit]]/SalesData[[#This Row],[Sales]],0)</f>
        <v>-0.52000000000000013</v>
      </c>
      <c r="AE760"/>
    </row>
    <row r="761" spans="1:31" x14ac:dyDescent="0.25">
      <c r="A761">
        <v>314</v>
      </c>
      <c r="B761" t="s">
        <v>367</v>
      </c>
      <c r="C761" s="2">
        <v>43744</v>
      </c>
      <c r="D761" s="13">
        <v>41708</v>
      </c>
      <c r="E761" s="8">
        <f>IF(SalesData[[#This Row],[Ship Date]]&lt;SalesData[[#This Row],[Order Date]], SalesData[[#This Row],[Ship Date]], SalesData[[#This Row],[Order Date]])</f>
        <v>41708</v>
      </c>
      <c r="F761" s="8">
        <f>IF(SalesData[[#This Row],[Ship Date]]&lt;SalesData[[#This Row],[Order Date]], SalesData[[#This Row],[Order Date]], SalesData[[#This Row],[Ship Date]])</f>
        <v>43744</v>
      </c>
      <c r="G761" s="11">
        <f>SalesData[[#This Row],[Shipdate fixed]] - SalesData[[#This Row],[Orderdate fixed]]</f>
        <v>2036</v>
      </c>
      <c r="H761" s="11">
        <f>YEAR(SalesData[[#This Row],[Orderdate fixed]])</f>
        <v>2014</v>
      </c>
      <c r="I761" s="11" t="str">
        <f>"Q"&amp;ROUNDUP(MONTH(SalesData[[#This Row],[Orderdate fixed]])/3,0)</f>
        <v>Q1</v>
      </c>
      <c r="J761" s="8" t="str">
        <f>TEXT(SalesData[[#This Row],[Orderdate fixed]],"mmm")</f>
        <v>Mar</v>
      </c>
      <c r="K761" t="s">
        <v>38</v>
      </c>
      <c r="L761" t="s">
        <v>368</v>
      </c>
      <c r="M761" s="14" t="s">
        <v>369</v>
      </c>
      <c r="N761" t="s">
        <v>81</v>
      </c>
      <c r="O761" t="s">
        <v>26</v>
      </c>
      <c r="P761" t="s">
        <v>370</v>
      </c>
      <c r="Q761" t="s">
        <v>344</v>
      </c>
      <c r="R761" s="5">
        <v>7601</v>
      </c>
      <c r="S761" t="s">
        <v>62</v>
      </c>
      <c r="T761" t="s">
        <v>371</v>
      </c>
      <c r="U761" t="s">
        <v>31</v>
      </c>
      <c r="V761" t="s">
        <v>53</v>
      </c>
      <c r="W761" t="s">
        <v>372</v>
      </c>
      <c r="X761" s="9">
        <v>87.54</v>
      </c>
      <c r="Y761">
        <v>3</v>
      </c>
      <c r="Z761" s="12">
        <v>0</v>
      </c>
      <c r="AA761" s="9">
        <v>37.642200000000003</v>
      </c>
      <c r="AB761" t="str">
        <f>IF(AND(SalesData[[#This Row],[Profit]]=0,SalesData[[#This Row],[Sales]]&gt;0),"Zero-Profit Order","OK")</f>
        <v>OK</v>
      </c>
      <c r="AC761" s="9">
        <f>IFERROR(SalesData[[#This Row],[Profit]]/SalesData[[#This Row],[Sales]],0)</f>
        <v>0.43</v>
      </c>
      <c r="AE761"/>
    </row>
    <row r="762" spans="1:31" x14ac:dyDescent="0.25">
      <c r="A762">
        <v>8543</v>
      </c>
      <c r="B762" t="s">
        <v>4041</v>
      </c>
      <c r="C762" s="2">
        <v>42923</v>
      </c>
      <c r="D762" s="13">
        <v>42361</v>
      </c>
      <c r="E762" s="8">
        <f>IF(SalesData[[#This Row],[Ship Date]]&lt;SalesData[[#This Row],[Order Date]], SalesData[[#This Row],[Ship Date]], SalesData[[#This Row],[Order Date]])</f>
        <v>42361</v>
      </c>
      <c r="F762" s="8">
        <f>IF(SalesData[[#This Row],[Ship Date]]&lt;SalesData[[#This Row],[Order Date]], SalesData[[#This Row],[Order Date]], SalesData[[#This Row],[Ship Date]])</f>
        <v>42923</v>
      </c>
      <c r="G762" s="11">
        <f>SalesData[[#This Row],[Shipdate fixed]] - SalesData[[#This Row],[Orderdate fixed]]</f>
        <v>562</v>
      </c>
      <c r="H762" s="11">
        <f>YEAR(SalesData[[#This Row],[Orderdate fixed]])</f>
        <v>2015</v>
      </c>
      <c r="I762" s="11" t="str">
        <f>"Q"&amp;ROUNDUP(MONTH(SalesData[[#This Row],[Orderdate fixed]])/3,0)</f>
        <v>Q4</v>
      </c>
      <c r="J762" s="8" t="str">
        <f>TEXT(SalesData[[#This Row],[Orderdate fixed]],"mmm")</f>
        <v>Dec</v>
      </c>
      <c r="K762" t="s">
        <v>78</v>
      </c>
      <c r="L762" t="s">
        <v>2012</v>
      </c>
      <c r="M762" s="14" t="s">
        <v>2013</v>
      </c>
      <c r="N762" t="s">
        <v>81</v>
      </c>
      <c r="O762" t="s">
        <v>26</v>
      </c>
      <c r="P762" t="s">
        <v>60</v>
      </c>
      <c r="Q762" t="s">
        <v>61</v>
      </c>
      <c r="R762" s="5">
        <v>19140</v>
      </c>
      <c r="S762" t="s">
        <v>62</v>
      </c>
      <c r="T762" t="s">
        <v>1071</v>
      </c>
      <c r="U762" t="s">
        <v>31</v>
      </c>
      <c r="V762" t="s">
        <v>35</v>
      </c>
      <c r="W762" t="s">
        <v>1072</v>
      </c>
      <c r="X762" s="9">
        <v>422.625</v>
      </c>
      <c r="Y762">
        <v>7</v>
      </c>
      <c r="Z762" s="12">
        <v>0.3</v>
      </c>
      <c r="AA762" s="9">
        <v>0</v>
      </c>
      <c r="AB762" t="str">
        <f>IF(AND(SalesData[[#This Row],[Profit]]=0,SalesData[[#This Row],[Sales]]&gt;0),"Zero-Profit Order","OK")</f>
        <v>Zero-Profit Order</v>
      </c>
      <c r="AC762" s="9">
        <f>IFERROR(SalesData[[#This Row],[Profit]]/SalesData[[#This Row],[Sales]],0)</f>
        <v>0</v>
      </c>
      <c r="AE762"/>
    </row>
    <row r="763" spans="1:31" x14ac:dyDescent="0.25">
      <c r="A763">
        <v>1316</v>
      </c>
      <c r="B763" t="s">
        <v>1170</v>
      </c>
      <c r="C763" s="2">
        <v>42896</v>
      </c>
      <c r="D763" s="13">
        <v>42727</v>
      </c>
      <c r="E763" s="8">
        <f>IF(SalesData[[#This Row],[Ship Date]]&lt;SalesData[[#This Row],[Order Date]], SalesData[[#This Row],[Ship Date]], SalesData[[#This Row],[Order Date]])</f>
        <v>42727</v>
      </c>
      <c r="F763" s="8">
        <f>IF(SalesData[[#This Row],[Ship Date]]&lt;SalesData[[#This Row],[Order Date]], SalesData[[#This Row],[Order Date]], SalesData[[#This Row],[Ship Date]])</f>
        <v>42896</v>
      </c>
      <c r="G763" s="11">
        <f>SalesData[[#This Row],[Shipdate fixed]] - SalesData[[#This Row],[Orderdate fixed]]</f>
        <v>169</v>
      </c>
      <c r="H763" s="11">
        <f>YEAR(SalesData[[#This Row],[Orderdate fixed]])</f>
        <v>2016</v>
      </c>
      <c r="I763" s="11" t="str">
        <f>"Q"&amp;ROUNDUP(MONTH(SalesData[[#This Row],[Orderdate fixed]])/3,0)</f>
        <v>Q4</v>
      </c>
      <c r="J763" s="8" t="str">
        <f>TEXT(SalesData[[#This Row],[Orderdate fixed]],"mmm")</f>
        <v>Dec</v>
      </c>
      <c r="K763" t="s">
        <v>38</v>
      </c>
      <c r="L763" t="s">
        <v>1171</v>
      </c>
      <c r="M763" s="14" t="s">
        <v>1172</v>
      </c>
      <c r="N763" t="s">
        <v>81</v>
      </c>
      <c r="O763" t="s">
        <v>26</v>
      </c>
      <c r="P763" t="s">
        <v>49</v>
      </c>
      <c r="Q763" t="s">
        <v>50</v>
      </c>
      <c r="R763" s="5">
        <v>90032</v>
      </c>
      <c r="S763" t="s">
        <v>51</v>
      </c>
      <c r="T763" t="s">
        <v>1173</v>
      </c>
      <c r="U763" t="s">
        <v>31</v>
      </c>
      <c r="V763" t="s">
        <v>53</v>
      </c>
      <c r="W763" t="s">
        <v>1174</v>
      </c>
      <c r="X763" s="9">
        <v>183.84</v>
      </c>
      <c r="Y763">
        <v>8</v>
      </c>
      <c r="Z763" s="12">
        <v>0</v>
      </c>
      <c r="AA763" s="9">
        <v>62.505600000000001</v>
      </c>
      <c r="AB763" t="str">
        <f>IF(AND(SalesData[[#This Row],[Profit]]=0,SalesData[[#This Row],[Sales]]&gt;0),"Zero-Profit Order","OK")</f>
        <v>OK</v>
      </c>
      <c r="AC763" s="9">
        <f>IFERROR(SalesData[[#This Row],[Profit]]/SalesData[[#This Row],[Sales]],0)</f>
        <v>0.34</v>
      </c>
      <c r="AE763"/>
    </row>
    <row r="764" spans="1:31" x14ac:dyDescent="0.25">
      <c r="A764">
        <v>6203</v>
      </c>
      <c r="B764" t="s">
        <v>3381</v>
      </c>
      <c r="C764" s="2">
        <v>42880</v>
      </c>
      <c r="D764" s="13">
        <v>42727</v>
      </c>
      <c r="E764" s="8">
        <f>IF(SalesData[[#This Row],[Ship Date]]&lt;SalesData[[#This Row],[Order Date]], SalesData[[#This Row],[Ship Date]], SalesData[[#This Row],[Order Date]])</f>
        <v>42727</v>
      </c>
      <c r="F764" s="8">
        <f>IF(SalesData[[#This Row],[Ship Date]]&lt;SalesData[[#This Row],[Order Date]], SalesData[[#This Row],[Order Date]], SalesData[[#This Row],[Ship Date]])</f>
        <v>42880</v>
      </c>
      <c r="G764" s="11">
        <f>SalesData[[#This Row],[Shipdate fixed]] - SalesData[[#This Row],[Orderdate fixed]]</f>
        <v>153</v>
      </c>
      <c r="H764" s="11">
        <f>YEAR(SalesData[[#This Row],[Orderdate fixed]])</f>
        <v>2016</v>
      </c>
      <c r="I764" s="11" t="str">
        <f>"Q"&amp;ROUNDUP(MONTH(SalesData[[#This Row],[Orderdate fixed]])/3,0)</f>
        <v>Q4</v>
      </c>
      <c r="J764" s="8" t="str">
        <f>TEXT(SalesData[[#This Row],[Orderdate fixed]],"mmm")</f>
        <v>Dec</v>
      </c>
      <c r="K764" t="s">
        <v>38</v>
      </c>
      <c r="L764" t="s">
        <v>472</v>
      </c>
      <c r="M764" s="14" t="s">
        <v>473</v>
      </c>
      <c r="N764" t="s">
        <v>25</v>
      </c>
      <c r="O764" t="s">
        <v>26</v>
      </c>
      <c r="P764" t="s">
        <v>3212</v>
      </c>
      <c r="Q764" t="s">
        <v>50</v>
      </c>
      <c r="R764" s="5">
        <v>92307</v>
      </c>
      <c r="S764" t="s">
        <v>51</v>
      </c>
      <c r="T764" t="s">
        <v>1122</v>
      </c>
      <c r="U764" t="s">
        <v>31</v>
      </c>
      <c r="V764" t="s">
        <v>35</v>
      </c>
      <c r="W764" t="s">
        <v>1123</v>
      </c>
      <c r="X764" s="9">
        <v>563.91999999999996</v>
      </c>
      <c r="Y764">
        <v>5</v>
      </c>
      <c r="Z764" s="12">
        <v>0.2</v>
      </c>
      <c r="AA764" s="9">
        <v>7.0490000000000004</v>
      </c>
      <c r="AB764" t="str">
        <f>IF(AND(SalesData[[#This Row],[Profit]]=0,SalesData[[#This Row],[Sales]]&gt;0),"Zero-Profit Order","OK")</f>
        <v>OK</v>
      </c>
      <c r="AC764" s="9">
        <f>IFERROR(SalesData[[#This Row],[Profit]]/SalesData[[#This Row],[Sales]],0)</f>
        <v>1.2500000000000002E-2</v>
      </c>
      <c r="AE764"/>
    </row>
    <row r="765" spans="1:31" x14ac:dyDescent="0.25">
      <c r="A765">
        <v>5472</v>
      </c>
      <c r="B765" t="s">
        <v>3154</v>
      </c>
      <c r="C765" s="2">
        <v>42906</v>
      </c>
      <c r="D765" s="13">
        <v>43092</v>
      </c>
      <c r="E765" s="8">
        <f>IF(SalesData[[#This Row],[Ship Date]]&lt;SalesData[[#This Row],[Order Date]], SalesData[[#This Row],[Ship Date]], SalesData[[#This Row],[Order Date]])</f>
        <v>42906</v>
      </c>
      <c r="F765" s="8">
        <f>IF(SalesData[[#This Row],[Ship Date]]&lt;SalesData[[#This Row],[Order Date]], SalesData[[#This Row],[Order Date]], SalesData[[#This Row],[Ship Date]])</f>
        <v>43092</v>
      </c>
      <c r="G765" s="11">
        <f>SalesData[[#This Row],[Shipdate fixed]] - SalesData[[#This Row],[Orderdate fixed]]</f>
        <v>186</v>
      </c>
      <c r="H765" s="11">
        <f>YEAR(SalesData[[#This Row],[Orderdate fixed]])</f>
        <v>2017</v>
      </c>
      <c r="I765" s="11" t="str">
        <f>"Q"&amp;ROUNDUP(MONTH(SalesData[[#This Row],[Orderdate fixed]])/3,0)</f>
        <v>Q2</v>
      </c>
      <c r="J765" s="8" t="str">
        <f>TEXT(SalesData[[#This Row],[Orderdate fixed]],"mmm")</f>
        <v>Jun</v>
      </c>
      <c r="K765" t="s">
        <v>38</v>
      </c>
      <c r="L765" t="s">
        <v>2365</v>
      </c>
      <c r="M765" s="14" t="s">
        <v>2366</v>
      </c>
      <c r="N765" t="s">
        <v>25</v>
      </c>
      <c r="O765" t="s">
        <v>26</v>
      </c>
      <c r="P765" t="s">
        <v>539</v>
      </c>
      <c r="Q765" t="s">
        <v>165</v>
      </c>
      <c r="R765" s="5">
        <v>80134</v>
      </c>
      <c r="S765" t="s">
        <v>51</v>
      </c>
      <c r="T765" t="s">
        <v>2406</v>
      </c>
      <c r="U765" t="s">
        <v>31</v>
      </c>
      <c r="V765" t="s">
        <v>53</v>
      </c>
      <c r="W765" t="s">
        <v>2407</v>
      </c>
      <c r="X765" s="9">
        <v>13.36</v>
      </c>
      <c r="Y765">
        <v>5</v>
      </c>
      <c r="Z765" s="12">
        <v>0.2</v>
      </c>
      <c r="AA765" s="9">
        <v>4.008</v>
      </c>
      <c r="AB765" t="str">
        <f>IF(AND(SalesData[[#This Row],[Profit]]=0,SalesData[[#This Row],[Sales]]&gt;0),"Zero-Profit Order","OK")</f>
        <v>OK</v>
      </c>
      <c r="AC765" s="9">
        <f>IFERROR(SalesData[[#This Row],[Profit]]/SalesData[[#This Row],[Sales]],0)</f>
        <v>0.3</v>
      </c>
      <c r="AE765"/>
    </row>
    <row r="766" spans="1:31" x14ac:dyDescent="0.25">
      <c r="A766">
        <v>1910</v>
      </c>
      <c r="B766" t="s">
        <v>1573</v>
      </c>
      <c r="C766" s="2">
        <v>42899</v>
      </c>
      <c r="D766" s="13">
        <v>43092</v>
      </c>
      <c r="E766" s="8">
        <f>IF(SalesData[[#This Row],[Ship Date]]&lt;SalesData[[#This Row],[Order Date]], SalesData[[#This Row],[Ship Date]], SalesData[[#This Row],[Order Date]])</f>
        <v>42899</v>
      </c>
      <c r="F766" s="8">
        <f>IF(SalesData[[#This Row],[Ship Date]]&lt;SalesData[[#This Row],[Order Date]], SalesData[[#This Row],[Order Date]], SalesData[[#This Row],[Ship Date]])</f>
        <v>43092</v>
      </c>
      <c r="G766" s="11">
        <f>SalesData[[#This Row],[Shipdate fixed]] - SalesData[[#This Row],[Orderdate fixed]]</f>
        <v>193</v>
      </c>
      <c r="H766" s="11">
        <f>YEAR(SalesData[[#This Row],[Orderdate fixed]])</f>
        <v>2017</v>
      </c>
      <c r="I766" s="11" t="str">
        <f>"Q"&amp;ROUNDUP(MONTH(SalesData[[#This Row],[Orderdate fixed]])/3,0)</f>
        <v>Q2</v>
      </c>
      <c r="J766" s="8" t="str">
        <f>TEXT(SalesData[[#This Row],[Orderdate fixed]],"mmm")</f>
        <v>Jun</v>
      </c>
      <c r="K766" t="s">
        <v>38</v>
      </c>
      <c r="L766" t="s">
        <v>1574</v>
      </c>
      <c r="M766" s="14" t="s">
        <v>1575</v>
      </c>
      <c r="N766" t="s">
        <v>25</v>
      </c>
      <c r="O766" t="s">
        <v>26</v>
      </c>
      <c r="P766" t="s">
        <v>742</v>
      </c>
      <c r="Q766" t="s">
        <v>109</v>
      </c>
      <c r="R766" s="5">
        <v>11572</v>
      </c>
      <c r="S766" t="s">
        <v>62</v>
      </c>
      <c r="T766" t="s">
        <v>1576</v>
      </c>
      <c r="U766" t="s">
        <v>31</v>
      </c>
      <c r="V766" t="s">
        <v>53</v>
      </c>
      <c r="W766" t="s">
        <v>1577</v>
      </c>
      <c r="X766" s="9">
        <v>18.96</v>
      </c>
      <c r="Y766">
        <v>2</v>
      </c>
      <c r="Z766" s="12">
        <v>0</v>
      </c>
      <c r="AA766" s="9">
        <v>8.532</v>
      </c>
      <c r="AB766" t="str">
        <f>IF(AND(SalesData[[#This Row],[Profit]]=0,SalesData[[#This Row],[Sales]]&gt;0),"Zero-Profit Order","OK")</f>
        <v>OK</v>
      </c>
      <c r="AC766" s="9">
        <f>IFERROR(SalesData[[#This Row],[Profit]]/SalesData[[#This Row],[Sales]],0)</f>
        <v>0.44999999999999996</v>
      </c>
      <c r="AE766"/>
    </row>
    <row r="767" spans="1:31" x14ac:dyDescent="0.25">
      <c r="A767">
        <v>4525</v>
      </c>
      <c r="B767" t="s">
        <v>2833</v>
      </c>
      <c r="C767" s="2">
        <v>41662</v>
      </c>
      <c r="D767" s="13">
        <v>41801</v>
      </c>
      <c r="E767" s="8">
        <f>IF(SalesData[[#This Row],[Ship Date]]&lt;SalesData[[#This Row],[Order Date]], SalesData[[#This Row],[Ship Date]], SalesData[[#This Row],[Order Date]])</f>
        <v>41662</v>
      </c>
      <c r="F767" s="8">
        <f>IF(SalesData[[#This Row],[Ship Date]]&lt;SalesData[[#This Row],[Order Date]], SalesData[[#This Row],[Order Date]], SalesData[[#This Row],[Ship Date]])</f>
        <v>41801</v>
      </c>
      <c r="G767" s="11">
        <f>SalesData[[#This Row],[Shipdate fixed]] - SalesData[[#This Row],[Orderdate fixed]]</f>
        <v>139</v>
      </c>
      <c r="H767" s="11">
        <f>YEAR(SalesData[[#This Row],[Orderdate fixed]])</f>
        <v>2014</v>
      </c>
      <c r="I767" s="11" t="str">
        <f>"Q"&amp;ROUNDUP(MONTH(SalesData[[#This Row],[Orderdate fixed]])/3,0)</f>
        <v>Q1</v>
      </c>
      <c r="J767" s="8" t="str">
        <f>TEXT(SalesData[[#This Row],[Orderdate fixed]],"mmm")</f>
        <v>Jan</v>
      </c>
      <c r="K767" t="s">
        <v>38</v>
      </c>
      <c r="L767" t="s">
        <v>2834</v>
      </c>
      <c r="M767" s="14" t="s">
        <v>2835</v>
      </c>
      <c r="N767" t="s">
        <v>25</v>
      </c>
      <c r="O767" t="s">
        <v>26</v>
      </c>
      <c r="P767" t="s">
        <v>158</v>
      </c>
      <c r="Q767" t="s">
        <v>109</v>
      </c>
      <c r="R767" s="5">
        <v>10024</v>
      </c>
      <c r="S767" t="s">
        <v>62</v>
      </c>
      <c r="T767" t="s">
        <v>1185</v>
      </c>
      <c r="U767" t="s">
        <v>31</v>
      </c>
      <c r="V767" t="s">
        <v>53</v>
      </c>
      <c r="W767" t="s">
        <v>1186</v>
      </c>
      <c r="X767" s="9">
        <v>89.34</v>
      </c>
      <c r="Y767">
        <v>6</v>
      </c>
      <c r="Z767" s="12">
        <v>0</v>
      </c>
      <c r="AA767" s="9">
        <v>24.1218</v>
      </c>
      <c r="AB767" t="str">
        <f>IF(AND(SalesData[[#This Row],[Profit]]=0,SalesData[[#This Row],[Sales]]&gt;0),"Zero-Profit Order","OK")</f>
        <v>OK</v>
      </c>
      <c r="AC767" s="9">
        <f>IFERROR(SalesData[[#This Row],[Profit]]/SalesData[[#This Row],[Sales]],0)</f>
        <v>0.27</v>
      </c>
      <c r="AE767"/>
    </row>
    <row r="768" spans="1:31" x14ac:dyDescent="0.25">
      <c r="A768">
        <v>5474</v>
      </c>
      <c r="B768" t="s">
        <v>3154</v>
      </c>
      <c r="C768" s="2">
        <v>42907</v>
      </c>
      <c r="D768" s="13">
        <v>43092</v>
      </c>
      <c r="E768" s="8">
        <f>IF(SalesData[[#This Row],[Ship Date]]&lt;SalesData[[#This Row],[Order Date]], SalesData[[#This Row],[Ship Date]], SalesData[[#This Row],[Order Date]])</f>
        <v>42907</v>
      </c>
      <c r="F768" s="8">
        <f>IF(SalesData[[#This Row],[Ship Date]]&lt;SalesData[[#This Row],[Order Date]], SalesData[[#This Row],[Order Date]], SalesData[[#This Row],[Ship Date]])</f>
        <v>43092</v>
      </c>
      <c r="G768" s="11">
        <f>SalesData[[#This Row],[Shipdate fixed]] - SalesData[[#This Row],[Orderdate fixed]]</f>
        <v>185</v>
      </c>
      <c r="H768" s="11">
        <f>YEAR(SalesData[[#This Row],[Orderdate fixed]])</f>
        <v>2017</v>
      </c>
      <c r="I768" s="11" t="str">
        <f>"Q"&amp;ROUNDUP(MONTH(SalesData[[#This Row],[Orderdate fixed]])/3,0)</f>
        <v>Q2</v>
      </c>
      <c r="J768" s="8" t="str">
        <f>TEXT(SalesData[[#This Row],[Orderdate fixed]],"mmm")</f>
        <v>Jun</v>
      </c>
      <c r="K768" t="s">
        <v>38</v>
      </c>
      <c r="L768" t="s">
        <v>2365</v>
      </c>
      <c r="M768" s="14" t="s">
        <v>2366</v>
      </c>
      <c r="N768" t="s">
        <v>25</v>
      </c>
      <c r="O768" t="s">
        <v>26</v>
      </c>
      <c r="P768" t="s">
        <v>539</v>
      </c>
      <c r="Q768" t="s">
        <v>165</v>
      </c>
      <c r="R768" s="5">
        <v>80134</v>
      </c>
      <c r="S768" t="s">
        <v>51</v>
      </c>
      <c r="T768" t="s">
        <v>1584</v>
      </c>
      <c r="U768" t="s">
        <v>31</v>
      </c>
      <c r="V768" t="s">
        <v>32</v>
      </c>
      <c r="W768" t="s">
        <v>1585</v>
      </c>
      <c r="X768" s="9">
        <v>102.018</v>
      </c>
      <c r="Y768">
        <v>7</v>
      </c>
      <c r="Z768" s="12">
        <v>0.7</v>
      </c>
      <c r="AA768" s="9">
        <v>-183.63239999999999</v>
      </c>
      <c r="AB768" t="str">
        <f>IF(AND(SalesData[[#This Row],[Profit]]=0,SalesData[[#This Row],[Sales]]&gt;0),"Zero-Profit Order","OK")</f>
        <v>OK</v>
      </c>
      <c r="AC768" s="9">
        <f>IFERROR(SalesData[[#This Row],[Profit]]/SalesData[[#This Row],[Sales]],0)</f>
        <v>-1.7999999999999998</v>
      </c>
      <c r="AE768"/>
    </row>
    <row r="769" spans="1:31" x14ac:dyDescent="0.25">
      <c r="A769">
        <v>1115</v>
      </c>
      <c r="B769" t="s">
        <v>1029</v>
      </c>
      <c r="C769" s="2">
        <v>42898</v>
      </c>
      <c r="D769" s="13">
        <v>43092</v>
      </c>
      <c r="E769" s="8">
        <f>IF(SalesData[[#This Row],[Ship Date]]&lt;SalesData[[#This Row],[Order Date]], SalesData[[#This Row],[Ship Date]], SalesData[[#This Row],[Order Date]])</f>
        <v>42898</v>
      </c>
      <c r="F769" s="8">
        <f>IF(SalesData[[#This Row],[Ship Date]]&lt;SalesData[[#This Row],[Order Date]], SalesData[[#This Row],[Order Date]], SalesData[[#This Row],[Ship Date]])</f>
        <v>43092</v>
      </c>
      <c r="G769" s="11">
        <f>SalesData[[#This Row],[Shipdate fixed]] - SalesData[[#This Row],[Orderdate fixed]]</f>
        <v>194</v>
      </c>
      <c r="H769" s="11">
        <f>YEAR(SalesData[[#This Row],[Orderdate fixed]])</f>
        <v>2017</v>
      </c>
      <c r="I769" s="11" t="str">
        <f>"Q"&amp;ROUNDUP(MONTH(SalesData[[#This Row],[Orderdate fixed]])/3,0)</f>
        <v>Q2</v>
      </c>
      <c r="J769" s="8" t="str">
        <f>TEXT(SalesData[[#This Row],[Orderdate fixed]],"mmm")</f>
        <v>Jun</v>
      </c>
      <c r="K769" t="s">
        <v>22</v>
      </c>
      <c r="L769" t="s">
        <v>1030</v>
      </c>
      <c r="M769" s="14" t="s">
        <v>1031</v>
      </c>
      <c r="N769" t="s">
        <v>25</v>
      </c>
      <c r="O769" t="s">
        <v>26</v>
      </c>
      <c r="P769" t="s">
        <v>1032</v>
      </c>
      <c r="Q769" t="s">
        <v>50</v>
      </c>
      <c r="R769" s="5">
        <v>92024</v>
      </c>
      <c r="S769" t="s">
        <v>51</v>
      </c>
      <c r="T769" t="s">
        <v>1033</v>
      </c>
      <c r="U769" t="s">
        <v>31</v>
      </c>
      <c r="V769" t="s">
        <v>32</v>
      </c>
      <c r="W769" t="s">
        <v>1034</v>
      </c>
      <c r="X769" s="9">
        <v>119.833</v>
      </c>
      <c r="Y769">
        <v>1</v>
      </c>
      <c r="Z769" s="12">
        <v>0.15</v>
      </c>
      <c r="AA769" s="9">
        <v>-12.6882</v>
      </c>
      <c r="AB769" t="str">
        <f>IF(AND(SalesData[[#This Row],[Profit]]=0,SalesData[[#This Row],[Sales]]&gt;0),"Zero-Profit Order","OK")</f>
        <v>OK</v>
      </c>
      <c r="AC769" s="9">
        <f>IFERROR(SalesData[[#This Row],[Profit]]/SalesData[[#This Row],[Sales]],0)</f>
        <v>-0.10588235294117647</v>
      </c>
      <c r="AE769"/>
    </row>
    <row r="770" spans="1:31" x14ac:dyDescent="0.25">
      <c r="A770">
        <v>5288</v>
      </c>
      <c r="B770" t="s">
        <v>3090</v>
      </c>
      <c r="C770" s="2">
        <v>42326</v>
      </c>
      <c r="D770" s="13">
        <v>42891</v>
      </c>
      <c r="E770" s="8">
        <f>IF(SalesData[[#This Row],[Ship Date]]&lt;SalesData[[#This Row],[Order Date]], SalesData[[#This Row],[Ship Date]], SalesData[[#This Row],[Order Date]])</f>
        <v>42326</v>
      </c>
      <c r="F770" s="8">
        <f>IF(SalesData[[#This Row],[Ship Date]]&lt;SalesData[[#This Row],[Order Date]], SalesData[[#This Row],[Order Date]], SalesData[[#This Row],[Ship Date]])</f>
        <v>42891</v>
      </c>
      <c r="G770" s="11">
        <f>SalesData[[#This Row],[Shipdate fixed]] - SalesData[[#This Row],[Orderdate fixed]]</f>
        <v>565</v>
      </c>
      <c r="H770" s="11">
        <f>YEAR(SalesData[[#This Row],[Orderdate fixed]])</f>
        <v>2015</v>
      </c>
      <c r="I770" s="11" t="str">
        <f>"Q"&amp;ROUNDUP(MONTH(SalesData[[#This Row],[Orderdate fixed]])/3,0)</f>
        <v>Q4</v>
      </c>
      <c r="J770" s="8" t="str">
        <f>TEXT(SalesData[[#This Row],[Orderdate fixed]],"mmm")</f>
        <v>Nov</v>
      </c>
      <c r="K770" t="s">
        <v>78</v>
      </c>
      <c r="L770" t="s">
        <v>2167</v>
      </c>
      <c r="M770" s="14" t="s">
        <v>2168</v>
      </c>
      <c r="N770" t="s">
        <v>25</v>
      </c>
      <c r="O770" t="s">
        <v>26</v>
      </c>
      <c r="P770" t="s">
        <v>846</v>
      </c>
      <c r="Q770" t="s">
        <v>165</v>
      </c>
      <c r="R770" s="5">
        <v>80027</v>
      </c>
      <c r="S770" t="s">
        <v>51</v>
      </c>
      <c r="T770" t="s">
        <v>1117</v>
      </c>
      <c r="U770" t="s">
        <v>31</v>
      </c>
      <c r="V770" t="s">
        <v>32</v>
      </c>
      <c r="W770" t="s">
        <v>1118</v>
      </c>
      <c r="X770" s="9">
        <v>89.991</v>
      </c>
      <c r="Y770">
        <v>3</v>
      </c>
      <c r="Z770" s="12">
        <v>0.7</v>
      </c>
      <c r="AA770" s="9">
        <v>-152.9847</v>
      </c>
      <c r="AB770" t="str">
        <f>IF(AND(SalesData[[#This Row],[Profit]]=0,SalesData[[#This Row],[Sales]]&gt;0),"Zero-Profit Order","OK")</f>
        <v>OK</v>
      </c>
      <c r="AC770" s="9">
        <f>IFERROR(SalesData[[#This Row],[Profit]]/SalesData[[#This Row],[Sales]],0)</f>
        <v>-1.7</v>
      </c>
      <c r="AE770"/>
    </row>
    <row r="771" spans="1:31" x14ac:dyDescent="0.25">
      <c r="A771">
        <v>5827</v>
      </c>
      <c r="B771" t="s">
        <v>3272</v>
      </c>
      <c r="C771" s="2">
        <v>42293</v>
      </c>
      <c r="D771" s="13">
        <v>42895</v>
      </c>
      <c r="E771" s="8">
        <f>IF(SalesData[[#This Row],[Ship Date]]&lt;SalesData[[#This Row],[Order Date]], SalesData[[#This Row],[Ship Date]], SalesData[[#This Row],[Order Date]])</f>
        <v>42293</v>
      </c>
      <c r="F771" s="8">
        <f>IF(SalesData[[#This Row],[Ship Date]]&lt;SalesData[[#This Row],[Order Date]], SalesData[[#This Row],[Order Date]], SalesData[[#This Row],[Ship Date]])</f>
        <v>42895</v>
      </c>
      <c r="G771" s="11">
        <f>SalesData[[#This Row],[Shipdate fixed]] - SalesData[[#This Row],[Orderdate fixed]]</f>
        <v>602</v>
      </c>
      <c r="H771" s="11">
        <f>YEAR(SalesData[[#This Row],[Orderdate fixed]])</f>
        <v>2015</v>
      </c>
      <c r="I771" s="11" t="str">
        <f>"Q"&amp;ROUNDUP(MONTH(SalesData[[#This Row],[Orderdate fixed]])/3,0)</f>
        <v>Q4</v>
      </c>
      <c r="J771" s="8" t="str">
        <f>TEXT(SalesData[[#This Row],[Orderdate fixed]],"mmm")</f>
        <v>Oct</v>
      </c>
      <c r="K771" t="s">
        <v>22</v>
      </c>
      <c r="L771" t="s">
        <v>3273</v>
      </c>
      <c r="M771" s="14" t="s">
        <v>3274</v>
      </c>
      <c r="N771" t="s">
        <v>90</v>
      </c>
      <c r="O771" t="s">
        <v>26</v>
      </c>
      <c r="P771" t="s">
        <v>158</v>
      </c>
      <c r="Q771" t="s">
        <v>109</v>
      </c>
      <c r="R771" s="5">
        <v>10035</v>
      </c>
      <c r="S771" t="s">
        <v>62</v>
      </c>
      <c r="T771" t="s">
        <v>2998</v>
      </c>
      <c r="U771" t="s">
        <v>31</v>
      </c>
      <c r="V771" t="s">
        <v>35</v>
      </c>
      <c r="W771" t="s">
        <v>2999</v>
      </c>
      <c r="X771" s="9">
        <v>90.801000000000002</v>
      </c>
      <c r="Y771">
        <v>1</v>
      </c>
      <c r="Z771" s="12">
        <v>0.1</v>
      </c>
      <c r="AA771" s="9">
        <v>14.124599999999999</v>
      </c>
      <c r="AB771" t="str">
        <f>IF(AND(SalesData[[#This Row],[Profit]]=0,SalesData[[#This Row],[Sales]]&gt;0),"Zero-Profit Order","OK")</f>
        <v>OK</v>
      </c>
      <c r="AC771" s="9">
        <f>IFERROR(SalesData[[#This Row],[Profit]]/SalesData[[#This Row],[Sales]],0)</f>
        <v>0.15555555555555553</v>
      </c>
      <c r="AE771"/>
    </row>
    <row r="772" spans="1:31" x14ac:dyDescent="0.25">
      <c r="A772">
        <v>7826</v>
      </c>
      <c r="B772" t="s">
        <v>3834</v>
      </c>
      <c r="C772" s="2">
        <v>41838</v>
      </c>
      <c r="D772" s="13">
        <v>42187</v>
      </c>
      <c r="E772" s="8">
        <f>IF(SalesData[[#This Row],[Ship Date]]&lt;SalesData[[#This Row],[Order Date]], SalesData[[#This Row],[Ship Date]], SalesData[[#This Row],[Order Date]])</f>
        <v>41838</v>
      </c>
      <c r="F772" s="8">
        <f>IF(SalesData[[#This Row],[Ship Date]]&lt;SalesData[[#This Row],[Order Date]], SalesData[[#This Row],[Order Date]], SalesData[[#This Row],[Ship Date]])</f>
        <v>42187</v>
      </c>
      <c r="G772" s="11">
        <f>SalesData[[#This Row],[Shipdate fixed]] - SalesData[[#This Row],[Orderdate fixed]]</f>
        <v>349</v>
      </c>
      <c r="H772" s="11">
        <f>YEAR(SalesData[[#This Row],[Orderdate fixed]])</f>
        <v>2014</v>
      </c>
      <c r="I772" s="11" t="str">
        <f>"Q"&amp;ROUNDUP(MONTH(SalesData[[#This Row],[Orderdate fixed]])/3,0)</f>
        <v>Q3</v>
      </c>
      <c r="J772" s="8" t="str">
        <f>TEXT(SalesData[[#This Row],[Orderdate fixed]],"mmm")</f>
        <v>Jul</v>
      </c>
      <c r="K772" t="s">
        <v>38</v>
      </c>
      <c r="L772" t="s">
        <v>3832</v>
      </c>
      <c r="M772" s="14" t="s">
        <v>3833</v>
      </c>
      <c r="N772" t="s">
        <v>81</v>
      </c>
      <c r="O772" t="s">
        <v>26</v>
      </c>
      <c r="P772" t="s">
        <v>2837</v>
      </c>
      <c r="Q772" t="s">
        <v>109</v>
      </c>
      <c r="R772" s="5">
        <v>13440</v>
      </c>
      <c r="S772" t="s">
        <v>62</v>
      </c>
      <c r="T772" t="s">
        <v>94</v>
      </c>
      <c r="U772" t="s">
        <v>31</v>
      </c>
      <c r="V772" t="s">
        <v>35</v>
      </c>
      <c r="W772" t="s">
        <v>95</v>
      </c>
      <c r="X772" s="9">
        <v>90.882000000000005</v>
      </c>
      <c r="Y772">
        <v>1</v>
      </c>
      <c r="Z772" s="12">
        <v>0.1</v>
      </c>
      <c r="AA772" s="9">
        <v>15.147</v>
      </c>
      <c r="AB772" t="str">
        <f>IF(AND(SalesData[[#This Row],[Profit]]=0,SalesData[[#This Row],[Sales]]&gt;0),"Zero-Profit Order","OK")</f>
        <v>OK</v>
      </c>
      <c r="AC772" s="9">
        <f>IFERROR(SalesData[[#This Row],[Profit]]/SalesData[[#This Row],[Sales]],0)</f>
        <v>0.16666666666666666</v>
      </c>
      <c r="AE772"/>
    </row>
    <row r="773" spans="1:31" x14ac:dyDescent="0.25">
      <c r="A773">
        <v>7968</v>
      </c>
      <c r="B773" t="s">
        <v>3875</v>
      </c>
      <c r="C773" s="2">
        <v>42166</v>
      </c>
      <c r="D773" s="13">
        <v>42714</v>
      </c>
      <c r="E773" s="8">
        <f>IF(SalesData[[#This Row],[Ship Date]]&lt;SalesData[[#This Row],[Order Date]], SalesData[[#This Row],[Ship Date]], SalesData[[#This Row],[Order Date]])</f>
        <v>42166</v>
      </c>
      <c r="F773" s="8">
        <f>IF(SalesData[[#This Row],[Ship Date]]&lt;SalesData[[#This Row],[Order Date]], SalesData[[#This Row],[Order Date]], SalesData[[#This Row],[Ship Date]])</f>
        <v>42714</v>
      </c>
      <c r="G773" s="11">
        <f>SalesData[[#This Row],[Shipdate fixed]] - SalesData[[#This Row],[Orderdate fixed]]</f>
        <v>548</v>
      </c>
      <c r="H773" s="11">
        <f>YEAR(SalesData[[#This Row],[Orderdate fixed]])</f>
        <v>2015</v>
      </c>
      <c r="I773" s="11" t="str">
        <f>"Q"&amp;ROUNDUP(MONTH(SalesData[[#This Row],[Orderdate fixed]])/3,0)</f>
        <v>Q2</v>
      </c>
      <c r="J773" s="8" t="str">
        <f>TEXT(SalesData[[#This Row],[Orderdate fixed]],"mmm")</f>
        <v>Jun</v>
      </c>
      <c r="K773" t="s">
        <v>78</v>
      </c>
      <c r="L773" t="s">
        <v>2445</v>
      </c>
      <c r="M773" s="14" t="s">
        <v>2446</v>
      </c>
      <c r="N773" t="s">
        <v>81</v>
      </c>
      <c r="O773" t="s">
        <v>26</v>
      </c>
      <c r="P773" t="s">
        <v>248</v>
      </c>
      <c r="Q773" t="s">
        <v>165</v>
      </c>
      <c r="R773" s="5">
        <v>80219</v>
      </c>
      <c r="S773" t="s">
        <v>51</v>
      </c>
      <c r="T773" t="s">
        <v>3876</v>
      </c>
      <c r="U773" t="s">
        <v>31</v>
      </c>
      <c r="V773" t="s">
        <v>32</v>
      </c>
      <c r="W773" t="s">
        <v>3877</v>
      </c>
      <c r="X773" s="9">
        <v>90.882000000000005</v>
      </c>
      <c r="Y773">
        <v>3</v>
      </c>
      <c r="Z773" s="12">
        <v>0.7</v>
      </c>
      <c r="AA773" s="9">
        <v>-190.85220000000001</v>
      </c>
      <c r="AB773" t="str">
        <f>IF(AND(SalesData[[#This Row],[Profit]]=0,SalesData[[#This Row],[Sales]]&gt;0),"Zero-Profit Order","OK")</f>
        <v>OK</v>
      </c>
      <c r="AC773" s="9">
        <f>IFERROR(SalesData[[#This Row],[Profit]]/SalesData[[#This Row],[Sales]],0)</f>
        <v>-2.1</v>
      </c>
      <c r="AE773"/>
    </row>
    <row r="774" spans="1:31" x14ac:dyDescent="0.25">
      <c r="A774">
        <v>7042</v>
      </c>
      <c r="B774" t="s">
        <v>3623</v>
      </c>
      <c r="C774" s="2">
        <v>42891</v>
      </c>
      <c r="D774" s="13">
        <v>43092</v>
      </c>
      <c r="E774" s="8">
        <f>IF(SalesData[[#This Row],[Ship Date]]&lt;SalesData[[#This Row],[Order Date]], SalesData[[#This Row],[Ship Date]], SalesData[[#This Row],[Order Date]])</f>
        <v>42891</v>
      </c>
      <c r="F774" s="8">
        <f>IF(SalesData[[#This Row],[Ship Date]]&lt;SalesData[[#This Row],[Order Date]], SalesData[[#This Row],[Order Date]], SalesData[[#This Row],[Ship Date]])</f>
        <v>43092</v>
      </c>
      <c r="G774" s="11">
        <f>SalesData[[#This Row],[Shipdate fixed]] - SalesData[[#This Row],[Orderdate fixed]]</f>
        <v>201</v>
      </c>
      <c r="H774" s="11">
        <f>YEAR(SalesData[[#This Row],[Orderdate fixed]])</f>
        <v>2017</v>
      </c>
      <c r="I774" s="11" t="str">
        <f>"Q"&amp;ROUNDUP(MONTH(SalesData[[#This Row],[Orderdate fixed]])/3,0)</f>
        <v>Q2</v>
      </c>
      <c r="J774" s="8" t="str">
        <f>TEXT(SalesData[[#This Row],[Orderdate fixed]],"mmm")</f>
        <v>Jun</v>
      </c>
      <c r="K774" t="s">
        <v>38</v>
      </c>
      <c r="L774" t="s">
        <v>3624</v>
      </c>
      <c r="M774" s="14" t="s">
        <v>3625</v>
      </c>
      <c r="N774" t="s">
        <v>25</v>
      </c>
      <c r="O774" t="s">
        <v>26</v>
      </c>
      <c r="P774" t="s">
        <v>158</v>
      </c>
      <c r="Q774" t="s">
        <v>109</v>
      </c>
      <c r="R774" s="5">
        <v>10009</v>
      </c>
      <c r="S774" t="s">
        <v>62</v>
      </c>
      <c r="T774" t="s">
        <v>1777</v>
      </c>
      <c r="U774" t="s">
        <v>31</v>
      </c>
      <c r="V774" t="s">
        <v>53</v>
      </c>
      <c r="W774" t="s">
        <v>1778</v>
      </c>
      <c r="X774" s="9">
        <v>124.36</v>
      </c>
      <c r="Y774">
        <v>2</v>
      </c>
      <c r="Z774" s="12">
        <v>0</v>
      </c>
      <c r="AA774" s="9">
        <v>27.359200000000001</v>
      </c>
      <c r="AB774" t="str">
        <f>IF(AND(SalesData[[#This Row],[Profit]]=0,SalesData[[#This Row],[Sales]]&gt;0),"Zero-Profit Order","OK")</f>
        <v>OK</v>
      </c>
      <c r="AC774" s="9">
        <f>IFERROR(SalesData[[#This Row],[Profit]]/SalesData[[#This Row],[Sales]],0)</f>
        <v>0.22</v>
      </c>
      <c r="AE774"/>
    </row>
    <row r="775" spans="1:31" x14ac:dyDescent="0.25">
      <c r="A775">
        <v>4337</v>
      </c>
      <c r="B775" t="s">
        <v>2770</v>
      </c>
      <c r="C775" s="2">
        <v>42915</v>
      </c>
      <c r="D775" s="13">
        <v>42362</v>
      </c>
      <c r="E775" s="8">
        <f>IF(SalesData[[#This Row],[Ship Date]]&lt;SalesData[[#This Row],[Order Date]], SalesData[[#This Row],[Ship Date]], SalesData[[#This Row],[Order Date]])</f>
        <v>42362</v>
      </c>
      <c r="F775" s="8">
        <f>IF(SalesData[[#This Row],[Ship Date]]&lt;SalesData[[#This Row],[Order Date]], SalesData[[#This Row],[Order Date]], SalesData[[#This Row],[Ship Date]])</f>
        <v>42915</v>
      </c>
      <c r="G775" s="11">
        <f>SalesData[[#This Row],[Shipdate fixed]] - SalesData[[#This Row],[Orderdate fixed]]</f>
        <v>553</v>
      </c>
      <c r="H775" s="11">
        <f>YEAR(SalesData[[#This Row],[Orderdate fixed]])</f>
        <v>2015</v>
      </c>
      <c r="I775" s="11" t="str">
        <f>"Q"&amp;ROUNDUP(MONTH(SalesData[[#This Row],[Orderdate fixed]])/3,0)</f>
        <v>Q4</v>
      </c>
      <c r="J775" s="8" t="str">
        <f>TEXT(SalesData[[#This Row],[Orderdate fixed]],"mmm")</f>
        <v>Dec</v>
      </c>
      <c r="K775" t="s">
        <v>38</v>
      </c>
      <c r="L775" t="s">
        <v>2771</v>
      </c>
      <c r="M775" s="14" t="s">
        <v>2772</v>
      </c>
      <c r="N775" t="s">
        <v>25</v>
      </c>
      <c r="O775" t="s">
        <v>26</v>
      </c>
      <c r="P775" t="s">
        <v>2773</v>
      </c>
      <c r="Q775" t="s">
        <v>501</v>
      </c>
      <c r="R775" s="5">
        <v>86442</v>
      </c>
      <c r="S775" t="s">
        <v>51</v>
      </c>
      <c r="T775" t="s">
        <v>1432</v>
      </c>
      <c r="U775" t="s">
        <v>31</v>
      </c>
      <c r="V775" t="s">
        <v>53</v>
      </c>
      <c r="W775" t="s">
        <v>1433</v>
      </c>
      <c r="X775" s="9">
        <v>14.368</v>
      </c>
      <c r="Y775">
        <v>2</v>
      </c>
      <c r="Z775" s="12">
        <v>0.2</v>
      </c>
      <c r="AA775" s="9">
        <v>3.9512</v>
      </c>
      <c r="AB775" t="str">
        <f>IF(AND(SalesData[[#This Row],[Profit]]=0,SalesData[[#This Row],[Sales]]&gt;0),"Zero-Profit Order","OK")</f>
        <v>OK</v>
      </c>
      <c r="AC775" s="9">
        <f>IFERROR(SalesData[[#This Row],[Profit]]/SalesData[[#This Row],[Sales]],0)</f>
        <v>0.27500000000000002</v>
      </c>
      <c r="AE775"/>
    </row>
    <row r="776" spans="1:31" x14ac:dyDescent="0.25">
      <c r="A776">
        <v>7489</v>
      </c>
      <c r="B776" t="s">
        <v>3744</v>
      </c>
      <c r="C776" s="2">
        <v>42903</v>
      </c>
      <c r="D776" s="13">
        <v>42362</v>
      </c>
      <c r="E776" s="8">
        <f>IF(SalesData[[#This Row],[Ship Date]]&lt;SalesData[[#This Row],[Order Date]], SalesData[[#This Row],[Ship Date]], SalesData[[#This Row],[Order Date]])</f>
        <v>42362</v>
      </c>
      <c r="F776" s="8">
        <f>IF(SalesData[[#This Row],[Ship Date]]&lt;SalesData[[#This Row],[Order Date]], SalesData[[#This Row],[Order Date]], SalesData[[#This Row],[Ship Date]])</f>
        <v>42903</v>
      </c>
      <c r="G776" s="11">
        <f>SalesData[[#This Row],[Shipdate fixed]] - SalesData[[#This Row],[Orderdate fixed]]</f>
        <v>541</v>
      </c>
      <c r="H776" s="11">
        <f>YEAR(SalesData[[#This Row],[Orderdate fixed]])</f>
        <v>2015</v>
      </c>
      <c r="I776" s="11" t="str">
        <f>"Q"&amp;ROUNDUP(MONTH(SalesData[[#This Row],[Orderdate fixed]])/3,0)</f>
        <v>Q4</v>
      </c>
      <c r="J776" s="8" t="str">
        <f>TEXT(SalesData[[#This Row],[Orderdate fixed]],"mmm")</f>
        <v>Dec</v>
      </c>
      <c r="K776" t="s">
        <v>22</v>
      </c>
      <c r="L776" t="s">
        <v>870</v>
      </c>
      <c r="M776" s="14" t="s">
        <v>871</v>
      </c>
      <c r="N776" t="s">
        <v>90</v>
      </c>
      <c r="O776" t="s">
        <v>26</v>
      </c>
      <c r="P776" t="s">
        <v>722</v>
      </c>
      <c r="Q776" t="s">
        <v>865</v>
      </c>
      <c r="R776" s="5">
        <v>3820</v>
      </c>
      <c r="S776" t="s">
        <v>62</v>
      </c>
      <c r="T776" t="s">
        <v>288</v>
      </c>
      <c r="U776" t="s">
        <v>31</v>
      </c>
      <c r="V776" t="s">
        <v>44</v>
      </c>
      <c r="W776" t="s">
        <v>289</v>
      </c>
      <c r="X776" s="9">
        <v>1053.164</v>
      </c>
      <c r="Y776">
        <v>4</v>
      </c>
      <c r="Z776" s="12">
        <v>0.3</v>
      </c>
      <c r="AA776" s="9">
        <v>-105.3164</v>
      </c>
      <c r="AB776" t="str">
        <f>IF(AND(SalesData[[#This Row],[Profit]]=0,SalesData[[#This Row],[Sales]]&gt;0),"Zero-Profit Order","OK")</f>
        <v>OK</v>
      </c>
      <c r="AC776" s="9">
        <f>IFERROR(SalesData[[#This Row],[Profit]]/SalesData[[#This Row],[Sales]],0)</f>
        <v>-0.1</v>
      </c>
      <c r="AE776"/>
    </row>
    <row r="777" spans="1:31" x14ac:dyDescent="0.25">
      <c r="A777">
        <v>1014</v>
      </c>
      <c r="B777" t="s">
        <v>952</v>
      </c>
      <c r="C777" s="2">
        <v>42920</v>
      </c>
      <c r="D777" s="13">
        <v>42362</v>
      </c>
      <c r="E777" s="8">
        <f>IF(SalesData[[#This Row],[Ship Date]]&lt;SalesData[[#This Row],[Order Date]], SalesData[[#This Row],[Ship Date]], SalesData[[#This Row],[Order Date]])</f>
        <v>42362</v>
      </c>
      <c r="F777" s="8">
        <f>IF(SalesData[[#This Row],[Ship Date]]&lt;SalesData[[#This Row],[Order Date]], SalesData[[#This Row],[Order Date]], SalesData[[#This Row],[Ship Date]])</f>
        <v>42920</v>
      </c>
      <c r="G777" s="11">
        <f>SalesData[[#This Row],[Shipdate fixed]] - SalesData[[#This Row],[Orderdate fixed]]</f>
        <v>558</v>
      </c>
      <c r="H777" s="11">
        <f>YEAR(SalesData[[#This Row],[Orderdate fixed]])</f>
        <v>2015</v>
      </c>
      <c r="I777" s="11" t="str">
        <f>"Q"&amp;ROUNDUP(MONTH(SalesData[[#This Row],[Orderdate fixed]])/3,0)</f>
        <v>Q4</v>
      </c>
      <c r="J777" s="8" t="str">
        <f>TEXT(SalesData[[#This Row],[Orderdate fixed]],"mmm")</f>
        <v>Dec</v>
      </c>
      <c r="K777" t="s">
        <v>22</v>
      </c>
      <c r="L777" t="s">
        <v>953</v>
      </c>
      <c r="M777" s="14" t="s">
        <v>954</v>
      </c>
      <c r="N777" t="s">
        <v>25</v>
      </c>
      <c r="O777" t="s">
        <v>26</v>
      </c>
      <c r="P777" t="s">
        <v>176</v>
      </c>
      <c r="Q777" t="s">
        <v>177</v>
      </c>
      <c r="R777" s="5">
        <v>98103</v>
      </c>
      <c r="S777" t="s">
        <v>51</v>
      </c>
      <c r="T777" t="s">
        <v>273</v>
      </c>
      <c r="U777" t="s">
        <v>31</v>
      </c>
      <c r="V777" t="s">
        <v>44</v>
      </c>
      <c r="W777" t="s">
        <v>274</v>
      </c>
      <c r="X777" s="9">
        <v>1618.37</v>
      </c>
      <c r="Y777">
        <v>13</v>
      </c>
      <c r="Z777" s="12">
        <v>0</v>
      </c>
      <c r="AA777" s="9">
        <v>356.04140000000001</v>
      </c>
      <c r="AB777" t="str">
        <f>IF(AND(SalesData[[#This Row],[Profit]]=0,SalesData[[#This Row],[Sales]]&gt;0),"Zero-Profit Order","OK")</f>
        <v>OK</v>
      </c>
      <c r="AC777" s="9">
        <f>IFERROR(SalesData[[#This Row],[Profit]]/SalesData[[#This Row],[Sales]],0)</f>
        <v>0.22000000000000003</v>
      </c>
      <c r="AE777"/>
    </row>
    <row r="778" spans="1:31" x14ac:dyDescent="0.25">
      <c r="A778">
        <v>3721</v>
      </c>
      <c r="B778" t="s">
        <v>2520</v>
      </c>
      <c r="C778" s="2">
        <v>42917</v>
      </c>
      <c r="D778" s="13">
        <v>42728</v>
      </c>
      <c r="E778" s="8">
        <f>IF(SalesData[[#This Row],[Ship Date]]&lt;SalesData[[#This Row],[Order Date]], SalesData[[#This Row],[Ship Date]], SalesData[[#This Row],[Order Date]])</f>
        <v>42728</v>
      </c>
      <c r="F778" s="8">
        <f>IF(SalesData[[#This Row],[Ship Date]]&lt;SalesData[[#This Row],[Order Date]], SalesData[[#This Row],[Order Date]], SalesData[[#This Row],[Ship Date]])</f>
        <v>42917</v>
      </c>
      <c r="G778" s="11">
        <f>SalesData[[#This Row],[Shipdate fixed]] - SalesData[[#This Row],[Orderdate fixed]]</f>
        <v>189</v>
      </c>
      <c r="H778" s="11">
        <f>YEAR(SalesData[[#This Row],[Orderdate fixed]])</f>
        <v>2016</v>
      </c>
      <c r="I778" s="11" t="str">
        <f>"Q"&amp;ROUNDUP(MONTH(SalesData[[#This Row],[Orderdate fixed]])/3,0)</f>
        <v>Q4</v>
      </c>
      <c r="J778" s="8" t="str">
        <f>TEXT(SalesData[[#This Row],[Orderdate fixed]],"mmm")</f>
        <v>Dec</v>
      </c>
      <c r="K778" t="s">
        <v>38</v>
      </c>
      <c r="L778" t="s">
        <v>2521</v>
      </c>
      <c r="M778" s="14" t="s">
        <v>2522</v>
      </c>
      <c r="N778" t="s">
        <v>90</v>
      </c>
      <c r="O778" t="s">
        <v>26</v>
      </c>
      <c r="P778" t="s">
        <v>458</v>
      </c>
      <c r="Q778" t="s">
        <v>459</v>
      </c>
      <c r="R778" s="5">
        <v>39212</v>
      </c>
      <c r="S778" t="s">
        <v>29</v>
      </c>
      <c r="T778" t="s">
        <v>361</v>
      </c>
      <c r="U778" t="s">
        <v>31</v>
      </c>
      <c r="V778" t="s">
        <v>53</v>
      </c>
      <c r="W778" t="s">
        <v>362</v>
      </c>
      <c r="X778" s="9">
        <v>18.920000000000002</v>
      </c>
      <c r="Y778">
        <v>4</v>
      </c>
      <c r="Z778" s="12">
        <v>0</v>
      </c>
      <c r="AA778" s="9">
        <v>7.3788</v>
      </c>
      <c r="AB778" t="str">
        <f>IF(AND(SalesData[[#This Row],[Profit]]=0,SalesData[[#This Row],[Sales]]&gt;0),"Zero-Profit Order","OK")</f>
        <v>OK</v>
      </c>
      <c r="AC778" s="9">
        <f>IFERROR(SalesData[[#This Row],[Profit]]/SalesData[[#This Row],[Sales]],0)</f>
        <v>0.38999999999999996</v>
      </c>
      <c r="AE778"/>
    </row>
    <row r="779" spans="1:31" x14ac:dyDescent="0.25">
      <c r="A779">
        <v>6016</v>
      </c>
      <c r="B779" t="s">
        <v>3332</v>
      </c>
      <c r="C779" s="2">
        <v>41702</v>
      </c>
      <c r="D779" s="13">
        <v>41977</v>
      </c>
      <c r="E779" s="8">
        <f>IF(SalesData[[#This Row],[Ship Date]]&lt;SalesData[[#This Row],[Order Date]], SalesData[[#This Row],[Ship Date]], SalesData[[#This Row],[Order Date]])</f>
        <v>41702</v>
      </c>
      <c r="F779" s="8">
        <f>IF(SalesData[[#This Row],[Ship Date]]&lt;SalesData[[#This Row],[Order Date]], SalesData[[#This Row],[Order Date]], SalesData[[#This Row],[Ship Date]])</f>
        <v>41977</v>
      </c>
      <c r="G779" s="11">
        <f>SalesData[[#This Row],[Shipdate fixed]] - SalesData[[#This Row],[Orderdate fixed]]</f>
        <v>275</v>
      </c>
      <c r="H779" s="11">
        <f>YEAR(SalesData[[#This Row],[Orderdate fixed]])</f>
        <v>2014</v>
      </c>
      <c r="I779" s="11" t="str">
        <f>"Q"&amp;ROUNDUP(MONTH(SalesData[[#This Row],[Orderdate fixed]])/3,0)</f>
        <v>Q1</v>
      </c>
      <c r="J779" s="8" t="str">
        <f>TEXT(SalesData[[#This Row],[Orderdate fixed]],"mmm")</f>
        <v>Mar</v>
      </c>
      <c r="K779" t="s">
        <v>38</v>
      </c>
      <c r="L779" t="s">
        <v>2183</v>
      </c>
      <c r="M779" s="14" t="s">
        <v>2184</v>
      </c>
      <c r="N779" t="s">
        <v>81</v>
      </c>
      <c r="O779" t="s">
        <v>26</v>
      </c>
      <c r="P779" t="s">
        <v>49</v>
      </c>
      <c r="Q779" t="s">
        <v>50</v>
      </c>
      <c r="R779" s="5">
        <v>90049</v>
      </c>
      <c r="S779" t="s">
        <v>51</v>
      </c>
      <c r="T779" t="s">
        <v>3269</v>
      </c>
      <c r="U779" t="s">
        <v>31</v>
      </c>
      <c r="V779" t="s">
        <v>53</v>
      </c>
      <c r="W779" t="s">
        <v>3270</v>
      </c>
      <c r="X779" s="9">
        <v>91.96</v>
      </c>
      <c r="Y779">
        <v>2</v>
      </c>
      <c r="Z779" s="12">
        <v>0</v>
      </c>
      <c r="AA779" s="9">
        <v>15.6332</v>
      </c>
      <c r="AB779" t="str">
        <f>IF(AND(SalesData[[#This Row],[Profit]]=0,SalesData[[#This Row],[Sales]]&gt;0),"Zero-Profit Order","OK")</f>
        <v>OK</v>
      </c>
      <c r="AC779" s="9">
        <f>IFERROR(SalesData[[#This Row],[Profit]]/SalesData[[#This Row],[Sales]],0)</f>
        <v>0.17</v>
      </c>
      <c r="AE779"/>
    </row>
    <row r="780" spans="1:31" x14ac:dyDescent="0.25">
      <c r="A780">
        <v>9991</v>
      </c>
      <c r="B780" t="s">
        <v>4388</v>
      </c>
      <c r="C780" s="2">
        <v>43049</v>
      </c>
      <c r="D780" s="13">
        <v>42797</v>
      </c>
      <c r="E780" s="8">
        <f>IF(SalesData[[#This Row],[Ship Date]]&lt;SalesData[[#This Row],[Order Date]], SalesData[[#This Row],[Ship Date]], SalesData[[#This Row],[Order Date]])</f>
        <v>42797</v>
      </c>
      <c r="F780" s="8">
        <f>IF(SalesData[[#This Row],[Ship Date]]&lt;SalesData[[#This Row],[Order Date]], SalesData[[#This Row],[Order Date]], SalesData[[#This Row],[Ship Date]])</f>
        <v>43049</v>
      </c>
      <c r="G780" s="11">
        <f>SalesData[[#This Row],[Shipdate fixed]] - SalesData[[#This Row],[Orderdate fixed]]</f>
        <v>252</v>
      </c>
      <c r="H780" s="11">
        <f>YEAR(SalesData[[#This Row],[Orderdate fixed]])</f>
        <v>2017</v>
      </c>
      <c r="I780" s="11" t="str">
        <f>"Q"&amp;ROUNDUP(MONTH(SalesData[[#This Row],[Orderdate fixed]])/3,0)</f>
        <v>Q1</v>
      </c>
      <c r="J780" s="8" t="str">
        <f>TEXT(SalesData[[#This Row],[Orderdate fixed]],"mmm")</f>
        <v>Mar</v>
      </c>
      <c r="K780" t="s">
        <v>38</v>
      </c>
      <c r="L780" t="s">
        <v>224</v>
      </c>
      <c r="M780" s="14" t="s">
        <v>225</v>
      </c>
      <c r="N780" t="s">
        <v>25</v>
      </c>
      <c r="O780" t="s">
        <v>26</v>
      </c>
      <c r="P780" t="s">
        <v>531</v>
      </c>
      <c r="Q780" t="s">
        <v>50</v>
      </c>
      <c r="R780" s="5">
        <v>92627</v>
      </c>
      <c r="S780" t="s">
        <v>51</v>
      </c>
      <c r="T780" t="s">
        <v>3269</v>
      </c>
      <c r="U780" t="s">
        <v>31</v>
      </c>
      <c r="V780" t="s">
        <v>53</v>
      </c>
      <c r="W780" t="s">
        <v>3270</v>
      </c>
      <c r="X780" s="9">
        <v>91.96</v>
      </c>
      <c r="Y780">
        <v>2</v>
      </c>
      <c r="Z780" s="12">
        <v>0</v>
      </c>
      <c r="AA780" s="9">
        <v>15.6332</v>
      </c>
      <c r="AB780" t="str">
        <f>IF(AND(SalesData[[#This Row],[Profit]]=0,SalesData[[#This Row],[Sales]]&gt;0),"Zero-Profit Order","OK")</f>
        <v>OK</v>
      </c>
      <c r="AC780" s="9">
        <f>IFERROR(SalesData[[#This Row],[Profit]]/SalesData[[#This Row],[Sales]],0)</f>
        <v>0.17</v>
      </c>
      <c r="AE780"/>
    </row>
    <row r="781" spans="1:31" x14ac:dyDescent="0.25">
      <c r="A781">
        <v>5024</v>
      </c>
      <c r="B781" t="s">
        <v>2995</v>
      </c>
      <c r="C781" s="2">
        <v>42897</v>
      </c>
      <c r="D781" s="13">
        <v>42728</v>
      </c>
      <c r="E781" s="8">
        <f>IF(SalesData[[#This Row],[Ship Date]]&lt;SalesData[[#This Row],[Order Date]], SalesData[[#This Row],[Ship Date]], SalesData[[#This Row],[Order Date]])</f>
        <v>42728</v>
      </c>
      <c r="F781" s="8">
        <f>IF(SalesData[[#This Row],[Ship Date]]&lt;SalesData[[#This Row],[Order Date]], SalesData[[#This Row],[Order Date]], SalesData[[#This Row],[Ship Date]])</f>
        <v>42897</v>
      </c>
      <c r="G781" s="11">
        <f>SalesData[[#This Row],[Shipdate fixed]] - SalesData[[#This Row],[Orderdate fixed]]</f>
        <v>169</v>
      </c>
      <c r="H781" s="11">
        <f>YEAR(SalesData[[#This Row],[Orderdate fixed]])</f>
        <v>2016</v>
      </c>
      <c r="I781" s="11" t="str">
        <f>"Q"&amp;ROUNDUP(MONTH(SalesData[[#This Row],[Orderdate fixed]])/3,0)</f>
        <v>Q4</v>
      </c>
      <c r="J781" s="8" t="str">
        <f>TEXT(SalesData[[#This Row],[Orderdate fixed]],"mmm")</f>
        <v>Dec</v>
      </c>
      <c r="K781" t="s">
        <v>38</v>
      </c>
      <c r="L781" t="s">
        <v>518</v>
      </c>
      <c r="M781" s="14" t="s">
        <v>519</v>
      </c>
      <c r="N781" t="s">
        <v>25</v>
      </c>
      <c r="O781" t="s">
        <v>26</v>
      </c>
      <c r="P781" t="s">
        <v>620</v>
      </c>
      <c r="Q781" t="s">
        <v>50</v>
      </c>
      <c r="R781" s="5">
        <v>92037</v>
      </c>
      <c r="S781" t="s">
        <v>51</v>
      </c>
      <c r="T781" t="s">
        <v>2640</v>
      </c>
      <c r="U781" t="s">
        <v>31</v>
      </c>
      <c r="V781" t="s">
        <v>53</v>
      </c>
      <c r="W781" t="s">
        <v>2641</v>
      </c>
      <c r="X781" s="9">
        <v>39.92</v>
      </c>
      <c r="Y781">
        <v>4</v>
      </c>
      <c r="Z781" s="12">
        <v>0</v>
      </c>
      <c r="AA781" s="9">
        <v>11.1776</v>
      </c>
      <c r="AB781" t="str">
        <f>IF(AND(SalesData[[#This Row],[Profit]]=0,SalesData[[#This Row],[Sales]]&gt;0),"Zero-Profit Order","OK")</f>
        <v>OK</v>
      </c>
      <c r="AC781" s="9">
        <f>IFERROR(SalesData[[#This Row],[Profit]]/SalesData[[#This Row],[Sales]],0)</f>
        <v>0.27999999999999997</v>
      </c>
      <c r="AE781"/>
    </row>
    <row r="782" spans="1:31" x14ac:dyDescent="0.25">
      <c r="A782">
        <v>2306</v>
      </c>
      <c r="B782" t="s">
        <v>1799</v>
      </c>
      <c r="C782" s="2">
        <v>42937</v>
      </c>
      <c r="D782" s="13">
        <v>42728</v>
      </c>
      <c r="E782" s="8">
        <f>IF(SalesData[[#This Row],[Ship Date]]&lt;SalesData[[#This Row],[Order Date]], SalesData[[#This Row],[Ship Date]], SalesData[[#This Row],[Order Date]])</f>
        <v>42728</v>
      </c>
      <c r="F782" s="8">
        <f>IF(SalesData[[#This Row],[Ship Date]]&lt;SalesData[[#This Row],[Order Date]], SalesData[[#This Row],[Order Date]], SalesData[[#This Row],[Ship Date]])</f>
        <v>42937</v>
      </c>
      <c r="G782" s="11">
        <f>SalesData[[#This Row],[Shipdate fixed]] - SalesData[[#This Row],[Orderdate fixed]]</f>
        <v>209</v>
      </c>
      <c r="H782" s="11">
        <f>YEAR(SalesData[[#This Row],[Orderdate fixed]])</f>
        <v>2016</v>
      </c>
      <c r="I782" s="11" t="str">
        <f>"Q"&amp;ROUNDUP(MONTH(SalesData[[#This Row],[Orderdate fixed]])/3,0)</f>
        <v>Q4</v>
      </c>
      <c r="J782" s="8" t="str">
        <f>TEXT(SalesData[[#This Row],[Orderdate fixed]],"mmm")</f>
        <v>Dec</v>
      </c>
      <c r="K782" t="s">
        <v>78</v>
      </c>
      <c r="L782" t="s">
        <v>358</v>
      </c>
      <c r="M782" s="14" t="s">
        <v>359</v>
      </c>
      <c r="N782" t="s">
        <v>81</v>
      </c>
      <c r="O782" t="s">
        <v>26</v>
      </c>
      <c r="P782" t="s">
        <v>120</v>
      </c>
      <c r="Q782" t="s">
        <v>121</v>
      </c>
      <c r="R782" s="5">
        <v>60623</v>
      </c>
      <c r="S782" t="s">
        <v>84</v>
      </c>
      <c r="T782" t="s">
        <v>879</v>
      </c>
      <c r="U782" t="s">
        <v>31</v>
      </c>
      <c r="V782" t="s">
        <v>32</v>
      </c>
      <c r="W782" t="s">
        <v>880</v>
      </c>
      <c r="X782" s="9">
        <v>141.37200000000001</v>
      </c>
      <c r="Y782">
        <v>2</v>
      </c>
      <c r="Z782" s="12">
        <v>0.3</v>
      </c>
      <c r="AA782" s="9">
        <v>-14.1372</v>
      </c>
      <c r="AB782" t="str">
        <f>IF(AND(SalesData[[#This Row],[Profit]]=0,SalesData[[#This Row],[Sales]]&gt;0),"Zero-Profit Order","OK")</f>
        <v>OK</v>
      </c>
      <c r="AC782" s="9">
        <f>IFERROR(SalesData[[#This Row],[Profit]]/SalesData[[#This Row],[Sales]],0)</f>
        <v>-9.9999999999999992E-2</v>
      </c>
      <c r="AE782"/>
    </row>
    <row r="783" spans="1:31" x14ac:dyDescent="0.25">
      <c r="A783">
        <v>8665</v>
      </c>
      <c r="B783" t="s">
        <v>4072</v>
      </c>
      <c r="C783" s="2">
        <v>43139</v>
      </c>
      <c r="D783" s="13">
        <v>42739</v>
      </c>
      <c r="E783" s="8">
        <f>IF(SalesData[[#This Row],[Ship Date]]&lt;SalesData[[#This Row],[Order Date]], SalesData[[#This Row],[Ship Date]], SalesData[[#This Row],[Order Date]])</f>
        <v>42739</v>
      </c>
      <c r="F783" s="8">
        <f>IF(SalesData[[#This Row],[Ship Date]]&lt;SalesData[[#This Row],[Order Date]], SalesData[[#This Row],[Order Date]], SalesData[[#This Row],[Ship Date]])</f>
        <v>43139</v>
      </c>
      <c r="G783" s="11">
        <f>SalesData[[#This Row],[Shipdate fixed]] - SalesData[[#This Row],[Orderdate fixed]]</f>
        <v>400</v>
      </c>
      <c r="H783" s="11">
        <f>YEAR(SalesData[[#This Row],[Orderdate fixed]])</f>
        <v>2017</v>
      </c>
      <c r="I783" s="11" t="str">
        <f>"Q"&amp;ROUNDUP(MONTH(SalesData[[#This Row],[Orderdate fixed]])/3,0)</f>
        <v>Q1</v>
      </c>
      <c r="J783" s="8" t="str">
        <f>TEXT(SalesData[[#This Row],[Orderdate fixed]],"mmm")</f>
        <v>Jan</v>
      </c>
      <c r="K783" t="s">
        <v>22</v>
      </c>
      <c r="L783" t="s">
        <v>3096</v>
      </c>
      <c r="M783" s="14" t="s">
        <v>3097</v>
      </c>
      <c r="N783" t="s">
        <v>25</v>
      </c>
      <c r="O783" t="s">
        <v>26</v>
      </c>
      <c r="P783" t="s">
        <v>2041</v>
      </c>
      <c r="Q783" t="s">
        <v>50</v>
      </c>
      <c r="R783" s="5">
        <v>90712</v>
      </c>
      <c r="S783" t="s">
        <v>51</v>
      </c>
      <c r="T783" t="s">
        <v>1523</v>
      </c>
      <c r="U783" t="s">
        <v>31</v>
      </c>
      <c r="V783" t="s">
        <v>53</v>
      </c>
      <c r="W783" t="s">
        <v>1524</v>
      </c>
      <c r="X783" s="9">
        <v>94.2</v>
      </c>
      <c r="Y783">
        <v>5</v>
      </c>
      <c r="Z783" s="12">
        <v>0</v>
      </c>
      <c r="AA783" s="9">
        <v>39.564</v>
      </c>
      <c r="AB783" t="str">
        <f>IF(AND(SalesData[[#This Row],[Profit]]=0,SalesData[[#This Row],[Sales]]&gt;0),"Zero-Profit Order","OK")</f>
        <v>OK</v>
      </c>
      <c r="AC783" s="9">
        <f>IFERROR(SalesData[[#This Row],[Profit]]/SalesData[[#This Row],[Sales]],0)</f>
        <v>0.42</v>
      </c>
      <c r="AE783"/>
    </row>
    <row r="784" spans="1:31" x14ac:dyDescent="0.25">
      <c r="A784">
        <v>8932</v>
      </c>
      <c r="B784" t="s">
        <v>4126</v>
      </c>
      <c r="C784" s="2">
        <v>42901</v>
      </c>
      <c r="D784" s="13">
        <v>43093</v>
      </c>
      <c r="E784" s="8">
        <f>IF(SalesData[[#This Row],[Ship Date]]&lt;SalesData[[#This Row],[Order Date]], SalesData[[#This Row],[Ship Date]], SalesData[[#This Row],[Order Date]])</f>
        <v>42901</v>
      </c>
      <c r="F784" s="8">
        <f>IF(SalesData[[#This Row],[Ship Date]]&lt;SalesData[[#This Row],[Order Date]], SalesData[[#This Row],[Order Date]], SalesData[[#This Row],[Ship Date]])</f>
        <v>43093</v>
      </c>
      <c r="G784" s="11">
        <f>SalesData[[#This Row],[Shipdate fixed]] - SalesData[[#This Row],[Orderdate fixed]]</f>
        <v>192</v>
      </c>
      <c r="H784" s="11">
        <f>YEAR(SalesData[[#This Row],[Orderdate fixed]])</f>
        <v>2017</v>
      </c>
      <c r="I784" s="11" t="str">
        <f>"Q"&amp;ROUNDUP(MONTH(SalesData[[#This Row],[Orderdate fixed]])/3,0)</f>
        <v>Q2</v>
      </c>
      <c r="J784" s="8" t="str">
        <f>TEXT(SalesData[[#This Row],[Orderdate fixed]],"mmm")</f>
        <v>Jun</v>
      </c>
      <c r="K784" t="s">
        <v>38</v>
      </c>
      <c r="L784" t="s">
        <v>4009</v>
      </c>
      <c r="M784" s="14" t="s">
        <v>4010</v>
      </c>
      <c r="N784" t="s">
        <v>81</v>
      </c>
      <c r="O784" t="s">
        <v>26</v>
      </c>
      <c r="P784" t="s">
        <v>886</v>
      </c>
      <c r="Q784" t="s">
        <v>222</v>
      </c>
      <c r="R784" s="5">
        <v>53209</v>
      </c>
      <c r="S784" t="s">
        <v>84</v>
      </c>
      <c r="T784" t="s">
        <v>3563</v>
      </c>
      <c r="U784" t="s">
        <v>31</v>
      </c>
      <c r="V784" t="s">
        <v>53</v>
      </c>
      <c r="W784" t="s">
        <v>3564</v>
      </c>
      <c r="X784" s="9">
        <v>99.95</v>
      </c>
      <c r="Y784">
        <v>5</v>
      </c>
      <c r="Z784" s="12">
        <v>0</v>
      </c>
      <c r="AA784" s="9">
        <v>22.988499999999998</v>
      </c>
      <c r="AB784" t="str">
        <f>IF(AND(SalesData[[#This Row],[Profit]]=0,SalesData[[#This Row],[Sales]]&gt;0),"Zero-Profit Order","OK")</f>
        <v>OK</v>
      </c>
      <c r="AC784" s="9">
        <f>IFERROR(SalesData[[#This Row],[Profit]]/SalesData[[#This Row],[Sales]],0)</f>
        <v>0.22999999999999998</v>
      </c>
      <c r="AE784"/>
    </row>
    <row r="785" spans="1:31" x14ac:dyDescent="0.25">
      <c r="A785">
        <v>9233</v>
      </c>
      <c r="B785" t="s">
        <v>4196</v>
      </c>
      <c r="C785" s="2">
        <v>42018</v>
      </c>
      <c r="D785" s="13">
        <v>42530</v>
      </c>
      <c r="E785" s="8">
        <f>IF(SalesData[[#This Row],[Ship Date]]&lt;SalesData[[#This Row],[Order Date]], SalesData[[#This Row],[Ship Date]], SalesData[[#This Row],[Order Date]])</f>
        <v>42018</v>
      </c>
      <c r="F785" s="8">
        <f>IF(SalesData[[#This Row],[Ship Date]]&lt;SalesData[[#This Row],[Order Date]], SalesData[[#This Row],[Order Date]], SalesData[[#This Row],[Ship Date]])</f>
        <v>42530</v>
      </c>
      <c r="G785" s="11">
        <f>SalesData[[#This Row],[Shipdate fixed]] - SalesData[[#This Row],[Orderdate fixed]]</f>
        <v>512</v>
      </c>
      <c r="H785" s="11">
        <f>YEAR(SalesData[[#This Row],[Orderdate fixed]])</f>
        <v>2015</v>
      </c>
      <c r="I785" s="11" t="str">
        <f>"Q"&amp;ROUNDUP(MONTH(SalesData[[#This Row],[Orderdate fixed]])/3,0)</f>
        <v>Q1</v>
      </c>
      <c r="J785" s="8" t="str">
        <f>TEXT(SalesData[[#This Row],[Orderdate fixed]],"mmm")</f>
        <v>Jan</v>
      </c>
      <c r="K785" t="s">
        <v>38</v>
      </c>
      <c r="L785" t="s">
        <v>618</v>
      </c>
      <c r="M785" s="14" t="s">
        <v>619</v>
      </c>
      <c r="N785" t="s">
        <v>25</v>
      </c>
      <c r="O785" t="s">
        <v>26</v>
      </c>
      <c r="P785" t="s">
        <v>49</v>
      </c>
      <c r="Q785" t="s">
        <v>50</v>
      </c>
      <c r="R785" s="5">
        <v>90036</v>
      </c>
      <c r="S785" t="s">
        <v>51</v>
      </c>
      <c r="T785" t="s">
        <v>1558</v>
      </c>
      <c r="U785" t="s">
        <v>31</v>
      </c>
      <c r="V785" t="s">
        <v>53</v>
      </c>
      <c r="W785" t="s">
        <v>1559</v>
      </c>
      <c r="X785" s="9">
        <v>94.68</v>
      </c>
      <c r="Y785">
        <v>9</v>
      </c>
      <c r="Z785" s="12">
        <v>0</v>
      </c>
      <c r="AA785" s="9">
        <v>31.244399999999999</v>
      </c>
      <c r="AB785" t="str">
        <f>IF(AND(SalesData[[#This Row],[Profit]]=0,SalesData[[#This Row],[Sales]]&gt;0),"Zero-Profit Order","OK")</f>
        <v>OK</v>
      </c>
      <c r="AC785" s="9">
        <f>IFERROR(SalesData[[#This Row],[Profit]]/SalesData[[#This Row],[Sales]],0)</f>
        <v>0.32999999999999996</v>
      </c>
      <c r="AE785"/>
    </row>
    <row r="786" spans="1:31" x14ac:dyDescent="0.25">
      <c r="A786">
        <v>1250</v>
      </c>
      <c r="B786" t="s">
        <v>1119</v>
      </c>
      <c r="C786" s="2">
        <v>42900</v>
      </c>
      <c r="D786" s="13">
        <v>43093</v>
      </c>
      <c r="E786" s="8">
        <f>IF(SalesData[[#This Row],[Ship Date]]&lt;SalesData[[#This Row],[Order Date]], SalesData[[#This Row],[Ship Date]], SalesData[[#This Row],[Order Date]])</f>
        <v>42900</v>
      </c>
      <c r="F786" s="8">
        <f>IF(SalesData[[#This Row],[Ship Date]]&lt;SalesData[[#This Row],[Order Date]], SalesData[[#This Row],[Order Date]], SalesData[[#This Row],[Ship Date]])</f>
        <v>43093</v>
      </c>
      <c r="G786" s="11">
        <f>SalesData[[#This Row],[Shipdate fixed]] - SalesData[[#This Row],[Orderdate fixed]]</f>
        <v>193</v>
      </c>
      <c r="H786" s="11">
        <f>YEAR(SalesData[[#This Row],[Orderdate fixed]])</f>
        <v>2017</v>
      </c>
      <c r="I786" s="11" t="str">
        <f>"Q"&amp;ROUNDUP(MONTH(SalesData[[#This Row],[Orderdate fixed]])/3,0)</f>
        <v>Q2</v>
      </c>
      <c r="J786" s="8" t="str">
        <f>TEXT(SalesData[[#This Row],[Orderdate fixed]],"mmm")</f>
        <v>Jun</v>
      </c>
      <c r="K786" t="s">
        <v>38</v>
      </c>
      <c r="L786" t="s">
        <v>1120</v>
      </c>
      <c r="M786" s="14" t="s">
        <v>1121</v>
      </c>
      <c r="N786" t="s">
        <v>25</v>
      </c>
      <c r="O786" t="s">
        <v>26</v>
      </c>
      <c r="P786" t="s">
        <v>158</v>
      </c>
      <c r="Q786" t="s">
        <v>109</v>
      </c>
      <c r="R786" s="5">
        <v>10009</v>
      </c>
      <c r="S786" t="s">
        <v>62</v>
      </c>
      <c r="T786" t="s">
        <v>1122</v>
      </c>
      <c r="U786" t="s">
        <v>31</v>
      </c>
      <c r="V786" t="s">
        <v>35</v>
      </c>
      <c r="W786" t="s">
        <v>1123</v>
      </c>
      <c r="X786" s="9">
        <v>1141.9380000000001</v>
      </c>
      <c r="Y786">
        <v>9</v>
      </c>
      <c r="Z786" s="12">
        <v>0.1</v>
      </c>
      <c r="AA786" s="9">
        <v>139.5702</v>
      </c>
      <c r="AB786" t="str">
        <f>IF(AND(SalesData[[#This Row],[Profit]]=0,SalesData[[#This Row],[Sales]]&gt;0),"Zero-Profit Order","OK")</f>
        <v>OK</v>
      </c>
      <c r="AC786" s="9">
        <f>IFERROR(SalesData[[#This Row],[Profit]]/SalesData[[#This Row],[Sales]],0)</f>
        <v>0.1222222222222222</v>
      </c>
      <c r="AE786"/>
    </row>
    <row r="787" spans="1:31" x14ac:dyDescent="0.25">
      <c r="A787">
        <v>1199</v>
      </c>
      <c r="B787" t="s">
        <v>1082</v>
      </c>
      <c r="C787" s="2">
        <v>42129</v>
      </c>
      <c r="D787" s="13">
        <v>42708</v>
      </c>
      <c r="E787" s="8">
        <f>IF(SalesData[[#This Row],[Ship Date]]&lt;SalesData[[#This Row],[Order Date]], SalesData[[#This Row],[Ship Date]], SalesData[[#This Row],[Order Date]])</f>
        <v>42129</v>
      </c>
      <c r="F787" s="8">
        <f>IF(SalesData[[#This Row],[Ship Date]]&lt;SalesData[[#This Row],[Order Date]], SalesData[[#This Row],[Order Date]], SalesData[[#This Row],[Ship Date]])</f>
        <v>42708</v>
      </c>
      <c r="G787" s="11">
        <f>SalesData[[#This Row],[Shipdate fixed]] - SalesData[[#This Row],[Orderdate fixed]]</f>
        <v>579</v>
      </c>
      <c r="H787" s="11">
        <f>YEAR(SalesData[[#This Row],[Orderdate fixed]])</f>
        <v>2015</v>
      </c>
      <c r="I787" s="11" t="str">
        <f>"Q"&amp;ROUNDUP(MONTH(SalesData[[#This Row],[Orderdate fixed]])/3,0)</f>
        <v>Q2</v>
      </c>
      <c r="J787" s="8" t="str">
        <f>TEXT(SalesData[[#This Row],[Orderdate fixed]],"mmm")</f>
        <v>May</v>
      </c>
      <c r="K787" t="s">
        <v>38</v>
      </c>
      <c r="L787" t="s">
        <v>824</v>
      </c>
      <c r="M787" s="14" t="s">
        <v>825</v>
      </c>
      <c r="N787" t="s">
        <v>25</v>
      </c>
      <c r="O787" t="s">
        <v>26</v>
      </c>
      <c r="P787" t="s">
        <v>91</v>
      </c>
      <c r="Q787" t="s">
        <v>83</v>
      </c>
      <c r="R787" s="5">
        <v>77041</v>
      </c>
      <c r="S787" t="s">
        <v>84</v>
      </c>
      <c r="T787" t="s">
        <v>1083</v>
      </c>
      <c r="U787" t="s">
        <v>31</v>
      </c>
      <c r="V787" t="s">
        <v>35</v>
      </c>
      <c r="W787" t="s">
        <v>1084</v>
      </c>
      <c r="X787" s="9">
        <v>95.983999999999995</v>
      </c>
      <c r="Y787">
        <v>4</v>
      </c>
      <c r="Z787" s="12">
        <v>0.3</v>
      </c>
      <c r="AA787" s="9">
        <v>-4.1135999999999999</v>
      </c>
      <c r="AB787" t="str">
        <f>IF(AND(SalesData[[#This Row],[Profit]]=0,SalesData[[#This Row],[Sales]]&gt;0),"Zero-Profit Order","OK")</f>
        <v>OK</v>
      </c>
      <c r="AC787" s="9">
        <f>IFERROR(SalesData[[#This Row],[Profit]]/SalesData[[#This Row],[Sales]],0)</f>
        <v>-4.2857142857142858E-2</v>
      </c>
      <c r="AE787"/>
    </row>
    <row r="788" spans="1:31" x14ac:dyDescent="0.25">
      <c r="A788">
        <v>97</v>
      </c>
      <c r="B788" t="s">
        <v>155</v>
      </c>
      <c r="C788" s="2">
        <v>42416</v>
      </c>
      <c r="D788" s="13">
        <v>43050</v>
      </c>
      <c r="E788" s="8">
        <f>IF(SalesData[[#This Row],[Ship Date]]&lt;SalesData[[#This Row],[Order Date]], SalesData[[#This Row],[Ship Date]], SalesData[[#This Row],[Order Date]])</f>
        <v>42416</v>
      </c>
      <c r="F788" s="8">
        <f>IF(SalesData[[#This Row],[Ship Date]]&lt;SalesData[[#This Row],[Order Date]], SalesData[[#This Row],[Order Date]], SalesData[[#This Row],[Ship Date]])</f>
        <v>43050</v>
      </c>
      <c r="G788" s="11">
        <f>SalesData[[#This Row],[Shipdate fixed]] - SalesData[[#This Row],[Orderdate fixed]]</f>
        <v>634</v>
      </c>
      <c r="H788" s="11">
        <f>YEAR(SalesData[[#This Row],[Orderdate fixed]])</f>
        <v>2016</v>
      </c>
      <c r="I788" s="11" t="str">
        <f>"Q"&amp;ROUNDUP(MONTH(SalesData[[#This Row],[Orderdate fixed]])/3,0)</f>
        <v>Q1</v>
      </c>
      <c r="J788" s="8" t="str">
        <f>TEXT(SalesData[[#This Row],[Orderdate fixed]],"mmm")</f>
        <v>Feb</v>
      </c>
      <c r="K788" t="s">
        <v>22</v>
      </c>
      <c r="L788" t="s">
        <v>156</v>
      </c>
      <c r="M788" s="14" t="s">
        <v>157</v>
      </c>
      <c r="N788" t="s">
        <v>90</v>
      </c>
      <c r="O788" t="s">
        <v>26</v>
      </c>
      <c r="P788" t="s">
        <v>158</v>
      </c>
      <c r="Q788" t="s">
        <v>109</v>
      </c>
      <c r="R788" s="5">
        <v>10009</v>
      </c>
      <c r="S788" t="s">
        <v>62</v>
      </c>
      <c r="T788" t="s">
        <v>159</v>
      </c>
      <c r="U788" t="s">
        <v>31</v>
      </c>
      <c r="V788" t="s">
        <v>53</v>
      </c>
      <c r="W788" t="s">
        <v>160</v>
      </c>
      <c r="X788" s="9">
        <v>96.53</v>
      </c>
      <c r="Y788">
        <v>7</v>
      </c>
      <c r="Z788" s="12">
        <v>0</v>
      </c>
      <c r="AA788" s="9">
        <v>40.5426</v>
      </c>
      <c r="AB788" t="str">
        <f>IF(AND(SalesData[[#This Row],[Profit]]=0,SalesData[[#This Row],[Sales]]&gt;0),"Zero-Profit Order","OK")</f>
        <v>OK</v>
      </c>
      <c r="AC788" s="9">
        <f>IFERROR(SalesData[[#This Row],[Profit]]/SalesData[[#This Row],[Sales]],0)</f>
        <v>0.42</v>
      </c>
      <c r="AE788"/>
    </row>
    <row r="789" spans="1:31" x14ac:dyDescent="0.25">
      <c r="A789">
        <v>8164</v>
      </c>
      <c r="B789" t="s">
        <v>3940</v>
      </c>
      <c r="C789" s="2">
        <v>41832</v>
      </c>
      <c r="D789" s="13">
        <v>42166</v>
      </c>
      <c r="E789" s="8">
        <f>IF(SalesData[[#This Row],[Ship Date]]&lt;SalesData[[#This Row],[Order Date]], SalesData[[#This Row],[Ship Date]], SalesData[[#This Row],[Order Date]])</f>
        <v>41832</v>
      </c>
      <c r="F789" s="8">
        <f>IF(SalesData[[#This Row],[Ship Date]]&lt;SalesData[[#This Row],[Order Date]], SalesData[[#This Row],[Order Date]], SalesData[[#This Row],[Ship Date]])</f>
        <v>42166</v>
      </c>
      <c r="G789" s="11">
        <f>SalesData[[#This Row],[Shipdate fixed]] - SalesData[[#This Row],[Orderdate fixed]]</f>
        <v>334</v>
      </c>
      <c r="H789" s="11">
        <f>YEAR(SalesData[[#This Row],[Orderdate fixed]])</f>
        <v>2014</v>
      </c>
      <c r="I789" s="11" t="str">
        <f>"Q"&amp;ROUNDUP(MONTH(SalesData[[#This Row],[Orderdate fixed]])/3,0)</f>
        <v>Q3</v>
      </c>
      <c r="J789" s="8" t="str">
        <f>TEXT(SalesData[[#This Row],[Orderdate fixed]],"mmm")</f>
        <v>Jul</v>
      </c>
      <c r="K789" t="s">
        <v>38</v>
      </c>
      <c r="L789" t="s">
        <v>794</v>
      </c>
      <c r="M789" s="14" t="s">
        <v>795</v>
      </c>
      <c r="N789" t="s">
        <v>25</v>
      </c>
      <c r="O789" t="s">
        <v>26</v>
      </c>
      <c r="P789" t="s">
        <v>620</v>
      </c>
      <c r="Q789" t="s">
        <v>50</v>
      </c>
      <c r="R789" s="5">
        <v>92105</v>
      </c>
      <c r="S789" t="s">
        <v>51</v>
      </c>
      <c r="T789" t="s">
        <v>1943</v>
      </c>
      <c r="U789" t="s">
        <v>31</v>
      </c>
      <c r="V789" t="s">
        <v>53</v>
      </c>
      <c r="W789" t="s">
        <v>1944</v>
      </c>
      <c r="X789" s="9">
        <v>96.96</v>
      </c>
      <c r="Y789">
        <v>6</v>
      </c>
      <c r="Z789" s="12">
        <v>0</v>
      </c>
      <c r="AA789" s="9">
        <v>33.936</v>
      </c>
      <c r="AB789" t="str">
        <f>IF(AND(SalesData[[#This Row],[Profit]]=0,SalesData[[#This Row],[Sales]]&gt;0),"Zero-Profit Order","OK")</f>
        <v>OK</v>
      </c>
      <c r="AC789" s="9">
        <f>IFERROR(SalesData[[#This Row],[Profit]]/SalesData[[#This Row],[Sales]],0)</f>
        <v>0.35000000000000003</v>
      </c>
      <c r="AE789"/>
    </row>
    <row r="790" spans="1:31" x14ac:dyDescent="0.25">
      <c r="A790">
        <v>74</v>
      </c>
      <c r="B790" t="s">
        <v>124</v>
      </c>
      <c r="C790" s="2">
        <v>43213</v>
      </c>
      <c r="D790" s="13">
        <v>42040</v>
      </c>
      <c r="E790" s="8">
        <f>IF(SalesData[[#This Row],[Ship Date]]&lt;SalesData[[#This Row],[Order Date]], SalesData[[#This Row],[Ship Date]], SalesData[[#This Row],[Order Date]])</f>
        <v>42040</v>
      </c>
      <c r="F790" s="8">
        <f>IF(SalesData[[#This Row],[Ship Date]]&lt;SalesData[[#This Row],[Order Date]], SalesData[[#This Row],[Order Date]], SalesData[[#This Row],[Ship Date]])</f>
        <v>43213</v>
      </c>
      <c r="G790" s="11">
        <f>SalesData[[#This Row],[Shipdate fixed]] - SalesData[[#This Row],[Orderdate fixed]]</f>
        <v>1173</v>
      </c>
      <c r="H790" s="11">
        <f>YEAR(SalesData[[#This Row],[Orderdate fixed]])</f>
        <v>2015</v>
      </c>
      <c r="I790" s="11" t="str">
        <f>"Q"&amp;ROUNDUP(MONTH(SalesData[[#This Row],[Orderdate fixed]])/3,0)</f>
        <v>Q1</v>
      </c>
      <c r="J790" s="8" t="str">
        <f>TEXT(SalesData[[#This Row],[Orderdate fixed]],"mmm")</f>
        <v>Feb</v>
      </c>
      <c r="K790" t="s">
        <v>38</v>
      </c>
      <c r="L790" t="s">
        <v>125</v>
      </c>
      <c r="M790" s="14" t="s">
        <v>126</v>
      </c>
      <c r="N790" t="s">
        <v>25</v>
      </c>
      <c r="O790" t="s">
        <v>26</v>
      </c>
      <c r="P790" t="s">
        <v>127</v>
      </c>
      <c r="Q790" t="s">
        <v>128</v>
      </c>
      <c r="R790" s="5">
        <v>38109</v>
      </c>
      <c r="S790" t="s">
        <v>29</v>
      </c>
      <c r="T790" t="s">
        <v>131</v>
      </c>
      <c r="U790" t="s">
        <v>31</v>
      </c>
      <c r="V790" t="s">
        <v>53</v>
      </c>
      <c r="W790" t="s">
        <v>132</v>
      </c>
      <c r="X790" s="9">
        <v>97.04</v>
      </c>
      <c r="Y790">
        <v>2</v>
      </c>
      <c r="Z790" s="12">
        <v>0.2</v>
      </c>
      <c r="AA790" s="9">
        <v>1.2130000000000001</v>
      </c>
      <c r="AB790" t="str">
        <f>IF(AND(SalesData[[#This Row],[Profit]]=0,SalesData[[#This Row],[Sales]]&gt;0),"Zero-Profit Order","OK")</f>
        <v>OK</v>
      </c>
      <c r="AC790" s="9">
        <f>IFERROR(SalesData[[#This Row],[Profit]]/SalesData[[#This Row],[Sales]],0)</f>
        <v>1.2500000000000001E-2</v>
      </c>
      <c r="AE790"/>
    </row>
    <row r="791" spans="1:31" x14ac:dyDescent="0.25">
      <c r="A791">
        <v>7304</v>
      </c>
      <c r="B791" t="s">
        <v>3692</v>
      </c>
      <c r="C791" s="2">
        <v>42316</v>
      </c>
      <c r="D791" s="13">
        <v>42956</v>
      </c>
      <c r="E791" s="8">
        <f>IF(SalesData[[#This Row],[Ship Date]]&lt;SalesData[[#This Row],[Order Date]], SalesData[[#This Row],[Ship Date]], SalesData[[#This Row],[Order Date]])</f>
        <v>42316</v>
      </c>
      <c r="F791" s="8">
        <f>IF(SalesData[[#This Row],[Ship Date]]&lt;SalesData[[#This Row],[Order Date]], SalesData[[#This Row],[Order Date]], SalesData[[#This Row],[Ship Date]])</f>
        <v>42956</v>
      </c>
      <c r="G791" s="11">
        <f>SalesData[[#This Row],[Shipdate fixed]] - SalesData[[#This Row],[Orderdate fixed]]</f>
        <v>640</v>
      </c>
      <c r="H791" s="11">
        <f>YEAR(SalesData[[#This Row],[Orderdate fixed]])</f>
        <v>2015</v>
      </c>
      <c r="I791" s="11" t="str">
        <f>"Q"&amp;ROUNDUP(MONTH(SalesData[[#This Row],[Orderdate fixed]])/3,0)</f>
        <v>Q4</v>
      </c>
      <c r="J791" s="8" t="str">
        <f>TEXT(SalesData[[#This Row],[Orderdate fixed]],"mmm")</f>
        <v>Nov</v>
      </c>
      <c r="K791" t="s">
        <v>38</v>
      </c>
      <c r="L791" t="s">
        <v>3693</v>
      </c>
      <c r="M791" s="14" t="s">
        <v>3694</v>
      </c>
      <c r="N791" t="s">
        <v>25</v>
      </c>
      <c r="O791" t="s">
        <v>26</v>
      </c>
      <c r="P791" t="s">
        <v>1101</v>
      </c>
      <c r="Q791" t="s">
        <v>42</v>
      </c>
      <c r="R791" s="5">
        <v>33437</v>
      </c>
      <c r="S791" t="s">
        <v>29</v>
      </c>
      <c r="T791" t="s">
        <v>235</v>
      </c>
      <c r="U791" t="s">
        <v>31</v>
      </c>
      <c r="V791" t="s">
        <v>35</v>
      </c>
      <c r="W791" t="s">
        <v>236</v>
      </c>
      <c r="X791" s="9">
        <v>97.183999999999997</v>
      </c>
      <c r="Y791">
        <v>2</v>
      </c>
      <c r="Z791" s="12">
        <v>0.2</v>
      </c>
      <c r="AA791" s="9">
        <v>6.0739999999999998</v>
      </c>
      <c r="AB791" t="str">
        <f>IF(AND(SalesData[[#This Row],[Profit]]=0,SalesData[[#This Row],[Sales]]&gt;0),"Zero-Profit Order","OK")</f>
        <v>OK</v>
      </c>
      <c r="AC791" s="9">
        <f>IFERROR(SalesData[[#This Row],[Profit]]/SalesData[[#This Row],[Sales]],0)</f>
        <v>6.25E-2</v>
      </c>
      <c r="AE791"/>
    </row>
    <row r="792" spans="1:31" x14ac:dyDescent="0.25">
      <c r="A792">
        <v>3321</v>
      </c>
      <c r="B792" t="s">
        <v>2364</v>
      </c>
      <c r="C792" s="2">
        <v>42913</v>
      </c>
      <c r="D792" s="13">
        <v>41998</v>
      </c>
      <c r="E792" s="8">
        <f>IF(SalesData[[#This Row],[Ship Date]]&lt;SalesData[[#This Row],[Order Date]], SalesData[[#This Row],[Ship Date]], SalesData[[#This Row],[Order Date]])</f>
        <v>41998</v>
      </c>
      <c r="F792" s="8">
        <f>IF(SalesData[[#This Row],[Ship Date]]&lt;SalesData[[#This Row],[Order Date]], SalesData[[#This Row],[Order Date]], SalesData[[#This Row],[Ship Date]])</f>
        <v>42913</v>
      </c>
      <c r="G792" s="11">
        <f>SalesData[[#This Row],[Shipdate fixed]] - SalesData[[#This Row],[Orderdate fixed]]</f>
        <v>915</v>
      </c>
      <c r="H792" s="11">
        <f>YEAR(SalesData[[#This Row],[Orderdate fixed]])</f>
        <v>2014</v>
      </c>
      <c r="I792" s="11" t="str">
        <f>"Q"&amp;ROUNDUP(MONTH(SalesData[[#This Row],[Orderdate fixed]])/3,0)</f>
        <v>Q4</v>
      </c>
      <c r="J792" s="8" t="str">
        <f>TEXT(SalesData[[#This Row],[Orderdate fixed]],"mmm")</f>
        <v>Dec</v>
      </c>
      <c r="K792" t="s">
        <v>38</v>
      </c>
      <c r="L792" t="s">
        <v>2365</v>
      </c>
      <c r="M792" s="14" t="s">
        <v>2366</v>
      </c>
      <c r="N792" t="s">
        <v>25</v>
      </c>
      <c r="O792" t="s">
        <v>26</v>
      </c>
      <c r="P792" t="s">
        <v>144</v>
      </c>
      <c r="Q792" t="s">
        <v>128</v>
      </c>
      <c r="R792" s="5">
        <v>38401</v>
      </c>
      <c r="S792" t="s">
        <v>29</v>
      </c>
      <c r="T792" t="s">
        <v>230</v>
      </c>
      <c r="U792" t="s">
        <v>31</v>
      </c>
      <c r="V792" t="s">
        <v>35</v>
      </c>
      <c r="W792" t="s">
        <v>231</v>
      </c>
      <c r="X792" s="9">
        <v>662.88</v>
      </c>
      <c r="Y792">
        <v>3</v>
      </c>
      <c r="Z792" s="12">
        <v>0.2</v>
      </c>
      <c r="AA792" s="9">
        <v>74.573999999999998</v>
      </c>
      <c r="AB792" t="str">
        <f>IF(AND(SalesData[[#This Row],[Profit]]=0,SalesData[[#This Row],[Sales]]&gt;0),"Zero-Profit Order","OK")</f>
        <v>OK</v>
      </c>
      <c r="AC792" s="9">
        <f>IFERROR(SalesData[[#This Row],[Profit]]/SalesData[[#This Row],[Sales]],0)</f>
        <v>0.1125</v>
      </c>
      <c r="AE792"/>
    </row>
    <row r="793" spans="1:31" x14ac:dyDescent="0.25">
      <c r="A793">
        <v>8648</v>
      </c>
      <c r="B793" t="s">
        <v>4068</v>
      </c>
      <c r="C793" s="2">
        <v>41886</v>
      </c>
      <c r="D793" s="13">
        <v>42228</v>
      </c>
      <c r="E793" s="8">
        <f>IF(SalesData[[#This Row],[Ship Date]]&lt;SalesData[[#This Row],[Order Date]], SalesData[[#This Row],[Ship Date]], SalesData[[#This Row],[Order Date]])</f>
        <v>41886</v>
      </c>
      <c r="F793" s="8">
        <f>IF(SalesData[[#This Row],[Ship Date]]&lt;SalesData[[#This Row],[Order Date]], SalesData[[#This Row],[Order Date]], SalesData[[#This Row],[Ship Date]])</f>
        <v>42228</v>
      </c>
      <c r="G793" s="11">
        <f>SalesData[[#This Row],[Shipdate fixed]] - SalesData[[#This Row],[Orderdate fixed]]</f>
        <v>342</v>
      </c>
      <c r="H793" s="11">
        <f>YEAR(SalesData[[#This Row],[Orderdate fixed]])</f>
        <v>2014</v>
      </c>
      <c r="I793" s="11" t="str">
        <f>"Q"&amp;ROUNDUP(MONTH(SalesData[[#This Row],[Orderdate fixed]])/3,0)</f>
        <v>Q3</v>
      </c>
      <c r="J793" s="8" t="str">
        <f>TEXT(SalesData[[#This Row],[Orderdate fixed]],"mmm")</f>
        <v>Sep</v>
      </c>
      <c r="K793" t="s">
        <v>78</v>
      </c>
      <c r="L793" t="s">
        <v>2022</v>
      </c>
      <c r="M793" s="14" t="s">
        <v>2023</v>
      </c>
      <c r="N793" t="s">
        <v>81</v>
      </c>
      <c r="O793" t="s">
        <v>26</v>
      </c>
      <c r="P793" t="s">
        <v>2628</v>
      </c>
      <c r="Q793" t="s">
        <v>128</v>
      </c>
      <c r="R793" s="5">
        <v>37211</v>
      </c>
      <c r="S793" t="s">
        <v>29</v>
      </c>
      <c r="T793" t="s">
        <v>280</v>
      </c>
      <c r="U793" t="s">
        <v>31</v>
      </c>
      <c r="V793" t="s">
        <v>35</v>
      </c>
      <c r="W793" t="s">
        <v>281</v>
      </c>
      <c r="X793" s="9">
        <v>97.424000000000007</v>
      </c>
      <c r="Y793">
        <v>2</v>
      </c>
      <c r="Z793" s="12">
        <v>0.2</v>
      </c>
      <c r="AA793" s="9">
        <v>10.9602</v>
      </c>
      <c r="AB793" t="str">
        <f>IF(AND(SalesData[[#This Row],[Profit]]=0,SalesData[[#This Row],[Sales]]&gt;0),"Zero-Profit Order","OK")</f>
        <v>OK</v>
      </c>
      <c r="AC793" s="9">
        <f>IFERROR(SalesData[[#This Row],[Profit]]/SalesData[[#This Row],[Sales]],0)</f>
        <v>0.1125</v>
      </c>
      <c r="AE793"/>
    </row>
    <row r="794" spans="1:31" x14ac:dyDescent="0.25">
      <c r="A794">
        <v>4995</v>
      </c>
      <c r="B794" t="s">
        <v>2987</v>
      </c>
      <c r="C794" s="2">
        <v>42892</v>
      </c>
      <c r="D794" s="13">
        <v>42363</v>
      </c>
      <c r="E794" s="8">
        <f>IF(SalesData[[#This Row],[Ship Date]]&lt;SalesData[[#This Row],[Order Date]], SalesData[[#This Row],[Ship Date]], SalesData[[#This Row],[Order Date]])</f>
        <v>42363</v>
      </c>
      <c r="F794" s="8">
        <f>IF(SalesData[[#This Row],[Ship Date]]&lt;SalesData[[#This Row],[Order Date]], SalesData[[#This Row],[Order Date]], SalesData[[#This Row],[Ship Date]])</f>
        <v>42892</v>
      </c>
      <c r="G794" s="11">
        <f>SalesData[[#This Row],[Shipdate fixed]] - SalesData[[#This Row],[Orderdate fixed]]</f>
        <v>529</v>
      </c>
      <c r="H794" s="11">
        <f>YEAR(SalesData[[#This Row],[Orderdate fixed]])</f>
        <v>2015</v>
      </c>
      <c r="I794" s="11" t="str">
        <f>"Q"&amp;ROUNDUP(MONTH(SalesData[[#This Row],[Orderdate fixed]])/3,0)</f>
        <v>Q4</v>
      </c>
      <c r="J794" s="8" t="str">
        <f>TEXT(SalesData[[#This Row],[Orderdate fixed]],"mmm")</f>
        <v>Dec</v>
      </c>
      <c r="K794" t="s">
        <v>38</v>
      </c>
      <c r="L794" t="s">
        <v>2988</v>
      </c>
      <c r="M794" s="14" t="s">
        <v>2989</v>
      </c>
      <c r="N794" t="s">
        <v>81</v>
      </c>
      <c r="O794" t="s">
        <v>26</v>
      </c>
      <c r="P794" t="s">
        <v>127</v>
      </c>
      <c r="Q794" t="s">
        <v>128</v>
      </c>
      <c r="R794" s="5">
        <v>38109</v>
      </c>
      <c r="S794" t="s">
        <v>29</v>
      </c>
      <c r="T794" t="s">
        <v>642</v>
      </c>
      <c r="U794" t="s">
        <v>31</v>
      </c>
      <c r="V794" t="s">
        <v>53</v>
      </c>
      <c r="W794" t="s">
        <v>643</v>
      </c>
      <c r="X794" s="9">
        <v>20.32</v>
      </c>
      <c r="Y794">
        <v>5</v>
      </c>
      <c r="Z794" s="12">
        <v>0.2</v>
      </c>
      <c r="AA794" s="9">
        <v>3.556</v>
      </c>
      <c r="AB794" t="str">
        <f>IF(AND(SalesData[[#This Row],[Profit]]=0,SalesData[[#This Row],[Sales]]&gt;0),"Zero-Profit Order","OK")</f>
        <v>OK</v>
      </c>
      <c r="AC794" s="9">
        <f>IFERROR(SalesData[[#This Row],[Profit]]/SalesData[[#This Row],[Sales]],0)</f>
        <v>0.17499999999999999</v>
      </c>
      <c r="AE794"/>
    </row>
    <row r="795" spans="1:31" x14ac:dyDescent="0.25">
      <c r="A795">
        <v>2280</v>
      </c>
      <c r="B795" t="s">
        <v>1786</v>
      </c>
      <c r="C795" s="2">
        <v>42634</v>
      </c>
      <c r="D795" s="13">
        <v>42777</v>
      </c>
      <c r="E795" s="8">
        <f>IF(SalesData[[#This Row],[Ship Date]]&lt;SalesData[[#This Row],[Order Date]], SalesData[[#This Row],[Ship Date]], SalesData[[#This Row],[Order Date]])</f>
        <v>42634</v>
      </c>
      <c r="F795" s="8">
        <f>IF(SalesData[[#This Row],[Ship Date]]&lt;SalesData[[#This Row],[Order Date]], SalesData[[#This Row],[Order Date]], SalesData[[#This Row],[Ship Date]])</f>
        <v>42777</v>
      </c>
      <c r="G795" s="11">
        <f>SalesData[[#This Row],[Shipdate fixed]] - SalesData[[#This Row],[Orderdate fixed]]</f>
        <v>143</v>
      </c>
      <c r="H795" s="11">
        <f>YEAR(SalesData[[#This Row],[Orderdate fixed]])</f>
        <v>2016</v>
      </c>
      <c r="I795" s="11" t="str">
        <f>"Q"&amp;ROUNDUP(MONTH(SalesData[[#This Row],[Orderdate fixed]])/3,0)</f>
        <v>Q3</v>
      </c>
      <c r="J795" s="8" t="str">
        <f>TEXT(SalesData[[#This Row],[Orderdate fixed]],"mmm")</f>
        <v>Sep</v>
      </c>
      <c r="K795" t="s">
        <v>78</v>
      </c>
      <c r="L795" t="s">
        <v>1787</v>
      </c>
      <c r="M795" s="14" t="s">
        <v>1788</v>
      </c>
      <c r="N795" t="s">
        <v>25</v>
      </c>
      <c r="O795" t="s">
        <v>26</v>
      </c>
      <c r="P795" t="s">
        <v>176</v>
      </c>
      <c r="Q795" t="s">
        <v>177</v>
      </c>
      <c r="R795" s="5">
        <v>98115</v>
      </c>
      <c r="S795" t="s">
        <v>51</v>
      </c>
      <c r="T795" t="s">
        <v>1637</v>
      </c>
      <c r="U795" t="s">
        <v>31</v>
      </c>
      <c r="V795" t="s">
        <v>35</v>
      </c>
      <c r="W795" t="s">
        <v>1638</v>
      </c>
      <c r="X795" s="9">
        <v>97.567999999999998</v>
      </c>
      <c r="Y795">
        <v>2</v>
      </c>
      <c r="Z795" s="12">
        <v>0.2</v>
      </c>
      <c r="AA795" s="9">
        <v>-6.0979999999999999</v>
      </c>
      <c r="AB795" t="str">
        <f>IF(AND(SalesData[[#This Row],[Profit]]=0,SalesData[[#This Row],[Sales]]&gt;0),"Zero-Profit Order","OK")</f>
        <v>OK</v>
      </c>
      <c r="AC795" s="9">
        <f>IFERROR(SalesData[[#This Row],[Profit]]/SalesData[[#This Row],[Sales]],0)</f>
        <v>-6.25E-2</v>
      </c>
      <c r="AE795"/>
    </row>
    <row r="796" spans="1:31" x14ac:dyDescent="0.25">
      <c r="A796">
        <v>1724</v>
      </c>
      <c r="B796" t="s">
        <v>1434</v>
      </c>
      <c r="C796" s="2">
        <v>42916</v>
      </c>
      <c r="D796" s="13">
        <v>42363</v>
      </c>
      <c r="E796" s="8">
        <f>IF(SalesData[[#This Row],[Ship Date]]&lt;SalesData[[#This Row],[Order Date]], SalesData[[#This Row],[Ship Date]], SalesData[[#This Row],[Order Date]])</f>
        <v>42363</v>
      </c>
      <c r="F796" s="8">
        <f>IF(SalesData[[#This Row],[Ship Date]]&lt;SalesData[[#This Row],[Order Date]], SalesData[[#This Row],[Order Date]], SalesData[[#This Row],[Ship Date]])</f>
        <v>42916</v>
      </c>
      <c r="G796" s="11">
        <f>SalesData[[#This Row],[Shipdate fixed]] - SalesData[[#This Row],[Orderdate fixed]]</f>
        <v>553</v>
      </c>
      <c r="H796" s="11">
        <f>YEAR(SalesData[[#This Row],[Orderdate fixed]])</f>
        <v>2015</v>
      </c>
      <c r="I796" s="11" t="str">
        <f>"Q"&amp;ROUNDUP(MONTH(SalesData[[#This Row],[Orderdate fixed]])/3,0)</f>
        <v>Q4</v>
      </c>
      <c r="J796" s="8" t="str">
        <f>TEXT(SalesData[[#This Row],[Orderdate fixed]],"mmm")</f>
        <v>Dec</v>
      </c>
      <c r="K796" t="s">
        <v>38</v>
      </c>
      <c r="L796" t="s">
        <v>1435</v>
      </c>
      <c r="M796" s="14" t="s">
        <v>1436</v>
      </c>
      <c r="N796" t="s">
        <v>25</v>
      </c>
      <c r="O796" t="s">
        <v>26</v>
      </c>
      <c r="P796" t="s">
        <v>120</v>
      </c>
      <c r="Q796" t="s">
        <v>121</v>
      </c>
      <c r="R796" s="5">
        <v>60623</v>
      </c>
      <c r="S796" t="s">
        <v>84</v>
      </c>
      <c r="T796" t="s">
        <v>1437</v>
      </c>
      <c r="U796" t="s">
        <v>31</v>
      </c>
      <c r="V796" t="s">
        <v>32</v>
      </c>
      <c r="W796" t="s">
        <v>1438</v>
      </c>
      <c r="X796" s="9">
        <v>359.05799999999999</v>
      </c>
      <c r="Y796">
        <v>3</v>
      </c>
      <c r="Z796" s="12">
        <v>0.3</v>
      </c>
      <c r="AA796" s="9">
        <v>-71.811599999999999</v>
      </c>
      <c r="AB796" t="str">
        <f>IF(AND(SalesData[[#This Row],[Profit]]=0,SalesData[[#This Row],[Sales]]&gt;0),"Zero-Profit Order","OK")</f>
        <v>OK</v>
      </c>
      <c r="AC796" s="9">
        <f>IFERROR(SalesData[[#This Row],[Profit]]/SalesData[[#This Row],[Sales]],0)</f>
        <v>-0.2</v>
      </c>
      <c r="AE796"/>
    </row>
    <row r="797" spans="1:31" x14ac:dyDescent="0.25">
      <c r="A797">
        <v>1302</v>
      </c>
      <c r="B797" t="s">
        <v>1150</v>
      </c>
      <c r="C797" s="2">
        <v>42939</v>
      </c>
      <c r="D797" s="13">
        <v>42729</v>
      </c>
      <c r="E797" s="8">
        <f>IF(SalesData[[#This Row],[Ship Date]]&lt;SalesData[[#This Row],[Order Date]], SalesData[[#This Row],[Ship Date]], SalesData[[#This Row],[Order Date]])</f>
        <v>42729</v>
      </c>
      <c r="F797" s="8">
        <f>IF(SalesData[[#This Row],[Ship Date]]&lt;SalesData[[#This Row],[Order Date]], SalesData[[#This Row],[Order Date]], SalesData[[#This Row],[Ship Date]])</f>
        <v>42939</v>
      </c>
      <c r="G797" s="11">
        <f>SalesData[[#This Row],[Shipdate fixed]] - SalesData[[#This Row],[Orderdate fixed]]</f>
        <v>210</v>
      </c>
      <c r="H797" s="11">
        <f>YEAR(SalesData[[#This Row],[Orderdate fixed]])</f>
        <v>2016</v>
      </c>
      <c r="I797" s="11" t="str">
        <f>"Q"&amp;ROUNDUP(MONTH(SalesData[[#This Row],[Orderdate fixed]])/3,0)</f>
        <v>Q4</v>
      </c>
      <c r="J797" s="8" t="str">
        <f>TEXT(SalesData[[#This Row],[Orderdate fixed]],"mmm")</f>
        <v>Dec</v>
      </c>
      <c r="K797" t="s">
        <v>22</v>
      </c>
      <c r="L797" t="s">
        <v>1151</v>
      </c>
      <c r="M797" s="14" t="s">
        <v>1152</v>
      </c>
      <c r="N797" t="s">
        <v>25</v>
      </c>
      <c r="O797" t="s">
        <v>26</v>
      </c>
      <c r="P797" t="s">
        <v>859</v>
      </c>
      <c r="Q797" t="s">
        <v>697</v>
      </c>
      <c r="R797" s="5">
        <v>22153</v>
      </c>
      <c r="S797" t="s">
        <v>29</v>
      </c>
      <c r="T797" t="s">
        <v>85</v>
      </c>
      <c r="U797" t="s">
        <v>31</v>
      </c>
      <c r="V797" t="s">
        <v>53</v>
      </c>
      <c r="W797" t="s">
        <v>86</v>
      </c>
      <c r="X797" s="9">
        <v>286.38</v>
      </c>
      <c r="Y797">
        <v>3</v>
      </c>
      <c r="Z797" s="12">
        <v>0</v>
      </c>
      <c r="AA797" s="9">
        <v>83.050200000000004</v>
      </c>
      <c r="AB797" t="str">
        <f>IF(AND(SalesData[[#This Row],[Profit]]=0,SalesData[[#This Row],[Sales]]&gt;0),"Zero-Profit Order","OK")</f>
        <v>OK</v>
      </c>
      <c r="AC797" s="9">
        <f>IFERROR(SalesData[[#This Row],[Profit]]/SalesData[[#This Row],[Sales]],0)</f>
        <v>0.29000000000000004</v>
      </c>
      <c r="AE797"/>
    </row>
    <row r="798" spans="1:31" x14ac:dyDescent="0.25">
      <c r="A798">
        <v>5543</v>
      </c>
      <c r="B798" t="s">
        <v>3169</v>
      </c>
      <c r="C798" s="2">
        <v>42905</v>
      </c>
      <c r="D798" s="13">
        <v>42729</v>
      </c>
      <c r="E798" s="8">
        <f>IF(SalesData[[#This Row],[Ship Date]]&lt;SalesData[[#This Row],[Order Date]], SalesData[[#This Row],[Ship Date]], SalesData[[#This Row],[Order Date]])</f>
        <v>42729</v>
      </c>
      <c r="F798" s="8">
        <f>IF(SalesData[[#This Row],[Ship Date]]&lt;SalesData[[#This Row],[Order Date]], SalesData[[#This Row],[Order Date]], SalesData[[#This Row],[Ship Date]])</f>
        <v>42905</v>
      </c>
      <c r="G798" s="11">
        <f>SalesData[[#This Row],[Shipdate fixed]] - SalesData[[#This Row],[Orderdate fixed]]</f>
        <v>176</v>
      </c>
      <c r="H798" s="11">
        <f>YEAR(SalesData[[#This Row],[Orderdate fixed]])</f>
        <v>2016</v>
      </c>
      <c r="I798" s="11" t="str">
        <f>"Q"&amp;ROUNDUP(MONTH(SalesData[[#This Row],[Orderdate fixed]])/3,0)</f>
        <v>Q4</v>
      </c>
      <c r="J798" s="8" t="str">
        <f>TEXT(SalesData[[#This Row],[Orderdate fixed]],"mmm")</f>
        <v>Dec</v>
      </c>
      <c r="K798" t="s">
        <v>38</v>
      </c>
      <c r="L798" t="s">
        <v>2845</v>
      </c>
      <c r="M798" s="14" t="s">
        <v>2846</v>
      </c>
      <c r="N798" t="s">
        <v>81</v>
      </c>
      <c r="O798" t="s">
        <v>26</v>
      </c>
      <c r="P798" t="s">
        <v>1203</v>
      </c>
      <c r="Q798" t="s">
        <v>501</v>
      </c>
      <c r="R798" s="5">
        <v>85705</v>
      </c>
      <c r="S798" t="s">
        <v>51</v>
      </c>
      <c r="T798" t="s">
        <v>3170</v>
      </c>
      <c r="U798" t="s">
        <v>31</v>
      </c>
      <c r="V798" t="s">
        <v>44</v>
      </c>
      <c r="W798" t="s">
        <v>3171</v>
      </c>
      <c r="X798" s="9">
        <v>455.97</v>
      </c>
      <c r="Y798">
        <v>6</v>
      </c>
      <c r="Z798" s="12">
        <v>0.5</v>
      </c>
      <c r="AA798" s="9">
        <v>-218.8656</v>
      </c>
      <c r="AB798" t="str">
        <f>IF(AND(SalesData[[#This Row],[Profit]]=0,SalesData[[#This Row],[Sales]]&gt;0),"Zero-Profit Order","OK")</f>
        <v>OK</v>
      </c>
      <c r="AC798" s="9">
        <f>IFERROR(SalesData[[#This Row],[Profit]]/SalesData[[#This Row],[Sales]],0)</f>
        <v>-0.48</v>
      </c>
      <c r="AE798"/>
    </row>
    <row r="799" spans="1:31" x14ac:dyDescent="0.25">
      <c r="A799">
        <v>5255</v>
      </c>
      <c r="B799" t="s">
        <v>3079</v>
      </c>
      <c r="C799" s="2">
        <v>41868</v>
      </c>
      <c r="D799" s="13">
        <v>42188</v>
      </c>
      <c r="E799" s="8">
        <f>IF(SalesData[[#This Row],[Ship Date]]&lt;SalesData[[#This Row],[Order Date]], SalesData[[#This Row],[Ship Date]], SalesData[[#This Row],[Order Date]])</f>
        <v>41868</v>
      </c>
      <c r="F799" s="8">
        <f>IF(SalesData[[#This Row],[Ship Date]]&lt;SalesData[[#This Row],[Order Date]], SalesData[[#This Row],[Order Date]], SalesData[[#This Row],[Ship Date]])</f>
        <v>42188</v>
      </c>
      <c r="G799" s="11">
        <f>SalesData[[#This Row],[Shipdate fixed]] - SalesData[[#This Row],[Orderdate fixed]]</f>
        <v>320</v>
      </c>
      <c r="H799" s="11">
        <f>YEAR(SalesData[[#This Row],[Orderdate fixed]])</f>
        <v>2014</v>
      </c>
      <c r="I799" s="11" t="str">
        <f>"Q"&amp;ROUNDUP(MONTH(SalesData[[#This Row],[Orderdate fixed]])/3,0)</f>
        <v>Q3</v>
      </c>
      <c r="J799" s="8" t="str">
        <f>TEXT(SalesData[[#This Row],[Orderdate fixed]],"mmm")</f>
        <v>Aug</v>
      </c>
      <c r="K799" t="s">
        <v>22</v>
      </c>
      <c r="L799" t="s">
        <v>3080</v>
      </c>
      <c r="M799" s="14" t="s">
        <v>3081</v>
      </c>
      <c r="N799" t="s">
        <v>81</v>
      </c>
      <c r="O799" t="s">
        <v>26</v>
      </c>
      <c r="P799" t="s">
        <v>3082</v>
      </c>
      <c r="Q799" t="s">
        <v>61</v>
      </c>
      <c r="R799" s="5">
        <v>18018</v>
      </c>
      <c r="S799" t="s">
        <v>62</v>
      </c>
      <c r="T799" t="s">
        <v>571</v>
      </c>
      <c r="U799" t="s">
        <v>31</v>
      </c>
      <c r="V799" t="s">
        <v>35</v>
      </c>
      <c r="W799" t="s">
        <v>572</v>
      </c>
      <c r="X799" s="9">
        <v>99.372</v>
      </c>
      <c r="Y799">
        <v>2</v>
      </c>
      <c r="Z799" s="12">
        <v>0.3</v>
      </c>
      <c r="AA799" s="9">
        <v>-7.0979999999999999</v>
      </c>
      <c r="AB799" t="str">
        <f>IF(AND(SalesData[[#This Row],[Profit]]=0,SalesData[[#This Row],[Sales]]&gt;0),"Zero-Profit Order","OK")</f>
        <v>OK</v>
      </c>
      <c r="AC799" s="9">
        <f>IFERROR(SalesData[[#This Row],[Profit]]/SalesData[[#This Row],[Sales]],0)</f>
        <v>-7.1428571428571425E-2</v>
      </c>
      <c r="AE799"/>
    </row>
    <row r="800" spans="1:31" x14ac:dyDescent="0.25">
      <c r="A800">
        <v>1301</v>
      </c>
      <c r="B800" t="s">
        <v>1150</v>
      </c>
      <c r="C800" s="2">
        <v>42938</v>
      </c>
      <c r="D800" s="13">
        <v>42729</v>
      </c>
      <c r="E800" s="8">
        <f>IF(SalesData[[#This Row],[Ship Date]]&lt;SalesData[[#This Row],[Order Date]], SalesData[[#This Row],[Ship Date]], SalesData[[#This Row],[Order Date]])</f>
        <v>42729</v>
      </c>
      <c r="F800" s="8">
        <f>IF(SalesData[[#This Row],[Ship Date]]&lt;SalesData[[#This Row],[Order Date]], SalesData[[#This Row],[Order Date]], SalesData[[#This Row],[Ship Date]])</f>
        <v>42938</v>
      </c>
      <c r="G800" s="11">
        <f>SalesData[[#This Row],[Shipdate fixed]] - SalesData[[#This Row],[Orderdate fixed]]</f>
        <v>209</v>
      </c>
      <c r="H800" s="11">
        <f>YEAR(SalesData[[#This Row],[Orderdate fixed]])</f>
        <v>2016</v>
      </c>
      <c r="I800" s="11" t="str">
        <f>"Q"&amp;ROUNDUP(MONTH(SalesData[[#This Row],[Orderdate fixed]])/3,0)</f>
        <v>Q4</v>
      </c>
      <c r="J800" s="8" t="str">
        <f>TEXT(SalesData[[#This Row],[Orderdate fixed]],"mmm")</f>
        <v>Dec</v>
      </c>
      <c r="K800" t="s">
        <v>22</v>
      </c>
      <c r="L800" t="s">
        <v>1151</v>
      </c>
      <c r="M800" s="14" t="s">
        <v>1152</v>
      </c>
      <c r="N800" t="s">
        <v>25</v>
      </c>
      <c r="O800" t="s">
        <v>26</v>
      </c>
      <c r="P800" t="s">
        <v>859</v>
      </c>
      <c r="Q800" t="s">
        <v>697</v>
      </c>
      <c r="R800" s="5">
        <v>22153</v>
      </c>
      <c r="S800" t="s">
        <v>29</v>
      </c>
      <c r="T800" t="s">
        <v>85</v>
      </c>
      <c r="U800" t="s">
        <v>31</v>
      </c>
      <c r="V800" t="s">
        <v>53</v>
      </c>
      <c r="W800" t="s">
        <v>86</v>
      </c>
      <c r="X800" s="9">
        <v>572.76</v>
      </c>
      <c r="Y800">
        <v>6</v>
      </c>
      <c r="Z800" s="12">
        <v>0</v>
      </c>
      <c r="AA800" s="9">
        <v>166.10040000000001</v>
      </c>
      <c r="AB800" t="str">
        <f>IF(AND(SalesData[[#This Row],[Profit]]=0,SalesData[[#This Row],[Sales]]&gt;0),"Zero-Profit Order","OK")</f>
        <v>OK</v>
      </c>
      <c r="AC800" s="9">
        <f>IFERROR(SalesData[[#This Row],[Profit]]/SalesData[[#This Row],[Sales]],0)</f>
        <v>0.29000000000000004</v>
      </c>
      <c r="AE800"/>
    </row>
    <row r="801" spans="1:31" x14ac:dyDescent="0.25">
      <c r="A801">
        <v>7152</v>
      </c>
      <c r="B801" t="s">
        <v>3643</v>
      </c>
      <c r="C801" s="2">
        <v>42930</v>
      </c>
      <c r="D801" s="13">
        <v>43094</v>
      </c>
      <c r="E801" s="8">
        <f>IF(SalesData[[#This Row],[Ship Date]]&lt;SalesData[[#This Row],[Order Date]], SalesData[[#This Row],[Ship Date]], SalesData[[#This Row],[Order Date]])</f>
        <v>42930</v>
      </c>
      <c r="F801" s="8">
        <f>IF(SalesData[[#This Row],[Ship Date]]&lt;SalesData[[#This Row],[Order Date]], SalesData[[#This Row],[Order Date]], SalesData[[#This Row],[Ship Date]])</f>
        <v>43094</v>
      </c>
      <c r="G801" s="11">
        <f>SalesData[[#This Row],[Shipdate fixed]] - SalesData[[#This Row],[Orderdate fixed]]</f>
        <v>164</v>
      </c>
      <c r="H801" s="11">
        <f>YEAR(SalesData[[#This Row],[Orderdate fixed]])</f>
        <v>2017</v>
      </c>
      <c r="I801" s="11" t="str">
        <f>"Q"&amp;ROUNDUP(MONTH(SalesData[[#This Row],[Orderdate fixed]])/3,0)</f>
        <v>Q3</v>
      </c>
      <c r="J801" s="8" t="str">
        <f>TEXT(SalesData[[#This Row],[Orderdate fixed]],"mmm")</f>
        <v>Jul</v>
      </c>
      <c r="K801" t="s">
        <v>22</v>
      </c>
      <c r="L801" t="s">
        <v>3644</v>
      </c>
      <c r="M801" s="14" t="s">
        <v>3645</v>
      </c>
      <c r="N801" t="s">
        <v>25</v>
      </c>
      <c r="O801" t="s">
        <v>26</v>
      </c>
      <c r="P801" t="s">
        <v>895</v>
      </c>
      <c r="Q801" t="s">
        <v>501</v>
      </c>
      <c r="R801" s="5">
        <v>85204</v>
      </c>
      <c r="S801" t="s">
        <v>51</v>
      </c>
      <c r="T801" t="s">
        <v>1215</v>
      </c>
      <c r="U801" t="s">
        <v>31</v>
      </c>
      <c r="V801" t="s">
        <v>44</v>
      </c>
      <c r="W801" t="s">
        <v>1216</v>
      </c>
      <c r="X801" s="9">
        <v>182.55</v>
      </c>
      <c r="Y801">
        <v>2</v>
      </c>
      <c r="Z801" s="12">
        <v>0.5</v>
      </c>
      <c r="AA801" s="9">
        <v>-135.08699999999999</v>
      </c>
      <c r="AB801" t="str">
        <f>IF(AND(SalesData[[#This Row],[Profit]]=0,SalesData[[#This Row],[Sales]]&gt;0),"Zero-Profit Order","OK")</f>
        <v>OK</v>
      </c>
      <c r="AC801" s="9">
        <f>IFERROR(SalesData[[#This Row],[Profit]]/SalesData[[#This Row],[Sales]],0)</f>
        <v>-0.73999999999999988</v>
      </c>
      <c r="AE801"/>
    </row>
    <row r="802" spans="1:31" x14ac:dyDescent="0.25">
      <c r="A802">
        <v>7047</v>
      </c>
      <c r="B802" t="s">
        <v>3627</v>
      </c>
      <c r="C802" s="2">
        <v>41731</v>
      </c>
      <c r="D802" s="13">
        <v>41977</v>
      </c>
      <c r="E802" s="8">
        <f>IF(SalesData[[#This Row],[Ship Date]]&lt;SalesData[[#This Row],[Order Date]], SalesData[[#This Row],[Ship Date]], SalesData[[#This Row],[Order Date]])</f>
        <v>41731</v>
      </c>
      <c r="F802" s="8">
        <f>IF(SalesData[[#This Row],[Ship Date]]&lt;SalesData[[#This Row],[Order Date]], SalesData[[#This Row],[Order Date]], SalesData[[#This Row],[Ship Date]])</f>
        <v>41977</v>
      </c>
      <c r="G802" s="11">
        <f>SalesData[[#This Row],[Shipdate fixed]] - SalesData[[#This Row],[Orderdate fixed]]</f>
        <v>246</v>
      </c>
      <c r="H802" s="11">
        <f>YEAR(SalesData[[#This Row],[Orderdate fixed]])</f>
        <v>2014</v>
      </c>
      <c r="I802" s="11" t="str">
        <f>"Q"&amp;ROUNDUP(MONTH(SalesData[[#This Row],[Orderdate fixed]])/3,0)</f>
        <v>Q2</v>
      </c>
      <c r="J802" s="8" t="str">
        <f>TEXT(SalesData[[#This Row],[Orderdate fixed]],"mmm")</f>
        <v>Apr</v>
      </c>
      <c r="K802" t="s">
        <v>38</v>
      </c>
      <c r="L802" t="s">
        <v>374</v>
      </c>
      <c r="M802" s="14" t="s">
        <v>375</v>
      </c>
      <c r="N802" t="s">
        <v>90</v>
      </c>
      <c r="O802" t="s">
        <v>26</v>
      </c>
      <c r="P802" t="s">
        <v>490</v>
      </c>
      <c r="Q802" t="s">
        <v>50</v>
      </c>
      <c r="R802" s="5">
        <v>94521</v>
      </c>
      <c r="S802" t="s">
        <v>51</v>
      </c>
      <c r="T802" t="s">
        <v>273</v>
      </c>
      <c r="U802" t="s">
        <v>31</v>
      </c>
      <c r="V802" t="s">
        <v>44</v>
      </c>
      <c r="W802" t="s">
        <v>274</v>
      </c>
      <c r="X802" s="9">
        <v>99.591999999999999</v>
      </c>
      <c r="Y802">
        <v>1</v>
      </c>
      <c r="Z802" s="12">
        <v>0.2</v>
      </c>
      <c r="AA802" s="9">
        <v>2.4897999999999998</v>
      </c>
      <c r="AB802" t="str">
        <f>IF(AND(SalesData[[#This Row],[Profit]]=0,SalesData[[#This Row],[Sales]]&gt;0),"Zero-Profit Order","OK")</f>
        <v>OK</v>
      </c>
      <c r="AC802" s="9">
        <f>IFERROR(SalesData[[#This Row],[Profit]]/SalesData[[#This Row],[Sales]],0)</f>
        <v>2.4999999999999998E-2</v>
      </c>
      <c r="AE802"/>
    </row>
    <row r="803" spans="1:31" x14ac:dyDescent="0.25">
      <c r="A803">
        <v>2059</v>
      </c>
      <c r="B803" t="s">
        <v>1644</v>
      </c>
      <c r="C803" s="2">
        <v>42929</v>
      </c>
      <c r="D803" s="13">
        <v>43094</v>
      </c>
      <c r="E803" s="8">
        <f>IF(SalesData[[#This Row],[Ship Date]]&lt;SalesData[[#This Row],[Order Date]], SalesData[[#This Row],[Ship Date]], SalesData[[#This Row],[Order Date]])</f>
        <v>42929</v>
      </c>
      <c r="F803" s="8">
        <f>IF(SalesData[[#This Row],[Ship Date]]&lt;SalesData[[#This Row],[Order Date]], SalesData[[#This Row],[Order Date]], SalesData[[#This Row],[Ship Date]])</f>
        <v>43094</v>
      </c>
      <c r="G803" s="11">
        <f>SalesData[[#This Row],[Shipdate fixed]] - SalesData[[#This Row],[Orderdate fixed]]</f>
        <v>165</v>
      </c>
      <c r="H803" s="11">
        <f>YEAR(SalesData[[#This Row],[Orderdate fixed]])</f>
        <v>2017</v>
      </c>
      <c r="I803" s="11" t="str">
        <f>"Q"&amp;ROUNDUP(MONTH(SalesData[[#This Row],[Orderdate fixed]])/3,0)</f>
        <v>Q3</v>
      </c>
      <c r="J803" s="8" t="str">
        <f>TEXT(SalesData[[#This Row],[Orderdate fixed]],"mmm")</f>
        <v>Jul</v>
      </c>
      <c r="K803" t="s">
        <v>78</v>
      </c>
      <c r="L803" t="s">
        <v>1645</v>
      </c>
      <c r="M803" s="14" t="s">
        <v>1646</v>
      </c>
      <c r="N803" t="s">
        <v>25</v>
      </c>
      <c r="O803" t="s">
        <v>26</v>
      </c>
      <c r="P803" t="s">
        <v>271</v>
      </c>
      <c r="Q803" t="s">
        <v>272</v>
      </c>
      <c r="R803" s="5">
        <v>48227</v>
      </c>
      <c r="S803" t="s">
        <v>84</v>
      </c>
      <c r="T803" t="s">
        <v>196</v>
      </c>
      <c r="U803" t="s">
        <v>31</v>
      </c>
      <c r="V803" t="s">
        <v>44</v>
      </c>
      <c r="W803" t="s">
        <v>197</v>
      </c>
      <c r="X803" s="9">
        <v>411.8</v>
      </c>
      <c r="Y803">
        <v>2</v>
      </c>
      <c r="Z803" s="12">
        <v>0</v>
      </c>
      <c r="AA803" s="9">
        <v>70.006</v>
      </c>
      <c r="AB803" t="str">
        <f>IF(AND(SalesData[[#This Row],[Profit]]=0,SalesData[[#This Row],[Sales]]&gt;0),"Zero-Profit Order","OK")</f>
        <v>OK</v>
      </c>
      <c r="AC803" s="9">
        <f>IFERROR(SalesData[[#This Row],[Profit]]/SalesData[[#This Row],[Sales]],0)</f>
        <v>0.16999999999999998</v>
      </c>
      <c r="AE803"/>
    </row>
    <row r="804" spans="1:31" x14ac:dyDescent="0.25">
      <c r="A804">
        <v>2057</v>
      </c>
      <c r="B804" t="s">
        <v>1644</v>
      </c>
      <c r="C804" s="2">
        <v>42928</v>
      </c>
      <c r="D804" s="13">
        <v>43094</v>
      </c>
      <c r="E804" s="8">
        <f>IF(SalesData[[#This Row],[Ship Date]]&lt;SalesData[[#This Row],[Order Date]], SalesData[[#This Row],[Ship Date]], SalesData[[#This Row],[Order Date]])</f>
        <v>42928</v>
      </c>
      <c r="F804" s="8">
        <f>IF(SalesData[[#This Row],[Ship Date]]&lt;SalesData[[#This Row],[Order Date]], SalesData[[#This Row],[Order Date]], SalesData[[#This Row],[Ship Date]])</f>
        <v>43094</v>
      </c>
      <c r="G804" s="11">
        <f>SalesData[[#This Row],[Shipdate fixed]] - SalesData[[#This Row],[Orderdate fixed]]</f>
        <v>166</v>
      </c>
      <c r="H804" s="11">
        <f>YEAR(SalesData[[#This Row],[Orderdate fixed]])</f>
        <v>2017</v>
      </c>
      <c r="I804" s="11" t="str">
        <f>"Q"&amp;ROUNDUP(MONTH(SalesData[[#This Row],[Orderdate fixed]])/3,0)</f>
        <v>Q3</v>
      </c>
      <c r="J804" s="8" t="str">
        <f>TEXT(SalesData[[#This Row],[Orderdate fixed]],"mmm")</f>
        <v>Jul</v>
      </c>
      <c r="K804" t="s">
        <v>78</v>
      </c>
      <c r="L804" t="s">
        <v>1645</v>
      </c>
      <c r="M804" s="14" t="s">
        <v>1646</v>
      </c>
      <c r="N804" t="s">
        <v>25</v>
      </c>
      <c r="O804" t="s">
        <v>26</v>
      </c>
      <c r="P804" t="s">
        <v>271</v>
      </c>
      <c r="Q804" t="s">
        <v>272</v>
      </c>
      <c r="R804" s="5">
        <v>48227</v>
      </c>
      <c r="S804" t="s">
        <v>84</v>
      </c>
      <c r="T804" t="s">
        <v>786</v>
      </c>
      <c r="U804" t="s">
        <v>31</v>
      </c>
      <c r="V804" t="s">
        <v>35</v>
      </c>
      <c r="W804" t="s">
        <v>787</v>
      </c>
      <c r="X804" s="9">
        <v>1586.69</v>
      </c>
      <c r="Y804">
        <v>7</v>
      </c>
      <c r="Z804" s="12">
        <v>0</v>
      </c>
      <c r="AA804" s="9">
        <v>412.5394</v>
      </c>
      <c r="AB804" t="str">
        <f>IF(AND(SalesData[[#This Row],[Profit]]=0,SalesData[[#This Row],[Sales]]&gt;0),"Zero-Profit Order","OK")</f>
        <v>OK</v>
      </c>
      <c r="AC804" s="9">
        <f>IFERROR(SalesData[[#This Row],[Profit]]/SalesData[[#This Row],[Sales]],0)</f>
        <v>0.26</v>
      </c>
      <c r="AE804"/>
    </row>
    <row r="805" spans="1:31" x14ac:dyDescent="0.25">
      <c r="A805">
        <v>5132</v>
      </c>
      <c r="B805" t="s">
        <v>3027</v>
      </c>
      <c r="C805" s="2">
        <v>43014</v>
      </c>
      <c r="D805" s="13">
        <v>43221</v>
      </c>
      <c r="E805" s="8">
        <f>IF(SalesData[[#This Row],[Ship Date]]&lt;SalesData[[#This Row],[Order Date]], SalesData[[#This Row],[Ship Date]], SalesData[[#This Row],[Order Date]])</f>
        <v>43014</v>
      </c>
      <c r="F805" s="8">
        <f>IF(SalesData[[#This Row],[Ship Date]]&lt;SalesData[[#This Row],[Order Date]], SalesData[[#This Row],[Order Date]], SalesData[[#This Row],[Ship Date]])</f>
        <v>43221</v>
      </c>
      <c r="G805" s="11">
        <f>SalesData[[#This Row],[Shipdate fixed]] - SalesData[[#This Row],[Orderdate fixed]]</f>
        <v>207</v>
      </c>
      <c r="H805" s="11">
        <f>YEAR(SalesData[[#This Row],[Orderdate fixed]])</f>
        <v>2017</v>
      </c>
      <c r="I805" s="11" t="str">
        <f>"Q"&amp;ROUNDUP(MONTH(SalesData[[#This Row],[Orderdate fixed]])/3,0)</f>
        <v>Q4</v>
      </c>
      <c r="J805" s="8" t="str">
        <f>TEXT(SalesData[[#This Row],[Orderdate fixed]],"mmm")</f>
        <v>Oct</v>
      </c>
      <c r="K805" t="s">
        <v>38</v>
      </c>
      <c r="L805" t="s">
        <v>358</v>
      </c>
      <c r="M805" s="14" t="s">
        <v>359</v>
      </c>
      <c r="N805" t="s">
        <v>81</v>
      </c>
      <c r="O805" t="s">
        <v>26</v>
      </c>
      <c r="P805" t="s">
        <v>3028</v>
      </c>
      <c r="Q805" t="s">
        <v>50</v>
      </c>
      <c r="R805" s="5">
        <v>92804</v>
      </c>
      <c r="S805" t="s">
        <v>51</v>
      </c>
      <c r="T805" t="s">
        <v>1815</v>
      </c>
      <c r="U805" t="s">
        <v>31</v>
      </c>
      <c r="V805" t="s">
        <v>53</v>
      </c>
      <c r="W805" t="s">
        <v>1816</v>
      </c>
      <c r="X805" s="9">
        <v>101.12</v>
      </c>
      <c r="Y805">
        <v>8</v>
      </c>
      <c r="Z805" s="12">
        <v>0</v>
      </c>
      <c r="AA805" s="9">
        <v>37.414400000000001</v>
      </c>
      <c r="AB805" t="str">
        <f>IF(AND(SalesData[[#This Row],[Profit]]=0,SalesData[[#This Row],[Sales]]&gt;0),"Zero-Profit Order","OK")</f>
        <v>OK</v>
      </c>
      <c r="AC805" s="9">
        <f>IFERROR(SalesData[[#This Row],[Profit]]/SalesData[[#This Row],[Sales]],0)</f>
        <v>0.37</v>
      </c>
      <c r="AE805"/>
    </row>
    <row r="806" spans="1:31" x14ac:dyDescent="0.25">
      <c r="A806">
        <v>9474</v>
      </c>
      <c r="B806" t="s">
        <v>4261</v>
      </c>
      <c r="C806" s="2">
        <v>42334</v>
      </c>
      <c r="D806" s="13">
        <v>43019</v>
      </c>
      <c r="E806" s="8">
        <f>IF(SalesData[[#This Row],[Ship Date]]&lt;SalesData[[#This Row],[Order Date]], SalesData[[#This Row],[Ship Date]], SalesData[[#This Row],[Order Date]])</f>
        <v>42334</v>
      </c>
      <c r="F806" s="8">
        <f>IF(SalesData[[#This Row],[Ship Date]]&lt;SalesData[[#This Row],[Order Date]], SalesData[[#This Row],[Order Date]], SalesData[[#This Row],[Ship Date]])</f>
        <v>43019</v>
      </c>
      <c r="G806" s="11">
        <f>SalesData[[#This Row],[Shipdate fixed]] - SalesData[[#This Row],[Orderdate fixed]]</f>
        <v>685</v>
      </c>
      <c r="H806" s="11">
        <f>YEAR(SalesData[[#This Row],[Orderdate fixed]])</f>
        <v>2015</v>
      </c>
      <c r="I806" s="11" t="str">
        <f>"Q"&amp;ROUNDUP(MONTH(SalesData[[#This Row],[Orderdate fixed]])/3,0)</f>
        <v>Q4</v>
      </c>
      <c r="J806" s="8" t="str">
        <f>TEXT(SalesData[[#This Row],[Orderdate fixed]],"mmm")</f>
        <v>Nov</v>
      </c>
      <c r="K806" t="s">
        <v>22</v>
      </c>
      <c r="L806" t="s">
        <v>4262</v>
      </c>
      <c r="M806" s="14" t="s">
        <v>4263</v>
      </c>
      <c r="N806" t="s">
        <v>25</v>
      </c>
      <c r="O806" t="s">
        <v>26</v>
      </c>
      <c r="P806" t="s">
        <v>158</v>
      </c>
      <c r="Q806" t="s">
        <v>109</v>
      </c>
      <c r="R806" s="5">
        <v>10024</v>
      </c>
      <c r="S806" t="s">
        <v>62</v>
      </c>
      <c r="T806" t="s">
        <v>3204</v>
      </c>
      <c r="U806" t="s">
        <v>31</v>
      </c>
      <c r="V806" t="s">
        <v>53</v>
      </c>
      <c r="W806" t="s">
        <v>3205</v>
      </c>
      <c r="X806" s="9">
        <v>101.4</v>
      </c>
      <c r="Y806">
        <v>5</v>
      </c>
      <c r="Z806" s="12">
        <v>0</v>
      </c>
      <c r="AA806" s="9">
        <v>38.531999999999996</v>
      </c>
      <c r="AB806" t="str">
        <f>IF(AND(SalesData[[#This Row],[Profit]]=0,SalesData[[#This Row],[Sales]]&gt;0),"Zero-Profit Order","OK")</f>
        <v>OK</v>
      </c>
      <c r="AC806" s="9">
        <f>IFERROR(SalesData[[#This Row],[Profit]]/SalesData[[#This Row],[Sales]],0)</f>
        <v>0.37999999999999995</v>
      </c>
      <c r="AE806"/>
    </row>
    <row r="807" spans="1:31" x14ac:dyDescent="0.25">
      <c r="A807">
        <v>7391</v>
      </c>
      <c r="B807" t="s">
        <v>3719</v>
      </c>
      <c r="C807" s="2">
        <v>42834</v>
      </c>
      <c r="D807" s="13">
        <v>42806</v>
      </c>
      <c r="E807" s="8">
        <f>IF(SalesData[[#This Row],[Ship Date]]&lt;SalesData[[#This Row],[Order Date]], SalesData[[#This Row],[Ship Date]], SalesData[[#This Row],[Order Date]])</f>
        <v>42806</v>
      </c>
      <c r="F807" s="8">
        <f>IF(SalesData[[#This Row],[Ship Date]]&lt;SalesData[[#This Row],[Order Date]], SalesData[[#This Row],[Order Date]], SalesData[[#This Row],[Ship Date]])</f>
        <v>42834</v>
      </c>
      <c r="G807" s="11">
        <f>SalesData[[#This Row],[Shipdate fixed]] - SalesData[[#This Row],[Orderdate fixed]]</f>
        <v>28</v>
      </c>
      <c r="H807" s="11">
        <f>YEAR(SalesData[[#This Row],[Orderdate fixed]])</f>
        <v>2017</v>
      </c>
      <c r="I807" s="11" t="str">
        <f>"Q"&amp;ROUNDUP(MONTH(SalesData[[#This Row],[Orderdate fixed]])/3,0)</f>
        <v>Q1</v>
      </c>
      <c r="J807" s="8" t="str">
        <f>TEXT(SalesData[[#This Row],[Orderdate fixed]],"mmm")</f>
        <v>Mar</v>
      </c>
      <c r="K807" t="s">
        <v>38</v>
      </c>
      <c r="L807" t="s">
        <v>2329</v>
      </c>
      <c r="M807" s="14" t="s">
        <v>2330</v>
      </c>
      <c r="N807" t="s">
        <v>25</v>
      </c>
      <c r="O807" t="s">
        <v>26</v>
      </c>
      <c r="P807" t="s">
        <v>2250</v>
      </c>
      <c r="Q807" t="s">
        <v>128</v>
      </c>
      <c r="R807" s="5">
        <v>37421</v>
      </c>
      <c r="S807" t="s">
        <v>29</v>
      </c>
      <c r="T807" t="s">
        <v>290</v>
      </c>
      <c r="U807" t="s">
        <v>31</v>
      </c>
      <c r="V807" t="s">
        <v>53</v>
      </c>
      <c r="W807" t="s">
        <v>2567</v>
      </c>
      <c r="X807" s="9">
        <v>101.52</v>
      </c>
      <c r="Y807">
        <v>5</v>
      </c>
      <c r="Z807" s="12">
        <v>0.2</v>
      </c>
      <c r="AA807" s="9">
        <v>19.035</v>
      </c>
      <c r="AB807" t="str">
        <f>IF(AND(SalesData[[#This Row],[Profit]]=0,SalesData[[#This Row],[Sales]]&gt;0),"Zero-Profit Order","OK")</f>
        <v>OK</v>
      </c>
      <c r="AC807" s="9">
        <f>IFERROR(SalesData[[#This Row],[Profit]]/SalesData[[#This Row],[Sales]],0)</f>
        <v>0.1875</v>
      </c>
      <c r="AE807"/>
    </row>
    <row r="808" spans="1:31" x14ac:dyDescent="0.25">
      <c r="A808">
        <v>669</v>
      </c>
      <c r="B808" t="s">
        <v>671</v>
      </c>
      <c r="C808" s="2">
        <v>42944</v>
      </c>
      <c r="D808" s="13">
        <v>41999</v>
      </c>
      <c r="E808" s="8">
        <f>IF(SalesData[[#This Row],[Ship Date]]&lt;SalesData[[#This Row],[Order Date]], SalesData[[#This Row],[Ship Date]], SalesData[[#This Row],[Order Date]])</f>
        <v>41999</v>
      </c>
      <c r="F808" s="8">
        <f>IF(SalesData[[#This Row],[Ship Date]]&lt;SalesData[[#This Row],[Order Date]], SalesData[[#This Row],[Order Date]], SalesData[[#This Row],[Ship Date]])</f>
        <v>42944</v>
      </c>
      <c r="G808" s="11">
        <f>SalesData[[#This Row],[Shipdate fixed]] - SalesData[[#This Row],[Orderdate fixed]]</f>
        <v>945</v>
      </c>
      <c r="H808" s="11">
        <f>YEAR(SalesData[[#This Row],[Orderdate fixed]])</f>
        <v>2014</v>
      </c>
      <c r="I808" s="11" t="str">
        <f>"Q"&amp;ROUNDUP(MONTH(SalesData[[#This Row],[Orderdate fixed]])/3,0)</f>
        <v>Q4</v>
      </c>
      <c r="J808" s="8" t="str">
        <f>TEXT(SalesData[[#This Row],[Orderdate fixed]],"mmm")</f>
        <v>Dec</v>
      </c>
      <c r="K808" t="s">
        <v>78</v>
      </c>
      <c r="L808" t="s">
        <v>672</v>
      </c>
      <c r="M808" s="14" t="s">
        <v>673</v>
      </c>
      <c r="N808" t="s">
        <v>25</v>
      </c>
      <c r="O808" t="s">
        <v>26</v>
      </c>
      <c r="P808" t="s">
        <v>674</v>
      </c>
      <c r="Q808" t="s">
        <v>215</v>
      </c>
      <c r="R808" s="5">
        <v>44105</v>
      </c>
      <c r="S808" t="s">
        <v>62</v>
      </c>
      <c r="T808" t="s">
        <v>675</v>
      </c>
      <c r="U808" t="s">
        <v>31</v>
      </c>
      <c r="V808" t="s">
        <v>53</v>
      </c>
      <c r="W808" t="s">
        <v>676</v>
      </c>
      <c r="X808" s="9">
        <v>30.36</v>
      </c>
      <c r="Y808">
        <v>5</v>
      </c>
      <c r="Z808" s="12">
        <v>0.2</v>
      </c>
      <c r="AA808" s="9">
        <v>8.7285000000000004</v>
      </c>
      <c r="AB808" t="str">
        <f>IF(AND(SalesData[[#This Row],[Profit]]=0,SalesData[[#This Row],[Sales]]&gt;0),"Zero-Profit Order","OK")</f>
        <v>OK</v>
      </c>
      <c r="AC808" s="9">
        <f>IFERROR(SalesData[[#This Row],[Profit]]/SalesData[[#This Row],[Sales]],0)</f>
        <v>0.28750000000000003</v>
      </c>
      <c r="AE808"/>
    </row>
    <row r="809" spans="1:31" x14ac:dyDescent="0.25">
      <c r="A809">
        <v>8286</v>
      </c>
      <c r="B809" t="s">
        <v>3971</v>
      </c>
      <c r="C809" s="2">
        <v>42921</v>
      </c>
      <c r="D809" s="13">
        <v>42364</v>
      </c>
      <c r="E809" s="8">
        <f>IF(SalesData[[#This Row],[Ship Date]]&lt;SalesData[[#This Row],[Order Date]], SalesData[[#This Row],[Ship Date]], SalesData[[#This Row],[Order Date]])</f>
        <v>42364</v>
      </c>
      <c r="F809" s="8">
        <f>IF(SalesData[[#This Row],[Ship Date]]&lt;SalesData[[#This Row],[Order Date]], SalesData[[#This Row],[Order Date]], SalesData[[#This Row],[Ship Date]])</f>
        <v>42921</v>
      </c>
      <c r="G809" s="11">
        <f>SalesData[[#This Row],[Shipdate fixed]] - SalesData[[#This Row],[Orderdate fixed]]</f>
        <v>557</v>
      </c>
      <c r="H809" s="11">
        <f>YEAR(SalesData[[#This Row],[Orderdate fixed]])</f>
        <v>2015</v>
      </c>
      <c r="I809" s="11" t="str">
        <f>"Q"&amp;ROUNDUP(MONTH(SalesData[[#This Row],[Orderdate fixed]])/3,0)</f>
        <v>Q4</v>
      </c>
      <c r="J809" s="8" t="str">
        <f>TEXT(SalesData[[#This Row],[Orderdate fixed]],"mmm")</f>
        <v>Dec</v>
      </c>
      <c r="K809" t="s">
        <v>22</v>
      </c>
      <c r="L809" t="s">
        <v>1205</v>
      </c>
      <c r="M809" s="14" t="s">
        <v>1206</v>
      </c>
      <c r="N809" t="s">
        <v>90</v>
      </c>
      <c r="O809" t="s">
        <v>26</v>
      </c>
      <c r="P809" t="s">
        <v>3638</v>
      </c>
      <c r="Q809" t="s">
        <v>121</v>
      </c>
      <c r="R809" s="5">
        <v>60174</v>
      </c>
      <c r="S809" t="s">
        <v>84</v>
      </c>
      <c r="T809" t="s">
        <v>588</v>
      </c>
      <c r="U809" t="s">
        <v>31</v>
      </c>
      <c r="V809" t="s">
        <v>53</v>
      </c>
      <c r="W809" t="s">
        <v>589</v>
      </c>
      <c r="X809" s="9">
        <v>51.756</v>
      </c>
      <c r="Y809">
        <v>3</v>
      </c>
      <c r="Z809" s="12">
        <v>0.6</v>
      </c>
      <c r="AA809" s="9">
        <v>-33.641399999999997</v>
      </c>
      <c r="AB809" t="str">
        <f>IF(AND(SalesData[[#This Row],[Profit]]=0,SalesData[[#This Row],[Sales]]&gt;0),"Zero-Profit Order","OK")</f>
        <v>OK</v>
      </c>
      <c r="AC809" s="9">
        <f>IFERROR(SalesData[[#This Row],[Profit]]/SalesData[[#This Row],[Sales]],0)</f>
        <v>-0.64999999999999991</v>
      </c>
      <c r="AE809"/>
    </row>
    <row r="810" spans="1:31" x14ac:dyDescent="0.25">
      <c r="A810">
        <v>8577</v>
      </c>
      <c r="B810" t="s">
        <v>4049</v>
      </c>
      <c r="C810" s="2">
        <v>42286</v>
      </c>
      <c r="D810" s="13">
        <v>42832</v>
      </c>
      <c r="E810" s="8">
        <f>IF(SalesData[[#This Row],[Ship Date]]&lt;SalesData[[#This Row],[Order Date]], SalesData[[#This Row],[Ship Date]], SalesData[[#This Row],[Order Date]])</f>
        <v>42286</v>
      </c>
      <c r="F810" s="8">
        <f>IF(SalesData[[#This Row],[Ship Date]]&lt;SalesData[[#This Row],[Order Date]], SalesData[[#This Row],[Order Date]], SalesData[[#This Row],[Ship Date]])</f>
        <v>42832</v>
      </c>
      <c r="G810" s="11">
        <f>SalesData[[#This Row],[Shipdate fixed]] - SalesData[[#This Row],[Orderdate fixed]]</f>
        <v>546</v>
      </c>
      <c r="H810" s="11">
        <f>YEAR(SalesData[[#This Row],[Orderdate fixed]])</f>
        <v>2015</v>
      </c>
      <c r="I810" s="11" t="str">
        <f>"Q"&amp;ROUNDUP(MONTH(SalesData[[#This Row],[Orderdate fixed]])/3,0)</f>
        <v>Q4</v>
      </c>
      <c r="J810" s="8" t="str">
        <f>TEXT(SalesData[[#This Row],[Orderdate fixed]],"mmm")</f>
        <v>Oct</v>
      </c>
      <c r="K810" t="s">
        <v>78</v>
      </c>
      <c r="L810" t="s">
        <v>2365</v>
      </c>
      <c r="M810" s="14" t="s">
        <v>2366</v>
      </c>
      <c r="N810" t="s">
        <v>25</v>
      </c>
      <c r="O810" t="s">
        <v>26</v>
      </c>
      <c r="P810" t="s">
        <v>490</v>
      </c>
      <c r="Q810" t="s">
        <v>865</v>
      </c>
      <c r="R810" s="5">
        <v>3301</v>
      </c>
      <c r="S810" t="s">
        <v>62</v>
      </c>
      <c r="T810" t="s">
        <v>916</v>
      </c>
      <c r="U810" t="s">
        <v>31</v>
      </c>
      <c r="V810" t="s">
        <v>53</v>
      </c>
      <c r="W810" t="s">
        <v>917</v>
      </c>
      <c r="X810" s="9">
        <v>102.3</v>
      </c>
      <c r="Y810">
        <v>1</v>
      </c>
      <c r="Z810" s="12">
        <v>0</v>
      </c>
      <c r="AA810" s="9">
        <v>26.597999999999999</v>
      </c>
      <c r="AB810" t="str">
        <f>IF(AND(SalesData[[#This Row],[Profit]]=0,SalesData[[#This Row],[Sales]]&gt;0),"Zero-Profit Order","OK")</f>
        <v>OK</v>
      </c>
      <c r="AC810" s="9">
        <f>IFERROR(SalesData[[#This Row],[Profit]]/SalesData[[#This Row],[Sales]],0)</f>
        <v>0.26</v>
      </c>
      <c r="AE810"/>
    </row>
    <row r="811" spans="1:31" x14ac:dyDescent="0.25">
      <c r="A811">
        <v>8562</v>
      </c>
      <c r="B811" t="s">
        <v>4045</v>
      </c>
      <c r="C811" s="2">
        <v>42940</v>
      </c>
      <c r="D811" s="13">
        <v>42730</v>
      </c>
      <c r="E811" s="8">
        <f>IF(SalesData[[#This Row],[Ship Date]]&lt;SalesData[[#This Row],[Order Date]], SalesData[[#This Row],[Ship Date]], SalesData[[#This Row],[Order Date]])</f>
        <v>42730</v>
      </c>
      <c r="F811" s="8">
        <f>IF(SalesData[[#This Row],[Ship Date]]&lt;SalesData[[#This Row],[Order Date]], SalesData[[#This Row],[Order Date]], SalesData[[#This Row],[Ship Date]])</f>
        <v>42940</v>
      </c>
      <c r="G811" s="11">
        <f>SalesData[[#This Row],[Shipdate fixed]] - SalesData[[#This Row],[Orderdate fixed]]</f>
        <v>210</v>
      </c>
      <c r="H811" s="11">
        <f>YEAR(SalesData[[#This Row],[Orderdate fixed]])</f>
        <v>2016</v>
      </c>
      <c r="I811" s="11" t="str">
        <f>"Q"&amp;ROUNDUP(MONTH(SalesData[[#This Row],[Orderdate fixed]])/3,0)</f>
        <v>Q4</v>
      </c>
      <c r="J811" s="8" t="str">
        <f>TEXT(SalesData[[#This Row],[Orderdate fixed]],"mmm")</f>
        <v>Dec</v>
      </c>
      <c r="K811" t="s">
        <v>22</v>
      </c>
      <c r="L811" t="s">
        <v>965</v>
      </c>
      <c r="M811" s="14" t="s">
        <v>966</v>
      </c>
      <c r="N811" t="s">
        <v>81</v>
      </c>
      <c r="O811" t="s">
        <v>26</v>
      </c>
      <c r="P811" t="s">
        <v>91</v>
      </c>
      <c r="Q811" t="s">
        <v>83</v>
      </c>
      <c r="R811" s="5">
        <v>77041</v>
      </c>
      <c r="S811" t="s">
        <v>84</v>
      </c>
      <c r="T811" t="s">
        <v>481</v>
      </c>
      <c r="U811" t="s">
        <v>31</v>
      </c>
      <c r="V811" t="s">
        <v>53</v>
      </c>
      <c r="W811" t="s">
        <v>482</v>
      </c>
      <c r="X811" s="9">
        <v>2.3279999999999998</v>
      </c>
      <c r="Y811">
        <v>2</v>
      </c>
      <c r="Z811" s="12">
        <v>0.6</v>
      </c>
      <c r="AA811" s="9">
        <v>-0.75660000000000005</v>
      </c>
      <c r="AB811" t="str">
        <f>IF(AND(SalesData[[#This Row],[Profit]]=0,SalesData[[#This Row],[Sales]]&gt;0),"Zero-Profit Order","OK")</f>
        <v>OK</v>
      </c>
      <c r="AC811" s="9">
        <f>IFERROR(SalesData[[#This Row],[Profit]]/SalesData[[#This Row],[Sales]],0)</f>
        <v>-0.32500000000000007</v>
      </c>
      <c r="AE811"/>
    </row>
    <row r="812" spans="1:31" x14ac:dyDescent="0.25">
      <c r="A812">
        <v>7151</v>
      </c>
      <c r="B812" t="s">
        <v>3641</v>
      </c>
      <c r="C812" s="2">
        <v>42931</v>
      </c>
      <c r="D812" s="13">
        <v>43095</v>
      </c>
      <c r="E812" s="8">
        <f>IF(SalesData[[#This Row],[Ship Date]]&lt;SalesData[[#This Row],[Order Date]], SalesData[[#This Row],[Ship Date]], SalesData[[#This Row],[Order Date]])</f>
        <v>42931</v>
      </c>
      <c r="F812" s="8">
        <f>IF(SalesData[[#This Row],[Ship Date]]&lt;SalesData[[#This Row],[Order Date]], SalesData[[#This Row],[Order Date]], SalesData[[#This Row],[Ship Date]])</f>
        <v>43095</v>
      </c>
      <c r="G812" s="11">
        <f>SalesData[[#This Row],[Shipdate fixed]] - SalesData[[#This Row],[Orderdate fixed]]</f>
        <v>164</v>
      </c>
      <c r="H812" s="11">
        <f>YEAR(SalesData[[#This Row],[Orderdate fixed]])</f>
        <v>2017</v>
      </c>
      <c r="I812" s="11" t="str">
        <f>"Q"&amp;ROUNDUP(MONTH(SalesData[[#This Row],[Orderdate fixed]])/3,0)</f>
        <v>Q3</v>
      </c>
      <c r="J812" s="8" t="str">
        <f>TEXT(SalesData[[#This Row],[Orderdate fixed]],"mmm")</f>
        <v>Jul</v>
      </c>
      <c r="K812" t="s">
        <v>38</v>
      </c>
      <c r="L812" t="s">
        <v>3066</v>
      </c>
      <c r="M812" s="14" t="s">
        <v>3067</v>
      </c>
      <c r="N812" t="s">
        <v>90</v>
      </c>
      <c r="O812" t="s">
        <v>26</v>
      </c>
      <c r="P812" t="s">
        <v>3642</v>
      </c>
      <c r="Q812" t="s">
        <v>1257</v>
      </c>
      <c r="R812" s="5">
        <v>35401</v>
      </c>
      <c r="S812" t="s">
        <v>29</v>
      </c>
      <c r="T812" t="s">
        <v>571</v>
      </c>
      <c r="U812" t="s">
        <v>31</v>
      </c>
      <c r="V812" t="s">
        <v>35</v>
      </c>
      <c r="W812" t="s">
        <v>572</v>
      </c>
      <c r="X812" s="9">
        <v>141.96</v>
      </c>
      <c r="Y812">
        <v>2</v>
      </c>
      <c r="Z812" s="12">
        <v>0</v>
      </c>
      <c r="AA812" s="9">
        <v>35.49</v>
      </c>
      <c r="AB812" t="str">
        <f>IF(AND(SalesData[[#This Row],[Profit]]=0,SalesData[[#This Row],[Sales]]&gt;0),"Zero-Profit Order","OK")</f>
        <v>OK</v>
      </c>
      <c r="AC812" s="9">
        <f>IFERROR(SalesData[[#This Row],[Profit]]/SalesData[[#This Row],[Sales]],0)</f>
        <v>0.25</v>
      </c>
      <c r="AE812"/>
    </row>
    <row r="813" spans="1:31" x14ac:dyDescent="0.25">
      <c r="A813">
        <v>8578</v>
      </c>
      <c r="B813" t="s">
        <v>4050</v>
      </c>
      <c r="C813" s="2">
        <v>42932</v>
      </c>
      <c r="D813" s="13">
        <v>43095</v>
      </c>
      <c r="E813" s="8">
        <f>IF(SalesData[[#This Row],[Ship Date]]&lt;SalesData[[#This Row],[Order Date]], SalesData[[#This Row],[Ship Date]], SalesData[[#This Row],[Order Date]])</f>
        <v>42932</v>
      </c>
      <c r="F813" s="8">
        <f>IF(SalesData[[#This Row],[Ship Date]]&lt;SalesData[[#This Row],[Order Date]], SalesData[[#This Row],[Order Date]], SalesData[[#This Row],[Ship Date]])</f>
        <v>43095</v>
      </c>
      <c r="G813" s="11">
        <f>SalesData[[#This Row],[Shipdate fixed]] - SalesData[[#This Row],[Orderdate fixed]]</f>
        <v>163</v>
      </c>
      <c r="H813" s="11">
        <f>YEAR(SalesData[[#This Row],[Orderdate fixed]])</f>
        <v>2017</v>
      </c>
      <c r="I813" s="11" t="str">
        <f>"Q"&amp;ROUNDUP(MONTH(SalesData[[#This Row],[Orderdate fixed]])/3,0)</f>
        <v>Q3</v>
      </c>
      <c r="J813" s="8" t="str">
        <f>TEXT(SalesData[[#This Row],[Orderdate fixed]],"mmm")</f>
        <v>Jul</v>
      </c>
      <c r="K813" t="s">
        <v>38</v>
      </c>
      <c r="L813" t="s">
        <v>1615</v>
      </c>
      <c r="M813" s="14" t="s">
        <v>1616</v>
      </c>
      <c r="N813" t="s">
        <v>25</v>
      </c>
      <c r="O813" t="s">
        <v>26</v>
      </c>
      <c r="P813" t="s">
        <v>875</v>
      </c>
      <c r="Q813" t="s">
        <v>152</v>
      </c>
      <c r="R813" s="5">
        <v>55901</v>
      </c>
      <c r="S813" t="s">
        <v>84</v>
      </c>
      <c r="T813" t="s">
        <v>416</v>
      </c>
      <c r="U813" t="s">
        <v>31</v>
      </c>
      <c r="V813" t="s">
        <v>44</v>
      </c>
      <c r="W813" t="s">
        <v>417</v>
      </c>
      <c r="X813" s="9">
        <v>607.52</v>
      </c>
      <c r="Y813">
        <v>2</v>
      </c>
      <c r="Z813" s="12">
        <v>0</v>
      </c>
      <c r="AA813" s="9">
        <v>97.203199999999995</v>
      </c>
      <c r="AB813" t="str">
        <f>IF(AND(SalesData[[#This Row],[Profit]]=0,SalesData[[#This Row],[Sales]]&gt;0),"Zero-Profit Order","OK")</f>
        <v>OK</v>
      </c>
      <c r="AC813" s="9">
        <f>IFERROR(SalesData[[#This Row],[Profit]]/SalesData[[#This Row],[Sales]],0)</f>
        <v>0.16</v>
      </c>
      <c r="AE813"/>
    </row>
    <row r="814" spans="1:31" x14ac:dyDescent="0.25">
      <c r="A814">
        <v>3980</v>
      </c>
      <c r="B814" t="s">
        <v>2642</v>
      </c>
      <c r="C814" s="2">
        <v>42935</v>
      </c>
      <c r="D814" s="13">
        <v>42000</v>
      </c>
      <c r="E814" s="8">
        <f>IF(SalesData[[#This Row],[Ship Date]]&lt;SalesData[[#This Row],[Order Date]], SalesData[[#This Row],[Ship Date]], SalesData[[#This Row],[Order Date]])</f>
        <v>42000</v>
      </c>
      <c r="F814" s="8">
        <f>IF(SalesData[[#This Row],[Ship Date]]&lt;SalesData[[#This Row],[Order Date]], SalesData[[#This Row],[Order Date]], SalesData[[#This Row],[Ship Date]])</f>
        <v>42935</v>
      </c>
      <c r="G814" s="11">
        <f>SalesData[[#This Row],[Shipdate fixed]] - SalesData[[#This Row],[Orderdate fixed]]</f>
        <v>935</v>
      </c>
      <c r="H814" s="11">
        <f>YEAR(SalesData[[#This Row],[Orderdate fixed]])</f>
        <v>2014</v>
      </c>
      <c r="I814" s="11" t="str">
        <f>"Q"&amp;ROUNDUP(MONTH(SalesData[[#This Row],[Orderdate fixed]])/3,0)</f>
        <v>Q4</v>
      </c>
      <c r="J814" s="8" t="str">
        <f>TEXT(SalesData[[#This Row],[Orderdate fixed]],"mmm")</f>
        <v>Dec</v>
      </c>
      <c r="K814" t="s">
        <v>38</v>
      </c>
      <c r="L814" t="s">
        <v>2643</v>
      </c>
      <c r="M814" s="14" t="s">
        <v>2644</v>
      </c>
      <c r="N814" t="s">
        <v>81</v>
      </c>
      <c r="O814" t="s">
        <v>26</v>
      </c>
      <c r="P814" t="s">
        <v>158</v>
      </c>
      <c r="Q814" t="s">
        <v>109</v>
      </c>
      <c r="R814" s="5">
        <v>10024</v>
      </c>
      <c r="S814" t="s">
        <v>62</v>
      </c>
      <c r="T814" t="s">
        <v>1230</v>
      </c>
      <c r="U814" t="s">
        <v>31</v>
      </c>
      <c r="V814" t="s">
        <v>44</v>
      </c>
      <c r="W814" t="s">
        <v>1231</v>
      </c>
      <c r="X814" s="9">
        <v>53.316000000000003</v>
      </c>
      <c r="Y814">
        <v>2</v>
      </c>
      <c r="Z814" s="12">
        <v>0.4</v>
      </c>
      <c r="AA814" s="9">
        <v>-19.549199999999999</v>
      </c>
      <c r="AB814" t="str">
        <f>IF(AND(SalesData[[#This Row],[Profit]]=0,SalesData[[#This Row],[Sales]]&gt;0),"Zero-Profit Order","OK")</f>
        <v>OK</v>
      </c>
      <c r="AC814" s="9">
        <f>IFERROR(SalesData[[#This Row],[Profit]]/SalesData[[#This Row],[Sales]],0)</f>
        <v>-0.36666666666666664</v>
      </c>
      <c r="AE814"/>
    </row>
    <row r="815" spans="1:31" x14ac:dyDescent="0.25">
      <c r="A815">
        <v>9381</v>
      </c>
      <c r="B815" t="s">
        <v>4242</v>
      </c>
      <c r="C815" s="2">
        <v>42936</v>
      </c>
      <c r="D815" s="13">
        <v>42000</v>
      </c>
      <c r="E815" s="8">
        <f>IF(SalesData[[#This Row],[Ship Date]]&lt;SalesData[[#This Row],[Order Date]], SalesData[[#This Row],[Ship Date]], SalesData[[#This Row],[Order Date]])</f>
        <v>42000</v>
      </c>
      <c r="F815" s="8">
        <f>IF(SalesData[[#This Row],[Ship Date]]&lt;SalesData[[#This Row],[Order Date]], SalesData[[#This Row],[Order Date]], SalesData[[#This Row],[Ship Date]])</f>
        <v>42936</v>
      </c>
      <c r="G815" s="11">
        <f>SalesData[[#This Row],[Shipdate fixed]] - SalesData[[#This Row],[Orderdate fixed]]</f>
        <v>936</v>
      </c>
      <c r="H815" s="11">
        <f>YEAR(SalesData[[#This Row],[Orderdate fixed]])</f>
        <v>2014</v>
      </c>
      <c r="I815" s="11" t="str">
        <f>"Q"&amp;ROUNDUP(MONTH(SalesData[[#This Row],[Orderdate fixed]])/3,0)</f>
        <v>Q4</v>
      </c>
      <c r="J815" s="8" t="str">
        <f>TEXT(SalesData[[#This Row],[Orderdate fixed]],"mmm")</f>
        <v>Dec</v>
      </c>
      <c r="K815" t="s">
        <v>22</v>
      </c>
      <c r="L815" t="s">
        <v>2821</v>
      </c>
      <c r="M815" s="14" t="s">
        <v>2822</v>
      </c>
      <c r="N815" t="s">
        <v>25</v>
      </c>
      <c r="O815" t="s">
        <v>26</v>
      </c>
      <c r="P815" t="s">
        <v>285</v>
      </c>
      <c r="Q815" t="s">
        <v>42</v>
      </c>
      <c r="R815" s="5">
        <v>33614</v>
      </c>
      <c r="S815" t="s">
        <v>29</v>
      </c>
      <c r="T815" t="s">
        <v>238</v>
      </c>
      <c r="U815" t="s">
        <v>31</v>
      </c>
      <c r="V815" t="s">
        <v>35</v>
      </c>
      <c r="W815" t="s">
        <v>239</v>
      </c>
      <c r="X815" s="9">
        <v>64.784000000000006</v>
      </c>
      <c r="Y815">
        <v>1</v>
      </c>
      <c r="Z815" s="12">
        <v>0.2</v>
      </c>
      <c r="AA815" s="9">
        <v>6.4783999999999997</v>
      </c>
      <c r="AB815" t="str">
        <f>IF(AND(SalesData[[#This Row],[Profit]]=0,SalesData[[#This Row],[Sales]]&gt;0),"Zero-Profit Order","OK")</f>
        <v>OK</v>
      </c>
      <c r="AC815" s="9">
        <f>IFERROR(SalesData[[#This Row],[Profit]]/SalesData[[#This Row],[Sales]],0)</f>
        <v>9.9999999999999992E-2</v>
      </c>
      <c r="AE815"/>
    </row>
    <row r="816" spans="1:31" x14ac:dyDescent="0.25">
      <c r="A816">
        <v>4419</v>
      </c>
      <c r="B816" t="s">
        <v>2792</v>
      </c>
      <c r="C816" s="2">
        <v>42914</v>
      </c>
      <c r="D816" s="13">
        <v>42000</v>
      </c>
      <c r="E816" s="8">
        <f>IF(SalesData[[#This Row],[Ship Date]]&lt;SalesData[[#This Row],[Order Date]], SalesData[[#This Row],[Ship Date]], SalesData[[#This Row],[Order Date]])</f>
        <v>42000</v>
      </c>
      <c r="F816" s="8">
        <f>IF(SalesData[[#This Row],[Ship Date]]&lt;SalesData[[#This Row],[Order Date]], SalesData[[#This Row],[Order Date]], SalesData[[#This Row],[Ship Date]])</f>
        <v>42914</v>
      </c>
      <c r="G816" s="11">
        <f>SalesData[[#This Row],[Shipdate fixed]] - SalesData[[#This Row],[Orderdate fixed]]</f>
        <v>914</v>
      </c>
      <c r="H816" s="11">
        <f>YEAR(SalesData[[#This Row],[Orderdate fixed]])</f>
        <v>2014</v>
      </c>
      <c r="I816" s="11" t="str">
        <f>"Q"&amp;ROUNDUP(MONTH(SalesData[[#This Row],[Orderdate fixed]])/3,0)</f>
        <v>Q4</v>
      </c>
      <c r="J816" s="8" t="str">
        <f>TEXT(SalesData[[#This Row],[Orderdate fixed]],"mmm")</f>
        <v>Dec</v>
      </c>
      <c r="K816" t="s">
        <v>38</v>
      </c>
      <c r="L816" t="s">
        <v>2614</v>
      </c>
      <c r="M816" s="14" t="s">
        <v>2615</v>
      </c>
      <c r="N816" t="s">
        <v>25</v>
      </c>
      <c r="O816" t="s">
        <v>26</v>
      </c>
      <c r="P816" t="s">
        <v>2793</v>
      </c>
      <c r="Q816" t="s">
        <v>215</v>
      </c>
      <c r="R816" s="5">
        <v>45011</v>
      </c>
      <c r="S816" t="s">
        <v>62</v>
      </c>
      <c r="T816" t="s">
        <v>202</v>
      </c>
      <c r="U816" t="s">
        <v>31</v>
      </c>
      <c r="V816" t="s">
        <v>53</v>
      </c>
      <c r="W816" t="s">
        <v>203</v>
      </c>
      <c r="X816" s="9">
        <v>190.84800000000001</v>
      </c>
      <c r="Y816">
        <v>3</v>
      </c>
      <c r="Z816" s="12">
        <v>0.2</v>
      </c>
      <c r="AA816" s="9">
        <v>-21.470400000000001</v>
      </c>
      <c r="AB816" t="str">
        <f>IF(AND(SalesData[[#This Row],[Profit]]=0,SalesData[[#This Row],[Sales]]&gt;0),"Zero-Profit Order","OK")</f>
        <v>OK</v>
      </c>
      <c r="AC816" s="9">
        <f>IFERROR(SalesData[[#This Row],[Profit]]/SalesData[[#This Row],[Sales]],0)</f>
        <v>-0.1125</v>
      </c>
      <c r="AE816"/>
    </row>
    <row r="817" spans="1:31" x14ac:dyDescent="0.25">
      <c r="A817">
        <v>5640</v>
      </c>
      <c r="B817" t="s">
        <v>3206</v>
      </c>
      <c r="C817" s="2">
        <v>42919</v>
      </c>
      <c r="D817" s="13">
        <v>42000</v>
      </c>
      <c r="E817" s="8">
        <f>IF(SalesData[[#This Row],[Ship Date]]&lt;SalesData[[#This Row],[Order Date]], SalesData[[#This Row],[Ship Date]], SalesData[[#This Row],[Order Date]])</f>
        <v>42000</v>
      </c>
      <c r="F817" s="8">
        <f>IF(SalesData[[#This Row],[Ship Date]]&lt;SalesData[[#This Row],[Order Date]], SalesData[[#This Row],[Order Date]], SalesData[[#This Row],[Ship Date]])</f>
        <v>42919</v>
      </c>
      <c r="G817" s="11">
        <f>SalesData[[#This Row],[Shipdate fixed]] - SalesData[[#This Row],[Orderdate fixed]]</f>
        <v>919</v>
      </c>
      <c r="H817" s="11">
        <f>YEAR(SalesData[[#This Row],[Orderdate fixed]])</f>
        <v>2014</v>
      </c>
      <c r="I817" s="11" t="str">
        <f>"Q"&amp;ROUNDUP(MONTH(SalesData[[#This Row],[Orderdate fixed]])/3,0)</f>
        <v>Q4</v>
      </c>
      <c r="J817" s="8" t="str">
        <f>TEXT(SalesData[[#This Row],[Orderdate fixed]],"mmm")</f>
        <v>Dec</v>
      </c>
      <c r="K817" t="s">
        <v>38</v>
      </c>
      <c r="L817" t="s">
        <v>814</v>
      </c>
      <c r="M817" s="14" t="s">
        <v>815</v>
      </c>
      <c r="N817" t="s">
        <v>25</v>
      </c>
      <c r="O817" t="s">
        <v>26</v>
      </c>
      <c r="P817" t="s">
        <v>620</v>
      </c>
      <c r="Q817" t="s">
        <v>50</v>
      </c>
      <c r="R817" s="5">
        <v>92024</v>
      </c>
      <c r="S817" t="s">
        <v>51</v>
      </c>
      <c r="T817" t="s">
        <v>561</v>
      </c>
      <c r="U817" t="s">
        <v>31</v>
      </c>
      <c r="V817" t="s">
        <v>35</v>
      </c>
      <c r="W817" t="s">
        <v>562</v>
      </c>
      <c r="X817" s="9">
        <v>572.16</v>
      </c>
      <c r="Y817">
        <v>3</v>
      </c>
      <c r="Z817" s="12">
        <v>0.2</v>
      </c>
      <c r="AA817" s="9">
        <v>35.76</v>
      </c>
      <c r="AB817" t="str">
        <f>IF(AND(SalesData[[#This Row],[Profit]]=0,SalesData[[#This Row],[Sales]]&gt;0),"Zero-Profit Order","OK")</f>
        <v>OK</v>
      </c>
      <c r="AC817" s="9">
        <f>IFERROR(SalesData[[#This Row],[Profit]]/SalesData[[#This Row],[Sales]],0)</f>
        <v>6.25E-2</v>
      </c>
      <c r="AE817"/>
    </row>
    <row r="818" spans="1:31" x14ac:dyDescent="0.25">
      <c r="A818">
        <v>9431</v>
      </c>
      <c r="B818" t="s">
        <v>4257</v>
      </c>
      <c r="C818" s="2">
        <v>43588</v>
      </c>
      <c r="D818" s="13">
        <v>42013</v>
      </c>
      <c r="E818" s="8">
        <f>IF(SalesData[[#This Row],[Ship Date]]&lt;SalesData[[#This Row],[Order Date]], SalesData[[#This Row],[Ship Date]], SalesData[[#This Row],[Order Date]])</f>
        <v>42013</v>
      </c>
      <c r="F818" s="8">
        <f>IF(SalesData[[#This Row],[Ship Date]]&lt;SalesData[[#This Row],[Order Date]], SalesData[[#This Row],[Order Date]], SalesData[[#This Row],[Ship Date]])</f>
        <v>43588</v>
      </c>
      <c r="G818" s="11">
        <f>SalesData[[#This Row],[Shipdate fixed]] - SalesData[[#This Row],[Orderdate fixed]]</f>
        <v>1575</v>
      </c>
      <c r="H818" s="11">
        <f>YEAR(SalesData[[#This Row],[Orderdate fixed]])</f>
        <v>2015</v>
      </c>
      <c r="I818" s="11" t="str">
        <f>"Q"&amp;ROUNDUP(MONTH(SalesData[[#This Row],[Orderdate fixed]])/3,0)</f>
        <v>Q1</v>
      </c>
      <c r="J818" s="8" t="str">
        <f>TEXT(SalesData[[#This Row],[Orderdate fixed]],"mmm")</f>
        <v>Jan</v>
      </c>
      <c r="K818" t="s">
        <v>38</v>
      </c>
      <c r="L818" t="s">
        <v>358</v>
      </c>
      <c r="M818" s="14" t="s">
        <v>359</v>
      </c>
      <c r="N818" t="s">
        <v>81</v>
      </c>
      <c r="O818" t="s">
        <v>26</v>
      </c>
      <c r="P818" t="s">
        <v>1720</v>
      </c>
      <c r="Q818" t="s">
        <v>83</v>
      </c>
      <c r="R818" s="5">
        <v>75081</v>
      </c>
      <c r="S818" t="s">
        <v>84</v>
      </c>
      <c r="T818" t="s">
        <v>1446</v>
      </c>
      <c r="U818" t="s">
        <v>31</v>
      </c>
      <c r="V818" t="s">
        <v>44</v>
      </c>
      <c r="W818" t="s">
        <v>1447</v>
      </c>
      <c r="X818" s="9">
        <v>103.48099999999999</v>
      </c>
      <c r="Y818">
        <v>1</v>
      </c>
      <c r="Z818" s="12">
        <v>0.3</v>
      </c>
      <c r="AA818" s="9">
        <v>-16.261299999999999</v>
      </c>
      <c r="AB818" t="str">
        <f>IF(AND(SalesData[[#This Row],[Profit]]=0,SalesData[[#This Row],[Sales]]&gt;0),"Zero-Profit Order","OK")</f>
        <v>OK</v>
      </c>
      <c r="AC818" s="9">
        <f>IFERROR(SalesData[[#This Row],[Profit]]/SalesData[[#This Row],[Sales]],0)</f>
        <v>-0.15714285714285714</v>
      </c>
      <c r="AE818"/>
    </row>
    <row r="819" spans="1:31" x14ac:dyDescent="0.25">
      <c r="A819">
        <v>6447</v>
      </c>
      <c r="B819" t="s">
        <v>3455</v>
      </c>
      <c r="C819" s="2">
        <v>42309</v>
      </c>
      <c r="D819" s="13">
        <v>42889</v>
      </c>
      <c r="E819" s="8">
        <f>IF(SalesData[[#This Row],[Ship Date]]&lt;SalesData[[#This Row],[Order Date]], SalesData[[#This Row],[Ship Date]], SalesData[[#This Row],[Order Date]])</f>
        <v>42309</v>
      </c>
      <c r="F819" s="8">
        <f>IF(SalesData[[#This Row],[Ship Date]]&lt;SalesData[[#This Row],[Order Date]], SalesData[[#This Row],[Order Date]], SalesData[[#This Row],[Ship Date]])</f>
        <v>42889</v>
      </c>
      <c r="G819" s="11">
        <f>SalesData[[#This Row],[Shipdate fixed]] - SalesData[[#This Row],[Orderdate fixed]]</f>
        <v>580</v>
      </c>
      <c r="H819" s="11">
        <f>YEAR(SalesData[[#This Row],[Orderdate fixed]])</f>
        <v>2015</v>
      </c>
      <c r="I819" s="11" t="str">
        <f>"Q"&amp;ROUNDUP(MONTH(SalesData[[#This Row],[Orderdate fixed]])/3,0)</f>
        <v>Q4</v>
      </c>
      <c r="J819" s="8" t="str">
        <f>TEXT(SalesData[[#This Row],[Orderdate fixed]],"mmm")</f>
        <v>Nov</v>
      </c>
      <c r="K819" t="s">
        <v>22</v>
      </c>
      <c r="L819" t="s">
        <v>3456</v>
      </c>
      <c r="M819" s="14" t="s">
        <v>3457</v>
      </c>
      <c r="N819" t="s">
        <v>90</v>
      </c>
      <c r="O819" t="s">
        <v>26</v>
      </c>
      <c r="P819" t="s">
        <v>91</v>
      </c>
      <c r="Q819" t="s">
        <v>83</v>
      </c>
      <c r="R819" s="5">
        <v>77095</v>
      </c>
      <c r="S819" t="s">
        <v>84</v>
      </c>
      <c r="T819" t="s">
        <v>75</v>
      </c>
      <c r="U819" t="s">
        <v>31</v>
      </c>
      <c r="V819" t="s">
        <v>53</v>
      </c>
      <c r="W819" t="s">
        <v>76</v>
      </c>
      <c r="X819" s="9">
        <v>103.5</v>
      </c>
      <c r="Y819">
        <v>5</v>
      </c>
      <c r="Z819" s="12">
        <v>0.6</v>
      </c>
      <c r="AA819" s="9">
        <v>-77.625</v>
      </c>
      <c r="AB819" t="str">
        <f>IF(AND(SalesData[[#This Row],[Profit]]=0,SalesData[[#This Row],[Sales]]&gt;0),"Zero-Profit Order","OK")</f>
        <v>OK</v>
      </c>
      <c r="AC819" s="9">
        <f>IFERROR(SalesData[[#This Row],[Profit]]/SalesData[[#This Row],[Sales]],0)</f>
        <v>-0.75</v>
      </c>
      <c r="AE819"/>
    </row>
    <row r="820" spans="1:31" x14ac:dyDescent="0.25">
      <c r="A820">
        <v>5639</v>
      </c>
      <c r="B820" t="s">
        <v>3206</v>
      </c>
      <c r="C820" s="2">
        <v>42918</v>
      </c>
      <c r="D820" s="13">
        <v>42000</v>
      </c>
      <c r="E820" s="8">
        <f>IF(SalesData[[#This Row],[Ship Date]]&lt;SalesData[[#This Row],[Order Date]], SalesData[[#This Row],[Ship Date]], SalesData[[#This Row],[Order Date]])</f>
        <v>42000</v>
      </c>
      <c r="F820" s="8">
        <f>IF(SalesData[[#This Row],[Ship Date]]&lt;SalesData[[#This Row],[Order Date]], SalesData[[#This Row],[Order Date]], SalesData[[#This Row],[Ship Date]])</f>
        <v>42918</v>
      </c>
      <c r="G820" s="11">
        <f>SalesData[[#This Row],[Shipdate fixed]] - SalesData[[#This Row],[Orderdate fixed]]</f>
        <v>918</v>
      </c>
      <c r="H820" s="11">
        <f>YEAR(SalesData[[#This Row],[Orderdate fixed]])</f>
        <v>2014</v>
      </c>
      <c r="I820" s="11" t="str">
        <f>"Q"&amp;ROUNDUP(MONTH(SalesData[[#This Row],[Orderdate fixed]])/3,0)</f>
        <v>Q4</v>
      </c>
      <c r="J820" s="8" t="str">
        <f>TEXT(SalesData[[#This Row],[Orderdate fixed]],"mmm")</f>
        <v>Dec</v>
      </c>
      <c r="K820" t="s">
        <v>38</v>
      </c>
      <c r="L820" t="s">
        <v>814</v>
      </c>
      <c r="M820" s="14" t="s">
        <v>815</v>
      </c>
      <c r="N820" t="s">
        <v>25</v>
      </c>
      <c r="O820" t="s">
        <v>26</v>
      </c>
      <c r="P820" t="s">
        <v>620</v>
      </c>
      <c r="Q820" t="s">
        <v>50</v>
      </c>
      <c r="R820" s="5">
        <v>92024</v>
      </c>
      <c r="S820" t="s">
        <v>51</v>
      </c>
      <c r="T820" t="s">
        <v>230</v>
      </c>
      <c r="U820" t="s">
        <v>31</v>
      </c>
      <c r="V820" t="s">
        <v>35</v>
      </c>
      <c r="W820" t="s">
        <v>231</v>
      </c>
      <c r="X820" s="9">
        <v>1325.76</v>
      </c>
      <c r="Y820">
        <v>6</v>
      </c>
      <c r="Z820" s="12">
        <v>0.2</v>
      </c>
      <c r="AA820" s="9">
        <v>149.148</v>
      </c>
      <c r="AB820" t="str">
        <f>IF(AND(SalesData[[#This Row],[Profit]]=0,SalesData[[#This Row],[Sales]]&gt;0),"Zero-Profit Order","OK")</f>
        <v>OK</v>
      </c>
      <c r="AC820" s="9">
        <f>IFERROR(SalesData[[#This Row],[Profit]]/SalesData[[#This Row],[Sales]],0)</f>
        <v>0.1125</v>
      </c>
      <c r="AE820"/>
    </row>
    <row r="821" spans="1:31" x14ac:dyDescent="0.25">
      <c r="A821">
        <v>223</v>
      </c>
      <c r="B821" t="s">
        <v>262</v>
      </c>
      <c r="C821" s="2">
        <v>42947</v>
      </c>
      <c r="D821" s="13">
        <v>42365</v>
      </c>
      <c r="E821" s="8">
        <f>IF(SalesData[[#This Row],[Ship Date]]&lt;SalesData[[#This Row],[Order Date]], SalesData[[#This Row],[Ship Date]], SalesData[[#This Row],[Order Date]])</f>
        <v>42365</v>
      </c>
      <c r="F821" s="8">
        <f>IF(SalesData[[#This Row],[Ship Date]]&lt;SalesData[[#This Row],[Order Date]], SalesData[[#This Row],[Order Date]], SalesData[[#This Row],[Ship Date]])</f>
        <v>42947</v>
      </c>
      <c r="G821" s="11">
        <f>SalesData[[#This Row],[Shipdate fixed]] - SalesData[[#This Row],[Orderdate fixed]]</f>
        <v>582</v>
      </c>
      <c r="H821" s="11">
        <f>YEAR(SalesData[[#This Row],[Orderdate fixed]])</f>
        <v>2015</v>
      </c>
      <c r="I821" s="11" t="str">
        <f>"Q"&amp;ROUNDUP(MONTH(SalesData[[#This Row],[Orderdate fixed]])/3,0)</f>
        <v>Q4</v>
      </c>
      <c r="J821" s="8" t="str">
        <f>TEXT(SalesData[[#This Row],[Orderdate fixed]],"mmm")</f>
        <v>Dec</v>
      </c>
      <c r="K821" t="s">
        <v>78</v>
      </c>
      <c r="L821" t="s">
        <v>263</v>
      </c>
      <c r="M821" s="14" t="s">
        <v>264</v>
      </c>
      <c r="N821" t="s">
        <v>25</v>
      </c>
      <c r="O821" t="s">
        <v>26</v>
      </c>
      <c r="P821" t="s">
        <v>265</v>
      </c>
      <c r="Q821" t="s">
        <v>215</v>
      </c>
      <c r="R821" s="5">
        <v>43017</v>
      </c>
      <c r="S821" t="s">
        <v>62</v>
      </c>
      <c r="T821" t="s">
        <v>266</v>
      </c>
      <c r="U821" t="s">
        <v>31</v>
      </c>
      <c r="V821" t="s">
        <v>53</v>
      </c>
      <c r="W821" t="s">
        <v>267</v>
      </c>
      <c r="X821" s="9">
        <v>72.703999999999994</v>
      </c>
      <c r="Y821">
        <v>4</v>
      </c>
      <c r="Z821" s="12">
        <v>0.2</v>
      </c>
      <c r="AA821" s="9">
        <v>19.084800000000001</v>
      </c>
      <c r="AB821" t="str">
        <f>IF(AND(SalesData[[#This Row],[Profit]]=0,SalesData[[#This Row],[Sales]]&gt;0),"Zero-Profit Order","OK")</f>
        <v>OK</v>
      </c>
      <c r="AC821" s="9">
        <f>IFERROR(SalesData[[#This Row],[Profit]]/SalesData[[#This Row],[Sales]],0)</f>
        <v>0.26250000000000007</v>
      </c>
      <c r="AE821"/>
    </row>
    <row r="822" spans="1:31" x14ac:dyDescent="0.25">
      <c r="A822">
        <v>7155</v>
      </c>
      <c r="B822" t="s">
        <v>3646</v>
      </c>
      <c r="C822" s="2">
        <v>42960</v>
      </c>
      <c r="D822" s="13">
        <v>42365</v>
      </c>
      <c r="E822" s="8">
        <f>IF(SalesData[[#This Row],[Ship Date]]&lt;SalesData[[#This Row],[Order Date]], SalesData[[#This Row],[Ship Date]], SalesData[[#This Row],[Order Date]])</f>
        <v>42365</v>
      </c>
      <c r="F822" s="8">
        <f>IF(SalesData[[#This Row],[Ship Date]]&lt;SalesData[[#This Row],[Order Date]], SalesData[[#This Row],[Order Date]], SalesData[[#This Row],[Ship Date]])</f>
        <v>42960</v>
      </c>
      <c r="G822" s="11">
        <f>SalesData[[#This Row],[Shipdate fixed]] - SalesData[[#This Row],[Orderdate fixed]]</f>
        <v>595</v>
      </c>
      <c r="H822" s="11">
        <f>YEAR(SalesData[[#This Row],[Orderdate fixed]])</f>
        <v>2015</v>
      </c>
      <c r="I822" s="11" t="str">
        <f>"Q"&amp;ROUNDUP(MONTH(SalesData[[#This Row],[Orderdate fixed]])/3,0)</f>
        <v>Q4</v>
      </c>
      <c r="J822" s="8" t="str">
        <f>TEXT(SalesData[[#This Row],[Orderdate fixed]],"mmm")</f>
        <v>Dec</v>
      </c>
      <c r="K822" t="s">
        <v>22</v>
      </c>
      <c r="L822" t="s">
        <v>2691</v>
      </c>
      <c r="M822" s="14" t="s">
        <v>2692</v>
      </c>
      <c r="N822" t="s">
        <v>25</v>
      </c>
      <c r="O822" t="s">
        <v>26</v>
      </c>
      <c r="P822" t="s">
        <v>329</v>
      </c>
      <c r="Q822" t="s">
        <v>648</v>
      </c>
      <c r="R822" s="5">
        <v>31907</v>
      </c>
      <c r="S822" t="s">
        <v>29</v>
      </c>
      <c r="T822" t="s">
        <v>3269</v>
      </c>
      <c r="U822" t="s">
        <v>31</v>
      </c>
      <c r="V822" t="s">
        <v>53</v>
      </c>
      <c r="W822" t="s">
        <v>3270</v>
      </c>
      <c r="X822" s="9">
        <v>275.88</v>
      </c>
      <c r="Y822">
        <v>6</v>
      </c>
      <c r="Z822" s="12">
        <v>0</v>
      </c>
      <c r="AA822" s="9">
        <v>46.8996</v>
      </c>
      <c r="AB822" t="str">
        <f>IF(AND(SalesData[[#This Row],[Profit]]=0,SalesData[[#This Row],[Sales]]&gt;0),"Zero-Profit Order","OK")</f>
        <v>OK</v>
      </c>
      <c r="AC822" s="9">
        <f>IFERROR(SalesData[[#This Row],[Profit]]/SalesData[[#This Row],[Sales]],0)</f>
        <v>0.17</v>
      </c>
      <c r="AE822"/>
    </row>
    <row r="823" spans="1:31" x14ac:dyDescent="0.25">
      <c r="A823">
        <v>6307</v>
      </c>
      <c r="B823" t="s">
        <v>3421</v>
      </c>
      <c r="C823" s="2">
        <v>42067</v>
      </c>
      <c r="D823" s="13">
        <v>42532</v>
      </c>
      <c r="E823" s="8">
        <f>IF(SalesData[[#This Row],[Ship Date]]&lt;SalesData[[#This Row],[Order Date]], SalesData[[#This Row],[Ship Date]], SalesData[[#This Row],[Order Date]])</f>
        <v>42067</v>
      </c>
      <c r="F823" s="8">
        <f>IF(SalesData[[#This Row],[Ship Date]]&lt;SalesData[[#This Row],[Order Date]], SalesData[[#This Row],[Order Date]], SalesData[[#This Row],[Ship Date]])</f>
        <v>42532</v>
      </c>
      <c r="G823" s="11">
        <f>SalesData[[#This Row],[Shipdate fixed]] - SalesData[[#This Row],[Orderdate fixed]]</f>
        <v>465</v>
      </c>
      <c r="H823" s="11">
        <f>YEAR(SalesData[[#This Row],[Orderdate fixed]])</f>
        <v>2015</v>
      </c>
      <c r="I823" s="11" t="str">
        <f>"Q"&amp;ROUNDUP(MONTH(SalesData[[#This Row],[Orderdate fixed]])/3,0)</f>
        <v>Q1</v>
      </c>
      <c r="J823" s="8" t="str">
        <f>TEXT(SalesData[[#This Row],[Orderdate fixed]],"mmm")</f>
        <v>Mar</v>
      </c>
      <c r="K823" t="s">
        <v>22</v>
      </c>
      <c r="L823" t="s">
        <v>3422</v>
      </c>
      <c r="M823" s="14" t="s">
        <v>3423</v>
      </c>
      <c r="N823" t="s">
        <v>81</v>
      </c>
      <c r="O823" t="s">
        <v>26</v>
      </c>
      <c r="P823" t="s">
        <v>3424</v>
      </c>
      <c r="Q823" t="s">
        <v>1498</v>
      </c>
      <c r="R823" s="5">
        <v>97405</v>
      </c>
      <c r="S823" t="s">
        <v>51</v>
      </c>
      <c r="T823" t="s">
        <v>2559</v>
      </c>
      <c r="U823" t="s">
        <v>31</v>
      </c>
      <c r="V823" t="s">
        <v>35</v>
      </c>
      <c r="W823" t="s">
        <v>2560</v>
      </c>
      <c r="X823" s="9">
        <v>104.78400000000001</v>
      </c>
      <c r="Y823">
        <v>1</v>
      </c>
      <c r="Z823" s="12">
        <v>0.2</v>
      </c>
      <c r="AA823" s="9">
        <v>-14.4078</v>
      </c>
      <c r="AB823" t="str">
        <f>IF(AND(SalesData[[#This Row],[Profit]]=0,SalesData[[#This Row],[Sales]]&gt;0),"Zero-Profit Order","OK")</f>
        <v>OK</v>
      </c>
      <c r="AC823" s="9">
        <f>IFERROR(SalesData[[#This Row],[Profit]]/SalesData[[#This Row],[Sales]],0)</f>
        <v>-0.13749999999999998</v>
      </c>
      <c r="AE823"/>
    </row>
    <row r="824" spans="1:31" x14ac:dyDescent="0.25">
      <c r="A824">
        <v>6223</v>
      </c>
      <c r="B824" t="s">
        <v>3390</v>
      </c>
      <c r="C824" s="2">
        <v>42942</v>
      </c>
      <c r="D824" s="13">
        <v>43096</v>
      </c>
      <c r="E824" s="8">
        <f>IF(SalesData[[#This Row],[Ship Date]]&lt;SalesData[[#This Row],[Order Date]], SalesData[[#This Row],[Ship Date]], SalesData[[#This Row],[Order Date]])</f>
        <v>42942</v>
      </c>
      <c r="F824" s="8">
        <f>IF(SalesData[[#This Row],[Ship Date]]&lt;SalesData[[#This Row],[Order Date]], SalesData[[#This Row],[Order Date]], SalesData[[#This Row],[Ship Date]])</f>
        <v>43096</v>
      </c>
      <c r="G824" s="11">
        <f>SalesData[[#This Row],[Shipdate fixed]] - SalesData[[#This Row],[Orderdate fixed]]</f>
        <v>154</v>
      </c>
      <c r="H824" s="11">
        <f>YEAR(SalesData[[#This Row],[Orderdate fixed]])</f>
        <v>2017</v>
      </c>
      <c r="I824" s="11" t="str">
        <f>"Q"&amp;ROUNDUP(MONTH(SalesData[[#This Row],[Orderdate fixed]])/3,0)</f>
        <v>Q3</v>
      </c>
      <c r="J824" s="8" t="str">
        <f>TEXT(SalesData[[#This Row],[Orderdate fixed]],"mmm")</f>
        <v>Jul</v>
      </c>
      <c r="K824" t="s">
        <v>38</v>
      </c>
      <c r="L824" t="s">
        <v>569</v>
      </c>
      <c r="M824" s="14" t="s">
        <v>570</v>
      </c>
      <c r="N824" t="s">
        <v>25</v>
      </c>
      <c r="O824" t="s">
        <v>26</v>
      </c>
      <c r="P824" t="s">
        <v>3391</v>
      </c>
      <c r="Q824" t="s">
        <v>128</v>
      </c>
      <c r="R824" s="5">
        <v>37075</v>
      </c>
      <c r="S824" t="s">
        <v>29</v>
      </c>
      <c r="T824" t="s">
        <v>266</v>
      </c>
      <c r="U824" t="s">
        <v>31</v>
      </c>
      <c r="V824" t="s">
        <v>53</v>
      </c>
      <c r="W824" t="s">
        <v>267</v>
      </c>
      <c r="X824" s="9">
        <v>72.703999999999994</v>
      </c>
      <c r="Y824">
        <v>4</v>
      </c>
      <c r="Z824" s="12">
        <v>0.2</v>
      </c>
      <c r="AA824" s="9">
        <v>19.084800000000001</v>
      </c>
      <c r="AB824" t="str">
        <f>IF(AND(SalesData[[#This Row],[Profit]]=0,SalesData[[#This Row],[Sales]]&gt;0),"Zero-Profit Order","OK")</f>
        <v>OK</v>
      </c>
      <c r="AC824" s="9">
        <f>IFERROR(SalesData[[#This Row],[Profit]]/SalesData[[#This Row],[Sales]],0)</f>
        <v>0.26250000000000007</v>
      </c>
      <c r="AE824"/>
    </row>
    <row r="825" spans="1:31" x14ac:dyDescent="0.25">
      <c r="A825">
        <v>2295</v>
      </c>
      <c r="B825" t="s">
        <v>1795</v>
      </c>
      <c r="C825" s="2">
        <v>42941</v>
      </c>
      <c r="D825" s="13">
        <v>43096</v>
      </c>
      <c r="E825" s="8">
        <f>IF(SalesData[[#This Row],[Ship Date]]&lt;SalesData[[#This Row],[Order Date]], SalesData[[#This Row],[Ship Date]], SalesData[[#This Row],[Order Date]])</f>
        <v>42941</v>
      </c>
      <c r="F825" s="8">
        <f>IF(SalesData[[#This Row],[Ship Date]]&lt;SalesData[[#This Row],[Order Date]], SalesData[[#This Row],[Order Date]], SalesData[[#This Row],[Ship Date]])</f>
        <v>43096</v>
      </c>
      <c r="G825" s="11">
        <f>SalesData[[#This Row],[Shipdate fixed]] - SalesData[[#This Row],[Orderdate fixed]]</f>
        <v>155</v>
      </c>
      <c r="H825" s="11">
        <f>YEAR(SalesData[[#This Row],[Orderdate fixed]])</f>
        <v>2017</v>
      </c>
      <c r="I825" s="11" t="str">
        <f>"Q"&amp;ROUNDUP(MONTH(SalesData[[#This Row],[Orderdate fixed]])/3,0)</f>
        <v>Q3</v>
      </c>
      <c r="J825" s="8" t="str">
        <f>TEXT(SalesData[[#This Row],[Orderdate fixed]],"mmm")</f>
        <v>Jul</v>
      </c>
      <c r="K825" t="s">
        <v>38</v>
      </c>
      <c r="L825" t="s">
        <v>1440</v>
      </c>
      <c r="M825" s="14" t="s">
        <v>1441</v>
      </c>
      <c r="N825" t="s">
        <v>81</v>
      </c>
      <c r="O825" t="s">
        <v>26</v>
      </c>
      <c r="P825" t="s">
        <v>1270</v>
      </c>
      <c r="Q825" t="s">
        <v>411</v>
      </c>
      <c r="R825" s="5">
        <v>6457</v>
      </c>
      <c r="S825" t="s">
        <v>62</v>
      </c>
      <c r="T825" t="s">
        <v>131</v>
      </c>
      <c r="U825" t="s">
        <v>31</v>
      </c>
      <c r="V825" t="s">
        <v>53</v>
      </c>
      <c r="W825" t="s">
        <v>132</v>
      </c>
      <c r="X825" s="9">
        <v>181.95</v>
      </c>
      <c r="Y825">
        <v>3</v>
      </c>
      <c r="Z825" s="12">
        <v>0</v>
      </c>
      <c r="AA825" s="9">
        <v>38.209499999999998</v>
      </c>
      <c r="AB825" t="str">
        <f>IF(AND(SalesData[[#This Row],[Profit]]=0,SalesData[[#This Row],[Sales]]&gt;0),"Zero-Profit Order","OK")</f>
        <v>OK</v>
      </c>
      <c r="AC825" s="9">
        <f>IFERROR(SalesData[[#This Row],[Profit]]/SalesData[[#This Row],[Sales]],0)</f>
        <v>0.21</v>
      </c>
      <c r="AE825"/>
    </row>
    <row r="826" spans="1:31" x14ac:dyDescent="0.25">
      <c r="A826">
        <v>3103</v>
      </c>
      <c r="B826" t="s">
        <v>2288</v>
      </c>
      <c r="C826" s="2">
        <v>42933</v>
      </c>
      <c r="D826" s="13">
        <v>43096</v>
      </c>
      <c r="E826" s="8">
        <f>IF(SalesData[[#This Row],[Ship Date]]&lt;SalesData[[#This Row],[Order Date]], SalesData[[#This Row],[Ship Date]], SalesData[[#This Row],[Order Date]])</f>
        <v>42933</v>
      </c>
      <c r="F826" s="8">
        <f>IF(SalesData[[#This Row],[Ship Date]]&lt;SalesData[[#This Row],[Order Date]], SalesData[[#This Row],[Order Date]], SalesData[[#This Row],[Ship Date]])</f>
        <v>43096</v>
      </c>
      <c r="G826" s="11">
        <f>SalesData[[#This Row],[Shipdate fixed]] - SalesData[[#This Row],[Orderdate fixed]]</f>
        <v>163</v>
      </c>
      <c r="H826" s="11">
        <f>YEAR(SalesData[[#This Row],[Orderdate fixed]])</f>
        <v>2017</v>
      </c>
      <c r="I826" s="11" t="str">
        <f>"Q"&amp;ROUNDUP(MONTH(SalesData[[#This Row],[Orderdate fixed]])/3,0)</f>
        <v>Q3</v>
      </c>
      <c r="J826" s="8" t="str">
        <f>TEXT(SalesData[[#This Row],[Orderdate fixed]],"mmm")</f>
        <v>Jul</v>
      </c>
      <c r="K826" t="s">
        <v>22</v>
      </c>
      <c r="L826" t="s">
        <v>2289</v>
      </c>
      <c r="M826" s="14" t="s">
        <v>2290</v>
      </c>
      <c r="N826" t="s">
        <v>81</v>
      </c>
      <c r="O826" t="s">
        <v>26</v>
      </c>
      <c r="P826" t="s">
        <v>1625</v>
      </c>
      <c r="Q826" t="s">
        <v>1626</v>
      </c>
      <c r="R826" s="5">
        <v>2908</v>
      </c>
      <c r="S826" t="s">
        <v>62</v>
      </c>
      <c r="T826" t="s">
        <v>2291</v>
      </c>
      <c r="U826" t="s">
        <v>31</v>
      </c>
      <c r="V826" t="s">
        <v>32</v>
      </c>
      <c r="W826" t="s">
        <v>2292</v>
      </c>
      <c r="X826" s="9">
        <v>220.98</v>
      </c>
      <c r="Y826">
        <v>1</v>
      </c>
      <c r="Z826" s="12">
        <v>0</v>
      </c>
      <c r="AA826" s="9">
        <v>50.825400000000002</v>
      </c>
      <c r="AB826" t="str">
        <f>IF(AND(SalesData[[#This Row],[Profit]]=0,SalesData[[#This Row],[Sales]]&gt;0),"Zero-Profit Order","OK")</f>
        <v>OK</v>
      </c>
      <c r="AC826" s="9">
        <f>IFERROR(SalesData[[#This Row],[Profit]]/SalesData[[#This Row],[Sales]],0)</f>
        <v>0.23</v>
      </c>
      <c r="AE826"/>
    </row>
    <row r="827" spans="1:31" x14ac:dyDescent="0.25">
      <c r="A827">
        <v>8457</v>
      </c>
      <c r="B827" t="s">
        <v>4022</v>
      </c>
      <c r="C827" s="2">
        <v>43303</v>
      </c>
      <c r="D827" s="13">
        <v>42772</v>
      </c>
      <c r="E827" s="8">
        <f>IF(SalesData[[#This Row],[Ship Date]]&lt;SalesData[[#This Row],[Order Date]], SalesData[[#This Row],[Ship Date]], SalesData[[#This Row],[Order Date]])</f>
        <v>42772</v>
      </c>
      <c r="F827" s="8">
        <f>IF(SalesData[[#This Row],[Ship Date]]&lt;SalesData[[#This Row],[Order Date]], SalesData[[#This Row],[Order Date]], SalesData[[#This Row],[Ship Date]])</f>
        <v>43303</v>
      </c>
      <c r="G827" s="11">
        <f>SalesData[[#This Row],[Shipdate fixed]] - SalesData[[#This Row],[Orderdate fixed]]</f>
        <v>531</v>
      </c>
      <c r="H827" s="11">
        <f>YEAR(SalesData[[#This Row],[Orderdate fixed]])</f>
        <v>2017</v>
      </c>
      <c r="I827" s="11" t="str">
        <f>"Q"&amp;ROUNDUP(MONTH(SalesData[[#This Row],[Orderdate fixed]])/3,0)</f>
        <v>Q1</v>
      </c>
      <c r="J827" s="8" t="str">
        <f>TEXT(SalesData[[#This Row],[Orderdate fixed]],"mmm")</f>
        <v>Feb</v>
      </c>
      <c r="K827" t="s">
        <v>22</v>
      </c>
      <c r="L827" t="s">
        <v>2643</v>
      </c>
      <c r="M827" s="14" t="s">
        <v>2644</v>
      </c>
      <c r="N827" t="s">
        <v>81</v>
      </c>
      <c r="O827" t="s">
        <v>26</v>
      </c>
      <c r="P827" t="s">
        <v>120</v>
      </c>
      <c r="Q827" t="s">
        <v>121</v>
      </c>
      <c r="R827" s="5">
        <v>60653</v>
      </c>
      <c r="S827" t="s">
        <v>84</v>
      </c>
      <c r="T827" t="s">
        <v>122</v>
      </c>
      <c r="U827" t="s">
        <v>31</v>
      </c>
      <c r="V827" t="s">
        <v>35</v>
      </c>
      <c r="W827" t="s">
        <v>201</v>
      </c>
      <c r="X827" s="9">
        <v>106.869</v>
      </c>
      <c r="Y827">
        <v>3</v>
      </c>
      <c r="Z827" s="12">
        <v>0.3</v>
      </c>
      <c r="AA827" s="9">
        <v>-29.007300000000001</v>
      </c>
      <c r="AB827" t="str">
        <f>IF(AND(SalesData[[#This Row],[Profit]]=0,SalesData[[#This Row],[Sales]]&gt;0),"Zero-Profit Order","OK")</f>
        <v>OK</v>
      </c>
      <c r="AC827" s="9">
        <f>IFERROR(SalesData[[#This Row],[Profit]]/SalesData[[#This Row],[Sales]],0)</f>
        <v>-0.27142857142857146</v>
      </c>
      <c r="AE827"/>
    </row>
    <row r="828" spans="1:31" x14ac:dyDescent="0.25">
      <c r="A828">
        <v>296</v>
      </c>
      <c r="B828" t="s">
        <v>332</v>
      </c>
      <c r="C828" s="2">
        <v>42980</v>
      </c>
      <c r="D828" s="13">
        <v>42001</v>
      </c>
      <c r="E828" s="8">
        <f>IF(SalesData[[#This Row],[Ship Date]]&lt;SalesData[[#This Row],[Order Date]], SalesData[[#This Row],[Ship Date]], SalesData[[#This Row],[Order Date]])</f>
        <v>42001</v>
      </c>
      <c r="F828" s="8">
        <f>IF(SalesData[[#This Row],[Ship Date]]&lt;SalesData[[#This Row],[Order Date]], SalesData[[#This Row],[Order Date]], SalesData[[#This Row],[Ship Date]])</f>
        <v>42980</v>
      </c>
      <c r="G828" s="11">
        <f>SalesData[[#This Row],[Shipdate fixed]] - SalesData[[#This Row],[Orderdate fixed]]</f>
        <v>979</v>
      </c>
      <c r="H828" s="11">
        <f>YEAR(SalesData[[#This Row],[Orderdate fixed]])</f>
        <v>2014</v>
      </c>
      <c r="I828" s="11" t="str">
        <f>"Q"&amp;ROUNDUP(MONTH(SalesData[[#This Row],[Orderdate fixed]])/3,0)</f>
        <v>Q4</v>
      </c>
      <c r="J828" s="8" t="str">
        <f>TEXT(SalesData[[#This Row],[Orderdate fixed]],"mmm")</f>
        <v>Dec</v>
      </c>
      <c r="K828" t="s">
        <v>78</v>
      </c>
      <c r="L828" t="s">
        <v>333</v>
      </c>
      <c r="M828" s="14" t="s">
        <v>334</v>
      </c>
      <c r="N828" t="s">
        <v>81</v>
      </c>
      <c r="O828" t="s">
        <v>26</v>
      </c>
      <c r="P828" t="s">
        <v>335</v>
      </c>
      <c r="Q828" t="s">
        <v>165</v>
      </c>
      <c r="R828" s="5">
        <v>80906</v>
      </c>
      <c r="S828" t="s">
        <v>51</v>
      </c>
      <c r="T828" t="s">
        <v>340</v>
      </c>
      <c r="U828" t="s">
        <v>31</v>
      </c>
      <c r="V828" t="s">
        <v>53</v>
      </c>
      <c r="W828" t="s">
        <v>341</v>
      </c>
      <c r="X828" s="9">
        <v>218.352</v>
      </c>
      <c r="Y828">
        <v>3</v>
      </c>
      <c r="Z828" s="12">
        <v>0.2</v>
      </c>
      <c r="AA828" s="9">
        <v>-24.564599999999999</v>
      </c>
      <c r="AB828" t="str">
        <f>IF(AND(SalesData[[#This Row],[Profit]]=0,SalesData[[#This Row],[Sales]]&gt;0),"Zero-Profit Order","OK")</f>
        <v>OK</v>
      </c>
      <c r="AC828" s="9">
        <f>IFERROR(SalesData[[#This Row],[Profit]]/SalesData[[#This Row],[Sales]],0)</f>
        <v>-0.11249999999999999</v>
      </c>
      <c r="AE828"/>
    </row>
    <row r="829" spans="1:31" x14ac:dyDescent="0.25">
      <c r="A829">
        <v>295</v>
      </c>
      <c r="B829" t="s">
        <v>332</v>
      </c>
      <c r="C829" s="2">
        <v>42979</v>
      </c>
      <c r="D829" s="13">
        <v>42001</v>
      </c>
      <c r="E829" s="8">
        <f>IF(SalesData[[#This Row],[Ship Date]]&lt;SalesData[[#This Row],[Order Date]], SalesData[[#This Row],[Ship Date]], SalesData[[#This Row],[Order Date]])</f>
        <v>42001</v>
      </c>
      <c r="F829" s="8">
        <f>IF(SalesData[[#This Row],[Ship Date]]&lt;SalesData[[#This Row],[Order Date]], SalesData[[#This Row],[Order Date]], SalesData[[#This Row],[Ship Date]])</f>
        <v>42979</v>
      </c>
      <c r="G829" s="11">
        <f>SalesData[[#This Row],[Shipdate fixed]] - SalesData[[#This Row],[Orderdate fixed]]</f>
        <v>978</v>
      </c>
      <c r="H829" s="11">
        <f>YEAR(SalesData[[#This Row],[Orderdate fixed]])</f>
        <v>2014</v>
      </c>
      <c r="I829" s="11" t="str">
        <f>"Q"&amp;ROUNDUP(MONTH(SalesData[[#This Row],[Orderdate fixed]])/3,0)</f>
        <v>Q4</v>
      </c>
      <c r="J829" s="8" t="str">
        <f>TEXT(SalesData[[#This Row],[Orderdate fixed]],"mmm")</f>
        <v>Dec</v>
      </c>
      <c r="K829" t="s">
        <v>78</v>
      </c>
      <c r="L829" t="s">
        <v>333</v>
      </c>
      <c r="M829" s="14" t="s">
        <v>334</v>
      </c>
      <c r="N829" t="s">
        <v>81</v>
      </c>
      <c r="O829" t="s">
        <v>26</v>
      </c>
      <c r="P829" t="s">
        <v>335</v>
      </c>
      <c r="Q829" t="s">
        <v>165</v>
      </c>
      <c r="R829" s="5">
        <v>80906</v>
      </c>
      <c r="S829" t="s">
        <v>51</v>
      </c>
      <c r="T829" t="s">
        <v>338</v>
      </c>
      <c r="U829" t="s">
        <v>31</v>
      </c>
      <c r="V829" t="s">
        <v>35</v>
      </c>
      <c r="W829" t="s">
        <v>339</v>
      </c>
      <c r="X829" s="9">
        <v>230.352</v>
      </c>
      <c r="Y829">
        <v>3</v>
      </c>
      <c r="Z829" s="12">
        <v>0.2</v>
      </c>
      <c r="AA829" s="9">
        <v>20.155799999999999</v>
      </c>
      <c r="AB829" t="str">
        <f>IF(AND(SalesData[[#This Row],[Profit]]=0,SalesData[[#This Row],[Sales]]&gt;0),"Zero-Profit Order","OK")</f>
        <v>OK</v>
      </c>
      <c r="AC829" s="9">
        <f>IFERROR(SalesData[[#This Row],[Profit]]/SalesData[[#This Row],[Sales]],0)</f>
        <v>8.7499999999999994E-2</v>
      </c>
      <c r="AE829"/>
    </row>
    <row r="830" spans="1:31" x14ac:dyDescent="0.25">
      <c r="A830">
        <v>294</v>
      </c>
      <c r="B830" t="s">
        <v>332</v>
      </c>
      <c r="C830" s="2">
        <v>42978</v>
      </c>
      <c r="D830" s="13">
        <v>42001</v>
      </c>
      <c r="E830" s="8">
        <f>IF(SalesData[[#This Row],[Ship Date]]&lt;SalesData[[#This Row],[Order Date]], SalesData[[#This Row],[Ship Date]], SalesData[[#This Row],[Order Date]])</f>
        <v>42001</v>
      </c>
      <c r="F830" s="8">
        <f>IF(SalesData[[#This Row],[Ship Date]]&lt;SalesData[[#This Row],[Order Date]], SalesData[[#This Row],[Order Date]], SalesData[[#This Row],[Ship Date]])</f>
        <v>42978</v>
      </c>
      <c r="G830" s="11">
        <f>SalesData[[#This Row],[Shipdate fixed]] - SalesData[[#This Row],[Orderdate fixed]]</f>
        <v>977</v>
      </c>
      <c r="H830" s="11">
        <f>YEAR(SalesData[[#This Row],[Orderdate fixed]])</f>
        <v>2014</v>
      </c>
      <c r="I830" s="11" t="str">
        <f>"Q"&amp;ROUNDUP(MONTH(SalesData[[#This Row],[Orderdate fixed]])/3,0)</f>
        <v>Q4</v>
      </c>
      <c r="J830" s="8" t="str">
        <f>TEXT(SalesData[[#This Row],[Orderdate fixed]],"mmm")</f>
        <v>Dec</v>
      </c>
      <c r="K830" t="s">
        <v>78</v>
      </c>
      <c r="L830" t="s">
        <v>333</v>
      </c>
      <c r="M830" s="14" t="s">
        <v>334</v>
      </c>
      <c r="N830" t="s">
        <v>81</v>
      </c>
      <c r="O830" t="s">
        <v>26</v>
      </c>
      <c r="P830" t="s">
        <v>335</v>
      </c>
      <c r="Q830" t="s">
        <v>165</v>
      </c>
      <c r="R830" s="5">
        <v>80906</v>
      </c>
      <c r="S830" t="s">
        <v>51</v>
      </c>
      <c r="T830" t="s">
        <v>336</v>
      </c>
      <c r="U830" t="s">
        <v>31</v>
      </c>
      <c r="V830" t="s">
        <v>53</v>
      </c>
      <c r="W830" t="s">
        <v>337</v>
      </c>
      <c r="X830" s="9">
        <v>300.416</v>
      </c>
      <c r="Y830">
        <v>8</v>
      </c>
      <c r="Z830" s="12">
        <v>0.2</v>
      </c>
      <c r="AA830" s="9">
        <v>78.859200000000001</v>
      </c>
      <c r="AB830" t="str">
        <f>IF(AND(SalesData[[#This Row],[Profit]]=0,SalesData[[#This Row],[Sales]]&gt;0),"Zero-Profit Order","OK")</f>
        <v>OK</v>
      </c>
      <c r="AC830" s="9">
        <f>IFERROR(SalesData[[#This Row],[Profit]]/SalesData[[#This Row],[Sales]],0)</f>
        <v>0.26250000000000001</v>
      </c>
      <c r="AE830"/>
    </row>
    <row r="831" spans="1:31" x14ac:dyDescent="0.25">
      <c r="A831">
        <v>1055</v>
      </c>
      <c r="B831" t="s">
        <v>995</v>
      </c>
      <c r="C831" s="2">
        <v>41854</v>
      </c>
      <c r="D831" s="13">
        <v>42220</v>
      </c>
      <c r="E831" s="8">
        <f>IF(SalesData[[#This Row],[Ship Date]]&lt;SalesData[[#This Row],[Order Date]], SalesData[[#This Row],[Ship Date]], SalesData[[#This Row],[Order Date]])</f>
        <v>41854</v>
      </c>
      <c r="F831" s="8">
        <f>IF(SalesData[[#This Row],[Ship Date]]&lt;SalesData[[#This Row],[Order Date]], SalesData[[#This Row],[Order Date]], SalesData[[#This Row],[Ship Date]])</f>
        <v>42220</v>
      </c>
      <c r="G831" s="11">
        <f>SalesData[[#This Row],[Shipdate fixed]] - SalesData[[#This Row],[Orderdate fixed]]</f>
        <v>366</v>
      </c>
      <c r="H831" s="11">
        <f>YEAR(SalesData[[#This Row],[Orderdate fixed]])</f>
        <v>2014</v>
      </c>
      <c r="I831" s="11" t="str">
        <f>"Q"&amp;ROUNDUP(MONTH(SalesData[[#This Row],[Orderdate fixed]])/3,0)</f>
        <v>Q3</v>
      </c>
      <c r="J831" s="8" t="str">
        <f>TEXT(SalesData[[#This Row],[Orderdate fixed]],"mmm")</f>
        <v>Aug</v>
      </c>
      <c r="K831" t="s">
        <v>38</v>
      </c>
      <c r="L831" t="s">
        <v>996</v>
      </c>
      <c r="M831" s="14" t="s">
        <v>997</v>
      </c>
      <c r="N831" t="s">
        <v>90</v>
      </c>
      <c r="O831" t="s">
        <v>26</v>
      </c>
      <c r="P831" t="s">
        <v>158</v>
      </c>
      <c r="Q831" t="s">
        <v>109</v>
      </c>
      <c r="R831" s="5">
        <v>10009</v>
      </c>
      <c r="S831" t="s">
        <v>62</v>
      </c>
      <c r="T831" t="s">
        <v>998</v>
      </c>
      <c r="U831" t="s">
        <v>31</v>
      </c>
      <c r="V831" t="s">
        <v>53</v>
      </c>
      <c r="W831" t="s">
        <v>999</v>
      </c>
      <c r="X831" s="9">
        <v>108.4</v>
      </c>
      <c r="Y831">
        <v>2</v>
      </c>
      <c r="Z831" s="12">
        <v>0</v>
      </c>
      <c r="AA831" s="9">
        <v>22.763999999999999</v>
      </c>
      <c r="AB831" t="str">
        <f>IF(AND(SalesData[[#This Row],[Profit]]=0,SalesData[[#This Row],[Sales]]&gt;0),"Zero-Profit Order","OK")</f>
        <v>OK</v>
      </c>
      <c r="AC831" s="9">
        <f>IFERROR(SalesData[[#This Row],[Profit]]/SalesData[[#This Row],[Sales]],0)</f>
        <v>0.21</v>
      </c>
      <c r="AE831"/>
    </row>
    <row r="832" spans="1:31" x14ac:dyDescent="0.25">
      <c r="A832">
        <v>6351</v>
      </c>
      <c r="B832" t="s">
        <v>3435</v>
      </c>
      <c r="C832" s="2">
        <v>42296</v>
      </c>
      <c r="D832" s="13">
        <v>42956</v>
      </c>
      <c r="E832" s="8">
        <f>IF(SalesData[[#This Row],[Ship Date]]&lt;SalesData[[#This Row],[Order Date]], SalesData[[#This Row],[Ship Date]], SalesData[[#This Row],[Order Date]])</f>
        <v>42296</v>
      </c>
      <c r="F832" s="8">
        <f>IF(SalesData[[#This Row],[Ship Date]]&lt;SalesData[[#This Row],[Order Date]], SalesData[[#This Row],[Order Date]], SalesData[[#This Row],[Ship Date]])</f>
        <v>42956</v>
      </c>
      <c r="G832" s="11">
        <f>SalesData[[#This Row],[Shipdate fixed]] - SalesData[[#This Row],[Orderdate fixed]]</f>
        <v>660</v>
      </c>
      <c r="H832" s="11">
        <f>YEAR(SalesData[[#This Row],[Orderdate fixed]])</f>
        <v>2015</v>
      </c>
      <c r="I832" s="11" t="str">
        <f>"Q"&amp;ROUNDUP(MONTH(SalesData[[#This Row],[Orderdate fixed]])/3,0)</f>
        <v>Q4</v>
      </c>
      <c r="J832" s="8" t="str">
        <f>TEXT(SalesData[[#This Row],[Orderdate fixed]],"mmm")</f>
        <v>Oct</v>
      </c>
      <c r="K832" t="s">
        <v>38</v>
      </c>
      <c r="L832" t="s">
        <v>1453</v>
      </c>
      <c r="M832" s="14" t="s">
        <v>1454</v>
      </c>
      <c r="N832" t="s">
        <v>25</v>
      </c>
      <c r="O832" t="s">
        <v>26</v>
      </c>
      <c r="P832" t="s">
        <v>1720</v>
      </c>
      <c r="Q832" t="s">
        <v>83</v>
      </c>
      <c r="R832" s="5">
        <v>75217</v>
      </c>
      <c r="S832" t="s">
        <v>84</v>
      </c>
      <c r="T832" t="s">
        <v>998</v>
      </c>
      <c r="U832" t="s">
        <v>31</v>
      </c>
      <c r="V832" t="s">
        <v>53</v>
      </c>
      <c r="W832" t="s">
        <v>999</v>
      </c>
      <c r="X832" s="9">
        <v>108.4</v>
      </c>
      <c r="Y832">
        <v>5</v>
      </c>
      <c r="Z832" s="12">
        <v>0.6</v>
      </c>
      <c r="AA832" s="9">
        <v>-105.69</v>
      </c>
      <c r="AB832" t="str">
        <f>IF(AND(SalesData[[#This Row],[Profit]]=0,SalesData[[#This Row],[Sales]]&gt;0),"Zero-Profit Order","OK")</f>
        <v>OK</v>
      </c>
      <c r="AC832" s="9">
        <f>IFERROR(SalesData[[#This Row],[Profit]]/SalesData[[#This Row],[Sales]],0)</f>
        <v>-0.97499999999999998</v>
      </c>
      <c r="AE832"/>
    </row>
    <row r="833" spans="1:31" x14ac:dyDescent="0.25">
      <c r="A833">
        <v>2217</v>
      </c>
      <c r="B833" t="s">
        <v>1743</v>
      </c>
      <c r="C833" s="2">
        <v>42233</v>
      </c>
      <c r="D833" s="13">
        <v>42776</v>
      </c>
      <c r="E833" s="8">
        <f>IF(SalesData[[#This Row],[Ship Date]]&lt;SalesData[[#This Row],[Order Date]], SalesData[[#This Row],[Ship Date]], SalesData[[#This Row],[Order Date]])</f>
        <v>42233</v>
      </c>
      <c r="F833" s="8">
        <f>IF(SalesData[[#This Row],[Ship Date]]&lt;SalesData[[#This Row],[Order Date]], SalesData[[#This Row],[Order Date]], SalesData[[#This Row],[Ship Date]])</f>
        <v>42776</v>
      </c>
      <c r="G833" s="11">
        <f>SalesData[[#This Row],[Shipdate fixed]] - SalesData[[#This Row],[Orderdate fixed]]</f>
        <v>543</v>
      </c>
      <c r="H833" s="11">
        <f>YEAR(SalesData[[#This Row],[Orderdate fixed]])</f>
        <v>2015</v>
      </c>
      <c r="I833" s="11" t="str">
        <f>"Q"&amp;ROUNDUP(MONTH(SalesData[[#This Row],[Orderdate fixed]])/3,0)</f>
        <v>Q3</v>
      </c>
      <c r="J833" s="8" t="str">
        <f>TEXT(SalesData[[#This Row],[Orderdate fixed]],"mmm")</f>
        <v>Aug</v>
      </c>
      <c r="K833" t="s">
        <v>78</v>
      </c>
      <c r="L833" t="s">
        <v>1744</v>
      </c>
      <c r="M833" s="14" t="s">
        <v>1745</v>
      </c>
      <c r="N833" t="s">
        <v>25</v>
      </c>
      <c r="O833" t="s">
        <v>26</v>
      </c>
      <c r="P833" t="s">
        <v>1472</v>
      </c>
      <c r="Q833" t="s">
        <v>50</v>
      </c>
      <c r="R833" s="5">
        <v>95123</v>
      </c>
      <c r="S833" t="s">
        <v>51</v>
      </c>
      <c r="T833" t="s">
        <v>1746</v>
      </c>
      <c r="U833" t="s">
        <v>31</v>
      </c>
      <c r="V833" t="s">
        <v>35</v>
      </c>
      <c r="W833" t="s">
        <v>1747</v>
      </c>
      <c r="X833" s="9">
        <v>108.608</v>
      </c>
      <c r="Y833">
        <v>4</v>
      </c>
      <c r="Z833" s="12">
        <v>0.2</v>
      </c>
      <c r="AA833" s="9">
        <v>9.5031999999999996</v>
      </c>
      <c r="AB833" t="str">
        <f>IF(AND(SalesData[[#This Row],[Profit]]=0,SalesData[[#This Row],[Sales]]&gt;0),"Zero-Profit Order","OK")</f>
        <v>OK</v>
      </c>
      <c r="AC833" s="9">
        <f>IFERROR(SalesData[[#This Row],[Profit]]/SalesData[[#This Row],[Sales]],0)</f>
        <v>8.7499999999999994E-2</v>
      </c>
      <c r="AE833"/>
    </row>
    <row r="834" spans="1:31" x14ac:dyDescent="0.25">
      <c r="A834">
        <v>125</v>
      </c>
      <c r="B834" t="s">
        <v>187</v>
      </c>
      <c r="C834" s="2">
        <v>42977</v>
      </c>
      <c r="D834" s="13">
        <v>42001</v>
      </c>
      <c r="E834" s="8">
        <f>IF(SalesData[[#This Row],[Ship Date]]&lt;SalesData[[#This Row],[Order Date]], SalesData[[#This Row],[Ship Date]], SalesData[[#This Row],[Order Date]])</f>
        <v>42001</v>
      </c>
      <c r="F834" s="8">
        <f>IF(SalesData[[#This Row],[Ship Date]]&lt;SalesData[[#This Row],[Order Date]], SalesData[[#This Row],[Order Date]], SalesData[[#This Row],[Ship Date]])</f>
        <v>42977</v>
      </c>
      <c r="G834" s="11">
        <f>SalesData[[#This Row],[Shipdate fixed]] - SalesData[[#This Row],[Orderdate fixed]]</f>
        <v>976</v>
      </c>
      <c r="H834" s="11">
        <f>YEAR(SalesData[[#This Row],[Orderdate fixed]])</f>
        <v>2014</v>
      </c>
      <c r="I834" s="11" t="str">
        <f>"Q"&amp;ROUNDUP(MONTH(SalesData[[#This Row],[Orderdate fixed]])/3,0)</f>
        <v>Q4</v>
      </c>
      <c r="J834" s="8" t="str">
        <f>TEXT(SalesData[[#This Row],[Orderdate fixed]],"mmm")</f>
        <v>Dec</v>
      </c>
      <c r="K834" t="s">
        <v>22</v>
      </c>
      <c r="L834" t="s">
        <v>188</v>
      </c>
      <c r="M834" s="14" t="s">
        <v>189</v>
      </c>
      <c r="N834" t="s">
        <v>90</v>
      </c>
      <c r="O834" t="s">
        <v>26</v>
      </c>
      <c r="P834" t="s">
        <v>91</v>
      </c>
      <c r="Q834" t="s">
        <v>83</v>
      </c>
      <c r="R834" s="5">
        <v>77041</v>
      </c>
      <c r="S834" t="s">
        <v>84</v>
      </c>
      <c r="T834" t="s">
        <v>190</v>
      </c>
      <c r="U834" t="s">
        <v>31</v>
      </c>
      <c r="V834" t="s">
        <v>35</v>
      </c>
      <c r="W834" t="s">
        <v>191</v>
      </c>
      <c r="X834" s="9">
        <v>600.55799999999999</v>
      </c>
      <c r="Y834">
        <v>3</v>
      </c>
      <c r="Z834" s="12">
        <v>0.3</v>
      </c>
      <c r="AA834" s="9">
        <v>-8.5793999999999997</v>
      </c>
      <c r="AB834" t="str">
        <f>IF(AND(SalesData[[#This Row],[Profit]]=0,SalesData[[#This Row],[Sales]]&gt;0),"Zero-Profit Order","OK")</f>
        <v>OK</v>
      </c>
      <c r="AC834" s="9">
        <f>IFERROR(SalesData[[#This Row],[Profit]]/SalesData[[#This Row],[Sales]],0)</f>
        <v>-1.4285714285714285E-2</v>
      </c>
      <c r="AE834"/>
    </row>
    <row r="835" spans="1:31" x14ac:dyDescent="0.25">
      <c r="A835">
        <v>1168</v>
      </c>
      <c r="B835" t="s">
        <v>1065</v>
      </c>
      <c r="C835" s="2">
        <v>42393</v>
      </c>
      <c r="D835" s="13">
        <v>43020</v>
      </c>
      <c r="E835" s="8">
        <f>IF(SalesData[[#This Row],[Ship Date]]&lt;SalesData[[#This Row],[Order Date]], SalesData[[#This Row],[Ship Date]], SalesData[[#This Row],[Order Date]])</f>
        <v>42393</v>
      </c>
      <c r="F835" s="8">
        <f>IF(SalesData[[#This Row],[Ship Date]]&lt;SalesData[[#This Row],[Order Date]], SalesData[[#This Row],[Order Date]], SalesData[[#This Row],[Ship Date]])</f>
        <v>43020</v>
      </c>
      <c r="G835" s="11">
        <f>SalesData[[#This Row],[Shipdate fixed]] - SalesData[[#This Row],[Orderdate fixed]]</f>
        <v>627</v>
      </c>
      <c r="H835" s="11">
        <f>YEAR(SalesData[[#This Row],[Orderdate fixed]])</f>
        <v>2016</v>
      </c>
      <c r="I835" s="11" t="str">
        <f>"Q"&amp;ROUNDUP(MONTH(SalesData[[#This Row],[Orderdate fixed]])/3,0)</f>
        <v>Q1</v>
      </c>
      <c r="J835" s="8" t="str">
        <f>TEXT(SalesData[[#This Row],[Orderdate fixed]],"mmm")</f>
        <v>Jan</v>
      </c>
      <c r="K835" t="s">
        <v>22</v>
      </c>
      <c r="L835" t="s">
        <v>922</v>
      </c>
      <c r="M835" s="14" t="s">
        <v>923</v>
      </c>
      <c r="N835" t="s">
        <v>25</v>
      </c>
      <c r="O835" t="s">
        <v>26</v>
      </c>
      <c r="P835" t="s">
        <v>158</v>
      </c>
      <c r="Q835" t="s">
        <v>109</v>
      </c>
      <c r="R835" s="5">
        <v>10035</v>
      </c>
      <c r="S835" t="s">
        <v>62</v>
      </c>
      <c r="T835" t="s">
        <v>1066</v>
      </c>
      <c r="U835" t="s">
        <v>31</v>
      </c>
      <c r="V835" t="s">
        <v>53</v>
      </c>
      <c r="W835" t="s">
        <v>1067</v>
      </c>
      <c r="X835" s="9">
        <v>109.48</v>
      </c>
      <c r="Y835">
        <v>2</v>
      </c>
      <c r="Z835" s="12">
        <v>0</v>
      </c>
      <c r="AA835" s="9">
        <v>33.938800000000001</v>
      </c>
      <c r="AB835" t="str">
        <f>IF(AND(SalesData[[#This Row],[Profit]]=0,SalesData[[#This Row],[Sales]]&gt;0),"Zero-Profit Order","OK")</f>
        <v>OK</v>
      </c>
      <c r="AC835" s="9">
        <f>IFERROR(SalesData[[#This Row],[Profit]]/SalesData[[#This Row],[Sales]],0)</f>
        <v>0.31</v>
      </c>
      <c r="AE835"/>
    </row>
    <row r="836" spans="1:31" x14ac:dyDescent="0.25">
      <c r="A836">
        <v>1370</v>
      </c>
      <c r="B836" t="s">
        <v>1208</v>
      </c>
      <c r="C836" s="2">
        <v>42948</v>
      </c>
      <c r="D836" s="13">
        <v>42366</v>
      </c>
      <c r="E836" s="8">
        <f>IF(SalesData[[#This Row],[Ship Date]]&lt;SalesData[[#This Row],[Order Date]], SalesData[[#This Row],[Ship Date]], SalesData[[#This Row],[Order Date]])</f>
        <v>42366</v>
      </c>
      <c r="F836" s="8">
        <f>IF(SalesData[[#This Row],[Ship Date]]&lt;SalesData[[#This Row],[Order Date]], SalesData[[#This Row],[Order Date]], SalesData[[#This Row],[Ship Date]])</f>
        <v>42948</v>
      </c>
      <c r="G836" s="11">
        <f>SalesData[[#This Row],[Shipdate fixed]] - SalesData[[#This Row],[Orderdate fixed]]</f>
        <v>582</v>
      </c>
      <c r="H836" s="11">
        <f>YEAR(SalesData[[#This Row],[Orderdate fixed]])</f>
        <v>2015</v>
      </c>
      <c r="I836" s="11" t="str">
        <f>"Q"&amp;ROUNDUP(MONTH(SalesData[[#This Row],[Orderdate fixed]])/3,0)</f>
        <v>Q4</v>
      </c>
      <c r="J836" s="8" t="str">
        <f>TEXT(SalesData[[#This Row],[Orderdate fixed]],"mmm")</f>
        <v>Dec</v>
      </c>
      <c r="K836" t="s">
        <v>38</v>
      </c>
      <c r="L836" t="s">
        <v>1209</v>
      </c>
      <c r="M836" s="14" t="s">
        <v>1210</v>
      </c>
      <c r="N836" t="s">
        <v>25</v>
      </c>
      <c r="O836" t="s">
        <v>26</v>
      </c>
      <c r="P836" t="s">
        <v>335</v>
      </c>
      <c r="Q836" t="s">
        <v>165</v>
      </c>
      <c r="R836" s="5">
        <v>80906</v>
      </c>
      <c r="S836" t="s">
        <v>51</v>
      </c>
      <c r="T836" t="s">
        <v>243</v>
      </c>
      <c r="U836" t="s">
        <v>31</v>
      </c>
      <c r="V836" t="s">
        <v>32</v>
      </c>
      <c r="W836" t="s">
        <v>244</v>
      </c>
      <c r="X836" s="9">
        <v>590.05799999999999</v>
      </c>
      <c r="Y836">
        <v>7</v>
      </c>
      <c r="Z836" s="12">
        <v>0.7</v>
      </c>
      <c r="AA836" s="9">
        <v>-786.74400000000003</v>
      </c>
      <c r="AB836" t="str">
        <f>IF(AND(SalesData[[#This Row],[Profit]]=0,SalesData[[#This Row],[Sales]]&gt;0),"Zero-Profit Order","OK")</f>
        <v>OK</v>
      </c>
      <c r="AC836" s="9">
        <f>IFERROR(SalesData[[#This Row],[Profit]]/SalesData[[#This Row],[Sales]],0)</f>
        <v>-1.3333333333333335</v>
      </c>
      <c r="AE836"/>
    </row>
    <row r="837" spans="1:31" x14ac:dyDescent="0.25">
      <c r="A837">
        <v>6006</v>
      </c>
      <c r="B837" t="s">
        <v>3328</v>
      </c>
      <c r="C837" s="2">
        <v>41834</v>
      </c>
      <c r="D837" s="13">
        <v>42196</v>
      </c>
      <c r="E837" s="8">
        <f>IF(SalesData[[#This Row],[Ship Date]]&lt;SalesData[[#This Row],[Order Date]], SalesData[[#This Row],[Ship Date]], SalesData[[#This Row],[Order Date]])</f>
        <v>41834</v>
      </c>
      <c r="F837" s="8">
        <f>IF(SalesData[[#This Row],[Ship Date]]&lt;SalesData[[#This Row],[Order Date]], SalesData[[#This Row],[Order Date]], SalesData[[#This Row],[Ship Date]])</f>
        <v>42196</v>
      </c>
      <c r="G837" s="11">
        <f>SalesData[[#This Row],[Shipdate fixed]] - SalesData[[#This Row],[Orderdate fixed]]</f>
        <v>362</v>
      </c>
      <c r="H837" s="11">
        <f>YEAR(SalesData[[#This Row],[Orderdate fixed]])</f>
        <v>2014</v>
      </c>
      <c r="I837" s="11" t="str">
        <f>"Q"&amp;ROUNDUP(MONTH(SalesData[[#This Row],[Orderdate fixed]])/3,0)</f>
        <v>Q3</v>
      </c>
      <c r="J837" s="8" t="str">
        <f>TEXT(SalesData[[#This Row],[Orderdate fixed]],"mmm")</f>
        <v>Jul</v>
      </c>
      <c r="K837" t="s">
        <v>38</v>
      </c>
      <c r="L837" t="s">
        <v>3329</v>
      </c>
      <c r="M837" s="14" t="s">
        <v>3330</v>
      </c>
      <c r="N837" t="s">
        <v>25</v>
      </c>
      <c r="O837" t="s">
        <v>26</v>
      </c>
      <c r="P837" t="s">
        <v>108</v>
      </c>
      <c r="Q837" t="s">
        <v>109</v>
      </c>
      <c r="R837" s="5">
        <v>12180</v>
      </c>
      <c r="S837" t="s">
        <v>62</v>
      </c>
      <c r="T837" t="s">
        <v>2409</v>
      </c>
      <c r="U837" t="s">
        <v>31</v>
      </c>
      <c r="V837" t="s">
        <v>35</v>
      </c>
      <c r="W837" t="s">
        <v>2410</v>
      </c>
      <c r="X837" s="9">
        <v>109.764</v>
      </c>
      <c r="Y837">
        <v>2</v>
      </c>
      <c r="Z837" s="12">
        <v>0.1</v>
      </c>
      <c r="AA837" s="9">
        <v>8.5372000000000003</v>
      </c>
      <c r="AB837" t="str">
        <f>IF(AND(SalesData[[#This Row],[Profit]]=0,SalesData[[#This Row],[Sales]]&gt;0),"Zero-Profit Order","OK")</f>
        <v>OK</v>
      </c>
      <c r="AC837" s="9">
        <f>IFERROR(SalesData[[#This Row],[Profit]]/SalesData[[#This Row],[Sales]],0)</f>
        <v>7.7777777777777779E-2</v>
      </c>
      <c r="AE837"/>
    </row>
    <row r="838" spans="1:31" x14ac:dyDescent="0.25">
      <c r="A838">
        <v>1766</v>
      </c>
      <c r="B838" t="s">
        <v>1459</v>
      </c>
      <c r="C838" s="2">
        <v>42060</v>
      </c>
      <c r="D838" s="13">
        <v>42590</v>
      </c>
      <c r="E838" s="8">
        <f>IF(SalesData[[#This Row],[Ship Date]]&lt;SalesData[[#This Row],[Order Date]], SalesData[[#This Row],[Ship Date]], SalesData[[#This Row],[Order Date]])</f>
        <v>42060</v>
      </c>
      <c r="F838" s="8">
        <f>IF(SalesData[[#This Row],[Ship Date]]&lt;SalesData[[#This Row],[Order Date]], SalesData[[#This Row],[Order Date]], SalesData[[#This Row],[Ship Date]])</f>
        <v>42590</v>
      </c>
      <c r="G838" s="11">
        <f>SalesData[[#This Row],[Shipdate fixed]] - SalesData[[#This Row],[Orderdate fixed]]</f>
        <v>530</v>
      </c>
      <c r="H838" s="11">
        <f>YEAR(SalesData[[#This Row],[Orderdate fixed]])</f>
        <v>2015</v>
      </c>
      <c r="I838" s="11" t="str">
        <f>"Q"&amp;ROUNDUP(MONTH(SalesData[[#This Row],[Orderdate fixed]])/3,0)</f>
        <v>Q1</v>
      </c>
      <c r="J838" s="8" t="str">
        <f>TEXT(SalesData[[#This Row],[Orderdate fixed]],"mmm")</f>
        <v>Feb</v>
      </c>
      <c r="K838" t="s">
        <v>38</v>
      </c>
      <c r="L838" t="s">
        <v>1460</v>
      </c>
      <c r="M838" s="14" t="s">
        <v>1461</v>
      </c>
      <c r="N838" t="s">
        <v>90</v>
      </c>
      <c r="O838" t="s">
        <v>26</v>
      </c>
      <c r="P838" t="s">
        <v>1462</v>
      </c>
      <c r="Q838" t="s">
        <v>697</v>
      </c>
      <c r="R838" s="5">
        <v>23434</v>
      </c>
      <c r="S838" t="s">
        <v>29</v>
      </c>
      <c r="T838" t="s">
        <v>1463</v>
      </c>
      <c r="U838" t="s">
        <v>31</v>
      </c>
      <c r="V838" t="s">
        <v>53</v>
      </c>
      <c r="W838" t="s">
        <v>1464</v>
      </c>
      <c r="X838" s="9">
        <v>109.8</v>
      </c>
      <c r="Y838">
        <v>9</v>
      </c>
      <c r="Z838" s="12">
        <v>0</v>
      </c>
      <c r="AA838" s="9">
        <v>46.116</v>
      </c>
      <c r="AB838" t="str">
        <f>IF(AND(SalesData[[#This Row],[Profit]]=0,SalesData[[#This Row],[Sales]]&gt;0),"Zero-Profit Order","OK")</f>
        <v>OK</v>
      </c>
      <c r="AC838" s="9">
        <f>IFERROR(SalesData[[#This Row],[Profit]]/SalesData[[#This Row],[Sales]],0)</f>
        <v>0.42</v>
      </c>
      <c r="AE838"/>
    </row>
    <row r="839" spans="1:31" x14ac:dyDescent="0.25">
      <c r="A839">
        <v>2660</v>
      </c>
      <c r="B839" t="s">
        <v>2011</v>
      </c>
      <c r="C839" s="2">
        <v>42949</v>
      </c>
      <c r="D839" s="13">
        <v>42366</v>
      </c>
      <c r="E839" s="8">
        <f>IF(SalesData[[#This Row],[Ship Date]]&lt;SalesData[[#This Row],[Order Date]], SalesData[[#This Row],[Ship Date]], SalesData[[#This Row],[Order Date]])</f>
        <v>42366</v>
      </c>
      <c r="F839" s="8">
        <f>IF(SalesData[[#This Row],[Ship Date]]&lt;SalesData[[#This Row],[Order Date]], SalesData[[#This Row],[Order Date]], SalesData[[#This Row],[Ship Date]])</f>
        <v>42949</v>
      </c>
      <c r="G839" s="11">
        <f>SalesData[[#This Row],[Shipdate fixed]] - SalesData[[#This Row],[Orderdate fixed]]</f>
        <v>583</v>
      </c>
      <c r="H839" s="11">
        <f>YEAR(SalesData[[#This Row],[Orderdate fixed]])</f>
        <v>2015</v>
      </c>
      <c r="I839" s="11" t="str">
        <f>"Q"&amp;ROUNDUP(MONTH(SalesData[[#This Row],[Orderdate fixed]])/3,0)</f>
        <v>Q4</v>
      </c>
      <c r="J839" s="8" t="str">
        <f>TEXT(SalesData[[#This Row],[Orderdate fixed]],"mmm")</f>
        <v>Dec</v>
      </c>
      <c r="K839" t="s">
        <v>38</v>
      </c>
      <c r="L839" t="s">
        <v>2012</v>
      </c>
      <c r="M839" s="14" t="s">
        <v>2013</v>
      </c>
      <c r="N839" t="s">
        <v>81</v>
      </c>
      <c r="O839" t="s">
        <v>26</v>
      </c>
      <c r="P839" t="s">
        <v>2014</v>
      </c>
      <c r="Q839" t="s">
        <v>501</v>
      </c>
      <c r="R839" s="5">
        <v>85234</v>
      </c>
      <c r="S839" t="s">
        <v>51</v>
      </c>
      <c r="T839" t="s">
        <v>230</v>
      </c>
      <c r="U839" t="s">
        <v>31</v>
      </c>
      <c r="V839" t="s">
        <v>35</v>
      </c>
      <c r="W839" t="s">
        <v>231</v>
      </c>
      <c r="X839" s="9">
        <v>883.84</v>
      </c>
      <c r="Y839">
        <v>4</v>
      </c>
      <c r="Z839" s="12">
        <v>0.2</v>
      </c>
      <c r="AA839" s="9">
        <v>99.432000000000002</v>
      </c>
      <c r="AB839" t="str">
        <f>IF(AND(SalesData[[#This Row],[Profit]]=0,SalesData[[#This Row],[Sales]]&gt;0),"Zero-Profit Order","OK")</f>
        <v>OK</v>
      </c>
      <c r="AC839" s="9">
        <f>IFERROR(SalesData[[#This Row],[Profit]]/SalesData[[#This Row],[Sales]],0)</f>
        <v>0.1125</v>
      </c>
      <c r="AE839"/>
    </row>
    <row r="840" spans="1:31" x14ac:dyDescent="0.25">
      <c r="A840">
        <v>4970</v>
      </c>
      <c r="B840" t="s">
        <v>2982</v>
      </c>
      <c r="C840" s="2">
        <v>41827</v>
      </c>
      <c r="D840" s="13">
        <v>42132</v>
      </c>
      <c r="E840" s="8">
        <f>IF(SalesData[[#This Row],[Ship Date]]&lt;SalesData[[#This Row],[Order Date]], SalesData[[#This Row],[Ship Date]], SalesData[[#This Row],[Order Date]])</f>
        <v>41827</v>
      </c>
      <c r="F840" s="8">
        <f>IF(SalesData[[#This Row],[Ship Date]]&lt;SalesData[[#This Row],[Order Date]], SalesData[[#This Row],[Order Date]], SalesData[[#This Row],[Ship Date]])</f>
        <v>42132</v>
      </c>
      <c r="G840" s="11">
        <f>SalesData[[#This Row],[Shipdate fixed]] - SalesData[[#This Row],[Orderdate fixed]]</f>
        <v>305</v>
      </c>
      <c r="H840" s="11">
        <f>YEAR(SalesData[[#This Row],[Orderdate fixed]])</f>
        <v>2014</v>
      </c>
      <c r="I840" s="11" t="str">
        <f>"Q"&amp;ROUNDUP(MONTH(SalesData[[#This Row],[Orderdate fixed]])/3,0)</f>
        <v>Q3</v>
      </c>
      <c r="J840" s="8" t="str">
        <f>TEXT(SalesData[[#This Row],[Orderdate fixed]],"mmm")</f>
        <v>Jul</v>
      </c>
      <c r="K840" t="s">
        <v>22</v>
      </c>
      <c r="L840" t="s">
        <v>1840</v>
      </c>
      <c r="M840" s="14" t="s">
        <v>1841</v>
      </c>
      <c r="N840" t="s">
        <v>90</v>
      </c>
      <c r="O840" t="s">
        <v>26</v>
      </c>
      <c r="P840" t="s">
        <v>1625</v>
      </c>
      <c r="Q840" t="s">
        <v>1626</v>
      </c>
      <c r="R840" s="5">
        <v>2908</v>
      </c>
      <c r="S840" t="s">
        <v>62</v>
      </c>
      <c r="T840" t="s">
        <v>1145</v>
      </c>
      <c r="U840" t="s">
        <v>31</v>
      </c>
      <c r="V840" t="s">
        <v>35</v>
      </c>
      <c r="W840" t="s">
        <v>1146</v>
      </c>
      <c r="X840" s="9">
        <v>110.98</v>
      </c>
      <c r="Y840">
        <v>1</v>
      </c>
      <c r="Z840" s="12">
        <v>0</v>
      </c>
      <c r="AA840" s="9">
        <v>15.5372</v>
      </c>
      <c r="AB840" t="str">
        <f>IF(AND(SalesData[[#This Row],[Profit]]=0,SalesData[[#This Row],[Sales]]&gt;0),"Zero-Profit Order","OK")</f>
        <v>OK</v>
      </c>
      <c r="AC840" s="9">
        <f>IFERROR(SalesData[[#This Row],[Profit]]/SalesData[[#This Row],[Sales]],0)</f>
        <v>0.13999999999999999</v>
      </c>
      <c r="AE840"/>
    </row>
    <row r="841" spans="1:31" x14ac:dyDescent="0.25">
      <c r="A841">
        <v>1826</v>
      </c>
      <c r="B841" t="s">
        <v>1496</v>
      </c>
      <c r="C841" s="2">
        <v>42924</v>
      </c>
      <c r="D841" s="13">
        <v>42732</v>
      </c>
      <c r="E841" s="8">
        <f>IF(SalesData[[#This Row],[Ship Date]]&lt;SalesData[[#This Row],[Order Date]], SalesData[[#This Row],[Ship Date]], SalesData[[#This Row],[Order Date]])</f>
        <v>42732</v>
      </c>
      <c r="F841" s="8">
        <f>IF(SalesData[[#This Row],[Ship Date]]&lt;SalesData[[#This Row],[Order Date]], SalesData[[#This Row],[Order Date]], SalesData[[#This Row],[Ship Date]])</f>
        <v>42924</v>
      </c>
      <c r="G841" s="11">
        <f>SalesData[[#This Row],[Shipdate fixed]] - SalesData[[#This Row],[Orderdate fixed]]</f>
        <v>192</v>
      </c>
      <c r="H841" s="11">
        <f>YEAR(SalesData[[#This Row],[Orderdate fixed]])</f>
        <v>2016</v>
      </c>
      <c r="I841" s="11" t="str">
        <f>"Q"&amp;ROUNDUP(MONTH(SalesData[[#This Row],[Orderdate fixed]])/3,0)</f>
        <v>Q4</v>
      </c>
      <c r="J841" s="8" t="str">
        <f>TEXT(SalesData[[#This Row],[Orderdate fixed]],"mmm")</f>
        <v>Dec</v>
      </c>
      <c r="K841" t="s">
        <v>38</v>
      </c>
      <c r="L841" t="s">
        <v>800</v>
      </c>
      <c r="M841" s="14" t="s">
        <v>801</v>
      </c>
      <c r="N841" t="s">
        <v>25</v>
      </c>
      <c r="O841" t="s">
        <v>26</v>
      </c>
      <c r="P841" t="s">
        <v>1497</v>
      </c>
      <c r="Q841" t="s">
        <v>1498</v>
      </c>
      <c r="R841" s="5">
        <v>97756</v>
      </c>
      <c r="S841" t="s">
        <v>51</v>
      </c>
      <c r="T841" t="s">
        <v>427</v>
      </c>
      <c r="U841" t="s">
        <v>31</v>
      </c>
      <c r="V841" t="s">
        <v>53</v>
      </c>
      <c r="W841" t="s">
        <v>428</v>
      </c>
      <c r="X841" s="9">
        <v>11.84</v>
      </c>
      <c r="Y841">
        <v>4</v>
      </c>
      <c r="Z841" s="12">
        <v>0.2</v>
      </c>
      <c r="AA841" s="9">
        <v>3.1080000000000001</v>
      </c>
      <c r="AB841" t="str">
        <f>IF(AND(SalesData[[#This Row],[Profit]]=0,SalesData[[#This Row],[Sales]]&gt;0),"Zero-Profit Order","OK")</f>
        <v>OK</v>
      </c>
      <c r="AC841" s="9">
        <f>IFERROR(SalesData[[#This Row],[Profit]]/SalesData[[#This Row],[Sales]],0)</f>
        <v>0.26250000000000001</v>
      </c>
      <c r="AE841"/>
    </row>
    <row r="842" spans="1:31" x14ac:dyDescent="0.25">
      <c r="A842">
        <v>8394</v>
      </c>
      <c r="B842" t="s">
        <v>4001</v>
      </c>
      <c r="C842" s="2">
        <v>42000</v>
      </c>
      <c r="D842" s="13">
        <v>42533</v>
      </c>
      <c r="E842" s="8">
        <f>IF(SalesData[[#This Row],[Ship Date]]&lt;SalesData[[#This Row],[Order Date]], SalesData[[#This Row],[Ship Date]], SalesData[[#This Row],[Order Date]])</f>
        <v>42000</v>
      </c>
      <c r="F842" s="8">
        <f>IF(SalesData[[#This Row],[Ship Date]]&lt;SalesData[[#This Row],[Order Date]], SalesData[[#This Row],[Order Date]], SalesData[[#This Row],[Ship Date]])</f>
        <v>42533</v>
      </c>
      <c r="G842" s="11">
        <f>SalesData[[#This Row],[Shipdate fixed]] - SalesData[[#This Row],[Orderdate fixed]]</f>
        <v>533</v>
      </c>
      <c r="H842" s="11">
        <f>YEAR(SalesData[[#This Row],[Orderdate fixed]])</f>
        <v>2014</v>
      </c>
      <c r="I842" s="11" t="str">
        <f>"Q"&amp;ROUNDUP(MONTH(SalesData[[#This Row],[Orderdate fixed]])/3,0)</f>
        <v>Q4</v>
      </c>
      <c r="J842" s="8" t="str">
        <f>TEXT(SalesData[[#This Row],[Orderdate fixed]],"mmm")</f>
        <v>Dec</v>
      </c>
      <c r="K842" t="s">
        <v>22</v>
      </c>
      <c r="L842" t="s">
        <v>4002</v>
      </c>
      <c r="M842" s="14" t="s">
        <v>4003</v>
      </c>
      <c r="N842" t="s">
        <v>25</v>
      </c>
      <c r="O842" t="s">
        <v>26</v>
      </c>
      <c r="P842" t="s">
        <v>221</v>
      </c>
      <c r="Q842" t="s">
        <v>415</v>
      </c>
      <c r="R842" s="5">
        <v>2038</v>
      </c>
      <c r="S842" t="s">
        <v>62</v>
      </c>
      <c r="T842" t="s">
        <v>1964</v>
      </c>
      <c r="U842" t="s">
        <v>31</v>
      </c>
      <c r="V842" t="s">
        <v>53</v>
      </c>
      <c r="W842" t="s">
        <v>1965</v>
      </c>
      <c r="X842" s="9">
        <v>111.15</v>
      </c>
      <c r="Y842">
        <v>5</v>
      </c>
      <c r="Z842" s="12">
        <v>0</v>
      </c>
      <c r="AA842" s="9">
        <v>48.905999999999999</v>
      </c>
      <c r="AB842" t="str">
        <f>IF(AND(SalesData[[#This Row],[Profit]]=0,SalesData[[#This Row],[Sales]]&gt;0),"Zero-Profit Order","OK")</f>
        <v>OK</v>
      </c>
      <c r="AC842" s="9">
        <f>IFERROR(SalesData[[#This Row],[Profit]]/SalesData[[#This Row],[Sales]],0)</f>
        <v>0.43999999999999995</v>
      </c>
      <c r="AE842"/>
    </row>
    <row r="843" spans="1:31" x14ac:dyDescent="0.25">
      <c r="A843">
        <v>1827</v>
      </c>
      <c r="B843" t="s">
        <v>1496</v>
      </c>
      <c r="C843" s="2">
        <v>42925</v>
      </c>
      <c r="D843" s="13">
        <v>42732</v>
      </c>
      <c r="E843" s="8">
        <f>IF(SalesData[[#This Row],[Ship Date]]&lt;SalesData[[#This Row],[Order Date]], SalesData[[#This Row],[Ship Date]], SalesData[[#This Row],[Order Date]])</f>
        <v>42732</v>
      </c>
      <c r="F843" s="8">
        <f>IF(SalesData[[#This Row],[Ship Date]]&lt;SalesData[[#This Row],[Order Date]], SalesData[[#This Row],[Order Date]], SalesData[[#This Row],[Ship Date]])</f>
        <v>42925</v>
      </c>
      <c r="G843" s="11">
        <f>SalesData[[#This Row],[Shipdate fixed]] - SalesData[[#This Row],[Orderdate fixed]]</f>
        <v>193</v>
      </c>
      <c r="H843" s="11">
        <f>YEAR(SalesData[[#This Row],[Orderdate fixed]])</f>
        <v>2016</v>
      </c>
      <c r="I843" s="11" t="str">
        <f>"Q"&amp;ROUNDUP(MONTH(SalesData[[#This Row],[Orderdate fixed]])/3,0)</f>
        <v>Q4</v>
      </c>
      <c r="J843" s="8" t="str">
        <f>TEXT(SalesData[[#This Row],[Orderdate fixed]],"mmm")</f>
        <v>Dec</v>
      </c>
      <c r="K843" t="s">
        <v>38</v>
      </c>
      <c r="L843" t="s">
        <v>800</v>
      </c>
      <c r="M843" s="14" t="s">
        <v>801</v>
      </c>
      <c r="N843" t="s">
        <v>25</v>
      </c>
      <c r="O843" t="s">
        <v>26</v>
      </c>
      <c r="P843" t="s">
        <v>1497</v>
      </c>
      <c r="Q843" t="s">
        <v>1498</v>
      </c>
      <c r="R843" s="5">
        <v>97756</v>
      </c>
      <c r="S843" t="s">
        <v>51</v>
      </c>
      <c r="T843" t="s">
        <v>1499</v>
      </c>
      <c r="U843" t="s">
        <v>31</v>
      </c>
      <c r="V843" t="s">
        <v>53</v>
      </c>
      <c r="W843" t="s">
        <v>1500</v>
      </c>
      <c r="X843" s="9">
        <v>22.783999999999999</v>
      </c>
      <c r="Y843">
        <v>1</v>
      </c>
      <c r="Z843" s="12">
        <v>0.2</v>
      </c>
      <c r="AA843" s="9">
        <v>4.8415999999999997</v>
      </c>
      <c r="AB843" t="str">
        <f>IF(AND(SalesData[[#This Row],[Profit]]=0,SalesData[[#This Row],[Sales]]&gt;0),"Zero-Profit Order","OK")</f>
        <v>OK</v>
      </c>
      <c r="AC843" s="9">
        <f>IFERROR(SalesData[[#This Row],[Profit]]/SalesData[[#This Row],[Sales]],0)</f>
        <v>0.21249999999999999</v>
      </c>
      <c r="AE843"/>
    </row>
    <row r="844" spans="1:31" x14ac:dyDescent="0.25">
      <c r="A844">
        <v>2542</v>
      </c>
      <c r="B844" t="s">
        <v>1926</v>
      </c>
      <c r="C844" s="2">
        <v>43231</v>
      </c>
      <c r="D844" s="13">
        <v>42465</v>
      </c>
      <c r="E844" s="8">
        <f>IF(SalesData[[#This Row],[Ship Date]]&lt;SalesData[[#This Row],[Order Date]], SalesData[[#This Row],[Ship Date]], SalesData[[#This Row],[Order Date]])</f>
        <v>42465</v>
      </c>
      <c r="F844" s="8">
        <f>IF(SalesData[[#This Row],[Ship Date]]&lt;SalesData[[#This Row],[Order Date]], SalesData[[#This Row],[Order Date]], SalesData[[#This Row],[Ship Date]])</f>
        <v>43231</v>
      </c>
      <c r="G844" s="11">
        <f>SalesData[[#This Row],[Shipdate fixed]] - SalesData[[#This Row],[Orderdate fixed]]</f>
        <v>766</v>
      </c>
      <c r="H844" s="11">
        <f>YEAR(SalesData[[#This Row],[Orderdate fixed]])</f>
        <v>2016</v>
      </c>
      <c r="I844" s="11" t="str">
        <f>"Q"&amp;ROUNDUP(MONTH(SalesData[[#This Row],[Orderdate fixed]])/3,0)</f>
        <v>Q2</v>
      </c>
      <c r="J844" s="8" t="str">
        <f>TEXT(SalesData[[#This Row],[Orderdate fixed]],"mmm")</f>
        <v>Apr</v>
      </c>
      <c r="K844" t="s">
        <v>38</v>
      </c>
      <c r="L844" t="s">
        <v>1927</v>
      </c>
      <c r="M844" s="14" t="s">
        <v>1928</v>
      </c>
      <c r="N844" t="s">
        <v>81</v>
      </c>
      <c r="O844" t="s">
        <v>26</v>
      </c>
      <c r="P844" t="s">
        <v>1929</v>
      </c>
      <c r="Q844" t="s">
        <v>501</v>
      </c>
      <c r="R844" s="5">
        <v>85254</v>
      </c>
      <c r="S844" t="s">
        <v>51</v>
      </c>
      <c r="T844" t="s">
        <v>678</v>
      </c>
      <c r="U844" t="s">
        <v>31</v>
      </c>
      <c r="V844" t="s">
        <v>53</v>
      </c>
      <c r="W844" t="s">
        <v>679</v>
      </c>
      <c r="X844" s="9">
        <v>111.88800000000001</v>
      </c>
      <c r="Y844">
        <v>7</v>
      </c>
      <c r="Z844" s="12">
        <v>0.2</v>
      </c>
      <c r="AA844" s="9">
        <v>22.377600000000001</v>
      </c>
      <c r="AB844" t="str">
        <f>IF(AND(SalesData[[#This Row],[Profit]]=0,SalesData[[#This Row],[Sales]]&gt;0),"Zero-Profit Order","OK")</f>
        <v>OK</v>
      </c>
      <c r="AC844" s="9">
        <f>IFERROR(SalesData[[#This Row],[Profit]]/SalesData[[#This Row],[Sales]],0)</f>
        <v>0.2</v>
      </c>
      <c r="AE844"/>
    </row>
    <row r="845" spans="1:31" x14ac:dyDescent="0.25">
      <c r="A845">
        <v>5427</v>
      </c>
      <c r="B845" t="s">
        <v>3129</v>
      </c>
      <c r="C845" s="2">
        <v>42044</v>
      </c>
      <c r="D845" s="13">
        <v>42533</v>
      </c>
      <c r="E845" s="8">
        <f>IF(SalesData[[#This Row],[Ship Date]]&lt;SalesData[[#This Row],[Order Date]], SalesData[[#This Row],[Ship Date]], SalesData[[#This Row],[Order Date]])</f>
        <v>42044</v>
      </c>
      <c r="F845" s="8">
        <f>IF(SalesData[[#This Row],[Ship Date]]&lt;SalesData[[#This Row],[Order Date]], SalesData[[#This Row],[Order Date]], SalesData[[#This Row],[Ship Date]])</f>
        <v>42533</v>
      </c>
      <c r="G845" s="11">
        <f>SalesData[[#This Row],[Shipdate fixed]] - SalesData[[#This Row],[Orderdate fixed]]</f>
        <v>489</v>
      </c>
      <c r="H845" s="11">
        <f>YEAR(SalesData[[#This Row],[Orderdate fixed]])</f>
        <v>2015</v>
      </c>
      <c r="I845" s="11" t="str">
        <f>"Q"&amp;ROUNDUP(MONTH(SalesData[[#This Row],[Orderdate fixed]])/3,0)</f>
        <v>Q1</v>
      </c>
      <c r="J845" s="8" t="str">
        <f>TEXT(SalesData[[#This Row],[Orderdate fixed]],"mmm")</f>
        <v>Feb</v>
      </c>
      <c r="K845" t="s">
        <v>78</v>
      </c>
      <c r="L845" t="s">
        <v>1290</v>
      </c>
      <c r="M845" s="14" t="s">
        <v>1291</v>
      </c>
      <c r="N845" t="s">
        <v>25</v>
      </c>
      <c r="O845" t="s">
        <v>26</v>
      </c>
      <c r="P845" t="s">
        <v>49</v>
      </c>
      <c r="Q845" t="s">
        <v>50</v>
      </c>
      <c r="R845" s="5">
        <v>90045</v>
      </c>
      <c r="S845" t="s">
        <v>51</v>
      </c>
      <c r="T845" t="s">
        <v>2629</v>
      </c>
      <c r="U845" t="s">
        <v>31</v>
      </c>
      <c r="V845" t="s">
        <v>53</v>
      </c>
      <c r="W845" t="s">
        <v>2630</v>
      </c>
      <c r="X845" s="9">
        <v>111.9</v>
      </c>
      <c r="Y845">
        <v>6</v>
      </c>
      <c r="Z845" s="12">
        <v>0</v>
      </c>
      <c r="AA845" s="9">
        <v>51.473999999999997</v>
      </c>
      <c r="AB845" t="str">
        <f>IF(AND(SalesData[[#This Row],[Profit]]=0,SalesData[[#This Row],[Sales]]&gt;0),"Zero-Profit Order","OK")</f>
        <v>OK</v>
      </c>
      <c r="AC845" s="9">
        <f>IFERROR(SalesData[[#This Row],[Profit]]/SalesData[[#This Row],[Sales]],0)</f>
        <v>0.45999999999999996</v>
      </c>
      <c r="AE845"/>
    </row>
    <row r="846" spans="1:31" x14ac:dyDescent="0.25">
      <c r="A846">
        <v>9350</v>
      </c>
      <c r="B846" t="s">
        <v>4232</v>
      </c>
      <c r="C846" s="2">
        <v>42927</v>
      </c>
      <c r="D846" s="13">
        <v>42732</v>
      </c>
      <c r="E846" s="8">
        <f>IF(SalesData[[#This Row],[Ship Date]]&lt;SalesData[[#This Row],[Order Date]], SalesData[[#This Row],[Ship Date]], SalesData[[#This Row],[Order Date]])</f>
        <v>42732</v>
      </c>
      <c r="F846" s="8">
        <f>IF(SalesData[[#This Row],[Ship Date]]&lt;SalesData[[#This Row],[Order Date]], SalesData[[#This Row],[Order Date]], SalesData[[#This Row],[Ship Date]])</f>
        <v>42927</v>
      </c>
      <c r="G846" s="11">
        <f>SalesData[[#This Row],[Shipdate fixed]] - SalesData[[#This Row],[Orderdate fixed]]</f>
        <v>195</v>
      </c>
      <c r="H846" s="11">
        <f>YEAR(SalesData[[#This Row],[Orderdate fixed]])</f>
        <v>2016</v>
      </c>
      <c r="I846" s="11" t="str">
        <f>"Q"&amp;ROUNDUP(MONTH(SalesData[[#This Row],[Orderdate fixed]])/3,0)</f>
        <v>Q4</v>
      </c>
      <c r="J846" s="8" t="str">
        <f>TEXT(SalesData[[#This Row],[Orderdate fixed]],"mmm")</f>
        <v>Dec</v>
      </c>
      <c r="K846" t="s">
        <v>38</v>
      </c>
      <c r="L846" t="s">
        <v>2623</v>
      </c>
      <c r="M846" s="14" t="s">
        <v>2624</v>
      </c>
      <c r="N846" t="s">
        <v>25</v>
      </c>
      <c r="O846" t="s">
        <v>26</v>
      </c>
      <c r="P846" t="s">
        <v>4233</v>
      </c>
      <c r="Q846" t="s">
        <v>50</v>
      </c>
      <c r="R846" s="5">
        <v>92553</v>
      </c>
      <c r="S846" t="s">
        <v>51</v>
      </c>
      <c r="T846" t="s">
        <v>171</v>
      </c>
      <c r="U846" t="s">
        <v>31</v>
      </c>
      <c r="V846" t="s">
        <v>53</v>
      </c>
      <c r="W846" t="s">
        <v>172</v>
      </c>
      <c r="X846" s="9">
        <v>41.96</v>
      </c>
      <c r="Y846">
        <v>2</v>
      </c>
      <c r="Z846" s="12">
        <v>0</v>
      </c>
      <c r="AA846" s="9">
        <v>10.909599999999999</v>
      </c>
      <c r="AB846" t="str">
        <f>IF(AND(SalesData[[#This Row],[Profit]]=0,SalesData[[#This Row],[Sales]]&gt;0),"Zero-Profit Order","OK")</f>
        <v>OK</v>
      </c>
      <c r="AC846" s="9">
        <f>IFERROR(SalesData[[#This Row],[Profit]]/SalesData[[#This Row],[Sales]],0)</f>
        <v>0.25999999999999995</v>
      </c>
      <c r="AE846"/>
    </row>
    <row r="847" spans="1:31" x14ac:dyDescent="0.25">
      <c r="A847">
        <v>6191</v>
      </c>
      <c r="B847" t="s">
        <v>3380</v>
      </c>
      <c r="C847" s="2">
        <v>42952</v>
      </c>
      <c r="D847" s="13">
        <v>42732</v>
      </c>
      <c r="E847" s="8">
        <f>IF(SalesData[[#This Row],[Ship Date]]&lt;SalesData[[#This Row],[Order Date]], SalesData[[#This Row],[Ship Date]], SalesData[[#This Row],[Order Date]])</f>
        <v>42732</v>
      </c>
      <c r="F847" s="8">
        <f>IF(SalesData[[#This Row],[Ship Date]]&lt;SalesData[[#This Row],[Order Date]], SalesData[[#This Row],[Order Date]], SalesData[[#This Row],[Ship Date]])</f>
        <v>42952</v>
      </c>
      <c r="G847" s="11">
        <f>SalesData[[#This Row],[Shipdate fixed]] - SalesData[[#This Row],[Orderdate fixed]]</f>
        <v>220</v>
      </c>
      <c r="H847" s="11">
        <f>YEAR(SalesData[[#This Row],[Orderdate fixed]])</f>
        <v>2016</v>
      </c>
      <c r="I847" s="11" t="str">
        <f>"Q"&amp;ROUNDUP(MONTH(SalesData[[#This Row],[Orderdate fixed]])/3,0)</f>
        <v>Q4</v>
      </c>
      <c r="J847" s="8" t="str">
        <f>TEXT(SalesData[[#This Row],[Orderdate fixed]],"mmm")</f>
        <v>Dec</v>
      </c>
      <c r="K847" t="s">
        <v>38</v>
      </c>
      <c r="L847" t="s">
        <v>1312</v>
      </c>
      <c r="M847" s="14" t="s">
        <v>1313</v>
      </c>
      <c r="N847" t="s">
        <v>25</v>
      </c>
      <c r="O847" t="s">
        <v>26</v>
      </c>
      <c r="P847" t="s">
        <v>158</v>
      </c>
      <c r="Q847" t="s">
        <v>109</v>
      </c>
      <c r="R847" s="5">
        <v>10035</v>
      </c>
      <c r="S847" t="s">
        <v>62</v>
      </c>
      <c r="T847" t="s">
        <v>3138</v>
      </c>
      <c r="U847" t="s">
        <v>31</v>
      </c>
      <c r="V847" t="s">
        <v>53</v>
      </c>
      <c r="W847" t="s">
        <v>3139</v>
      </c>
      <c r="X847" s="9">
        <v>799.56</v>
      </c>
      <c r="Y847">
        <v>9</v>
      </c>
      <c r="Z847" s="12">
        <v>0</v>
      </c>
      <c r="AA847" s="9">
        <v>207.88560000000001</v>
      </c>
      <c r="AB847" t="str">
        <f>IF(AND(SalesData[[#This Row],[Profit]]=0,SalesData[[#This Row],[Sales]]&gt;0),"Zero-Profit Order","OK")</f>
        <v>OK</v>
      </c>
      <c r="AC847" s="9">
        <f>IFERROR(SalesData[[#This Row],[Profit]]/SalesData[[#This Row],[Sales]],0)</f>
        <v>0.26</v>
      </c>
      <c r="AE847"/>
    </row>
    <row r="848" spans="1:31" x14ac:dyDescent="0.25">
      <c r="A848">
        <v>6821</v>
      </c>
      <c r="B848" t="s">
        <v>3566</v>
      </c>
      <c r="C848" s="2">
        <v>42999</v>
      </c>
      <c r="D848" s="13">
        <v>43101</v>
      </c>
      <c r="E848" s="8">
        <f>IF(SalesData[[#This Row],[Ship Date]]&lt;SalesData[[#This Row],[Order Date]], SalesData[[#This Row],[Ship Date]], SalesData[[#This Row],[Order Date]])</f>
        <v>42999</v>
      </c>
      <c r="F848" s="8">
        <f>IF(SalesData[[#This Row],[Ship Date]]&lt;SalesData[[#This Row],[Order Date]], SalesData[[#This Row],[Order Date]], SalesData[[#This Row],[Ship Date]])</f>
        <v>43101</v>
      </c>
      <c r="G848" s="11">
        <f>SalesData[[#This Row],[Shipdate fixed]] - SalesData[[#This Row],[Orderdate fixed]]</f>
        <v>102</v>
      </c>
      <c r="H848" s="11">
        <f>YEAR(SalesData[[#This Row],[Orderdate fixed]])</f>
        <v>2017</v>
      </c>
      <c r="I848" s="11" t="str">
        <f>"Q"&amp;ROUNDUP(MONTH(SalesData[[#This Row],[Orderdate fixed]])/3,0)</f>
        <v>Q3</v>
      </c>
      <c r="J848" s="8" t="str">
        <f>TEXT(SalesData[[#This Row],[Orderdate fixed]],"mmm")</f>
        <v>Sep</v>
      </c>
      <c r="K848" t="s">
        <v>38</v>
      </c>
      <c r="L848" t="s">
        <v>3398</v>
      </c>
      <c r="M848" s="14" t="s">
        <v>3399</v>
      </c>
      <c r="N848" t="s">
        <v>81</v>
      </c>
      <c r="O848" t="s">
        <v>26</v>
      </c>
      <c r="P848" t="s">
        <v>1360</v>
      </c>
      <c r="Q848" t="s">
        <v>121</v>
      </c>
      <c r="R848" s="5">
        <v>61604</v>
      </c>
      <c r="S848" t="s">
        <v>84</v>
      </c>
      <c r="T848" t="s">
        <v>238</v>
      </c>
      <c r="U848" t="s">
        <v>31</v>
      </c>
      <c r="V848" t="s">
        <v>35</v>
      </c>
      <c r="W848" t="s">
        <v>239</v>
      </c>
      <c r="X848" s="9">
        <v>113.372</v>
      </c>
      <c r="Y848">
        <v>2</v>
      </c>
      <c r="Z848" s="12">
        <v>0.3</v>
      </c>
      <c r="AA848" s="9">
        <v>-3.2391999999999999</v>
      </c>
      <c r="AB848" t="str">
        <f>IF(AND(SalesData[[#This Row],[Profit]]=0,SalesData[[#This Row],[Sales]]&gt;0),"Zero-Profit Order","OK")</f>
        <v>OK</v>
      </c>
      <c r="AC848" s="9">
        <f>IFERROR(SalesData[[#This Row],[Profit]]/SalesData[[#This Row],[Sales]],0)</f>
        <v>-2.8571428571428571E-2</v>
      </c>
      <c r="AE848"/>
    </row>
    <row r="849" spans="1:31" x14ac:dyDescent="0.25">
      <c r="A849">
        <v>414</v>
      </c>
      <c r="B849" t="s">
        <v>432</v>
      </c>
      <c r="C849" s="2">
        <v>42396</v>
      </c>
      <c r="D849" s="13">
        <v>43081</v>
      </c>
      <c r="E849" s="8">
        <f>IF(SalesData[[#This Row],[Ship Date]]&lt;SalesData[[#This Row],[Order Date]], SalesData[[#This Row],[Ship Date]], SalesData[[#This Row],[Order Date]])</f>
        <v>42396</v>
      </c>
      <c r="F849" s="8">
        <f>IF(SalesData[[#This Row],[Ship Date]]&lt;SalesData[[#This Row],[Order Date]], SalesData[[#This Row],[Order Date]], SalesData[[#This Row],[Ship Date]])</f>
        <v>43081</v>
      </c>
      <c r="G849" s="11">
        <f>SalesData[[#This Row],[Shipdate fixed]] - SalesData[[#This Row],[Orderdate fixed]]</f>
        <v>685</v>
      </c>
      <c r="H849" s="11">
        <f>YEAR(SalesData[[#This Row],[Orderdate fixed]])</f>
        <v>2016</v>
      </c>
      <c r="I849" s="11" t="str">
        <f>"Q"&amp;ROUNDUP(MONTH(SalesData[[#This Row],[Orderdate fixed]])/3,0)</f>
        <v>Q1</v>
      </c>
      <c r="J849" s="8" t="str">
        <f>TEXT(SalesData[[#This Row],[Orderdate fixed]],"mmm")</f>
        <v>Jan</v>
      </c>
      <c r="K849" t="s">
        <v>38</v>
      </c>
      <c r="L849" t="s">
        <v>433</v>
      </c>
      <c r="M849" s="14" t="s">
        <v>434</v>
      </c>
      <c r="N849" t="s">
        <v>25</v>
      </c>
      <c r="O849" t="s">
        <v>26</v>
      </c>
      <c r="P849" t="s">
        <v>310</v>
      </c>
      <c r="Q849" t="s">
        <v>50</v>
      </c>
      <c r="R849" s="5">
        <v>94110</v>
      </c>
      <c r="S849" t="s">
        <v>51</v>
      </c>
      <c r="T849" t="s">
        <v>439</v>
      </c>
      <c r="U849" t="s">
        <v>31</v>
      </c>
      <c r="V849" t="s">
        <v>35</v>
      </c>
      <c r="W849" t="s">
        <v>440</v>
      </c>
      <c r="X849" s="9">
        <v>113.568</v>
      </c>
      <c r="Y849">
        <v>2</v>
      </c>
      <c r="Z849" s="12">
        <v>0.2</v>
      </c>
      <c r="AA849" s="9">
        <v>-18.454799999999999</v>
      </c>
      <c r="AB849" t="str">
        <f>IF(AND(SalesData[[#This Row],[Profit]]=0,SalesData[[#This Row],[Sales]]&gt;0),"Zero-Profit Order","OK")</f>
        <v>OK</v>
      </c>
      <c r="AC849" s="9">
        <f>IFERROR(SalesData[[#This Row],[Profit]]/SalesData[[#This Row],[Sales]],0)</f>
        <v>-0.16250000000000001</v>
      </c>
      <c r="AE849"/>
    </row>
    <row r="850" spans="1:31" x14ac:dyDescent="0.25">
      <c r="A850">
        <v>2953</v>
      </c>
      <c r="B850" t="s">
        <v>2172</v>
      </c>
      <c r="C850" s="2">
        <v>42478</v>
      </c>
      <c r="D850" s="13">
        <v>43080</v>
      </c>
      <c r="E850" s="8">
        <f>IF(SalesData[[#This Row],[Ship Date]]&lt;SalesData[[#This Row],[Order Date]], SalesData[[#This Row],[Ship Date]], SalesData[[#This Row],[Order Date]])</f>
        <v>42478</v>
      </c>
      <c r="F850" s="8">
        <f>IF(SalesData[[#This Row],[Ship Date]]&lt;SalesData[[#This Row],[Order Date]], SalesData[[#This Row],[Order Date]], SalesData[[#This Row],[Ship Date]])</f>
        <v>43080</v>
      </c>
      <c r="G850" s="11">
        <f>SalesData[[#This Row],[Shipdate fixed]] - SalesData[[#This Row],[Orderdate fixed]]</f>
        <v>602</v>
      </c>
      <c r="H850" s="11">
        <f>YEAR(SalesData[[#This Row],[Orderdate fixed]])</f>
        <v>2016</v>
      </c>
      <c r="I850" s="11" t="str">
        <f>"Q"&amp;ROUNDUP(MONTH(SalesData[[#This Row],[Orderdate fixed]])/3,0)</f>
        <v>Q2</v>
      </c>
      <c r="J850" s="8" t="str">
        <f>TEXT(SalesData[[#This Row],[Orderdate fixed]],"mmm")</f>
        <v>Apr</v>
      </c>
      <c r="K850" t="s">
        <v>407</v>
      </c>
      <c r="L850" t="s">
        <v>2173</v>
      </c>
      <c r="M850" s="14" t="s">
        <v>2174</v>
      </c>
      <c r="N850" t="s">
        <v>90</v>
      </c>
      <c r="O850" t="s">
        <v>26</v>
      </c>
      <c r="P850" t="s">
        <v>1283</v>
      </c>
      <c r="Q850" t="s">
        <v>501</v>
      </c>
      <c r="R850" s="5">
        <v>85301</v>
      </c>
      <c r="S850" t="s">
        <v>51</v>
      </c>
      <c r="T850" t="s">
        <v>2177</v>
      </c>
      <c r="U850" t="s">
        <v>31</v>
      </c>
      <c r="V850" t="s">
        <v>53</v>
      </c>
      <c r="W850" t="s">
        <v>2178</v>
      </c>
      <c r="X850" s="9">
        <v>113.568</v>
      </c>
      <c r="Y850">
        <v>2</v>
      </c>
      <c r="Z850" s="12">
        <v>0.2</v>
      </c>
      <c r="AA850" s="9">
        <v>-5.6783999999999999</v>
      </c>
      <c r="AB850" t="str">
        <f>IF(AND(SalesData[[#This Row],[Profit]]=0,SalesData[[#This Row],[Sales]]&gt;0),"Zero-Profit Order","OK")</f>
        <v>OK</v>
      </c>
      <c r="AC850" s="9">
        <f>IFERROR(SalesData[[#This Row],[Profit]]/SalesData[[#This Row],[Sales]],0)</f>
        <v>-0.05</v>
      </c>
      <c r="AE850"/>
    </row>
    <row r="851" spans="1:31" x14ac:dyDescent="0.25">
      <c r="A851">
        <v>9349</v>
      </c>
      <c r="B851" t="s">
        <v>4232</v>
      </c>
      <c r="C851" s="2">
        <v>42926</v>
      </c>
      <c r="D851" s="13">
        <v>42732</v>
      </c>
      <c r="E851" s="8">
        <f>IF(SalesData[[#This Row],[Ship Date]]&lt;SalesData[[#This Row],[Order Date]], SalesData[[#This Row],[Ship Date]], SalesData[[#This Row],[Order Date]])</f>
        <v>42732</v>
      </c>
      <c r="F851" s="8">
        <f>IF(SalesData[[#This Row],[Ship Date]]&lt;SalesData[[#This Row],[Order Date]], SalesData[[#This Row],[Order Date]], SalesData[[#This Row],[Ship Date]])</f>
        <v>42926</v>
      </c>
      <c r="G851" s="11">
        <f>SalesData[[#This Row],[Shipdate fixed]] - SalesData[[#This Row],[Orderdate fixed]]</f>
        <v>194</v>
      </c>
      <c r="H851" s="11">
        <f>YEAR(SalesData[[#This Row],[Orderdate fixed]])</f>
        <v>2016</v>
      </c>
      <c r="I851" s="11" t="str">
        <f>"Q"&amp;ROUNDUP(MONTH(SalesData[[#This Row],[Orderdate fixed]])/3,0)</f>
        <v>Q4</v>
      </c>
      <c r="J851" s="8" t="str">
        <f>TEXT(SalesData[[#This Row],[Orderdate fixed]],"mmm")</f>
        <v>Dec</v>
      </c>
      <c r="K851" t="s">
        <v>38</v>
      </c>
      <c r="L851" t="s">
        <v>2623</v>
      </c>
      <c r="M851" s="14" t="s">
        <v>2624</v>
      </c>
      <c r="N851" t="s">
        <v>25</v>
      </c>
      <c r="O851" t="s">
        <v>26</v>
      </c>
      <c r="P851" t="s">
        <v>4233</v>
      </c>
      <c r="Q851" t="s">
        <v>50</v>
      </c>
      <c r="R851" s="5">
        <v>92553</v>
      </c>
      <c r="S851" t="s">
        <v>51</v>
      </c>
      <c r="T851" t="s">
        <v>3598</v>
      </c>
      <c r="U851" t="s">
        <v>31</v>
      </c>
      <c r="V851" t="s">
        <v>53</v>
      </c>
      <c r="W851" t="s">
        <v>3599</v>
      </c>
      <c r="X851" s="9">
        <v>842.72</v>
      </c>
      <c r="Y851">
        <v>8</v>
      </c>
      <c r="Z851" s="12">
        <v>0</v>
      </c>
      <c r="AA851" s="9">
        <v>202.25280000000001</v>
      </c>
      <c r="AB851" t="str">
        <f>IF(AND(SalesData[[#This Row],[Profit]]=0,SalesData[[#This Row],[Sales]]&gt;0),"Zero-Profit Order","OK")</f>
        <v>OK</v>
      </c>
      <c r="AC851" s="9">
        <f>IFERROR(SalesData[[#This Row],[Profit]]/SalesData[[#This Row],[Sales]],0)</f>
        <v>0.24</v>
      </c>
      <c r="AE851"/>
    </row>
    <row r="852" spans="1:31" x14ac:dyDescent="0.25">
      <c r="A852">
        <v>7234</v>
      </c>
      <c r="B852" t="s">
        <v>3662</v>
      </c>
      <c r="C852" s="2">
        <v>42126</v>
      </c>
      <c r="D852" s="13">
        <v>42707</v>
      </c>
      <c r="E852" s="8">
        <f>IF(SalesData[[#This Row],[Ship Date]]&lt;SalesData[[#This Row],[Order Date]], SalesData[[#This Row],[Ship Date]], SalesData[[#This Row],[Order Date]])</f>
        <v>42126</v>
      </c>
      <c r="F852" s="8">
        <f>IF(SalesData[[#This Row],[Ship Date]]&lt;SalesData[[#This Row],[Order Date]], SalesData[[#This Row],[Order Date]], SalesData[[#This Row],[Ship Date]])</f>
        <v>42707</v>
      </c>
      <c r="G852" s="11">
        <f>SalesData[[#This Row],[Shipdate fixed]] - SalesData[[#This Row],[Orderdate fixed]]</f>
        <v>581</v>
      </c>
      <c r="H852" s="11">
        <f>YEAR(SalesData[[#This Row],[Orderdate fixed]])</f>
        <v>2015</v>
      </c>
      <c r="I852" s="11" t="str">
        <f>"Q"&amp;ROUNDUP(MONTH(SalesData[[#This Row],[Orderdate fixed]])/3,0)</f>
        <v>Q2</v>
      </c>
      <c r="J852" s="8" t="str">
        <f>TEXT(SalesData[[#This Row],[Orderdate fixed]],"mmm")</f>
        <v>May</v>
      </c>
      <c r="K852" t="s">
        <v>38</v>
      </c>
      <c r="L852" t="s">
        <v>2204</v>
      </c>
      <c r="M852" s="14" t="s">
        <v>2205</v>
      </c>
      <c r="N852" t="s">
        <v>25</v>
      </c>
      <c r="O852" t="s">
        <v>26</v>
      </c>
      <c r="P852" t="s">
        <v>158</v>
      </c>
      <c r="Q852" t="s">
        <v>109</v>
      </c>
      <c r="R852" s="5">
        <v>10011</v>
      </c>
      <c r="S852" t="s">
        <v>62</v>
      </c>
      <c r="T852" t="s">
        <v>466</v>
      </c>
      <c r="U852" t="s">
        <v>31</v>
      </c>
      <c r="V852" t="s">
        <v>53</v>
      </c>
      <c r="W852" t="s">
        <v>467</v>
      </c>
      <c r="X852" s="9">
        <v>113.6</v>
      </c>
      <c r="Y852">
        <v>8</v>
      </c>
      <c r="Z852" s="12">
        <v>0</v>
      </c>
      <c r="AA852" s="9">
        <v>44.304000000000002</v>
      </c>
      <c r="AB852" t="str">
        <f>IF(AND(SalesData[[#This Row],[Profit]]=0,SalesData[[#This Row],[Sales]]&gt;0),"Zero-Profit Order","OK")</f>
        <v>OK</v>
      </c>
      <c r="AC852" s="9">
        <f>IFERROR(SalesData[[#This Row],[Profit]]/SalesData[[#This Row],[Sales]],0)</f>
        <v>0.39</v>
      </c>
      <c r="AE852"/>
    </row>
    <row r="853" spans="1:31" x14ac:dyDescent="0.25">
      <c r="A853">
        <v>1223</v>
      </c>
      <c r="B853" t="s">
        <v>1096</v>
      </c>
      <c r="C853" s="2">
        <v>42074</v>
      </c>
      <c r="D853" s="13">
        <v>42502</v>
      </c>
      <c r="E853" s="8">
        <f>IF(SalesData[[#This Row],[Ship Date]]&lt;SalesData[[#This Row],[Order Date]], SalesData[[#This Row],[Ship Date]], SalesData[[#This Row],[Order Date]])</f>
        <v>42074</v>
      </c>
      <c r="F853" s="8">
        <f>IF(SalesData[[#This Row],[Ship Date]]&lt;SalesData[[#This Row],[Order Date]], SalesData[[#This Row],[Order Date]], SalesData[[#This Row],[Ship Date]])</f>
        <v>42502</v>
      </c>
      <c r="G853" s="11">
        <f>SalesData[[#This Row],[Shipdate fixed]] - SalesData[[#This Row],[Orderdate fixed]]</f>
        <v>428</v>
      </c>
      <c r="H853" s="11">
        <f>YEAR(SalesData[[#This Row],[Orderdate fixed]])</f>
        <v>2015</v>
      </c>
      <c r="I853" s="11" t="str">
        <f>"Q"&amp;ROUNDUP(MONTH(SalesData[[#This Row],[Orderdate fixed]])/3,0)</f>
        <v>Q1</v>
      </c>
      <c r="J853" s="8" t="str">
        <f>TEXT(SalesData[[#This Row],[Orderdate fixed]],"mmm")</f>
        <v>Mar</v>
      </c>
      <c r="K853" t="s">
        <v>78</v>
      </c>
      <c r="L853" t="s">
        <v>227</v>
      </c>
      <c r="M853" s="14" t="s">
        <v>228</v>
      </c>
      <c r="N853" t="s">
        <v>25</v>
      </c>
      <c r="O853" t="s">
        <v>26</v>
      </c>
      <c r="P853" t="s">
        <v>158</v>
      </c>
      <c r="Q853" t="s">
        <v>109</v>
      </c>
      <c r="R853" s="5">
        <v>10024</v>
      </c>
      <c r="S853" t="s">
        <v>62</v>
      </c>
      <c r="T853" t="s">
        <v>948</v>
      </c>
      <c r="U853" t="s">
        <v>31</v>
      </c>
      <c r="V853" t="s">
        <v>53</v>
      </c>
      <c r="W853" t="s">
        <v>949</v>
      </c>
      <c r="X853" s="9">
        <v>113.79</v>
      </c>
      <c r="Y853">
        <v>3</v>
      </c>
      <c r="Z853" s="12">
        <v>0</v>
      </c>
      <c r="AA853" s="9">
        <v>20.482199999999999</v>
      </c>
      <c r="AB853" t="str">
        <f>IF(AND(SalesData[[#This Row],[Profit]]=0,SalesData[[#This Row],[Sales]]&gt;0),"Zero-Profit Order","OK")</f>
        <v>OK</v>
      </c>
      <c r="AC853" s="9">
        <f>IFERROR(SalesData[[#This Row],[Profit]]/SalesData[[#This Row],[Sales]],0)</f>
        <v>0.18</v>
      </c>
      <c r="AE853"/>
    </row>
    <row r="854" spans="1:31" x14ac:dyDescent="0.25">
      <c r="A854">
        <v>7308</v>
      </c>
      <c r="B854" t="s">
        <v>3696</v>
      </c>
      <c r="C854" s="2">
        <v>42092</v>
      </c>
      <c r="D854" s="13">
        <v>42562</v>
      </c>
      <c r="E854" s="8">
        <f>IF(SalesData[[#This Row],[Ship Date]]&lt;SalesData[[#This Row],[Order Date]], SalesData[[#This Row],[Ship Date]], SalesData[[#This Row],[Order Date]])</f>
        <v>42092</v>
      </c>
      <c r="F854" s="8">
        <f>IF(SalesData[[#This Row],[Ship Date]]&lt;SalesData[[#This Row],[Order Date]], SalesData[[#This Row],[Order Date]], SalesData[[#This Row],[Ship Date]])</f>
        <v>42562</v>
      </c>
      <c r="G854" s="11">
        <f>SalesData[[#This Row],[Shipdate fixed]] - SalesData[[#This Row],[Orderdate fixed]]</f>
        <v>470</v>
      </c>
      <c r="H854" s="11">
        <f>YEAR(SalesData[[#This Row],[Orderdate fixed]])</f>
        <v>2015</v>
      </c>
      <c r="I854" s="11" t="str">
        <f>"Q"&amp;ROUNDUP(MONTH(SalesData[[#This Row],[Orderdate fixed]])/3,0)</f>
        <v>Q1</v>
      </c>
      <c r="J854" s="8" t="str">
        <f>TEXT(SalesData[[#This Row],[Orderdate fixed]],"mmm")</f>
        <v>Mar</v>
      </c>
      <c r="K854" t="s">
        <v>22</v>
      </c>
      <c r="L854" t="s">
        <v>308</v>
      </c>
      <c r="M854" s="14" t="s">
        <v>309</v>
      </c>
      <c r="N854" t="s">
        <v>25</v>
      </c>
      <c r="O854" t="s">
        <v>26</v>
      </c>
      <c r="P854" t="s">
        <v>1472</v>
      </c>
      <c r="Q854" t="s">
        <v>50</v>
      </c>
      <c r="R854" s="5">
        <v>95123</v>
      </c>
      <c r="S854" t="s">
        <v>51</v>
      </c>
      <c r="T854" t="s">
        <v>2175</v>
      </c>
      <c r="U854" t="s">
        <v>31</v>
      </c>
      <c r="V854" t="s">
        <v>35</v>
      </c>
      <c r="W854" t="s">
        <v>2176</v>
      </c>
      <c r="X854" s="9">
        <v>113.88800000000001</v>
      </c>
      <c r="Y854">
        <v>2</v>
      </c>
      <c r="Z854" s="12">
        <v>0.2</v>
      </c>
      <c r="AA854" s="9">
        <v>9.9651999999999994</v>
      </c>
      <c r="AB854" t="str">
        <f>IF(AND(SalesData[[#This Row],[Profit]]=0,SalesData[[#This Row],[Sales]]&gt;0),"Zero-Profit Order","OK")</f>
        <v>OK</v>
      </c>
      <c r="AC854" s="9">
        <f>IFERROR(SalesData[[#This Row],[Profit]]/SalesData[[#This Row],[Sales]],0)</f>
        <v>8.7499999999999994E-2</v>
      </c>
      <c r="AE854"/>
    </row>
    <row r="855" spans="1:31" x14ac:dyDescent="0.25">
      <c r="A855">
        <v>2952</v>
      </c>
      <c r="B855" t="s">
        <v>2172</v>
      </c>
      <c r="C855" s="2">
        <v>42477</v>
      </c>
      <c r="D855" s="13">
        <v>43080</v>
      </c>
      <c r="E855" s="8">
        <f>IF(SalesData[[#This Row],[Ship Date]]&lt;SalesData[[#This Row],[Order Date]], SalesData[[#This Row],[Ship Date]], SalesData[[#This Row],[Order Date]])</f>
        <v>42477</v>
      </c>
      <c r="F855" s="8">
        <f>IF(SalesData[[#This Row],[Ship Date]]&lt;SalesData[[#This Row],[Order Date]], SalesData[[#This Row],[Order Date]], SalesData[[#This Row],[Ship Date]])</f>
        <v>43080</v>
      </c>
      <c r="G855" s="11">
        <f>SalesData[[#This Row],[Shipdate fixed]] - SalesData[[#This Row],[Orderdate fixed]]</f>
        <v>603</v>
      </c>
      <c r="H855" s="11">
        <f>YEAR(SalesData[[#This Row],[Orderdate fixed]])</f>
        <v>2016</v>
      </c>
      <c r="I855" s="11" t="str">
        <f>"Q"&amp;ROUNDUP(MONTH(SalesData[[#This Row],[Orderdate fixed]])/3,0)</f>
        <v>Q2</v>
      </c>
      <c r="J855" s="8" t="str">
        <f>TEXT(SalesData[[#This Row],[Orderdate fixed]],"mmm")</f>
        <v>Apr</v>
      </c>
      <c r="K855" t="s">
        <v>407</v>
      </c>
      <c r="L855" t="s">
        <v>2173</v>
      </c>
      <c r="M855" s="14" t="s">
        <v>2174</v>
      </c>
      <c r="N855" t="s">
        <v>90</v>
      </c>
      <c r="O855" t="s">
        <v>26</v>
      </c>
      <c r="P855" t="s">
        <v>1283</v>
      </c>
      <c r="Q855" t="s">
        <v>501</v>
      </c>
      <c r="R855" s="5">
        <v>85301</v>
      </c>
      <c r="S855" t="s">
        <v>51</v>
      </c>
      <c r="T855" t="s">
        <v>2175</v>
      </c>
      <c r="U855" t="s">
        <v>31</v>
      </c>
      <c r="V855" t="s">
        <v>35</v>
      </c>
      <c r="W855" t="s">
        <v>2176</v>
      </c>
      <c r="X855" s="9">
        <v>113.88800000000001</v>
      </c>
      <c r="Y855">
        <v>2</v>
      </c>
      <c r="Z855" s="12">
        <v>0.2</v>
      </c>
      <c r="AA855" s="9">
        <v>9.9651999999999994</v>
      </c>
      <c r="AB855" t="str">
        <f>IF(AND(SalesData[[#This Row],[Profit]]=0,SalesData[[#This Row],[Sales]]&gt;0),"Zero-Profit Order","OK")</f>
        <v>OK</v>
      </c>
      <c r="AC855" s="9">
        <f>IFERROR(SalesData[[#This Row],[Profit]]/SalesData[[#This Row],[Sales]],0)</f>
        <v>8.7499999999999994E-2</v>
      </c>
      <c r="AE855"/>
    </row>
    <row r="856" spans="1:31" x14ac:dyDescent="0.25">
      <c r="A856">
        <v>8957</v>
      </c>
      <c r="B856" t="s">
        <v>4134</v>
      </c>
      <c r="C856" s="2">
        <v>42973</v>
      </c>
      <c r="D856" s="13">
        <v>43097</v>
      </c>
      <c r="E856" s="8">
        <f>IF(SalesData[[#This Row],[Ship Date]]&lt;SalesData[[#This Row],[Order Date]], SalesData[[#This Row],[Ship Date]], SalesData[[#This Row],[Order Date]])</f>
        <v>42973</v>
      </c>
      <c r="F856" s="8">
        <f>IF(SalesData[[#This Row],[Ship Date]]&lt;SalesData[[#This Row],[Order Date]], SalesData[[#This Row],[Order Date]], SalesData[[#This Row],[Ship Date]])</f>
        <v>43097</v>
      </c>
      <c r="G856" s="11">
        <f>SalesData[[#This Row],[Shipdate fixed]] - SalesData[[#This Row],[Orderdate fixed]]</f>
        <v>124</v>
      </c>
      <c r="H856" s="11">
        <f>YEAR(SalesData[[#This Row],[Orderdate fixed]])</f>
        <v>2017</v>
      </c>
      <c r="I856" s="11" t="str">
        <f>"Q"&amp;ROUNDUP(MONTH(SalesData[[#This Row],[Orderdate fixed]])/3,0)</f>
        <v>Q3</v>
      </c>
      <c r="J856" s="8" t="str">
        <f>TEXT(SalesData[[#This Row],[Orderdate fixed]],"mmm")</f>
        <v>Aug</v>
      </c>
      <c r="K856" t="s">
        <v>78</v>
      </c>
      <c r="L856" t="s">
        <v>4135</v>
      </c>
      <c r="M856" s="14" t="s">
        <v>4136</v>
      </c>
      <c r="N856" t="s">
        <v>25</v>
      </c>
      <c r="O856" t="s">
        <v>26</v>
      </c>
      <c r="P856" t="s">
        <v>2031</v>
      </c>
      <c r="Q856" t="s">
        <v>42</v>
      </c>
      <c r="R856" s="5">
        <v>33012</v>
      </c>
      <c r="S856" t="s">
        <v>29</v>
      </c>
      <c r="T856" t="s">
        <v>2170</v>
      </c>
      <c r="U856" t="s">
        <v>31</v>
      </c>
      <c r="V856" t="s">
        <v>53</v>
      </c>
      <c r="W856" t="s">
        <v>2171</v>
      </c>
      <c r="X856" s="9">
        <v>21</v>
      </c>
      <c r="Y856">
        <v>3</v>
      </c>
      <c r="Z856" s="12">
        <v>0.2</v>
      </c>
      <c r="AA856" s="9">
        <v>5.7750000000000004</v>
      </c>
      <c r="AB856" t="str">
        <f>IF(AND(SalesData[[#This Row],[Profit]]=0,SalesData[[#This Row],[Sales]]&gt;0),"Zero-Profit Order","OK")</f>
        <v>OK</v>
      </c>
      <c r="AC856" s="9">
        <f>IFERROR(SalesData[[#This Row],[Profit]]/SalesData[[#This Row],[Sales]],0)</f>
        <v>0.27500000000000002</v>
      </c>
      <c r="AE856"/>
    </row>
    <row r="857" spans="1:31" x14ac:dyDescent="0.25">
      <c r="A857">
        <v>2393</v>
      </c>
      <c r="B857" t="s">
        <v>1843</v>
      </c>
      <c r="C857" s="2">
        <v>41901</v>
      </c>
      <c r="D857" s="13">
        <v>42289</v>
      </c>
      <c r="E857" s="8">
        <f>IF(SalesData[[#This Row],[Ship Date]]&lt;SalesData[[#This Row],[Order Date]], SalesData[[#This Row],[Ship Date]], SalesData[[#This Row],[Order Date]])</f>
        <v>41901</v>
      </c>
      <c r="F857" s="8">
        <f>IF(SalesData[[#This Row],[Ship Date]]&lt;SalesData[[#This Row],[Order Date]], SalesData[[#This Row],[Order Date]], SalesData[[#This Row],[Ship Date]])</f>
        <v>42289</v>
      </c>
      <c r="G857" s="11">
        <f>SalesData[[#This Row],[Shipdate fixed]] - SalesData[[#This Row],[Orderdate fixed]]</f>
        <v>388</v>
      </c>
      <c r="H857" s="11">
        <f>YEAR(SalesData[[#This Row],[Orderdate fixed]])</f>
        <v>2014</v>
      </c>
      <c r="I857" s="11" t="str">
        <f>"Q"&amp;ROUNDUP(MONTH(SalesData[[#This Row],[Orderdate fixed]])/3,0)</f>
        <v>Q3</v>
      </c>
      <c r="J857" s="8" t="str">
        <f>TEXT(SalesData[[#This Row],[Orderdate fixed]],"mmm")</f>
        <v>Sep</v>
      </c>
      <c r="K857" t="s">
        <v>38</v>
      </c>
      <c r="L857" t="s">
        <v>1844</v>
      </c>
      <c r="M857" s="14" t="s">
        <v>1845</v>
      </c>
      <c r="N857" t="s">
        <v>25</v>
      </c>
      <c r="O857" t="s">
        <v>26</v>
      </c>
      <c r="P857" t="s">
        <v>158</v>
      </c>
      <c r="Q857" t="s">
        <v>109</v>
      </c>
      <c r="R857" s="5">
        <v>10009</v>
      </c>
      <c r="S857" t="s">
        <v>62</v>
      </c>
      <c r="T857" t="s">
        <v>1499</v>
      </c>
      <c r="U857" t="s">
        <v>31</v>
      </c>
      <c r="V857" t="s">
        <v>53</v>
      </c>
      <c r="W857" t="s">
        <v>1500</v>
      </c>
      <c r="X857" s="9">
        <v>113.92</v>
      </c>
      <c r="Y857">
        <v>4</v>
      </c>
      <c r="Z857" s="12">
        <v>0</v>
      </c>
      <c r="AA857" s="9">
        <v>42.150399999999998</v>
      </c>
      <c r="AB857" t="str">
        <f>IF(AND(SalesData[[#This Row],[Profit]]=0,SalesData[[#This Row],[Sales]]&gt;0),"Zero-Profit Order","OK")</f>
        <v>OK</v>
      </c>
      <c r="AC857" s="9">
        <f>IFERROR(SalesData[[#This Row],[Profit]]/SalesData[[#This Row],[Sales]],0)</f>
        <v>0.37</v>
      </c>
      <c r="AE857"/>
    </row>
    <row r="858" spans="1:31" x14ac:dyDescent="0.25">
      <c r="A858">
        <v>3231</v>
      </c>
      <c r="B858" t="s">
        <v>2334</v>
      </c>
      <c r="C858" s="2">
        <v>42232</v>
      </c>
      <c r="D858" s="13">
        <v>42864</v>
      </c>
      <c r="E858" s="8">
        <f>IF(SalesData[[#This Row],[Ship Date]]&lt;SalesData[[#This Row],[Order Date]], SalesData[[#This Row],[Ship Date]], SalesData[[#This Row],[Order Date]])</f>
        <v>42232</v>
      </c>
      <c r="F858" s="8">
        <f>IF(SalesData[[#This Row],[Ship Date]]&lt;SalesData[[#This Row],[Order Date]], SalesData[[#This Row],[Order Date]], SalesData[[#This Row],[Ship Date]])</f>
        <v>42864</v>
      </c>
      <c r="G858" s="11">
        <f>SalesData[[#This Row],[Shipdate fixed]] - SalesData[[#This Row],[Orderdate fixed]]</f>
        <v>632</v>
      </c>
      <c r="H858" s="11">
        <f>YEAR(SalesData[[#This Row],[Orderdate fixed]])</f>
        <v>2015</v>
      </c>
      <c r="I858" s="11" t="str">
        <f>"Q"&amp;ROUNDUP(MONTH(SalesData[[#This Row],[Orderdate fixed]])/3,0)</f>
        <v>Q3</v>
      </c>
      <c r="J858" s="8" t="str">
        <f>TEXT(SalesData[[#This Row],[Orderdate fixed]],"mmm")</f>
        <v>Aug</v>
      </c>
      <c r="K858" t="s">
        <v>22</v>
      </c>
      <c r="L858" t="s">
        <v>1430</v>
      </c>
      <c r="M858" s="14" t="s">
        <v>1431</v>
      </c>
      <c r="N858" t="s">
        <v>25</v>
      </c>
      <c r="O858" t="s">
        <v>26</v>
      </c>
      <c r="P858" t="s">
        <v>158</v>
      </c>
      <c r="Q858" t="s">
        <v>109</v>
      </c>
      <c r="R858" s="5">
        <v>10009</v>
      </c>
      <c r="S858" t="s">
        <v>62</v>
      </c>
      <c r="T858" t="s">
        <v>1173</v>
      </c>
      <c r="U858" t="s">
        <v>31</v>
      </c>
      <c r="V858" t="s">
        <v>53</v>
      </c>
      <c r="W858" t="s">
        <v>1174</v>
      </c>
      <c r="X858" s="9">
        <v>114.9</v>
      </c>
      <c r="Y858">
        <v>5</v>
      </c>
      <c r="Z858" s="12">
        <v>0</v>
      </c>
      <c r="AA858" s="9">
        <v>39.066000000000003</v>
      </c>
      <c r="AB858" t="str">
        <f>IF(AND(SalesData[[#This Row],[Profit]]=0,SalesData[[#This Row],[Sales]]&gt;0),"Zero-Profit Order","OK")</f>
        <v>OK</v>
      </c>
      <c r="AC858" s="9">
        <f>IFERROR(SalesData[[#This Row],[Profit]]/SalesData[[#This Row],[Sales]],0)</f>
        <v>0.34</v>
      </c>
      <c r="AE858"/>
    </row>
    <row r="859" spans="1:31" x14ac:dyDescent="0.25">
      <c r="A859">
        <v>6911</v>
      </c>
      <c r="B859" t="s">
        <v>3591</v>
      </c>
      <c r="C859" s="2">
        <v>43509</v>
      </c>
      <c r="D859" s="13">
        <v>42774</v>
      </c>
      <c r="E859" s="8">
        <f>IF(SalesData[[#This Row],[Ship Date]]&lt;SalesData[[#This Row],[Order Date]], SalesData[[#This Row],[Ship Date]], SalesData[[#This Row],[Order Date]])</f>
        <v>42774</v>
      </c>
      <c r="F859" s="8">
        <f>IF(SalesData[[#This Row],[Ship Date]]&lt;SalesData[[#This Row],[Order Date]], SalesData[[#This Row],[Order Date]], SalesData[[#This Row],[Ship Date]])</f>
        <v>43509</v>
      </c>
      <c r="G859" s="11">
        <f>SalesData[[#This Row],[Shipdate fixed]] - SalesData[[#This Row],[Orderdate fixed]]</f>
        <v>735</v>
      </c>
      <c r="H859" s="11">
        <f>YEAR(SalesData[[#This Row],[Orderdate fixed]])</f>
        <v>2017</v>
      </c>
      <c r="I859" s="11" t="str">
        <f>"Q"&amp;ROUNDUP(MONTH(SalesData[[#This Row],[Orderdate fixed]])/3,0)</f>
        <v>Q1</v>
      </c>
      <c r="J859" s="8" t="str">
        <f>TEXT(SalesData[[#This Row],[Orderdate fixed]],"mmm")</f>
        <v>Feb</v>
      </c>
      <c r="K859" t="s">
        <v>38</v>
      </c>
      <c r="L859" t="s">
        <v>946</v>
      </c>
      <c r="M859" s="14" t="s">
        <v>947</v>
      </c>
      <c r="N859" t="s">
        <v>25</v>
      </c>
      <c r="O859" t="s">
        <v>26</v>
      </c>
      <c r="P859" t="s">
        <v>176</v>
      </c>
      <c r="Q859" t="s">
        <v>177</v>
      </c>
      <c r="R859" s="5">
        <v>98103</v>
      </c>
      <c r="S859" t="s">
        <v>51</v>
      </c>
      <c r="T859" t="s">
        <v>330</v>
      </c>
      <c r="U859" t="s">
        <v>31</v>
      </c>
      <c r="V859" t="s">
        <v>32</v>
      </c>
      <c r="W859" t="s">
        <v>331</v>
      </c>
      <c r="X859" s="9">
        <v>115.96</v>
      </c>
      <c r="Y859">
        <v>2</v>
      </c>
      <c r="Z859" s="12">
        <v>0</v>
      </c>
      <c r="AA859" s="9">
        <v>25.511199999999999</v>
      </c>
      <c r="AB859" t="str">
        <f>IF(AND(SalesData[[#This Row],[Profit]]=0,SalesData[[#This Row],[Sales]]&gt;0),"Zero-Profit Order","OK")</f>
        <v>OK</v>
      </c>
      <c r="AC859" s="9">
        <f>IFERROR(SalesData[[#This Row],[Profit]]/SalesData[[#This Row],[Sales]],0)</f>
        <v>0.22</v>
      </c>
      <c r="AE859"/>
    </row>
    <row r="860" spans="1:31" x14ac:dyDescent="0.25">
      <c r="A860">
        <v>9296</v>
      </c>
      <c r="B860" t="s">
        <v>4217</v>
      </c>
      <c r="C860" s="2">
        <v>43302</v>
      </c>
      <c r="D860" s="13">
        <v>42741</v>
      </c>
      <c r="E860" s="8">
        <f>IF(SalesData[[#This Row],[Ship Date]]&lt;SalesData[[#This Row],[Order Date]], SalesData[[#This Row],[Ship Date]], SalesData[[#This Row],[Order Date]])</f>
        <v>42741</v>
      </c>
      <c r="F860" s="8">
        <f>IF(SalesData[[#This Row],[Ship Date]]&lt;SalesData[[#This Row],[Order Date]], SalesData[[#This Row],[Order Date]], SalesData[[#This Row],[Ship Date]])</f>
        <v>43302</v>
      </c>
      <c r="G860" s="11">
        <f>SalesData[[#This Row],[Shipdate fixed]] - SalesData[[#This Row],[Orderdate fixed]]</f>
        <v>561</v>
      </c>
      <c r="H860" s="11">
        <f>YEAR(SalesData[[#This Row],[Orderdate fixed]])</f>
        <v>2017</v>
      </c>
      <c r="I860" s="11" t="str">
        <f>"Q"&amp;ROUNDUP(MONTH(SalesData[[#This Row],[Orderdate fixed]])/3,0)</f>
        <v>Q1</v>
      </c>
      <c r="J860" s="8" t="str">
        <f>TEXT(SalesData[[#This Row],[Orderdate fixed]],"mmm")</f>
        <v>Jan</v>
      </c>
      <c r="K860" t="s">
        <v>38</v>
      </c>
      <c r="L860" t="s">
        <v>4218</v>
      </c>
      <c r="M860" s="14" t="s">
        <v>4219</v>
      </c>
      <c r="N860" t="s">
        <v>81</v>
      </c>
      <c r="O860" t="s">
        <v>26</v>
      </c>
      <c r="P860" t="s">
        <v>674</v>
      </c>
      <c r="Q860" t="s">
        <v>215</v>
      </c>
      <c r="R860" s="5">
        <v>44105</v>
      </c>
      <c r="S860" t="s">
        <v>62</v>
      </c>
      <c r="T860" t="s">
        <v>330</v>
      </c>
      <c r="U860" t="s">
        <v>31</v>
      </c>
      <c r="V860" t="s">
        <v>32</v>
      </c>
      <c r="W860" t="s">
        <v>331</v>
      </c>
      <c r="X860" s="9">
        <v>115.96</v>
      </c>
      <c r="Y860">
        <v>4</v>
      </c>
      <c r="Z860" s="12">
        <v>0.5</v>
      </c>
      <c r="AA860" s="9">
        <v>-64.937600000000003</v>
      </c>
      <c r="AB860" t="str">
        <f>IF(AND(SalesData[[#This Row],[Profit]]=0,SalesData[[#This Row],[Sales]]&gt;0),"Zero-Profit Order","OK")</f>
        <v>OK</v>
      </c>
      <c r="AC860" s="9">
        <f>IFERROR(SalesData[[#This Row],[Profit]]/SalesData[[#This Row],[Sales]],0)</f>
        <v>-0.56000000000000005</v>
      </c>
      <c r="AE860"/>
    </row>
    <row r="861" spans="1:31" x14ac:dyDescent="0.25">
      <c r="A861">
        <v>5797</v>
      </c>
      <c r="B861" t="s">
        <v>3262</v>
      </c>
      <c r="C861" s="2">
        <v>43755</v>
      </c>
      <c r="D861" s="13">
        <v>41708</v>
      </c>
      <c r="E861" s="8">
        <f>IF(SalesData[[#This Row],[Ship Date]]&lt;SalesData[[#This Row],[Order Date]], SalesData[[#This Row],[Ship Date]], SalesData[[#This Row],[Order Date]])</f>
        <v>41708</v>
      </c>
      <c r="F861" s="8">
        <f>IF(SalesData[[#This Row],[Ship Date]]&lt;SalesData[[#This Row],[Order Date]], SalesData[[#This Row],[Order Date]], SalesData[[#This Row],[Ship Date]])</f>
        <v>43755</v>
      </c>
      <c r="G861" s="11">
        <f>SalesData[[#This Row],[Shipdate fixed]] - SalesData[[#This Row],[Orderdate fixed]]</f>
        <v>2047</v>
      </c>
      <c r="H861" s="11">
        <f>YEAR(SalesData[[#This Row],[Orderdate fixed]])</f>
        <v>2014</v>
      </c>
      <c r="I861" s="11" t="str">
        <f>"Q"&amp;ROUNDUP(MONTH(SalesData[[#This Row],[Orderdate fixed]])/3,0)</f>
        <v>Q1</v>
      </c>
      <c r="J861" s="8" t="str">
        <f>TEXT(SalesData[[#This Row],[Orderdate fixed]],"mmm")</f>
        <v>Mar</v>
      </c>
      <c r="K861" t="s">
        <v>22</v>
      </c>
      <c r="L861" t="s">
        <v>1177</v>
      </c>
      <c r="M861" s="14" t="s">
        <v>1178</v>
      </c>
      <c r="N861" t="s">
        <v>25</v>
      </c>
      <c r="O861" t="s">
        <v>26</v>
      </c>
      <c r="P861" t="s">
        <v>158</v>
      </c>
      <c r="Q861" t="s">
        <v>109</v>
      </c>
      <c r="R861" s="5">
        <v>10011</v>
      </c>
      <c r="S861" t="s">
        <v>62</v>
      </c>
      <c r="T861" t="s">
        <v>216</v>
      </c>
      <c r="U861" t="s">
        <v>31</v>
      </c>
      <c r="V861" t="s">
        <v>53</v>
      </c>
      <c r="W861" t="s">
        <v>217</v>
      </c>
      <c r="X861" s="9">
        <v>117.36</v>
      </c>
      <c r="Y861">
        <v>4</v>
      </c>
      <c r="Z861" s="12">
        <v>0</v>
      </c>
      <c r="AA861" s="9">
        <v>36.381599999999999</v>
      </c>
      <c r="AB861" t="str">
        <f>IF(AND(SalesData[[#This Row],[Profit]]=0,SalesData[[#This Row],[Sales]]&gt;0),"Zero-Profit Order","OK")</f>
        <v>OK</v>
      </c>
      <c r="AC861" s="9">
        <f>IFERROR(SalesData[[#This Row],[Profit]]/SalesData[[#This Row],[Sales]],0)</f>
        <v>0.31</v>
      </c>
      <c r="AE861"/>
    </row>
    <row r="862" spans="1:31" x14ac:dyDescent="0.25">
      <c r="A862">
        <v>9024</v>
      </c>
      <c r="B862" t="s">
        <v>4154</v>
      </c>
      <c r="C862" s="2">
        <v>43401</v>
      </c>
      <c r="D862" s="13">
        <v>42042</v>
      </c>
      <c r="E862" s="8">
        <f>IF(SalesData[[#This Row],[Ship Date]]&lt;SalesData[[#This Row],[Order Date]], SalesData[[#This Row],[Ship Date]], SalesData[[#This Row],[Order Date]])</f>
        <v>42042</v>
      </c>
      <c r="F862" s="8">
        <f>IF(SalesData[[#This Row],[Ship Date]]&lt;SalesData[[#This Row],[Order Date]], SalesData[[#This Row],[Order Date]], SalesData[[#This Row],[Ship Date]])</f>
        <v>43401</v>
      </c>
      <c r="G862" s="11">
        <f>SalesData[[#This Row],[Shipdate fixed]] - SalesData[[#This Row],[Orderdate fixed]]</f>
        <v>1359</v>
      </c>
      <c r="H862" s="11">
        <f>YEAR(SalesData[[#This Row],[Orderdate fixed]])</f>
        <v>2015</v>
      </c>
      <c r="I862" s="11" t="str">
        <f>"Q"&amp;ROUNDUP(MONTH(SalesData[[#This Row],[Orderdate fixed]])/3,0)</f>
        <v>Q1</v>
      </c>
      <c r="J862" s="8" t="str">
        <f>TEXT(SalesData[[#This Row],[Orderdate fixed]],"mmm")</f>
        <v>Feb</v>
      </c>
      <c r="K862" t="s">
        <v>78</v>
      </c>
      <c r="L862" t="s">
        <v>1349</v>
      </c>
      <c r="M862" s="14" t="s">
        <v>1350</v>
      </c>
      <c r="N862" t="s">
        <v>25</v>
      </c>
      <c r="O862" t="s">
        <v>26</v>
      </c>
      <c r="P862" t="s">
        <v>158</v>
      </c>
      <c r="Q862" t="s">
        <v>109</v>
      </c>
      <c r="R862" s="5">
        <v>10024</v>
      </c>
      <c r="S862" t="s">
        <v>62</v>
      </c>
      <c r="T862" t="s">
        <v>649</v>
      </c>
      <c r="U862" t="s">
        <v>31</v>
      </c>
      <c r="V862" t="s">
        <v>35</v>
      </c>
      <c r="W862" t="s">
        <v>650</v>
      </c>
      <c r="X862" s="9">
        <v>117.88200000000001</v>
      </c>
      <c r="Y862">
        <v>1</v>
      </c>
      <c r="Z862" s="12">
        <v>0.1</v>
      </c>
      <c r="AA862" s="9">
        <v>1.3098000000000001</v>
      </c>
      <c r="AB862" t="str">
        <f>IF(AND(SalesData[[#This Row],[Profit]]=0,SalesData[[#This Row],[Sales]]&gt;0),"Zero-Profit Order","OK")</f>
        <v>OK</v>
      </c>
      <c r="AC862" s="9">
        <f>IFERROR(SalesData[[#This Row],[Profit]]/SalesData[[#This Row],[Sales]],0)</f>
        <v>1.1111111111111112E-2</v>
      </c>
      <c r="AE862"/>
    </row>
    <row r="863" spans="1:31" x14ac:dyDescent="0.25">
      <c r="A863">
        <v>4031</v>
      </c>
      <c r="B863" t="s">
        <v>2679</v>
      </c>
      <c r="C863" s="2">
        <v>42955</v>
      </c>
      <c r="D863" s="13">
        <v>43097</v>
      </c>
      <c r="E863" s="8">
        <f>IF(SalesData[[#This Row],[Ship Date]]&lt;SalesData[[#This Row],[Order Date]], SalesData[[#This Row],[Ship Date]], SalesData[[#This Row],[Order Date]])</f>
        <v>42955</v>
      </c>
      <c r="F863" s="8">
        <f>IF(SalesData[[#This Row],[Ship Date]]&lt;SalesData[[#This Row],[Order Date]], SalesData[[#This Row],[Order Date]], SalesData[[#This Row],[Ship Date]])</f>
        <v>43097</v>
      </c>
      <c r="G863" s="11">
        <f>SalesData[[#This Row],[Shipdate fixed]] - SalesData[[#This Row],[Orderdate fixed]]</f>
        <v>142</v>
      </c>
      <c r="H863" s="11">
        <f>YEAR(SalesData[[#This Row],[Orderdate fixed]])</f>
        <v>2017</v>
      </c>
      <c r="I863" s="11" t="str">
        <f>"Q"&amp;ROUNDUP(MONTH(SalesData[[#This Row],[Orderdate fixed]])/3,0)</f>
        <v>Q3</v>
      </c>
      <c r="J863" s="8" t="str">
        <f>TEXT(SalesData[[#This Row],[Orderdate fixed]],"mmm")</f>
        <v>Aug</v>
      </c>
      <c r="K863" t="s">
        <v>38</v>
      </c>
      <c r="L863" t="s">
        <v>2286</v>
      </c>
      <c r="M863" s="14" t="s">
        <v>2287</v>
      </c>
      <c r="N863" t="s">
        <v>25</v>
      </c>
      <c r="O863" t="s">
        <v>26</v>
      </c>
      <c r="P863" t="s">
        <v>1386</v>
      </c>
      <c r="Q863" t="s">
        <v>1387</v>
      </c>
      <c r="R863" s="5">
        <v>70506</v>
      </c>
      <c r="S863" t="s">
        <v>29</v>
      </c>
      <c r="T863" t="s">
        <v>1873</v>
      </c>
      <c r="U863" t="s">
        <v>31</v>
      </c>
      <c r="V863" t="s">
        <v>35</v>
      </c>
      <c r="W863" t="s">
        <v>1874</v>
      </c>
      <c r="X863" s="9">
        <v>232.88</v>
      </c>
      <c r="Y863">
        <v>4</v>
      </c>
      <c r="Z863" s="12">
        <v>0</v>
      </c>
      <c r="AA863" s="9">
        <v>60.5488</v>
      </c>
      <c r="AB863" t="str">
        <f>IF(AND(SalesData[[#This Row],[Profit]]=0,SalesData[[#This Row],[Sales]]&gt;0),"Zero-Profit Order","OK")</f>
        <v>OK</v>
      </c>
      <c r="AC863" s="9">
        <f>IFERROR(SalesData[[#This Row],[Profit]]/SalesData[[#This Row],[Sales]],0)</f>
        <v>0.26</v>
      </c>
      <c r="AE863"/>
    </row>
    <row r="864" spans="1:31" x14ac:dyDescent="0.25">
      <c r="A864">
        <v>3315</v>
      </c>
      <c r="B864" t="s">
        <v>2358</v>
      </c>
      <c r="C864" s="2">
        <v>42954</v>
      </c>
      <c r="D864" s="13">
        <v>43097</v>
      </c>
      <c r="E864" s="8">
        <f>IF(SalesData[[#This Row],[Ship Date]]&lt;SalesData[[#This Row],[Order Date]], SalesData[[#This Row],[Ship Date]], SalesData[[#This Row],[Order Date]])</f>
        <v>42954</v>
      </c>
      <c r="F864" s="8">
        <f>IF(SalesData[[#This Row],[Ship Date]]&lt;SalesData[[#This Row],[Order Date]], SalesData[[#This Row],[Order Date]], SalesData[[#This Row],[Ship Date]])</f>
        <v>43097</v>
      </c>
      <c r="G864" s="11">
        <f>SalesData[[#This Row],[Shipdate fixed]] - SalesData[[#This Row],[Orderdate fixed]]</f>
        <v>143</v>
      </c>
      <c r="H864" s="11">
        <f>YEAR(SalesData[[#This Row],[Orderdate fixed]])</f>
        <v>2017</v>
      </c>
      <c r="I864" s="11" t="str">
        <f>"Q"&amp;ROUNDUP(MONTH(SalesData[[#This Row],[Orderdate fixed]])/3,0)</f>
        <v>Q3</v>
      </c>
      <c r="J864" s="8" t="str">
        <f>TEXT(SalesData[[#This Row],[Orderdate fixed]],"mmm")</f>
        <v>Aug</v>
      </c>
      <c r="K864" t="s">
        <v>38</v>
      </c>
      <c r="L864" t="s">
        <v>2359</v>
      </c>
      <c r="M864" s="14" t="s">
        <v>2360</v>
      </c>
      <c r="N864" t="s">
        <v>25</v>
      </c>
      <c r="O864" t="s">
        <v>26</v>
      </c>
      <c r="P864" t="s">
        <v>742</v>
      </c>
      <c r="Q864" t="s">
        <v>109</v>
      </c>
      <c r="R864" s="5">
        <v>11572</v>
      </c>
      <c r="S864" t="s">
        <v>62</v>
      </c>
      <c r="T864" t="s">
        <v>376</v>
      </c>
      <c r="U864" t="s">
        <v>31</v>
      </c>
      <c r="V864" t="s">
        <v>35</v>
      </c>
      <c r="W864" t="s">
        <v>377</v>
      </c>
      <c r="X864" s="9">
        <v>271.76400000000001</v>
      </c>
      <c r="Y864">
        <v>2</v>
      </c>
      <c r="Z864" s="12">
        <v>0.1</v>
      </c>
      <c r="AA864" s="9">
        <v>48.313600000000001</v>
      </c>
      <c r="AB864" t="str">
        <f>IF(AND(SalesData[[#This Row],[Profit]]=0,SalesData[[#This Row],[Sales]]&gt;0),"Zero-Profit Order","OK")</f>
        <v>OK</v>
      </c>
      <c r="AC864" s="9">
        <f>IFERROR(SalesData[[#This Row],[Profit]]/SalesData[[#This Row],[Sales]],0)</f>
        <v>0.17777777777777778</v>
      </c>
      <c r="AE864"/>
    </row>
    <row r="865" spans="1:31" x14ac:dyDescent="0.25">
      <c r="A865">
        <v>2004</v>
      </c>
      <c r="B865" t="s">
        <v>1613</v>
      </c>
      <c r="C865" s="2">
        <v>42972</v>
      </c>
      <c r="D865" s="13">
        <v>43097</v>
      </c>
      <c r="E865" s="8">
        <f>IF(SalesData[[#This Row],[Ship Date]]&lt;SalesData[[#This Row],[Order Date]], SalesData[[#This Row],[Ship Date]], SalesData[[#This Row],[Order Date]])</f>
        <v>42972</v>
      </c>
      <c r="F865" s="8">
        <f>IF(SalesData[[#This Row],[Ship Date]]&lt;SalesData[[#This Row],[Order Date]], SalesData[[#This Row],[Order Date]], SalesData[[#This Row],[Ship Date]])</f>
        <v>43097</v>
      </c>
      <c r="G865" s="11">
        <f>SalesData[[#This Row],[Shipdate fixed]] - SalesData[[#This Row],[Orderdate fixed]]</f>
        <v>125</v>
      </c>
      <c r="H865" s="11">
        <f>YEAR(SalesData[[#This Row],[Orderdate fixed]])</f>
        <v>2017</v>
      </c>
      <c r="I865" s="11" t="str">
        <f>"Q"&amp;ROUNDUP(MONTH(SalesData[[#This Row],[Orderdate fixed]])/3,0)</f>
        <v>Q3</v>
      </c>
      <c r="J865" s="8" t="str">
        <f>TEXT(SalesData[[#This Row],[Orderdate fixed]],"mmm")</f>
        <v>Aug</v>
      </c>
      <c r="K865" t="s">
        <v>22</v>
      </c>
      <c r="L865" t="s">
        <v>1449</v>
      </c>
      <c r="M865" s="14" t="s">
        <v>1450</v>
      </c>
      <c r="N865" t="s">
        <v>25</v>
      </c>
      <c r="O865" t="s">
        <v>26</v>
      </c>
      <c r="P865" t="s">
        <v>846</v>
      </c>
      <c r="Q865" t="s">
        <v>28</v>
      </c>
      <c r="R865" s="5">
        <v>40214</v>
      </c>
      <c r="S865" t="s">
        <v>29</v>
      </c>
      <c r="T865" t="s">
        <v>122</v>
      </c>
      <c r="U865" t="s">
        <v>31</v>
      </c>
      <c r="V865" t="s">
        <v>35</v>
      </c>
      <c r="W865" t="s">
        <v>123</v>
      </c>
      <c r="X865" s="9">
        <v>304.45</v>
      </c>
      <c r="Y865">
        <v>5</v>
      </c>
      <c r="Z865" s="12">
        <v>0</v>
      </c>
      <c r="AA865" s="9">
        <v>76.112499999999997</v>
      </c>
      <c r="AB865" t="str">
        <f>IF(AND(SalesData[[#This Row],[Profit]]=0,SalesData[[#This Row],[Sales]]&gt;0),"Zero-Profit Order","OK")</f>
        <v>OK</v>
      </c>
      <c r="AC865" s="9">
        <f>IFERROR(SalesData[[#This Row],[Profit]]/SalesData[[#This Row],[Sales]],0)</f>
        <v>0.25</v>
      </c>
      <c r="AE865"/>
    </row>
    <row r="866" spans="1:31" x14ac:dyDescent="0.25">
      <c r="A866">
        <v>8950</v>
      </c>
      <c r="B866" t="s">
        <v>4130</v>
      </c>
      <c r="C866" s="2">
        <v>42934</v>
      </c>
      <c r="D866" s="13">
        <v>43097</v>
      </c>
      <c r="E866" s="8">
        <f>IF(SalesData[[#This Row],[Ship Date]]&lt;SalesData[[#This Row],[Order Date]], SalesData[[#This Row],[Ship Date]], SalesData[[#This Row],[Order Date]])</f>
        <v>42934</v>
      </c>
      <c r="F866" s="8">
        <f>IF(SalesData[[#This Row],[Ship Date]]&lt;SalesData[[#This Row],[Order Date]], SalesData[[#This Row],[Order Date]], SalesData[[#This Row],[Ship Date]])</f>
        <v>43097</v>
      </c>
      <c r="G866" s="11">
        <f>SalesData[[#This Row],[Shipdate fixed]] - SalesData[[#This Row],[Orderdate fixed]]</f>
        <v>163</v>
      </c>
      <c r="H866" s="11">
        <f>YEAR(SalesData[[#This Row],[Orderdate fixed]])</f>
        <v>2017</v>
      </c>
      <c r="I866" s="11" t="str">
        <f>"Q"&amp;ROUNDUP(MONTH(SalesData[[#This Row],[Orderdate fixed]])/3,0)</f>
        <v>Q3</v>
      </c>
      <c r="J866" s="8" t="str">
        <f>TEXT(SalesData[[#This Row],[Orderdate fixed]],"mmm")</f>
        <v>Jul</v>
      </c>
      <c r="K866" t="s">
        <v>38</v>
      </c>
      <c r="L866" t="s">
        <v>4131</v>
      </c>
      <c r="M866" s="14" t="s">
        <v>4132</v>
      </c>
      <c r="N866" t="s">
        <v>25</v>
      </c>
      <c r="O866" t="s">
        <v>26</v>
      </c>
      <c r="P866" t="s">
        <v>458</v>
      </c>
      <c r="Q866" t="s">
        <v>128</v>
      </c>
      <c r="R866" s="5">
        <v>38301</v>
      </c>
      <c r="S866" t="s">
        <v>29</v>
      </c>
      <c r="T866" t="s">
        <v>324</v>
      </c>
      <c r="U866" t="s">
        <v>31</v>
      </c>
      <c r="V866" t="s">
        <v>44</v>
      </c>
      <c r="W866" t="s">
        <v>325</v>
      </c>
      <c r="X866" s="9">
        <v>934.95600000000002</v>
      </c>
      <c r="Y866">
        <v>6</v>
      </c>
      <c r="Z866" s="12">
        <v>0.4</v>
      </c>
      <c r="AA866" s="9">
        <v>-249.32159999999999</v>
      </c>
      <c r="AB866" t="str">
        <f>IF(AND(SalesData[[#This Row],[Profit]]=0,SalesData[[#This Row],[Sales]]&gt;0),"Zero-Profit Order","OK")</f>
        <v>OK</v>
      </c>
      <c r="AC866" s="9">
        <f>IFERROR(SalesData[[#This Row],[Profit]]/SalesData[[#This Row],[Sales]],0)</f>
        <v>-0.26666666666666666</v>
      </c>
      <c r="AE866"/>
    </row>
    <row r="867" spans="1:31" x14ac:dyDescent="0.25">
      <c r="A867">
        <v>3075</v>
      </c>
      <c r="B867" t="s">
        <v>2274</v>
      </c>
      <c r="C867" s="2">
        <v>41847</v>
      </c>
      <c r="D867" s="13">
        <v>42226</v>
      </c>
      <c r="E867" s="8">
        <f>IF(SalesData[[#This Row],[Ship Date]]&lt;SalesData[[#This Row],[Order Date]], SalesData[[#This Row],[Ship Date]], SalesData[[#This Row],[Order Date]])</f>
        <v>41847</v>
      </c>
      <c r="F867" s="8">
        <f>IF(SalesData[[#This Row],[Ship Date]]&lt;SalesData[[#This Row],[Order Date]], SalesData[[#This Row],[Order Date]], SalesData[[#This Row],[Ship Date]])</f>
        <v>42226</v>
      </c>
      <c r="G867" s="11">
        <f>SalesData[[#This Row],[Shipdate fixed]] - SalesData[[#This Row],[Orderdate fixed]]</f>
        <v>379</v>
      </c>
      <c r="H867" s="11">
        <f>YEAR(SalesData[[#This Row],[Orderdate fixed]])</f>
        <v>2014</v>
      </c>
      <c r="I867" s="11" t="str">
        <f>"Q"&amp;ROUNDUP(MONTH(SalesData[[#This Row],[Orderdate fixed]])/3,0)</f>
        <v>Q3</v>
      </c>
      <c r="J867" s="8" t="str">
        <f>TEXT(SalesData[[#This Row],[Orderdate fixed]],"mmm")</f>
        <v>Jul</v>
      </c>
      <c r="K867" t="s">
        <v>38</v>
      </c>
      <c r="L867" t="s">
        <v>246</v>
      </c>
      <c r="M867" s="14" t="s">
        <v>247</v>
      </c>
      <c r="N867" t="s">
        <v>25</v>
      </c>
      <c r="O867" t="s">
        <v>26</v>
      </c>
      <c r="P867" t="s">
        <v>49</v>
      </c>
      <c r="Q867" t="s">
        <v>50</v>
      </c>
      <c r="R867" s="5">
        <v>90032</v>
      </c>
      <c r="S867" t="s">
        <v>51</v>
      </c>
      <c r="T867" t="s">
        <v>791</v>
      </c>
      <c r="U867" t="s">
        <v>31</v>
      </c>
      <c r="V867" t="s">
        <v>32</v>
      </c>
      <c r="W867" t="s">
        <v>792</v>
      </c>
      <c r="X867" s="9">
        <v>120.666</v>
      </c>
      <c r="Y867">
        <v>2</v>
      </c>
      <c r="Z867" s="12">
        <v>0.15</v>
      </c>
      <c r="AA867" s="9">
        <v>18.454799999999999</v>
      </c>
      <c r="AB867" t="str">
        <f>IF(AND(SalesData[[#This Row],[Profit]]=0,SalesData[[#This Row],[Sales]]&gt;0),"Zero-Profit Order","OK")</f>
        <v>OK</v>
      </c>
      <c r="AC867" s="9">
        <f>IFERROR(SalesData[[#This Row],[Profit]]/SalesData[[#This Row],[Sales]],0)</f>
        <v>0.15294117647058822</v>
      </c>
      <c r="AE867"/>
    </row>
    <row r="868" spans="1:31" x14ac:dyDescent="0.25">
      <c r="A868">
        <v>4509</v>
      </c>
      <c r="B868" t="s">
        <v>2823</v>
      </c>
      <c r="C868" s="2">
        <v>42946</v>
      </c>
      <c r="D868" s="13">
        <v>42002</v>
      </c>
      <c r="E868" s="8">
        <f>IF(SalesData[[#This Row],[Ship Date]]&lt;SalesData[[#This Row],[Order Date]], SalesData[[#This Row],[Ship Date]], SalesData[[#This Row],[Order Date]])</f>
        <v>42002</v>
      </c>
      <c r="F868" s="8">
        <f>IF(SalesData[[#This Row],[Ship Date]]&lt;SalesData[[#This Row],[Order Date]], SalesData[[#This Row],[Order Date]], SalesData[[#This Row],[Ship Date]])</f>
        <v>42946</v>
      </c>
      <c r="G868" s="11">
        <f>SalesData[[#This Row],[Shipdate fixed]] - SalesData[[#This Row],[Orderdate fixed]]</f>
        <v>944</v>
      </c>
      <c r="H868" s="11">
        <f>YEAR(SalesData[[#This Row],[Orderdate fixed]])</f>
        <v>2014</v>
      </c>
      <c r="I868" s="11" t="str">
        <f>"Q"&amp;ROUNDUP(MONTH(SalesData[[#This Row],[Orderdate fixed]])/3,0)</f>
        <v>Q4</v>
      </c>
      <c r="J868" s="8" t="str">
        <f>TEXT(SalesData[[#This Row],[Orderdate fixed]],"mmm")</f>
        <v>Dec</v>
      </c>
      <c r="K868" t="s">
        <v>38</v>
      </c>
      <c r="L868" t="s">
        <v>1718</v>
      </c>
      <c r="M868" s="14" t="s">
        <v>1719</v>
      </c>
      <c r="N868" t="s">
        <v>90</v>
      </c>
      <c r="O868" t="s">
        <v>26</v>
      </c>
      <c r="P868" t="s">
        <v>49</v>
      </c>
      <c r="Q868" t="s">
        <v>50</v>
      </c>
      <c r="R868" s="5">
        <v>90045</v>
      </c>
      <c r="S868" t="s">
        <v>51</v>
      </c>
      <c r="T868" t="s">
        <v>1161</v>
      </c>
      <c r="U868" t="s">
        <v>31</v>
      </c>
      <c r="V868" t="s">
        <v>53</v>
      </c>
      <c r="W868" t="s">
        <v>1162</v>
      </c>
      <c r="X868" s="9">
        <v>23.99</v>
      </c>
      <c r="Y868">
        <v>1</v>
      </c>
      <c r="Z868" s="12">
        <v>0</v>
      </c>
      <c r="AA868" s="9">
        <v>5.5176999999999996</v>
      </c>
      <c r="AB868" t="str">
        <f>IF(AND(SalesData[[#This Row],[Profit]]=0,SalesData[[#This Row],[Sales]]&gt;0),"Zero-Profit Order","OK")</f>
        <v>OK</v>
      </c>
      <c r="AC868" s="9">
        <f>IFERROR(SalesData[[#This Row],[Profit]]/SalesData[[#This Row],[Sales]],0)</f>
        <v>0.23</v>
      </c>
      <c r="AE868"/>
    </row>
    <row r="869" spans="1:31" x14ac:dyDescent="0.25">
      <c r="A869">
        <v>1268</v>
      </c>
      <c r="B869" t="s">
        <v>1136</v>
      </c>
      <c r="C869" s="2">
        <v>42945</v>
      </c>
      <c r="D869" s="13">
        <v>42002</v>
      </c>
      <c r="E869" s="8">
        <f>IF(SalesData[[#This Row],[Ship Date]]&lt;SalesData[[#This Row],[Order Date]], SalesData[[#This Row],[Ship Date]], SalesData[[#This Row],[Order Date]])</f>
        <v>42002</v>
      </c>
      <c r="F869" s="8">
        <f>IF(SalesData[[#This Row],[Ship Date]]&lt;SalesData[[#This Row],[Order Date]], SalesData[[#This Row],[Order Date]], SalesData[[#This Row],[Ship Date]])</f>
        <v>42945</v>
      </c>
      <c r="G869" s="11">
        <f>SalesData[[#This Row],[Shipdate fixed]] - SalesData[[#This Row],[Orderdate fixed]]</f>
        <v>943</v>
      </c>
      <c r="H869" s="11">
        <f>YEAR(SalesData[[#This Row],[Orderdate fixed]])</f>
        <v>2014</v>
      </c>
      <c r="I869" s="11" t="str">
        <f>"Q"&amp;ROUNDUP(MONTH(SalesData[[#This Row],[Orderdate fixed]])/3,0)</f>
        <v>Q4</v>
      </c>
      <c r="J869" s="8" t="str">
        <f>TEXT(SalesData[[#This Row],[Orderdate fixed]],"mmm")</f>
        <v>Dec</v>
      </c>
      <c r="K869" t="s">
        <v>38</v>
      </c>
      <c r="L869" t="s">
        <v>1137</v>
      </c>
      <c r="M869" s="14" t="s">
        <v>1138</v>
      </c>
      <c r="N869" t="s">
        <v>81</v>
      </c>
      <c r="O869" t="s">
        <v>26</v>
      </c>
      <c r="P869" t="s">
        <v>49</v>
      </c>
      <c r="Q869" t="s">
        <v>50</v>
      </c>
      <c r="R869" s="5">
        <v>90045</v>
      </c>
      <c r="S869" t="s">
        <v>51</v>
      </c>
      <c r="T869" t="s">
        <v>122</v>
      </c>
      <c r="U869" t="s">
        <v>31</v>
      </c>
      <c r="V869" t="s">
        <v>35</v>
      </c>
      <c r="W869" t="s">
        <v>123</v>
      </c>
      <c r="X869" s="9">
        <v>292.27199999999999</v>
      </c>
      <c r="Y869">
        <v>6</v>
      </c>
      <c r="Z869" s="12">
        <v>0.2</v>
      </c>
      <c r="AA869" s="9">
        <v>18.266999999999999</v>
      </c>
      <c r="AB869" t="str">
        <f>IF(AND(SalesData[[#This Row],[Profit]]=0,SalesData[[#This Row],[Sales]]&gt;0),"Zero-Profit Order","OK")</f>
        <v>OK</v>
      </c>
      <c r="AC869" s="9">
        <f>IFERROR(SalesData[[#This Row],[Profit]]/SalesData[[#This Row],[Sales]],0)</f>
        <v>6.25E-2</v>
      </c>
      <c r="AE869"/>
    </row>
    <row r="870" spans="1:31" x14ac:dyDescent="0.25">
      <c r="A870">
        <v>4146</v>
      </c>
      <c r="B870" t="s">
        <v>2707</v>
      </c>
      <c r="C870" s="2">
        <v>42533</v>
      </c>
      <c r="D870" s="13">
        <v>42888</v>
      </c>
      <c r="E870" s="8">
        <f>IF(SalesData[[#This Row],[Ship Date]]&lt;SalesData[[#This Row],[Order Date]], SalesData[[#This Row],[Ship Date]], SalesData[[#This Row],[Order Date]])</f>
        <v>42533</v>
      </c>
      <c r="F870" s="8">
        <f>IF(SalesData[[#This Row],[Ship Date]]&lt;SalesData[[#This Row],[Order Date]], SalesData[[#This Row],[Order Date]], SalesData[[#This Row],[Ship Date]])</f>
        <v>42888</v>
      </c>
      <c r="G870" s="11">
        <f>SalesData[[#This Row],[Shipdate fixed]] - SalesData[[#This Row],[Orderdate fixed]]</f>
        <v>355</v>
      </c>
      <c r="H870" s="11">
        <f>YEAR(SalesData[[#This Row],[Orderdate fixed]])</f>
        <v>2016</v>
      </c>
      <c r="I870" s="11" t="str">
        <f>"Q"&amp;ROUNDUP(MONTH(SalesData[[#This Row],[Orderdate fixed]])/3,0)</f>
        <v>Q2</v>
      </c>
      <c r="J870" s="8" t="str">
        <f>TEXT(SalesData[[#This Row],[Orderdate fixed]],"mmm")</f>
        <v>Jun</v>
      </c>
      <c r="K870" t="s">
        <v>38</v>
      </c>
      <c r="L870" t="s">
        <v>665</v>
      </c>
      <c r="M870" s="14" t="s">
        <v>666</v>
      </c>
      <c r="N870" t="s">
        <v>90</v>
      </c>
      <c r="O870" t="s">
        <v>26</v>
      </c>
      <c r="P870" t="s">
        <v>310</v>
      </c>
      <c r="Q870" t="s">
        <v>50</v>
      </c>
      <c r="R870" s="5">
        <v>94110</v>
      </c>
      <c r="S870" t="s">
        <v>51</v>
      </c>
      <c r="T870" t="s">
        <v>146</v>
      </c>
      <c r="U870" t="s">
        <v>31</v>
      </c>
      <c r="V870" t="s">
        <v>35</v>
      </c>
      <c r="W870" t="s">
        <v>147</v>
      </c>
      <c r="X870" s="9">
        <v>120.78400000000001</v>
      </c>
      <c r="Y870">
        <v>1</v>
      </c>
      <c r="Z870" s="12">
        <v>0.2</v>
      </c>
      <c r="AA870" s="9">
        <v>-13.588200000000001</v>
      </c>
      <c r="AB870" t="str">
        <f>IF(AND(SalesData[[#This Row],[Profit]]=0,SalesData[[#This Row],[Sales]]&gt;0),"Zero-Profit Order","OK")</f>
        <v>OK</v>
      </c>
      <c r="AC870" s="9">
        <f>IFERROR(SalesData[[#This Row],[Profit]]/SalesData[[#This Row],[Sales]],0)</f>
        <v>-0.1125</v>
      </c>
      <c r="AE870"/>
    </row>
    <row r="871" spans="1:31" x14ac:dyDescent="0.25">
      <c r="A871">
        <v>7970</v>
      </c>
      <c r="B871" t="s">
        <v>3875</v>
      </c>
      <c r="C871" s="2">
        <v>42167</v>
      </c>
      <c r="D871" s="13">
        <v>42714</v>
      </c>
      <c r="E871" s="8">
        <f>IF(SalesData[[#This Row],[Ship Date]]&lt;SalesData[[#This Row],[Order Date]], SalesData[[#This Row],[Ship Date]], SalesData[[#This Row],[Order Date]])</f>
        <v>42167</v>
      </c>
      <c r="F871" s="8">
        <f>IF(SalesData[[#This Row],[Ship Date]]&lt;SalesData[[#This Row],[Order Date]], SalesData[[#This Row],[Order Date]], SalesData[[#This Row],[Ship Date]])</f>
        <v>42714</v>
      </c>
      <c r="G871" s="11">
        <f>SalesData[[#This Row],[Shipdate fixed]] - SalesData[[#This Row],[Orderdate fixed]]</f>
        <v>547</v>
      </c>
      <c r="H871" s="11">
        <f>YEAR(SalesData[[#This Row],[Orderdate fixed]])</f>
        <v>2015</v>
      </c>
      <c r="I871" s="11" t="str">
        <f>"Q"&amp;ROUNDUP(MONTH(SalesData[[#This Row],[Orderdate fixed]])/3,0)</f>
        <v>Q2</v>
      </c>
      <c r="J871" s="8" t="str">
        <f>TEXT(SalesData[[#This Row],[Orderdate fixed]],"mmm")</f>
        <v>Jun</v>
      </c>
      <c r="K871" t="s">
        <v>78</v>
      </c>
      <c r="L871" t="s">
        <v>2445</v>
      </c>
      <c r="M871" s="14" t="s">
        <v>2446</v>
      </c>
      <c r="N871" t="s">
        <v>81</v>
      </c>
      <c r="O871" t="s">
        <v>26</v>
      </c>
      <c r="P871" t="s">
        <v>248</v>
      </c>
      <c r="Q871" t="s">
        <v>165</v>
      </c>
      <c r="R871" s="5">
        <v>80219</v>
      </c>
      <c r="S871" t="s">
        <v>51</v>
      </c>
      <c r="T871" t="s">
        <v>637</v>
      </c>
      <c r="U871" t="s">
        <v>31</v>
      </c>
      <c r="V871" t="s">
        <v>35</v>
      </c>
      <c r="W871" t="s">
        <v>638</v>
      </c>
      <c r="X871" s="9">
        <v>120.78400000000001</v>
      </c>
      <c r="Y871">
        <v>1</v>
      </c>
      <c r="Z871" s="12">
        <v>0.2</v>
      </c>
      <c r="AA871" s="9">
        <v>13.588200000000001</v>
      </c>
      <c r="AB871" t="str">
        <f>IF(AND(SalesData[[#This Row],[Profit]]=0,SalesData[[#This Row],[Sales]]&gt;0),"Zero-Profit Order","OK")</f>
        <v>OK</v>
      </c>
      <c r="AC871" s="9">
        <f>IFERROR(SalesData[[#This Row],[Profit]]/SalesData[[#This Row],[Sales]],0)</f>
        <v>0.1125</v>
      </c>
      <c r="AE871"/>
    </row>
    <row r="872" spans="1:31" x14ac:dyDescent="0.25">
      <c r="A872">
        <v>2082</v>
      </c>
      <c r="B872" t="s">
        <v>1661</v>
      </c>
      <c r="C872" s="2">
        <v>42950</v>
      </c>
      <c r="D872" s="13">
        <v>42367</v>
      </c>
      <c r="E872" s="8">
        <f>IF(SalesData[[#This Row],[Ship Date]]&lt;SalesData[[#This Row],[Order Date]], SalesData[[#This Row],[Ship Date]], SalesData[[#This Row],[Order Date]])</f>
        <v>42367</v>
      </c>
      <c r="F872" s="8">
        <f>IF(SalesData[[#This Row],[Ship Date]]&lt;SalesData[[#This Row],[Order Date]], SalesData[[#This Row],[Order Date]], SalesData[[#This Row],[Ship Date]])</f>
        <v>42950</v>
      </c>
      <c r="G872" s="11">
        <f>SalesData[[#This Row],[Shipdate fixed]] - SalesData[[#This Row],[Orderdate fixed]]</f>
        <v>583</v>
      </c>
      <c r="H872" s="11">
        <f>YEAR(SalesData[[#This Row],[Orderdate fixed]])</f>
        <v>2015</v>
      </c>
      <c r="I872" s="11" t="str">
        <f>"Q"&amp;ROUNDUP(MONTH(SalesData[[#This Row],[Orderdate fixed]])/3,0)</f>
        <v>Q4</v>
      </c>
      <c r="J872" s="8" t="str">
        <f>TEXT(SalesData[[#This Row],[Orderdate fixed]],"mmm")</f>
        <v>Dec</v>
      </c>
      <c r="K872" t="s">
        <v>38</v>
      </c>
      <c r="L872" t="s">
        <v>1662</v>
      </c>
      <c r="M872" s="14" t="s">
        <v>1663</v>
      </c>
      <c r="N872" t="s">
        <v>25</v>
      </c>
      <c r="O872" t="s">
        <v>26</v>
      </c>
      <c r="P872" t="s">
        <v>500</v>
      </c>
      <c r="Q872" t="s">
        <v>501</v>
      </c>
      <c r="R872" s="5">
        <v>85023</v>
      </c>
      <c r="S872" t="s">
        <v>51</v>
      </c>
      <c r="T872" t="s">
        <v>940</v>
      </c>
      <c r="U872" t="s">
        <v>31</v>
      </c>
      <c r="V872" t="s">
        <v>53</v>
      </c>
      <c r="W872" t="s">
        <v>941</v>
      </c>
      <c r="X872" s="9">
        <v>7.7119999999999997</v>
      </c>
      <c r="Y872">
        <v>2</v>
      </c>
      <c r="Z872" s="12">
        <v>0.2</v>
      </c>
      <c r="AA872" s="9">
        <v>1.7352000000000001</v>
      </c>
      <c r="AB872" t="str">
        <f>IF(AND(SalesData[[#This Row],[Profit]]=0,SalesData[[#This Row],[Sales]]&gt;0),"Zero-Profit Order","OK")</f>
        <v>OK</v>
      </c>
      <c r="AC872" s="9">
        <f>IFERROR(SalesData[[#This Row],[Profit]]/SalesData[[#This Row],[Sales]],0)</f>
        <v>0.22500000000000001</v>
      </c>
      <c r="AE872"/>
    </row>
    <row r="873" spans="1:31" x14ac:dyDescent="0.25">
      <c r="A873">
        <v>2330</v>
      </c>
      <c r="B873" t="s">
        <v>1811</v>
      </c>
      <c r="C873" s="2">
        <v>42961</v>
      </c>
      <c r="D873" s="13">
        <v>42367</v>
      </c>
      <c r="E873" s="8">
        <f>IF(SalesData[[#This Row],[Ship Date]]&lt;SalesData[[#This Row],[Order Date]], SalesData[[#This Row],[Ship Date]], SalesData[[#This Row],[Order Date]])</f>
        <v>42367</v>
      </c>
      <c r="F873" s="8">
        <f>IF(SalesData[[#This Row],[Ship Date]]&lt;SalesData[[#This Row],[Order Date]], SalesData[[#This Row],[Order Date]], SalesData[[#This Row],[Ship Date]])</f>
        <v>42961</v>
      </c>
      <c r="G873" s="11">
        <f>SalesData[[#This Row],[Shipdate fixed]] - SalesData[[#This Row],[Orderdate fixed]]</f>
        <v>594</v>
      </c>
      <c r="H873" s="11">
        <f>YEAR(SalesData[[#This Row],[Orderdate fixed]])</f>
        <v>2015</v>
      </c>
      <c r="I873" s="11" t="str">
        <f>"Q"&amp;ROUNDUP(MONTH(SalesData[[#This Row],[Orderdate fixed]])/3,0)</f>
        <v>Q4</v>
      </c>
      <c r="J873" s="8" t="str">
        <f>TEXT(SalesData[[#This Row],[Orderdate fixed]],"mmm")</f>
        <v>Dec</v>
      </c>
      <c r="K873" t="s">
        <v>38</v>
      </c>
      <c r="L873" t="s">
        <v>656</v>
      </c>
      <c r="M873" s="14" t="s">
        <v>657</v>
      </c>
      <c r="N873" t="s">
        <v>81</v>
      </c>
      <c r="O873" t="s">
        <v>26</v>
      </c>
      <c r="P873" t="s">
        <v>60</v>
      </c>
      <c r="Q873" t="s">
        <v>61</v>
      </c>
      <c r="R873" s="5">
        <v>19140</v>
      </c>
      <c r="S873" t="s">
        <v>62</v>
      </c>
      <c r="T873" t="s">
        <v>1812</v>
      </c>
      <c r="U873" t="s">
        <v>31</v>
      </c>
      <c r="V873" t="s">
        <v>53</v>
      </c>
      <c r="W873" t="s">
        <v>1813</v>
      </c>
      <c r="X873" s="9">
        <v>547.13599999999997</v>
      </c>
      <c r="Y873">
        <v>4</v>
      </c>
      <c r="Z873" s="12">
        <v>0.2</v>
      </c>
      <c r="AA873" s="9">
        <v>-68.391999999999996</v>
      </c>
      <c r="AB873" t="str">
        <f>IF(AND(SalesData[[#This Row],[Profit]]=0,SalesData[[#This Row],[Sales]]&gt;0),"Zero-Profit Order","OK")</f>
        <v>OK</v>
      </c>
      <c r="AC873" s="9">
        <f>IFERROR(SalesData[[#This Row],[Profit]]/SalesData[[#This Row],[Sales]],0)</f>
        <v>-0.125</v>
      </c>
      <c r="AE873"/>
    </row>
    <row r="874" spans="1:31" x14ac:dyDescent="0.25">
      <c r="A874">
        <v>7892</v>
      </c>
      <c r="B874" t="s">
        <v>3855</v>
      </c>
      <c r="C874" s="2">
        <v>42966</v>
      </c>
      <c r="D874" s="13">
        <v>42733</v>
      </c>
      <c r="E874" s="8">
        <f>IF(SalesData[[#This Row],[Ship Date]]&lt;SalesData[[#This Row],[Order Date]], SalesData[[#This Row],[Ship Date]], SalesData[[#This Row],[Order Date]])</f>
        <v>42733</v>
      </c>
      <c r="F874" s="8">
        <f>IF(SalesData[[#This Row],[Ship Date]]&lt;SalesData[[#This Row],[Order Date]], SalesData[[#This Row],[Order Date]], SalesData[[#This Row],[Ship Date]])</f>
        <v>42966</v>
      </c>
      <c r="G874" s="11">
        <f>SalesData[[#This Row],[Shipdate fixed]] - SalesData[[#This Row],[Orderdate fixed]]</f>
        <v>233</v>
      </c>
      <c r="H874" s="11">
        <f>YEAR(SalesData[[#This Row],[Orderdate fixed]])</f>
        <v>2016</v>
      </c>
      <c r="I874" s="11" t="str">
        <f>"Q"&amp;ROUNDUP(MONTH(SalesData[[#This Row],[Orderdate fixed]])/3,0)</f>
        <v>Q4</v>
      </c>
      <c r="J874" s="8" t="str">
        <f>TEXT(SalesData[[#This Row],[Orderdate fixed]],"mmm")</f>
        <v>Dec</v>
      </c>
      <c r="K874" t="s">
        <v>38</v>
      </c>
      <c r="L874" t="s">
        <v>3856</v>
      </c>
      <c r="M874" s="14" t="s">
        <v>3857</v>
      </c>
      <c r="N874" t="s">
        <v>25</v>
      </c>
      <c r="O874" t="s">
        <v>26</v>
      </c>
      <c r="P874" t="s">
        <v>1892</v>
      </c>
      <c r="Q874" t="s">
        <v>1039</v>
      </c>
      <c r="R874" s="5">
        <v>72701</v>
      </c>
      <c r="S874" t="s">
        <v>29</v>
      </c>
      <c r="T874" t="s">
        <v>686</v>
      </c>
      <c r="U874" t="s">
        <v>31</v>
      </c>
      <c r="V874" t="s">
        <v>53</v>
      </c>
      <c r="W874" t="s">
        <v>687</v>
      </c>
      <c r="X874" s="9">
        <v>343.85</v>
      </c>
      <c r="Y874">
        <v>5</v>
      </c>
      <c r="Z874" s="12">
        <v>0</v>
      </c>
      <c r="AA874" s="9">
        <v>137.54</v>
      </c>
      <c r="AB874" t="str">
        <f>IF(AND(SalesData[[#This Row],[Profit]]=0,SalesData[[#This Row],[Sales]]&gt;0),"Zero-Profit Order","OK")</f>
        <v>OK</v>
      </c>
      <c r="AC874" s="9">
        <f>IFERROR(SalesData[[#This Row],[Profit]]/SalesData[[#This Row],[Sales]],0)</f>
        <v>0.39999999999999997</v>
      </c>
      <c r="AE874"/>
    </row>
    <row r="875" spans="1:31" x14ac:dyDescent="0.25">
      <c r="A875">
        <v>3701</v>
      </c>
      <c r="B875" t="s">
        <v>2508</v>
      </c>
      <c r="C875" s="2">
        <v>42956</v>
      </c>
      <c r="D875" s="13">
        <v>43098</v>
      </c>
      <c r="E875" s="8">
        <f>IF(SalesData[[#This Row],[Ship Date]]&lt;SalesData[[#This Row],[Order Date]], SalesData[[#This Row],[Ship Date]], SalesData[[#This Row],[Order Date]])</f>
        <v>42956</v>
      </c>
      <c r="F875" s="8">
        <f>IF(SalesData[[#This Row],[Ship Date]]&lt;SalesData[[#This Row],[Order Date]], SalesData[[#This Row],[Order Date]], SalesData[[#This Row],[Ship Date]])</f>
        <v>43098</v>
      </c>
      <c r="G875" s="11">
        <f>SalesData[[#This Row],[Shipdate fixed]] - SalesData[[#This Row],[Orderdate fixed]]</f>
        <v>142</v>
      </c>
      <c r="H875" s="11">
        <f>YEAR(SalesData[[#This Row],[Orderdate fixed]])</f>
        <v>2017</v>
      </c>
      <c r="I875" s="11" t="str">
        <f>"Q"&amp;ROUNDUP(MONTH(SalesData[[#This Row],[Orderdate fixed]])/3,0)</f>
        <v>Q3</v>
      </c>
      <c r="J875" s="8" t="str">
        <f>TEXT(SalesData[[#This Row],[Orderdate fixed]],"mmm")</f>
        <v>Aug</v>
      </c>
      <c r="K875" t="s">
        <v>38</v>
      </c>
      <c r="L875" t="s">
        <v>1594</v>
      </c>
      <c r="M875" s="14" t="s">
        <v>1595</v>
      </c>
      <c r="N875" t="s">
        <v>81</v>
      </c>
      <c r="O875" t="s">
        <v>26</v>
      </c>
      <c r="P875" t="s">
        <v>875</v>
      </c>
      <c r="Q875" t="s">
        <v>109</v>
      </c>
      <c r="R875" s="5">
        <v>14609</v>
      </c>
      <c r="S875" t="s">
        <v>62</v>
      </c>
      <c r="T875" t="s">
        <v>948</v>
      </c>
      <c r="U875" t="s">
        <v>31</v>
      </c>
      <c r="V875" t="s">
        <v>53</v>
      </c>
      <c r="W875" t="s">
        <v>949</v>
      </c>
      <c r="X875" s="9">
        <v>37.93</v>
      </c>
      <c r="Y875">
        <v>1</v>
      </c>
      <c r="Z875" s="12">
        <v>0</v>
      </c>
      <c r="AA875" s="9">
        <v>6.8273999999999999</v>
      </c>
      <c r="AB875" t="str">
        <f>IF(AND(SalesData[[#This Row],[Profit]]=0,SalesData[[#This Row],[Sales]]&gt;0),"Zero-Profit Order","OK")</f>
        <v>OK</v>
      </c>
      <c r="AC875" s="9">
        <f>IFERROR(SalesData[[#This Row],[Profit]]/SalesData[[#This Row],[Sales]],0)</f>
        <v>0.18</v>
      </c>
      <c r="AE875"/>
    </row>
    <row r="876" spans="1:31" x14ac:dyDescent="0.25">
      <c r="A876">
        <v>689</v>
      </c>
      <c r="B876" t="s">
        <v>688</v>
      </c>
      <c r="C876" s="2">
        <v>42974</v>
      </c>
      <c r="D876" s="13">
        <v>43098</v>
      </c>
      <c r="E876" s="8">
        <f>IF(SalesData[[#This Row],[Ship Date]]&lt;SalesData[[#This Row],[Order Date]], SalesData[[#This Row],[Ship Date]], SalesData[[#This Row],[Order Date]])</f>
        <v>42974</v>
      </c>
      <c r="F876" s="8">
        <f>IF(SalesData[[#This Row],[Ship Date]]&lt;SalesData[[#This Row],[Order Date]], SalesData[[#This Row],[Order Date]], SalesData[[#This Row],[Ship Date]])</f>
        <v>43098</v>
      </c>
      <c r="G876" s="11">
        <f>SalesData[[#This Row],[Shipdate fixed]] - SalesData[[#This Row],[Orderdate fixed]]</f>
        <v>124</v>
      </c>
      <c r="H876" s="11">
        <f>YEAR(SalesData[[#This Row],[Orderdate fixed]])</f>
        <v>2017</v>
      </c>
      <c r="I876" s="11" t="str">
        <f>"Q"&amp;ROUNDUP(MONTH(SalesData[[#This Row],[Orderdate fixed]])/3,0)</f>
        <v>Q3</v>
      </c>
      <c r="J876" s="8" t="str">
        <f>TEXT(SalesData[[#This Row],[Orderdate fixed]],"mmm")</f>
        <v>Aug</v>
      </c>
      <c r="K876" t="s">
        <v>38</v>
      </c>
      <c r="L876" t="s">
        <v>689</v>
      </c>
      <c r="M876" s="14" t="s">
        <v>690</v>
      </c>
      <c r="N876" t="s">
        <v>25</v>
      </c>
      <c r="O876" t="s">
        <v>26</v>
      </c>
      <c r="P876" t="s">
        <v>158</v>
      </c>
      <c r="Q876" t="s">
        <v>109</v>
      </c>
      <c r="R876" s="5">
        <v>10035</v>
      </c>
      <c r="S876" t="s">
        <v>62</v>
      </c>
      <c r="T876" t="s">
        <v>691</v>
      </c>
      <c r="U876" t="s">
        <v>31</v>
      </c>
      <c r="V876" t="s">
        <v>32</v>
      </c>
      <c r="W876" t="s">
        <v>692</v>
      </c>
      <c r="X876" s="9">
        <v>191.98400000000001</v>
      </c>
      <c r="Y876">
        <v>2</v>
      </c>
      <c r="Z876" s="12">
        <v>0.2</v>
      </c>
      <c r="AA876" s="9">
        <v>4.7995999999999999</v>
      </c>
      <c r="AB876" t="str">
        <f>IF(AND(SalesData[[#This Row],[Profit]]=0,SalesData[[#This Row],[Sales]]&gt;0),"Zero-Profit Order","OK")</f>
        <v>OK</v>
      </c>
      <c r="AC876" s="9">
        <f>IFERROR(SalesData[[#This Row],[Profit]]/SalesData[[#This Row],[Sales]],0)</f>
        <v>2.4999999999999998E-2</v>
      </c>
      <c r="AE876"/>
    </row>
    <row r="877" spans="1:31" x14ac:dyDescent="0.25">
      <c r="A877">
        <v>8990</v>
      </c>
      <c r="B877" t="s">
        <v>4147</v>
      </c>
      <c r="C877" s="2">
        <v>42951</v>
      </c>
      <c r="D877" s="13">
        <v>42368</v>
      </c>
      <c r="E877" s="8">
        <f>IF(SalesData[[#This Row],[Ship Date]]&lt;SalesData[[#This Row],[Order Date]], SalesData[[#This Row],[Ship Date]], SalesData[[#This Row],[Order Date]])</f>
        <v>42368</v>
      </c>
      <c r="F877" s="8">
        <f>IF(SalesData[[#This Row],[Ship Date]]&lt;SalesData[[#This Row],[Order Date]], SalesData[[#This Row],[Order Date]], SalesData[[#This Row],[Ship Date]])</f>
        <v>42951</v>
      </c>
      <c r="G877" s="11">
        <f>SalesData[[#This Row],[Shipdate fixed]] - SalesData[[#This Row],[Orderdate fixed]]</f>
        <v>583</v>
      </c>
      <c r="H877" s="11">
        <f>YEAR(SalesData[[#This Row],[Orderdate fixed]])</f>
        <v>2015</v>
      </c>
      <c r="I877" s="11" t="str">
        <f>"Q"&amp;ROUNDUP(MONTH(SalesData[[#This Row],[Orderdate fixed]])/3,0)</f>
        <v>Q4</v>
      </c>
      <c r="J877" s="8" t="str">
        <f>TEXT(SalesData[[#This Row],[Orderdate fixed]],"mmm")</f>
        <v>Dec</v>
      </c>
      <c r="K877" t="s">
        <v>38</v>
      </c>
      <c r="L877" t="s">
        <v>1847</v>
      </c>
      <c r="M877" s="14" t="s">
        <v>1848</v>
      </c>
      <c r="N877" t="s">
        <v>81</v>
      </c>
      <c r="O877" t="s">
        <v>26</v>
      </c>
      <c r="P877" t="s">
        <v>859</v>
      </c>
      <c r="Q877" t="s">
        <v>546</v>
      </c>
      <c r="R877" s="5">
        <v>65807</v>
      </c>
      <c r="S877" t="s">
        <v>84</v>
      </c>
      <c r="T877" t="s">
        <v>2505</v>
      </c>
      <c r="U877" t="s">
        <v>31</v>
      </c>
      <c r="V877" t="s">
        <v>53</v>
      </c>
      <c r="W877" t="s">
        <v>2506</v>
      </c>
      <c r="X877" s="9">
        <v>9.68</v>
      </c>
      <c r="Y877">
        <v>2</v>
      </c>
      <c r="Z877" s="12">
        <v>0</v>
      </c>
      <c r="AA877" s="9">
        <v>3.7751999999999999</v>
      </c>
      <c r="AB877" t="str">
        <f>IF(AND(SalesData[[#This Row],[Profit]]=0,SalesData[[#This Row],[Sales]]&gt;0),"Zero-Profit Order","OK")</f>
        <v>OK</v>
      </c>
      <c r="AC877" s="9">
        <f>IFERROR(SalesData[[#This Row],[Profit]]/SalesData[[#This Row],[Sales]],0)</f>
        <v>0.39</v>
      </c>
      <c r="AE877"/>
    </row>
    <row r="878" spans="1:31" x14ac:dyDescent="0.25">
      <c r="A878">
        <v>6743</v>
      </c>
      <c r="B878" t="s">
        <v>3542</v>
      </c>
      <c r="C878" s="2">
        <v>42345</v>
      </c>
      <c r="D878" s="13">
        <v>43046</v>
      </c>
      <c r="E878" s="8">
        <f>IF(SalesData[[#This Row],[Ship Date]]&lt;SalesData[[#This Row],[Order Date]], SalesData[[#This Row],[Ship Date]], SalesData[[#This Row],[Order Date]])</f>
        <v>42345</v>
      </c>
      <c r="F878" s="8">
        <f>IF(SalesData[[#This Row],[Ship Date]]&lt;SalesData[[#This Row],[Order Date]], SalesData[[#This Row],[Order Date]], SalesData[[#This Row],[Ship Date]])</f>
        <v>43046</v>
      </c>
      <c r="G878" s="11">
        <f>SalesData[[#This Row],[Shipdate fixed]] - SalesData[[#This Row],[Orderdate fixed]]</f>
        <v>701</v>
      </c>
      <c r="H878" s="11">
        <f>YEAR(SalesData[[#This Row],[Orderdate fixed]])</f>
        <v>2015</v>
      </c>
      <c r="I878" s="11" t="str">
        <f>"Q"&amp;ROUNDUP(MONTH(SalesData[[#This Row],[Orderdate fixed]])/3,0)</f>
        <v>Q4</v>
      </c>
      <c r="J878" s="8" t="str">
        <f>TEXT(SalesData[[#This Row],[Orderdate fixed]],"mmm")</f>
        <v>Dec</v>
      </c>
      <c r="K878" t="s">
        <v>38</v>
      </c>
      <c r="L878" t="s">
        <v>385</v>
      </c>
      <c r="M878" s="14" t="s">
        <v>386</v>
      </c>
      <c r="N878" t="s">
        <v>25</v>
      </c>
      <c r="O878" t="s">
        <v>26</v>
      </c>
      <c r="P878" t="s">
        <v>49</v>
      </c>
      <c r="Q878" t="s">
        <v>50</v>
      </c>
      <c r="R878" s="5">
        <v>90008</v>
      </c>
      <c r="S878" t="s">
        <v>51</v>
      </c>
      <c r="T878" t="s">
        <v>122</v>
      </c>
      <c r="U878" t="s">
        <v>31</v>
      </c>
      <c r="V878" t="s">
        <v>35</v>
      </c>
      <c r="W878" t="s">
        <v>201</v>
      </c>
      <c r="X878" s="9">
        <v>122.136</v>
      </c>
      <c r="Y878">
        <v>3</v>
      </c>
      <c r="Z878" s="12">
        <v>0.2</v>
      </c>
      <c r="AA878" s="9">
        <v>-13.7403</v>
      </c>
      <c r="AB878" t="str">
        <f>IF(AND(SalesData[[#This Row],[Profit]]=0,SalesData[[#This Row],[Sales]]&gt;0),"Zero-Profit Order","OK")</f>
        <v>OK</v>
      </c>
      <c r="AC878" s="9">
        <f>IFERROR(SalesData[[#This Row],[Profit]]/SalesData[[#This Row],[Sales]],0)</f>
        <v>-0.1125</v>
      </c>
      <c r="AE878"/>
    </row>
    <row r="879" spans="1:31" x14ac:dyDescent="0.25">
      <c r="A879">
        <v>2276</v>
      </c>
      <c r="B879" t="s">
        <v>1779</v>
      </c>
      <c r="C879" s="2">
        <v>41676</v>
      </c>
      <c r="D879" s="13">
        <v>41861</v>
      </c>
      <c r="E879" s="8">
        <f>IF(SalesData[[#This Row],[Ship Date]]&lt;SalesData[[#This Row],[Order Date]], SalesData[[#This Row],[Ship Date]], SalesData[[#This Row],[Order Date]])</f>
        <v>41676</v>
      </c>
      <c r="F879" s="8">
        <f>IF(SalesData[[#This Row],[Ship Date]]&lt;SalesData[[#This Row],[Order Date]], SalesData[[#This Row],[Order Date]], SalesData[[#This Row],[Ship Date]])</f>
        <v>41861</v>
      </c>
      <c r="G879" s="11">
        <f>SalesData[[#This Row],[Shipdate fixed]] - SalesData[[#This Row],[Orderdate fixed]]</f>
        <v>185</v>
      </c>
      <c r="H879" s="11">
        <f>YEAR(SalesData[[#This Row],[Orderdate fixed]])</f>
        <v>2014</v>
      </c>
      <c r="I879" s="11" t="str">
        <f>"Q"&amp;ROUNDUP(MONTH(SalesData[[#This Row],[Orderdate fixed]])/3,0)</f>
        <v>Q1</v>
      </c>
      <c r="J879" s="8" t="str">
        <f>TEXT(SalesData[[#This Row],[Orderdate fixed]],"mmm")</f>
        <v>Feb</v>
      </c>
      <c r="K879" t="s">
        <v>22</v>
      </c>
      <c r="L879" t="s">
        <v>413</v>
      </c>
      <c r="M879" s="14" t="s">
        <v>414</v>
      </c>
      <c r="N879" t="s">
        <v>81</v>
      </c>
      <c r="O879" t="s">
        <v>26</v>
      </c>
      <c r="P879" t="s">
        <v>49</v>
      </c>
      <c r="Q879" t="s">
        <v>50</v>
      </c>
      <c r="R879" s="5">
        <v>90036</v>
      </c>
      <c r="S879" t="s">
        <v>51</v>
      </c>
      <c r="T879" t="s">
        <v>63</v>
      </c>
      <c r="U879" t="s">
        <v>31</v>
      </c>
      <c r="V879" t="s">
        <v>35</v>
      </c>
      <c r="W879" t="s">
        <v>64</v>
      </c>
      <c r="X879" s="9">
        <v>122.352</v>
      </c>
      <c r="Y879">
        <v>3</v>
      </c>
      <c r="Z879" s="12">
        <v>0.2</v>
      </c>
      <c r="AA879" s="9">
        <v>13.7646</v>
      </c>
      <c r="AB879" t="str">
        <f>IF(AND(SalesData[[#This Row],[Profit]]=0,SalesData[[#This Row],[Sales]]&gt;0),"Zero-Profit Order","OK")</f>
        <v>OK</v>
      </c>
      <c r="AC879" s="9">
        <f>IFERROR(SalesData[[#This Row],[Profit]]/SalesData[[#This Row],[Sales]],0)</f>
        <v>0.11249999999999999</v>
      </c>
      <c r="AE879"/>
    </row>
    <row r="880" spans="1:31" x14ac:dyDescent="0.25">
      <c r="A880">
        <v>4533</v>
      </c>
      <c r="B880" t="s">
        <v>2839</v>
      </c>
      <c r="C880" s="2">
        <v>41763</v>
      </c>
      <c r="D880" s="13">
        <v>41922</v>
      </c>
      <c r="E880" s="8">
        <f>IF(SalesData[[#This Row],[Ship Date]]&lt;SalesData[[#This Row],[Order Date]], SalesData[[#This Row],[Ship Date]], SalesData[[#This Row],[Order Date]])</f>
        <v>41763</v>
      </c>
      <c r="F880" s="8">
        <f>IF(SalesData[[#This Row],[Ship Date]]&lt;SalesData[[#This Row],[Order Date]], SalesData[[#This Row],[Order Date]], SalesData[[#This Row],[Ship Date]])</f>
        <v>41922</v>
      </c>
      <c r="G880" s="11">
        <f>SalesData[[#This Row],[Shipdate fixed]] - SalesData[[#This Row],[Orderdate fixed]]</f>
        <v>159</v>
      </c>
      <c r="H880" s="11">
        <f>YEAR(SalesData[[#This Row],[Orderdate fixed]])</f>
        <v>2014</v>
      </c>
      <c r="I880" s="11" t="str">
        <f>"Q"&amp;ROUNDUP(MONTH(SalesData[[#This Row],[Orderdate fixed]])/3,0)</f>
        <v>Q2</v>
      </c>
      <c r="J880" s="8" t="str">
        <f>TEXT(SalesData[[#This Row],[Orderdate fixed]],"mmm")</f>
        <v>May</v>
      </c>
      <c r="K880" t="s">
        <v>407</v>
      </c>
      <c r="L880" t="s">
        <v>498</v>
      </c>
      <c r="M880" s="14" t="s">
        <v>499</v>
      </c>
      <c r="N880" t="s">
        <v>90</v>
      </c>
      <c r="O880" t="s">
        <v>26</v>
      </c>
      <c r="P880" t="s">
        <v>2840</v>
      </c>
      <c r="Q880" t="s">
        <v>50</v>
      </c>
      <c r="R880" s="5">
        <v>95336</v>
      </c>
      <c r="S880" t="s">
        <v>51</v>
      </c>
      <c r="T880" t="s">
        <v>63</v>
      </c>
      <c r="U880" t="s">
        <v>31</v>
      </c>
      <c r="V880" t="s">
        <v>35</v>
      </c>
      <c r="W880" t="s">
        <v>64</v>
      </c>
      <c r="X880" s="9">
        <v>122.352</v>
      </c>
      <c r="Y880">
        <v>3</v>
      </c>
      <c r="Z880" s="12">
        <v>0.2</v>
      </c>
      <c r="AA880" s="9">
        <v>13.7646</v>
      </c>
      <c r="AB880" t="str">
        <f>IF(AND(SalesData[[#This Row],[Profit]]=0,SalesData[[#This Row],[Sales]]&gt;0),"Zero-Profit Order","OK")</f>
        <v>OK</v>
      </c>
      <c r="AC880" s="9">
        <f>IFERROR(SalesData[[#This Row],[Profit]]/SalesData[[#This Row],[Sales]],0)</f>
        <v>0.11249999999999999</v>
      </c>
      <c r="AE880"/>
    </row>
    <row r="881" spans="1:31" x14ac:dyDescent="0.25">
      <c r="A881">
        <v>5294</v>
      </c>
      <c r="B881" t="s">
        <v>3092</v>
      </c>
      <c r="C881" s="2">
        <v>42982</v>
      </c>
      <c r="D881" s="13">
        <v>42368</v>
      </c>
      <c r="E881" s="8">
        <f>IF(SalesData[[#This Row],[Ship Date]]&lt;SalesData[[#This Row],[Order Date]], SalesData[[#This Row],[Ship Date]], SalesData[[#This Row],[Order Date]])</f>
        <v>42368</v>
      </c>
      <c r="F881" s="8">
        <f>IF(SalesData[[#This Row],[Ship Date]]&lt;SalesData[[#This Row],[Order Date]], SalesData[[#This Row],[Order Date]], SalesData[[#This Row],[Ship Date]])</f>
        <v>42982</v>
      </c>
      <c r="G881" s="11">
        <f>SalesData[[#This Row],[Shipdate fixed]] - SalesData[[#This Row],[Orderdate fixed]]</f>
        <v>614</v>
      </c>
      <c r="H881" s="11">
        <f>YEAR(SalesData[[#This Row],[Orderdate fixed]])</f>
        <v>2015</v>
      </c>
      <c r="I881" s="11" t="str">
        <f>"Q"&amp;ROUNDUP(MONTH(SalesData[[#This Row],[Orderdate fixed]])/3,0)</f>
        <v>Q4</v>
      </c>
      <c r="J881" s="8" t="str">
        <f>TEXT(SalesData[[#This Row],[Orderdate fixed]],"mmm")</f>
        <v>Dec</v>
      </c>
      <c r="K881" t="s">
        <v>38</v>
      </c>
      <c r="L881" t="s">
        <v>1353</v>
      </c>
      <c r="M881" s="14" t="s">
        <v>1354</v>
      </c>
      <c r="N881" t="s">
        <v>25</v>
      </c>
      <c r="O881" t="s">
        <v>26</v>
      </c>
      <c r="P881" t="s">
        <v>259</v>
      </c>
      <c r="Q881" t="s">
        <v>215</v>
      </c>
      <c r="R881" s="5">
        <v>44256</v>
      </c>
      <c r="S881" t="s">
        <v>62</v>
      </c>
      <c r="T881" t="s">
        <v>1043</v>
      </c>
      <c r="U881" t="s">
        <v>31</v>
      </c>
      <c r="V881" t="s">
        <v>44</v>
      </c>
      <c r="W881" t="s">
        <v>1044</v>
      </c>
      <c r="X881" s="9">
        <v>51.588000000000001</v>
      </c>
      <c r="Y881">
        <v>1</v>
      </c>
      <c r="Z881" s="12">
        <v>0.4</v>
      </c>
      <c r="AA881" s="9">
        <v>-15.4764</v>
      </c>
      <c r="AB881" t="str">
        <f>IF(AND(SalesData[[#This Row],[Profit]]=0,SalesData[[#This Row],[Sales]]&gt;0),"Zero-Profit Order","OK")</f>
        <v>OK</v>
      </c>
      <c r="AC881" s="9">
        <f>IFERROR(SalesData[[#This Row],[Profit]]/SalesData[[#This Row],[Sales]],0)</f>
        <v>-0.3</v>
      </c>
      <c r="AE881"/>
    </row>
    <row r="882" spans="1:31" x14ac:dyDescent="0.25">
      <c r="A882">
        <v>7337</v>
      </c>
      <c r="B882" t="s">
        <v>3708</v>
      </c>
      <c r="C882" s="2">
        <v>42962</v>
      </c>
      <c r="D882" s="13">
        <v>42368</v>
      </c>
      <c r="E882" s="8">
        <f>IF(SalesData[[#This Row],[Ship Date]]&lt;SalesData[[#This Row],[Order Date]], SalesData[[#This Row],[Ship Date]], SalesData[[#This Row],[Order Date]])</f>
        <v>42368</v>
      </c>
      <c r="F882" s="8">
        <f>IF(SalesData[[#This Row],[Ship Date]]&lt;SalesData[[#This Row],[Order Date]], SalesData[[#This Row],[Order Date]], SalesData[[#This Row],[Ship Date]])</f>
        <v>42962</v>
      </c>
      <c r="G882" s="11">
        <f>SalesData[[#This Row],[Shipdate fixed]] - SalesData[[#This Row],[Orderdate fixed]]</f>
        <v>594</v>
      </c>
      <c r="H882" s="11">
        <f>YEAR(SalesData[[#This Row],[Orderdate fixed]])</f>
        <v>2015</v>
      </c>
      <c r="I882" s="11" t="str">
        <f>"Q"&amp;ROUNDUP(MONTH(SalesData[[#This Row],[Orderdate fixed]])/3,0)</f>
        <v>Q4</v>
      </c>
      <c r="J882" s="8" t="str">
        <f>TEXT(SalesData[[#This Row],[Orderdate fixed]],"mmm")</f>
        <v>Dec</v>
      </c>
      <c r="K882" t="s">
        <v>38</v>
      </c>
      <c r="L882" t="s">
        <v>1787</v>
      </c>
      <c r="M882" s="14" t="s">
        <v>1788</v>
      </c>
      <c r="N882" t="s">
        <v>25</v>
      </c>
      <c r="O882" t="s">
        <v>26</v>
      </c>
      <c r="P882" t="s">
        <v>158</v>
      </c>
      <c r="Q882" t="s">
        <v>109</v>
      </c>
      <c r="R882" s="5">
        <v>10024</v>
      </c>
      <c r="S882" t="s">
        <v>62</v>
      </c>
      <c r="T882" t="s">
        <v>243</v>
      </c>
      <c r="U882" t="s">
        <v>31</v>
      </c>
      <c r="V882" t="s">
        <v>32</v>
      </c>
      <c r="W882" t="s">
        <v>244</v>
      </c>
      <c r="X882" s="9">
        <v>449.56799999999998</v>
      </c>
      <c r="Y882">
        <v>2</v>
      </c>
      <c r="Z882" s="12">
        <v>0.2</v>
      </c>
      <c r="AA882" s="9">
        <v>56.195999999999998</v>
      </c>
      <c r="AB882" t="str">
        <f>IF(AND(SalesData[[#This Row],[Profit]]=0,SalesData[[#This Row],[Sales]]&gt;0),"Zero-Profit Order","OK")</f>
        <v>OK</v>
      </c>
      <c r="AC882" s="9">
        <f>IFERROR(SalesData[[#This Row],[Profit]]/SalesData[[#This Row],[Sales]],0)</f>
        <v>0.125</v>
      </c>
      <c r="AE882"/>
    </row>
    <row r="883" spans="1:31" x14ac:dyDescent="0.25">
      <c r="A883">
        <v>7239</v>
      </c>
      <c r="B883" t="s">
        <v>3663</v>
      </c>
      <c r="C883" s="2">
        <v>42953</v>
      </c>
      <c r="D883" s="13">
        <v>42734</v>
      </c>
      <c r="E883" s="8">
        <f>IF(SalesData[[#This Row],[Ship Date]]&lt;SalesData[[#This Row],[Order Date]], SalesData[[#This Row],[Ship Date]], SalesData[[#This Row],[Order Date]])</f>
        <v>42734</v>
      </c>
      <c r="F883" s="8">
        <f>IF(SalesData[[#This Row],[Ship Date]]&lt;SalesData[[#This Row],[Order Date]], SalesData[[#This Row],[Order Date]], SalesData[[#This Row],[Ship Date]])</f>
        <v>42953</v>
      </c>
      <c r="G883" s="11">
        <f>SalesData[[#This Row],[Shipdate fixed]] - SalesData[[#This Row],[Orderdate fixed]]</f>
        <v>219</v>
      </c>
      <c r="H883" s="11">
        <f>YEAR(SalesData[[#This Row],[Orderdate fixed]])</f>
        <v>2016</v>
      </c>
      <c r="I883" s="11" t="str">
        <f>"Q"&amp;ROUNDUP(MONTH(SalesData[[#This Row],[Orderdate fixed]])/3,0)</f>
        <v>Q4</v>
      </c>
      <c r="J883" s="8" t="str">
        <f>TEXT(SalesData[[#This Row],[Orderdate fixed]],"mmm")</f>
        <v>Dec</v>
      </c>
      <c r="K883" t="s">
        <v>38</v>
      </c>
      <c r="L883" t="s">
        <v>3664</v>
      </c>
      <c r="M883" s="14" t="s">
        <v>3665</v>
      </c>
      <c r="N883" t="s">
        <v>25</v>
      </c>
      <c r="O883" t="s">
        <v>26</v>
      </c>
      <c r="P883" t="s">
        <v>1472</v>
      </c>
      <c r="Q883" t="s">
        <v>50</v>
      </c>
      <c r="R883" s="5">
        <v>95123</v>
      </c>
      <c r="S883" t="s">
        <v>51</v>
      </c>
      <c r="T883" t="s">
        <v>2139</v>
      </c>
      <c r="U883" t="s">
        <v>31</v>
      </c>
      <c r="V883" t="s">
        <v>53</v>
      </c>
      <c r="W883" t="s">
        <v>2140</v>
      </c>
      <c r="X883" s="9">
        <v>43.96</v>
      </c>
      <c r="Y883">
        <v>7</v>
      </c>
      <c r="Z883" s="12">
        <v>0</v>
      </c>
      <c r="AA883" s="9">
        <v>18.463200000000001</v>
      </c>
      <c r="AB883" t="str">
        <f>IF(AND(SalesData[[#This Row],[Profit]]=0,SalesData[[#This Row],[Sales]]&gt;0),"Zero-Profit Order","OK")</f>
        <v>OK</v>
      </c>
      <c r="AC883" s="9">
        <f>IFERROR(SalesData[[#This Row],[Profit]]/SalesData[[#This Row],[Sales]],0)</f>
        <v>0.42</v>
      </c>
      <c r="AE883"/>
    </row>
    <row r="884" spans="1:31" x14ac:dyDescent="0.25">
      <c r="A884">
        <v>7396</v>
      </c>
      <c r="B884" t="s">
        <v>3720</v>
      </c>
      <c r="C884" s="2">
        <v>42969</v>
      </c>
      <c r="D884" s="13">
        <v>42734</v>
      </c>
      <c r="E884" s="8">
        <f>IF(SalesData[[#This Row],[Ship Date]]&lt;SalesData[[#This Row],[Order Date]], SalesData[[#This Row],[Ship Date]], SalesData[[#This Row],[Order Date]])</f>
        <v>42734</v>
      </c>
      <c r="F884" s="8">
        <f>IF(SalesData[[#This Row],[Ship Date]]&lt;SalesData[[#This Row],[Order Date]], SalesData[[#This Row],[Order Date]], SalesData[[#This Row],[Ship Date]])</f>
        <v>42969</v>
      </c>
      <c r="G884" s="11">
        <f>SalesData[[#This Row],[Shipdate fixed]] - SalesData[[#This Row],[Orderdate fixed]]</f>
        <v>235</v>
      </c>
      <c r="H884" s="11">
        <f>YEAR(SalesData[[#This Row],[Orderdate fixed]])</f>
        <v>2016</v>
      </c>
      <c r="I884" s="11" t="str">
        <f>"Q"&amp;ROUNDUP(MONTH(SalesData[[#This Row],[Orderdate fixed]])/3,0)</f>
        <v>Q4</v>
      </c>
      <c r="J884" s="8" t="str">
        <f>TEXT(SalesData[[#This Row],[Orderdate fixed]],"mmm")</f>
        <v>Dec</v>
      </c>
      <c r="K884" t="s">
        <v>38</v>
      </c>
      <c r="L884" t="s">
        <v>3175</v>
      </c>
      <c r="M884" s="14" t="s">
        <v>3176</v>
      </c>
      <c r="N884" t="s">
        <v>81</v>
      </c>
      <c r="O884" t="s">
        <v>26</v>
      </c>
      <c r="P884" t="s">
        <v>158</v>
      </c>
      <c r="Q884" t="s">
        <v>109</v>
      </c>
      <c r="R884" s="5">
        <v>10024</v>
      </c>
      <c r="S884" t="s">
        <v>62</v>
      </c>
      <c r="T884" t="s">
        <v>1228</v>
      </c>
      <c r="U884" t="s">
        <v>31</v>
      </c>
      <c r="V884" t="s">
        <v>44</v>
      </c>
      <c r="W884" t="s">
        <v>1229</v>
      </c>
      <c r="X884" s="9">
        <v>313.17599999999999</v>
      </c>
      <c r="Y884">
        <v>2</v>
      </c>
      <c r="Z884" s="12">
        <v>0.4</v>
      </c>
      <c r="AA884" s="9">
        <v>-120.0508</v>
      </c>
      <c r="AB884" t="str">
        <f>IF(AND(SalesData[[#This Row],[Profit]]=0,SalesData[[#This Row],[Sales]]&gt;0),"Zero-Profit Order","OK")</f>
        <v>OK</v>
      </c>
      <c r="AC884" s="9">
        <f>IFERROR(SalesData[[#This Row],[Profit]]/SalesData[[#This Row],[Sales]],0)</f>
        <v>-0.38333333333333336</v>
      </c>
      <c r="AE884"/>
    </row>
    <row r="885" spans="1:31" x14ac:dyDescent="0.25">
      <c r="A885">
        <v>5064</v>
      </c>
      <c r="B885" t="s">
        <v>3010</v>
      </c>
      <c r="C885" s="2">
        <v>41916</v>
      </c>
      <c r="D885" s="13">
        <v>42343</v>
      </c>
      <c r="E885" s="8">
        <f>IF(SalesData[[#This Row],[Ship Date]]&lt;SalesData[[#This Row],[Order Date]], SalesData[[#This Row],[Ship Date]], SalesData[[#This Row],[Order Date]])</f>
        <v>41916</v>
      </c>
      <c r="F885" s="8">
        <f>IF(SalesData[[#This Row],[Ship Date]]&lt;SalesData[[#This Row],[Order Date]], SalesData[[#This Row],[Order Date]], SalesData[[#This Row],[Ship Date]])</f>
        <v>42343</v>
      </c>
      <c r="G885" s="11">
        <f>SalesData[[#This Row],[Shipdate fixed]] - SalesData[[#This Row],[Orderdate fixed]]</f>
        <v>427</v>
      </c>
      <c r="H885" s="11">
        <f>YEAR(SalesData[[#This Row],[Orderdate fixed]])</f>
        <v>2014</v>
      </c>
      <c r="I885" s="11" t="str">
        <f>"Q"&amp;ROUNDUP(MONTH(SalesData[[#This Row],[Orderdate fixed]])/3,0)</f>
        <v>Q4</v>
      </c>
      <c r="J885" s="8" t="str">
        <f>TEXT(SalesData[[#This Row],[Orderdate fixed]],"mmm")</f>
        <v>Oct</v>
      </c>
      <c r="K885" t="s">
        <v>38</v>
      </c>
      <c r="L885" t="s">
        <v>914</v>
      </c>
      <c r="M885" s="14" t="s">
        <v>915</v>
      </c>
      <c r="N885" t="s">
        <v>25</v>
      </c>
      <c r="O885" t="s">
        <v>26</v>
      </c>
      <c r="P885" t="s">
        <v>151</v>
      </c>
      <c r="Q885" t="s">
        <v>152</v>
      </c>
      <c r="R885" s="5">
        <v>55407</v>
      </c>
      <c r="S885" t="s">
        <v>84</v>
      </c>
      <c r="T885" t="s">
        <v>577</v>
      </c>
      <c r="U885" t="s">
        <v>31</v>
      </c>
      <c r="V885" t="s">
        <v>53</v>
      </c>
      <c r="W885" t="s">
        <v>578</v>
      </c>
      <c r="X885" s="9">
        <v>123.96</v>
      </c>
      <c r="Y885">
        <v>3</v>
      </c>
      <c r="Z885" s="12">
        <v>0</v>
      </c>
      <c r="AA885" s="9">
        <v>11.1564</v>
      </c>
      <c r="AB885" t="str">
        <f>IF(AND(SalesData[[#This Row],[Profit]]=0,SalesData[[#This Row],[Sales]]&gt;0),"Zero-Profit Order","OK")</f>
        <v>OK</v>
      </c>
      <c r="AC885" s="9">
        <f>IFERROR(SalesData[[#This Row],[Profit]]/SalesData[[#This Row],[Sales]],0)</f>
        <v>0.09</v>
      </c>
      <c r="AE885"/>
    </row>
    <row r="886" spans="1:31" x14ac:dyDescent="0.25">
      <c r="A886">
        <v>4633</v>
      </c>
      <c r="B886" t="s">
        <v>2884</v>
      </c>
      <c r="C886" s="2">
        <v>42292</v>
      </c>
      <c r="D886" s="13">
        <v>42955</v>
      </c>
      <c r="E886" s="8">
        <f>IF(SalesData[[#This Row],[Ship Date]]&lt;SalesData[[#This Row],[Order Date]], SalesData[[#This Row],[Ship Date]], SalesData[[#This Row],[Order Date]])</f>
        <v>42292</v>
      </c>
      <c r="F886" s="8">
        <f>IF(SalesData[[#This Row],[Ship Date]]&lt;SalesData[[#This Row],[Order Date]], SalesData[[#This Row],[Order Date]], SalesData[[#This Row],[Ship Date]])</f>
        <v>42955</v>
      </c>
      <c r="G886" s="11">
        <f>SalesData[[#This Row],[Shipdate fixed]] - SalesData[[#This Row],[Orderdate fixed]]</f>
        <v>663</v>
      </c>
      <c r="H886" s="11">
        <f>YEAR(SalesData[[#This Row],[Orderdate fixed]])</f>
        <v>2015</v>
      </c>
      <c r="I886" s="11" t="str">
        <f>"Q"&amp;ROUNDUP(MONTH(SalesData[[#This Row],[Orderdate fixed]])/3,0)</f>
        <v>Q4</v>
      </c>
      <c r="J886" s="8" t="str">
        <f>TEXT(SalesData[[#This Row],[Orderdate fixed]],"mmm")</f>
        <v>Oct</v>
      </c>
      <c r="K886" t="s">
        <v>22</v>
      </c>
      <c r="L886" t="s">
        <v>614</v>
      </c>
      <c r="M886" s="14" t="s">
        <v>615</v>
      </c>
      <c r="N886" t="s">
        <v>25</v>
      </c>
      <c r="O886" t="s">
        <v>26</v>
      </c>
      <c r="P886" t="s">
        <v>310</v>
      </c>
      <c r="Q886" t="s">
        <v>50</v>
      </c>
      <c r="R886" s="5">
        <v>94122</v>
      </c>
      <c r="S886" t="s">
        <v>51</v>
      </c>
      <c r="T886" t="s">
        <v>577</v>
      </c>
      <c r="U886" t="s">
        <v>31</v>
      </c>
      <c r="V886" t="s">
        <v>53</v>
      </c>
      <c r="W886" t="s">
        <v>578</v>
      </c>
      <c r="X886" s="9">
        <v>123.96</v>
      </c>
      <c r="Y886">
        <v>3</v>
      </c>
      <c r="Z886" s="12">
        <v>0</v>
      </c>
      <c r="AA886" s="9">
        <v>11.1564</v>
      </c>
      <c r="AB886" t="str">
        <f>IF(AND(SalesData[[#This Row],[Profit]]=0,SalesData[[#This Row],[Sales]]&gt;0),"Zero-Profit Order","OK")</f>
        <v>OK</v>
      </c>
      <c r="AC886" s="9">
        <f>IFERROR(SalesData[[#This Row],[Profit]]/SalesData[[#This Row],[Sales]],0)</f>
        <v>0.09</v>
      </c>
      <c r="AE886"/>
    </row>
    <row r="887" spans="1:31" x14ac:dyDescent="0.25">
      <c r="A887">
        <v>6631</v>
      </c>
      <c r="B887" t="s">
        <v>3514</v>
      </c>
      <c r="C887" s="2">
        <v>42967</v>
      </c>
      <c r="D887" s="13">
        <v>42734</v>
      </c>
      <c r="E887" s="8">
        <f>IF(SalesData[[#This Row],[Ship Date]]&lt;SalesData[[#This Row],[Order Date]], SalesData[[#This Row],[Ship Date]], SalesData[[#This Row],[Order Date]])</f>
        <v>42734</v>
      </c>
      <c r="F887" s="8">
        <f>IF(SalesData[[#This Row],[Ship Date]]&lt;SalesData[[#This Row],[Order Date]], SalesData[[#This Row],[Order Date]], SalesData[[#This Row],[Ship Date]])</f>
        <v>42967</v>
      </c>
      <c r="G887" s="11">
        <f>SalesData[[#This Row],[Shipdate fixed]] - SalesData[[#This Row],[Orderdate fixed]]</f>
        <v>233</v>
      </c>
      <c r="H887" s="11">
        <f>YEAR(SalesData[[#This Row],[Orderdate fixed]])</f>
        <v>2016</v>
      </c>
      <c r="I887" s="11" t="str">
        <f>"Q"&amp;ROUNDUP(MONTH(SalesData[[#This Row],[Orderdate fixed]])/3,0)</f>
        <v>Q4</v>
      </c>
      <c r="J887" s="8" t="str">
        <f>TEXT(SalesData[[#This Row],[Orderdate fixed]],"mmm")</f>
        <v>Dec</v>
      </c>
      <c r="K887" t="s">
        <v>38</v>
      </c>
      <c r="L887" t="s">
        <v>1590</v>
      </c>
      <c r="M887" s="14" t="s">
        <v>1591</v>
      </c>
      <c r="N887" t="s">
        <v>25</v>
      </c>
      <c r="O887" t="s">
        <v>26</v>
      </c>
      <c r="P887" t="s">
        <v>176</v>
      </c>
      <c r="Q887" t="s">
        <v>177</v>
      </c>
      <c r="R887" s="5">
        <v>98115</v>
      </c>
      <c r="S887" t="s">
        <v>51</v>
      </c>
      <c r="T887" t="s">
        <v>1287</v>
      </c>
      <c r="U887" t="s">
        <v>31</v>
      </c>
      <c r="V887" t="s">
        <v>35</v>
      </c>
      <c r="W887" t="s">
        <v>1288</v>
      </c>
      <c r="X887" s="9">
        <v>698.35199999999998</v>
      </c>
      <c r="Y887">
        <v>3</v>
      </c>
      <c r="Z887" s="12">
        <v>0.2</v>
      </c>
      <c r="AA887" s="9">
        <v>52.376399999999997</v>
      </c>
      <c r="AB887" t="str">
        <f>IF(AND(SalesData[[#This Row],[Profit]]=0,SalesData[[#This Row],[Sales]]&gt;0),"Zero-Profit Order","OK")</f>
        <v>OK</v>
      </c>
      <c r="AC887" s="9">
        <f>IFERROR(SalesData[[#This Row],[Profit]]/SalesData[[#This Row],[Sales]],0)</f>
        <v>7.4999999999999997E-2</v>
      </c>
      <c r="AE887"/>
    </row>
    <row r="888" spans="1:31" x14ac:dyDescent="0.25">
      <c r="A888">
        <v>7397</v>
      </c>
      <c r="B888" t="s">
        <v>3720</v>
      </c>
      <c r="C888" s="2">
        <v>42970</v>
      </c>
      <c r="D888" s="13">
        <v>42734</v>
      </c>
      <c r="E888" s="8">
        <f>IF(SalesData[[#This Row],[Ship Date]]&lt;SalesData[[#This Row],[Order Date]], SalesData[[#This Row],[Ship Date]], SalesData[[#This Row],[Order Date]])</f>
        <v>42734</v>
      </c>
      <c r="F888" s="8">
        <f>IF(SalesData[[#This Row],[Ship Date]]&lt;SalesData[[#This Row],[Order Date]], SalesData[[#This Row],[Order Date]], SalesData[[#This Row],[Ship Date]])</f>
        <v>42970</v>
      </c>
      <c r="G888" s="11">
        <f>SalesData[[#This Row],[Shipdate fixed]] - SalesData[[#This Row],[Orderdate fixed]]</f>
        <v>236</v>
      </c>
      <c r="H888" s="11">
        <f>YEAR(SalesData[[#This Row],[Orderdate fixed]])</f>
        <v>2016</v>
      </c>
      <c r="I888" s="11" t="str">
        <f>"Q"&amp;ROUNDUP(MONTH(SalesData[[#This Row],[Orderdate fixed]])/3,0)</f>
        <v>Q4</v>
      </c>
      <c r="J888" s="8" t="str">
        <f>TEXT(SalesData[[#This Row],[Orderdate fixed]],"mmm")</f>
        <v>Dec</v>
      </c>
      <c r="K888" t="s">
        <v>38</v>
      </c>
      <c r="L888" t="s">
        <v>3175</v>
      </c>
      <c r="M888" s="14" t="s">
        <v>3176</v>
      </c>
      <c r="N888" t="s">
        <v>81</v>
      </c>
      <c r="O888" t="s">
        <v>26</v>
      </c>
      <c r="P888" t="s">
        <v>158</v>
      </c>
      <c r="Q888" t="s">
        <v>109</v>
      </c>
      <c r="R888" s="5">
        <v>10024</v>
      </c>
      <c r="S888" t="s">
        <v>62</v>
      </c>
      <c r="T888" t="s">
        <v>776</v>
      </c>
      <c r="U888" t="s">
        <v>31</v>
      </c>
      <c r="V888" t="s">
        <v>35</v>
      </c>
      <c r="W888" t="s">
        <v>777</v>
      </c>
      <c r="X888" s="9">
        <v>866.64599999999996</v>
      </c>
      <c r="Y888">
        <v>3</v>
      </c>
      <c r="Z888" s="12">
        <v>0.1</v>
      </c>
      <c r="AA888" s="9">
        <v>173.32919999999999</v>
      </c>
      <c r="AB888" t="str">
        <f>IF(AND(SalesData[[#This Row],[Profit]]=0,SalesData[[#This Row],[Sales]]&gt;0),"Zero-Profit Order","OK")</f>
        <v>OK</v>
      </c>
      <c r="AC888" s="9">
        <f>IFERROR(SalesData[[#This Row],[Profit]]/SalesData[[#This Row],[Sales]],0)</f>
        <v>0.19999999999999998</v>
      </c>
      <c r="AE888"/>
    </row>
    <row r="889" spans="1:31" x14ac:dyDescent="0.25">
      <c r="A889">
        <v>2818</v>
      </c>
      <c r="B889" t="s">
        <v>2093</v>
      </c>
      <c r="C889" s="2">
        <v>41813</v>
      </c>
      <c r="D889" s="13">
        <v>42225</v>
      </c>
      <c r="E889" s="8">
        <f>IF(SalesData[[#This Row],[Ship Date]]&lt;SalesData[[#This Row],[Order Date]], SalesData[[#This Row],[Ship Date]], SalesData[[#This Row],[Order Date]])</f>
        <v>41813</v>
      </c>
      <c r="F889" s="8">
        <f>IF(SalesData[[#This Row],[Ship Date]]&lt;SalesData[[#This Row],[Order Date]], SalesData[[#This Row],[Order Date]], SalesData[[#This Row],[Ship Date]])</f>
        <v>42225</v>
      </c>
      <c r="G889" s="11">
        <f>SalesData[[#This Row],[Shipdate fixed]] - SalesData[[#This Row],[Orderdate fixed]]</f>
        <v>412</v>
      </c>
      <c r="H889" s="11">
        <f>YEAR(SalesData[[#This Row],[Orderdate fixed]])</f>
        <v>2014</v>
      </c>
      <c r="I889" s="11" t="str">
        <f>"Q"&amp;ROUNDUP(MONTH(SalesData[[#This Row],[Orderdate fixed]])/3,0)</f>
        <v>Q2</v>
      </c>
      <c r="J889" s="8" t="str">
        <f>TEXT(SalesData[[#This Row],[Orderdate fixed]],"mmm")</f>
        <v>Jun</v>
      </c>
      <c r="K889" t="s">
        <v>38</v>
      </c>
      <c r="L889" t="s">
        <v>2094</v>
      </c>
      <c r="M889" s="14" t="s">
        <v>2095</v>
      </c>
      <c r="N889" t="s">
        <v>90</v>
      </c>
      <c r="O889" t="s">
        <v>26</v>
      </c>
      <c r="P889" t="s">
        <v>221</v>
      </c>
      <c r="Q889" t="s">
        <v>415</v>
      </c>
      <c r="R889" s="5">
        <v>2038</v>
      </c>
      <c r="S889" t="s">
        <v>62</v>
      </c>
      <c r="T889" t="s">
        <v>1777</v>
      </c>
      <c r="U889" t="s">
        <v>31</v>
      </c>
      <c r="V889" t="s">
        <v>53</v>
      </c>
      <c r="W889" t="s">
        <v>1778</v>
      </c>
      <c r="X889" s="9">
        <v>124.36</v>
      </c>
      <c r="Y889">
        <v>2</v>
      </c>
      <c r="Z889" s="12">
        <v>0</v>
      </c>
      <c r="AA889" s="9">
        <v>27.359200000000001</v>
      </c>
      <c r="AB889" t="str">
        <f>IF(AND(SalesData[[#This Row],[Profit]]=0,SalesData[[#This Row],[Sales]]&gt;0),"Zero-Profit Order","OK")</f>
        <v>OK</v>
      </c>
      <c r="AC889" s="9">
        <f>IFERROR(SalesData[[#This Row],[Profit]]/SalesData[[#This Row],[Sales]],0)</f>
        <v>0.22</v>
      </c>
      <c r="AE889"/>
    </row>
    <row r="890" spans="1:31" x14ac:dyDescent="0.25">
      <c r="A890">
        <v>6632</v>
      </c>
      <c r="B890" t="s">
        <v>3514</v>
      </c>
      <c r="C890" s="2">
        <v>42968</v>
      </c>
      <c r="D890" s="13">
        <v>42734</v>
      </c>
      <c r="E890" s="8">
        <f>IF(SalesData[[#This Row],[Ship Date]]&lt;SalesData[[#This Row],[Order Date]], SalesData[[#This Row],[Ship Date]], SalesData[[#This Row],[Order Date]])</f>
        <v>42734</v>
      </c>
      <c r="F890" s="8">
        <f>IF(SalesData[[#This Row],[Ship Date]]&lt;SalesData[[#This Row],[Order Date]], SalesData[[#This Row],[Order Date]], SalesData[[#This Row],[Ship Date]])</f>
        <v>42968</v>
      </c>
      <c r="G890" s="11">
        <f>SalesData[[#This Row],[Shipdate fixed]] - SalesData[[#This Row],[Orderdate fixed]]</f>
        <v>234</v>
      </c>
      <c r="H890" s="11">
        <f>YEAR(SalesData[[#This Row],[Orderdate fixed]])</f>
        <v>2016</v>
      </c>
      <c r="I890" s="11" t="str">
        <f>"Q"&amp;ROUNDUP(MONTH(SalesData[[#This Row],[Orderdate fixed]])/3,0)</f>
        <v>Q4</v>
      </c>
      <c r="J890" s="8" t="str">
        <f>TEXT(SalesData[[#This Row],[Orderdate fixed]],"mmm")</f>
        <v>Dec</v>
      </c>
      <c r="K890" t="s">
        <v>38</v>
      </c>
      <c r="L890" t="s">
        <v>1590</v>
      </c>
      <c r="M890" s="14" t="s">
        <v>1591</v>
      </c>
      <c r="N890" t="s">
        <v>25</v>
      </c>
      <c r="O890" t="s">
        <v>26</v>
      </c>
      <c r="P890" t="s">
        <v>176</v>
      </c>
      <c r="Q890" t="s">
        <v>177</v>
      </c>
      <c r="R890" s="5">
        <v>98115</v>
      </c>
      <c r="S890" t="s">
        <v>51</v>
      </c>
      <c r="T890" t="s">
        <v>1442</v>
      </c>
      <c r="U890" t="s">
        <v>31</v>
      </c>
      <c r="V890" t="s">
        <v>44</v>
      </c>
      <c r="W890" t="s">
        <v>1443</v>
      </c>
      <c r="X890" s="9">
        <v>1747.25</v>
      </c>
      <c r="Y890">
        <v>5</v>
      </c>
      <c r="Z890" s="12">
        <v>0</v>
      </c>
      <c r="AA890" s="9">
        <v>629.01</v>
      </c>
      <c r="AB890" t="str">
        <f>IF(AND(SalesData[[#This Row],[Profit]]=0,SalesData[[#This Row],[Sales]]&gt;0),"Zero-Profit Order","OK")</f>
        <v>OK</v>
      </c>
      <c r="AC890" s="9">
        <f>IFERROR(SalesData[[#This Row],[Profit]]/SalesData[[#This Row],[Sales]],0)</f>
        <v>0.36</v>
      </c>
      <c r="AE890"/>
    </row>
    <row r="891" spans="1:31" x14ac:dyDescent="0.25">
      <c r="A891">
        <v>8392</v>
      </c>
      <c r="B891" t="s">
        <v>3999</v>
      </c>
      <c r="C891" s="2">
        <v>42943</v>
      </c>
      <c r="D891" s="13">
        <v>43099</v>
      </c>
      <c r="E891" s="8">
        <f>IF(SalesData[[#This Row],[Ship Date]]&lt;SalesData[[#This Row],[Order Date]], SalesData[[#This Row],[Ship Date]], SalesData[[#This Row],[Order Date]])</f>
        <v>42943</v>
      </c>
      <c r="F891" s="8">
        <f>IF(SalesData[[#This Row],[Ship Date]]&lt;SalesData[[#This Row],[Order Date]], SalesData[[#This Row],[Order Date]], SalesData[[#This Row],[Ship Date]])</f>
        <v>43099</v>
      </c>
      <c r="G891" s="11">
        <f>SalesData[[#This Row],[Shipdate fixed]] - SalesData[[#This Row],[Orderdate fixed]]</f>
        <v>156</v>
      </c>
      <c r="H891" s="11">
        <f>YEAR(SalesData[[#This Row],[Orderdate fixed]])</f>
        <v>2017</v>
      </c>
      <c r="I891" s="11" t="str">
        <f>"Q"&amp;ROUNDUP(MONTH(SalesData[[#This Row],[Orderdate fixed]])/3,0)</f>
        <v>Q3</v>
      </c>
      <c r="J891" s="8" t="str">
        <f>TEXT(SalesData[[#This Row],[Orderdate fixed]],"mmm")</f>
        <v>Jul</v>
      </c>
      <c r="K891" t="s">
        <v>38</v>
      </c>
      <c r="L891" t="s">
        <v>2211</v>
      </c>
      <c r="M891" s="14" t="s">
        <v>2212</v>
      </c>
      <c r="N891" t="s">
        <v>90</v>
      </c>
      <c r="O891" t="s">
        <v>26</v>
      </c>
      <c r="P891" t="s">
        <v>4000</v>
      </c>
      <c r="Q891" t="s">
        <v>411</v>
      </c>
      <c r="R891" s="5">
        <v>6810</v>
      </c>
      <c r="S891" t="s">
        <v>62</v>
      </c>
      <c r="T891" t="s">
        <v>1271</v>
      </c>
      <c r="U891" t="s">
        <v>31</v>
      </c>
      <c r="V891" t="s">
        <v>53</v>
      </c>
      <c r="W891" t="s">
        <v>1272</v>
      </c>
      <c r="X891" s="9">
        <v>27.46</v>
      </c>
      <c r="Y891">
        <v>2</v>
      </c>
      <c r="Z891" s="12">
        <v>0</v>
      </c>
      <c r="AA891" s="9">
        <v>9.8856000000000002</v>
      </c>
      <c r="AB891" t="str">
        <f>IF(AND(SalesData[[#This Row],[Profit]]=0,SalesData[[#This Row],[Sales]]&gt;0),"Zero-Profit Order","OK")</f>
        <v>OK</v>
      </c>
      <c r="AC891" s="9">
        <f>IFERROR(SalesData[[#This Row],[Profit]]/SalesData[[#This Row],[Sales]],0)</f>
        <v>0.36</v>
      </c>
      <c r="AE891"/>
    </row>
    <row r="892" spans="1:31" x14ac:dyDescent="0.25">
      <c r="A892">
        <v>111</v>
      </c>
      <c r="B892" t="s">
        <v>168</v>
      </c>
      <c r="C892" s="2">
        <v>42975</v>
      </c>
      <c r="D892" s="13">
        <v>43099</v>
      </c>
      <c r="E892" s="8">
        <f>IF(SalesData[[#This Row],[Ship Date]]&lt;SalesData[[#This Row],[Order Date]], SalesData[[#This Row],[Ship Date]], SalesData[[#This Row],[Order Date]])</f>
        <v>42975</v>
      </c>
      <c r="F892" s="8">
        <f>IF(SalesData[[#This Row],[Ship Date]]&lt;SalesData[[#This Row],[Order Date]], SalesData[[#This Row],[Order Date]], SalesData[[#This Row],[Ship Date]])</f>
        <v>43099</v>
      </c>
      <c r="G892" s="11">
        <f>SalesData[[#This Row],[Shipdate fixed]] - SalesData[[#This Row],[Orderdate fixed]]</f>
        <v>124</v>
      </c>
      <c r="H892" s="11">
        <f>YEAR(SalesData[[#This Row],[Orderdate fixed]])</f>
        <v>2017</v>
      </c>
      <c r="I892" s="11" t="str">
        <f>"Q"&amp;ROUNDUP(MONTH(SalesData[[#This Row],[Orderdate fixed]])/3,0)</f>
        <v>Q3</v>
      </c>
      <c r="J892" s="8" t="str">
        <f>TEXT(SalesData[[#This Row],[Orderdate fixed]],"mmm")</f>
        <v>Aug</v>
      </c>
      <c r="K892" t="s">
        <v>38</v>
      </c>
      <c r="L892" t="s">
        <v>169</v>
      </c>
      <c r="M892" s="14" t="s">
        <v>170</v>
      </c>
      <c r="N892" t="s">
        <v>81</v>
      </c>
      <c r="O892" t="s">
        <v>26</v>
      </c>
      <c r="P892" t="s">
        <v>158</v>
      </c>
      <c r="Q892" t="s">
        <v>109</v>
      </c>
      <c r="R892" s="5">
        <v>10035</v>
      </c>
      <c r="S892" t="s">
        <v>62</v>
      </c>
      <c r="T892" t="s">
        <v>171</v>
      </c>
      <c r="U892" t="s">
        <v>31</v>
      </c>
      <c r="V892" t="s">
        <v>53</v>
      </c>
      <c r="W892" t="s">
        <v>172</v>
      </c>
      <c r="X892" s="9">
        <v>41.96</v>
      </c>
      <c r="Y892">
        <v>2</v>
      </c>
      <c r="Z892" s="12">
        <v>0</v>
      </c>
      <c r="AA892" s="9">
        <v>10.909599999999999</v>
      </c>
      <c r="AB892" t="str">
        <f>IF(AND(SalesData[[#This Row],[Profit]]=0,SalesData[[#This Row],[Sales]]&gt;0),"Zero-Profit Order","OK")</f>
        <v>OK</v>
      </c>
      <c r="AC892" s="9">
        <f>IFERROR(SalesData[[#This Row],[Profit]]/SalesData[[#This Row],[Sales]],0)</f>
        <v>0.25999999999999995</v>
      </c>
      <c r="AE892"/>
    </row>
    <row r="893" spans="1:31" x14ac:dyDescent="0.25">
      <c r="A893">
        <v>2426</v>
      </c>
      <c r="B893" t="s">
        <v>1861</v>
      </c>
      <c r="C893" s="2">
        <v>42976</v>
      </c>
      <c r="D893" s="13">
        <v>43099</v>
      </c>
      <c r="E893" s="8">
        <f>IF(SalesData[[#This Row],[Ship Date]]&lt;SalesData[[#This Row],[Order Date]], SalesData[[#This Row],[Ship Date]], SalesData[[#This Row],[Order Date]])</f>
        <v>42976</v>
      </c>
      <c r="F893" s="8">
        <f>IF(SalesData[[#This Row],[Ship Date]]&lt;SalesData[[#This Row],[Order Date]], SalesData[[#This Row],[Order Date]], SalesData[[#This Row],[Ship Date]])</f>
        <v>43099</v>
      </c>
      <c r="G893" s="11">
        <f>SalesData[[#This Row],[Shipdate fixed]] - SalesData[[#This Row],[Orderdate fixed]]</f>
        <v>123</v>
      </c>
      <c r="H893" s="11">
        <f>YEAR(SalesData[[#This Row],[Orderdate fixed]])</f>
        <v>2017</v>
      </c>
      <c r="I893" s="11" t="str">
        <f>"Q"&amp;ROUNDUP(MONTH(SalesData[[#This Row],[Orderdate fixed]])/3,0)</f>
        <v>Q3</v>
      </c>
      <c r="J893" s="8" t="str">
        <f>TEXT(SalesData[[#This Row],[Orderdate fixed]],"mmm")</f>
        <v>Aug</v>
      </c>
      <c r="K893" t="s">
        <v>38</v>
      </c>
      <c r="L893" t="s">
        <v>1862</v>
      </c>
      <c r="M893" s="14" t="s">
        <v>1863</v>
      </c>
      <c r="N893" t="s">
        <v>25</v>
      </c>
      <c r="O893" t="s">
        <v>26</v>
      </c>
      <c r="P893" t="s">
        <v>1561</v>
      </c>
      <c r="Q893" t="s">
        <v>215</v>
      </c>
      <c r="R893" s="5">
        <v>45014</v>
      </c>
      <c r="S893" t="s">
        <v>62</v>
      </c>
      <c r="T893" t="s">
        <v>1864</v>
      </c>
      <c r="U893" t="s">
        <v>31</v>
      </c>
      <c r="V893" t="s">
        <v>44</v>
      </c>
      <c r="W893" t="s">
        <v>1865</v>
      </c>
      <c r="X893" s="9">
        <v>273.06</v>
      </c>
      <c r="Y893">
        <v>2</v>
      </c>
      <c r="Z893" s="12">
        <v>0.4</v>
      </c>
      <c r="AA893" s="9">
        <v>-104.673</v>
      </c>
      <c r="AB893" t="str">
        <f>IF(AND(SalesData[[#This Row],[Profit]]=0,SalesData[[#This Row],[Sales]]&gt;0),"Zero-Profit Order","OK")</f>
        <v>OK</v>
      </c>
      <c r="AC893" s="9">
        <f>IFERROR(SalesData[[#This Row],[Profit]]/SalesData[[#This Row],[Sales]],0)</f>
        <v>-0.38333333333333336</v>
      </c>
      <c r="AE893"/>
    </row>
    <row r="894" spans="1:31" x14ac:dyDescent="0.25">
      <c r="A894">
        <v>2967</v>
      </c>
      <c r="B894" t="s">
        <v>2187</v>
      </c>
      <c r="C894" s="2">
        <v>42989</v>
      </c>
      <c r="D894" s="13">
        <v>42004</v>
      </c>
      <c r="E894" s="8">
        <f>IF(SalesData[[#This Row],[Ship Date]]&lt;SalesData[[#This Row],[Order Date]], SalesData[[#This Row],[Ship Date]], SalesData[[#This Row],[Order Date]])</f>
        <v>42004</v>
      </c>
      <c r="F894" s="8">
        <f>IF(SalesData[[#This Row],[Ship Date]]&lt;SalesData[[#This Row],[Order Date]], SalesData[[#This Row],[Order Date]], SalesData[[#This Row],[Ship Date]])</f>
        <v>42989</v>
      </c>
      <c r="G894" s="11">
        <f>SalesData[[#This Row],[Shipdate fixed]] - SalesData[[#This Row],[Orderdate fixed]]</f>
        <v>985</v>
      </c>
      <c r="H894" s="11">
        <f>YEAR(SalesData[[#This Row],[Orderdate fixed]])</f>
        <v>2014</v>
      </c>
      <c r="I894" s="11" t="str">
        <f>"Q"&amp;ROUNDUP(MONTH(SalesData[[#This Row],[Orderdate fixed]])/3,0)</f>
        <v>Q4</v>
      </c>
      <c r="J894" s="8" t="str">
        <f>TEXT(SalesData[[#This Row],[Orderdate fixed]],"mmm")</f>
        <v>Dec</v>
      </c>
      <c r="K894" t="s">
        <v>38</v>
      </c>
      <c r="L894" t="s">
        <v>2188</v>
      </c>
      <c r="M894" s="14" t="s">
        <v>2189</v>
      </c>
      <c r="N894" t="s">
        <v>25</v>
      </c>
      <c r="O894" t="s">
        <v>26</v>
      </c>
      <c r="P894" t="s">
        <v>2190</v>
      </c>
      <c r="Q894" t="s">
        <v>121</v>
      </c>
      <c r="R894" s="5">
        <v>60076</v>
      </c>
      <c r="S894" t="s">
        <v>84</v>
      </c>
      <c r="T894" t="s">
        <v>1271</v>
      </c>
      <c r="U894" t="s">
        <v>31</v>
      </c>
      <c r="V894" t="s">
        <v>53</v>
      </c>
      <c r="W894" t="s">
        <v>1272</v>
      </c>
      <c r="X894" s="9">
        <v>32.951999999999998</v>
      </c>
      <c r="Y894">
        <v>6</v>
      </c>
      <c r="Z894" s="12">
        <v>0.6</v>
      </c>
      <c r="AA894" s="9">
        <v>-19.7712</v>
      </c>
      <c r="AB894" t="str">
        <f>IF(AND(SalesData[[#This Row],[Profit]]=0,SalesData[[#This Row],[Sales]]&gt;0),"Zero-Profit Order","OK")</f>
        <v>OK</v>
      </c>
      <c r="AC894" s="9">
        <f>IFERROR(SalesData[[#This Row],[Profit]]/SalesData[[#This Row],[Sales]],0)</f>
        <v>-0.60000000000000009</v>
      </c>
      <c r="AE894"/>
    </row>
    <row r="895" spans="1:31" x14ac:dyDescent="0.25">
      <c r="A895">
        <v>6132</v>
      </c>
      <c r="B895" t="s">
        <v>3361</v>
      </c>
      <c r="C895" s="2">
        <v>42990</v>
      </c>
      <c r="D895" s="13">
        <v>42004</v>
      </c>
      <c r="E895" s="8">
        <f>IF(SalesData[[#This Row],[Ship Date]]&lt;SalesData[[#This Row],[Order Date]], SalesData[[#This Row],[Ship Date]], SalesData[[#This Row],[Order Date]])</f>
        <v>42004</v>
      </c>
      <c r="F895" s="8">
        <f>IF(SalesData[[#This Row],[Ship Date]]&lt;SalesData[[#This Row],[Order Date]], SalesData[[#This Row],[Order Date]], SalesData[[#This Row],[Ship Date]])</f>
        <v>42990</v>
      </c>
      <c r="G895" s="11">
        <f>SalesData[[#This Row],[Shipdate fixed]] - SalesData[[#This Row],[Orderdate fixed]]</f>
        <v>986</v>
      </c>
      <c r="H895" s="11">
        <f>YEAR(SalesData[[#This Row],[Orderdate fixed]])</f>
        <v>2014</v>
      </c>
      <c r="I895" s="11" t="str">
        <f>"Q"&amp;ROUNDUP(MONTH(SalesData[[#This Row],[Orderdate fixed]])/3,0)</f>
        <v>Q4</v>
      </c>
      <c r="J895" s="8" t="str">
        <f>TEXT(SalesData[[#This Row],[Orderdate fixed]],"mmm")</f>
        <v>Dec</v>
      </c>
      <c r="K895" t="s">
        <v>38</v>
      </c>
      <c r="L895" t="s">
        <v>3362</v>
      </c>
      <c r="M895" s="14" t="s">
        <v>3363</v>
      </c>
      <c r="N895" t="s">
        <v>90</v>
      </c>
      <c r="O895" t="s">
        <v>26</v>
      </c>
      <c r="P895" t="s">
        <v>158</v>
      </c>
      <c r="Q895" t="s">
        <v>109</v>
      </c>
      <c r="R895" s="5">
        <v>10011</v>
      </c>
      <c r="S895" t="s">
        <v>62</v>
      </c>
      <c r="T895" t="s">
        <v>280</v>
      </c>
      <c r="U895" t="s">
        <v>31</v>
      </c>
      <c r="V895" t="s">
        <v>35</v>
      </c>
      <c r="W895" t="s">
        <v>281</v>
      </c>
      <c r="X895" s="9">
        <v>767.21400000000006</v>
      </c>
      <c r="Y895">
        <v>14</v>
      </c>
      <c r="Z895" s="12">
        <v>0.1</v>
      </c>
      <c r="AA895" s="9">
        <v>161.9674</v>
      </c>
      <c r="AB895" t="str">
        <f>IF(AND(SalesData[[#This Row],[Profit]]=0,SalesData[[#This Row],[Sales]]&gt;0),"Zero-Profit Order","OK")</f>
        <v>OK</v>
      </c>
      <c r="AC895" s="9">
        <f>IFERROR(SalesData[[#This Row],[Profit]]/SalesData[[#This Row],[Sales]],0)</f>
        <v>0.21111111111111108</v>
      </c>
      <c r="AE895"/>
    </row>
    <row r="896" spans="1:31" x14ac:dyDescent="0.25">
      <c r="A896">
        <v>7632</v>
      </c>
      <c r="B896" t="s">
        <v>3788</v>
      </c>
      <c r="C896" s="2">
        <v>43136</v>
      </c>
      <c r="D896" s="13">
        <v>41643</v>
      </c>
      <c r="E896" s="8">
        <f>IF(SalesData[[#This Row],[Ship Date]]&lt;SalesData[[#This Row],[Order Date]], SalesData[[#This Row],[Ship Date]], SalesData[[#This Row],[Order Date]])</f>
        <v>41643</v>
      </c>
      <c r="F896" s="8">
        <f>IF(SalesData[[#This Row],[Ship Date]]&lt;SalesData[[#This Row],[Order Date]], SalesData[[#This Row],[Order Date]], SalesData[[#This Row],[Ship Date]])</f>
        <v>43136</v>
      </c>
      <c r="G896" s="11">
        <f>SalesData[[#This Row],[Shipdate fixed]] - SalesData[[#This Row],[Orderdate fixed]]</f>
        <v>1493</v>
      </c>
      <c r="H896" s="11">
        <f>YEAR(SalesData[[#This Row],[Orderdate fixed]])</f>
        <v>2014</v>
      </c>
      <c r="I896" s="11" t="str">
        <f>"Q"&amp;ROUNDUP(MONTH(SalesData[[#This Row],[Orderdate fixed]])/3,0)</f>
        <v>Q1</v>
      </c>
      <c r="J896" s="8" t="str">
        <f>TEXT(SalesData[[#This Row],[Orderdate fixed]],"mmm")</f>
        <v>Jan</v>
      </c>
      <c r="K896" t="s">
        <v>78</v>
      </c>
      <c r="L896" t="s">
        <v>241</v>
      </c>
      <c r="M896" s="14" t="s">
        <v>242</v>
      </c>
      <c r="N896" t="s">
        <v>90</v>
      </c>
      <c r="O896" t="s">
        <v>26</v>
      </c>
      <c r="P896" t="s">
        <v>2230</v>
      </c>
      <c r="Q896" t="s">
        <v>83</v>
      </c>
      <c r="R896" s="5">
        <v>78521</v>
      </c>
      <c r="S896" t="s">
        <v>84</v>
      </c>
      <c r="T896" t="s">
        <v>984</v>
      </c>
      <c r="U896" t="s">
        <v>31</v>
      </c>
      <c r="V896" t="s">
        <v>35</v>
      </c>
      <c r="W896" t="s">
        <v>985</v>
      </c>
      <c r="X896" s="9">
        <v>127.30200000000001</v>
      </c>
      <c r="Y896">
        <v>7</v>
      </c>
      <c r="Z896" s="12">
        <v>0.3</v>
      </c>
      <c r="AA896" s="9">
        <v>-9.093</v>
      </c>
      <c r="AB896" t="str">
        <f>IF(AND(SalesData[[#This Row],[Profit]]=0,SalesData[[#This Row],[Sales]]&gt;0),"Zero-Profit Order","OK")</f>
        <v>OK</v>
      </c>
      <c r="AC896" s="9">
        <f>IFERROR(SalesData[[#This Row],[Profit]]/SalesData[[#This Row],[Sales]],0)</f>
        <v>-7.1428571428571425E-2</v>
      </c>
      <c r="AE896"/>
    </row>
    <row r="897" spans="1:31" x14ac:dyDescent="0.25">
      <c r="A897">
        <v>3675</v>
      </c>
      <c r="B897" t="s">
        <v>2496</v>
      </c>
      <c r="C897" s="2">
        <v>42352</v>
      </c>
      <c r="D897" s="13">
        <v>43050</v>
      </c>
      <c r="E897" s="8">
        <f>IF(SalesData[[#This Row],[Ship Date]]&lt;SalesData[[#This Row],[Order Date]], SalesData[[#This Row],[Ship Date]], SalesData[[#This Row],[Order Date]])</f>
        <v>42352</v>
      </c>
      <c r="F897" s="8">
        <f>IF(SalesData[[#This Row],[Ship Date]]&lt;SalesData[[#This Row],[Order Date]], SalesData[[#This Row],[Order Date]], SalesData[[#This Row],[Ship Date]])</f>
        <v>43050</v>
      </c>
      <c r="G897" s="11">
        <f>SalesData[[#This Row],[Shipdate fixed]] - SalesData[[#This Row],[Orderdate fixed]]</f>
        <v>698</v>
      </c>
      <c r="H897" s="11">
        <f>YEAR(SalesData[[#This Row],[Orderdate fixed]])</f>
        <v>2015</v>
      </c>
      <c r="I897" s="11" t="str">
        <f>"Q"&amp;ROUNDUP(MONTH(SalesData[[#This Row],[Orderdate fixed]])/3,0)</f>
        <v>Q4</v>
      </c>
      <c r="J897" s="8" t="str">
        <f>TEXT(SalesData[[#This Row],[Orderdate fixed]],"mmm")</f>
        <v>Dec</v>
      </c>
      <c r="K897" t="s">
        <v>38</v>
      </c>
      <c r="L897" t="s">
        <v>2497</v>
      </c>
      <c r="M897" s="14" t="s">
        <v>2498</v>
      </c>
      <c r="N897" t="s">
        <v>25</v>
      </c>
      <c r="O897" t="s">
        <v>26</v>
      </c>
      <c r="P897" t="s">
        <v>60</v>
      </c>
      <c r="Q897" t="s">
        <v>61</v>
      </c>
      <c r="R897" s="5">
        <v>19143</v>
      </c>
      <c r="S897" t="s">
        <v>62</v>
      </c>
      <c r="T897" t="s">
        <v>1598</v>
      </c>
      <c r="U897" t="s">
        <v>31</v>
      </c>
      <c r="V897" t="s">
        <v>35</v>
      </c>
      <c r="W897" t="s">
        <v>1599</v>
      </c>
      <c r="X897" s="9">
        <v>127.372</v>
      </c>
      <c r="Y897">
        <v>2</v>
      </c>
      <c r="Z897" s="12">
        <v>0.3</v>
      </c>
      <c r="AA897" s="9">
        <v>-30.933199999999999</v>
      </c>
      <c r="AB897" t="str">
        <f>IF(AND(SalesData[[#This Row],[Profit]]=0,SalesData[[#This Row],[Sales]]&gt;0),"Zero-Profit Order","OK")</f>
        <v>OK</v>
      </c>
      <c r="AC897" s="9">
        <f>IFERROR(SalesData[[#This Row],[Profit]]/SalesData[[#This Row],[Sales]],0)</f>
        <v>-0.24285714285714285</v>
      </c>
      <c r="AE897"/>
    </row>
    <row r="898" spans="1:31" x14ac:dyDescent="0.25">
      <c r="A898">
        <v>8728</v>
      </c>
      <c r="B898" t="s">
        <v>4084</v>
      </c>
      <c r="C898" s="2">
        <v>42994</v>
      </c>
      <c r="D898" s="13">
        <v>42369</v>
      </c>
      <c r="E898" s="8">
        <f>IF(SalesData[[#This Row],[Ship Date]]&lt;SalesData[[#This Row],[Order Date]], SalesData[[#This Row],[Ship Date]], SalesData[[#This Row],[Order Date]])</f>
        <v>42369</v>
      </c>
      <c r="F898" s="8">
        <f>IF(SalesData[[#This Row],[Ship Date]]&lt;SalesData[[#This Row],[Order Date]], SalesData[[#This Row],[Order Date]], SalesData[[#This Row],[Ship Date]])</f>
        <v>42994</v>
      </c>
      <c r="G898" s="11">
        <f>SalesData[[#This Row],[Shipdate fixed]] - SalesData[[#This Row],[Orderdate fixed]]</f>
        <v>625</v>
      </c>
      <c r="H898" s="11">
        <f>YEAR(SalesData[[#This Row],[Orderdate fixed]])</f>
        <v>2015</v>
      </c>
      <c r="I898" s="11" t="str">
        <f>"Q"&amp;ROUNDUP(MONTH(SalesData[[#This Row],[Orderdate fixed]])/3,0)</f>
        <v>Q4</v>
      </c>
      <c r="J898" s="8" t="str">
        <f>TEXT(SalesData[[#This Row],[Orderdate fixed]],"mmm")</f>
        <v>Dec</v>
      </c>
      <c r="K898" t="s">
        <v>38</v>
      </c>
      <c r="L898" t="s">
        <v>2598</v>
      </c>
      <c r="M898" s="14" t="s">
        <v>2599</v>
      </c>
      <c r="N898" t="s">
        <v>81</v>
      </c>
      <c r="O898" t="s">
        <v>26</v>
      </c>
      <c r="P898" t="s">
        <v>381</v>
      </c>
      <c r="Q898" t="s">
        <v>128</v>
      </c>
      <c r="R898" s="5">
        <v>37130</v>
      </c>
      <c r="S898" t="s">
        <v>29</v>
      </c>
      <c r="T898" t="s">
        <v>3954</v>
      </c>
      <c r="U898" t="s">
        <v>31</v>
      </c>
      <c r="V898" t="s">
        <v>53</v>
      </c>
      <c r="W898" t="s">
        <v>3955</v>
      </c>
      <c r="X898" s="9">
        <v>53.351999999999997</v>
      </c>
      <c r="Y898">
        <v>3</v>
      </c>
      <c r="Z898" s="12">
        <v>0.2</v>
      </c>
      <c r="AA898" s="9">
        <v>16.005600000000001</v>
      </c>
      <c r="AB898" t="str">
        <f>IF(AND(SalesData[[#This Row],[Profit]]=0,SalesData[[#This Row],[Sales]]&gt;0),"Zero-Profit Order","OK")</f>
        <v>OK</v>
      </c>
      <c r="AC898" s="9">
        <f>IFERROR(SalesData[[#This Row],[Profit]]/SalesData[[#This Row],[Sales]],0)</f>
        <v>0.30000000000000004</v>
      </c>
      <c r="AE898"/>
    </row>
    <row r="899" spans="1:31" x14ac:dyDescent="0.25">
      <c r="A899">
        <v>8729</v>
      </c>
      <c r="B899" t="s">
        <v>4084</v>
      </c>
      <c r="C899" s="2">
        <v>42995</v>
      </c>
      <c r="D899" s="13">
        <v>42369</v>
      </c>
      <c r="E899" s="8">
        <f>IF(SalesData[[#This Row],[Ship Date]]&lt;SalesData[[#This Row],[Order Date]], SalesData[[#This Row],[Ship Date]], SalesData[[#This Row],[Order Date]])</f>
        <v>42369</v>
      </c>
      <c r="F899" s="8">
        <f>IF(SalesData[[#This Row],[Ship Date]]&lt;SalesData[[#This Row],[Order Date]], SalesData[[#This Row],[Order Date]], SalesData[[#This Row],[Ship Date]])</f>
        <v>42995</v>
      </c>
      <c r="G899" s="11">
        <f>SalesData[[#This Row],[Shipdate fixed]] - SalesData[[#This Row],[Orderdate fixed]]</f>
        <v>626</v>
      </c>
      <c r="H899" s="11">
        <f>YEAR(SalesData[[#This Row],[Orderdate fixed]])</f>
        <v>2015</v>
      </c>
      <c r="I899" s="11" t="str">
        <f>"Q"&amp;ROUNDUP(MONTH(SalesData[[#This Row],[Orderdate fixed]])/3,0)</f>
        <v>Q4</v>
      </c>
      <c r="J899" s="8" t="str">
        <f>TEXT(SalesData[[#This Row],[Orderdate fixed]],"mmm")</f>
        <v>Dec</v>
      </c>
      <c r="K899" t="s">
        <v>38</v>
      </c>
      <c r="L899" t="s">
        <v>2598</v>
      </c>
      <c r="M899" s="14" t="s">
        <v>2599</v>
      </c>
      <c r="N899" t="s">
        <v>81</v>
      </c>
      <c r="O899" t="s">
        <v>26</v>
      </c>
      <c r="P899" t="s">
        <v>381</v>
      </c>
      <c r="Q899" t="s">
        <v>128</v>
      </c>
      <c r="R899" s="5">
        <v>37130</v>
      </c>
      <c r="S899" t="s">
        <v>29</v>
      </c>
      <c r="T899" t="s">
        <v>2714</v>
      </c>
      <c r="U899" t="s">
        <v>31</v>
      </c>
      <c r="V899" t="s">
        <v>32</v>
      </c>
      <c r="W899" t="s">
        <v>2715</v>
      </c>
      <c r="X899" s="9">
        <v>131.10400000000001</v>
      </c>
      <c r="Y899">
        <v>2</v>
      </c>
      <c r="Z899" s="12">
        <v>0.2</v>
      </c>
      <c r="AA899" s="9">
        <v>8.1940000000000008</v>
      </c>
      <c r="AB899" t="str">
        <f>IF(AND(SalesData[[#This Row],[Profit]]=0,SalesData[[#This Row],[Sales]]&gt;0),"Zero-Profit Order","OK")</f>
        <v>OK</v>
      </c>
      <c r="AC899" s="9">
        <f>IFERROR(SalesData[[#This Row],[Profit]]/SalesData[[#This Row],[Sales]],0)</f>
        <v>6.25E-2</v>
      </c>
      <c r="AE899"/>
    </row>
    <row r="900" spans="1:31" x14ac:dyDescent="0.25">
      <c r="A900">
        <v>40</v>
      </c>
      <c r="B900" t="s">
        <v>87</v>
      </c>
      <c r="C900" s="2">
        <v>42992</v>
      </c>
      <c r="D900" s="13">
        <v>42369</v>
      </c>
      <c r="E900" s="8">
        <f>IF(SalesData[[#This Row],[Ship Date]]&lt;SalesData[[#This Row],[Order Date]], SalesData[[#This Row],[Ship Date]], SalesData[[#This Row],[Order Date]])</f>
        <v>42369</v>
      </c>
      <c r="F900" s="8">
        <f>IF(SalesData[[#This Row],[Ship Date]]&lt;SalesData[[#This Row],[Order Date]], SalesData[[#This Row],[Order Date]], SalesData[[#This Row],[Ship Date]])</f>
        <v>42992</v>
      </c>
      <c r="G900" s="11">
        <f>SalesData[[#This Row],[Shipdate fixed]] - SalesData[[#This Row],[Orderdate fixed]]</f>
        <v>623</v>
      </c>
      <c r="H900" s="11">
        <f>YEAR(SalesData[[#This Row],[Orderdate fixed]])</f>
        <v>2015</v>
      </c>
      <c r="I900" s="11" t="str">
        <f>"Q"&amp;ROUNDUP(MONTH(SalesData[[#This Row],[Orderdate fixed]])/3,0)</f>
        <v>Q4</v>
      </c>
      <c r="J900" s="8" t="str">
        <f>TEXT(SalesData[[#This Row],[Orderdate fixed]],"mmm")</f>
        <v>Dec</v>
      </c>
      <c r="K900" t="s">
        <v>38</v>
      </c>
      <c r="L900" t="s">
        <v>88</v>
      </c>
      <c r="M900" s="14" t="s">
        <v>89</v>
      </c>
      <c r="N900" t="s">
        <v>90</v>
      </c>
      <c r="O900" t="s">
        <v>26</v>
      </c>
      <c r="P900" t="s">
        <v>91</v>
      </c>
      <c r="Q900" t="s">
        <v>83</v>
      </c>
      <c r="R900" s="5">
        <v>77041</v>
      </c>
      <c r="S900" t="s">
        <v>84</v>
      </c>
      <c r="T900" t="s">
        <v>94</v>
      </c>
      <c r="U900" t="s">
        <v>31</v>
      </c>
      <c r="V900" t="s">
        <v>35</v>
      </c>
      <c r="W900" t="s">
        <v>95</v>
      </c>
      <c r="X900" s="9">
        <v>212.05799999999999</v>
      </c>
      <c r="Y900">
        <v>3</v>
      </c>
      <c r="Z900" s="12">
        <v>0.3</v>
      </c>
      <c r="AA900" s="9">
        <v>-15.147</v>
      </c>
      <c r="AB900" t="str">
        <f>IF(AND(SalesData[[#This Row],[Profit]]=0,SalesData[[#This Row],[Sales]]&gt;0),"Zero-Profit Order","OK")</f>
        <v>OK</v>
      </c>
      <c r="AC900" s="9">
        <f>IFERROR(SalesData[[#This Row],[Profit]]/SalesData[[#This Row],[Sales]],0)</f>
        <v>-7.1428571428571438E-2</v>
      </c>
      <c r="AE900"/>
    </row>
    <row r="901" spans="1:31" x14ac:dyDescent="0.25">
      <c r="A901">
        <v>5690</v>
      </c>
      <c r="B901" t="s">
        <v>3223</v>
      </c>
      <c r="C901" s="2">
        <v>42983</v>
      </c>
      <c r="D901" s="13">
        <v>42369</v>
      </c>
      <c r="E901" s="8">
        <f>IF(SalesData[[#This Row],[Ship Date]]&lt;SalesData[[#This Row],[Order Date]], SalesData[[#This Row],[Ship Date]], SalesData[[#This Row],[Order Date]])</f>
        <v>42369</v>
      </c>
      <c r="F901" s="8">
        <f>IF(SalesData[[#This Row],[Ship Date]]&lt;SalesData[[#This Row],[Order Date]], SalesData[[#This Row],[Order Date]], SalesData[[#This Row],[Ship Date]])</f>
        <v>42983</v>
      </c>
      <c r="G901" s="11">
        <f>SalesData[[#This Row],[Shipdate fixed]] - SalesData[[#This Row],[Orderdate fixed]]</f>
        <v>614</v>
      </c>
      <c r="H901" s="11">
        <f>YEAR(SalesData[[#This Row],[Orderdate fixed]])</f>
        <v>2015</v>
      </c>
      <c r="I901" s="11" t="str">
        <f>"Q"&amp;ROUNDUP(MONTH(SalesData[[#This Row],[Orderdate fixed]])/3,0)</f>
        <v>Q4</v>
      </c>
      <c r="J901" s="8" t="str">
        <f>TEXT(SalesData[[#This Row],[Orderdate fixed]],"mmm")</f>
        <v>Dec</v>
      </c>
      <c r="K901" t="s">
        <v>38</v>
      </c>
      <c r="L901" t="s">
        <v>3224</v>
      </c>
      <c r="M901" s="14" t="s">
        <v>3225</v>
      </c>
      <c r="N901" t="s">
        <v>90</v>
      </c>
      <c r="O901" t="s">
        <v>26</v>
      </c>
      <c r="P901" t="s">
        <v>91</v>
      </c>
      <c r="Q901" t="s">
        <v>83</v>
      </c>
      <c r="R901" s="5">
        <v>77070</v>
      </c>
      <c r="S901" t="s">
        <v>84</v>
      </c>
      <c r="T901" t="s">
        <v>3156</v>
      </c>
      <c r="U901" t="s">
        <v>31</v>
      </c>
      <c r="V901" t="s">
        <v>35</v>
      </c>
      <c r="W901" t="s">
        <v>3157</v>
      </c>
      <c r="X901" s="9">
        <v>275.05799999999999</v>
      </c>
      <c r="Y901">
        <v>3</v>
      </c>
      <c r="Z901" s="12">
        <v>0.3</v>
      </c>
      <c r="AA901" s="9">
        <v>-90.376199999999997</v>
      </c>
      <c r="AB901" t="str">
        <f>IF(AND(SalesData[[#This Row],[Profit]]=0,SalesData[[#This Row],[Sales]]&gt;0),"Zero-Profit Order","OK")</f>
        <v>OK</v>
      </c>
      <c r="AC901" s="9">
        <f>IFERROR(SalesData[[#This Row],[Profit]]/SalesData[[#This Row],[Sales]],0)</f>
        <v>-0.32857142857142857</v>
      </c>
      <c r="AE901"/>
    </row>
    <row r="902" spans="1:31" x14ac:dyDescent="0.25">
      <c r="A902">
        <v>39</v>
      </c>
      <c r="B902" t="s">
        <v>87</v>
      </c>
      <c r="C902" s="2">
        <v>42991</v>
      </c>
      <c r="D902" s="13">
        <v>42369</v>
      </c>
      <c r="E902" s="8">
        <f>IF(SalesData[[#This Row],[Ship Date]]&lt;SalesData[[#This Row],[Order Date]], SalesData[[#This Row],[Ship Date]], SalesData[[#This Row],[Order Date]])</f>
        <v>42369</v>
      </c>
      <c r="F902" s="8">
        <f>IF(SalesData[[#This Row],[Ship Date]]&lt;SalesData[[#This Row],[Order Date]], SalesData[[#This Row],[Order Date]], SalesData[[#This Row],[Ship Date]])</f>
        <v>42991</v>
      </c>
      <c r="G902" s="11">
        <f>SalesData[[#This Row],[Shipdate fixed]] - SalesData[[#This Row],[Orderdate fixed]]</f>
        <v>622</v>
      </c>
      <c r="H902" s="11">
        <f>YEAR(SalesData[[#This Row],[Orderdate fixed]])</f>
        <v>2015</v>
      </c>
      <c r="I902" s="11" t="str">
        <f>"Q"&amp;ROUNDUP(MONTH(SalesData[[#This Row],[Orderdate fixed]])/3,0)</f>
        <v>Q4</v>
      </c>
      <c r="J902" s="8" t="str">
        <f>TEXT(SalesData[[#This Row],[Orderdate fixed]],"mmm")</f>
        <v>Dec</v>
      </c>
      <c r="K902" t="s">
        <v>38</v>
      </c>
      <c r="L902" t="s">
        <v>88</v>
      </c>
      <c r="M902" s="14" t="s">
        <v>89</v>
      </c>
      <c r="N902" t="s">
        <v>90</v>
      </c>
      <c r="O902" t="s">
        <v>26</v>
      </c>
      <c r="P902" t="s">
        <v>91</v>
      </c>
      <c r="Q902" t="s">
        <v>83</v>
      </c>
      <c r="R902" s="5">
        <v>77041</v>
      </c>
      <c r="S902" t="s">
        <v>84</v>
      </c>
      <c r="T902" t="s">
        <v>92</v>
      </c>
      <c r="U902" t="s">
        <v>31</v>
      </c>
      <c r="V902" t="s">
        <v>32</v>
      </c>
      <c r="W902" t="s">
        <v>93</v>
      </c>
      <c r="X902" s="9">
        <v>532.39919999999995</v>
      </c>
      <c r="Y902">
        <v>3</v>
      </c>
      <c r="Z902" s="12">
        <v>0.32</v>
      </c>
      <c r="AA902" s="9">
        <v>-46.976399999999998</v>
      </c>
      <c r="AB902" t="str">
        <f>IF(AND(SalesData[[#This Row],[Profit]]=0,SalesData[[#This Row],[Sales]]&gt;0),"Zero-Profit Order","OK")</f>
        <v>OK</v>
      </c>
      <c r="AC902" s="9">
        <f>IFERROR(SalesData[[#This Row],[Profit]]/SalesData[[#This Row],[Sales]],0)</f>
        <v>-8.8235294117647065E-2</v>
      </c>
      <c r="AE902"/>
    </row>
    <row r="903" spans="1:31" x14ac:dyDescent="0.25">
      <c r="A903">
        <v>7650</v>
      </c>
      <c r="B903" t="s">
        <v>3795</v>
      </c>
      <c r="C903" s="2">
        <v>42993</v>
      </c>
      <c r="D903" s="13">
        <v>42369</v>
      </c>
      <c r="E903" s="8">
        <f>IF(SalesData[[#This Row],[Ship Date]]&lt;SalesData[[#This Row],[Order Date]], SalesData[[#This Row],[Ship Date]], SalesData[[#This Row],[Order Date]])</f>
        <v>42369</v>
      </c>
      <c r="F903" s="8">
        <f>IF(SalesData[[#This Row],[Ship Date]]&lt;SalesData[[#This Row],[Order Date]], SalesData[[#This Row],[Order Date]], SalesData[[#This Row],[Ship Date]])</f>
        <v>42993</v>
      </c>
      <c r="G903" s="11">
        <f>SalesData[[#This Row],[Shipdate fixed]] - SalesData[[#This Row],[Orderdate fixed]]</f>
        <v>624</v>
      </c>
      <c r="H903" s="11">
        <f>YEAR(SalesData[[#This Row],[Orderdate fixed]])</f>
        <v>2015</v>
      </c>
      <c r="I903" s="11" t="str">
        <f>"Q"&amp;ROUNDUP(MONTH(SalesData[[#This Row],[Orderdate fixed]])/3,0)</f>
        <v>Q4</v>
      </c>
      <c r="J903" s="8" t="str">
        <f>TEXT(SalesData[[#This Row],[Orderdate fixed]],"mmm")</f>
        <v>Dec</v>
      </c>
      <c r="K903" t="s">
        <v>38</v>
      </c>
      <c r="L903" t="s">
        <v>2660</v>
      </c>
      <c r="M903" s="14" t="s">
        <v>2661</v>
      </c>
      <c r="N903" t="s">
        <v>81</v>
      </c>
      <c r="O903" t="s">
        <v>26</v>
      </c>
      <c r="P903" t="s">
        <v>1751</v>
      </c>
      <c r="Q903" t="s">
        <v>215</v>
      </c>
      <c r="R903" s="5">
        <v>43302</v>
      </c>
      <c r="S903" t="s">
        <v>62</v>
      </c>
      <c r="T903" t="s">
        <v>903</v>
      </c>
      <c r="U903" t="s">
        <v>31</v>
      </c>
      <c r="V903" t="s">
        <v>44</v>
      </c>
      <c r="W903" t="s">
        <v>904</v>
      </c>
      <c r="X903" s="9">
        <v>1548.99</v>
      </c>
      <c r="Y903">
        <v>9</v>
      </c>
      <c r="Z903" s="12">
        <v>0.4</v>
      </c>
      <c r="AA903" s="9">
        <v>-464.697</v>
      </c>
      <c r="AB903" t="str">
        <f>IF(AND(SalesData[[#This Row],[Profit]]=0,SalesData[[#This Row],[Sales]]&gt;0),"Zero-Profit Order","OK")</f>
        <v>OK</v>
      </c>
      <c r="AC903" s="9">
        <f>IFERROR(SalesData[[#This Row],[Profit]]/SalesData[[#This Row],[Sales]],0)</f>
        <v>-0.3</v>
      </c>
      <c r="AE903"/>
    </row>
    <row r="904" spans="1:31" x14ac:dyDescent="0.25">
      <c r="A904">
        <v>4560</v>
      </c>
      <c r="B904" t="s">
        <v>2856</v>
      </c>
      <c r="C904" s="2">
        <v>41689</v>
      </c>
      <c r="D904" s="13">
        <v>41856</v>
      </c>
      <c r="E904" s="8">
        <f>IF(SalesData[[#This Row],[Ship Date]]&lt;SalesData[[#This Row],[Order Date]], SalesData[[#This Row],[Ship Date]], SalesData[[#This Row],[Order Date]])</f>
        <v>41689</v>
      </c>
      <c r="F904" s="8">
        <f>IF(SalesData[[#This Row],[Ship Date]]&lt;SalesData[[#This Row],[Order Date]], SalesData[[#This Row],[Order Date]], SalesData[[#This Row],[Ship Date]])</f>
        <v>41856</v>
      </c>
      <c r="G904" s="11">
        <f>SalesData[[#This Row],[Shipdate fixed]] - SalesData[[#This Row],[Orderdate fixed]]</f>
        <v>167</v>
      </c>
      <c r="H904" s="11">
        <f>YEAR(SalesData[[#This Row],[Orderdate fixed]])</f>
        <v>2014</v>
      </c>
      <c r="I904" s="11" t="str">
        <f>"Q"&amp;ROUNDUP(MONTH(SalesData[[#This Row],[Orderdate fixed]])/3,0)</f>
        <v>Q1</v>
      </c>
      <c r="J904" s="8" t="str">
        <f>TEXT(SalesData[[#This Row],[Orderdate fixed]],"mmm")</f>
        <v>Feb</v>
      </c>
      <c r="K904" t="s">
        <v>78</v>
      </c>
      <c r="L904" t="s">
        <v>66</v>
      </c>
      <c r="M904" s="14" t="s">
        <v>67</v>
      </c>
      <c r="N904" t="s">
        <v>25</v>
      </c>
      <c r="O904" t="s">
        <v>26</v>
      </c>
      <c r="P904" t="s">
        <v>229</v>
      </c>
      <c r="Q904" t="s">
        <v>83</v>
      </c>
      <c r="R904" s="5">
        <v>78207</v>
      </c>
      <c r="S904" t="s">
        <v>84</v>
      </c>
      <c r="T904" t="s">
        <v>122</v>
      </c>
      <c r="U904" t="s">
        <v>31</v>
      </c>
      <c r="V904" t="s">
        <v>35</v>
      </c>
      <c r="W904" t="s">
        <v>123</v>
      </c>
      <c r="X904" s="9">
        <v>127.869</v>
      </c>
      <c r="Y904">
        <v>3</v>
      </c>
      <c r="Z904" s="12">
        <v>0.3</v>
      </c>
      <c r="AA904" s="9">
        <v>-9.1334999999999997</v>
      </c>
      <c r="AB904" t="str">
        <f>IF(AND(SalesData[[#This Row],[Profit]]=0,SalesData[[#This Row],[Sales]]&gt;0),"Zero-Profit Order","OK")</f>
        <v>OK</v>
      </c>
      <c r="AC904" s="9">
        <f>IFERROR(SalesData[[#This Row],[Profit]]/SalesData[[#This Row],[Sales]],0)</f>
        <v>-7.1428571428571425E-2</v>
      </c>
      <c r="AE904"/>
    </row>
    <row r="905" spans="1:31" x14ac:dyDescent="0.25">
      <c r="A905">
        <v>4593</v>
      </c>
      <c r="B905" t="s">
        <v>2872</v>
      </c>
      <c r="C905" s="2">
        <v>42985</v>
      </c>
      <c r="D905" s="13">
        <v>42735</v>
      </c>
      <c r="E905" s="8">
        <f>IF(SalesData[[#This Row],[Ship Date]]&lt;SalesData[[#This Row],[Order Date]], SalesData[[#This Row],[Ship Date]], SalesData[[#This Row],[Order Date]])</f>
        <v>42735</v>
      </c>
      <c r="F905" s="8">
        <f>IF(SalesData[[#This Row],[Ship Date]]&lt;SalesData[[#This Row],[Order Date]], SalesData[[#This Row],[Order Date]], SalesData[[#This Row],[Ship Date]])</f>
        <v>42985</v>
      </c>
      <c r="G905" s="11">
        <f>SalesData[[#This Row],[Shipdate fixed]] - SalesData[[#This Row],[Orderdate fixed]]</f>
        <v>250</v>
      </c>
      <c r="H905" s="11">
        <f>YEAR(SalesData[[#This Row],[Orderdate fixed]])</f>
        <v>2016</v>
      </c>
      <c r="I905" s="11" t="str">
        <f>"Q"&amp;ROUNDUP(MONTH(SalesData[[#This Row],[Orderdate fixed]])/3,0)</f>
        <v>Q4</v>
      </c>
      <c r="J905" s="8" t="str">
        <f>TEXT(SalesData[[#This Row],[Orderdate fixed]],"mmm")</f>
        <v>Dec</v>
      </c>
      <c r="K905" t="s">
        <v>38</v>
      </c>
      <c r="L905" t="s">
        <v>2873</v>
      </c>
      <c r="M905" s="14" t="s">
        <v>2874</v>
      </c>
      <c r="N905" t="s">
        <v>81</v>
      </c>
      <c r="O905" t="s">
        <v>26</v>
      </c>
      <c r="P905" t="s">
        <v>49</v>
      </c>
      <c r="Q905" t="s">
        <v>50</v>
      </c>
      <c r="R905" s="5">
        <v>90004</v>
      </c>
      <c r="S905" t="s">
        <v>51</v>
      </c>
      <c r="T905" t="s">
        <v>2409</v>
      </c>
      <c r="U905" t="s">
        <v>31</v>
      </c>
      <c r="V905" t="s">
        <v>35</v>
      </c>
      <c r="W905" t="s">
        <v>2410</v>
      </c>
      <c r="X905" s="9">
        <v>146.352</v>
      </c>
      <c r="Y905">
        <v>3</v>
      </c>
      <c r="Z905" s="12">
        <v>0.2</v>
      </c>
      <c r="AA905" s="9">
        <v>-5.4882</v>
      </c>
      <c r="AB905" t="str">
        <f>IF(AND(SalesData[[#This Row],[Profit]]=0,SalesData[[#This Row],[Sales]]&gt;0),"Zero-Profit Order","OK")</f>
        <v>OK</v>
      </c>
      <c r="AC905" s="9">
        <f>IFERROR(SalesData[[#This Row],[Profit]]/SalesData[[#This Row],[Sales]],0)</f>
        <v>-3.7499999999999999E-2</v>
      </c>
      <c r="AE905"/>
    </row>
    <row r="906" spans="1:31" x14ac:dyDescent="0.25">
      <c r="A906">
        <v>2845</v>
      </c>
      <c r="B906" t="s">
        <v>2102</v>
      </c>
      <c r="C906" s="2">
        <v>42996</v>
      </c>
      <c r="D906" s="13">
        <v>42735</v>
      </c>
      <c r="E906" s="8">
        <f>IF(SalesData[[#This Row],[Ship Date]]&lt;SalesData[[#This Row],[Order Date]], SalesData[[#This Row],[Ship Date]], SalesData[[#This Row],[Order Date]])</f>
        <v>42735</v>
      </c>
      <c r="F906" s="8">
        <f>IF(SalesData[[#This Row],[Ship Date]]&lt;SalesData[[#This Row],[Order Date]], SalesData[[#This Row],[Order Date]], SalesData[[#This Row],[Ship Date]])</f>
        <v>42996</v>
      </c>
      <c r="G906" s="11">
        <f>SalesData[[#This Row],[Shipdate fixed]] - SalesData[[#This Row],[Orderdate fixed]]</f>
        <v>261</v>
      </c>
      <c r="H906" s="11">
        <f>YEAR(SalesData[[#This Row],[Orderdate fixed]])</f>
        <v>2016</v>
      </c>
      <c r="I906" s="11" t="str">
        <f>"Q"&amp;ROUNDUP(MONTH(SalesData[[#This Row],[Orderdate fixed]])/3,0)</f>
        <v>Q4</v>
      </c>
      <c r="J906" s="8" t="str">
        <f>TEXT(SalesData[[#This Row],[Orderdate fixed]],"mmm")</f>
        <v>Dec</v>
      </c>
      <c r="K906" t="s">
        <v>38</v>
      </c>
      <c r="L906" t="s">
        <v>1140</v>
      </c>
      <c r="M906" s="14" t="s">
        <v>1141</v>
      </c>
      <c r="N906" t="s">
        <v>81</v>
      </c>
      <c r="O906" t="s">
        <v>26</v>
      </c>
      <c r="P906" t="s">
        <v>2103</v>
      </c>
      <c r="Q906" t="s">
        <v>121</v>
      </c>
      <c r="R906" s="5">
        <v>60098</v>
      </c>
      <c r="S906" t="s">
        <v>84</v>
      </c>
      <c r="T906" t="s">
        <v>637</v>
      </c>
      <c r="U906" t="s">
        <v>31</v>
      </c>
      <c r="V906" t="s">
        <v>35</v>
      </c>
      <c r="W906" t="s">
        <v>638</v>
      </c>
      <c r="X906" s="9">
        <v>845.48800000000006</v>
      </c>
      <c r="Y906">
        <v>8</v>
      </c>
      <c r="Z906" s="12">
        <v>0.3</v>
      </c>
      <c r="AA906" s="9">
        <v>-12.0784</v>
      </c>
      <c r="AB906" t="str">
        <f>IF(AND(SalesData[[#This Row],[Profit]]=0,SalesData[[#This Row],[Sales]]&gt;0),"Zero-Profit Order","OK")</f>
        <v>OK</v>
      </c>
      <c r="AC906" s="9">
        <f>IFERROR(SalesData[[#This Row],[Profit]]/SalesData[[#This Row],[Sales]],0)</f>
        <v>-1.4285714285714285E-2</v>
      </c>
      <c r="AE906"/>
    </row>
    <row r="907" spans="1:31" x14ac:dyDescent="0.25">
      <c r="A907">
        <v>4595</v>
      </c>
      <c r="B907" t="s">
        <v>2872</v>
      </c>
      <c r="C907" s="2">
        <v>42986</v>
      </c>
      <c r="D907" s="13">
        <v>42735</v>
      </c>
      <c r="E907" s="8">
        <f>IF(SalesData[[#This Row],[Ship Date]]&lt;SalesData[[#This Row],[Order Date]], SalesData[[#This Row],[Ship Date]], SalesData[[#This Row],[Order Date]])</f>
        <v>42735</v>
      </c>
      <c r="F907" s="8">
        <f>IF(SalesData[[#This Row],[Ship Date]]&lt;SalesData[[#This Row],[Order Date]], SalesData[[#This Row],[Order Date]], SalesData[[#This Row],[Ship Date]])</f>
        <v>42986</v>
      </c>
      <c r="G907" s="11">
        <f>SalesData[[#This Row],[Shipdate fixed]] - SalesData[[#This Row],[Orderdate fixed]]</f>
        <v>251</v>
      </c>
      <c r="H907" s="11">
        <f>YEAR(SalesData[[#This Row],[Orderdate fixed]])</f>
        <v>2016</v>
      </c>
      <c r="I907" s="11" t="str">
        <f>"Q"&amp;ROUNDUP(MONTH(SalesData[[#This Row],[Orderdate fixed]])/3,0)</f>
        <v>Q4</v>
      </c>
      <c r="J907" s="8" t="str">
        <f>TEXT(SalesData[[#This Row],[Orderdate fixed]],"mmm")</f>
        <v>Dec</v>
      </c>
      <c r="K907" t="s">
        <v>38</v>
      </c>
      <c r="L907" t="s">
        <v>2873</v>
      </c>
      <c r="M907" s="14" t="s">
        <v>2874</v>
      </c>
      <c r="N907" t="s">
        <v>81</v>
      </c>
      <c r="O907" t="s">
        <v>26</v>
      </c>
      <c r="P907" t="s">
        <v>49</v>
      </c>
      <c r="Q907" t="s">
        <v>50</v>
      </c>
      <c r="R907" s="5">
        <v>90004</v>
      </c>
      <c r="S907" t="s">
        <v>51</v>
      </c>
      <c r="T907" t="s">
        <v>288</v>
      </c>
      <c r="U907" t="s">
        <v>31</v>
      </c>
      <c r="V907" t="s">
        <v>44</v>
      </c>
      <c r="W907" t="s">
        <v>289</v>
      </c>
      <c r="X907" s="9">
        <v>902.71199999999999</v>
      </c>
      <c r="Y907">
        <v>3</v>
      </c>
      <c r="Z907" s="12">
        <v>0.2</v>
      </c>
      <c r="AA907" s="9">
        <v>33.851700000000001</v>
      </c>
      <c r="AB907" t="str">
        <f>IF(AND(SalesData[[#This Row],[Profit]]=0,SalesData[[#This Row],[Sales]]&gt;0),"Zero-Profit Order","OK")</f>
        <v>OK</v>
      </c>
      <c r="AC907" s="9">
        <f>IFERROR(SalesData[[#This Row],[Profit]]/SalesData[[#This Row],[Sales]],0)</f>
        <v>3.7499999999999999E-2</v>
      </c>
      <c r="AE907"/>
    </row>
    <row r="908" spans="1:31" x14ac:dyDescent="0.25">
      <c r="A908">
        <v>8272</v>
      </c>
      <c r="B908" t="s">
        <v>3968</v>
      </c>
      <c r="C908" s="2">
        <v>42971</v>
      </c>
      <c r="D908" s="13">
        <v>42735</v>
      </c>
      <c r="E908" s="8">
        <f>IF(SalesData[[#This Row],[Ship Date]]&lt;SalesData[[#This Row],[Order Date]], SalesData[[#This Row],[Ship Date]], SalesData[[#This Row],[Order Date]])</f>
        <v>42735</v>
      </c>
      <c r="F908" s="8">
        <f>IF(SalesData[[#This Row],[Ship Date]]&lt;SalesData[[#This Row],[Order Date]], SalesData[[#This Row],[Order Date]], SalesData[[#This Row],[Ship Date]])</f>
        <v>42971</v>
      </c>
      <c r="G908" s="11">
        <f>SalesData[[#This Row],[Shipdate fixed]] - SalesData[[#This Row],[Orderdate fixed]]</f>
        <v>236</v>
      </c>
      <c r="H908" s="11">
        <f>YEAR(SalesData[[#This Row],[Orderdate fixed]])</f>
        <v>2016</v>
      </c>
      <c r="I908" s="11" t="str">
        <f>"Q"&amp;ROUNDUP(MONTH(SalesData[[#This Row],[Orderdate fixed]])/3,0)</f>
        <v>Q4</v>
      </c>
      <c r="J908" s="8" t="str">
        <f>TEXT(SalesData[[#This Row],[Orderdate fixed]],"mmm")</f>
        <v>Dec</v>
      </c>
      <c r="K908" t="s">
        <v>38</v>
      </c>
      <c r="L908" t="s">
        <v>1590</v>
      </c>
      <c r="M908" s="14" t="s">
        <v>1591</v>
      </c>
      <c r="N908" t="s">
        <v>25</v>
      </c>
      <c r="O908" t="s">
        <v>26</v>
      </c>
      <c r="P908" t="s">
        <v>158</v>
      </c>
      <c r="Q908" t="s">
        <v>109</v>
      </c>
      <c r="R908" s="5">
        <v>10009</v>
      </c>
      <c r="S908" t="s">
        <v>62</v>
      </c>
      <c r="T908" t="s">
        <v>495</v>
      </c>
      <c r="U908" t="s">
        <v>31</v>
      </c>
      <c r="V908" t="s">
        <v>35</v>
      </c>
      <c r="W908" t="s">
        <v>496</v>
      </c>
      <c r="X908" s="9">
        <v>2563.056</v>
      </c>
      <c r="Y908">
        <v>8</v>
      </c>
      <c r="Z908" s="12">
        <v>0.1</v>
      </c>
      <c r="AA908" s="9">
        <v>313.26240000000001</v>
      </c>
      <c r="AB908" t="str">
        <f>IF(AND(SalesData[[#This Row],[Profit]]=0,SalesData[[#This Row],[Sales]]&gt;0),"Zero-Profit Order","OK")</f>
        <v>OK</v>
      </c>
      <c r="AC908" s="9">
        <f>IFERROR(SalesData[[#This Row],[Profit]]/SalesData[[#This Row],[Sales]],0)</f>
        <v>0.12222222222222223</v>
      </c>
      <c r="AE908"/>
    </row>
    <row r="909" spans="1:31" x14ac:dyDescent="0.25">
      <c r="A909">
        <v>6008</v>
      </c>
      <c r="B909" t="s">
        <v>3331</v>
      </c>
      <c r="C909" s="2">
        <v>42224</v>
      </c>
      <c r="D909" s="13">
        <v>42798</v>
      </c>
      <c r="E909" s="8">
        <f>IF(SalesData[[#This Row],[Ship Date]]&lt;SalesData[[#This Row],[Order Date]], SalesData[[#This Row],[Ship Date]], SalesData[[#This Row],[Order Date]])</f>
        <v>42224</v>
      </c>
      <c r="F909" s="8">
        <f>IF(SalesData[[#This Row],[Ship Date]]&lt;SalesData[[#This Row],[Order Date]], SalesData[[#This Row],[Order Date]], SalesData[[#This Row],[Ship Date]])</f>
        <v>42798</v>
      </c>
      <c r="G909" s="11">
        <f>SalesData[[#This Row],[Shipdate fixed]] - SalesData[[#This Row],[Orderdate fixed]]</f>
        <v>574</v>
      </c>
      <c r="H909" s="11">
        <f>YEAR(SalesData[[#This Row],[Orderdate fixed]])</f>
        <v>2015</v>
      </c>
      <c r="I909" s="11" t="str">
        <f>"Q"&amp;ROUNDUP(MONTH(SalesData[[#This Row],[Orderdate fixed]])/3,0)</f>
        <v>Q3</v>
      </c>
      <c r="J909" s="8" t="str">
        <f>TEXT(SalesData[[#This Row],[Orderdate fixed]],"mmm")</f>
        <v>Aug</v>
      </c>
      <c r="K909" t="s">
        <v>78</v>
      </c>
      <c r="L909" t="s">
        <v>1061</v>
      </c>
      <c r="M909" s="14" t="s">
        <v>1062</v>
      </c>
      <c r="N909" t="s">
        <v>81</v>
      </c>
      <c r="O909" t="s">
        <v>26</v>
      </c>
      <c r="P909" t="s">
        <v>835</v>
      </c>
      <c r="Q909" t="s">
        <v>145</v>
      </c>
      <c r="R909" s="5">
        <v>29501</v>
      </c>
      <c r="S909" t="s">
        <v>29</v>
      </c>
      <c r="T909" t="s">
        <v>166</v>
      </c>
      <c r="U909" t="s">
        <v>31</v>
      </c>
      <c r="V909" t="s">
        <v>53</v>
      </c>
      <c r="W909" t="s">
        <v>167</v>
      </c>
      <c r="X909" s="9">
        <v>127.95</v>
      </c>
      <c r="Y909">
        <v>3</v>
      </c>
      <c r="Z909" s="12">
        <v>0</v>
      </c>
      <c r="AA909" s="9">
        <v>21.7515</v>
      </c>
      <c r="AB909" t="str">
        <f>IF(AND(SalesData[[#This Row],[Profit]]=0,SalesData[[#This Row],[Sales]]&gt;0),"Zero-Profit Order","OK")</f>
        <v>OK</v>
      </c>
      <c r="AC909" s="9">
        <f>IFERROR(SalesData[[#This Row],[Profit]]/SalesData[[#This Row],[Sales]],0)</f>
        <v>0.16999999999999998</v>
      </c>
      <c r="AE909"/>
    </row>
    <row r="910" spans="1:31" x14ac:dyDescent="0.25">
      <c r="A910">
        <v>5148</v>
      </c>
      <c r="B910" t="s">
        <v>3036</v>
      </c>
      <c r="C910" s="2">
        <v>42957</v>
      </c>
      <c r="D910" s="13">
        <v>43100</v>
      </c>
      <c r="E910" s="8">
        <f>IF(SalesData[[#This Row],[Ship Date]]&lt;SalesData[[#This Row],[Order Date]], SalesData[[#This Row],[Ship Date]], SalesData[[#This Row],[Order Date]])</f>
        <v>42957</v>
      </c>
      <c r="F910" s="8">
        <f>IF(SalesData[[#This Row],[Ship Date]]&lt;SalesData[[#This Row],[Order Date]], SalesData[[#This Row],[Order Date]], SalesData[[#This Row],[Ship Date]])</f>
        <v>43100</v>
      </c>
      <c r="G910" s="11">
        <f>SalesData[[#This Row],[Shipdate fixed]] - SalesData[[#This Row],[Orderdate fixed]]</f>
        <v>143</v>
      </c>
      <c r="H910" s="11">
        <f>YEAR(SalesData[[#This Row],[Orderdate fixed]])</f>
        <v>2017</v>
      </c>
      <c r="I910" s="11" t="str">
        <f>"Q"&amp;ROUNDUP(MONTH(SalesData[[#This Row],[Orderdate fixed]])/3,0)</f>
        <v>Q3</v>
      </c>
      <c r="J910" s="8" t="str">
        <f>TEXT(SalesData[[#This Row],[Orderdate fixed]],"mmm")</f>
        <v>Aug</v>
      </c>
      <c r="K910" t="s">
        <v>38</v>
      </c>
      <c r="L910" t="s">
        <v>3037</v>
      </c>
      <c r="M910" s="14" t="s">
        <v>3038</v>
      </c>
      <c r="N910" t="s">
        <v>90</v>
      </c>
      <c r="O910" t="s">
        <v>26</v>
      </c>
      <c r="P910" t="s">
        <v>3039</v>
      </c>
      <c r="Q910" t="s">
        <v>501</v>
      </c>
      <c r="R910" s="5">
        <v>85224</v>
      </c>
      <c r="S910" t="s">
        <v>51</v>
      </c>
      <c r="T910" t="s">
        <v>2494</v>
      </c>
      <c r="U910" t="s">
        <v>31</v>
      </c>
      <c r="V910" t="s">
        <v>53</v>
      </c>
      <c r="W910" t="s">
        <v>2495</v>
      </c>
      <c r="X910" s="9">
        <v>8.5440000000000005</v>
      </c>
      <c r="Y910">
        <v>4</v>
      </c>
      <c r="Z910" s="12">
        <v>0.2</v>
      </c>
      <c r="AA910" s="9">
        <v>1.9224000000000001</v>
      </c>
      <c r="AB910" t="str">
        <f>IF(AND(SalesData[[#This Row],[Profit]]=0,SalesData[[#This Row],[Sales]]&gt;0),"Zero-Profit Order","OK")</f>
        <v>OK</v>
      </c>
      <c r="AC910" s="9">
        <f>IFERROR(SalesData[[#This Row],[Profit]]/SalesData[[#This Row],[Sales]],0)</f>
        <v>0.22500000000000001</v>
      </c>
      <c r="AE910"/>
    </row>
    <row r="911" spans="1:31" x14ac:dyDescent="0.25">
      <c r="A911">
        <v>4471</v>
      </c>
      <c r="B911" t="s">
        <v>2809</v>
      </c>
      <c r="C911" s="2">
        <v>42380</v>
      </c>
      <c r="D911" s="13">
        <v>43074</v>
      </c>
      <c r="E911" s="8">
        <f>IF(SalesData[[#This Row],[Ship Date]]&lt;SalesData[[#This Row],[Order Date]], SalesData[[#This Row],[Ship Date]], SalesData[[#This Row],[Order Date]])</f>
        <v>42380</v>
      </c>
      <c r="F911" s="8">
        <f>IF(SalesData[[#This Row],[Ship Date]]&lt;SalesData[[#This Row],[Order Date]], SalesData[[#This Row],[Order Date]], SalesData[[#This Row],[Ship Date]])</f>
        <v>43074</v>
      </c>
      <c r="G911" s="11">
        <f>SalesData[[#This Row],[Shipdate fixed]] - SalesData[[#This Row],[Orderdate fixed]]</f>
        <v>694</v>
      </c>
      <c r="H911" s="11">
        <f>YEAR(SalesData[[#This Row],[Orderdate fixed]])</f>
        <v>2016</v>
      </c>
      <c r="I911" s="11" t="str">
        <f>"Q"&amp;ROUNDUP(MONTH(SalesData[[#This Row],[Orderdate fixed]])/3,0)</f>
        <v>Q1</v>
      </c>
      <c r="J911" s="8" t="str">
        <f>TEXT(SalesData[[#This Row],[Orderdate fixed]],"mmm")</f>
        <v>Jan</v>
      </c>
      <c r="K911" t="s">
        <v>38</v>
      </c>
      <c r="L911" t="s">
        <v>379</v>
      </c>
      <c r="M911" s="14" t="s">
        <v>380</v>
      </c>
      <c r="N911" t="s">
        <v>81</v>
      </c>
      <c r="O911" t="s">
        <v>26</v>
      </c>
      <c r="P911" t="s">
        <v>60</v>
      </c>
      <c r="Q911" t="s">
        <v>61</v>
      </c>
      <c r="R911" s="5">
        <v>19140</v>
      </c>
      <c r="S911" t="s">
        <v>62</v>
      </c>
      <c r="T911" t="s">
        <v>2409</v>
      </c>
      <c r="U911" t="s">
        <v>31</v>
      </c>
      <c r="V911" t="s">
        <v>35</v>
      </c>
      <c r="W911" t="s">
        <v>2410</v>
      </c>
      <c r="X911" s="9">
        <v>128.05799999999999</v>
      </c>
      <c r="Y911">
        <v>3</v>
      </c>
      <c r="Z911" s="12">
        <v>0.3</v>
      </c>
      <c r="AA911" s="9">
        <v>-23.7822</v>
      </c>
      <c r="AB911" t="str">
        <f>IF(AND(SalesData[[#This Row],[Profit]]=0,SalesData[[#This Row],[Sales]]&gt;0),"Zero-Profit Order","OK")</f>
        <v>OK</v>
      </c>
      <c r="AC911" s="9">
        <f>IFERROR(SalesData[[#This Row],[Profit]]/SalesData[[#This Row],[Sales]],0)</f>
        <v>-0.18571428571428572</v>
      </c>
      <c r="AE911"/>
    </row>
    <row r="912" spans="1:31" x14ac:dyDescent="0.25">
      <c r="A912">
        <v>6150</v>
      </c>
      <c r="B912" t="s">
        <v>3368</v>
      </c>
      <c r="C912" s="2">
        <v>43002</v>
      </c>
      <c r="D912" s="13">
        <v>43100</v>
      </c>
      <c r="E912" s="8">
        <f>IF(SalesData[[#This Row],[Ship Date]]&lt;SalesData[[#This Row],[Order Date]], SalesData[[#This Row],[Ship Date]], SalesData[[#This Row],[Order Date]])</f>
        <v>43002</v>
      </c>
      <c r="F912" s="8">
        <f>IF(SalesData[[#This Row],[Ship Date]]&lt;SalesData[[#This Row],[Order Date]], SalesData[[#This Row],[Order Date]], SalesData[[#This Row],[Ship Date]])</f>
        <v>43100</v>
      </c>
      <c r="G912" s="11">
        <f>SalesData[[#This Row],[Shipdate fixed]] - SalesData[[#This Row],[Orderdate fixed]]</f>
        <v>98</v>
      </c>
      <c r="H912" s="11">
        <f>YEAR(SalesData[[#This Row],[Orderdate fixed]])</f>
        <v>2017</v>
      </c>
      <c r="I912" s="11" t="str">
        <f>"Q"&amp;ROUNDUP(MONTH(SalesData[[#This Row],[Orderdate fixed]])/3,0)</f>
        <v>Q3</v>
      </c>
      <c r="J912" s="8" t="str">
        <f>TEXT(SalesData[[#This Row],[Orderdate fixed]],"mmm")</f>
        <v>Sep</v>
      </c>
      <c r="K912" t="s">
        <v>78</v>
      </c>
      <c r="L912" t="s">
        <v>2289</v>
      </c>
      <c r="M912" s="14" t="s">
        <v>2290</v>
      </c>
      <c r="N912" t="s">
        <v>81</v>
      </c>
      <c r="O912" t="s">
        <v>26</v>
      </c>
      <c r="P912" t="s">
        <v>711</v>
      </c>
      <c r="Q912" t="s">
        <v>50</v>
      </c>
      <c r="R912" s="5">
        <v>90805</v>
      </c>
      <c r="S912" t="s">
        <v>51</v>
      </c>
      <c r="T912" t="s">
        <v>110</v>
      </c>
      <c r="U912" t="s">
        <v>31</v>
      </c>
      <c r="V912" t="s">
        <v>35</v>
      </c>
      <c r="W912" t="s">
        <v>111</v>
      </c>
      <c r="X912" s="9">
        <v>340.70400000000001</v>
      </c>
      <c r="Y912">
        <v>6</v>
      </c>
      <c r="Z912" s="12">
        <v>0.2</v>
      </c>
      <c r="AA912" s="9">
        <v>-34.070399999999999</v>
      </c>
      <c r="AB912" t="str">
        <f>IF(AND(SalesData[[#This Row],[Profit]]=0,SalesData[[#This Row],[Sales]]&gt;0),"Zero-Profit Order","OK")</f>
        <v>OK</v>
      </c>
      <c r="AC912" s="9">
        <f>IFERROR(SalesData[[#This Row],[Profit]]/SalesData[[#This Row],[Sales]],0)</f>
        <v>-9.9999999999999992E-2</v>
      </c>
      <c r="AE912"/>
    </row>
    <row r="913" spans="1:31" x14ac:dyDescent="0.25">
      <c r="A913">
        <v>9473</v>
      </c>
      <c r="B913" t="s">
        <v>4261</v>
      </c>
      <c r="C913" s="2">
        <v>42333</v>
      </c>
      <c r="D913" s="13">
        <v>43019</v>
      </c>
      <c r="E913" s="8">
        <f>IF(SalesData[[#This Row],[Ship Date]]&lt;SalesData[[#This Row],[Order Date]], SalesData[[#This Row],[Ship Date]], SalesData[[#This Row],[Order Date]])</f>
        <v>42333</v>
      </c>
      <c r="F913" s="8">
        <f>IF(SalesData[[#This Row],[Ship Date]]&lt;SalesData[[#This Row],[Order Date]], SalesData[[#This Row],[Order Date]], SalesData[[#This Row],[Ship Date]])</f>
        <v>43019</v>
      </c>
      <c r="G913" s="11">
        <f>SalesData[[#This Row],[Shipdate fixed]] - SalesData[[#This Row],[Orderdate fixed]]</f>
        <v>686</v>
      </c>
      <c r="H913" s="11">
        <f>YEAR(SalesData[[#This Row],[Orderdate fixed]])</f>
        <v>2015</v>
      </c>
      <c r="I913" s="11" t="str">
        <f>"Q"&amp;ROUNDUP(MONTH(SalesData[[#This Row],[Orderdate fixed]])/3,0)</f>
        <v>Q4</v>
      </c>
      <c r="J913" s="8" t="str">
        <f>TEXT(SalesData[[#This Row],[Orderdate fixed]],"mmm")</f>
        <v>Nov</v>
      </c>
      <c r="K913" t="s">
        <v>22</v>
      </c>
      <c r="L913" t="s">
        <v>4262</v>
      </c>
      <c r="M913" s="14" t="s">
        <v>4263</v>
      </c>
      <c r="N913" t="s">
        <v>25</v>
      </c>
      <c r="O913" t="s">
        <v>26</v>
      </c>
      <c r="P913" t="s">
        <v>158</v>
      </c>
      <c r="Q913" t="s">
        <v>109</v>
      </c>
      <c r="R913" s="5">
        <v>10024</v>
      </c>
      <c r="S913" t="s">
        <v>62</v>
      </c>
      <c r="T913" t="s">
        <v>2175</v>
      </c>
      <c r="U913" t="s">
        <v>31</v>
      </c>
      <c r="V913" t="s">
        <v>35</v>
      </c>
      <c r="W913" t="s">
        <v>2176</v>
      </c>
      <c r="X913" s="9">
        <v>128.124</v>
      </c>
      <c r="Y913">
        <v>2</v>
      </c>
      <c r="Z913" s="12">
        <v>0.1</v>
      </c>
      <c r="AA913" s="9">
        <v>24.2012</v>
      </c>
      <c r="AB913" t="str">
        <f>IF(AND(SalesData[[#This Row],[Profit]]=0,SalesData[[#This Row],[Sales]]&gt;0),"Zero-Profit Order","OK")</f>
        <v>OK</v>
      </c>
      <c r="AC913" s="9">
        <f>IFERROR(SalesData[[#This Row],[Profit]]/SalesData[[#This Row],[Sales]],0)</f>
        <v>0.18888888888888888</v>
      </c>
      <c r="AE913"/>
    </row>
    <row r="914" spans="1:31" x14ac:dyDescent="0.25">
      <c r="A914">
        <v>5149</v>
      </c>
      <c r="B914" t="s">
        <v>3036</v>
      </c>
      <c r="C914" s="2">
        <v>42958</v>
      </c>
      <c r="D914" s="13">
        <v>43100</v>
      </c>
      <c r="E914" s="8">
        <f>IF(SalesData[[#This Row],[Ship Date]]&lt;SalesData[[#This Row],[Order Date]], SalesData[[#This Row],[Ship Date]], SalesData[[#This Row],[Order Date]])</f>
        <v>42958</v>
      </c>
      <c r="F914" s="8">
        <f>IF(SalesData[[#This Row],[Ship Date]]&lt;SalesData[[#This Row],[Order Date]], SalesData[[#This Row],[Order Date]], SalesData[[#This Row],[Ship Date]])</f>
        <v>43100</v>
      </c>
      <c r="G914" s="11">
        <f>SalesData[[#This Row],[Shipdate fixed]] - SalesData[[#This Row],[Orderdate fixed]]</f>
        <v>142</v>
      </c>
      <c r="H914" s="11">
        <f>YEAR(SalesData[[#This Row],[Orderdate fixed]])</f>
        <v>2017</v>
      </c>
      <c r="I914" s="11" t="str">
        <f>"Q"&amp;ROUNDUP(MONTH(SalesData[[#This Row],[Orderdate fixed]])/3,0)</f>
        <v>Q3</v>
      </c>
      <c r="J914" s="8" t="str">
        <f>TEXT(SalesData[[#This Row],[Orderdate fixed]],"mmm")</f>
        <v>Aug</v>
      </c>
      <c r="K914" t="s">
        <v>38</v>
      </c>
      <c r="L914" t="s">
        <v>3037</v>
      </c>
      <c r="M914" s="14" t="s">
        <v>3038</v>
      </c>
      <c r="N914" t="s">
        <v>90</v>
      </c>
      <c r="O914" t="s">
        <v>26</v>
      </c>
      <c r="P914" t="s">
        <v>3039</v>
      </c>
      <c r="Q914" t="s">
        <v>501</v>
      </c>
      <c r="R914" s="5">
        <v>85224</v>
      </c>
      <c r="S914" t="s">
        <v>51</v>
      </c>
      <c r="T914" t="s">
        <v>832</v>
      </c>
      <c r="U914" t="s">
        <v>31</v>
      </c>
      <c r="V914" t="s">
        <v>35</v>
      </c>
      <c r="W914" t="s">
        <v>833</v>
      </c>
      <c r="X914" s="9">
        <v>842.37599999999998</v>
      </c>
      <c r="Y914">
        <v>3</v>
      </c>
      <c r="Z914" s="12">
        <v>0.2</v>
      </c>
      <c r="AA914" s="9">
        <v>105.297</v>
      </c>
      <c r="AB914" t="str">
        <f>IF(AND(SalesData[[#This Row],[Profit]]=0,SalesData[[#This Row],[Sales]]&gt;0),"Zero-Profit Order","OK")</f>
        <v>OK</v>
      </c>
      <c r="AC914" s="9">
        <f>IFERROR(SalesData[[#This Row],[Profit]]/SalesData[[#This Row],[Sales]],0)</f>
        <v>0.125</v>
      </c>
      <c r="AE914"/>
    </row>
    <row r="915" spans="1:31" x14ac:dyDescent="0.25">
      <c r="A915">
        <v>3432</v>
      </c>
      <c r="B915" t="s">
        <v>2428</v>
      </c>
      <c r="C915" s="2">
        <v>42392</v>
      </c>
      <c r="D915" s="13">
        <v>42990</v>
      </c>
      <c r="E915" s="8">
        <f>IF(SalesData[[#This Row],[Ship Date]]&lt;SalesData[[#This Row],[Order Date]], SalesData[[#This Row],[Ship Date]], SalesData[[#This Row],[Order Date]])</f>
        <v>42392</v>
      </c>
      <c r="F915" s="8">
        <f>IF(SalesData[[#This Row],[Ship Date]]&lt;SalesData[[#This Row],[Order Date]], SalesData[[#This Row],[Order Date]], SalesData[[#This Row],[Ship Date]])</f>
        <v>42990</v>
      </c>
      <c r="G915" s="11">
        <f>SalesData[[#This Row],[Shipdate fixed]] - SalesData[[#This Row],[Orderdate fixed]]</f>
        <v>598</v>
      </c>
      <c r="H915" s="11">
        <f>YEAR(SalesData[[#This Row],[Orderdate fixed]])</f>
        <v>2016</v>
      </c>
      <c r="I915" s="11" t="str">
        <f>"Q"&amp;ROUNDUP(MONTH(SalesData[[#This Row],[Orderdate fixed]])/3,0)</f>
        <v>Q1</v>
      </c>
      <c r="J915" s="8" t="str">
        <f>TEXT(SalesData[[#This Row],[Orderdate fixed]],"mmm")</f>
        <v>Jan</v>
      </c>
      <c r="K915" t="s">
        <v>78</v>
      </c>
      <c r="L915" t="s">
        <v>1555</v>
      </c>
      <c r="M915" s="14" t="s">
        <v>1556</v>
      </c>
      <c r="N915" t="s">
        <v>25</v>
      </c>
      <c r="O915" t="s">
        <v>26</v>
      </c>
      <c r="P915" t="s">
        <v>2429</v>
      </c>
      <c r="Q915" t="s">
        <v>50</v>
      </c>
      <c r="R915" s="5">
        <v>90301</v>
      </c>
      <c r="S915" t="s">
        <v>51</v>
      </c>
      <c r="T915" t="s">
        <v>2430</v>
      </c>
      <c r="U915" t="s">
        <v>31</v>
      </c>
      <c r="V915" t="s">
        <v>53</v>
      </c>
      <c r="W915" t="s">
        <v>2431</v>
      </c>
      <c r="X915" s="9">
        <v>128.9</v>
      </c>
      <c r="Y915">
        <v>2</v>
      </c>
      <c r="Z915" s="12">
        <v>0</v>
      </c>
      <c r="AA915" s="9">
        <v>15.468</v>
      </c>
      <c r="AB915" t="str">
        <f>IF(AND(SalesData[[#This Row],[Profit]]=0,SalesData[[#This Row],[Sales]]&gt;0),"Zero-Profit Order","OK")</f>
        <v>OK</v>
      </c>
      <c r="AC915" s="9">
        <f>IFERROR(SalesData[[#This Row],[Profit]]/SalesData[[#This Row],[Sales]],0)</f>
        <v>0.12</v>
      </c>
      <c r="AE915"/>
    </row>
    <row r="916" spans="1:31" x14ac:dyDescent="0.25">
      <c r="A916">
        <v>4296</v>
      </c>
      <c r="B916" t="s">
        <v>2760</v>
      </c>
      <c r="C916" s="2">
        <v>42290</v>
      </c>
      <c r="D916" s="13">
        <v>43015</v>
      </c>
      <c r="E916" s="8">
        <f>IF(SalesData[[#This Row],[Ship Date]]&lt;SalesData[[#This Row],[Order Date]], SalesData[[#This Row],[Ship Date]], SalesData[[#This Row],[Order Date]])</f>
        <v>42290</v>
      </c>
      <c r="F916" s="8">
        <f>IF(SalesData[[#This Row],[Ship Date]]&lt;SalesData[[#This Row],[Order Date]], SalesData[[#This Row],[Order Date]], SalesData[[#This Row],[Ship Date]])</f>
        <v>43015</v>
      </c>
      <c r="G916" s="11">
        <f>SalesData[[#This Row],[Shipdate fixed]] - SalesData[[#This Row],[Orderdate fixed]]</f>
        <v>725</v>
      </c>
      <c r="H916" s="11">
        <f>YEAR(SalesData[[#This Row],[Orderdate fixed]])</f>
        <v>2015</v>
      </c>
      <c r="I916" s="11" t="str">
        <f>"Q"&amp;ROUNDUP(MONTH(SalesData[[#This Row],[Orderdate fixed]])/3,0)</f>
        <v>Q4</v>
      </c>
      <c r="J916" s="8" t="str">
        <f>TEXT(SalesData[[#This Row],[Orderdate fixed]],"mmm")</f>
        <v>Oct</v>
      </c>
      <c r="K916" t="s">
        <v>38</v>
      </c>
      <c r="L916" t="s">
        <v>1281</v>
      </c>
      <c r="M916" s="14" t="s">
        <v>1282</v>
      </c>
      <c r="N916" t="s">
        <v>25</v>
      </c>
      <c r="O916" t="s">
        <v>26</v>
      </c>
      <c r="P916" t="s">
        <v>2761</v>
      </c>
      <c r="Q916" t="s">
        <v>50</v>
      </c>
      <c r="R916" s="5">
        <v>95610</v>
      </c>
      <c r="S916" t="s">
        <v>51</v>
      </c>
      <c r="T916" t="s">
        <v>2671</v>
      </c>
      <c r="U916" t="s">
        <v>31</v>
      </c>
      <c r="V916" t="s">
        <v>53</v>
      </c>
      <c r="W916" t="s">
        <v>2672</v>
      </c>
      <c r="X916" s="9">
        <v>129.38999999999999</v>
      </c>
      <c r="Y916">
        <v>3</v>
      </c>
      <c r="Z916" s="12">
        <v>0</v>
      </c>
      <c r="AA916" s="9">
        <v>54.343800000000002</v>
      </c>
      <c r="AB916" t="str">
        <f>IF(AND(SalesData[[#This Row],[Profit]]=0,SalesData[[#This Row],[Sales]]&gt;0),"Zero-Profit Order","OK")</f>
        <v>OK</v>
      </c>
      <c r="AC916" s="9">
        <f>IFERROR(SalesData[[#This Row],[Profit]]/SalesData[[#This Row],[Sales]],0)</f>
        <v>0.42000000000000004</v>
      </c>
      <c r="AE916"/>
    </row>
    <row r="917" spans="1:31" x14ac:dyDescent="0.25">
      <c r="A917">
        <v>4942</v>
      </c>
      <c r="B917" t="s">
        <v>2976</v>
      </c>
      <c r="C917" s="2">
        <v>41890</v>
      </c>
      <c r="D917" s="13">
        <v>42048</v>
      </c>
      <c r="E917" s="8">
        <f>IF(SalesData[[#This Row],[Ship Date]]&lt;SalesData[[#This Row],[Order Date]], SalesData[[#This Row],[Ship Date]], SalesData[[#This Row],[Order Date]])</f>
        <v>41890</v>
      </c>
      <c r="F917" s="8">
        <f>IF(SalesData[[#This Row],[Ship Date]]&lt;SalesData[[#This Row],[Order Date]], SalesData[[#This Row],[Order Date]], SalesData[[#This Row],[Ship Date]])</f>
        <v>42048</v>
      </c>
      <c r="G917" s="11">
        <f>SalesData[[#This Row],[Shipdate fixed]] - SalesData[[#This Row],[Orderdate fixed]]</f>
        <v>158</v>
      </c>
      <c r="H917" s="11">
        <f>YEAR(SalesData[[#This Row],[Orderdate fixed]])</f>
        <v>2014</v>
      </c>
      <c r="I917" s="11" t="str">
        <f>"Q"&amp;ROUNDUP(MONTH(SalesData[[#This Row],[Orderdate fixed]])/3,0)</f>
        <v>Q3</v>
      </c>
      <c r="J917" s="8" t="str">
        <f>TEXT(SalesData[[#This Row],[Orderdate fixed]],"mmm")</f>
        <v>Sep</v>
      </c>
      <c r="K917" t="s">
        <v>38</v>
      </c>
      <c r="L917" t="s">
        <v>1731</v>
      </c>
      <c r="M917" s="14" t="s">
        <v>1732</v>
      </c>
      <c r="N917" t="s">
        <v>25</v>
      </c>
      <c r="O917" t="s">
        <v>26</v>
      </c>
      <c r="P917" t="s">
        <v>183</v>
      </c>
      <c r="Q917" t="s">
        <v>184</v>
      </c>
      <c r="R917" s="5">
        <v>19805</v>
      </c>
      <c r="S917" t="s">
        <v>62</v>
      </c>
      <c r="T917" t="s">
        <v>2401</v>
      </c>
      <c r="U917" t="s">
        <v>31</v>
      </c>
      <c r="V917" t="s">
        <v>32</v>
      </c>
      <c r="W917" t="s">
        <v>2402</v>
      </c>
      <c r="X917" s="9">
        <v>283.92</v>
      </c>
      <c r="Y917">
        <v>4</v>
      </c>
      <c r="Z917" s="12">
        <v>0</v>
      </c>
      <c r="AA917" s="9">
        <v>82.336799999999997</v>
      </c>
      <c r="AB917" t="str">
        <f>IF(AND(SalesData[[#This Row],[Profit]]=0,SalesData[[#This Row],[Sales]]&gt;0),"Zero-Profit Order","OK")</f>
        <v>OK</v>
      </c>
      <c r="AC917" s="9">
        <f>IFERROR(SalesData[[#This Row],[Profit]]/SalesData[[#This Row],[Sales]],0)</f>
        <v>0.28999999999999998</v>
      </c>
      <c r="AE917"/>
    </row>
    <row r="918" spans="1:31" x14ac:dyDescent="0.25">
      <c r="A918">
        <v>4456</v>
      </c>
      <c r="B918" t="s">
        <v>2804</v>
      </c>
      <c r="C918" s="2">
        <v>41844</v>
      </c>
      <c r="D918" s="13">
        <v>42225</v>
      </c>
      <c r="E918" s="8">
        <f>IF(SalesData[[#This Row],[Ship Date]]&lt;SalesData[[#This Row],[Order Date]], SalesData[[#This Row],[Ship Date]], SalesData[[#This Row],[Order Date]])</f>
        <v>41844</v>
      </c>
      <c r="F918" s="8">
        <f>IF(SalesData[[#This Row],[Ship Date]]&lt;SalesData[[#This Row],[Order Date]], SalesData[[#This Row],[Order Date]], SalesData[[#This Row],[Ship Date]])</f>
        <v>42225</v>
      </c>
      <c r="G918" s="11">
        <f>SalesData[[#This Row],[Shipdate fixed]] - SalesData[[#This Row],[Orderdate fixed]]</f>
        <v>381</v>
      </c>
      <c r="H918" s="11">
        <f>YEAR(SalesData[[#This Row],[Orderdate fixed]])</f>
        <v>2014</v>
      </c>
      <c r="I918" s="11" t="str">
        <f>"Q"&amp;ROUNDUP(MONTH(SalesData[[#This Row],[Orderdate fixed]])/3,0)</f>
        <v>Q3</v>
      </c>
      <c r="J918" s="8" t="str">
        <f>TEXT(SalesData[[#This Row],[Orderdate fixed]],"mmm")</f>
        <v>Jul</v>
      </c>
      <c r="K918" t="s">
        <v>38</v>
      </c>
      <c r="L918" t="s">
        <v>2805</v>
      </c>
      <c r="M918" s="14" t="s">
        <v>2806</v>
      </c>
      <c r="N918" t="s">
        <v>90</v>
      </c>
      <c r="O918" t="s">
        <v>26</v>
      </c>
      <c r="P918" t="s">
        <v>310</v>
      </c>
      <c r="Q918" t="s">
        <v>50</v>
      </c>
      <c r="R918" s="5">
        <v>94110</v>
      </c>
      <c r="S918" t="s">
        <v>51</v>
      </c>
      <c r="T918" t="s">
        <v>476</v>
      </c>
      <c r="U918" t="s">
        <v>31</v>
      </c>
      <c r="V918" t="s">
        <v>35</v>
      </c>
      <c r="W918" t="s">
        <v>477</v>
      </c>
      <c r="X918" s="9">
        <v>129.56800000000001</v>
      </c>
      <c r="Y918">
        <v>2</v>
      </c>
      <c r="Z918" s="12">
        <v>0.2</v>
      </c>
      <c r="AA918" s="9">
        <v>-12.956799999999999</v>
      </c>
      <c r="AB918" t="str">
        <f>IF(AND(SalesData[[#This Row],[Profit]]=0,SalesData[[#This Row],[Sales]]&gt;0),"Zero-Profit Order","OK")</f>
        <v>OK</v>
      </c>
      <c r="AC918" s="9">
        <f>IFERROR(SalesData[[#This Row],[Profit]]/SalesData[[#This Row],[Sales]],0)</f>
        <v>-9.9999999999999992E-2</v>
      </c>
      <c r="AE918"/>
    </row>
    <row r="919" spans="1:31" x14ac:dyDescent="0.25">
      <c r="A919">
        <v>4941</v>
      </c>
      <c r="B919" t="s">
        <v>2976</v>
      </c>
      <c r="C919" s="2">
        <v>41889</v>
      </c>
      <c r="D919" s="13">
        <v>42048</v>
      </c>
      <c r="E919" s="8">
        <f>IF(SalesData[[#This Row],[Ship Date]]&lt;SalesData[[#This Row],[Order Date]], SalesData[[#This Row],[Ship Date]], SalesData[[#This Row],[Order Date]])</f>
        <v>41889</v>
      </c>
      <c r="F919" s="8">
        <f>IF(SalesData[[#This Row],[Ship Date]]&lt;SalesData[[#This Row],[Order Date]], SalesData[[#This Row],[Order Date]], SalesData[[#This Row],[Ship Date]])</f>
        <v>42048</v>
      </c>
      <c r="G919" s="11">
        <f>SalesData[[#This Row],[Shipdate fixed]] - SalesData[[#This Row],[Orderdate fixed]]</f>
        <v>159</v>
      </c>
      <c r="H919" s="11">
        <f>YEAR(SalesData[[#This Row],[Orderdate fixed]])</f>
        <v>2014</v>
      </c>
      <c r="I919" s="11" t="str">
        <f>"Q"&amp;ROUNDUP(MONTH(SalesData[[#This Row],[Orderdate fixed]])/3,0)</f>
        <v>Q3</v>
      </c>
      <c r="J919" s="8" t="str">
        <f>TEXT(SalesData[[#This Row],[Orderdate fixed]],"mmm")</f>
        <v>Sep</v>
      </c>
      <c r="K919" t="s">
        <v>38</v>
      </c>
      <c r="L919" t="s">
        <v>1731</v>
      </c>
      <c r="M919" s="14" t="s">
        <v>1732</v>
      </c>
      <c r="N919" t="s">
        <v>25</v>
      </c>
      <c r="O919" t="s">
        <v>26</v>
      </c>
      <c r="P919" t="s">
        <v>183</v>
      </c>
      <c r="Q919" t="s">
        <v>184</v>
      </c>
      <c r="R919" s="5">
        <v>19805</v>
      </c>
      <c r="S919" t="s">
        <v>62</v>
      </c>
      <c r="T919" t="s">
        <v>1122</v>
      </c>
      <c r="U919" t="s">
        <v>31</v>
      </c>
      <c r="V919" t="s">
        <v>35</v>
      </c>
      <c r="W919" t="s">
        <v>1123</v>
      </c>
      <c r="X919" s="9">
        <v>1268.82</v>
      </c>
      <c r="Y919">
        <v>9</v>
      </c>
      <c r="Z919" s="12">
        <v>0</v>
      </c>
      <c r="AA919" s="9">
        <v>266.4522</v>
      </c>
      <c r="AB919" t="str">
        <f>IF(AND(SalesData[[#This Row],[Profit]]=0,SalesData[[#This Row],[Sales]]&gt;0),"Zero-Profit Order","OK")</f>
        <v>OK</v>
      </c>
      <c r="AC919" s="9">
        <f>IFERROR(SalesData[[#This Row],[Profit]]/SalesData[[#This Row],[Sales]],0)</f>
        <v>0.21000000000000002</v>
      </c>
      <c r="AE919"/>
    </row>
    <row r="920" spans="1:31" x14ac:dyDescent="0.25">
      <c r="A920">
        <v>3146</v>
      </c>
      <c r="B920" t="s">
        <v>2312</v>
      </c>
      <c r="C920" s="2">
        <v>42443</v>
      </c>
      <c r="D920" s="13">
        <v>42779</v>
      </c>
      <c r="E920" s="8">
        <f>IF(SalesData[[#This Row],[Ship Date]]&lt;SalesData[[#This Row],[Order Date]], SalesData[[#This Row],[Ship Date]], SalesData[[#This Row],[Order Date]])</f>
        <v>42443</v>
      </c>
      <c r="F920" s="8">
        <f>IF(SalesData[[#This Row],[Ship Date]]&lt;SalesData[[#This Row],[Order Date]], SalesData[[#This Row],[Order Date]], SalesData[[#This Row],[Ship Date]])</f>
        <v>42779</v>
      </c>
      <c r="G920" s="11">
        <f>SalesData[[#This Row],[Shipdate fixed]] - SalesData[[#This Row],[Orderdate fixed]]</f>
        <v>336</v>
      </c>
      <c r="H920" s="11">
        <f>YEAR(SalesData[[#This Row],[Orderdate fixed]])</f>
        <v>2016</v>
      </c>
      <c r="I920" s="11" t="str">
        <f>"Q"&amp;ROUNDUP(MONTH(SalesData[[#This Row],[Orderdate fixed]])/3,0)</f>
        <v>Q1</v>
      </c>
      <c r="J920" s="8" t="str">
        <f>TEXT(SalesData[[#This Row],[Orderdate fixed]],"mmm")</f>
        <v>Mar</v>
      </c>
      <c r="K920" t="s">
        <v>22</v>
      </c>
      <c r="L920" t="s">
        <v>2313</v>
      </c>
      <c r="M920" s="14" t="s">
        <v>2314</v>
      </c>
      <c r="N920" t="s">
        <v>81</v>
      </c>
      <c r="O920" t="s">
        <v>26</v>
      </c>
      <c r="P920" t="s">
        <v>176</v>
      </c>
      <c r="Q920" t="s">
        <v>177</v>
      </c>
      <c r="R920" s="5">
        <v>98105</v>
      </c>
      <c r="S920" t="s">
        <v>51</v>
      </c>
      <c r="T920" t="s">
        <v>2315</v>
      </c>
      <c r="U920" t="s">
        <v>31</v>
      </c>
      <c r="V920" t="s">
        <v>35</v>
      </c>
      <c r="W920" t="s">
        <v>2316</v>
      </c>
      <c r="X920" s="9">
        <v>963.13599999999997</v>
      </c>
      <c r="Y920">
        <v>4</v>
      </c>
      <c r="Z920" s="12">
        <v>0.2</v>
      </c>
      <c r="AA920" s="9">
        <v>108.3528</v>
      </c>
      <c r="AB920" t="str">
        <f>IF(AND(SalesData[[#This Row],[Profit]]=0,SalesData[[#This Row],[Sales]]&gt;0),"Zero-Profit Order","OK")</f>
        <v>OK</v>
      </c>
      <c r="AC920" s="9">
        <f>IFERROR(SalesData[[#This Row],[Profit]]/SalesData[[#This Row],[Sales]],0)</f>
        <v>0.1125</v>
      </c>
      <c r="AE920"/>
    </row>
    <row r="921" spans="1:31" x14ac:dyDescent="0.25">
      <c r="A921">
        <v>3087</v>
      </c>
      <c r="B921" t="s">
        <v>2278</v>
      </c>
      <c r="C921" s="2">
        <v>42399</v>
      </c>
      <c r="D921" s="13">
        <v>42780</v>
      </c>
      <c r="E921" s="8">
        <f>IF(SalesData[[#This Row],[Ship Date]]&lt;SalesData[[#This Row],[Order Date]], SalesData[[#This Row],[Ship Date]], SalesData[[#This Row],[Order Date]])</f>
        <v>42399</v>
      </c>
      <c r="F921" s="8">
        <f>IF(SalesData[[#This Row],[Ship Date]]&lt;SalesData[[#This Row],[Order Date]], SalesData[[#This Row],[Order Date]], SalesData[[#This Row],[Ship Date]])</f>
        <v>42780</v>
      </c>
      <c r="G921" s="11">
        <f>SalesData[[#This Row],[Shipdate fixed]] - SalesData[[#This Row],[Orderdate fixed]]</f>
        <v>381</v>
      </c>
      <c r="H921" s="11">
        <f>YEAR(SalesData[[#This Row],[Orderdate fixed]])</f>
        <v>2016</v>
      </c>
      <c r="I921" s="11" t="str">
        <f>"Q"&amp;ROUNDUP(MONTH(SalesData[[#This Row],[Orderdate fixed]])/3,0)</f>
        <v>Q1</v>
      </c>
      <c r="J921" s="8" t="str">
        <f>TEXT(SalesData[[#This Row],[Orderdate fixed]],"mmm")</f>
        <v>Jan</v>
      </c>
      <c r="K921" t="s">
        <v>38</v>
      </c>
      <c r="L921" t="s">
        <v>2279</v>
      </c>
      <c r="M921" s="14" t="s">
        <v>2280</v>
      </c>
      <c r="N921" t="s">
        <v>25</v>
      </c>
      <c r="O921" t="s">
        <v>26</v>
      </c>
      <c r="P921" t="s">
        <v>91</v>
      </c>
      <c r="Q921" t="s">
        <v>83</v>
      </c>
      <c r="R921" s="5">
        <v>77070</v>
      </c>
      <c r="S921" t="s">
        <v>84</v>
      </c>
      <c r="T921" t="s">
        <v>2218</v>
      </c>
      <c r="U921" t="s">
        <v>31</v>
      </c>
      <c r="V921" t="s">
        <v>53</v>
      </c>
      <c r="W921" t="s">
        <v>2219</v>
      </c>
      <c r="X921" s="9">
        <v>3.984</v>
      </c>
      <c r="Y921">
        <v>2</v>
      </c>
      <c r="Z921" s="12">
        <v>0.6</v>
      </c>
      <c r="AA921" s="9">
        <v>-2.6892</v>
      </c>
      <c r="AB921" t="str">
        <f>IF(AND(SalesData[[#This Row],[Profit]]=0,SalesData[[#This Row],[Sales]]&gt;0),"Zero-Profit Order","OK")</f>
        <v>OK</v>
      </c>
      <c r="AC921" s="9">
        <f>IFERROR(SalesData[[#This Row],[Profit]]/SalesData[[#This Row],[Sales]],0)</f>
        <v>-0.67500000000000004</v>
      </c>
      <c r="AE921"/>
    </row>
    <row r="922" spans="1:31" x14ac:dyDescent="0.25">
      <c r="A922">
        <v>5961</v>
      </c>
      <c r="B922" t="s">
        <v>3312</v>
      </c>
      <c r="C922" s="2">
        <v>42400</v>
      </c>
      <c r="D922" s="13">
        <v>42780</v>
      </c>
      <c r="E922" s="8">
        <f>IF(SalesData[[#This Row],[Ship Date]]&lt;SalesData[[#This Row],[Order Date]], SalesData[[#This Row],[Ship Date]], SalesData[[#This Row],[Order Date]])</f>
        <v>42400</v>
      </c>
      <c r="F922" s="8">
        <f>IF(SalesData[[#This Row],[Ship Date]]&lt;SalesData[[#This Row],[Order Date]], SalesData[[#This Row],[Order Date]], SalesData[[#This Row],[Ship Date]])</f>
        <v>42780</v>
      </c>
      <c r="G922" s="11">
        <f>SalesData[[#This Row],[Shipdate fixed]] - SalesData[[#This Row],[Orderdate fixed]]</f>
        <v>380</v>
      </c>
      <c r="H922" s="11">
        <f>YEAR(SalesData[[#This Row],[Orderdate fixed]])</f>
        <v>2016</v>
      </c>
      <c r="I922" s="11" t="str">
        <f>"Q"&amp;ROUNDUP(MONTH(SalesData[[#This Row],[Orderdate fixed]])/3,0)</f>
        <v>Q1</v>
      </c>
      <c r="J922" s="8" t="str">
        <f>TEXT(SalesData[[#This Row],[Orderdate fixed]],"mmm")</f>
        <v>Jan</v>
      </c>
      <c r="K922" t="s">
        <v>22</v>
      </c>
      <c r="L922" t="s">
        <v>1375</v>
      </c>
      <c r="M922" s="14" t="s">
        <v>1376</v>
      </c>
      <c r="N922" t="s">
        <v>81</v>
      </c>
      <c r="O922" t="s">
        <v>26</v>
      </c>
      <c r="P922" t="s">
        <v>49</v>
      </c>
      <c r="Q922" t="s">
        <v>50</v>
      </c>
      <c r="R922" s="5">
        <v>90045</v>
      </c>
      <c r="S922" t="s">
        <v>51</v>
      </c>
      <c r="T922" t="s">
        <v>1639</v>
      </c>
      <c r="U922" t="s">
        <v>31</v>
      </c>
      <c r="V922" t="s">
        <v>53</v>
      </c>
      <c r="W922" t="s">
        <v>1640</v>
      </c>
      <c r="X922" s="9">
        <v>21.12</v>
      </c>
      <c r="Y922">
        <v>4</v>
      </c>
      <c r="Z922" s="12">
        <v>0</v>
      </c>
      <c r="AA922" s="9">
        <v>6.5472000000000001</v>
      </c>
      <c r="AB922" t="str">
        <f>IF(AND(SalesData[[#This Row],[Profit]]=0,SalesData[[#This Row],[Sales]]&gt;0),"Zero-Profit Order","OK")</f>
        <v>OK</v>
      </c>
      <c r="AC922" s="9">
        <f>IFERROR(SalesData[[#This Row],[Profit]]/SalesData[[#This Row],[Sales]],0)</f>
        <v>0.31</v>
      </c>
      <c r="AE922"/>
    </row>
    <row r="923" spans="1:31" x14ac:dyDescent="0.25">
      <c r="A923">
        <v>2518</v>
      </c>
      <c r="B923" t="s">
        <v>1918</v>
      </c>
      <c r="C923" s="2">
        <v>42250</v>
      </c>
      <c r="D923" s="13">
        <v>42921</v>
      </c>
      <c r="E923" s="8">
        <f>IF(SalesData[[#This Row],[Ship Date]]&lt;SalesData[[#This Row],[Order Date]], SalesData[[#This Row],[Ship Date]], SalesData[[#This Row],[Order Date]])</f>
        <v>42250</v>
      </c>
      <c r="F923" s="8">
        <f>IF(SalesData[[#This Row],[Ship Date]]&lt;SalesData[[#This Row],[Order Date]], SalesData[[#This Row],[Order Date]], SalesData[[#This Row],[Ship Date]])</f>
        <v>42921</v>
      </c>
      <c r="G923" s="11">
        <f>SalesData[[#This Row],[Shipdate fixed]] - SalesData[[#This Row],[Orderdate fixed]]</f>
        <v>671</v>
      </c>
      <c r="H923" s="11">
        <f>YEAR(SalesData[[#This Row],[Orderdate fixed]])</f>
        <v>2015</v>
      </c>
      <c r="I923" s="11" t="str">
        <f>"Q"&amp;ROUNDUP(MONTH(SalesData[[#This Row],[Orderdate fixed]])/3,0)</f>
        <v>Q3</v>
      </c>
      <c r="J923" s="8" t="str">
        <f>TEXT(SalesData[[#This Row],[Orderdate fixed]],"mmm")</f>
        <v>Sep</v>
      </c>
      <c r="K923" t="s">
        <v>38</v>
      </c>
      <c r="L923" t="s">
        <v>1919</v>
      </c>
      <c r="M923" s="14" t="s">
        <v>1920</v>
      </c>
      <c r="N923" t="s">
        <v>81</v>
      </c>
      <c r="O923" t="s">
        <v>26</v>
      </c>
      <c r="P923" t="s">
        <v>1921</v>
      </c>
      <c r="Q923" t="s">
        <v>344</v>
      </c>
      <c r="R923" s="5">
        <v>7090</v>
      </c>
      <c r="S923" t="s">
        <v>62</v>
      </c>
      <c r="T923" t="s">
        <v>971</v>
      </c>
      <c r="U923" t="s">
        <v>31</v>
      </c>
      <c r="V923" t="s">
        <v>53</v>
      </c>
      <c r="W923" t="s">
        <v>972</v>
      </c>
      <c r="X923" s="9">
        <v>129.93</v>
      </c>
      <c r="Y923">
        <v>3</v>
      </c>
      <c r="Z923" s="12">
        <v>0</v>
      </c>
      <c r="AA923" s="9">
        <v>12.993</v>
      </c>
      <c r="AB923" t="str">
        <f>IF(AND(SalesData[[#This Row],[Profit]]=0,SalesData[[#This Row],[Sales]]&gt;0),"Zero-Profit Order","OK")</f>
        <v>OK</v>
      </c>
      <c r="AC923" s="9">
        <f>IFERROR(SalesData[[#This Row],[Profit]]/SalesData[[#This Row],[Sales]],0)</f>
        <v>9.9999999999999992E-2</v>
      </c>
      <c r="AE923"/>
    </row>
    <row r="924" spans="1:31" x14ac:dyDescent="0.25">
      <c r="A924">
        <v>9239</v>
      </c>
      <c r="B924" t="s">
        <v>4197</v>
      </c>
      <c r="C924" s="2">
        <v>42444</v>
      </c>
      <c r="D924" s="13">
        <v>42780</v>
      </c>
      <c r="E924" s="8">
        <f>IF(SalesData[[#This Row],[Ship Date]]&lt;SalesData[[#This Row],[Order Date]], SalesData[[#This Row],[Ship Date]], SalesData[[#This Row],[Order Date]])</f>
        <v>42444</v>
      </c>
      <c r="F924" s="8">
        <f>IF(SalesData[[#This Row],[Ship Date]]&lt;SalesData[[#This Row],[Order Date]], SalesData[[#This Row],[Order Date]], SalesData[[#This Row],[Ship Date]])</f>
        <v>42780</v>
      </c>
      <c r="G924" s="11">
        <f>SalesData[[#This Row],[Shipdate fixed]] - SalesData[[#This Row],[Orderdate fixed]]</f>
        <v>336</v>
      </c>
      <c r="H924" s="11">
        <f>YEAR(SalesData[[#This Row],[Orderdate fixed]])</f>
        <v>2016</v>
      </c>
      <c r="I924" s="11" t="str">
        <f>"Q"&amp;ROUNDUP(MONTH(SalesData[[#This Row],[Orderdate fixed]])/3,0)</f>
        <v>Q1</v>
      </c>
      <c r="J924" s="8" t="str">
        <f>TEXT(SalesData[[#This Row],[Orderdate fixed]],"mmm")</f>
        <v>Mar</v>
      </c>
      <c r="K924" t="s">
        <v>78</v>
      </c>
      <c r="L924" t="s">
        <v>1665</v>
      </c>
      <c r="M924" s="14" t="s">
        <v>1666</v>
      </c>
      <c r="N924" t="s">
        <v>25</v>
      </c>
      <c r="O924" t="s">
        <v>26</v>
      </c>
      <c r="P924" t="s">
        <v>329</v>
      </c>
      <c r="Q924" t="s">
        <v>215</v>
      </c>
      <c r="R924" s="5">
        <v>43229</v>
      </c>
      <c r="S924" t="s">
        <v>62</v>
      </c>
      <c r="T924" t="s">
        <v>901</v>
      </c>
      <c r="U924" t="s">
        <v>31</v>
      </c>
      <c r="V924" t="s">
        <v>53</v>
      </c>
      <c r="W924" t="s">
        <v>902</v>
      </c>
      <c r="X924" s="9">
        <v>147.56800000000001</v>
      </c>
      <c r="Y924">
        <v>2</v>
      </c>
      <c r="Z924" s="12">
        <v>0.2</v>
      </c>
      <c r="AA924" s="9">
        <v>-3.6892</v>
      </c>
      <c r="AB924" t="str">
        <f>IF(AND(SalesData[[#This Row],[Profit]]=0,SalesData[[#This Row],[Sales]]&gt;0),"Zero-Profit Order","OK")</f>
        <v>OK</v>
      </c>
      <c r="AC924" s="9">
        <f>IFERROR(SalesData[[#This Row],[Profit]]/SalesData[[#This Row],[Sales]],0)</f>
        <v>-2.4999999999999998E-2</v>
      </c>
      <c r="AE924"/>
    </row>
    <row r="925" spans="1:31" x14ac:dyDescent="0.25">
      <c r="A925">
        <v>1535</v>
      </c>
      <c r="B925" t="s">
        <v>1331</v>
      </c>
      <c r="C925" s="2">
        <v>42424</v>
      </c>
      <c r="D925" s="13">
        <v>42780</v>
      </c>
      <c r="E925" s="8">
        <f>IF(SalesData[[#This Row],[Ship Date]]&lt;SalesData[[#This Row],[Order Date]], SalesData[[#This Row],[Ship Date]], SalesData[[#This Row],[Order Date]])</f>
        <v>42424</v>
      </c>
      <c r="F925" s="8">
        <f>IF(SalesData[[#This Row],[Ship Date]]&lt;SalesData[[#This Row],[Order Date]], SalesData[[#This Row],[Order Date]], SalesData[[#This Row],[Ship Date]])</f>
        <v>42780</v>
      </c>
      <c r="G925" s="11">
        <f>SalesData[[#This Row],[Shipdate fixed]] - SalesData[[#This Row],[Orderdate fixed]]</f>
        <v>356</v>
      </c>
      <c r="H925" s="11">
        <f>YEAR(SalesData[[#This Row],[Orderdate fixed]])</f>
        <v>2016</v>
      </c>
      <c r="I925" s="11" t="str">
        <f>"Q"&amp;ROUNDUP(MONTH(SalesData[[#This Row],[Orderdate fixed]])/3,0)</f>
        <v>Q1</v>
      </c>
      <c r="J925" s="8" t="str">
        <f>TEXT(SalesData[[#This Row],[Orderdate fixed]],"mmm")</f>
        <v>Feb</v>
      </c>
      <c r="K925" t="s">
        <v>38</v>
      </c>
      <c r="L925" t="s">
        <v>1332</v>
      </c>
      <c r="M925" s="14" t="s">
        <v>1333</v>
      </c>
      <c r="N925" t="s">
        <v>90</v>
      </c>
      <c r="O925" t="s">
        <v>26</v>
      </c>
      <c r="P925" t="s">
        <v>1334</v>
      </c>
      <c r="Q925" t="s">
        <v>50</v>
      </c>
      <c r="R925" s="5">
        <v>92677</v>
      </c>
      <c r="S925" t="s">
        <v>51</v>
      </c>
      <c r="T925" t="s">
        <v>691</v>
      </c>
      <c r="U925" t="s">
        <v>31</v>
      </c>
      <c r="V925" t="s">
        <v>32</v>
      </c>
      <c r="W925" t="s">
        <v>692</v>
      </c>
      <c r="X925" s="9">
        <v>203.983</v>
      </c>
      <c r="Y925">
        <v>2</v>
      </c>
      <c r="Z925" s="12">
        <v>0.15</v>
      </c>
      <c r="AA925" s="9">
        <v>16.7986</v>
      </c>
      <c r="AB925" t="str">
        <f>IF(AND(SalesData[[#This Row],[Profit]]=0,SalesData[[#This Row],[Sales]]&gt;0),"Zero-Profit Order","OK")</f>
        <v>OK</v>
      </c>
      <c r="AC925" s="9">
        <f>IFERROR(SalesData[[#This Row],[Profit]]/SalesData[[#This Row],[Sales]],0)</f>
        <v>8.2352941176470587E-2</v>
      </c>
      <c r="AE925"/>
    </row>
    <row r="926" spans="1:31" x14ac:dyDescent="0.25">
      <c r="A926">
        <v>9255</v>
      </c>
      <c r="B926" t="s">
        <v>4199</v>
      </c>
      <c r="C926" s="2">
        <v>41771</v>
      </c>
      <c r="D926" s="13">
        <v>41685</v>
      </c>
      <c r="E926" s="8">
        <f>IF(SalesData[[#This Row],[Ship Date]]&lt;SalesData[[#This Row],[Order Date]], SalesData[[#This Row],[Ship Date]], SalesData[[#This Row],[Order Date]])</f>
        <v>41685</v>
      </c>
      <c r="F926" s="8">
        <f>IF(SalesData[[#This Row],[Ship Date]]&lt;SalesData[[#This Row],[Order Date]], SalesData[[#This Row],[Order Date]], SalesData[[#This Row],[Ship Date]])</f>
        <v>41771</v>
      </c>
      <c r="G926" s="11">
        <f>SalesData[[#This Row],[Shipdate fixed]] - SalesData[[#This Row],[Orderdate fixed]]</f>
        <v>86</v>
      </c>
      <c r="H926" s="11">
        <f>YEAR(SalesData[[#This Row],[Orderdate fixed]])</f>
        <v>2014</v>
      </c>
      <c r="I926" s="11" t="str">
        <f>"Q"&amp;ROUNDUP(MONTH(SalesData[[#This Row],[Orderdate fixed]])/3,0)</f>
        <v>Q1</v>
      </c>
      <c r="J926" s="8" t="str">
        <f>TEXT(SalesData[[#This Row],[Orderdate fixed]],"mmm")</f>
        <v>Feb</v>
      </c>
      <c r="K926" t="s">
        <v>22</v>
      </c>
      <c r="L926" t="s">
        <v>848</v>
      </c>
      <c r="M926" s="14" t="s">
        <v>849</v>
      </c>
      <c r="N926" t="s">
        <v>25</v>
      </c>
      <c r="O926" t="s">
        <v>26</v>
      </c>
      <c r="P926" t="s">
        <v>144</v>
      </c>
      <c r="Q926" t="s">
        <v>546</v>
      </c>
      <c r="R926" s="5">
        <v>65203</v>
      </c>
      <c r="S926" t="s">
        <v>84</v>
      </c>
      <c r="T926" t="s">
        <v>122</v>
      </c>
      <c r="U926" t="s">
        <v>31</v>
      </c>
      <c r="V926" t="s">
        <v>35</v>
      </c>
      <c r="W926" t="s">
        <v>123</v>
      </c>
      <c r="X926" s="9">
        <v>60.89</v>
      </c>
      <c r="Y926">
        <v>1</v>
      </c>
      <c r="Z926" s="12">
        <v>0</v>
      </c>
      <c r="AA926" s="9">
        <v>15.2225</v>
      </c>
      <c r="AB926" t="str">
        <f>IF(AND(SalesData[[#This Row],[Profit]]=0,SalesData[[#This Row],[Sales]]&gt;0),"Zero-Profit Order","OK")</f>
        <v>OK</v>
      </c>
      <c r="AC926" s="9">
        <f>IFERROR(SalesData[[#This Row],[Profit]]/SalesData[[#This Row],[Sales]],0)</f>
        <v>0.25</v>
      </c>
      <c r="AE926"/>
    </row>
    <row r="927" spans="1:31" x14ac:dyDescent="0.25">
      <c r="A927">
        <v>9258</v>
      </c>
      <c r="B927" t="s">
        <v>4199</v>
      </c>
      <c r="C927" s="2">
        <v>41772</v>
      </c>
      <c r="D927" s="13">
        <v>41685</v>
      </c>
      <c r="E927" s="8">
        <f>IF(SalesData[[#This Row],[Ship Date]]&lt;SalesData[[#This Row],[Order Date]], SalesData[[#This Row],[Ship Date]], SalesData[[#This Row],[Order Date]])</f>
        <v>41685</v>
      </c>
      <c r="F927" s="8">
        <f>IF(SalesData[[#This Row],[Ship Date]]&lt;SalesData[[#This Row],[Order Date]], SalesData[[#This Row],[Order Date]], SalesData[[#This Row],[Ship Date]])</f>
        <v>41772</v>
      </c>
      <c r="G927" s="11">
        <f>SalesData[[#This Row],[Shipdate fixed]] - SalesData[[#This Row],[Orderdate fixed]]</f>
        <v>87</v>
      </c>
      <c r="H927" s="11">
        <f>YEAR(SalesData[[#This Row],[Orderdate fixed]])</f>
        <v>2014</v>
      </c>
      <c r="I927" s="11" t="str">
        <f>"Q"&amp;ROUNDUP(MONTH(SalesData[[#This Row],[Orderdate fixed]])/3,0)</f>
        <v>Q1</v>
      </c>
      <c r="J927" s="8" t="str">
        <f>TEXT(SalesData[[#This Row],[Orderdate fixed]],"mmm")</f>
        <v>Feb</v>
      </c>
      <c r="K927" t="s">
        <v>22</v>
      </c>
      <c r="L927" t="s">
        <v>848</v>
      </c>
      <c r="M927" s="14" t="s">
        <v>849</v>
      </c>
      <c r="N927" t="s">
        <v>25</v>
      </c>
      <c r="O927" t="s">
        <v>26</v>
      </c>
      <c r="P927" t="s">
        <v>144</v>
      </c>
      <c r="Q927" t="s">
        <v>546</v>
      </c>
      <c r="R927" s="5">
        <v>65203</v>
      </c>
      <c r="S927" t="s">
        <v>84</v>
      </c>
      <c r="T927" t="s">
        <v>1834</v>
      </c>
      <c r="U927" t="s">
        <v>31</v>
      </c>
      <c r="V927" t="s">
        <v>53</v>
      </c>
      <c r="W927" t="s">
        <v>1835</v>
      </c>
      <c r="X927" s="9">
        <v>332.94</v>
      </c>
      <c r="Y927">
        <v>3</v>
      </c>
      <c r="Z927" s="12">
        <v>0</v>
      </c>
      <c r="AA927" s="9">
        <v>53.270400000000002</v>
      </c>
      <c r="AB927" t="str">
        <f>IF(AND(SalesData[[#This Row],[Profit]]=0,SalesData[[#This Row],[Sales]]&gt;0),"Zero-Profit Order","OK")</f>
        <v>OK</v>
      </c>
      <c r="AC927" s="9">
        <f>IFERROR(SalesData[[#This Row],[Profit]]/SalesData[[#This Row],[Sales]],0)</f>
        <v>0.16</v>
      </c>
      <c r="AE927"/>
    </row>
    <row r="928" spans="1:31" x14ac:dyDescent="0.25">
      <c r="A928">
        <v>5632</v>
      </c>
      <c r="B928" t="s">
        <v>3200</v>
      </c>
      <c r="C928" s="2">
        <v>41770</v>
      </c>
      <c r="D928" s="13">
        <v>41685</v>
      </c>
      <c r="E928" s="8">
        <f>IF(SalesData[[#This Row],[Ship Date]]&lt;SalesData[[#This Row],[Order Date]], SalesData[[#This Row],[Ship Date]], SalesData[[#This Row],[Order Date]])</f>
        <v>41685</v>
      </c>
      <c r="F928" s="8">
        <f>IF(SalesData[[#This Row],[Ship Date]]&lt;SalesData[[#This Row],[Order Date]], SalesData[[#This Row],[Order Date]], SalesData[[#This Row],[Ship Date]])</f>
        <v>41770</v>
      </c>
      <c r="G928" s="11">
        <f>SalesData[[#This Row],[Shipdate fixed]] - SalesData[[#This Row],[Orderdate fixed]]</f>
        <v>85</v>
      </c>
      <c r="H928" s="11">
        <f>YEAR(SalesData[[#This Row],[Orderdate fixed]])</f>
        <v>2014</v>
      </c>
      <c r="I928" s="11" t="str">
        <f>"Q"&amp;ROUNDUP(MONTH(SalesData[[#This Row],[Orderdate fixed]])/3,0)</f>
        <v>Q1</v>
      </c>
      <c r="J928" s="8" t="str">
        <f>TEXT(SalesData[[#This Row],[Orderdate fixed]],"mmm")</f>
        <v>Feb</v>
      </c>
      <c r="K928" t="s">
        <v>38</v>
      </c>
      <c r="L928" t="s">
        <v>456</v>
      </c>
      <c r="M928" s="14" t="s">
        <v>457</v>
      </c>
      <c r="N928" t="s">
        <v>25</v>
      </c>
      <c r="O928" t="s">
        <v>26</v>
      </c>
      <c r="P928" t="s">
        <v>2101</v>
      </c>
      <c r="Q928" t="s">
        <v>697</v>
      </c>
      <c r="R928" s="5">
        <v>23320</v>
      </c>
      <c r="S928" t="s">
        <v>29</v>
      </c>
      <c r="T928" t="s">
        <v>1309</v>
      </c>
      <c r="U928" t="s">
        <v>31</v>
      </c>
      <c r="V928" t="s">
        <v>44</v>
      </c>
      <c r="W928" t="s">
        <v>1310</v>
      </c>
      <c r="X928" s="9">
        <v>1256.22</v>
      </c>
      <c r="Y928">
        <v>6</v>
      </c>
      <c r="Z928" s="12">
        <v>0</v>
      </c>
      <c r="AA928" s="9">
        <v>75.373199999999997</v>
      </c>
      <c r="AB928" t="str">
        <f>IF(AND(SalesData[[#This Row],[Profit]]=0,SalesData[[#This Row],[Sales]]&gt;0),"Zero-Profit Order","OK")</f>
        <v>OK</v>
      </c>
      <c r="AC928" s="9">
        <f>IFERROR(SalesData[[#This Row],[Profit]]/SalesData[[#This Row],[Sales]],0)</f>
        <v>0.06</v>
      </c>
      <c r="AE928"/>
    </row>
    <row r="929" spans="1:31" x14ac:dyDescent="0.25">
      <c r="A929">
        <v>5810</v>
      </c>
      <c r="B929" t="s">
        <v>3267</v>
      </c>
      <c r="C929" s="2">
        <v>42101</v>
      </c>
      <c r="D929" s="13">
        <v>42676</v>
      </c>
      <c r="E929" s="8">
        <f>IF(SalesData[[#This Row],[Ship Date]]&lt;SalesData[[#This Row],[Order Date]], SalesData[[#This Row],[Ship Date]], SalesData[[#This Row],[Order Date]])</f>
        <v>42101</v>
      </c>
      <c r="F929" s="8">
        <f>IF(SalesData[[#This Row],[Ship Date]]&lt;SalesData[[#This Row],[Order Date]], SalesData[[#This Row],[Order Date]], SalesData[[#This Row],[Ship Date]])</f>
        <v>42676</v>
      </c>
      <c r="G929" s="11">
        <f>SalesData[[#This Row],[Shipdate fixed]] - SalesData[[#This Row],[Orderdate fixed]]</f>
        <v>575</v>
      </c>
      <c r="H929" s="11">
        <f>YEAR(SalesData[[#This Row],[Orderdate fixed]])</f>
        <v>2015</v>
      </c>
      <c r="I929" s="11" t="str">
        <f>"Q"&amp;ROUNDUP(MONTH(SalesData[[#This Row],[Orderdate fixed]])/3,0)</f>
        <v>Q2</v>
      </c>
      <c r="J929" s="8" t="str">
        <f>TEXT(SalesData[[#This Row],[Orderdate fixed]],"mmm")</f>
        <v>Apr</v>
      </c>
      <c r="K929" t="s">
        <v>38</v>
      </c>
      <c r="L929" t="s">
        <v>559</v>
      </c>
      <c r="M929" s="14" t="s">
        <v>560</v>
      </c>
      <c r="N929" t="s">
        <v>81</v>
      </c>
      <c r="O929" t="s">
        <v>26</v>
      </c>
      <c r="P929" t="s">
        <v>2250</v>
      </c>
      <c r="Q929" t="s">
        <v>128</v>
      </c>
      <c r="R929" s="5">
        <v>37421</v>
      </c>
      <c r="S929" t="s">
        <v>29</v>
      </c>
      <c r="T929" t="s">
        <v>577</v>
      </c>
      <c r="U929" t="s">
        <v>31</v>
      </c>
      <c r="V929" t="s">
        <v>53</v>
      </c>
      <c r="W929" t="s">
        <v>578</v>
      </c>
      <c r="X929" s="9">
        <v>132.22399999999999</v>
      </c>
      <c r="Y929">
        <v>4</v>
      </c>
      <c r="Z929" s="12">
        <v>0.2</v>
      </c>
      <c r="AA929" s="9">
        <v>-18.180800000000001</v>
      </c>
      <c r="AB929" t="str">
        <f>IF(AND(SalesData[[#This Row],[Profit]]=0,SalesData[[#This Row],[Sales]]&gt;0),"Zero-Profit Order","OK")</f>
        <v>OK</v>
      </c>
      <c r="AC929" s="9">
        <f>IFERROR(SalesData[[#This Row],[Profit]]/SalesData[[#This Row],[Sales]],0)</f>
        <v>-0.13750000000000001</v>
      </c>
      <c r="AE929"/>
    </row>
    <row r="930" spans="1:31" x14ac:dyDescent="0.25">
      <c r="A930">
        <v>7814</v>
      </c>
      <c r="B930" t="s">
        <v>3829</v>
      </c>
      <c r="C930" s="2">
        <v>43025</v>
      </c>
      <c r="D930" s="13">
        <v>42415</v>
      </c>
      <c r="E930" s="8">
        <f>IF(SalesData[[#This Row],[Ship Date]]&lt;SalesData[[#This Row],[Order Date]], SalesData[[#This Row],[Ship Date]], SalesData[[#This Row],[Order Date]])</f>
        <v>42415</v>
      </c>
      <c r="F930" s="8">
        <f>IF(SalesData[[#This Row],[Ship Date]]&lt;SalesData[[#This Row],[Order Date]], SalesData[[#This Row],[Order Date]], SalesData[[#This Row],[Ship Date]])</f>
        <v>43025</v>
      </c>
      <c r="G930" s="11">
        <f>SalesData[[#This Row],[Shipdate fixed]] - SalesData[[#This Row],[Orderdate fixed]]</f>
        <v>610</v>
      </c>
      <c r="H930" s="11">
        <f>YEAR(SalesData[[#This Row],[Orderdate fixed]])</f>
        <v>2016</v>
      </c>
      <c r="I930" s="11" t="str">
        <f>"Q"&amp;ROUNDUP(MONTH(SalesData[[#This Row],[Orderdate fixed]])/3,0)</f>
        <v>Q1</v>
      </c>
      <c r="J930" s="8" t="str">
        <f>TEXT(SalesData[[#This Row],[Orderdate fixed]],"mmm")</f>
        <v>Feb</v>
      </c>
      <c r="K930" t="s">
        <v>78</v>
      </c>
      <c r="L930" t="s">
        <v>174</v>
      </c>
      <c r="M930" s="14" t="s">
        <v>175</v>
      </c>
      <c r="N930" t="s">
        <v>25</v>
      </c>
      <c r="O930" t="s">
        <v>26</v>
      </c>
      <c r="P930" t="s">
        <v>2503</v>
      </c>
      <c r="Q930" t="s">
        <v>1070</v>
      </c>
      <c r="R930" s="5">
        <v>20735</v>
      </c>
      <c r="S930" t="s">
        <v>62</v>
      </c>
      <c r="T930" t="s">
        <v>319</v>
      </c>
      <c r="U930" t="s">
        <v>31</v>
      </c>
      <c r="V930" t="s">
        <v>53</v>
      </c>
      <c r="W930" t="s">
        <v>320</v>
      </c>
      <c r="X930" s="9">
        <v>10.56</v>
      </c>
      <c r="Y930">
        <v>6</v>
      </c>
      <c r="Z930" s="12">
        <v>0</v>
      </c>
      <c r="AA930" s="9">
        <v>4.6463999999999999</v>
      </c>
      <c r="AB930" t="str">
        <f>IF(AND(SalesData[[#This Row],[Profit]]=0,SalesData[[#This Row],[Sales]]&gt;0),"Zero-Profit Order","OK")</f>
        <v>OK</v>
      </c>
      <c r="AC930" s="9">
        <f>IFERROR(SalesData[[#This Row],[Profit]]/SalesData[[#This Row],[Sales]],0)</f>
        <v>0.43999999999999995</v>
      </c>
      <c r="AE930"/>
    </row>
    <row r="931" spans="1:31" x14ac:dyDescent="0.25">
      <c r="A931">
        <v>3840</v>
      </c>
      <c r="B931" t="s">
        <v>2571</v>
      </c>
      <c r="C931" s="2">
        <v>43496</v>
      </c>
      <c r="D931" s="13">
        <v>41678</v>
      </c>
      <c r="E931" s="8">
        <f>IF(SalesData[[#This Row],[Ship Date]]&lt;SalesData[[#This Row],[Order Date]], SalesData[[#This Row],[Ship Date]], SalesData[[#This Row],[Order Date]])</f>
        <v>41678</v>
      </c>
      <c r="F931" s="8">
        <f>IF(SalesData[[#This Row],[Ship Date]]&lt;SalesData[[#This Row],[Order Date]], SalesData[[#This Row],[Order Date]], SalesData[[#This Row],[Ship Date]])</f>
        <v>43496</v>
      </c>
      <c r="G931" s="11">
        <f>SalesData[[#This Row],[Shipdate fixed]] - SalesData[[#This Row],[Orderdate fixed]]</f>
        <v>1818</v>
      </c>
      <c r="H931" s="11">
        <f>YEAR(SalesData[[#This Row],[Orderdate fixed]])</f>
        <v>2014</v>
      </c>
      <c r="I931" s="11" t="str">
        <f>"Q"&amp;ROUNDUP(MONTH(SalesData[[#This Row],[Orderdate fixed]])/3,0)</f>
        <v>Q1</v>
      </c>
      <c r="J931" s="8" t="str">
        <f>TEXT(SalesData[[#This Row],[Orderdate fixed]],"mmm")</f>
        <v>Feb</v>
      </c>
      <c r="K931" t="s">
        <v>38</v>
      </c>
      <c r="L931" t="s">
        <v>113</v>
      </c>
      <c r="M931" s="14" t="s">
        <v>114</v>
      </c>
      <c r="N931" t="s">
        <v>25</v>
      </c>
      <c r="O931" t="s">
        <v>26</v>
      </c>
      <c r="P931" t="s">
        <v>1320</v>
      </c>
      <c r="Q931" t="s">
        <v>1321</v>
      </c>
      <c r="R931" s="5">
        <v>89031</v>
      </c>
      <c r="S931" t="s">
        <v>51</v>
      </c>
      <c r="T931" t="s">
        <v>1185</v>
      </c>
      <c r="U931" t="s">
        <v>31</v>
      </c>
      <c r="V931" t="s">
        <v>53</v>
      </c>
      <c r="W931" t="s">
        <v>1186</v>
      </c>
      <c r="X931" s="9">
        <v>134.01</v>
      </c>
      <c r="Y931">
        <v>9</v>
      </c>
      <c r="Z931" s="12">
        <v>0</v>
      </c>
      <c r="AA931" s="9">
        <v>36.182699999999997</v>
      </c>
      <c r="AB931" t="str">
        <f>IF(AND(SalesData[[#This Row],[Profit]]=0,SalesData[[#This Row],[Sales]]&gt;0),"Zero-Profit Order","OK")</f>
        <v>OK</v>
      </c>
      <c r="AC931" s="9">
        <f>IFERROR(SalesData[[#This Row],[Profit]]/SalesData[[#This Row],[Sales]],0)</f>
        <v>0.27</v>
      </c>
      <c r="AE931"/>
    </row>
    <row r="932" spans="1:31" x14ac:dyDescent="0.25">
      <c r="A932">
        <v>7142</v>
      </c>
      <c r="B932" t="s">
        <v>3637</v>
      </c>
      <c r="C932" s="2">
        <v>42364</v>
      </c>
      <c r="D932" s="13">
        <v>42925</v>
      </c>
      <c r="E932" s="8">
        <f>IF(SalesData[[#This Row],[Ship Date]]&lt;SalesData[[#This Row],[Order Date]], SalesData[[#This Row],[Ship Date]], SalesData[[#This Row],[Order Date]])</f>
        <v>42364</v>
      </c>
      <c r="F932" s="8">
        <f>IF(SalesData[[#This Row],[Ship Date]]&lt;SalesData[[#This Row],[Order Date]], SalesData[[#This Row],[Order Date]], SalesData[[#This Row],[Ship Date]])</f>
        <v>42925</v>
      </c>
      <c r="G932" s="11">
        <f>SalesData[[#This Row],[Shipdate fixed]] - SalesData[[#This Row],[Orderdate fixed]]</f>
        <v>561</v>
      </c>
      <c r="H932" s="11">
        <f>YEAR(SalesData[[#This Row],[Orderdate fixed]])</f>
        <v>2015</v>
      </c>
      <c r="I932" s="11" t="str">
        <f>"Q"&amp;ROUNDUP(MONTH(SalesData[[#This Row],[Orderdate fixed]])/3,0)</f>
        <v>Q4</v>
      </c>
      <c r="J932" s="8" t="str">
        <f>TEXT(SalesData[[#This Row],[Orderdate fixed]],"mmm")</f>
        <v>Dec</v>
      </c>
      <c r="K932" t="s">
        <v>407</v>
      </c>
      <c r="L932" t="s">
        <v>3217</v>
      </c>
      <c r="M932" s="14" t="s">
        <v>3218</v>
      </c>
      <c r="N932" t="s">
        <v>25</v>
      </c>
      <c r="O932" t="s">
        <v>26</v>
      </c>
      <c r="P932" t="s">
        <v>3638</v>
      </c>
      <c r="Q932" t="s">
        <v>546</v>
      </c>
      <c r="R932" s="5">
        <v>63301</v>
      </c>
      <c r="S932" t="s">
        <v>84</v>
      </c>
      <c r="T932" t="s">
        <v>1690</v>
      </c>
      <c r="U932" t="s">
        <v>31</v>
      </c>
      <c r="V932" t="s">
        <v>53</v>
      </c>
      <c r="W932" t="s">
        <v>1691</v>
      </c>
      <c r="X932" s="9">
        <v>135.30000000000001</v>
      </c>
      <c r="Y932">
        <v>5</v>
      </c>
      <c r="Z932" s="12">
        <v>0</v>
      </c>
      <c r="AA932" s="9">
        <v>37.884</v>
      </c>
      <c r="AB932" t="str">
        <f>IF(AND(SalesData[[#This Row],[Profit]]=0,SalesData[[#This Row],[Sales]]&gt;0),"Zero-Profit Order","OK")</f>
        <v>OK</v>
      </c>
      <c r="AC932" s="9">
        <f>IFERROR(SalesData[[#This Row],[Profit]]/SalesData[[#This Row],[Sales]],0)</f>
        <v>0.27999999999999997</v>
      </c>
      <c r="AE932"/>
    </row>
    <row r="933" spans="1:31" x14ac:dyDescent="0.25">
      <c r="A933">
        <v>8383</v>
      </c>
      <c r="B933" t="s">
        <v>3996</v>
      </c>
      <c r="C933" s="2">
        <v>42125</v>
      </c>
      <c r="D933" s="13">
        <v>42415</v>
      </c>
      <c r="E933" s="8">
        <f>IF(SalesData[[#This Row],[Ship Date]]&lt;SalesData[[#This Row],[Order Date]], SalesData[[#This Row],[Ship Date]], SalesData[[#This Row],[Order Date]])</f>
        <v>42125</v>
      </c>
      <c r="F933" s="8">
        <f>IF(SalesData[[#This Row],[Ship Date]]&lt;SalesData[[#This Row],[Order Date]], SalesData[[#This Row],[Order Date]], SalesData[[#This Row],[Ship Date]])</f>
        <v>42415</v>
      </c>
      <c r="G933" s="11">
        <f>SalesData[[#This Row],[Shipdate fixed]] - SalesData[[#This Row],[Orderdate fixed]]</f>
        <v>290</v>
      </c>
      <c r="H933" s="11">
        <f>YEAR(SalesData[[#This Row],[Orderdate fixed]])</f>
        <v>2015</v>
      </c>
      <c r="I933" s="11" t="str">
        <f>"Q"&amp;ROUNDUP(MONTH(SalesData[[#This Row],[Orderdate fixed]])/3,0)</f>
        <v>Q2</v>
      </c>
      <c r="J933" s="8" t="str">
        <f>TEXT(SalesData[[#This Row],[Orderdate fixed]],"mmm")</f>
        <v>May</v>
      </c>
      <c r="K933" t="s">
        <v>38</v>
      </c>
      <c r="L933" t="s">
        <v>3997</v>
      </c>
      <c r="M933" s="14" t="s">
        <v>3998</v>
      </c>
      <c r="N933" t="s">
        <v>81</v>
      </c>
      <c r="O933" t="s">
        <v>26</v>
      </c>
      <c r="P933" t="s">
        <v>91</v>
      </c>
      <c r="Q933" t="s">
        <v>83</v>
      </c>
      <c r="R933" s="5">
        <v>77036</v>
      </c>
      <c r="S933" t="s">
        <v>84</v>
      </c>
      <c r="T933" t="s">
        <v>1071</v>
      </c>
      <c r="U933" t="s">
        <v>31</v>
      </c>
      <c r="V933" t="s">
        <v>35</v>
      </c>
      <c r="W933" t="s">
        <v>1072</v>
      </c>
      <c r="X933" s="9">
        <v>241.5</v>
      </c>
      <c r="Y933">
        <v>4</v>
      </c>
      <c r="Z933" s="12">
        <v>0.3</v>
      </c>
      <c r="AA933" s="9">
        <v>0</v>
      </c>
      <c r="AB933" t="str">
        <f>IF(AND(SalesData[[#This Row],[Profit]]=0,SalesData[[#This Row],[Sales]]&gt;0),"Zero-Profit Order","OK")</f>
        <v>Zero-Profit Order</v>
      </c>
      <c r="AC933" s="9">
        <f>IFERROR(SalesData[[#This Row],[Profit]]/SalesData[[#This Row],[Sales]],0)</f>
        <v>0</v>
      </c>
      <c r="AE933"/>
    </row>
    <row r="934" spans="1:31" x14ac:dyDescent="0.25">
      <c r="A934">
        <v>7813</v>
      </c>
      <c r="B934" t="s">
        <v>3829</v>
      </c>
      <c r="C934" s="2">
        <v>43024</v>
      </c>
      <c r="D934" s="13">
        <v>42415</v>
      </c>
      <c r="E934" s="8">
        <f>IF(SalesData[[#This Row],[Ship Date]]&lt;SalesData[[#This Row],[Order Date]], SalesData[[#This Row],[Ship Date]], SalesData[[#This Row],[Order Date]])</f>
        <v>42415</v>
      </c>
      <c r="F934" s="8">
        <f>IF(SalesData[[#This Row],[Ship Date]]&lt;SalesData[[#This Row],[Order Date]], SalesData[[#This Row],[Order Date]], SalesData[[#This Row],[Ship Date]])</f>
        <v>43024</v>
      </c>
      <c r="G934" s="11">
        <f>SalesData[[#This Row],[Shipdate fixed]] - SalesData[[#This Row],[Orderdate fixed]]</f>
        <v>609</v>
      </c>
      <c r="H934" s="11">
        <f>YEAR(SalesData[[#This Row],[Orderdate fixed]])</f>
        <v>2016</v>
      </c>
      <c r="I934" s="11" t="str">
        <f>"Q"&amp;ROUNDUP(MONTH(SalesData[[#This Row],[Orderdate fixed]])/3,0)</f>
        <v>Q1</v>
      </c>
      <c r="J934" s="8" t="str">
        <f>TEXT(SalesData[[#This Row],[Orderdate fixed]],"mmm")</f>
        <v>Feb</v>
      </c>
      <c r="K934" t="s">
        <v>78</v>
      </c>
      <c r="L934" t="s">
        <v>174</v>
      </c>
      <c r="M934" s="14" t="s">
        <v>175</v>
      </c>
      <c r="N934" t="s">
        <v>25</v>
      </c>
      <c r="O934" t="s">
        <v>26</v>
      </c>
      <c r="P934" t="s">
        <v>2503</v>
      </c>
      <c r="Q934" t="s">
        <v>1070</v>
      </c>
      <c r="R934" s="5">
        <v>20735</v>
      </c>
      <c r="S934" t="s">
        <v>62</v>
      </c>
      <c r="T934" t="s">
        <v>896</v>
      </c>
      <c r="U934" t="s">
        <v>31</v>
      </c>
      <c r="V934" t="s">
        <v>44</v>
      </c>
      <c r="W934" t="s">
        <v>897</v>
      </c>
      <c r="X934" s="9">
        <v>550.43100000000004</v>
      </c>
      <c r="Y934">
        <v>3</v>
      </c>
      <c r="Z934" s="12">
        <v>0.3</v>
      </c>
      <c r="AA934" s="9">
        <v>-47.1798</v>
      </c>
      <c r="AB934" t="str">
        <f>IF(AND(SalesData[[#This Row],[Profit]]=0,SalesData[[#This Row],[Sales]]&gt;0),"Zero-Profit Order","OK")</f>
        <v>OK</v>
      </c>
      <c r="AC934" s="9">
        <f>IFERROR(SalesData[[#This Row],[Profit]]/SalesData[[#This Row],[Sales]],0)</f>
        <v>-8.5714285714285715E-2</v>
      </c>
      <c r="AE934"/>
    </row>
    <row r="935" spans="1:31" x14ac:dyDescent="0.25">
      <c r="A935">
        <v>318</v>
      </c>
      <c r="B935" t="s">
        <v>373</v>
      </c>
      <c r="C935" s="2">
        <v>41687</v>
      </c>
      <c r="D935" s="13">
        <v>41893</v>
      </c>
      <c r="E935" s="8">
        <f>IF(SalesData[[#This Row],[Ship Date]]&lt;SalesData[[#This Row],[Order Date]], SalesData[[#This Row],[Ship Date]], SalesData[[#This Row],[Order Date]])</f>
        <v>41687</v>
      </c>
      <c r="F935" s="8">
        <f>IF(SalesData[[#This Row],[Ship Date]]&lt;SalesData[[#This Row],[Order Date]], SalesData[[#This Row],[Order Date]], SalesData[[#This Row],[Ship Date]])</f>
        <v>41893</v>
      </c>
      <c r="G935" s="11">
        <f>SalesData[[#This Row],[Shipdate fixed]] - SalesData[[#This Row],[Orderdate fixed]]</f>
        <v>206</v>
      </c>
      <c r="H935" s="11">
        <f>YEAR(SalesData[[#This Row],[Orderdate fixed]])</f>
        <v>2014</v>
      </c>
      <c r="I935" s="11" t="str">
        <f>"Q"&amp;ROUNDUP(MONTH(SalesData[[#This Row],[Orderdate fixed]])/3,0)</f>
        <v>Q1</v>
      </c>
      <c r="J935" s="8" t="str">
        <f>TEXT(SalesData[[#This Row],[Orderdate fixed]],"mmm")</f>
        <v>Feb</v>
      </c>
      <c r="K935" t="s">
        <v>38</v>
      </c>
      <c r="L935" t="s">
        <v>374</v>
      </c>
      <c r="M935" s="14" t="s">
        <v>375</v>
      </c>
      <c r="N935" t="s">
        <v>90</v>
      </c>
      <c r="O935" t="s">
        <v>26</v>
      </c>
      <c r="P935" t="s">
        <v>158</v>
      </c>
      <c r="Q935" t="s">
        <v>109</v>
      </c>
      <c r="R935" s="5">
        <v>10024</v>
      </c>
      <c r="S935" t="s">
        <v>62</v>
      </c>
      <c r="T935" t="s">
        <v>376</v>
      </c>
      <c r="U935" t="s">
        <v>31</v>
      </c>
      <c r="V935" t="s">
        <v>35</v>
      </c>
      <c r="W935" t="s">
        <v>377</v>
      </c>
      <c r="X935" s="9">
        <v>135.88200000000001</v>
      </c>
      <c r="Y935">
        <v>1</v>
      </c>
      <c r="Z935" s="12">
        <v>0.1</v>
      </c>
      <c r="AA935" s="9">
        <v>24.1568</v>
      </c>
      <c r="AB935" t="str">
        <f>IF(AND(SalesData[[#This Row],[Profit]]=0,SalesData[[#This Row],[Sales]]&gt;0),"Zero-Profit Order","OK")</f>
        <v>OK</v>
      </c>
      <c r="AC935" s="9">
        <f>IFERROR(SalesData[[#This Row],[Profit]]/SalesData[[#This Row],[Sales]],0)</f>
        <v>0.17777777777777778</v>
      </c>
      <c r="AE935"/>
    </row>
    <row r="936" spans="1:31" x14ac:dyDescent="0.25">
      <c r="A936">
        <v>5245</v>
      </c>
      <c r="B936" t="s">
        <v>3076</v>
      </c>
      <c r="C936" s="2">
        <v>42013</v>
      </c>
      <c r="D936" s="13">
        <v>42468</v>
      </c>
      <c r="E936" s="8">
        <f>IF(SalesData[[#This Row],[Ship Date]]&lt;SalesData[[#This Row],[Order Date]], SalesData[[#This Row],[Ship Date]], SalesData[[#This Row],[Order Date]])</f>
        <v>42013</v>
      </c>
      <c r="F936" s="8">
        <f>IF(SalesData[[#This Row],[Ship Date]]&lt;SalesData[[#This Row],[Order Date]], SalesData[[#This Row],[Order Date]], SalesData[[#This Row],[Ship Date]])</f>
        <v>42468</v>
      </c>
      <c r="G936" s="11">
        <f>SalesData[[#This Row],[Shipdate fixed]] - SalesData[[#This Row],[Orderdate fixed]]</f>
        <v>455</v>
      </c>
      <c r="H936" s="11">
        <f>YEAR(SalesData[[#This Row],[Orderdate fixed]])</f>
        <v>2015</v>
      </c>
      <c r="I936" s="11" t="str">
        <f>"Q"&amp;ROUNDUP(MONTH(SalesData[[#This Row],[Orderdate fixed]])/3,0)</f>
        <v>Q1</v>
      </c>
      <c r="J936" s="8" t="str">
        <f>TEXT(SalesData[[#This Row],[Orderdate fixed]],"mmm")</f>
        <v>Jan</v>
      </c>
      <c r="K936" t="s">
        <v>22</v>
      </c>
      <c r="L936" t="s">
        <v>1837</v>
      </c>
      <c r="M936" s="14" t="s">
        <v>1838</v>
      </c>
      <c r="N936" t="s">
        <v>81</v>
      </c>
      <c r="O936" t="s">
        <v>26</v>
      </c>
      <c r="P936" t="s">
        <v>49</v>
      </c>
      <c r="Q936" t="s">
        <v>50</v>
      </c>
      <c r="R936" s="5">
        <v>90032</v>
      </c>
      <c r="S936" t="s">
        <v>51</v>
      </c>
      <c r="T936" t="s">
        <v>3077</v>
      </c>
      <c r="U936" t="s">
        <v>31</v>
      </c>
      <c r="V936" t="s">
        <v>44</v>
      </c>
      <c r="W936" t="s">
        <v>3078</v>
      </c>
      <c r="X936" s="9">
        <v>136.464</v>
      </c>
      <c r="Y936">
        <v>2</v>
      </c>
      <c r="Z936" s="12">
        <v>0.2</v>
      </c>
      <c r="AA936" s="9">
        <v>15.3522</v>
      </c>
      <c r="AB936" t="str">
        <f>IF(AND(SalesData[[#This Row],[Profit]]=0,SalesData[[#This Row],[Sales]]&gt;0),"Zero-Profit Order","OK")</f>
        <v>OK</v>
      </c>
      <c r="AC936" s="9">
        <f>IFERROR(SalesData[[#This Row],[Profit]]/SalesData[[#This Row],[Sales]],0)</f>
        <v>0.1125</v>
      </c>
      <c r="AE936"/>
    </row>
    <row r="937" spans="1:31" x14ac:dyDescent="0.25">
      <c r="A937">
        <v>3273</v>
      </c>
      <c r="B937" t="s">
        <v>2347</v>
      </c>
      <c r="C937" s="2">
        <v>41932</v>
      </c>
      <c r="D937" s="13">
        <v>42051</v>
      </c>
      <c r="E937" s="8">
        <f>IF(SalesData[[#This Row],[Ship Date]]&lt;SalesData[[#This Row],[Order Date]], SalesData[[#This Row],[Ship Date]], SalesData[[#This Row],[Order Date]])</f>
        <v>41932</v>
      </c>
      <c r="F937" s="8">
        <f>IF(SalesData[[#This Row],[Ship Date]]&lt;SalesData[[#This Row],[Order Date]], SalesData[[#This Row],[Order Date]], SalesData[[#This Row],[Ship Date]])</f>
        <v>42051</v>
      </c>
      <c r="G937" s="11">
        <f>SalesData[[#This Row],[Shipdate fixed]] - SalesData[[#This Row],[Orderdate fixed]]</f>
        <v>119</v>
      </c>
      <c r="H937" s="11">
        <f>YEAR(SalesData[[#This Row],[Orderdate fixed]])</f>
        <v>2014</v>
      </c>
      <c r="I937" s="11" t="str">
        <f>"Q"&amp;ROUNDUP(MONTH(SalesData[[#This Row],[Orderdate fixed]])/3,0)</f>
        <v>Q4</v>
      </c>
      <c r="J937" s="8" t="str">
        <f>TEXT(SalesData[[#This Row],[Orderdate fixed]],"mmm")</f>
        <v>Oct</v>
      </c>
      <c r="K937" t="s">
        <v>38</v>
      </c>
      <c r="L937" t="s">
        <v>2340</v>
      </c>
      <c r="M937" s="14" t="s">
        <v>2341</v>
      </c>
      <c r="N937" t="s">
        <v>25</v>
      </c>
      <c r="O937" t="s">
        <v>26</v>
      </c>
      <c r="P937" t="s">
        <v>49</v>
      </c>
      <c r="Q937" t="s">
        <v>50</v>
      </c>
      <c r="R937" s="5">
        <v>90049</v>
      </c>
      <c r="S937" t="s">
        <v>51</v>
      </c>
      <c r="T937" t="s">
        <v>63</v>
      </c>
      <c r="U937" t="s">
        <v>31</v>
      </c>
      <c r="V937" t="s">
        <v>35</v>
      </c>
      <c r="W937" t="s">
        <v>64</v>
      </c>
      <c r="X937" s="9">
        <v>203.92</v>
      </c>
      <c r="Y937">
        <v>5</v>
      </c>
      <c r="Z937" s="12">
        <v>0.2</v>
      </c>
      <c r="AA937" s="9">
        <v>22.940999999999999</v>
      </c>
      <c r="AB937" t="str">
        <f>IF(AND(SalesData[[#This Row],[Profit]]=0,SalesData[[#This Row],[Sales]]&gt;0),"Zero-Profit Order","OK")</f>
        <v>OK</v>
      </c>
      <c r="AC937" s="9">
        <f>IFERROR(SalesData[[#This Row],[Profit]]/SalesData[[#This Row],[Sales]],0)</f>
        <v>0.1125</v>
      </c>
      <c r="AE937"/>
    </row>
    <row r="938" spans="1:31" x14ac:dyDescent="0.25">
      <c r="A938">
        <v>2604</v>
      </c>
      <c r="B938" t="s">
        <v>1974</v>
      </c>
      <c r="C938" s="2">
        <v>42051</v>
      </c>
      <c r="D938" s="13">
        <v>42466</v>
      </c>
      <c r="E938" s="8">
        <f>IF(SalesData[[#This Row],[Ship Date]]&lt;SalesData[[#This Row],[Order Date]], SalesData[[#This Row],[Ship Date]], SalesData[[#This Row],[Order Date]])</f>
        <v>42051</v>
      </c>
      <c r="F938" s="8">
        <f>IF(SalesData[[#This Row],[Ship Date]]&lt;SalesData[[#This Row],[Order Date]], SalesData[[#This Row],[Order Date]], SalesData[[#This Row],[Ship Date]])</f>
        <v>42466</v>
      </c>
      <c r="G938" s="11">
        <f>SalesData[[#This Row],[Shipdate fixed]] - SalesData[[#This Row],[Orderdate fixed]]</f>
        <v>415</v>
      </c>
      <c r="H938" s="11">
        <f>YEAR(SalesData[[#This Row],[Orderdate fixed]])</f>
        <v>2015</v>
      </c>
      <c r="I938" s="11" t="str">
        <f>"Q"&amp;ROUNDUP(MONTH(SalesData[[#This Row],[Orderdate fixed]])/3,0)</f>
        <v>Q1</v>
      </c>
      <c r="J938" s="8" t="str">
        <f>TEXT(SalesData[[#This Row],[Orderdate fixed]],"mmm")</f>
        <v>Feb</v>
      </c>
      <c r="K938" t="s">
        <v>407</v>
      </c>
      <c r="L938" t="s">
        <v>1975</v>
      </c>
      <c r="M938" s="14" t="s">
        <v>1976</v>
      </c>
      <c r="N938" t="s">
        <v>25</v>
      </c>
      <c r="O938" t="s">
        <v>26</v>
      </c>
      <c r="P938" t="s">
        <v>158</v>
      </c>
      <c r="Q938" t="s">
        <v>109</v>
      </c>
      <c r="R938" s="5">
        <v>10035</v>
      </c>
      <c r="S938" t="s">
        <v>62</v>
      </c>
      <c r="T938" t="s">
        <v>1361</v>
      </c>
      <c r="U938" t="s">
        <v>31</v>
      </c>
      <c r="V938" t="s">
        <v>32</v>
      </c>
      <c r="W938" t="s">
        <v>1362</v>
      </c>
      <c r="X938" s="9">
        <v>136.78399999999999</v>
      </c>
      <c r="Y938">
        <v>1</v>
      </c>
      <c r="Z938" s="12">
        <v>0.2</v>
      </c>
      <c r="AA938" s="9">
        <v>5.1294000000000004</v>
      </c>
      <c r="AB938" t="str">
        <f>IF(AND(SalesData[[#This Row],[Profit]]=0,SalesData[[#This Row],[Sales]]&gt;0),"Zero-Profit Order","OK")</f>
        <v>OK</v>
      </c>
      <c r="AC938" s="9">
        <f>IFERROR(SalesData[[#This Row],[Profit]]/SalesData[[#This Row],[Sales]],0)</f>
        <v>3.7500000000000006E-2</v>
      </c>
      <c r="AE938"/>
    </row>
    <row r="939" spans="1:31" x14ac:dyDescent="0.25">
      <c r="A939">
        <v>1909</v>
      </c>
      <c r="B939" t="s">
        <v>1568</v>
      </c>
      <c r="C939" s="2">
        <v>41836</v>
      </c>
      <c r="D939" s="13">
        <v>42096</v>
      </c>
      <c r="E939" s="8">
        <f>IF(SalesData[[#This Row],[Ship Date]]&lt;SalesData[[#This Row],[Order Date]], SalesData[[#This Row],[Ship Date]], SalesData[[#This Row],[Order Date]])</f>
        <v>41836</v>
      </c>
      <c r="F939" s="8">
        <f>IF(SalesData[[#This Row],[Ship Date]]&lt;SalesData[[#This Row],[Order Date]], SalesData[[#This Row],[Order Date]], SalesData[[#This Row],[Ship Date]])</f>
        <v>42096</v>
      </c>
      <c r="G939" s="11">
        <f>SalesData[[#This Row],[Shipdate fixed]] - SalesData[[#This Row],[Orderdate fixed]]</f>
        <v>260</v>
      </c>
      <c r="H939" s="11">
        <f>YEAR(SalesData[[#This Row],[Orderdate fixed]])</f>
        <v>2014</v>
      </c>
      <c r="I939" s="11" t="str">
        <f>"Q"&amp;ROUNDUP(MONTH(SalesData[[#This Row],[Orderdate fixed]])/3,0)</f>
        <v>Q3</v>
      </c>
      <c r="J939" s="8" t="str">
        <f>TEXT(SalesData[[#This Row],[Orderdate fixed]],"mmm")</f>
        <v>Jul</v>
      </c>
      <c r="K939" t="s">
        <v>78</v>
      </c>
      <c r="L939" t="s">
        <v>1569</v>
      </c>
      <c r="M939" s="14" t="s">
        <v>1570</v>
      </c>
      <c r="N939" t="s">
        <v>81</v>
      </c>
      <c r="O939" t="s">
        <v>26</v>
      </c>
      <c r="P939" t="s">
        <v>49</v>
      </c>
      <c r="Q939" t="s">
        <v>50</v>
      </c>
      <c r="R939" s="5">
        <v>90008</v>
      </c>
      <c r="S939" t="s">
        <v>51</v>
      </c>
      <c r="T939" t="s">
        <v>1571</v>
      </c>
      <c r="U939" t="s">
        <v>31</v>
      </c>
      <c r="V939" t="s">
        <v>53</v>
      </c>
      <c r="W939" t="s">
        <v>1572</v>
      </c>
      <c r="X939" s="9">
        <v>136.91999999999999</v>
      </c>
      <c r="Y939">
        <v>4</v>
      </c>
      <c r="Z939" s="12">
        <v>0</v>
      </c>
      <c r="AA939" s="9">
        <v>41.076000000000001</v>
      </c>
      <c r="AB939" t="str">
        <f>IF(AND(SalesData[[#This Row],[Profit]]=0,SalesData[[#This Row],[Sales]]&gt;0),"Zero-Profit Order","OK")</f>
        <v>OK</v>
      </c>
      <c r="AC939" s="9">
        <f>IFERROR(SalesData[[#This Row],[Profit]]/SalesData[[#This Row],[Sales]],0)</f>
        <v>0.30000000000000004</v>
      </c>
      <c r="AE939"/>
    </row>
    <row r="940" spans="1:31" x14ac:dyDescent="0.25">
      <c r="A940">
        <v>6082</v>
      </c>
      <c r="B940" t="s">
        <v>3349</v>
      </c>
      <c r="C940" s="2">
        <v>43037</v>
      </c>
      <c r="D940" s="13">
        <v>41688</v>
      </c>
      <c r="E940" s="8">
        <f>IF(SalesData[[#This Row],[Ship Date]]&lt;SalesData[[#This Row],[Order Date]], SalesData[[#This Row],[Ship Date]], SalesData[[#This Row],[Order Date]])</f>
        <v>41688</v>
      </c>
      <c r="F940" s="8">
        <f>IF(SalesData[[#This Row],[Ship Date]]&lt;SalesData[[#This Row],[Order Date]], SalesData[[#This Row],[Order Date]], SalesData[[#This Row],[Ship Date]])</f>
        <v>43037</v>
      </c>
      <c r="G940" s="11">
        <f>SalesData[[#This Row],[Shipdate fixed]] - SalesData[[#This Row],[Orderdate fixed]]</f>
        <v>1349</v>
      </c>
      <c r="H940" s="11">
        <f>YEAR(SalesData[[#This Row],[Orderdate fixed]])</f>
        <v>2014</v>
      </c>
      <c r="I940" s="11" t="str">
        <f>"Q"&amp;ROUNDUP(MONTH(SalesData[[#This Row],[Orderdate fixed]])/3,0)</f>
        <v>Q1</v>
      </c>
      <c r="J940" s="8" t="str">
        <f>TEXT(SalesData[[#This Row],[Orderdate fixed]],"mmm")</f>
        <v>Feb</v>
      </c>
      <c r="K940" t="s">
        <v>407</v>
      </c>
      <c r="L940" t="s">
        <v>479</v>
      </c>
      <c r="M940" s="14" t="s">
        <v>480</v>
      </c>
      <c r="N940" t="s">
        <v>25</v>
      </c>
      <c r="O940" t="s">
        <v>26</v>
      </c>
      <c r="P940" t="s">
        <v>3350</v>
      </c>
      <c r="Q940" t="s">
        <v>83</v>
      </c>
      <c r="R940" s="5">
        <v>79424</v>
      </c>
      <c r="S940" t="s">
        <v>84</v>
      </c>
      <c r="T940" t="s">
        <v>2595</v>
      </c>
      <c r="U940" t="s">
        <v>31</v>
      </c>
      <c r="V940" t="s">
        <v>53</v>
      </c>
      <c r="W940" t="s">
        <v>2596</v>
      </c>
      <c r="X940" s="9">
        <v>25.16</v>
      </c>
      <c r="Y940">
        <v>5</v>
      </c>
      <c r="Z940" s="12">
        <v>0.6</v>
      </c>
      <c r="AA940" s="9">
        <v>-11.321999999999999</v>
      </c>
      <c r="AB940" t="str">
        <f>IF(AND(SalesData[[#This Row],[Profit]]=0,SalesData[[#This Row],[Sales]]&gt;0),"Zero-Profit Order","OK")</f>
        <v>OK</v>
      </c>
      <c r="AC940" s="9">
        <f>IFERROR(SalesData[[#This Row],[Profit]]/SalesData[[#This Row],[Sales]],0)</f>
        <v>-0.44999999999999996</v>
      </c>
      <c r="AE940"/>
    </row>
    <row r="941" spans="1:31" x14ac:dyDescent="0.25">
      <c r="A941">
        <v>457</v>
      </c>
      <c r="B941" t="s">
        <v>487</v>
      </c>
      <c r="C941" s="2">
        <v>41789</v>
      </c>
      <c r="D941" s="13">
        <v>41688</v>
      </c>
      <c r="E941" s="8">
        <f>IF(SalesData[[#This Row],[Ship Date]]&lt;SalesData[[#This Row],[Order Date]], SalesData[[#This Row],[Ship Date]], SalesData[[#This Row],[Order Date]])</f>
        <v>41688</v>
      </c>
      <c r="F941" s="8">
        <f>IF(SalesData[[#This Row],[Ship Date]]&lt;SalesData[[#This Row],[Order Date]], SalesData[[#This Row],[Order Date]], SalesData[[#This Row],[Ship Date]])</f>
        <v>41789</v>
      </c>
      <c r="G941" s="11">
        <f>SalesData[[#This Row],[Shipdate fixed]] - SalesData[[#This Row],[Orderdate fixed]]</f>
        <v>101</v>
      </c>
      <c r="H941" s="11">
        <f>YEAR(SalesData[[#This Row],[Orderdate fixed]])</f>
        <v>2014</v>
      </c>
      <c r="I941" s="11" t="str">
        <f>"Q"&amp;ROUNDUP(MONTH(SalesData[[#This Row],[Orderdate fixed]])/3,0)</f>
        <v>Q1</v>
      </c>
      <c r="J941" s="8" t="str">
        <f>TEXT(SalesData[[#This Row],[Orderdate fixed]],"mmm")</f>
        <v>Feb</v>
      </c>
      <c r="K941" t="s">
        <v>38</v>
      </c>
      <c r="L941" t="s">
        <v>488</v>
      </c>
      <c r="M941" s="14" t="s">
        <v>489</v>
      </c>
      <c r="N941" t="s">
        <v>25</v>
      </c>
      <c r="O941" t="s">
        <v>26</v>
      </c>
      <c r="P941" t="s">
        <v>490</v>
      </c>
      <c r="Q941" t="s">
        <v>50</v>
      </c>
      <c r="R941" s="5">
        <v>94521</v>
      </c>
      <c r="S941" t="s">
        <v>51</v>
      </c>
      <c r="T941" t="s">
        <v>491</v>
      </c>
      <c r="U941" t="s">
        <v>31</v>
      </c>
      <c r="V941" t="s">
        <v>35</v>
      </c>
      <c r="W941" t="s">
        <v>492</v>
      </c>
      <c r="X941" s="9">
        <v>129.56800000000001</v>
      </c>
      <c r="Y941">
        <v>2</v>
      </c>
      <c r="Z941" s="12">
        <v>0.2</v>
      </c>
      <c r="AA941" s="9">
        <v>-24.294</v>
      </c>
      <c r="AB941" t="str">
        <f>IF(AND(SalesData[[#This Row],[Profit]]=0,SalesData[[#This Row],[Sales]]&gt;0),"Zero-Profit Order","OK")</f>
        <v>OK</v>
      </c>
      <c r="AC941" s="9">
        <f>IFERROR(SalesData[[#This Row],[Profit]]/SalesData[[#This Row],[Sales]],0)</f>
        <v>-0.1875</v>
      </c>
      <c r="AE941"/>
    </row>
    <row r="942" spans="1:31" x14ac:dyDescent="0.25">
      <c r="A942">
        <v>8638</v>
      </c>
      <c r="B942" t="s">
        <v>4063</v>
      </c>
      <c r="C942" s="2">
        <v>43220</v>
      </c>
      <c r="D942" s="13">
        <v>42771</v>
      </c>
      <c r="E942" s="8">
        <f>IF(SalesData[[#This Row],[Ship Date]]&lt;SalesData[[#This Row],[Order Date]], SalesData[[#This Row],[Ship Date]], SalesData[[#This Row],[Order Date]])</f>
        <v>42771</v>
      </c>
      <c r="F942" s="8">
        <f>IF(SalesData[[#This Row],[Ship Date]]&lt;SalesData[[#This Row],[Order Date]], SalesData[[#This Row],[Order Date]], SalesData[[#This Row],[Ship Date]])</f>
        <v>43220</v>
      </c>
      <c r="G942" s="11">
        <f>SalesData[[#This Row],[Shipdate fixed]] - SalesData[[#This Row],[Orderdate fixed]]</f>
        <v>449</v>
      </c>
      <c r="H942" s="11">
        <f>YEAR(SalesData[[#This Row],[Orderdate fixed]])</f>
        <v>2017</v>
      </c>
      <c r="I942" s="11" t="str">
        <f>"Q"&amp;ROUNDUP(MONTH(SalesData[[#This Row],[Orderdate fixed]])/3,0)</f>
        <v>Q1</v>
      </c>
      <c r="J942" s="8" t="str">
        <f>TEXT(SalesData[[#This Row],[Orderdate fixed]],"mmm")</f>
        <v>Feb</v>
      </c>
      <c r="K942" t="s">
        <v>38</v>
      </c>
      <c r="L942" t="s">
        <v>4064</v>
      </c>
      <c r="M942" s="14" t="s">
        <v>4065</v>
      </c>
      <c r="N942" t="s">
        <v>25</v>
      </c>
      <c r="O942" t="s">
        <v>26</v>
      </c>
      <c r="P942" t="s">
        <v>176</v>
      </c>
      <c r="Q942" t="s">
        <v>177</v>
      </c>
      <c r="R942" s="5">
        <v>98105</v>
      </c>
      <c r="S942" t="s">
        <v>51</v>
      </c>
      <c r="T942" t="s">
        <v>115</v>
      </c>
      <c r="U942" t="s">
        <v>31</v>
      </c>
      <c r="V942" t="s">
        <v>53</v>
      </c>
      <c r="W942" t="s">
        <v>116</v>
      </c>
      <c r="X942" s="9">
        <v>139.58000000000001</v>
      </c>
      <c r="Y942">
        <v>7</v>
      </c>
      <c r="Z942" s="12">
        <v>0</v>
      </c>
      <c r="AA942" s="9">
        <v>39.0824</v>
      </c>
      <c r="AB942" t="str">
        <f>IF(AND(SalesData[[#This Row],[Profit]]=0,SalesData[[#This Row],[Sales]]&gt;0),"Zero-Profit Order","OK")</f>
        <v>OK</v>
      </c>
      <c r="AC942" s="9">
        <f>IFERROR(SalesData[[#This Row],[Profit]]/SalesData[[#This Row],[Sales]],0)</f>
        <v>0.27999999999999997</v>
      </c>
      <c r="AE942"/>
    </row>
    <row r="943" spans="1:31" x14ac:dyDescent="0.25">
      <c r="A943">
        <v>8106</v>
      </c>
      <c r="B943" t="s">
        <v>3914</v>
      </c>
      <c r="C943" s="2">
        <v>43032</v>
      </c>
      <c r="D943" s="13">
        <v>42785</v>
      </c>
      <c r="E943" s="8">
        <f>IF(SalesData[[#This Row],[Ship Date]]&lt;SalesData[[#This Row],[Order Date]], SalesData[[#This Row],[Ship Date]], SalesData[[#This Row],[Order Date]])</f>
        <v>42785</v>
      </c>
      <c r="F943" s="8">
        <f>IF(SalesData[[#This Row],[Ship Date]]&lt;SalesData[[#This Row],[Order Date]], SalesData[[#This Row],[Order Date]], SalesData[[#This Row],[Ship Date]])</f>
        <v>43032</v>
      </c>
      <c r="G943" s="11">
        <f>SalesData[[#This Row],[Shipdate fixed]] - SalesData[[#This Row],[Orderdate fixed]]</f>
        <v>247</v>
      </c>
      <c r="H943" s="11">
        <f>YEAR(SalesData[[#This Row],[Orderdate fixed]])</f>
        <v>2017</v>
      </c>
      <c r="I943" s="11" t="str">
        <f>"Q"&amp;ROUNDUP(MONTH(SalesData[[#This Row],[Orderdate fixed]])/3,0)</f>
        <v>Q1</v>
      </c>
      <c r="J943" s="8" t="str">
        <f>TEXT(SalesData[[#This Row],[Orderdate fixed]],"mmm")</f>
        <v>Feb</v>
      </c>
      <c r="K943" t="s">
        <v>78</v>
      </c>
      <c r="L943" t="s">
        <v>3915</v>
      </c>
      <c r="M943" s="14" t="s">
        <v>3916</v>
      </c>
      <c r="N943" t="s">
        <v>90</v>
      </c>
      <c r="O943" t="s">
        <v>26</v>
      </c>
      <c r="P943" t="s">
        <v>91</v>
      </c>
      <c r="Q943" t="s">
        <v>83</v>
      </c>
      <c r="R943" s="5">
        <v>77041</v>
      </c>
      <c r="S943" t="s">
        <v>84</v>
      </c>
      <c r="T943" t="s">
        <v>515</v>
      </c>
      <c r="U943" t="s">
        <v>31</v>
      </c>
      <c r="V943" t="s">
        <v>32</v>
      </c>
      <c r="W943" t="s">
        <v>516</v>
      </c>
      <c r="X943" s="9">
        <v>89.066400000000002</v>
      </c>
      <c r="Y943">
        <v>1</v>
      </c>
      <c r="Z943" s="12">
        <v>0.32</v>
      </c>
      <c r="AA943" s="9">
        <v>-17.0274</v>
      </c>
      <c r="AB943" t="str">
        <f>IF(AND(SalesData[[#This Row],[Profit]]=0,SalesData[[#This Row],[Sales]]&gt;0),"Zero-Profit Order","OK")</f>
        <v>OK</v>
      </c>
      <c r="AC943" s="9">
        <f>IFERROR(SalesData[[#This Row],[Profit]]/SalesData[[#This Row],[Sales]],0)</f>
        <v>-0.19117647058823528</v>
      </c>
      <c r="AE943"/>
    </row>
    <row r="944" spans="1:31" x14ac:dyDescent="0.25">
      <c r="A944">
        <v>2732</v>
      </c>
      <c r="B944" t="s">
        <v>2046</v>
      </c>
      <c r="C944" s="2">
        <v>43023</v>
      </c>
      <c r="D944" s="13">
        <v>42785</v>
      </c>
      <c r="E944" s="8">
        <f>IF(SalesData[[#This Row],[Ship Date]]&lt;SalesData[[#This Row],[Order Date]], SalesData[[#This Row],[Ship Date]], SalesData[[#This Row],[Order Date]])</f>
        <v>42785</v>
      </c>
      <c r="F944" s="8">
        <f>IF(SalesData[[#This Row],[Ship Date]]&lt;SalesData[[#This Row],[Order Date]], SalesData[[#This Row],[Order Date]], SalesData[[#This Row],[Ship Date]])</f>
        <v>43023</v>
      </c>
      <c r="G944" s="11">
        <f>SalesData[[#This Row],[Shipdate fixed]] - SalesData[[#This Row],[Orderdate fixed]]</f>
        <v>238</v>
      </c>
      <c r="H944" s="11">
        <f>YEAR(SalesData[[#This Row],[Orderdate fixed]])</f>
        <v>2017</v>
      </c>
      <c r="I944" s="11" t="str">
        <f>"Q"&amp;ROUNDUP(MONTH(SalesData[[#This Row],[Orderdate fixed]])/3,0)</f>
        <v>Q1</v>
      </c>
      <c r="J944" s="8" t="str">
        <f>TEXT(SalesData[[#This Row],[Orderdate fixed]],"mmm")</f>
        <v>Feb</v>
      </c>
      <c r="K944" t="s">
        <v>38</v>
      </c>
      <c r="L944" t="s">
        <v>2047</v>
      </c>
      <c r="M944" s="14" t="s">
        <v>2048</v>
      </c>
      <c r="N944" t="s">
        <v>25</v>
      </c>
      <c r="O944" t="s">
        <v>26</v>
      </c>
      <c r="P944" t="s">
        <v>176</v>
      </c>
      <c r="Q944" t="s">
        <v>177</v>
      </c>
      <c r="R944" s="5">
        <v>98105</v>
      </c>
      <c r="S944" t="s">
        <v>51</v>
      </c>
      <c r="T944" t="s">
        <v>290</v>
      </c>
      <c r="U944" t="s">
        <v>31</v>
      </c>
      <c r="V944" t="s">
        <v>53</v>
      </c>
      <c r="W944" t="s">
        <v>291</v>
      </c>
      <c r="X944" s="9">
        <v>107.53</v>
      </c>
      <c r="Y944">
        <v>1</v>
      </c>
      <c r="Z944" s="12">
        <v>0</v>
      </c>
      <c r="AA944" s="9">
        <v>21.506</v>
      </c>
      <c r="AB944" t="str">
        <f>IF(AND(SalesData[[#This Row],[Profit]]=0,SalesData[[#This Row],[Sales]]&gt;0),"Zero-Profit Order","OK")</f>
        <v>OK</v>
      </c>
      <c r="AC944" s="9">
        <f>IFERROR(SalesData[[#This Row],[Profit]]/SalesData[[#This Row],[Sales]],0)</f>
        <v>0.2</v>
      </c>
      <c r="AE944"/>
    </row>
    <row r="945" spans="1:31" x14ac:dyDescent="0.25">
      <c r="A945">
        <v>1823</v>
      </c>
      <c r="B945" t="s">
        <v>1491</v>
      </c>
      <c r="C945" s="2">
        <v>43026</v>
      </c>
      <c r="D945" s="13">
        <v>42420</v>
      </c>
      <c r="E945" s="8">
        <f>IF(SalesData[[#This Row],[Ship Date]]&lt;SalesData[[#This Row],[Order Date]], SalesData[[#This Row],[Ship Date]], SalesData[[#This Row],[Order Date]])</f>
        <v>42420</v>
      </c>
      <c r="F945" s="8">
        <f>IF(SalesData[[#This Row],[Ship Date]]&lt;SalesData[[#This Row],[Order Date]], SalesData[[#This Row],[Order Date]], SalesData[[#This Row],[Ship Date]])</f>
        <v>43026</v>
      </c>
      <c r="G945" s="11">
        <f>SalesData[[#This Row],[Shipdate fixed]] - SalesData[[#This Row],[Orderdate fixed]]</f>
        <v>606</v>
      </c>
      <c r="H945" s="11">
        <f>YEAR(SalesData[[#This Row],[Orderdate fixed]])</f>
        <v>2016</v>
      </c>
      <c r="I945" s="11" t="str">
        <f>"Q"&amp;ROUNDUP(MONTH(SalesData[[#This Row],[Orderdate fixed]])/3,0)</f>
        <v>Q1</v>
      </c>
      <c r="J945" s="8" t="str">
        <f>TEXT(SalesData[[#This Row],[Orderdate fixed]],"mmm")</f>
        <v>Feb</v>
      </c>
      <c r="K945" t="s">
        <v>38</v>
      </c>
      <c r="L945" t="s">
        <v>1492</v>
      </c>
      <c r="M945" s="14" t="s">
        <v>1493</v>
      </c>
      <c r="N945" t="s">
        <v>81</v>
      </c>
      <c r="O945" t="s">
        <v>26</v>
      </c>
      <c r="P945" t="s">
        <v>120</v>
      </c>
      <c r="Q945" t="s">
        <v>121</v>
      </c>
      <c r="R945" s="5">
        <v>60623</v>
      </c>
      <c r="S945" t="s">
        <v>84</v>
      </c>
      <c r="T945" t="s">
        <v>1494</v>
      </c>
      <c r="U945" t="s">
        <v>31</v>
      </c>
      <c r="V945" t="s">
        <v>35</v>
      </c>
      <c r="W945" t="s">
        <v>1495</v>
      </c>
      <c r="X945" s="9">
        <v>62.957999999999998</v>
      </c>
      <c r="Y945">
        <v>3</v>
      </c>
      <c r="Z945" s="12">
        <v>0.3</v>
      </c>
      <c r="AA945" s="9">
        <v>-2.6981999999999999</v>
      </c>
      <c r="AB945" t="str">
        <f>IF(AND(SalesData[[#This Row],[Profit]]=0,SalesData[[#This Row],[Sales]]&gt;0),"Zero-Profit Order","OK")</f>
        <v>OK</v>
      </c>
      <c r="AC945" s="9">
        <f>IFERROR(SalesData[[#This Row],[Profit]]/SalesData[[#This Row],[Sales]],0)</f>
        <v>-4.2857142857142858E-2</v>
      </c>
      <c r="AE945"/>
    </row>
    <row r="946" spans="1:31" x14ac:dyDescent="0.25">
      <c r="A946">
        <v>8161</v>
      </c>
      <c r="B946" t="s">
        <v>3937</v>
      </c>
      <c r="C946" s="2">
        <v>43027</v>
      </c>
      <c r="D946" s="13">
        <v>42420</v>
      </c>
      <c r="E946" s="8">
        <f>IF(SalesData[[#This Row],[Ship Date]]&lt;SalesData[[#This Row],[Order Date]], SalesData[[#This Row],[Ship Date]], SalesData[[#This Row],[Order Date]])</f>
        <v>42420</v>
      </c>
      <c r="F946" s="8">
        <f>IF(SalesData[[#This Row],[Ship Date]]&lt;SalesData[[#This Row],[Order Date]], SalesData[[#This Row],[Order Date]], SalesData[[#This Row],[Ship Date]])</f>
        <v>43027</v>
      </c>
      <c r="G946" s="11">
        <f>SalesData[[#This Row],[Shipdate fixed]] - SalesData[[#This Row],[Orderdate fixed]]</f>
        <v>607</v>
      </c>
      <c r="H946" s="11">
        <f>YEAR(SalesData[[#This Row],[Orderdate fixed]])</f>
        <v>2016</v>
      </c>
      <c r="I946" s="11" t="str">
        <f>"Q"&amp;ROUNDUP(MONTH(SalesData[[#This Row],[Orderdate fixed]])/3,0)</f>
        <v>Q1</v>
      </c>
      <c r="J946" s="8" t="str">
        <f>TEXT(SalesData[[#This Row],[Orderdate fixed]],"mmm")</f>
        <v>Feb</v>
      </c>
      <c r="K946" t="s">
        <v>38</v>
      </c>
      <c r="L946" t="s">
        <v>3938</v>
      </c>
      <c r="M946" s="14" t="s">
        <v>3939</v>
      </c>
      <c r="N946" t="s">
        <v>25</v>
      </c>
      <c r="O946" t="s">
        <v>26</v>
      </c>
      <c r="P946" t="s">
        <v>343</v>
      </c>
      <c r="Q946" t="s">
        <v>344</v>
      </c>
      <c r="R946" s="5">
        <v>7109</v>
      </c>
      <c r="S946" t="s">
        <v>62</v>
      </c>
      <c r="T946" t="s">
        <v>3197</v>
      </c>
      <c r="U946" t="s">
        <v>31</v>
      </c>
      <c r="V946" t="s">
        <v>35</v>
      </c>
      <c r="W946" t="s">
        <v>3198</v>
      </c>
      <c r="X946" s="9">
        <v>227.96</v>
      </c>
      <c r="Y946">
        <v>2</v>
      </c>
      <c r="Z946" s="12">
        <v>0</v>
      </c>
      <c r="AA946" s="9">
        <v>36.473599999999998</v>
      </c>
      <c r="AB946" t="str">
        <f>IF(AND(SalesData[[#This Row],[Profit]]=0,SalesData[[#This Row],[Sales]]&gt;0),"Zero-Profit Order","OK")</f>
        <v>OK</v>
      </c>
      <c r="AC946" s="9">
        <f>IFERROR(SalesData[[#This Row],[Profit]]/SalesData[[#This Row],[Sales]],0)</f>
        <v>0.15999999999999998</v>
      </c>
      <c r="AE946"/>
    </row>
    <row r="947" spans="1:31" x14ac:dyDescent="0.25">
      <c r="A947">
        <v>9722</v>
      </c>
      <c r="B947" t="s">
        <v>4325</v>
      </c>
      <c r="C947" s="2">
        <v>43028</v>
      </c>
      <c r="D947" s="13">
        <v>42420</v>
      </c>
      <c r="E947" s="8">
        <f>IF(SalesData[[#This Row],[Ship Date]]&lt;SalesData[[#This Row],[Order Date]], SalesData[[#This Row],[Ship Date]], SalesData[[#This Row],[Order Date]])</f>
        <v>42420</v>
      </c>
      <c r="F947" s="8">
        <f>IF(SalesData[[#This Row],[Ship Date]]&lt;SalesData[[#This Row],[Order Date]], SalesData[[#This Row],[Order Date]], SalesData[[#This Row],[Ship Date]])</f>
        <v>43028</v>
      </c>
      <c r="G947" s="11">
        <f>SalesData[[#This Row],[Shipdate fixed]] - SalesData[[#This Row],[Orderdate fixed]]</f>
        <v>608</v>
      </c>
      <c r="H947" s="11">
        <f>YEAR(SalesData[[#This Row],[Orderdate fixed]])</f>
        <v>2016</v>
      </c>
      <c r="I947" s="11" t="str">
        <f>"Q"&amp;ROUNDUP(MONTH(SalesData[[#This Row],[Orderdate fixed]])/3,0)</f>
        <v>Q1</v>
      </c>
      <c r="J947" s="8" t="str">
        <f>TEXT(SalesData[[#This Row],[Orderdate fixed]],"mmm")</f>
        <v>Feb</v>
      </c>
      <c r="K947" t="s">
        <v>38</v>
      </c>
      <c r="L947" t="s">
        <v>2192</v>
      </c>
      <c r="M947" s="14" t="s">
        <v>2193</v>
      </c>
      <c r="N947" t="s">
        <v>25</v>
      </c>
      <c r="O947" t="s">
        <v>26</v>
      </c>
      <c r="P947" t="s">
        <v>158</v>
      </c>
      <c r="Q947" t="s">
        <v>109</v>
      </c>
      <c r="R947" s="5">
        <v>10024</v>
      </c>
      <c r="S947" t="s">
        <v>62</v>
      </c>
      <c r="T947" t="s">
        <v>2969</v>
      </c>
      <c r="U947" t="s">
        <v>31</v>
      </c>
      <c r="V947" t="s">
        <v>35</v>
      </c>
      <c r="W947" t="s">
        <v>2970</v>
      </c>
      <c r="X947" s="9">
        <v>326.64600000000002</v>
      </c>
      <c r="Y947">
        <v>3</v>
      </c>
      <c r="Z947" s="12">
        <v>0.1</v>
      </c>
      <c r="AA947" s="9">
        <v>39.923400000000001</v>
      </c>
      <c r="AB947" t="str">
        <f>IF(AND(SalesData[[#This Row],[Profit]]=0,SalesData[[#This Row],[Sales]]&gt;0),"Zero-Profit Order","OK")</f>
        <v>OK</v>
      </c>
      <c r="AC947" s="9">
        <f>IFERROR(SalesData[[#This Row],[Profit]]/SalesData[[#This Row],[Sales]],0)</f>
        <v>0.12222222222222222</v>
      </c>
      <c r="AE947"/>
    </row>
    <row r="948" spans="1:31" x14ac:dyDescent="0.25">
      <c r="A948">
        <v>9347</v>
      </c>
      <c r="B948" t="s">
        <v>4231</v>
      </c>
      <c r="C948" s="2">
        <v>43034</v>
      </c>
      <c r="D948" s="13">
        <v>42786</v>
      </c>
      <c r="E948" s="8">
        <f>IF(SalesData[[#This Row],[Ship Date]]&lt;SalesData[[#This Row],[Order Date]], SalesData[[#This Row],[Ship Date]], SalesData[[#This Row],[Order Date]])</f>
        <v>42786</v>
      </c>
      <c r="F948" s="8">
        <f>IF(SalesData[[#This Row],[Ship Date]]&lt;SalesData[[#This Row],[Order Date]], SalesData[[#This Row],[Order Date]], SalesData[[#This Row],[Ship Date]])</f>
        <v>43034</v>
      </c>
      <c r="G948" s="11">
        <f>SalesData[[#This Row],[Shipdate fixed]] - SalesData[[#This Row],[Orderdate fixed]]</f>
        <v>248</v>
      </c>
      <c r="H948" s="11">
        <f>YEAR(SalesData[[#This Row],[Orderdate fixed]])</f>
        <v>2017</v>
      </c>
      <c r="I948" s="11" t="str">
        <f>"Q"&amp;ROUNDUP(MONTH(SalesData[[#This Row],[Orderdate fixed]])/3,0)</f>
        <v>Q1</v>
      </c>
      <c r="J948" s="8" t="str">
        <f>TEXT(SalesData[[#This Row],[Orderdate fixed]],"mmm")</f>
        <v>Feb</v>
      </c>
      <c r="K948" t="s">
        <v>78</v>
      </c>
      <c r="L948" t="s">
        <v>729</v>
      </c>
      <c r="M948" s="14" t="s">
        <v>730</v>
      </c>
      <c r="N948" t="s">
        <v>90</v>
      </c>
      <c r="O948" t="s">
        <v>26</v>
      </c>
      <c r="P948" t="s">
        <v>108</v>
      </c>
      <c r="Q948" t="s">
        <v>215</v>
      </c>
      <c r="R948" s="5">
        <v>45373</v>
      </c>
      <c r="S948" t="s">
        <v>62</v>
      </c>
      <c r="T948" t="s">
        <v>1523</v>
      </c>
      <c r="U948" t="s">
        <v>31</v>
      </c>
      <c r="V948" t="s">
        <v>53</v>
      </c>
      <c r="W948" t="s">
        <v>1524</v>
      </c>
      <c r="X948" s="9">
        <v>30.143999999999998</v>
      </c>
      <c r="Y948">
        <v>2</v>
      </c>
      <c r="Z948" s="12">
        <v>0.2</v>
      </c>
      <c r="AA948" s="9">
        <v>8.2896000000000001</v>
      </c>
      <c r="AB948" t="str">
        <f>IF(AND(SalesData[[#This Row],[Profit]]=0,SalesData[[#This Row],[Sales]]&gt;0),"Zero-Profit Order","OK")</f>
        <v>OK</v>
      </c>
      <c r="AC948" s="9">
        <f>IFERROR(SalesData[[#This Row],[Profit]]/SalesData[[#This Row],[Sales]],0)</f>
        <v>0.27500000000000002</v>
      </c>
      <c r="AE948"/>
    </row>
    <row r="949" spans="1:31" x14ac:dyDescent="0.25">
      <c r="A949">
        <v>8071</v>
      </c>
      <c r="B949" t="s">
        <v>3907</v>
      </c>
      <c r="C949" s="2">
        <v>42220</v>
      </c>
      <c r="D949" s="13">
        <v>42856</v>
      </c>
      <c r="E949" s="8">
        <f>IF(SalesData[[#This Row],[Ship Date]]&lt;SalesData[[#This Row],[Order Date]], SalesData[[#This Row],[Ship Date]], SalesData[[#This Row],[Order Date]])</f>
        <v>42220</v>
      </c>
      <c r="F949" s="8">
        <f>IF(SalesData[[#This Row],[Ship Date]]&lt;SalesData[[#This Row],[Order Date]], SalesData[[#This Row],[Order Date]], SalesData[[#This Row],[Ship Date]])</f>
        <v>42856</v>
      </c>
      <c r="G949" s="11">
        <f>SalesData[[#This Row],[Shipdate fixed]] - SalesData[[#This Row],[Orderdate fixed]]</f>
        <v>636</v>
      </c>
      <c r="H949" s="11">
        <f>YEAR(SalesData[[#This Row],[Orderdate fixed]])</f>
        <v>2015</v>
      </c>
      <c r="I949" s="11" t="str">
        <f>"Q"&amp;ROUNDUP(MONTH(SalesData[[#This Row],[Orderdate fixed]])/3,0)</f>
        <v>Q3</v>
      </c>
      <c r="J949" s="8" t="str">
        <f>TEXT(SalesData[[#This Row],[Orderdate fixed]],"mmm")</f>
        <v>Aug</v>
      </c>
      <c r="K949" t="s">
        <v>38</v>
      </c>
      <c r="L949" t="s">
        <v>2635</v>
      </c>
      <c r="M949" s="14" t="s">
        <v>2636</v>
      </c>
      <c r="N949" t="s">
        <v>25</v>
      </c>
      <c r="O949" t="s">
        <v>26</v>
      </c>
      <c r="P949" t="s">
        <v>1849</v>
      </c>
      <c r="Q949" t="s">
        <v>83</v>
      </c>
      <c r="R949" s="5">
        <v>77340</v>
      </c>
      <c r="S949" t="s">
        <v>84</v>
      </c>
      <c r="T949" t="s">
        <v>2150</v>
      </c>
      <c r="U949" t="s">
        <v>31</v>
      </c>
      <c r="V949" t="s">
        <v>53</v>
      </c>
      <c r="W949" t="s">
        <v>2151</v>
      </c>
      <c r="X949" s="9">
        <v>141.41999999999999</v>
      </c>
      <c r="Y949">
        <v>5</v>
      </c>
      <c r="Z949" s="12">
        <v>0.6</v>
      </c>
      <c r="AA949" s="9">
        <v>-187.38149999999999</v>
      </c>
      <c r="AB949" t="str">
        <f>IF(AND(SalesData[[#This Row],[Profit]]=0,SalesData[[#This Row],[Sales]]&gt;0),"Zero-Profit Order","OK")</f>
        <v>OK</v>
      </c>
      <c r="AC949" s="9">
        <f>IFERROR(SalesData[[#This Row],[Profit]]/SalesData[[#This Row],[Sales]],0)</f>
        <v>-1.325</v>
      </c>
      <c r="AE949"/>
    </row>
    <row r="950" spans="1:31" x14ac:dyDescent="0.25">
      <c r="A950">
        <v>3964</v>
      </c>
      <c r="B950" t="s">
        <v>2631</v>
      </c>
      <c r="C950" s="2">
        <v>43040</v>
      </c>
      <c r="D950" s="13">
        <v>42786</v>
      </c>
      <c r="E950" s="8">
        <f>IF(SalesData[[#This Row],[Ship Date]]&lt;SalesData[[#This Row],[Order Date]], SalesData[[#This Row],[Ship Date]], SalesData[[#This Row],[Order Date]])</f>
        <v>42786</v>
      </c>
      <c r="F950" s="8">
        <f>IF(SalesData[[#This Row],[Ship Date]]&lt;SalesData[[#This Row],[Order Date]], SalesData[[#This Row],[Order Date]], SalesData[[#This Row],[Ship Date]])</f>
        <v>43040</v>
      </c>
      <c r="G950" s="11">
        <f>SalesData[[#This Row],[Shipdate fixed]] - SalesData[[#This Row],[Orderdate fixed]]</f>
        <v>254</v>
      </c>
      <c r="H950" s="11">
        <f>YEAR(SalesData[[#This Row],[Orderdate fixed]])</f>
        <v>2017</v>
      </c>
      <c r="I950" s="11" t="str">
        <f>"Q"&amp;ROUNDUP(MONTH(SalesData[[#This Row],[Orderdate fixed]])/3,0)</f>
        <v>Q1</v>
      </c>
      <c r="J950" s="8" t="str">
        <f>TEXT(SalesData[[#This Row],[Orderdate fixed]],"mmm")</f>
        <v>Feb</v>
      </c>
      <c r="K950" t="s">
        <v>78</v>
      </c>
      <c r="L950" t="s">
        <v>2632</v>
      </c>
      <c r="M950" s="14" t="s">
        <v>2633</v>
      </c>
      <c r="N950" t="s">
        <v>90</v>
      </c>
      <c r="O950" t="s">
        <v>26</v>
      </c>
      <c r="P950" t="s">
        <v>49</v>
      </c>
      <c r="Q950" t="s">
        <v>50</v>
      </c>
      <c r="R950" s="5">
        <v>90045</v>
      </c>
      <c r="S950" t="s">
        <v>51</v>
      </c>
      <c r="T950" t="s">
        <v>1185</v>
      </c>
      <c r="U950" t="s">
        <v>31</v>
      </c>
      <c r="V950" t="s">
        <v>53</v>
      </c>
      <c r="W950" t="s">
        <v>1186</v>
      </c>
      <c r="X950" s="9">
        <v>44.67</v>
      </c>
      <c r="Y950">
        <v>3</v>
      </c>
      <c r="Z950" s="12">
        <v>0</v>
      </c>
      <c r="AA950" s="9">
        <v>12.0609</v>
      </c>
      <c r="AB950" t="str">
        <f>IF(AND(SalesData[[#This Row],[Profit]]=0,SalesData[[#This Row],[Sales]]&gt;0),"Zero-Profit Order","OK")</f>
        <v>OK</v>
      </c>
      <c r="AC950" s="9">
        <f>IFERROR(SalesData[[#This Row],[Profit]]/SalesData[[#This Row],[Sales]],0)</f>
        <v>0.27</v>
      </c>
      <c r="AE950"/>
    </row>
    <row r="951" spans="1:31" x14ac:dyDescent="0.25">
      <c r="A951">
        <v>9344</v>
      </c>
      <c r="B951" t="s">
        <v>4231</v>
      </c>
      <c r="C951" s="2">
        <v>43033</v>
      </c>
      <c r="D951" s="13">
        <v>42786</v>
      </c>
      <c r="E951" s="8">
        <f>IF(SalesData[[#This Row],[Ship Date]]&lt;SalesData[[#This Row],[Order Date]], SalesData[[#This Row],[Ship Date]], SalesData[[#This Row],[Order Date]])</f>
        <v>42786</v>
      </c>
      <c r="F951" s="8">
        <f>IF(SalesData[[#This Row],[Ship Date]]&lt;SalesData[[#This Row],[Order Date]], SalesData[[#This Row],[Order Date]], SalesData[[#This Row],[Ship Date]])</f>
        <v>43033</v>
      </c>
      <c r="G951" s="11">
        <f>SalesData[[#This Row],[Shipdate fixed]] - SalesData[[#This Row],[Orderdate fixed]]</f>
        <v>247</v>
      </c>
      <c r="H951" s="11">
        <f>YEAR(SalesData[[#This Row],[Orderdate fixed]])</f>
        <v>2017</v>
      </c>
      <c r="I951" s="11" t="str">
        <f>"Q"&amp;ROUNDUP(MONTH(SalesData[[#This Row],[Orderdate fixed]])/3,0)</f>
        <v>Q1</v>
      </c>
      <c r="J951" s="8" t="str">
        <f>TEXT(SalesData[[#This Row],[Orderdate fixed]],"mmm")</f>
        <v>Feb</v>
      </c>
      <c r="K951" t="s">
        <v>78</v>
      </c>
      <c r="L951" t="s">
        <v>729</v>
      </c>
      <c r="M951" s="14" t="s">
        <v>730</v>
      </c>
      <c r="N951" t="s">
        <v>90</v>
      </c>
      <c r="O951" t="s">
        <v>26</v>
      </c>
      <c r="P951" t="s">
        <v>108</v>
      </c>
      <c r="Q951" t="s">
        <v>215</v>
      </c>
      <c r="R951" s="5">
        <v>45373</v>
      </c>
      <c r="S951" t="s">
        <v>62</v>
      </c>
      <c r="T951" t="s">
        <v>3170</v>
      </c>
      <c r="U951" t="s">
        <v>31</v>
      </c>
      <c r="V951" t="s">
        <v>44</v>
      </c>
      <c r="W951" t="s">
        <v>3171</v>
      </c>
      <c r="X951" s="9">
        <v>455.97</v>
      </c>
      <c r="Y951">
        <v>5</v>
      </c>
      <c r="Z951" s="12">
        <v>0.4</v>
      </c>
      <c r="AA951" s="9">
        <v>-106.393</v>
      </c>
      <c r="AB951" t="str">
        <f>IF(AND(SalesData[[#This Row],[Profit]]=0,SalesData[[#This Row],[Sales]]&gt;0),"Zero-Profit Order","OK")</f>
        <v>OK</v>
      </c>
      <c r="AC951" s="9">
        <f>IFERROR(SalesData[[#This Row],[Profit]]/SalesData[[#This Row],[Sales]],0)</f>
        <v>-0.23333333333333331</v>
      </c>
      <c r="AE951"/>
    </row>
    <row r="952" spans="1:31" x14ac:dyDescent="0.25">
      <c r="A952">
        <v>9348</v>
      </c>
      <c r="B952" t="s">
        <v>4231</v>
      </c>
      <c r="C952" s="2">
        <v>43035</v>
      </c>
      <c r="D952" s="13">
        <v>42786</v>
      </c>
      <c r="E952" s="8">
        <f>IF(SalesData[[#This Row],[Ship Date]]&lt;SalesData[[#This Row],[Order Date]], SalesData[[#This Row],[Ship Date]], SalesData[[#This Row],[Order Date]])</f>
        <v>42786</v>
      </c>
      <c r="F952" s="8">
        <f>IF(SalesData[[#This Row],[Ship Date]]&lt;SalesData[[#This Row],[Order Date]], SalesData[[#This Row],[Order Date]], SalesData[[#This Row],[Ship Date]])</f>
        <v>43035</v>
      </c>
      <c r="G952" s="11">
        <f>SalesData[[#This Row],[Shipdate fixed]] - SalesData[[#This Row],[Orderdate fixed]]</f>
        <v>249</v>
      </c>
      <c r="H952" s="11">
        <f>YEAR(SalesData[[#This Row],[Orderdate fixed]])</f>
        <v>2017</v>
      </c>
      <c r="I952" s="11" t="str">
        <f>"Q"&amp;ROUNDUP(MONTH(SalesData[[#This Row],[Orderdate fixed]])/3,0)</f>
        <v>Q1</v>
      </c>
      <c r="J952" s="8" t="str">
        <f>TEXT(SalesData[[#This Row],[Orderdate fixed]],"mmm")</f>
        <v>Feb</v>
      </c>
      <c r="K952" t="s">
        <v>78</v>
      </c>
      <c r="L952" t="s">
        <v>729</v>
      </c>
      <c r="M952" s="14" t="s">
        <v>730</v>
      </c>
      <c r="N952" t="s">
        <v>90</v>
      </c>
      <c r="O952" t="s">
        <v>26</v>
      </c>
      <c r="P952" t="s">
        <v>108</v>
      </c>
      <c r="Q952" t="s">
        <v>215</v>
      </c>
      <c r="R952" s="5">
        <v>45373</v>
      </c>
      <c r="S952" t="s">
        <v>62</v>
      </c>
      <c r="T952" t="s">
        <v>1581</v>
      </c>
      <c r="U952" t="s">
        <v>31</v>
      </c>
      <c r="V952" t="s">
        <v>35</v>
      </c>
      <c r="W952" t="s">
        <v>1582</v>
      </c>
      <c r="X952" s="9">
        <v>899.43</v>
      </c>
      <c r="Y952">
        <v>5</v>
      </c>
      <c r="Z952" s="12">
        <v>0.3</v>
      </c>
      <c r="AA952" s="9">
        <v>-12.849</v>
      </c>
      <c r="AB952" t="str">
        <f>IF(AND(SalesData[[#This Row],[Profit]]=0,SalesData[[#This Row],[Sales]]&gt;0),"Zero-Profit Order","OK")</f>
        <v>OK</v>
      </c>
      <c r="AC952" s="9">
        <f>IFERROR(SalesData[[#This Row],[Profit]]/SalesData[[#This Row],[Sales]],0)</f>
        <v>-1.4285714285714287E-2</v>
      </c>
      <c r="AE952"/>
    </row>
    <row r="953" spans="1:31" x14ac:dyDescent="0.25">
      <c r="A953">
        <v>8677</v>
      </c>
      <c r="B953" t="s">
        <v>4074</v>
      </c>
      <c r="C953" s="2">
        <v>43031</v>
      </c>
      <c r="D953" s="13">
        <v>42787</v>
      </c>
      <c r="E953" s="8">
        <f>IF(SalesData[[#This Row],[Ship Date]]&lt;SalesData[[#This Row],[Order Date]], SalesData[[#This Row],[Ship Date]], SalesData[[#This Row],[Order Date]])</f>
        <v>42787</v>
      </c>
      <c r="F953" s="8">
        <f>IF(SalesData[[#This Row],[Ship Date]]&lt;SalesData[[#This Row],[Order Date]], SalesData[[#This Row],[Order Date]], SalesData[[#This Row],[Ship Date]])</f>
        <v>43031</v>
      </c>
      <c r="G953" s="11">
        <f>SalesData[[#This Row],[Shipdate fixed]] - SalesData[[#This Row],[Orderdate fixed]]</f>
        <v>244</v>
      </c>
      <c r="H953" s="11">
        <f>YEAR(SalesData[[#This Row],[Orderdate fixed]])</f>
        <v>2017</v>
      </c>
      <c r="I953" s="11" t="str">
        <f>"Q"&amp;ROUNDUP(MONTH(SalesData[[#This Row],[Orderdate fixed]])/3,0)</f>
        <v>Q1</v>
      </c>
      <c r="J953" s="8" t="str">
        <f>TEXT(SalesData[[#This Row],[Orderdate fixed]],"mmm")</f>
        <v>Feb</v>
      </c>
      <c r="K953" t="s">
        <v>38</v>
      </c>
      <c r="L953" t="s">
        <v>1611</v>
      </c>
      <c r="M953" s="14" t="s">
        <v>1612</v>
      </c>
      <c r="N953" t="s">
        <v>25</v>
      </c>
      <c r="O953" t="s">
        <v>26</v>
      </c>
      <c r="P953" t="s">
        <v>494</v>
      </c>
      <c r="Q953" t="s">
        <v>121</v>
      </c>
      <c r="R953" s="5">
        <v>62521</v>
      </c>
      <c r="S953" t="s">
        <v>84</v>
      </c>
      <c r="T953" t="s">
        <v>1292</v>
      </c>
      <c r="U953" t="s">
        <v>31</v>
      </c>
      <c r="V953" t="s">
        <v>53</v>
      </c>
      <c r="W953" t="s">
        <v>2003</v>
      </c>
      <c r="X953" s="9">
        <v>7.6920000000000002</v>
      </c>
      <c r="Y953">
        <v>1</v>
      </c>
      <c r="Z953" s="12">
        <v>0.6</v>
      </c>
      <c r="AA953" s="9">
        <v>-3.6537000000000002</v>
      </c>
      <c r="AB953" t="str">
        <f>IF(AND(SalesData[[#This Row],[Profit]]=0,SalesData[[#This Row],[Sales]]&gt;0),"Zero-Profit Order","OK")</f>
        <v>OK</v>
      </c>
      <c r="AC953" s="9">
        <f>IFERROR(SalesData[[#This Row],[Profit]]/SalesData[[#This Row],[Sales]],0)</f>
        <v>-0.47500000000000003</v>
      </c>
      <c r="AE953"/>
    </row>
    <row r="954" spans="1:31" x14ac:dyDescent="0.25">
      <c r="A954">
        <v>7123</v>
      </c>
      <c r="B954" t="s">
        <v>3632</v>
      </c>
      <c r="C954" s="2">
        <v>42243</v>
      </c>
      <c r="D954" s="13">
        <v>42959</v>
      </c>
      <c r="E954" s="8">
        <f>IF(SalesData[[#This Row],[Ship Date]]&lt;SalesData[[#This Row],[Order Date]], SalesData[[#This Row],[Ship Date]], SalesData[[#This Row],[Order Date]])</f>
        <v>42243</v>
      </c>
      <c r="F954" s="8">
        <f>IF(SalesData[[#This Row],[Ship Date]]&lt;SalesData[[#This Row],[Order Date]], SalesData[[#This Row],[Order Date]], SalesData[[#This Row],[Ship Date]])</f>
        <v>42959</v>
      </c>
      <c r="G954" s="11">
        <f>SalesData[[#This Row],[Shipdate fixed]] - SalesData[[#This Row],[Orderdate fixed]]</f>
        <v>716</v>
      </c>
      <c r="H954" s="11">
        <f>YEAR(SalesData[[#This Row],[Orderdate fixed]])</f>
        <v>2015</v>
      </c>
      <c r="I954" s="11" t="str">
        <f>"Q"&amp;ROUNDUP(MONTH(SalesData[[#This Row],[Orderdate fixed]])/3,0)</f>
        <v>Q3</v>
      </c>
      <c r="J954" s="8" t="str">
        <f>TEXT(SalesData[[#This Row],[Orderdate fixed]],"mmm")</f>
        <v>Aug</v>
      </c>
      <c r="K954" t="s">
        <v>38</v>
      </c>
      <c r="L954" t="s">
        <v>39</v>
      </c>
      <c r="M954" s="14" t="s">
        <v>40</v>
      </c>
      <c r="N954" t="s">
        <v>25</v>
      </c>
      <c r="O954" t="s">
        <v>26</v>
      </c>
      <c r="P954" t="s">
        <v>176</v>
      </c>
      <c r="Q954" t="s">
        <v>177</v>
      </c>
      <c r="R954" s="5">
        <v>98105</v>
      </c>
      <c r="S954" t="s">
        <v>51</v>
      </c>
      <c r="T954" t="s">
        <v>2401</v>
      </c>
      <c r="U954" t="s">
        <v>31</v>
      </c>
      <c r="V954" t="s">
        <v>32</v>
      </c>
      <c r="W954" t="s">
        <v>2402</v>
      </c>
      <c r="X954" s="9">
        <v>141.96</v>
      </c>
      <c r="Y954">
        <v>2</v>
      </c>
      <c r="Z954" s="12">
        <v>0</v>
      </c>
      <c r="AA954" s="9">
        <v>41.168399999999998</v>
      </c>
      <c r="AB954" t="str">
        <f>IF(AND(SalesData[[#This Row],[Profit]]=0,SalesData[[#This Row],[Sales]]&gt;0),"Zero-Profit Order","OK")</f>
        <v>OK</v>
      </c>
      <c r="AC954" s="9">
        <f>IFERROR(SalesData[[#This Row],[Profit]]/SalesData[[#This Row],[Sales]],0)</f>
        <v>0.28999999999999998</v>
      </c>
      <c r="AE954"/>
    </row>
    <row r="955" spans="1:31" x14ac:dyDescent="0.25">
      <c r="A955">
        <v>8674</v>
      </c>
      <c r="B955" t="s">
        <v>4074</v>
      </c>
      <c r="C955" s="2">
        <v>43030</v>
      </c>
      <c r="D955" s="13">
        <v>42787</v>
      </c>
      <c r="E955" s="8">
        <f>IF(SalesData[[#This Row],[Ship Date]]&lt;SalesData[[#This Row],[Order Date]], SalesData[[#This Row],[Ship Date]], SalesData[[#This Row],[Order Date]])</f>
        <v>42787</v>
      </c>
      <c r="F955" s="8">
        <f>IF(SalesData[[#This Row],[Ship Date]]&lt;SalesData[[#This Row],[Order Date]], SalesData[[#This Row],[Order Date]], SalesData[[#This Row],[Ship Date]])</f>
        <v>43030</v>
      </c>
      <c r="G955" s="11">
        <f>SalesData[[#This Row],[Shipdate fixed]] - SalesData[[#This Row],[Orderdate fixed]]</f>
        <v>243</v>
      </c>
      <c r="H955" s="11">
        <f>YEAR(SalesData[[#This Row],[Orderdate fixed]])</f>
        <v>2017</v>
      </c>
      <c r="I955" s="11" t="str">
        <f>"Q"&amp;ROUNDUP(MONTH(SalesData[[#This Row],[Orderdate fixed]])/3,0)</f>
        <v>Q1</v>
      </c>
      <c r="J955" s="8" t="str">
        <f>TEXT(SalesData[[#This Row],[Orderdate fixed]],"mmm")</f>
        <v>Feb</v>
      </c>
      <c r="K955" t="s">
        <v>38</v>
      </c>
      <c r="L955" t="s">
        <v>1611</v>
      </c>
      <c r="M955" s="14" t="s">
        <v>1612</v>
      </c>
      <c r="N955" t="s">
        <v>25</v>
      </c>
      <c r="O955" t="s">
        <v>26</v>
      </c>
      <c r="P955" t="s">
        <v>494</v>
      </c>
      <c r="Q955" t="s">
        <v>121</v>
      </c>
      <c r="R955" s="5">
        <v>62521</v>
      </c>
      <c r="S955" t="s">
        <v>84</v>
      </c>
      <c r="T955" t="s">
        <v>190</v>
      </c>
      <c r="U955" t="s">
        <v>31</v>
      </c>
      <c r="V955" t="s">
        <v>35</v>
      </c>
      <c r="W955" t="s">
        <v>191</v>
      </c>
      <c r="X955" s="9">
        <v>600.55799999999999</v>
      </c>
      <c r="Y955">
        <v>3</v>
      </c>
      <c r="Z955" s="12">
        <v>0.3</v>
      </c>
      <c r="AA955" s="9">
        <v>-8.5793999999999997</v>
      </c>
      <c r="AB955" t="str">
        <f>IF(AND(SalesData[[#This Row],[Profit]]=0,SalesData[[#This Row],[Sales]]&gt;0),"Zero-Profit Order","OK")</f>
        <v>OK</v>
      </c>
      <c r="AC955" s="9">
        <f>IFERROR(SalesData[[#This Row],[Profit]]/SalesData[[#This Row],[Sales]],0)</f>
        <v>-1.4285714285714285E-2</v>
      </c>
      <c r="AE955"/>
    </row>
    <row r="956" spans="1:31" x14ac:dyDescent="0.25">
      <c r="A956">
        <v>9013</v>
      </c>
      <c r="B956" t="s">
        <v>4151</v>
      </c>
      <c r="C956" s="2">
        <v>43045</v>
      </c>
      <c r="D956" s="13">
        <v>42422</v>
      </c>
      <c r="E956" s="8">
        <f>IF(SalesData[[#This Row],[Ship Date]]&lt;SalesData[[#This Row],[Order Date]], SalesData[[#This Row],[Ship Date]], SalesData[[#This Row],[Order Date]])</f>
        <v>42422</v>
      </c>
      <c r="F956" s="8">
        <f>IF(SalesData[[#This Row],[Ship Date]]&lt;SalesData[[#This Row],[Order Date]], SalesData[[#This Row],[Order Date]], SalesData[[#This Row],[Ship Date]])</f>
        <v>43045</v>
      </c>
      <c r="G956" s="11">
        <f>SalesData[[#This Row],[Shipdate fixed]] - SalesData[[#This Row],[Orderdate fixed]]</f>
        <v>623</v>
      </c>
      <c r="H956" s="11">
        <f>YEAR(SalesData[[#This Row],[Orderdate fixed]])</f>
        <v>2016</v>
      </c>
      <c r="I956" s="11" t="str">
        <f>"Q"&amp;ROUNDUP(MONTH(SalesData[[#This Row],[Orderdate fixed]])/3,0)</f>
        <v>Q1</v>
      </c>
      <c r="J956" s="8" t="str">
        <f>TEXT(SalesData[[#This Row],[Orderdate fixed]],"mmm")</f>
        <v>Feb</v>
      </c>
      <c r="K956" t="s">
        <v>78</v>
      </c>
      <c r="L956" t="s">
        <v>1492</v>
      </c>
      <c r="M956" s="14" t="s">
        <v>1493</v>
      </c>
      <c r="N956" t="s">
        <v>81</v>
      </c>
      <c r="O956" t="s">
        <v>26</v>
      </c>
      <c r="P956" t="s">
        <v>158</v>
      </c>
      <c r="Q956" t="s">
        <v>109</v>
      </c>
      <c r="R956" s="5">
        <v>10011</v>
      </c>
      <c r="S956" t="s">
        <v>62</v>
      </c>
      <c r="T956" t="s">
        <v>345</v>
      </c>
      <c r="U956" t="s">
        <v>31</v>
      </c>
      <c r="V956" t="s">
        <v>53</v>
      </c>
      <c r="W956" t="s">
        <v>346</v>
      </c>
      <c r="X956" s="9">
        <v>135.80000000000001</v>
      </c>
      <c r="Y956">
        <v>7</v>
      </c>
      <c r="Z956" s="12">
        <v>0</v>
      </c>
      <c r="AA956" s="9">
        <v>66.542000000000002</v>
      </c>
      <c r="AB956" t="str">
        <f>IF(AND(SalesData[[#This Row],[Profit]]=0,SalesData[[#This Row],[Sales]]&gt;0),"Zero-Profit Order","OK")</f>
        <v>OK</v>
      </c>
      <c r="AC956" s="9">
        <f>IFERROR(SalesData[[#This Row],[Profit]]/SalesData[[#This Row],[Sales]],0)</f>
        <v>0.49</v>
      </c>
      <c r="AE956"/>
    </row>
    <row r="957" spans="1:31" x14ac:dyDescent="0.25">
      <c r="A957">
        <v>3860</v>
      </c>
      <c r="B957" t="s">
        <v>2584</v>
      </c>
      <c r="C957" s="2">
        <v>43036</v>
      </c>
      <c r="D957" s="13">
        <v>42788</v>
      </c>
      <c r="E957" s="8">
        <f>IF(SalesData[[#This Row],[Ship Date]]&lt;SalesData[[#This Row],[Order Date]], SalesData[[#This Row],[Ship Date]], SalesData[[#This Row],[Order Date]])</f>
        <v>42788</v>
      </c>
      <c r="F957" s="8">
        <f>IF(SalesData[[#This Row],[Ship Date]]&lt;SalesData[[#This Row],[Order Date]], SalesData[[#This Row],[Order Date]], SalesData[[#This Row],[Ship Date]])</f>
        <v>43036</v>
      </c>
      <c r="G957" s="11">
        <f>SalesData[[#This Row],[Shipdate fixed]] - SalesData[[#This Row],[Orderdate fixed]]</f>
        <v>248</v>
      </c>
      <c r="H957" s="11">
        <f>YEAR(SalesData[[#This Row],[Orderdate fixed]])</f>
        <v>2017</v>
      </c>
      <c r="I957" s="11" t="str">
        <f>"Q"&amp;ROUNDUP(MONTH(SalesData[[#This Row],[Orderdate fixed]])/3,0)</f>
        <v>Q1</v>
      </c>
      <c r="J957" s="8" t="str">
        <f>TEXT(SalesData[[#This Row],[Orderdate fixed]],"mmm")</f>
        <v>Feb</v>
      </c>
      <c r="K957" t="s">
        <v>38</v>
      </c>
      <c r="L957" t="s">
        <v>1218</v>
      </c>
      <c r="M957" s="14" t="s">
        <v>1219</v>
      </c>
      <c r="N957" t="s">
        <v>90</v>
      </c>
      <c r="O957" t="s">
        <v>26</v>
      </c>
      <c r="P957" t="s">
        <v>120</v>
      </c>
      <c r="Q957" t="s">
        <v>121</v>
      </c>
      <c r="R957" s="5">
        <v>60653</v>
      </c>
      <c r="S957" t="s">
        <v>84</v>
      </c>
      <c r="T957" t="s">
        <v>1058</v>
      </c>
      <c r="U957" t="s">
        <v>31</v>
      </c>
      <c r="V957" t="s">
        <v>44</v>
      </c>
      <c r="W957" t="s">
        <v>1059</v>
      </c>
      <c r="X957" s="9">
        <v>480.96</v>
      </c>
      <c r="Y957">
        <v>3</v>
      </c>
      <c r="Z957" s="12">
        <v>0.5</v>
      </c>
      <c r="AA957" s="9">
        <v>-269.33760000000001</v>
      </c>
      <c r="AB957" t="str">
        <f>IF(AND(SalesData[[#This Row],[Profit]]=0,SalesData[[#This Row],[Sales]]&gt;0),"Zero-Profit Order","OK")</f>
        <v>OK</v>
      </c>
      <c r="AC957" s="9">
        <f>IFERROR(SalesData[[#This Row],[Profit]]/SalesData[[#This Row],[Sales]],0)</f>
        <v>-0.56000000000000005</v>
      </c>
      <c r="AE957"/>
    </row>
    <row r="958" spans="1:31" x14ac:dyDescent="0.25">
      <c r="A958">
        <v>9079</v>
      </c>
      <c r="B958" t="s">
        <v>4170</v>
      </c>
      <c r="C958" s="2">
        <v>43029</v>
      </c>
      <c r="D958" s="13">
        <v>42423</v>
      </c>
      <c r="E958" s="8">
        <f>IF(SalesData[[#This Row],[Ship Date]]&lt;SalesData[[#This Row],[Order Date]], SalesData[[#This Row],[Ship Date]], SalesData[[#This Row],[Order Date]])</f>
        <v>42423</v>
      </c>
      <c r="F958" s="8">
        <f>IF(SalesData[[#This Row],[Ship Date]]&lt;SalesData[[#This Row],[Order Date]], SalesData[[#This Row],[Order Date]], SalesData[[#This Row],[Ship Date]])</f>
        <v>43029</v>
      </c>
      <c r="G958" s="11">
        <f>SalesData[[#This Row],[Shipdate fixed]] - SalesData[[#This Row],[Orderdate fixed]]</f>
        <v>606</v>
      </c>
      <c r="H958" s="11">
        <f>YEAR(SalesData[[#This Row],[Orderdate fixed]])</f>
        <v>2016</v>
      </c>
      <c r="I958" s="11" t="str">
        <f>"Q"&amp;ROUNDUP(MONTH(SalesData[[#This Row],[Orderdate fixed]])/3,0)</f>
        <v>Q1</v>
      </c>
      <c r="J958" s="8" t="str">
        <f>TEXT(SalesData[[#This Row],[Orderdate fixed]],"mmm")</f>
        <v>Feb</v>
      </c>
      <c r="K958" t="s">
        <v>38</v>
      </c>
      <c r="L958" t="s">
        <v>3978</v>
      </c>
      <c r="M958" s="14" t="s">
        <v>3979</v>
      </c>
      <c r="N958" t="s">
        <v>25</v>
      </c>
      <c r="O958" t="s">
        <v>26</v>
      </c>
      <c r="P958" t="s">
        <v>27</v>
      </c>
      <c r="Q958" t="s">
        <v>28</v>
      </c>
      <c r="R958" s="5">
        <v>42420</v>
      </c>
      <c r="S958" t="s">
        <v>29</v>
      </c>
      <c r="T958" t="s">
        <v>202</v>
      </c>
      <c r="U958" t="s">
        <v>31</v>
      </c>
      <c r="V958" t="s">
        <v>53</v>
      </c>
      <c r="W958" t="s">
        <v>203</v>
      </c>
      <c r="X958" s="9">
        <v>318.08</v>
      </c>
      <c r="Y958">
        <v>4</v>
      </c>
      <c r="Z958" s="12">
        <v>0</v>
      </c>
      <c r="AA958" s="9">
        <v>34.988799999999998</v>
      </c>
      <c r="AB958" t="str">
        <f>IF(AND(SalesData[[#This Row],[Profit]]=0,SalesData[[#This Row],[Sales]]&gt;0),"Zero-Profit Order","OK")</f>
        <v>OK</v>
      </c>
      <c r="AC958" s="9">
        <f>IFERROR(SalesData[[#This Row],[Profit]]/SalesData[[#This Row],[Sales]],0)</f>
        <v>0.11</v>
      </c>
      <c r="AE958"/>
    </row>
    <row r="959" spans="1:31" x14ac:dyDescent="0.25">
      <c r="A959">
        <v>2275</v>
      </c>
      <c r="B959" t="s">
        <v>1779</v>
      </c>
      <c r="C959" s="2">
        <v>41675</v>
      </c>
      <c r="D959" s="13">
        <v>41861</v>
      </c>
      <c r="E959" s="8">
        <f>IF(SalesData[[#This Row],[Ship Date]]&lt;SalesData[[#This Row],[Order Date]], SalesData[[#This Row],[Ship Date]], SalesData[[#This Row],[Order Date]])</f>
        <v>41675</v>
      </c>
      <c r="F959" s="8">
        <f>IF(SalesData[[#This Row],[Ship Date]]&lt;SalesData[[#This Row],[Order Date]], SalesData[[#This Row],[Order Date]], SalesData[[#This Row],[Ship Date]])</f>
        <v>41861</v>
      </c>
      <c r="G959" s="11">
        <f>SalesData[[#This Row],[Shipdate fixed]] - SalesData[[#This Row],[Orderdate fixed]]</f>
        <v>186</v>
      </c>
      <c r="H959" s="11">
        <f>YEAR(SalesData[[#This Row],[Orderdate fixed]])</f>
        <v>2014</v>
      </c>
      <c r="I959" s="11" t="str">
        <f>"Q"&amp;ROUNDUP(MONTH(SalesData[[#This Row],[Orderdate fixed]])/3,0)</f>
        <v>Q1</v>
      </c>
      <c r="J959" s="8" t="str">
        <f>TEXT(SalesData[[#This Row],[Orderdate fixed]],"mmm")</f>
        <v>Feb</v>
      </c>
      <c r="K959" t="s">
        <v>22</v>
      </c>
      <c r="L959" t="s">
        <v>413</v>
      </c>
      <c r="M959" s="14" t="s">
        <v>414</v>
      </c>
      <c r="N959" t="s">
        <v>81</v>
      </c>
      <c r="O959" t="s">
        <v>26</v>
      </c>
      <c r="P959" t="s">
        <v>49</v>
      </c>
      <c r="Q959" t="s">
        <v>50</v>
      </c>
      <c r="R959" s="5">
        <v>90036</v>
      </c>
      <c r="S959" t="s">
        <v>51</v>
      </c>
      <c r="T959" t="s">
        <v>1780</v>
      </c>
      <c r="U959" t="s">
        <v>31</v>
      </c>
      <c r="V959" t="s">
        <v>44</v>
      </c>
      <c r="W959" t="s">
        <v>1781</v>
      </c>
      <c r="X959" s="9">
        <v>143.43199999999999</v>
      </c>
      <c r="Y959">
        <v>1</v>
      </c>
      <c r="Z959" s="12">
        <v>0.2</v>
      </c>
      <c r="AA959" s="9">
        <v>3.5857999999999999</v>
      </c>
      <c r="AB959" t="str">
        <f>IF(AND(SalesData[[#This Row],[Profit]]=0,SalesData[[#This Row],[Sales]]&gt;0),"Zero-Profit Order","OK")</f>
        <v>OK</v>
      </c>
      <c r="AC959" s="9">
        <f>IFERROR(SalesData[[#This Row],[Profit]]/SalesData[[#This Row],[Sales]],0)</f>
        <v>2.5000000000000001E-2</v>
      </c>
      <c r="AE959"/>
    </row>
    <row r="960" spans="1:31" x14ac:dyDescent="0.25">
      <c r="A960">
        <v>2933</v>
      </c>
      <c r="B960" t="s">
        <v>2157</v>
      </c>
      <c r="C960" s="2">
        <v>41921</v>
      </c>
      <c r="D960" s="13">
        <v>42224</v>
      </c>
      <c r="E960" s="8">
        <f>IF(SalesData[[#This Row],[Ship Date]]&lt;SalesData[[#This Row],[Order Date]], SalesData[[#This Row],[Ship Date]], SalesData[[#This Row],[Order Date]])</f>
        <v>41921</v>
      </c>
      <c r="F960" s="8">
        <f>IF(SalesData[[#This Row],[Ship Date]]&lt;SalesData[[#This Row],[Order Date]], SalesData[[#This Row],[Order Date]], SalesData[[#This Row],[Ship Date]])</f>
        <v>42224</v>
      </c>
      <c r="G960" s="11">
        <f>SalesData[[#This Row],[Shipdate fixed]] - SalesData[[#This Row],[Orderdate fixed]]</f>
        <v>303</v>
      </c>
      <c r="H960" s="11">
        <f>YEAR(SalesData[[#This Row],[Orderdate fixed]])</f>
        <v>2014</v>
      </c>
      <c r="I960" s="11" t="str">
        <f>"Q"&amp;ROUNDUP(MONTH(SalesData[[#This Row],[Orderdate fixed]])/3,0)</f>
        <v>Q4</v>
      </c>
      <c r="J960" s="8" t="str">
        <f>TEXT(SalesData[[#This Row],[Orderdate fixed]],"mmm")</f>
        <v>Oct</v>
      </c>
      <c r="K960" t="s">
        <v>407</v>
      </c>
      <c r="L960" t="s">
        <v>2158</v>
      </c>
      <c r="M960" s="14" t="s">
        <v>2159</v>
      </c>
      <c r="N960" t="s">
        <v>25</v>
      </c>
      <c r="O960" t="s">
        <v>26</v>
      </c>
      <c r="P960" t="s">
        <v>310</v>
      </c>
      <c r="Q960" t="s">
        <v>50</v>
      </c>
      <c r="R960" s="5">
        <v>94109</v>
      </c>
      <c r="S960" t="s">
        <v>51</v>
      </c>
      <c r="T960" t="s">
        <v>402</v>
      </c>
      <c r="U960" t="s">
        <v>31</v>
      </c>
      <c r="V960" t="s">
        <v>35</v>
      </c>
      <c r="W960" t="s">
        <v>403</v>
      </c>
      <c r="X960" s="9">
        <v>144.78399999999999</v>
      </c>
      <c r="Y960">
        <v>1</v>
      </c>
      <c r="Z960" s="12">
        <v>0.2</v>
      </c>
      <c r="AA960" s="9">
        <v>10.8588</v>
      </c>
      <c r="AB960" t="str">
        <f>IF(AND(SalesData[[#This Row],[Profit]]=0,SalesData[[#This Row],[Sales]]&gt;0),"Zero-Profit Order","OK")</f>
        <v>OK</v>
      </c>
      <c r="AC960" s="9">
        <f>IFERROR(SalesData[[#This Row],[Profit]]/SalesData[[#This Row],[Sales]],0)</f>
        <v>7.5000000000000011E-2</v>
      </c>
      <c r="AE960"/>
    </row>
    <row r="961" spans="1:31" x14ac:dyDescent="0.25">
      <c r="A961">
        <v>1360</v>
      </c>
      <c r="B961" t="s">
        <v>1195</v>
      </c>
      <c r="C961" s="2">
        <v>43735</v>
      </c>
      <c r="D961" s="13">
        <v>41649</v>
      </c>
      <c r="E961" s="8">
        <f>IF(SalesData[[#This Row],[Ship Date]]&lt;SalesData[[#This Row],[Order Date]], SalesData[[#This Row],[Ship Date]], SalesData[[#This Row],[Order Date]])</f>
        <v>41649</v>
      </c>
      <c r="F961" s="8">
        <f>IF(SalesData[[#This Row],[Ship Date]]&lt;SalesData[[#This Row],[Order Date]], SalesData[[#This Row],[Order Date]], SalesData[[#This Row],[Ship Date]])</f>
        <v>43735</v>
      </c>
      <c r="G961" s="11">
        <f>SalesData[[#This Row],[Shipdate fixed]] - SalesData[[#This Row],[Orderdate fixed]]</f>
        <v>2086</v>
      </c>
      <c r="H961" s="11">
        <f>YEAR(SalesData[[#This Row],[Orderdate fixed]])</f>
        <v>2014</v>
      </c>
      <c r="I961" s="11" t="str">
        <f>"Q"&amp;ROUNDUP(MONTH(SalesData[[#This Row],[Orderdate fixed]])/3,0)</f>
        <v>Q1</v>
      </c>
      <c r="J961" s="8" t="str">
        <f>TEXT(SalesData[[#This Row],[Orderdate fixed]],"mmm")</f>
        <v>Jan</v>
      </c>
      <c r="K961" t="s">
        <v>22</v>
      </c>
      <c r="L961" t="s">
        <v>1196</v>
      </c>
      <c r="M961" s="14" t="s">
        <v>1197</v>
      </c>
      <c r="N961" t="s">
        <v>25</v>
      </c>
      <c r="O961" t="s">
        <v>26</v>
      </c>
      <c r="P961" t="s">
        <v>49</v>
      </c>
      <c r="Q961" t="s">
        <v>50</v>
      </c>
      <c r="R961" s="5">
        <v>90049</v>
      </c>
      <c r="S961" t="s">
        <v>51</v>
      </c>
      <c r="T961" t="s">
        <v>1198</v>
      </c>
      <c r="U961" t="s">
        <v>31</v>
      </c>
      <c r="V961" t="s">
        <v>35</v>
      </c>
      <c r="W961" t="s">
        <v>1199</v>
      </c>
      <c r="X961" s="9">
        <v>145.56800000000001</v>
      </c>
      <c r="Y961">
        <v>2</v>
      </c>
      <c r="Z961" s="12">
        <v>0.2</v>
      </c>
      <c r="AA961" s="9">
        <v>0</v>
      </c>
      <c r="AB961" t="str">
        <f>IF(AND(SalesData[[#This Row],[Profit]]=0,SalesData[[#This Row],[Sales]]&gt;0),"Zero-Profit Order","OK")</f>
        <v>Zero-Profit Order</v>
      </c>
      <c r="AC961" s="9">
        <f>IFERROR(SalesData[[#This Row],[Profit]]/SalesData[[#This Row],[Sales]],0)</f>
        <v>0</v>
      </c>
      <c r="AE961"/>
    </row>
    <row r="962" spans="1:31" x14ac:dyDescent="0.25">
      <c r="A962">
        <v>1933</v>
      </c>
      <c r="B962" t="s">
        <v>1583</v>
      </c>
      <c r="C962" s="2">
        <v>42346</v>
      </c>
      <c r="D962" s="13">
        <v>43016</v>
      </c>
      <c r="E962" s="8">
        <f>IF(SalesData[[#This Row],[Ship Date]]&lt;SalesData[[#This Row],[Order Date]], SalesData[[#This Row],[Ship Date]], SalesData[[#This Row],[Order Date]])</f>
        <v>42346</v>
      </c>
      <c r="F962" s="8">
        <f>IF(SalesData[[#This Row],[Ship Date]]&lt;SalesData[[#This Row],[Order Date]], SalesData[[#This Row],[Order Date]], SalesData[[#This Row],[Ship Date]])</f>
        <v>43016</v>
      </c>
      <c r="G962" s="11">
        <f>SalesData[[#This Row],[Shipdate fixed]] - SalesData[[#This Row],[Orderdate fixed]]</f>
        <v>670</v>
      </c>
      <c r="H962" s="11">
        <f>YEAR(SalesData[[#This Row],[Orderdate fixed]])</f>
        <v>2015</v>
      </c>
      <c r="I962" s="11" t="str">
        <f>"Q"&amp;ROUNDUP(MONTH(SalesData[[#This Row],[Orderdate fixed]])/3,0)</f>
        <v>Q4</v>
      </c>
      <c r="J962" s="8" t="str">
        <f>TEXT(SalesData[[#This Row],[Orderdate fixed]],"mmm")</f>
        <v>Dec</v>
      </c>
      <c r="K962" t="s">
        <v>22</v>
      </c>
      <c r="L962" t="s">
        <v>720</v>
      </c>
      <c r="M962" s="14" t="s">
        <v>721</v>
      </c>
      <c r="N962" t="s">
        <v>25</v>
      </c>
      <c r="O962" t="s">
        <v>26</v>
      </c>
      <c r="P962" t="s">
        <v>1386</v>
      </c>
      <c r="Q962" t="s">
        <v>1387</v>
      </c>
      <c r="R962" s="5">
        <v>70506</v>
      </c>
      <c r="S962" t="s">
        <v>29</v>
      </c>
      <c r="T962" t="s">
        <v>1584</v>
      </c>
      <c r="U962" t="s">
        <v>31</v>
      </c>
      <c r="V962" t="s">
        <v>32</v>
      </c>
      <c r="W962" t="s">
        <v>1585</v>
      </c>
      <c r="X962" s="9">
        <v>145.74</v>
      </c>
      <c r="Y962">
        <v>3</v>
      </c>
      <c r="Z962" s="12">
        <v>0</v>
      </c>
      <c r="AA962" s="9">
        <v>23.3184</v>
      </c>
      <c r="AB962" t="str">
        <f>IF(AND(SalesData[[#This Row],[Profit]]=0,SalesData[[#This Row],[Sales]]&gt;0),"Zero-Profit Order","OK")</f>
        <v>OK</v>
      </c>
      <c r="AC962" s="9">
        <f>IFERROR(SalesData[[#This Row],[Profit]]/SalesData[[#This Row],[Sales]],0)</f>
        <v>0.16</v>
      </c>
      <c r="AE962"/>
    </row>
    <row r="963" spans="1:31" x14ac:dyDescent="0.25">
      <c r="A963">
        <v>801</v>
      </c>
      <c r="B963" t="s">
        <v>808</v>
      </c>
      <c r="C963" s="2">
        <v>43042</v>
      </c>
      <c r="D963" s="13">
        <v>42789</v>
      </c>
      <c r="E963" s="8">
        <f>IF(SalesData[[#This Row],[Ship Date]]&lt;SalesData[[#This Row],[Order Date]], SalesData[[#This Row],[Ship Date]], SalesData[[#This Row],[Order Date]])</f>
        <v>42789</v>
      </c>
      <c r="F963" s="8">
        <f>IF(SalesData[[#This Row],[Ship Date]]&lt;SalesData[[#This Row],[Order Date]], SalesData[[#This Row],[Order Date]], SalesData[[#This Row],[Ship Date]])</f>
        <v>43042</v>
      </c>
      <c r="G963" s="11">
        <f>SalesData[[#This Row],[Shipdate fixed]] - SalesData[[#This Row],[Orderdate fixed]]</f>
        <v>253</v>
      </c>
      <c r="H963" s="11">
        <f>YEAR(SalesData[[#This Row],[Orderdate fixed]])</f>
        <v>2017</v>
      </c>
      <c r="I963" s="11" t="str">
        <f>"Q"&amp;ROUNDUP(MONTH(SalesData[[#This Row],[Orderdate fixed]])/3,0)</f>
        <v>Q1</v>
      </c>
      <c r="J963" s="8" t="str">
        <f>TEXT(SalesData[[#This Row],[Orderdate fixed]],"mmm")</f>
        <v>Feb</v>
      </c>
      <c r="K963" t="s">
        <v>78</v>
      </c>
      <c r="L963" t="s">
        <v>809</v>
      </c>
      <c r="M963" s="14" t="s">
        <v>810</v>
      </c>
      <c r="N963" t="s">
        <v>81</v>
      </c>
      <c r="O963" t="s">
        <v>26</v>
      </c>
      <c r="P963" t="s">
        <v>620</v>
      </c>
      <c r="Q963" t="s">
        <v>50</v>
      </c>
      <c r="R963" s="5">
        <v>92105</v>
      </c>
      <c r="S963" t="s">
        <v>51</v>
      </c>
      <c r="T963" t="s">
        <v>811</v>
      </c>
      <c r="U963" t="s">
        <v>31</v>
      </c>
      <c r="V963" t="s">
        <v>53</v>
      </c>
      <c r="W963" t="s">
        <v>812</v>
      </c>
      <c r="X963" s="9">
        <v>22.23</v>
      </c>
      <c r="Y963">
        <v>1</v>
      </c>
      <c r="Z963" s="12">
        <v>0</v>
      </c>
      <c r="AA963" s="9">
        <v>7.3358999999999996</v>
      </c>
      <c r="AB963" t="str">
        <f>IF(AND(SalesData[[#This Row],[Profit]]=0,SalesData[[#This Row],[Sales]]&gt;0),"Zero-Profit Order","OK")</f>
        <v>OK</v>
      </c>
      <c r="AC963" s="9">
        <f>IFERROR(SalesData[[#This Row],[Profit]]/SalesData[[#This Row],[Sales]],0)</f>
        <v>0.32999999999999996</v>
      </c>
      <c r="AE963"/>
    </row>
    <row r="964" spans="1:31" x14ac:dyDescent="0.25">
      <c r="A964">
        <v>4740</v>
      </c>
      <c r="B964" t="s">
        <v>2924</v>
      </c>
      <c r="C964" s="2">
        <v>43038</v>
      </c>
      <c r="D964" s="13">
        <v>42059</v>
      </c>
      <c r="E964" s="8">
        <f>IF(SalesData[[#This Row],[Ship Date]]&lt;SalesData[[#This Row],[Order Date]], SalesData[[#This Row],[Ship Date]], SalesData[[#This Row],[Order Date]])</f>
        <v>42059</v>
      </c>
      <c r="F964" s="8">
        <f>IF(SalesData[[#This Row],[Ship Date]]&lt;SalesData[[#This Row],[Order Date]], SalesData[[#This Row],[Order Date]], SalesData[[#This Row],[Ship Date]])</f>
        <v>43038</v>
      </c>
      <c r="G964" s="11">
        <f>SalesData[[#This Row],[Shipdate fixed]] - SalesData[[#This Row],[Orderdate fixed]]</f>
        <v>979</v>
      </c>
      <c r="H964" s="11">
        <f>YEAR(SalesData[[#This Row],[Orderdate fixed]])</f>
        <v>2015</v>
      </c>
      <c r="I964" s="11" t="str">
        <f>"Q"&amp;ROUNDUP(MONTH(SalesData[[#This Row],[Orderdate fixed]])/3,0)</f>
        <v>Q1</v>
      </c>
      <c r="J964" s="8" t="str">
        <f>TEXT(SalesData[[#This Row],[Orderdate fixed]],"mmm")</f>
        <v>Feb</v>
      </c>
      <c r="K964" t="s">
        <v>38</v>
      </c>
      <c r="L964" t="s">
        <v>2925</v>
      </c>
      <c r="M964" s="14" t="s">
        <v>2926</v>
      </c>
      <c r="N964" t="s">
        <v>25</v>
      </c>
      <c r="O964" t="s">
        <v>26</v>
      </c>
      <c r="P964" t="s">
        <v>711</v>
      </c>
      <c r="Q964" t="s">
        <v>50</v>
      </c>
      <c r="R964" s="5">
        <v>90805</v>
      </c>
      <c r="S964" t="s">
        <v>51</v>
      </c>
      <c r="T964" t="s">
        <v>1230</v>
      </c>
      <c r="U964" t="s">
        <v>31</v>
      </c>
      <c r="V964" t="s">
        <v>44</v>
      </c>
      <c r="W964" t="s">
        <v>1231</v>
      </c>
      <c r="X964" s="9">
        <v>35.543999999999997</v>
      </c>
      <c r="Y964">
        <v>1</v>
      </c>
      <c r="Z964" s="12">
        <v>0.2</v>
      </c>
      <c r="AA964" s="9">
        <v>-0.88859999999999995</v>
      </c>
      <c r="AB964" t="str">
        <f>IF(AND(SalesData[[#This Row],[Profit]]=0,SalesData[[#This Row],[Sales]]&gt;0),"Zero-Profit Order","OK")</f>
        <v>OK</v>
      </c>
      <c r="AC964" s="9">
        <f>IFERROR(SalesData[[#This Row],[Profit]]/SalesData[[#This Row],[Sales]],0)</f>
        <v>-2.5000000000000001E-2</v>
      </c>
      <c r="AE964"/>
    </row>
    <row r="965" spans="1:31" x14ac:dyDescent="0.25">
      <c r="A965">
        <v>854</v>
      </c>
      <c r="B965" t="s">
        <v>853</v>
      </c>
      <c r="C965" s="2">
        <v>43039</v>
      </c>
      <c r="D965" s="13">
        <v>42424</v>
      </c>
      <c r="E965" s="8">
        <f>IF(SalesData[[#This Row],[Ship Date]]&lt;SalesData[[#This Row],[Order Date]], SalesData[[#This Row],[Ship Date]], SalesData[[#This Row],[Order Date]])</f>
        <v>42424</v>
      </c>
      <c r="F965" s="8">
        <f>IF(SalesData[[#This Row],[Ship Date]]&lt;SalesData[[#This Row],[Order Date]], SalesData[[#This Row],[Order Date]], SalesData[[#This Row],[Ship Date]])</f>
        <v>43039</v>
      </c>
      <c r="G965" s="11">
        <f>SalesData[[#This Row],[Shipdate fixed]] - SalesData[[#This Row],[Orderdate fixed]]</f>
        <v>615</v>
      </c>
      <c r="H965" s="11">
        <f>YEAR(SalesData[[#This Row],[Orderdate fixed]])</f>
        <v>2016</v>
      </c>
      <c r="I965" s="11" t="str">
        <f>"Q"&amp;ROUNDUP(MONTH(SalesData[[#This Row],[Orderdate fixed]])/3,0)</f>
        <v>Q1</v>
      </c>
      <c r="J965" s="8" t="str">
        <f>TEXT(SalesData[[#This Row],[Orderdate fixed]],"mmm")</f>
        <v>Feb</v>
      </c>
      <c r="K965" t="s">
        <v>38</v>
      </c>
      <c r="L965" t="s">
        <v>854</v>
      </c>
      <c r="M965" s="14" t="s">
        <v>855</v>
      </c>
      <c r="N965" t="s">
        <v>25</v>
      </c>
      <c r="O965" t="s">
        <v>26</v>
      </c>
      <c r="P965" t="s">
        <v>158</v>
      </c>
      <c r="Q965" t="s">
        <v>109</v>
      </c>
      <c r="R965" s="5">
        <v>10035</v>
      </c>
      <c r="S965" t="s">
        <v>62</v>
      </c>
      <c r="T965" t="s">
        <v>811</v>
      </c>
      <c r="U965" t="s">
        <v>31</v>
      </c>
      <c r="V965" t="s">
        <v>53</v>
      </c>
      <c r="W965" t="s">
        <v>812</v>
      </c>
      <c r="X965" s="9">
        <v>44.46</v>
      </c>
      <c r="Y965">
        <v>2</v>
      </c>
      <c r="Z965" s="12">
        <v>0</v>
      </c>
      <c r="AA965" s="9">
        <v>14.671799999999999</v>
      </c>
      <c r="AB965" t="str">
        <f>IF(AND(SalesData[[#This Row],[Profit]]=0,SalesData[[#This Row],[Sales]]&gt;0),"Zero-Profit Order","OK")</f>
        <v>OK</v>
      </c>
      <c r="AC965" s="9">
        <f>IFERROR(SalesData[[#This Row],[Profit]]/SalesData[[#This Row],[Sales]],0)</f>
        <v>0.32999999999999996</v>
      </c>
      <c r="AE965"/>
    </row>
    <row r="966" spans="1:31" x14ac:dyDescent="0.25">
      <c r="A966">
        <v>5509</v>
      </c>
      <c r="B966" t="s">
        <v>3164</v>
      </c>
      <c r="C966" s="2">
        <v>41923</v>
      </c>
      <c r="D966" s="13">
        <v>42348</v>
      </c>
      <c r="E966" s="8">
        <f>IF(SalesData[[#This Row],[Ship Date]]&lt;SalesData[[#This Row],[Order Date]], SalesData[[#This Row],[Ship Date]], SalesData[[#This Row],[Order Date]])</f>
        <v>41923</v>
      </c>
      <c r="F966" s="8">
        <f>IF(SalesData[[#This Row],[Ship Date]]&lt;SalesData[[#This Row],[Order Date]], SalesData[[#This Row],[Order Date]], SalesData[[#This Row],[Ship Date]])</f>
        <v>42348</v>
      </c>
      <c r="G966" s="11">
        <f>SalesData[[#This Row],[Shipdate fixed]] - SalesData[[#This Row],[Orderdate fixed]]</f>
        <v>425</v>
      </c>
      <c r="H966" s="11">
        <f>YEAR(SalesData[[#This Row],[Orderdate fixed]])</f>
        <v>2014</v>
      </c>
      <c r="I966" s="11" t="str">
        <f>"Q"&amp;ROUNDUP(MONTH(SalesData[[#This Row],[Orderdate fixed]])/3,0)</f>
        <v>Q4</v>
      </c>
      <c r="J966" s="8" t="str">
        <f>TEXT(SalesData[[#This Row],[Orderdate fixed]],"mmm")</f>
        <v>Oct</v>
      </c>
      <c r="K966" t="s">
        <v>38</v>
      </c>
      <c r="L966" t="s">
        <v>1281</v>
      </c>
      <c r="M966" s="14" t="s">
        <v>1282</v>
      </c>
      <c r="N966" t="s">
        <v>25</v>
      </c>
      <c r="O966" t="s">
        <v>26</v>
      </c>
      <c r="P966" t="s">
        <v>310</v>
      </c>
      <c r="Q966" t="s">
        <v>50</v>
      </c>
      <c r="R966" s="5">
        <v>94122</v>
      </c>
      <c r="S966" t="s">
        <v>51</v>
      </c>
      <c r="T966" t="s">
        <v>371</v>
      </c>
      <c r="U966" t="s">
        <v>31</v>
      </c>
      <c r="V966" t="s">
        <v>53</v>
      </c>
      <c r="W966" t="s">
        <v>372</v>
      </c>
      <c r="X966" s="9">
        <v>145.9</v>
      </c>
      <c r="Y966">
        <v>5</v>
      </c>
      <c r="Z966" s="12">
        <v>0</v>
      </c>
      <c r="AA966" s="9">
        <v>62.737000000000002</v>
      </c>
      <c r="AB966" t="str">
        <f>IF(AND(SalesData[[#This Row],[Profit]]=0,SalesData[[#This Row],[Sales]]&gt;0),"Zero-Profit Order","OK")</f>
        <v>OK</v>
      </c>
      <c r="AC966" s="9">
        <f>IFERROR(SalesData[[#This Row],[Profit]]/SalesData[[#This Row],[Sales]],0)</f>
        <v>0.43</v>
      </c>
      <c r="AE966"/>
    </row>
    <row r="967" spans="1:31" x14ac:dyDescent="0.25">
      <c r="A967">
        <v>1369</v>
      </c>
      <c r="B967" t="s">
        <v>1204</v>
      </c>
      <c r="C967" s="2">
        <v>42382</v>
      </c>
      <c r="D967" s="13">
        <v>43046</v>
      </c>
      <c r="E967" s="8">
        <f>IF(SalesData[[#This Row],[Ship Date]]&lt;SalesData[[#This Row],[Order Date]], SalesData[[#This Row],[Ship Date]], SalesData[[#This Row],[Order Date]])</f>
        <v>42382</v>
      </c>
      <c r="F967" s="8">
        <f>IF(SalesData[[#This Row],[Ship Date]]&lt;SalesData[[#This Row],[Order Date]], SalesData[[#This Row],[Order Date]], SalesData[[#This Row],[Ship Date]])</f>
        <v>43046</v>
      </c>
      <c r="G967" s="11">
        <f>SalesData[[#This Row],[Shipdate fixed]] - SalesData[[#This Row],[Orderdate fixed]]</f>
        <v>664</v>
      </c>
      <c r="H967" s="11">
        <f>YEAR(SalesData[[#This Row],[Orderdate fixed]])</f>
        <v>2016</v>
      </c>
      <c r="I967" s="11" t="str">
        <f>"Q"&amp;ROUNDUP(MONTH(SalesData[[#This Row],[Orderdate fixed]])/3,0)</f>
        <v>Q1</v>
      </c>
      <c r="J967" s="8" t="str">
        <f>TEXT(SalesData[[#This Row],[Orderdate fixed]],"mmm")</f>
        <v>Jan</v>
      </c>
      <c r="K967" t="s">
        <v>78</v>
      </c>
      <c r="L967" t="s">
        <v>1205</v>
      </c>
      <c r="M967" s="14" t="s">
        <v>1206</v>
      </c>
      <c r="N967" t="s">
        <v>90</v>
      </c>
      <c r="O967" t="s">
        <v>26</v>
      </c>
      <c r="P967" t="s">
        <v>1207</v>
      </c>
      <c r="Q967" t="s">
        <v>50</v>
      </c>
      <c r="R967" s="5">
        <v>90660</v>
      </c>
      <c r="S967" t="s">
        <v>51</v>
      </c>
      <c r="T967" t="s">
        <v>371</v>
      </c>
      <c r="U967" t="s">
        <v>31</v>
      </c>
      <c r="V967" t="s">
        <v>53</v>
      </c>
      <c r="W967" t="s">
        <v>372</v>
      </c>
      <c r="X967" s="9">
        <v>145.9</v>
      </c>
      <c r="Y967">
        <v>5</v>
      </c>
      <c r="Z967" s="12">
        <v>0</v>
      </c>
      <c r="AA967" s="9">
        <v>62.737000000000002</v>
      </c>
      <c r="AB967" t="str">
        <f>IF(AND(SalesData[[#This Row],[Profit]]=0,SalesData[[#This Row],[Sales]]&gt;0),"Zero-Profit Order","OK")</f>
        <v>OK</v>
      </c>
      <c r="AC967" s="9">
        <f>IFERROR(SalesData[[#This Row],[Profit]]/SalesData[[#This Row],[Sales]],0)</f>
        <v>0.43</v>
      </c>
      <c r="AE967"/>
    </row>
    <row r="968" spans="1:31" x14ac:dyDescent="0.25">
      <c r="A968">
        <v>8985</v>
      </c>
      <c r="B968" t="s">
        <v>4143</v>
      </c>
      <c r="C968" s="2">
        <v>42103</v>
      </c>
      <c r="D968" s="13">
        <v>42707</v>
      </c>
      <c r="E968" s="8">
        <f>IF(SalesData[[#This Row],[Ship Date]]&lt;SalesData[[#This Row],[Order Date]], SalesData[[#This Row],[Ship Date]], SalesData[[#This Row],[Order Date]])</f>
        <v>42103</v>
      </c>
      <c r="F968" s="8">
        <f>IF(SalesData[[#This Row],[Ship Date]]&lt;SalesData[[#This Row],[Order Date]], SalesData[[#This Row],[Order Date]], SalesData[[#This Row],[Ship Date]])</f>
        <v>42707</v>
      </c>
      <c r="G968" s="11">
        <f>SalesData[[#This Row],[Shipdate fixed]] - SalesData[[#This Row],[Orderdate fixed]]</f>
        <v>604</v>
      </c>
      <c r="H968" s="11">
        <f>YEAR(SalesData[[#This Row],[Orderdate fixed]])</f>
        <v>2015</v>
      </c>
      <c r="I968" s="11" t="str">
        <f>"Q"&amp;ROUNDUP(MONTH(SalesData[[#This Row],[Orderdate fixed]])/3,0)</f>
        <v>Q2</v>
      </c>
      <c r="J968" s="8" t="str">
        <f>TEXT(SalesData[[#This Row],[Orderdate fixed]],"mmm")</f>
        <v>Apr</v>
      </c>
      <c r="K968" t="s">
        <v>38</v>
      </c>
      <c r="L968" t="s">
        <v>162</v>
      </c>
      <c r="M968" s="14" t="s">
        <v>163</v>
      </c>
      <c r="N968" t="s">
        <v>25</v>
      </c>
      <c r="O968" t="s">
        <v>26</v>
      </c>
      <c r="P968" t="s">
        <v>120</v>
      </c>
      <c r="Q968" t="s">
        <v>121</v>
      </c>
      <c r="R968" s="5">
        <v>60623</v>
      </c>
      <c r="S968" t="s">
        <v>84</v>
      </c>
      <c r="T968" t="s">
        <v>1881</v>
      </c>
      <c r="U968" t="s">
        <v>31</v>
      </c>
      <c r="V968" t="s">
        <v>44</v>
      </c>
      <c r="W968" t="s">
        <v>1882</v>
      </c>
      <c r="X968" s="9">
        <v>145.97999999999999</v>
      </c>
      <c r="Y968">
        <v>2</v>
      </c>
      <c r="Z968" s="12">
        <v>0.5</v>
      </c>
      <c r="AA968" s="9">
        <v>-99.266400000000004</v>
      </c>
      <c r="AB968" t="str">
        <f>IF(AND(SalesData[[#This Row],[Profit]]=0,SalesData[[#This Row],[Sales]]&gt;0),"Zero-Profit Order","OK")</f>
        <v>OK</v>
      </c>
      <c r="AC968" s="9">
        <f>IFERROR(SalesData[[#This Row],[Profit]]/SalesData[[#This Row],[Sales]],0)</f>
        <v>-0.68</v>
      </c>
      <c r="AE968"/>
    </row>
    <row r="969" spans="1:31" x14ac:dyDescent="0.25">
      <c r="A969">
        <v>4522</v>
      </c>
      <c r="B969" t="s">
        <v>2832</v>
      </c>
      <c r="C969" s="2">
        <v>43041</v>
      </c>
      <c r="D969" s="13">
        <v>41696</v>
      </c>
      <c r="E969" s="8">
        <f>IF(SalesData[[#This Row],[Ship Date]]&lt;SalesData[[#This Row],[Order Date]], SalesData[[#This Row],[Ship Date]], SalesData[[#This Row],[Order Date]])</f>
        <v>41696</v>
      </c>
      <c r="F969" s="8">
        <f>IF(SalesData[[#This Row],[Ship Date]]&lt;SalesData[[#This Row],[Order Date]], SalesData[[#This Row],[Order Date]], SalesData[[#This Row],[Ship Date]])</f>
        <v>43041</v>
      </c>
      <c r="G969" s="11">
        <f>SalesData[[#This Row],[Shipdate fixed]] - SalesData[[#This Row],[Orderdate fixed]]</f>
        <v>1345</v>
      </c>
      <c r="H969" s="11">
        <f>YEAR(SalesData[[#This Row],[Orderdate fixed]])</f>
        <v>2014</v>
      </c>
      <c r="I969" s="11" t="str">
        <f>"Q"&amp;ROUNDUP(MONTH(SalesData[[#This Row],[Orderdate fixed]])/3,0)</f>
        <v>Q1</v>
      </c>
      <c r="J969" s="8" t="str">
        <f>TEXT(SalesData[[#This Row],[Orderdate fixed]],"mmm")</f>
        <v>Feb</v>
      </c>
      <c r="K969" t="s">
        <v>38</v>
      </c>
      <c r="L969" t="s">
        <v>1278</v>
      </c>
      <c r="M969" s="14" t="s">
        <v>1279</v>
      </c>
      <c r="N969" t="s">
        <v>81</v>
      </c>
      <c r="O969" t="s">
        <v>26</v>
      </c>
      <c r="P969" t="s">
        <v>616</v>
      </c>
      <c r="Q969" t="s">
        <v>100</v>
      </c>
      <c r="R969" s="5">
        <v>47374</v>
      </c>
      <c r="S969" t="s">
        <v>84</v>
      </c>
      <c r="T969" t="s">
        <v>642</v>
      </c>
      <c r="U969" t="s">
        <v>31</v>
      </c>
      <c r="V969" t="s">
        <v>53</v>
      </c>
      <c r="W969" t="s">
        <v>643</v>
      </c>
      <c r="X969" s="9">
        <v>20.32</v>
      </c>
      <c r="Y969">
        <v>4</v>
      </c>
      <c r="Z969" s="12">
        <v>0</v>
      </c>
      <c r="AA969" s="9">
        <v>6.9088000000000003</v>
      </c>
      <c r="AB969" t="str">
        <f>IF(AND(SalesData[[#This Row],[Profit]]=0,SalesData[[#This Row],[Sales]]&gt;0),"Zero-Profit Order","OK")</f>
        <v>OK</v>
      </c>
      <c r="AC969" s="9">
        <f>IFERROR(SalesData[[#This Row],[Profit]]/SalesData[[#This Row],[Sales]],0)</f>
        <v>0.34</v>
      </c>
      <c r="AE969"/>
    </row>
    <row r="970" spans="1:31" x14ac:dyDescent="0.25">
      <c r="A970">
        <v>6834</v>
      </c>
      <c r="B970" t="s">
        <v>3568</v>
      </c>
      <c r="C970" s="2">
        <v>42136</v>
      </c>
      <c r="D970" s="13">
        <v>42591</v>
      </c>
      <c r="E970" s="8">
        <f>IF(SalesData[[#This Row],[Ship Date]]&lt;SalesData[[#This Row],[Order Date]], SalesData[[#This Row],[Ship Date]], SalesData[[#This Row],[Order Date]])</f>
        <v>42136</v>
      </c>
      <c r="F970" s="8">
        <f>IF(SalesData[[#This Row],[Ship Date]]&lt;SalesData[[#This Row],[Order Date]], SalesData[[#This Row],[Order Date]], SalesData[[#This Row],[Ship Date]])</f>
        <v>42591</v>
      </c>
      <c r="G970" s="11">
        <f>SalesData[[#This Row],[Shipdate fixed]] - SalesData[[#This Row],[Orderdate fixed]]</f>
        <v>455</v>
      </c>
      <c r="H970" s="11">
        <f>YEAR(SalesData[[#This Row],[Orderdate fixed]])</f>
        <v>2015</v>
      </c>
      <c r="I970" s="11" t="str">
        <f>"Q"&amp;ROUNDUP(MONTH(SalesData[[#This Row],[Orderdate fixed]])/3,0)</f>
        <v>Q2</v>
      </c>
      <c r="J970" s="8" t="str">
        <f>TEXT(SalesData[[#This Row],[Orderdate fixed]],"mmm")</f>
        <v>May</v>
      </c>
      <c r="K970" t="s">
        <v>407</v>
      </c>
      <c r="L970" t="s">
        <v>828</v>
      </c>
      <c r="M970" s="14" t="s">
        <v>829</v>
      </c>
      <c r="N970" t="s">
        <v>25</v>
      </c>
      <c r="O970" t="s">
        <v>26</v>
      </c>
      <c r="P970" t="s">
        <v>830</v>
      </c>
      <c r="Q970" t="s">
        <v>50</v>
      </c>
      <c r="R970" s="5">
        <v>92704</v>
      </c>
      <c r="S970" t="s">
        <v>51</v>
      </c>
      <c r="T970" t="s">
        <v>1215</v>
      </c>
      <c r="U970" t="s">
        <v>31</v>
      </c>
      <c r="V970" t="s">
        <v>44</v>
      </c>
      <c r="W970" t="s">
        <v>1216</v>
      </c>
      <c r="X970" s="9">
        <v>146.04</v>
      </c>
      <c r="Y970">
        <v>1</v>
      </c>
      <c r="Z970" s="12">
        <v>0.2</v>
      </c>
      <c r="AA970" s="9">
        <v>-12.778499999999999</v>
      </c>
      <c r="AB970" t="str">
        <f>IF(AND(SalesData[[#This Row],[Profit]]=0,SalesData[[#This Row],[Sales]]&gt;0),"Zero-Profit Order","OK")</f>
        <v>OK</v>
      </c>
      <c r="AC970" s="9">
        <f>IFERROR(SalesData[[#This Row],[Profit]]/SalesData[[#This Row],[Sales]],0)</f>
        <v>-8.7499999999999994E-2</v>
      </c>
      <c r="AE970"/>
    </row>
    <row r="971" spans="1:31" x14ac:dyDescent="0.25">
      <c r="A971">
        <v>5306</v>
      </c>
      <c r="B971" t="s">
        <v>3100</v>
      </c>
      <c r="C971" s="2">
        <v>43046</v>
      </c>
      <c r="D971" s="13">
        <v>42426</v>
      </c>
      <c r="E971" s="8">
        <f>IF(SalesData[[#This Row],[Ship Date]]&lt;SalesData[[#This Row],[Order Date]], SalesData[[#This Row],[Ship Date]], SalesData[[#This Row],[Order Date]])</f>
        <v>42426</v>
      </c>
      <c r="F971" s="8">
        <f>IF(SalesData[[#This Row],[Ship Date]]&lt;SalesData[[#This Row],[Order Date]], SalesData[[#This Row],[Order Date]], SalesData[[#This Row],[Ship Date]])</f>
        <v>43046</v>
      </c>
      <c r="G971" s="11">
        <f>SalesData[[#This Row],[Shipdate fixed]] - SalesData[[#This Row],[Orderdate fixed]]</f>
        <v>620</v>
      </c>
      <c r="H971" s="11">
        <f>YEAR(SalesData[[#This Row],[Orderdate fixed]])</f>
        <v>2016</v>
      </c>
      <c r="I971" s="11" t="str">
        <f>"Q"&amp;ROUNDUP(MONTH(SalesData[[#This Row],[Orderdate fixed]])/3,0)</f>
        <v>Q1</v>
      </c>
      <c r="J971" s="8" t="str">
        <f>TEXT(SalesData[[#This Row],[Orderdate fixed]],"mmm")</f>
        <v>Feb</v>
      </c>
      <c r="K971" t="s">
        <v>38</v>
      </c>
      <c r="L971" t="s">
        <v>779</v>
      </c>
      <c r="M971" s="14" t="s">
        <v>780</v>
      </c>
      <c r="N971" t="s">
        <v>81</v>
      </c>
      <c r="O971" t="s">
        <v>26</v>
      </c>
      <c r="P971" t="s">
        <v>742</v>
      </c>
      <c r="Q971" t="s">
        <v>109</v>
      </c>
      <c r="R971" s="5">
        <v>11572</v>
      </c>
      <c r="S971" t="s">
        <v>62</v>
      </c>
      <c r="T971" t="s">
        <v>159</v>
      </c>
      <c r="U971" t="s">
        <v>31</v>
      </c>
      <c r="V971" t="s">
        <v>53</v>
      </c>
      <c r="W971" t="s">
        <v>160</v>
      </c>
      <c r="X971" s="9">
        <v>68.95</v>
      </c>
      <c r="Y971">
        <v>5</v>
      </c>
      <c r="Z971" s="12">
        <v>0</v>
      </c>
      <c r="AA971" s="9">
        <v>28.959</v>
      </c>
      <c r="AB971" t="str">
        <f>IF(AND(SalesData[[#This Row],[Profit]]=0,SalesData[[#This Row],[Sales]]&gt;0),"Zero-Profit Order","OK")</f>
        <v>OK</v>
      </c>
      <c r="AC971" s="9">
        <f>IFERROR(SalesData[[#This Row],[Profit]]/SalesData[[#This Row],[Sales]],0)</f>
        <v>0.42</v>
      </c>
      <c r="AE971"/>
    </row>
    <row r="972" spans="1:31" x14ac:dyDescent="0.25">
      <c r="A972">
        <v>2066</v>
      </c>
      <c r="B972" t="s">
        <v>1647</v>
      </c>
      <c r="C972" s="2">
        <v>42647</v>
      </c>
      <c r="D972" s="13">
        <v>41740</v>
      </c>
      <c r="E972" s="8">
        <f>IF(SalesData[[#This Row],[Ship Date]]&lt;SalesData[[#This Row],[Order Date]], SalesData[[#This Row],[Ship Date]], SalesData[[#This Row],[Order Date]])</f>
        <v>41740</v>
      </c>
      <c r="F972" s="8">
        <f>IF(SalesData[[#This Row],[Ship Date]]&lt;SalesData[[#This Row],[Order Date]], SalesData[[#This Row],[Order Date]], SalesData[[#This Row],[Ship Date]])</f>
        <v>42647</v>
      </c>
      <c r="G972" s="11">
        <f>SalesData[[#This Row],[Shipdate fixed]] - SalesData[[#This Row],[Orderdate fixed]]</f>
        <v>907</v>
      </c>
      <c r="H972" s="11">
        <f>YEAR(SalesData[[#This Row],[Orderdate fixed]])</f>
        <v>2014</v>
      </c>
      <c r="I972" s="11" t="str">
        <f>"Q"&amp;ROUNDUP(MONTH(SalesData[[#This Row],[Orderdate fixed]])/3,0)</f>
        <v>Q2</v>
      </c>
      <c r="J972" s="8" t="str">
        <f>TEXT(SalesData[[#This Row],[Orderdate fixed]],"mmm")</f>
        <v>Apr</v>
      </c>
      <c r="K972" t="s">
        <v>38</v>
      </c>
      <c r="L972" t="s">
        <v>1648</v>
      </c>
      <c r="M972" s="14" t="s">
        <v>1649</v>
      </c>
      <c r="N972" t="s">
        <v>81</v>
      </c>
      <c r="O972" t="s">
        <v>26</v>
      </c>
      <c r="P972" t="s">
        <v>49</v>
      </c>
      <c r="Q972" t="s">
        <v>50</v>
      </c>
      <c r="R972" s="5">
        <v>90049</v>
      </c>
      <c r="S972" t="s">
        <v>51</v>
      </c>
      <c r="T972" t="s">
        <v>1637</v>
      </c>
      <c r="U972" t="s">
        <v>31</v>
      </c>
      <c r="V972" t="s">
        <v>35</v>
      </c>
      <c r="W972" t="s">
        <v>1638</v>
      </c>
      <c r="X972" s="9">
        <v>146.352</v>
      </c>
      <c r="Y972">
        <v>3</v>
      </c>
      <c r="Z972" s="12">
        <v>0.2</v>
      </c>
      <c r="AA972" s="9">
        <v>-9.1470000000000002</v>
      </c>
      <c r="AB972" t="str">
        <f>IF(AND(SalesData[[#This Row],[Profit]]=0,SalesData[[#This Row],[Sales]]&gt;0),"Zero-Profit Order","OK")</f>
        <v>OK</v>
      </c>
      <c r="AC972" s="9">
        <f>IFERROR(SalesData[[#This Row],[Profit]]/SalesData[[#This Row],[Sales]],0)</f>
        <v>-6.25E-2</v>
      </c>
      <c r="AE972"/>
    </row>
    <row r="973" spans="1:31" x14ac:dyDescent="0.25">
      <c r="A973">
        <v>6659</v>
      </c>
      <c r="B973" t="s">
        <v>3518</v>
      </c>
      <c r="C973" s="2">
        <v>43043</v>
      </c>
      <c r="D973" s="13">
        <v>42793</v>
      </c>
      <c r="E973" s="8">
        <f>IF(SalesData[[#This Row],[Ship Date]]&lt;SalesData[[#This Row],[Order Date]], SalesData[[#This Row],[Ship Date]], SalesData[[#This Row],[Order Date]])</f>
        <v>42793</v>
      </c>
      <c r="F973" s="8">
        <f>IF(SalesData[[#This Row],[Ship Date]]&lt;SalesData[[#This Row],[Order Date]], SalesData[[#This Row],[Order Date]], SalesData[[#This Row],[Ship Date]])</f>
        <v>43043</v>
      </c>
      <c r="G973" s="11">
        <f>SalesData[[#This Row],[Shipdate fixed]] - SalesData[[#This Row],[Orderdate fixed]]</f>
        <v>250</v>
      </c>
      <c r="H973" s="11">
        <f>YEAR(SalesData[[#This Row],[Orderdate fixed]])</f>
        <v>2017</v>
      </c>
      <c r="I973" s="11" t="str">
        <f>"Q"&amp;ROUNDUP(MONTH(SalesData[[#This Row],[Orderdate fixed]])/3,0)</f>
        <v>Q1</v>
      </c>
      <c r="J973" s="8" t="str">
        <f>TEXT(SalesData[[#This Row],[Orderdate fixed]],"mmm")</f>
        <v>Feb</v>
      </c>
      <c r="K973" t="s">
        <v>38</v>
      </c>
      <c r="L973" t="s">
        <v>2276</v>
      </c>
      <c r="M973" s="14" t="s">
        <v>2277</v>
      </c>
      <c r="N973" t="s">
        <v>90</v>
      </c>
      <c r="O973" t="s">
        <v>26</v>
      </c>
      <c r="P973" t="s">
        <v>2014</v>
      </c>
      <c r="Q973" t="s">
        <v>501</v>
      </c>
      <c r="R973" s="5">
        <v>85234</v>
      </c>
      <c r="S973" t="s">
        <v>51</v>
      </c>
      <c r="T973" t="s">
        <v>726</v>
      </c>
      <c r="U973" t="s">
        <v>31</v>
      </c>
      <c r="V973" t="s">
        <v>53</v>
      </c>
      <c r="W973" t="s">
        <v>727</v>
      </c>
      <c r="X973" s="9">
        <v>68.703999999999994</v>
      </c>
      <c r="Y973">
        <v>2</v>
      </c>
      <c r="Z973" s="12">
        <v>0.2</v>
      </c>
      <c r="AA973" s="9">
        <v>16.3172</v>
      </c>
      <c r="AB973" t="str">
        <f>IF(AND(SalesData[[#This Row],[Profit]]=0,SalesData[[#This Row],[Sales]]&gt;0),"Zero-Profit Order","OK")</f>
        <v>OK</v>
      </c>
      <c r="AC973" s="9">
        <f>IFERROR(SalesData[[#This Row],[Profit]]/SalesData[[#This Row],[Sales]],0)</f>
        <v>0.23750000000000002</v>
      </c>
      <c r="AE973"/>
    </row>
    <row r="974" spans="1:31" x14ac:dyDescent="0.25">
      <c r="A974">
        <v>6660</v>
      </c>
      <c r="B974" t="s">
        <v>3518</v>
      </c>
      <c r="C974" s="2">
        <v>43044</v>
      </c>
      <c r="D974" s="13">
        <v>42793</v>
      </c>
      <c r="E974" s="8">
        <f>IF(SalesData[[#This Row],[Ship Date]]&lt;SalesData[[#This Row],[Order Date]], SalesData[[#This Row],[Ship Date]], SalesData[[#This Row],[Order Date]])</f>
        <v>42793</v>
      </c>
      <c r="F974" s="8">
        <f>IF(SalesData[[#This Row],[Ship Date]]&lt;SalesData[[#This Row],[Order Date]], SalesData[[#This Row],[Order Date]], SalesData[[#This Row],[Ship Date]])</f>
        <v>43044</v>
      </c>
      <c r="G974" s="11">
        <f>SalesData[[#This Row],[Shipdate fixed]] - SalesData[[#This Row],[Orderdate fixed]]</f>
        <v>251</v>
      </c>
      <c r="H974" s="11">
        <f>YEAR(SalesData[[#This Row],[Orderdate fixed]])</f>
        <v>2017</v>
      </c>
      <c r="I974" s="11" t="str">
        <f>"Q"&amp;ROUNDUP(MONTH(SalesData[[#This Row],[Orderdate fixed]])/3,0)</f>
        <v>Q1</v>
      </c>
      <c r="J974" s="8" t="str">
        <f>TEXT(SalesData[[#This Row],[Orderdate fixed]],"mmm")</f>
        <v>Feb</v>
      </c>
      <c r="K974" t="s">
        <v>38</v>
      </c>
      <c r="L974" t="s">
        <v>2276</v>
      </c>
      <c r="M974" s="14" t="s">
        <v>2277</v>
      </c>
      <c r="N974" t="s">
        <v>90</v>
      </c>
      <c r="O974" t="s">
        <v>26</v>
      </c>
      <c r="P974" t="s">
        <v>2014</v>
      </c>
      <c r="Q974" t="s">
        <v>501</v>
      </c>
      <c r="R974" s="5">
        <v>85234</v>
      </c>
      <c r="S974" t="s">
        <v>51</v>
      </c>
      <c r="T974" t="s">
        <v>1240</v>
      </c>
      <c r="U974" t="s">
        <v>31</v>
      </c>
      <c r="V974" t="s">
        <v>44</v>
      </c>
      <c r="W974" t="s">
        <v>1044</v>
      </c>
      <c r="X974" s="9">
        <v>386.91</v>
      </c>
      <c r="Y974">
        <v>9</v>
      </c>
      <c r="Z974" s="12">
        <v>0.5</v>
      </c>
      <c r="AA974" s="9">
        <v>-185.71680000000001</v>
      </c>
      <c r="AB974" t="str">
        <f>IF(AND(SalesData[[#This Row],[Profit]]=0,SalesData[[#This Row],[Sales]]&gt;0),"Zero-Profit Order","OK")</f>
        <v>OK</v>
      </c>
      <c r="AC974" s="9">
        <f>IFERROR(SalesData[[#This Row],[Profit]]/SalesData[[#This Row],[Sales]],0)</f>
        <v>-0.48</v>
      </c>
      <c r="AE974"/>
    </row>
    <row r="975" spans="1:31" x14ac:dyDescent="0.25">
      <c r="A975">
        <v>8116</v>
      </c>
      <c r="B975" t="s">
        <v>3922</v>
      </c>
      <c r="C975" s="2">
        <v>43596</v>
      </c>
      <c r="D975" s="13">
        <v>42834</v>
      </c>
      <c r="E975" s="8">
        <f>IF(SalesData[[#This Row],[Ship Date]]&lt;SalesData[[#This Row],[Order Date]], SalesData[[#This Row],[Ship Date]], SalesData[[#This Row],[Order Date]])</f>
        <v>42834</v>
      </c>
      <c r="F975" s="8">
        <f>IF(SalesData[[#This Row],[Ship Date]]&lt;SalesData[[#This Row],[Order Date]], SalesData[[#This Row],[Order Date]], SalesData[[#This Row],[Ship Date]])</f>
        <v>43596</v>
      </c>
      <c r="G975" s="11">
        <f>SalesData[[#This Row],[Shipdate fixed]] - SalesData[[#This Row],[Orderdate fixed]]</f>
        <v>762</v>
      </c>
      <c r="H975" s="11">
        <f>YEAR(SalesData[[#This Row],[Orderdate fixed]])</f>
        <v>2017</v>
      </c>
      <c r="I975" s="11" t="str">
        <f>"Q"&amp;ROUNDUP(MONTH(SalesData[[#This Row],[Orderdate fixed]])/3,0)</f>
        <v>Q2</v>
      </c>
      <c r="J975" s="8" t="str">
        <f>TEXT(SalesData[[#This Row],[Orderdate fixed]],"mmm")</f>
        <v>Apr</v>
      </c>
      <c r="K975" t="s">
        <v>38</v>
      </c>
      <c r="L975" t="s">
        <v>1569</v>
      </c>
      <c r="M975" s="14" t="s">
        <v>1570</v>
      </c>
      <c r="N975" t="s">
        <v>81</v>
      </c>
      <c r="O975" t="s">
        <v>26</v>
      </c>
      <c r="P975" t="s">
        <v>49</v>
      </c>
      <c r="Q975" t="s">
        <v>50</v>
      </c>
      <c r="R975" s="5">
        <v>90049</v>
      </c>
      <c r="S975" t="s">
        <v>51</v>
      </c>
      <c r="T975" t="s">
        <v>3675</v>
      </c>
      <c r="U975" t="s">
        <v>31</v>
      </c>
      <c r="V975" t="s">
        <v>53</v>
      </c>
      <c r="W975" t="s">
        <v>3676</v>
      </c>
      <c r="X975" s="9">
        <v>148.02000000000001</v>
      </c>
      <c r="Y975">
        <v>3</v>
      </c>
      <c r="Z975" s="12">
        <v>0</v>
      </c>
      <c r="AA975" s="9">
        <v>41.445599999999999</v>
      </c>
      <c r="AB975" t="str">
        <f>IF(AND(SalesData[[#This Row],[Profit]]=0,SalesData[[#This Row],[Sales]]&gt;0),"Zero-Profit Order","OK")</f>
        <v>OK</v>
      </c>
      <c r="AC975" s="9">
        <f>IFERROR(SalesData[[#This Row],[Profit]]/SalesData[[#This Row],[Sales]],0)</f>
        <v>0.27999999999999997</v>
      </c>
      <c r="AE975"/>
    </row>
    <row r="976" spans="1:31" x14ac:dyDescent="0.25">
      <c r="A976">
        <v>7014</v>
      </c>
      <c r="B976" t="s">
        <v>3618</v>
      </c>
      <c r="C976" s="2">
        <v>42421</v>
      </c>
      <c r="D976" s="13">
        <v>43051</v>
      </c>
      <c r="E976" s="8">
        <f>IF(SalesData[[#This Row],[Ship Date]]&lt;SalesData[[#This Row],[Order Date]], SalesData[[#This Row],[Ship Date]], SalesData[[#This Row],[Order Date]])</f>
        <v>42421</v>
      </c>
      <c r="F976" s="8">
        <f>IF(SalesData[[#This Row],[Ship Date]]&lt;SalesData[[#This Row],[Order Date]], SalesData[[#This Row],[Order Date]], SalesData[[#This Row],[Ship Date]])</f>
        <v>43051</v>
      </c>
      <c r="G976" s="11">
        <f>SalesData[[#This Row],[Shipdate fixed]] - SalesData[[#This Row],[Orderdate fixed]]</f>
        <v>630</v>
      </c>
      <c r="H976" s="11">
        <f>YEAR(SalesData[[#This Row],[Orderdate fixed]])</f>
        <v>2016</v>
      </c>
      <c r="I976" s="11" t="str">
        <f>"Q"&amp;ROUNDUP(MONTH(SalesData[[#This Row],[Orderdate fixed]])/3,0)</f>
        <v>Q1</v>
      </c>
      <c r="J976" s="8" t="str">
        <f>TEXT(SalesData[[#This Row],[Orderdate fixed]],"mmm")</f>
        <v>Feb</v>
      </c>
      <c r="K976" t="s">
        <v>22</v>
      </c>
      <c r="L976" t="s">
        <v>2282</v>
      </c>
      <c r="M976" s="14" t="s">
        <v>2283</v>
      </c>
      <c r="N976" t="s">
        <v>90</v>
      </c>
      <c r="O976" t="s">
        <v>26</v>
      </c>
      <c r="P976" t="s">
        <v>3619</v>
      </c>
      <c r="Q976" t="s">
        <v>50</v>
      </c>
      <c r="R976" s="5">
        <v>93905</v>
      </c>
      <c r="S976" t="s">
        <v>51</v>
      </c>
      <c r="T976" t="s">
        <v>841</v>
      </c>
      <c r="U976" t="s">
        <v>31</v>
      </c>
      <c r="V976" t="s">
        <v>32</v>
      </c>
      <c r="W976" t="s">
        <v>842</v>
      </c>
      <c r="X976" s="9">
        <v>148.25700000000001</v>
      </c>
      <c r="Y976">
        <v>3</v>
      </c>
      <c r="Z976" s="12">
        <v>0.15</v>
      </c>
      <c r="AA976" s="9">
        <v>15.697800000000001</v>
      </c>
      <c r="AB976" t="str">
        <f>IF(AND(SalesData[[#This Row],[Profit]]=0,SalesData[[#This Row],[Sales]]&gt;0),"Zero-Profit Order","OK")</f>
        <v>OK</v>
      </c>
      <c r="AC976" s="9">
        <f>IFERROR(SalesData[[#This Row],[Profit]]/SalesData[[#This Row],[Sales]],0)</f>
        <v>0.10588235294117647</v>
      </c>
      <c r="AE976"/>
    </row>
    <row r="977" spans="1:31" x14ac:dyDescent="0.25">
      <c r="A977">
        <v>1191</v>
      </c>
      <c r="B977" t="s">
        <v>1073</v>
      </c>
      <c r="C977" s="2">
        <v>43050</v>
      </c>
      <c r="D977" s="13">
        <v>42794</v>
      </c>
      <c r="E977" s="8">
        <f>IF(SalesData[[#This Row],[Ship Date]]&lt;SalesData[[#This Row],[Order Date]], SalesData[[#This Row],[Ship Date]], SalesData[[#This Row],[Order Date]])</f>
        <v>42794</v>
      </c>
      <c r="F977" s="8">
        <f>IF(SalesData[[#This Row],[Ship Date]]&lt;SalesData[[#This Row],[Order Date]], SalesData[[#This Row],[Order Date]], SalesData[[#This Row],[Ship Date]])</f>
        <v>43050</v>
      </c>
      <c r="G977" s="11">
        <f>SalesData[[#This Row],[Shipdate fixed]] - SalesData[[#This Row],[Orderdate fixed]]</f>
        <v>256</v>
      </c>
      <c r="H977" s="11">
        <f>YEAR(SalesData[[#This Row],[Orderdate fixed]])</f>
        <v>2017</v>
      </c>
      <c r="I977" s="11" t="str">
        <f>"Q"&amp;ROUNDUP(MONTH(SalesData[[#This Row],[Orderdate fixed]])/3,0)</f>
        <v>Q1</v>
      </c>
      <c r="J977" s="8" t="str">
        <f>TEXT(SalesData[[#This Row],[Orderdate fixed]],"mmm")</f>
        <v>Feb</v>
      </c>
      <c r="K977" t="s">
        <v>22</v>
      </c>
      <c r="L977" t="s">
        <v>1074</v>
      </c>
      <c r="M977" s="14" t="s">
        <v>1075</v>
      </c>
      <c r="N977" t="s">
        <v>90</v>
      </c>
      <c r="O977" t="s">
        <v>26</v>
      </c>
      <c r="P977" t="s">
        <v>49</v>
      </c>
      <c r="Q977" t="s">
        <v>50</v>
      </c>
      <c r="R977" s="5">
        <v>90036</v>
      </c>
      <c r="S977" t="s">
        <v>51</v>
      </c>
      <c r="T977" t="s">
        <v>1076</v>
      </c>
      <c r="U977" t="s">
        <v>31</v>
      </c>
      <c r="V977" t="s">
        <v>35</v>
      </c>
      <c r="W977" t="s">
        <v>1077</v>
      </c>
      <c r="X977" s="9">
        <v>892.22400000000005</v>
      </c>
      <c r="Y977">
        <v>3</v>
      </c>
      <c r="Z977" s="12">
        <v>0.2</v>
      </c>
      <c r="AA977" s="9">
        <v>89.222399999999993</v>
      </c>
      <c r="AB977" t="str">
        <f>IF(AND(SalesData[[#This Row],[Profit]]=0,SalesData[[#This Row],[Sales]]&gt;0),"Zero-Profit Order","OK")</f>
        <v>OK</v>
      </c>
      <c r="AC977" s="9">
        <f>IFERROR(SalesData[[#This Row],[Profit]]/SalesData[[#This Row],[Sales]],0)</f>
        <v>9.9999999999999992E-2</v>
      </c>
      <c r="AE977"/>
    </row>
    <row r="978" spans="1:31" x14ac:dyDescent="0.25">
      <c r="A978">
        <v>1048</v>
      </c>
      <c r="B978" t="s">
        <v>986</v>
      </c>
      <c r="C978" s="2">
        <v>42127</v>
      </c>
      <c r="D978" s="13">
        <v>42442</v>
      </c>
      <c r="E978" s="8">
        <f>IF(SalesData[[#This Row],[Ship Date]]&lt;SalesData[[#This Row],[Order Date]], SalesData[[#This Row],[Ship Date]], SalesData[[#This Row],[Order Date]])</f>
        <v>42127</v>
      </c>
      <c r="F978" s="8">
        <f>IF(SalesData[[#This Row],[Ship Date]]&lt;SalesData[[#This Row],[Order Date]], SalesData[[#This Row],[Order Date]], SalesData[[#This Row],[Ship Date]])</f>
        <v>42442</v>
      </c>
      <c r="G978" s="11">
        <f>SalesData[[#This Row],[Shipdate fixed]] - SalesData[[#This Row],[Orderdate fixed]]</f>
        <v>315</v>
      </c>
      <c r="H978" s="11">
        <f>YEAR(SalesData[[#This Row],[Orderdate fixed]])</f>
        <v>2015</v>
      </c>
      <c r="I978" s="11" t="str">
        <f>"Q"&amp;ROUNDUP(MONTH(SalesData[[#This Row],[Orderdate fixed]])/3,0)</f>
        <v>Q2</v>
      </c>
      <c r="J978" s="8" t="str">
        <f>TEXT(SalesData[[#This Row],[Orderdate fixed]],"mmm")</f>
        <v>May</v>
      </c>
      <c r="K978" t="s">
        <v>38</v>
      </c>
      <c r="L978" t="s">
        <v>824</v>
      </c>
      <c r="M978" s="14" t="s">
        <v>825</v>
      </c>
      <c r="N978" t="s">
        <v>25</v>
      </c>
      <c r="O978" t="s">
        <v>26</v>
      </c>
      <c r="P978" t="s">
        <v>987</v>
      </c>
      <c r="Q978" t="s">
        <v>42</v>
      </c>
      <c r="R978" s="5">
        <v>33142</v>
      </c>
      <c r="S978" t="s">
        <v>29</v>
      </c>
      <c r="T978" t="s">
        <v>166</v>
      </c>
      <c r="U978" t="s">
        <v>31</v>
      </c>
      <c r="V978" t="s">
        <v>53</v>
      </c>
      <c r="W978" t="s">
        <v>167</v>
      </c>
      <c r="X978" s="9">
        <v>102.36</v>
      </c>
      <c r="Y978">
        <v>3</v>
      </c>
      <c r="Z978" s="12">
        <v>0.2</v>
      </c>
      <c r="AA978" s="9">
        <v>-3.8384999999999998</v>
      </c>
      <c r="AB978" t="str">
        <f>IF(AND(SalesData[[#This Row],[Profit]]=0,SalesData[[#This Row],[Sales]]&gt;0),"Zero-Profit Order","OK")</f>
        <v>OK</v>
      </c>
      <c r="AC978" s="9">
        <f>IFERROR(SalesData[[#This Row],[Profit]]/SalesData[[#This Row],[Sales]],0)</f>
        <v>-3.7499999999999999E-2</v>
      </c>
      <c r="AE978"/>
    </row>
    <row r="979" spans="1:31" x14ac:dyDescent="0.25">
      <c r="A979">
        <v>9787</v>
      </c>
      <c r="B979" t="s">
        <v>4337</v>
      </c>
      <c r="C979" s="2">
        <v>41696</v>
      </c>
      <c r="D979" s="13">
        <v>41770</v>
      </c>
      <c r="E979" s="8">
        <f>IF(SalesData[[#This Row],[Ship Date]]&lt;SalesData[[#This Row],[Order Date]], SalesData[[#This Row],[Ship Date]], SalesData[[#This Row],[Order Date]])</f>
        <v>41696</v>
      </c>
      <c r="F979" s="8">
        <f>IF(SalesData[[#This Row],[Ship Date]]&lt;SalesData[[#This Row],[Order Date]], SalesData[[#This Row],[Order Date]], SalesData[[#This Row],[Ship Date]])</f>
        <v>41770</v>
      </c>
      <c r="G979" s="11">
        <f>SalesData[[#This Row],[Shipdate fixed]] - SalesData[[#This Row],[Orderdate fixed]]</f>
        <v>74</v>
      </c>
      <c r="H979" s="11">
        <f>YEAR(SalesData[[#This Row],[Orderdate fixed]])</f>
        <v>2014</v>
      </c>
      <c r="I979" s="11" t="str">
        <f>"Q"&amp;ROUNDUP(MONTH(SalesData[[#This Row],[Orderdate fixed]])/3,0)</f>
        <v>Q1</v>
      </c>
      <c r="J979" s="8" t="str">
        <f>TEXT(SalesData[[#This Row],[Orderdate fixed]],"mmm")</f>
        <v>Feb</v>
      </c>
      <c r="K979" t="s">
        <v>407</v>
      </c>
      <c r="L979" t="s">
        <v>4338</v>
      </c>
      <c r="M979" s="14" t="s">
        <v>4339</v>
      </c>
      <c r="N979" t="s">
        <v>25</v>
      </c>
      <c r="O979" t="s">
        <v>26</v>
      </c>
      <c r="P979" t="s">
        <v>2831</v>
      </c>
      <c r="Q979" t="s">
        <v>697</v>
      </c>
      <c r="R979" s="5">
        <v>23666</v>
      </c>
      <c r="S979" t="s">
        <v>29</v>
      </c>
      <c r="T979" t="s">
        <v>1494</v>
      </c>
      <c r="U979" t="s">
        <v>31</v>
      </c>
      <c r="V979" t="s">
        <v>35</v>
      </c>
      <c r="W979" t="s">
        <v>1495</v>
      </c>
      <c r="X979" s="9">
        <v>149.9</v>
      </c>
      <c r="Y979">
        <v>5</v>
      </c>
      <c r="Z979" s="12">
        <v>0</v>
      </c>
      <c r="AA979" s="9">
        <v>40.472999999999999</v>
      </c>
      <c r="AB979" t="str">
        <f>IF(AND(SalesData[[#This Row],[Profit]]=0,SalesData[[#This Row],[Sales]]&gt;0),"Zero-Profit Order","OK")</f>
        <v>OK</v>
      </c>
      <c r="AC979" s="9">
        <f>IFERROR(SalesData[[#This Row],[Profit]]/SalesData[[#This Row],[Sales]],0)</f>
        <v>0.26999999999999996</v>
      </c>
      <c r="AE979"/>
    </row>
    <row r="980" spans="1:31" x14ac:dyDescent="0.25">
      <c r="A980">
        <v>5568</v>
      </c>
      <c r="B980" t="s">
        <v>3179</v>
      </c>
      <c r="C980" s="2">
        <v>43062</v>
      </c>
      <c r="D980" s="13">
        <v>42807</v>
      </c>
      <c r="E980" s="8">
        <f>IF(SalesData[[#This Row],[Ship Date]]&lt;SalesData[[#This Row],[Order Date]], SalesData[[#This Row],[Ship Date]], SalesData[[#This Row],[Order Date]])</f>
        <v>42807</v>
      </c>
      <c r="F980" s="8">
        <f>IF(SalesData[[#This Row],[Ship Date]]&lt;SalesData[[#This Row],[Order Date]], SalesData[[#This Row],[Order Date]], SalesData[[#This Row],[Ship Date]])</f>
        <v>43062</v>
      </c>
      <c r="G980" s="11">
        <f>SalesData[[#This Row],[Shipdate fixed]] - SalesData[[#This Row],[Orderdate fixed]]</f>
        <v>255</v>
      </c>
      <c r="H980" s="11">
        <f>YEAR(SalesData[[#This Row],[Orderdate fixed]])</f>
        <v>2017</v>
      </c>
      <c r="I980" s="11" t="str">
        <f>"Q"&amp;ROUNDUP(MONTH(SalesData[[#This Row],[Orderdate fixed]])/3,0)</f>
        <v>Q1</v>
      </c>
      <c r="J980" s="8" t="str">
        <f>TEXT(SalesData[[#This Row],[Orderdate fixed]],"mmm")</f>
        <v>Mar</v>
      </c>
      <c r="K980" t="s">
        <v>407</v>
      </c>
      <c r="L980" t="s">
        <v>3180</v>
      </c>
      <c r="M980" s="14" t="s">
        <v>3181</v>
      </c>
      <c r="N980" t="s">
        <v>90</v>
      </c>
      <c r="O980" t="s">
        <v>26</v>
      </c>
      <c r="P980" t="s">
        <v>120</v>
      </c>
      <c r="Q980" t="s">
        <v>121</v>
      </c>
      <c r="R980" s="5">
        <v>60610</v>
      </c>
      <c r="S980" t="s">
        <v>84</v>
      </c>
      <c r="T980" t="s">
        <v>2554</v>
      </c>
      <c r="U980" t="s">
        <v>31</v>
      </c>
      <c r="V980" t="s">
        <v>35</v>
      </c>
      <c r="W980" t="s">
        <v>2555</v>
      </c>
      <c r="X980" s="9">
        <v>89.768000000000001</v>
      </c>
      <c r="Y980">
        <v>1</v>
      </c>
      <c r="Z980" s="12">
        <v>0.3</v>
      </c>
      <c r="AA980" s="9">
        <v>-2.5648</v>
      </c>
      <c r="AB980" t="str">
        <f>IF(AND(SalesData[[#This Row],[Profit]]=0,SalesData[[#This Row],[Sales]]&gt;0),"Zero-Profit Order","OK")</f>
        <v>OK</v>
      </c>
      <c r="AC980" s="9">
        <f>IFERROR(SalesData[[#This Row],[Profit]]/SalesData[[#This Row],[Sales]],0)</f>
        <v>-2.8571428571428571E-2</v>
      </c>
      <c r="AE980"/>
    </row>
    <row r="981" spans="1:31" x14ac:dyDescent="0.25">
      <c r="A981">
        <v>1256</v>
      </c>
      <c r="B981" t="s">
        <v>1124</v>
      </c>
      <c r="C981" s="2">
        <v>42425</v>
      </c>
      <c r="D981" s="13">
        <v>42808</v>
      </c>
      <c r="E981" s="8">
        <f>IF(SalesData[[#This Row],[Ship Date]]&lt;SalesData[[#This Row],[Order Date]], SalesData[[#This Row],[Ship Date]], SalesData[[#This Row],[Order Date]])</f>
        <v>42425</v>
      </c>
      <c r="F981" s="8">
        <f>IF(SalesData[[#This Row],[Ship Date]]&lt;SalesData[[#This Row],[Order Date]], SalesData[[#This Row],[Order Date]], SalesData[[#This Row],[Ship Date]])</f>
        <v>42808</v>
      </c>
      <c r="G981" s="11">
        <f>SalesData[[#This Row],[Shipdate fixed]] - SalesData[[#This Row],[Orderdate fixed]]</f>
        <v>383</v>
      </c>
      <c r="H981" s="11">
        <f>YEAR(SalesData[[#This Row],[Orderdate fixed]])</f>
        <v>2016</v>
      </c>
      <c r="I981" s="11" t="str">
        <f>"Q"&amp;ROUNDUP(MONTH(SalesData[[#This Row],[Orderdate fixed]])/3,0)</f>
        <v>Q1</v>
      </c>
      <c r="J981" s="8" t="str">
        <f>TEXT(SalesData[[#This Row],[Orderdate fixed]],"mmm")</f>
        <v>Feb</v>
      </c>
      <c r="K981" t="s">
        <v>38</v>
      </c>
      <c r="L981" t="s">
        <v>1125</v>
      </c>
      <c r="M981" s="14" t="s">
        <v>1126</v>
      </c>
      <c r="N981" t="s">
        <v>90</v>
      </c>
      <c r="O981" t="s">
        <v>26</v>
      </c>
      <c r="P981" t="s">
        <v>1127</v>
      </c>
      <c r="Q981" t="s">
        <v>61</v>
      </c>
      <c r="R981" s="5">
        <v>19013</v>
      </c>
      <c r="S981" t="s">
        <v>62</v>
      </c>
      <c r="T981" t="s">
        <v>1128</v>
      </c>
      <c r="U981" t="s">
        <v>31</v>
      </c>
      <c r="V981" t="s">
        <v>53</v>
      </c>
      <c r="W981" t="s">
        <v>1129</v>
      </c>
      <c r="X981" s="9">
        <v>6.6959999999999997</v>
      </c>
      <c r="Y981">
        <v>1</v>
      </c>
      <c r="Z981" s="12">
        <v>0.2</v>
      </c>
      <c r="AA981" s="9">
        <v>0.50219999999999998</v>
      </c>
      <c r="AB981" t="str">
        <f>IF(AND(SalesData[[#This Row],[Profit]]=0,SalesData[[#This Row],[Sales]]&gt;0),"Zero-Profit Order","OK")</f>
        <v>OK</v>
      </c>
      <c r="AC981" s="9">
        <f>IFERROR(SalesData[[#This Row],[Profit]]/SalesData[[#This Row],[Sales]],0)</f>
        <v>7.4999999999999997E-2</v>
      </c>
      <c r="AE981"/>
    </row>
    <row r="982" spans="1:31" x14ac:dyDescent="0.25">
      <c r="A982">
        <v>3865</v>
      </c>
      <c r="B982" t="s">
        <v>2585</v>
      </c>
      <c r="C982" s="2">
        <v>42819</v>
      </c>
      <c r="D982" s="13">
        <v>42075</v>
      </c>
      <c r="E982" s="8">
        <f>IF(SalesData[[#This Row],[Ship Date]]&lt;SalesData[[#This Row],[Order Date]], SalesData[[#This Row],[Ship Date]], SalesData[[#This Row],[Order Date]])</f>
        <v>42075</v>
      </c>
      <c r="F982" s="8">
        <f>IF(SalesData[[#This Row],[Ship Date]]&lt;SalesData[[#This Row],[Order Date]], SalesData[[#This Row],[Order Date]], SalesData[[#This Row],[Ship Date]])</f>
        <v>42819</v>
      </c>
      <c r="G982" s="11">
        <f>SalesData[[#This Row],[Shipdate fixed]] - SalesData[[#This Row],[Orderdate fixed]]</f>
        <v>744</v>
      </c>
      <c r="H982" s="11">
        <f>YEAR(SalesData[[#This Row],[Orderdate fixed]])</f>
        <v>2015</v>
      </c>
      <c r="I982" s="11" t="str">
        <f>"Q"&amp;ROUNDUP(MONTH(SalesData[[#This Row],[Orderdate fixed]])/3,0)</f>
        <v>Q1</v>
      </c>
      <c r="J982" s="8" t="str">
        <f>TEXT(SalesData[[#This Row],[Orderdate fixed]],"mmm")</f>
        <v>Mar</v>
      </c>
      <c r="K982" t="s">
        <v>38</v>
      </c>
      <c r="L982" t="s">
        <v>205</v>
      </c>
      <c r="M982" s="14" t="s">
        <v>206</v>
      </c>
      <c r="N982" t="s">
        <v>25</v>
      </c>
      <c r="O982" t="s">
        <v>26</v>
      </c>
      <c r="P982" t="s">
        <v>2586</v>
      </c>
      <c r="Q982" t="s">
        <v>121</v>
      </c>
      <c r="R982" s="5">
        <v>61821</v>
      </c>
      <c r="S982" t="s">
        <v>84</v>
      </c>
      <c r="T982" t="s">
        <v>2587</v>
      </c>
      <c r="U982" t="s">
        <v>31</v>
      </c>
      <c r="V982" t="s">
        <v>53</v>
      </c>
      <c r="W982" t="s">
        <v>2588</v>
      </c>
      <c r="X982" s="9">
        <v>151.96</v>
      </c>
      <c r="Y982">
        <v>5</v>
      </c>
      <c r="Z982" s="12">
        <v>0.6</v>
      </c>
      <c r="AA982" s="9">
        <v>-182.352</v>
      </c>
      <c r="AB982" t="str">
        <f>IF(AND(SalesData[[#This Row],[Profit]]=0,SalesData[[#This Row],[Sales]]&gt;0),"Zero-Profit Order","OK")</f>
        <v>OK</v>
      </c>
      <c r="AC982" s="9">
        <f>IFERROR(SalesData[[#This Row],[Profit]]/SalesData[[#This Row],[Sales]],0)</f>
        <v>-1.2</v>
      </c>
      <c r="AE982"/>
    </row>
    <row r="983" spans="1:31" x14ac:dyDescent="0.25">
      <c r="A983">
        <v>1257</v>
      </c>
      <c r="B983" t="s">
        <v>1124</v>
      </c>
      <c r="C983" s="2">
        <v>42426</v>
      </c>
      <c r="D983" s="13">
        <v>42808</v>
      </c>
      <c r="E983" s="8">
        <f>IF(SalesData[[#This Row],[Ship Date]]&lt;SalesData[[#This Row],[Order Date]], SalesData[[#This Row],[Ship Date]], SalesData[[#This Row],[Order Date]])</f>
        <v>42426</v>
      </c>
      <c r="F983" s="8">
        <f>IF(SalesData[[#This Row],[Ship Date]]&lt;SalesData[[#This Row],[Order Date]], SalesData[[#This Row],[Order Date]], SalesData[[#This Row],[Ship Date]])</f>
        <v>42808</v>
      </c>
      <c r="G983" s="11">
        <f>SalesData[[#This Row],[Shipdate fixed]] - SalesData[[#This Row],[Orderdate fixed]]</f>
        <v>382</v>
      </c>
      <c r="H983" s="11">
        <f>YEAR(SalesData[[#This Row],[Orderdate fixed]])</f>
        <v>2016</v>
      </c>
      <c r="I983" s="11" t="str">
        <f>"Q"&amp;ROUNDUP(MONTH(SalesData[[#This Row],[Orderdate fixed]])/3,0)</f>
        <v>Q1</v>
      </c>
      <c r="J983" s="8" t="str">
        <f>TEXT(SalesData[[#This Row],[Orderdate fixed]],"mmm")</f>
        <v>Feb</v>
      </c>
      <c r="K983" t="s">
        <v>38</v>
      </c>
      <c r="L983" t="s">
        <v>1125</v>
      </c>
      <c r="M983" s="14" t="s">
        <v>1126</v>
      </c>
      <c r="N983" t="s">
        <v>90</v>
      </c>
      <c r="O983" t="s">
        <v>26</v>
      </c>
      <c r="P983" t="s">
        <v>1127</v>
      </c>
      <c r="Q983" t="s">
        <v>61</v>
      </c>
      <c r="R983" s="5">
        <v>19013</v>
      </c>
      <c r="S983" t="s">
        <v>62</v>
      </c>
      <c r="T983" t="s">
        <v>1130</v>
      </c>
      <c r="U983" t="s">
        <v>31</v>
      </c>
      <c r="V983" t="s">
        <v>53</v>
      </c>
      <c r="W983" t="s">
        <v>1131</v>
      </c>
      <c r="X983" s="9">
        <v>43.872</v>
      </c>
      <c r="Y983">
        <v>2</v>
      </c>
      <c r="Z983" s="12">
        <v>0.2</v>
      </c>
      <c r="AA983" s="9">
        <v>11.516400000000001</v>
      </c>
      <c r="AB983" t="str">
        <f>IF(AND(SalesData[[#This Row],[Profit]]=0,SalesData[[#This Row],[Sales]]&gt;0),"Zero-Profit Order","OK")</f>
        <v>OK</v>
      </c>
      <c r="AC983" s="9">
        <f>IFERROR(SalesData[[#This Row],[Profit]]/SalesData[[#This Row],[Sales]],0)</f>
        <v>0.26250000000000001</v>
      </c>
      <c r="AE983"/>
    </row>
    <row r="984" spans="1:31" x14ac:dyDescent="0.25">
      <c r="A984">
        <v>8413</v>
      </c>
      <c r="B984" t="s">
        <v>4012</v>
      </c>
      <c r="C984" s="2">
        <v>42427</v>
      </c>
      <c r="D984" s="13">
        <v>42808</v>
      </c>
      <c r="E984" s="8">
        <f>IF(SalesData[[#This Row],[Ship Date]]&lt;SalesData[[#This Row],[Order Date]], SalesData[[#This Row],[Ship Date]], SalesData[[#This Row],[Order Date]])</f>
        <v>42427</v>
      </c>
      <c r="F984" s="8">
        <f>IF(SalesData[[#This Row],[Ship Date]]&lt;SalesData[[#This Row],[Order Date]], SalesData[[#This Row],[Order Date]], SalesData[[#This Row],[Ship Date]])</f>
        <v>42808</v>
      </c>
      <c r="G984" s="11">
        <f>SalesData[[#This Row],[Shipdate fixed]] - SalesData[[#This Row],[Orderdate fixed]]</f>
        <v>381</v>
      </c>
      <c r="H984" s="11">
        <f>YEAR(SalesData[[#This Row],[Orderdate fixed]])</f>
        <v>2016</v>
      </c>
      <c r="I984" s="11" t="str">
        <f>"Q"&amp;ROUNDUP(MONTH(SalesData[[#This Row],[Orderdate fixed]])/3,0)</f>
        <v>Q1</v>
      </c>
      <c r="J984" s="8" t="str">
        <f>TEXT(SalesData[[#This Row],[Orderdate fixed]],"mmm")</f>
        <v>Feb</v>
      </c>
      <c r="K984" t="s">
        <v>38</v>
      </c>
      <c r="L984" t="s">
        <v>1364</v>
      </c>
      <c r="M984" s="14" t="s">
        <v>1365</v>
      </c>
      <c r="N984" t="s">
        <v>25</v>
      </c>
      <c r="O984" t="s">
        <v>26</v>
      </c>
      <c r="P984" t="s">
        <v>1720</v>
      </c>
      <c r="Q984" t="s">
        <v>83</v>
      </c>
      <c r="R984" s="5">
        <v>75217</v>
      </c>
      <c r="S984" t="s">
        <v>84</v>
      </c>
      <c r="T984" t="s">
        <v>743</v>
      </c>
      <c r="U984" t="s">
        <v>31</v>
      </c>
      <c r="V984" t="s">
        <v>44</v>
      </c>
      <c r="W984" t="s">
        <v>744</v>
      </c>
      <c r="X984" s="9">
        <v>933.40800000000002</v>
      </c>
      <c r="Y984">
        <v>4</v>
      </c>
      <c r="Z984" s="12">
        <v>0.3</v>
      </c>
      <c r="AA984" s="9">
        <v>-173.34719999999999</v>
      </c>
      <c r="AB984" t="str">
        <f>IF(AND(SalesData[[#This Row],[Profit]]=0,SalesData[[#This Row],[Sales]]&gt;0),"Zero-Profit Order","OK")</f>
        <v>OK</v>
      </c>
      <c r="AC984" s="9">
        <f>IFERROR(SalesData[[#This Row],[Profit]]/SalesData[[#This Row],[Sales]],0)</f>
        <v>-0.18571428571428569</v>
      </c>
      <c r="AE984"/>
    </row>
    <row r="985" spans="1:31" x14ac:dyDescent="0.25">
      <c r="A985">
        <v>1406</v>
      </c>
      <c r="B985" t="s">
        <v>1237</v>
      </c>
      <c r="C985" s="2">
        <v>41700</v>
      </c>
      <c r="D985" s="13">
        <v>41855</v>
      </c>
      <c r="E985" s="8">
        <f>IF(SalesData[[#This Row],[Ship Date]]&lt;SalesData[[#This Row],[Order Date]], SalesData[[#This Row],[Ship Date]], SalesData[[#This Row],[Order Date]])</f>
        <v>41700</v>
      </c>
      <c r="F985" s="8">
        <f>IF(SalesData[[#This Row],[Ship Date]]&lt;SalesData[[#This Row],[Order Date]], SalesData[[#This Row],[Order Date]], SalesData[[#This Row],[Ship Date]])</f>
        <v>41855</v>
      </c>
      <c r="G985" s="11">
        <f>SalesData[[#This Row],[Shipdate fixed]] - SalesData[[#This Row],[Orderdate fixed]]</f>
        <v>155</v>
      </c>
      <c r="H985" s="11">
        <f>YEAR(SalesData[[#This Row],[Orderdate fixed]])</f>
        <v>2014</v>
      </c>
      <c r="I985" s="11" t="str">
        <f>"Q"&amp;ROUNDUP(MONTH(SalesData[[#This Row],[Orderdate fixed]])/3,0)</f>
        <v>Q1</v>
      </c>
      <c r="J985" s="8" t="str">
        <f>TEXT(SalesData[[#This Row],[Orderdate fixed]],"mmm")</f>
        <v>Mar</v>
      </c>
      <c r="K985" t="s">
        <v>78</v>
      </c>
      <c r="L985" t="s">
        <v>1238</v>
      </c>
      <c r="M985" s="14" t="s">
        <v>1239</v>
      </c>
      <c r="N985" t="s">
        <v>90</v>
      </c>
      <c r="O985" t="s">
        <v>26</v>
      </c>
      <c r="P985" t="s">
        <v>60</v>
      </c>
      <c r="Q985" t="s">
        <v>61</v>
      </c>
      <c r="R985" s="5">
        <v>19143</v>
      </c>
      <c r="S985" t="s">
        <v>62</v>
      </c>
      <c r="T985" t="s">
        <v>1240</v>
      </c>
      <c r="U985" t="s">
        <v>31</v>
      </c>
      <c r="V985" t="s">
        <v>44</v>
      </c>
      <c r="W985" t="s">
        <v>1044</v>
      </c>
      <c r="X985" s="9">
        <v>154.76400000000001</v>
      </c>
      <c r="Y985">
        <v>3</v>
      </c>
      <c r="Z985" s="12">
        <v>0.4</v>
      </c>
      <c r="AA985" s="9">
        <v>-36.111600000000003</v>
      </c>
      <c r="AB985" t="str">
        <f>IF(AND(SalesData[[#This Row],[Profit]]=0,SalesData[[#This Row],[Sales]]&gt;0),"Zero-Profit Order","OK")</f>
        <v>OK</v>
      </c>
      <c r="AC985" s="9">
        <f>IFERROR(SalesData[[#This Row],[Profit]]/SalesData[[#This Row],[Sales]],0)</f>
        <v>-0.23333333333333334</v>
      </c>
      <c r="AE985"/>
    </row>
    <row r="986" spans="1:31" x14ac:dyDescent="0.25">
      <c r="A986">
        <v>3390</v>
      </c>
      <c r="B986" t="s">
        <v>2411</v>
      </c>
      <c r="C986" s="2">
        <v>42370</v>
      </c>
      <c r="D986" s="13">
        <v>43049</v>
      </c>
      <c r="E986" s="8">
        <f>IF(SalesData[[#This Row],[Ship Date]]&lt;SalesData[[#This Row],[Order Date]], SalesData[[#This Row],[Ship Date]], SalesData[[#This Row],[Order Date]])</f>
        <v>42370</v>
      </c>
      <c r="F986" s="8">
        <f>IF(SalesData[[#This Row],[Ship Date]]&lt;SalesData[[#This Row],[Order Date]], SalesData[[#This Row],[Order Date]], SalesData[[#This Row],[Ship Date]])</f>
        <v>43049</v>
      </c>
      <c r="G986" s="11">
        <f>SalesData[[#This Row],[Shipdate fixed]] - SalesData[[#This Row],[Orderdate fixed]]</f>
        <v>679</v>
      </c>
      <c r="H986" s="11">
        <f>YEAR(SalesData[[#This Row],[Orderdate fixed]])</f>
        <v>2016</v>
      </c>
      <c r="I986" s="11" t="str">
        <f>"Q"&amp;ROUNDUP(MONTH(SalesData[[#This Row],[Orderdate fixed]])/3,0)</f>
        <v>Q1</v>
      </c>
      <c r="J986" s="8" t="str">
        <f>TEXT(SalesData[[#This Row],[Orderdate fixed]],"mmm")</f>
        <v>Jan</v>
      </c>
      <c r="K986" t="s">
        <v>38</v>
      </c>
      <c r="L986" t="s">
        <v>2412</v>
      </c>
      <c r="M986" s="14" t="s">
        <v>2413</v>
      </c>
      <c r="N986" t="s">
        <v>90</v>
      </c>
      <c r="O986" t="s">
        <v>26</v>
      </c>
      <c r="P986" t="s">
        <v>1508</v>
      </c>
      <c r="Q986" t="s">
        <v>1017</v>
      </c>
      <c r="R986" s="5">
        <v>28205</v>
      </c>
      <c r="S986" t="s">
        <v>29</v>
      </c>
      <c r="T986" t="s">
        <v>1240</v>
      </c>
      <c r="U986" t="s">
        <v>31</v>
      </c>
      <c r="V986" t="s">
        <v>44</v>
      </c>
      <c r="W986" t="s">
        <v>1044</v>
      </c>
      <c r="X986" s="9">
        <v>154.76400000000001</v>
      </c>
      <c r="Y986">
        <v>3</v>
      </c>
      <c r="Z986" s="12">
        <v>0.4</v>
      </c>
      <c r="AA986" s="9">
        <v>-36.111600000000003</v>
      </c>
      <c r="AB986" t="str">
        <f>IF(AND(SalesData[[#This Row],[Profit]]=0,SalesData[[#This Row],[Sales]]&gt;0),"Zero-Profit Order","OK")</f>
        <v>OK</v>
      </c>
      <c r="AC986" s="9">
        <f>IFERROR(SalesData[[#This Row],[Profit]]/SalesData[[#This Row],[Sales]],0)</f>
        <v>-0.23333333333333334</v>
      </c>
      <c r="AE986"/>
    </row>
    <row r="987" spans="1:31" x14ac:dyDescent="0.25">
      <c r="A987">
        <v>2026</v>
      </c>
      <c r="B987" t="s">
        <v>1627</v>
      </c>
      <c r="C987" s="2">
        <v>43055</v>
      </c>
      <c r="D987" s="13">
        <v>42078</v>
      </c>
      <c r="E987" s="8">
        <f>IF(SalesData[[#This Row],[Ship Date]]&lt;SalesData[[#This Row],[Order Date]], SalesData[[#This Row],[Ship Date]], SalesData[[#This Row],[Order Date]])</f>
        <v>42078</v>
      </c>
      <c r="F987" s="8">
        <f>IF(SalesData[[#This Row],[Ship Date]]&lt;SalesData[[#This Row],[Order Date]], SalesData[[#This Row],[Order Date]], SalesData[[#This Row],[Ship Date]])</f>
        <v>43055</v>
      </c>
      <c r="G987" s="11">
        <f>SalesData[[#This Row],[Shipdate fixed]] - SalesData[[#This Row],[Orderdate fixed]]</f>
        <v>977</v>
      </c>
      <c r="H987" s="11">
        <f>YEAR(SalesData[[#This Row],[Orderdate fixed]])</f>
        <v>2015</v>
      </c>
      <c r="I987" s="11" t="str">
        <f>"Q"&amp;ROUNDUP(MONTH(SalesData[[#This Row],[Orderdate fixed]])/3,0)</f>
        <v>Q1</v>
      </c>
      <c r="J987" s="8" t="str">
        <f>TEXT(SalesData[[#This Row],[Orderdate fixed]],"mmm")</f>
        <v>Mar</v>
      </c>
      <c r="K987" t="s">
        <v>78</v>
      </c>
      <c r="L987" t="s">
        <v>1384</v>
      </c>
      <c r="M987" s="14" t="s">
        <v>1385</v>
      </c>
      <c r="N987" t="s">
        <v>25</v>
      </c>
      <c r="O987" t="s">
        <v>26</v>
      </c>
      <c r="P987" t="s">
        <v>176</v>
      </c>
      <c r="Q987" t="s">
        <v>177</v>
      </c>
      <c r="R987" s="5">
        <v>98103</v>
      </c>
      <c r="S987" t="s">
        <v>51</v>
      </c>
      <c r="T987" t="s">
        <v>791</v>
      </c>
      <c r="U987" t="s">
        <v>31</v>
      </c>
      <c r="V987" t="s">
        <v>32</v>
      </c>
      <c r="W987" t="s">
        <v>792</v>
      </c>
      <c r="X987" s="9">
        <v>141.96</v>
      </c>
      <c r="Y987">
        <v>2</v>
      </c>
      <c r="Z987" s="12">
        <v>0</v>
      </c>
      <c r="AA987" s="9">
        <v>39.748800000000003</v>
      </c>
      <c r="AB987" t="str">
        <f>IF(AND(SalesData[[#This Row],[Profit]]=0,SalesData[[#This Row],[Sales]]&gt;0),"Zero-Profit Order","OK")</f>
        <v>OK</v>
      </c>
      <c r="AC987" s="9">
        <f>IFERROR(SalesData[[#This Row],[Profit]]/SalesData[[#This Row],[Sales]],0)</f>
        <v>0.28000000000000003</v>
      </c>
      <c r="AE987"/>
    </row>
    <row r="988" spans="1:31" x14ac:dyDescent="0.25">
      <c r="A988">
        <v>5884</v>
      </c>
      <c r="B988" t="s">
        <v>3296</v>
      </c>
      <c r="C988" s="2">
        <v>43058</v>
      </c>
      <c r="D988" s="13">
        <v>42444</v>
      </c>
      <c r="E988" s="8">
        <f>IF(SalesData[[#This Row],[Ship Date]]&lt;SalesData[[#This Row],[Order Date]], SalesData[[#This Row],[Ship Date]], SalesData[[#This Row],[Order Date]])</f>
        <v>42444</v>
      </c>
      <c r="F988" s="8">
        <f>IF(SalesData[[#This Row],[Ship Date]]&lt;SalesData[[#This Row],[Order Date]], SalesData[[#This Row],[Order Date]], SalesData[[#This Row],[Ship Date]])</f>
        <v>43058</v>
      </c>
      <c r="G988" s="11">
        <f>SalesData[[#This Row],[Shipdate fixed]] - SalesData[[#This Row],[Orderdate fixed]]</f>
        <v>614</v>
      </c>
      <c r="H988" s="11">
        <f>YEAR(SalesData[[#This Row],[Orderdate fixed]])</f>
        <v>2016</v>
      </c>
      <c r="I988" s="11" t="str">
        <f>"Q"&amp;ROUNDUP(MONTH(SalesData[[#This Row],[Orderdate fixed]])/3,0)</f>
        <v>Q1</v>
      </c>
      <c r="J988" s="8" t="str">
        <f>TEXT(SalesData[[#This Row],[Orderdate fixed]],"mmm")</f>
        <v>Mar</v>
      </c>
      <c r="K988" t="s">
        <v>22</v>
      </c>
      <c r="L988" t="s">
        <v>1579</v>
      </c>
      <c r="M988" s="14" t="s">
        <v>1580</v>
      </c>
      <c r="N988" t="s">
        <v>81</v>
      </c>
      <c r="O988" t="s">
        <v>26</v>
      </c>
      <c r="P988" t="s">
        <v>310</v>
      </c>
      <c r="Q988" t="s">
        <v>50</v>
      </c>
      <c r="R988" s="5">
        <v>94109</v>
      </c>
      <c r="S988" t="s">
        <v>51</v>
      </c>
      <c r="T988" t="s">
        <v>453</v>
      </c>
      <c r="U988" t="s">
        <v>31</v>
      </c>
      <c r="V988" t="s">
        <v>53</v>
      </c>
      <c r="W988" t="s">
        <v>454</v>
      </c>
      <c r="X988" s="9">
        <v>28.28</v>
      </c>
      <c r="Y988">
        <v>2</v>
      </c>
      <c r="Z988" s="12">
        <v>0</v>
      </c>
      <c r="AA988" s="9">
        <v>7.3528000000000002</v>
      </c>
      <c r="AB988" t="str">
        <f>IF(AND(SalesData[[#This Row],[Profit]]=0,SalesData[[#This Row],[Sales]]&gt;0),"Zero-Profit Order","OK")</f>
        <v>OK</v>
      </c>
      <c r="AC988" s="9">
        <f>IFERROR(SalesData[[#This Row],[Profit]]/SalesData[[#This Row],[Sales]],0)</f>
        <v>0.26</v>
      </c>
      <c r="AE988"/>
    </row>
    <row r="989" spans="1:31" x14ac:dyDescent="0.25">
      <c r="A989">
        <v>8399</v>
      </c>
      <c r="B989" t="s">
        <v>4004</v>
      </c>
      <c r="C989" s="2">
        <v>42269</v>
      </c>
      <c r="D989" s="13">
        <v>42927</v>
      </c>
      <c r="E989" s="8">
        <f>IF(SalesData[[#This Row],[Ship Date]]&lt;SalesData[[#This Row],[Order Date]], SalesData[[#This Row],[Ship Date]], SalesData[[#This Row],[Order Date]])</f>
        <v>42269</v>
      </c>
      <c r="F989" s="8">
        <f>IF(SalesData[[#This Row],[Ship Date]]&lt;SalesData[[#This Row],[Order Date]], SalesData[[#This Row],[Order Date]], SalesData[[#This Row],[Ship Date]])</f>
        <v>42927</v>
      </c>
      <c r="G989" s="11">
        <f>SalesData[[#This Row],[Shipdate fixed]] - SalesData[[#This Row],[Orderdate fixed]]</f>
        <v>658</v>
      </c>
      <c r="H989" s="11">
        <f>YEAR(SalesData[[#This Row],[Orderdate fixed]])</f>
        <v>2015</v>
      </c>
      <c r="I989" s="11" t="str">
        <f>"Q"&amp;ROUNDUP(MONTH(SalesData[[#This Row],[Orderdate fixed]])/3,0)</f>
        <v>Q3</v>
      </c>
      <c r="J989" s="8" t="str">
        <f>TEXT(SalesData[[#This Row],[Orderdate fixed]],"mmm")</f>
        <v>Sep</v>
      </c>
      <c r="K989" t="s">
        <v>22</v>
      </c>
      <c r="L989" t="s">
        <v>3066</v>
      </c>
      <c r="M989" s="14" t="s">
        <v>3067</v>
      </c>
      <c r="N989" t="s">
        <v>90</v>
      </c>
      <c r="O989" t="s">
        <v>26</v>
      </c>
      <c r="P989" t="s">
        <v>859</v>
      </c>
      <c r="Q989" t="s">
        <v>215</v>
      </c>
      <c r="R989" s="5">
        <v>45503</v>
      </c>
      <c r="S989" t="s">
        <v>62</v>
      </c>
      <c r="T989" t="s">
        <v>1145</v>
      </c>
      <c r="U989" t="s">
        <v>31</v>
      </c>
      <c r="V989" t="s">
        <v>35</v>
      </c>
      <c r="W989" t="s">
        <v>1146</v>
      </c>
      <c r="X989" s="9">
        <v>155.37200000000001</v>
      </c>
      <c r="Y989">
        <v>2</v>
      </c>
      <c r="Z989" s="12">
        <v>0.3</v>
      </c>
      <c r="AA989" s="9">
        <v>-35.513599999999997</v>
      </c>
      <c r="AB989" t="str">
        <f>IF(AND(SalesData[[#This Row],[Profit]]=0,SalesData[[#This Row],[Sales]]&gt;0),"Zero-Profit Order","OK")</f>
        <v>OK</v>
      </c>
      <c r="AC989" s="9">
        <f>IFERROR(SalesData[[#This Row],[Profit]]/SalesData[[#This Row],[Sales]],0)</f>
        <v>-0.22857142857142854</v>
      </c>
      <c r="AE989"/>
    </row>
    <row r="990" spans="1:31" x14ac:dyDescent="0.25">
      <c r="A990">
        <v>2759</v>
      </c>
      <c r="B990" t="s">
        <v>2061</v>
      </c>
      <c r="C990" s="2">
        <v>42179</v>
      </c>
      <c r="D990" s="13">
        <v>42444</v>
      </c>
      <c r="E990" s="8">
        <f>IF(SalesData[[#This Row],[Ship Date]]&lt;SalesData[[#This Row],[Order Date]], SalesData[[#This Row],[Ship Date]], SalesData[[#This Row],[Order Date]])</f>
        <v>42179</v>
      </c>
      <c r="F990" s="8">
        <f>IF(SalesData[[#This Row],[Ship Date]]&lt;SalesData[[#This Row],[Order Date]], SalesData[[#This Row],[Order Date]], SalesData[[#This Row],[Ship Date]])</f>
        <v>42444</v>
      </c>
      <c r="G990" s="11">
        <f>SalesData[[#This Row],[Shipdate fixed]] - SalesData[[#This Row],[Orderdate fixed]]</f>
        <v>265</v>
      </c>
      <c r="H990" s="11">
        <f>YEAR(SalesData[[#This Row],[Orderdate fixed]])</f>
        <v>2015</v>
      </c>
      <c r="I990" s="11" t="str">
        <f>"Q"&amp;ROUNDUP(MONTH(SalesData[[#This Row],[Orderdate fixed]])/3,0)</f>
        <v>Q2</v>
      </c>
      <c r="J990" s="8" t="str">
        <f>TEXT(SalesData[[#This Row],[Orderdate fixed]],"mmm")</f>
        <v>Jun</v>
      </c>
      <c r="K990" t="s">
        <v>38</v>
      </c>
      <c r="L990" t="s">
        <v>2062</v>
      </c>
      <c r="M990" s="14" t="s">
        <v>2063</v>
      </c>
      <c r="N990" t="s">
        <v>90</v>
      </c>
      <c r="O990" t="s">
        <v>26</v>
      </c>
      <c r="P990" t="s">
        <v>329</v>
      </c>
      <c r="Q990" t="s">
        <v>648</v>
      </c>
      <c r="R990" s="5">
        <v>31907</v>
      </c>
      <c r="S990" t="s">
        <v>29</v>
      </c>
      <c r="T990" t="s">
        <v>1292</v>
      </c>
      <c r="U990" t="s">
        <v>31</v>
      </c>
      <c r="V990" t="s">
        <v>53</v>
      </c>
      <c r="W990" t="s">
        <v>2003</v>
      </c>
      <c r="X990" s="9">
        <v>76.92</v>
      </c>
      <c r="Y990">
        <v>4</v>
      </c>
      <c r="Z990" s="12">
        <v>0</v>
      </c>
      <c r="AA990" s="9">
        <v>31.537199999999999</v>
      </c>
      <c r="AB990" t="str">
        <f>IF(AND(SalesData[[#This Row],[Profit]]=0,SalesData[[#This Row],[Sales]]&gt;0),"Zero-Profit Order","OK")</f>
        <v>OK</v>
      </c>
      <c r="AC990" s="9">
        <f>IFERROR(SalesData[[#This Row],[Profit]]/SalesData[[#This Row],[Sales]],0)</f>
        <v>0.41</v>
      </c>
      <c r="AE990"/>
    </row>
    <row r="991" spans="1:31" x14ac:dyDescent="0.25">
      <c r="A991">
        <v>1314</v>
      </c>
      <c r="B991" t="s">
        <v>1169</v>
      </c>
      <c r="C991" s="2">
        <v>43714</v>
      </c>
      <c r="D991" s="13">
        <v>42379</v>
      </c>
      <c r="E991" s="8">
        <f>IF(SalesData[[#This Row],[Ship Date]]&lt;SalesData[[#This Row],[Order Date]], SalesData[[#This Row],[Ship Date]], SalesData[[#This Row],[Order Date]])</f>
        <v>42379</v>
      </c>
      <c r="F991" s="8">
        <f>IF(SalesData[[#This Row],[Ship Date]]&lt;SalesData[[#This Row],[Order Date]], SalesData[[#This Row],[Order Date]], SalesData[[#This Row],[Ship Date]])</f>
        <v>43714</v>
      </c>
      <c r="G991" s="11">
        <f>SalesData[[#This Row],[Shipdate fixed]] - SalesData[[#This Row],[Orderdate fixed]]</f>
        <v>1335</v>
      </c>
      <c r="H991" s="11">
        <f>YEAR(SalesData[[#This Row],[Orderdate fixed]])</f>
        <v>2016</v>
      </c>
      <c r="I991" s="11" t="str">
        <f>"Q"&amp;ROUNDUP(MONTH(SalesData[[#This Row],[Orderdate fixed]])/3,0)</f>
        <v>Q1</v>
      </c>
      <c r="J991" s="8" t="str">
        <f>TEXT(SalesData[[#This Row],[Orderdate fixed]],"mmm")</f>
        <v>Jan</v>
      </c>
      <c r="K991" t="s">
        <v>38</v>
      </c>
      <c r="L991" t="s">
        <v>472</v>
      </c>
      <c r="M991" s="14" t="s">
        <v>473</v>
      </c>
      <c r="N991" t="s">
        <v>25</v>
      </c>
      <c r="O991" t="s">
        <v>26</v>
      </c>
      <c r="P991" t="s">
        <v>329</v>
      </c>
      <c r="Q991" t="s">
        <v>215</v>
      </c>
      <c r="R991" s="5">
        <v>43229</v>
      </c>
      <c r="S991" t="s">
        <v>62</v>
      </c>
      <c r="T991" t="s">
        <v>802</v>
      </c>
      <c r="U991" t="s">
        <v>31</v>
      </c>
      <c r="V991" t="s">
        <v>35</v>
      </c>
      <c r="W991" t="s">
        <v>803</v>
      </c>
      <c r="X991" s="9">
        <v>155.37200000000001</v>
      </c>
      <c r="Y991">
        <v>2</v>
      </c>
      <c r="Z991" s="12">
        <v>0.3</v>
      </c>
      <c r="AA991" s="9">
        <v>-13.317600000000001</v>
      </c>
      <c r="AB991" t="str">
        <f>IF(AND(SalesData[[#This Row],[Profit]]=0,SalesData[[#This Row],[Sales]]&gt;0),"Zero-Profit Order","OK")</f>
        <v>OK</v>
      </c>
      <c r="AC991" s="9">
        <f>IFERROR(SalesData[[#This Row],[Profit]]/SalesData[[#This Row],[Sales]],0)</f>
        <v>-8.5714285714285715E-2</v>
      </c>
      <c r="AE991"/>
    </row>
    <row r="992" spans="1:31" x14ac:dyDescent="0.25">
      <c r="A992">
        <v>8955</v>
      </c>
      <c r="B992" t="s">
        <v>4133</v>
      </c>
      <c r="C992" s="2">
        <v>41737</v>
      </c>
      <c r="D992" s="13">
        <v>41920</v>
      </c>
      <c r="E992" s="8">
        <f>IF(SalesData[[#This Row],[Ship Date]]&lt;SalesData[[#This Row],[Order Date]], SalesData[[#This Row],[Ship Date]], SalesData[[#This Row],[Order Date]])</f>
        <v>41737</v>
      </c>
      <c r="F992" s="8">
        <f>IF(SalesData[[#This Row],[Ship Date]]&lt;SalesData[[#This Row],[Order Date]], SalesData[[#This Row],[Order Date]], SalesData[[#This Row],[Ship Date]])</f>
        <v>41920</v>
      </c>
      <c r="G992" s="11">
        <f>SalesData[[#This Row],[Shipdate fixed]] - SalesData[[#This Row],[Orderdate fixed]]</f>
        <v>183</v>
      </c>
      <c r="H992" s="11">
        <f>YEAR(SalesData[[#This Row],[Orderdate fixed]])</f>
        <v>2014</v>
      </c>
      <c r="I992" s="11" t="str">
        <f>"Q"&amp;ROUNDUP(MONTH(SalesData[[#This Row],[Orderdate fixed]])/3,0)</f>
        <v>Q2</v>
      </c>
      <c r="J992" s="8" t="str">
        <f>TEXT(SalesData[[#This Row],[Orderdate fixed]],"mmm")</f>
        <v>Apr</v>
      </c>
      <c r="K992" t="s">
        <v>22</v>
      </c>
      <c r="L992" t="s">
        <v>946</v>
      </c>
      <c r="M992" s="14" t="s">
        <v>947</v>
      </c>
      <c r="N992" t="s">
        <v>25</v>
      </c>
      <c r="O992" t="s">
        <v>26</v>
      </c>
      <c r="P992" t="s">
        <v>587</v>
      </c>
      <c r="Q992" t="s">
        <v>42</v>
      </c>
      <c r="R992" s="5">
        <v>32216</v>
      </c>
      <c r="S992" t="s">
        <v>29</v>
      </c>
      <c r="T992" t="s">
        <v>1584</v>
      </c>
      <c r="U992" t="s">
        <v>31</v>
      </c>
      <c r="V992" t="s">
        <v>32</v>
      </c>
      <c r="W992" t="s">
        <v>1585</v>
      </c>
      <c r="X992" s="9">
        <v>155.45599999999999</v>
      </c>
      <c r="Y992">
        <v>4</v>
      </c>
      <c r="Z992" s="12">
        <v>0.2</v>
      </c>
      <c r="AA992" s="9">
        <v>-7.7728000000000002</v>
      </c>
      <c r="AB992" t="str">
        <f>IF(AND(SalesData[[#This Row],[Profit]]=0,SalesData[[#This Row],[Sales]]&gt;0),"Zero-Profit Order","OK")</f>
        <v>OK</v>
      </c>
      <c r="AC992" s="9">
        <f>IFERROR(SalesData[[#This Row],[Profit]]/SalesData[[#This Row],[Sales]],0)</f>
        <v>-0.05</v>
      </c>
      <c r="AE992"/>
    </row>
    <row r="993" spans="1:31" x14ac:dyDescent="0.25">
      <c r="A993">
        <v>1018</v>
      </c>
      <c r="B993" t="s">
        <v>955</v>
      </c>
      <c r="C993" s="2">
        <v>41893</v>
      </c>
      <c r="D993" s="13">
        <v>42284</v>
      </c>
      <c r="E993" s="8">
        <f>IF(SalesData[[#This Row],[Ship Date]]&lt;SalesData[[#This Row],[Order Date]], SalesData[[#This Row],[Ship Date]], SalesData[[#This Row],[Order Date]])</f>
        <v>41893</v>
      </c>
      <c r="F993" s="8">
        <f>IF(SalesData[[#This Row],[Ship Date]]&lt;SalesData[[#This Row],[Order Date]], SalesData[[#This Row],[Order Date]], SalesData[[#This Row],[Ship Date]])</f>
        <v>42284</v>
      </c>
      <c r="G993" s="11">
        <f>SalesData[[#This Row],[Shipdate fixed]] - SalesData[[#This Row],[Orderdate fixed]]</f>
        <v>391</v>
      </c>
      <c r="H993" s="11">
        <f>YEAR(SalesData[[#This Row],[Orderdate fixed]])</f>
        <v>2014</v>
      </c>
      <c r="I993" s="11" t="str">
        <f>"Q"&amp;ROUNDUP(MONTH(SalesData[[#This Row],[Orderdate fixed]])/3,0)</f>
        <v>Q3</v>
      </c>
      <c r="J993" s="8" t="str">
        <f>TEXT(SalesData[[#This Row],[Orderdate fixed]],"mmm")</f>
        <v>Sep</v>
      </c>
      <c r="K993" t="s">
        <v>38</v>
      </c>
      <c r="L993" t="s">
        <v>956</v>
      </c>
      <c r="M993" s="14" t="s">
        <v>957</v>
      </c>
      <c r="N993" t="s">
        <v>81</v>
      </c>
      <c r="O993" t="s">
        <v>26</v>
      </c>
      <c r="P993" t="s">
        <v>158</v>
      </c>
      <c r="Q993" t="s">
        <v>109</v>
      </c>
      <c r="R993" s="5">
        <v>10011</v>
      </c>
      <c r="S993" t="s">
        <v>62</v>
      </c>
      <c r="T993" t="s">
        <v>860</v>
      </c>
      <c r="U993" t="s">
        <v>31</v>
      </c>
      <c r="V993" t="s">
        <v>53</v>
      </c>
      <c r="W993" t="s">
        <v>861</v>
      </c>
      <c r="X993" s="9">
        <v>155.82</v>
      </c>
      <c r="Y993">
        <v>3</v>
      </c>
      <c r="Z993" s="12">
        <v>0</v>
      </c>
      <c r="AA993" s="9">
        <v>63.886200000000002</v>
      </c>
      <c r="AB993" t="str">
        <f>IF(AND(SalesData[[#This Row],[Profit]]=0,SalesData[[#This Row],[Sales]]&gt;0),"Zero-Profit Order","OK")</f>
        <v>OK</v>
      </c>
      <c r="AC993" s="9">
        <f>IFERROR(SalesData[[#This Row],[Profit]]/SalesData[[#This Row],[Sales]],0)</f>
        <v>0.41000000000000003</v>
      </c>
      <c r="AE993"/>
    </row>
    <row r="994" spans="1:31" x14ac:dyDescent="0.25">
      <c r="A994">
        <v>6550</v>
      </c>
      <c r="B994" t="s">
        <v>3488</v>
      </c>
      <c r="C994" s="2">
        <v>43512</v>
      </c>
      <c r="D994" s="13">
        <v>42012</v>
      </c>
      <c r="E994" s="8">
        <f>IF(SalesData[[#This Row],[Ship Date]]&lt;SalesData[[#This Row],[Order Date]], SalesData[[#This Row],[Ship Date]], SalesData[[#This Row],[Order Date]])</f>
        <v>42012</v>
      </c>
      <c r="F994" s="8">
        <f>IF(SalesData[[#This Row],[Ship Date]]&lt;SalesData[[#This Row],[Order Date]], SalesData[[#This Row],[Order Date]], SalesData[[#This Row],[Ship Date]])</f>
        <v>43512</v>
      </c>
      <c r="G994" s="11">
        <f>SalesData[[#This Row],[Shipdate fixed]] - SalesData[[#This Row],[Orderdate fixed]]</f>
        <v>1500</v>
      </c>
      <c r="H994" s="11">
        <f>YEAR(SalesData[[#This Row],[Orderdate fixed]])</f>
        <v>2015</v>
      </c>
      <c r="I994" s="11" t="str">
        <f>"Q"&amp;ROUNDUP(MONTH(SalesData[[#This Row],[Orderdate fixed]])/3,0)</f>
        <v>Q1</v>
      </c>
      <c r="J994" s="8" t="str">
        <f>TEXT(SalesData[[#This Row],[Orderdate fixed]],"mmm")</f>
        <v>Jan</v>
      </c>
      <c r="K994" t="s">
        <v>78</v>
      </c>
      <c r="L994" t="s">
        <v>2580</v>
      </c>
      <c r="M994" s="14" t="s">
        <v>2581</v>
      </c>
      <c r="N994" t="s">
        <v>90</v>
      </c>
      <c r="O994" t="s">
        <v>26</v>
      </c>
      <c r="P994" t="s">
        <v>306</v>
      </c>
      <c r="Q994" t="s">
        <v>152</v>
      </c>
      <c r="R994" s="5">
        <v>55044</v>
      </c>
      <c r="S994" t="s">
        <v>84</v>
      </c>
      <c r="T994" t="s">
        <v>984</v>
      </c>
      <c r="U994" t="s">
        <v>31</v>
      </c>
      <c r="V994" t="s">
        <v>35</v>
      </c>
      <c r="W994" t="s">
        <v>985</v>
      </c>
      <c r="X994" s="9">
        <v>155.88</v>
      </c>
      <c r="Y994">
        <v>6</v>
      </c>
      <c r="Z994" s="12">
        <v>0</v>
      </c>
      <c r="AA994" s="9">
        <v>38.97</v>
      </c>
      <c r="AB994" t="str">
        <f>IF(AND(SalesData[[#This Row],[Profit]]=0,SalesData[[#This Row],[Sales]]&gt;0),"Zero-Profit Order","OK")</f>
        <v>OK</v>
      </c>
      <c r="AC994" s="9">
        <f>IFERROR(SalesData[[#This Row],[Profit]]/SalesData[[#This Row],[Sales]],0)</f>
        <v>0.25</v>
      </c>
      <c r="AE994"/>
    </row>
    <row r="995" spans="1:31" x14ac:dyDescent="0.25">
      <c r="A995">
        <v>1462</v>
      </c>
      <c r="B995" t="s">
        <v>1273</v>
      </c>
      <c r="C995" s="2">
        <v>42178</v>
      </c>
      <c r="D995" s="13">
        <v>42444</v>
      </c>
      <c r="E995" s="8">
        <f>IF(SalesData[[#This Row],[Ship Date]]&lt;SalesData[[#This Row],[Order Date]], SalesData[[#This Row],[Ship Date]], SalesData[[#This Row],[Order Date]])</f>
        <v>42178</v>
      </c>
      <c r="F995" s="8">
        <f>IF(SalesData[[#This Row],[Ship Date]]&lt;SalesData[[#This Row],[Order Date]], SalesData[[#This Row],[Order Date]], SalesData[[#This Row],[Ship Date]])</f>
        <v>42444</v>
      </c>
      <c r="G995" s="11">
        <f>SalesData[[#This Row],[Shipdate fixed]] - SalesData[[#This Row],[Orderdate fixed]]</f>
        <v>266</v>
      </c>
      <c r="H995" s="11">
        <f>YEAR(SalesData[[#This Row],[Orderdate fixed]])</f>
        <v>2015</v>
      </c>
      <c r="I995" s="11" t="str">
        <f>"Q"&amp;ROUNDUP(MONTH(SalesData[[#This Row],[Orderdate fixed]])/3,0)</f>
        <v>Q2</v>
      </c>
      <c r="J995" s="8" t="str">
        <f>TEXT(SalesData[[#This Row],[Orderdate fixed]],"mmm")</f>
        <v>Jun</v>
      </c>
      <c r="K995" t="s">
        <v>38</v>
      </c>
      <c r="L995" t="s">
        <v>1274</v>
      </c>
      <c r="M995" s="14" t="s">
        <v>1275</v>
      </c>
      <c r="N995" t="s">
        <v>25</v>
      </c>
      <c r="O995" t="s">
        <v>26</v>
      </c>
      <c r="P995" t="s">
        <v>1276</v>
      </c>
      <c r="Q995" t="s">
        <v>344</v>
      </c>
      <c r="R995" s="5">
        <v>8360</v>
      </c>
      <c r="S995" t="s">
        <v>62</v>
      </c>
      <c r="T995" t="s">
        <v>765</v>
      </c>
      <c r="U995" t="s">
        <v>31</v>
      </c>
      <c r="V995" t="s">
        <v>44</v>
      </c>
      <c r="W995" t="s">
        <v>766</v>
      </c>
      <c r="X995" s="9">
        <v>244.006</v>
      </c>
      <c r="Y995">
        <v>2</v>
      </c>
      <c r="Z995" s="12">
        <v>0.3</v>
      </c>
      <c r="AA995" s="9">
        <v>-31.372199999999999</v>
      </c>
      <c r="AB995" t="str">
        <f>IF(AND(SalesData[[#This Row],[Profit]]=0,SalesData[[#This Row],[Sales]]&gt;0),"Zero-Profit Order","OK")</f>
        <v>OK</v>
      </c>
      <c r="AC995" s="9">
        <f>IFERROR(SalesData[[#This Row],[Profit]]/SalesData[[#This Row],[Sales]],0)</f>
        <v>-0.12857142857142856</v>
      </c>
      <c r="AE995"/>
    </row>
    <row r="996" spans="1:31" x14ac:dyDescent="0.25">
      <c r="A996">
        <v>751</v>
      </c>
      <c r="B996" t="s">
        <v>753</v>
      </c>
      <c r="C996" s="2">
        <v>42262</v>
      </c>
      <c r="D996" s="13">
        <v>42896</v>
      </c>
      <c r="E996" s="8">
        <f>IF(SalesData[[#This Row],[Ship Date]]&lt;SalesData[[#This Row],[Order Date]], SalesData[[#This Row],[Ship Date]], SalesData[[#This Row],[Order Date]])</f>
        <v>42262</v>
      </c>
      <c r="F996" s="8">
        <f>IF(SalesData[[#This Row],[Ship Date]]&lt;SalesData[[#This Row],[Order Date]], SalesData[[#This Row],[Order Date]], SalesData[[#This Row],[Ship Date]])</f>
        <v>42896</v>
      </c>
      <c r="G996" s="11">
        <f>SalesData[[#This Row],[Shipdate fixed]] - SalesData[[#This Row],[Orderdate fixed]]</f>
        <v>634</v>
      </c>
      <c r="H996" s="11">
        <f>YEAR(SalesData[[#This Row],[Orderdate fixed]])</f>
        <v>2015</v>
      </c>
      <c r="I996" s="11" t="str">
        <f>"Q"&amp;ROUNDUP(MONTH(SalesData[[#This Row],[Orderdate fixed]])/3,0)</f>
        <v>Q3</v>
      </c>
      <c r="J996" s="8" t="str">
        <f>TEXT(SalesData[[#This Row],[Orderdate fixed]],"mmm")</f>
        <v>Sep</v>
      </c>
      <c r="K996" t="s">
        <v>38</v>
      </c>
      <c r="L996" t="s">
        <v>754</v>
      </c>
      <c r="M996" s="14" t="s">
        <v>755</v>
      </c>
      <c r="N996" t="s">
        <v>25</v>
      </c>
      <c r="O996" t="s">
        <v>26</v>
      </c>
      <c r="P996" t="s">
        <v>756</v>
      </c>
      <c r="Q996" t="s">
        <v>272</v>
      </c>
      <c r="R996" s="5">
        <v>48183</v>
      </c>
      <c r="S996" t="s">
        <v>84</v>
      </c>
      <c r="T996" t="s">
        <v>757</v>
      </c>
      <c r="U996" t="s">
        <v>31</v>
      </c>
      <c r="V996" t="s">
        <v>53</v>
      </c>
      <c r="W996" t="s">
        <v>758</v>
      </c>
      <c r="X996" s="9">
        <v>157.74</v>
      </c>
      <c r="Y996">
        <v>11</v>
      </c>
      <c r="Z996" s="12">
        <v>0</v>
      </c>
      <c r="AA996" s="9">
        <v>56.7864</v>
      </c>
      <c r="AB996" t="str">
        <f>IF(AND(SalesData[[#This Row],[Profit]]=0,SalesData[[#This Row],[Sales]]&gt;0),"Zero-Profit Order","OK")</f>
        <v>OK</v>
      </c>
      <c r="AC996" s="9">
        <f>IFERROR(SalesData[[#This Row],[Profit]]/SalesData[[#This Row],[Sales]],0)</f>
        <v>0.36</v>
      </c>
      <c r="AE996"/>
    </row>
    <row r="997" spans="1:31" x14ac:dyDescent="0.25">
      <c r="A997">
        <v>8984</v>
      </c>
      <c r="B997" t="s">
        <v>4143</v>
      </c>
      <c r="C997" s="2">
        <v>42102</v>
      </c>
      <c r="D997" s="13">
        <v>42707</v>
      </c>
      <c r="E997" s="8">
        <f>IF(SalesData[[#This Row],[Ship Date]]&lt;SalesData[[#This Row],[Order Date]], SalesData[[#This Row],[Ship Date]], SalesData[[#This Row],[Order Date]])</f>
        <v>42102</v>
      </c>
      <c r="F997" s="8">
        <f>IF(SalesData[[#This Row],[Ship Date]]&lt;SalesData[[#This Row],[Order Date]], SalesData[[#This Row],[Order Date]], SalesData[[#This Row],[Ship Date]])</f>
        <v>42707</v>
      </c>
      <c r="G997" s="11">
        <f>SalesData[[#This Row],[Shipdate fixed]] - SalesData[[#This Row],[Orderdate fixed]]</f>
        <v>605</v>
      </c>
      <c r="H997" s="11">
        <f>YEAR(SalesData[[#This Row],[Orderdate fixed]])</f>
        <v>2015</v>
      </c>
      <c r="I997" s="11" t="str">
        <f>"Q"&amp;ROUNDUP(MONTH(SalesData[[#This Row],[Orderdate fixed]])/3,0)</f>
        <v>Q2</v>
      </c>
      <c r="J997" s="8" t="str">
        <f>TEXT(SalesData[[#This Row],[Orderdate fixed]],"mmm")</f>
        <v>Apr</v>
      </c>
      <c r="K997" t="s">
        <v>38</v>
      </c>
      <c r="L997" t="s">
        <v>162</v>
      </c>
      <c r="M997" s="14" t="s">
        <v>163</v>
      </c>
      <c r="N997" t="s">
        <v>25</v>
      </c>
      <c r="O997" t="s">
        <v>26</v>
      </c>
      <c r="P997" t="s">
        <v>120</v>
      </c>
      <c r="Q997" t="s">
        <v>121</v>
      </c>
      <c r="R997" s="5">
        <v>60623</v>
      </c>
      <c r="S997" t="s">
        <v>84</v>
      </c>
      <c r="T997" t="s">
        <v>202</v>
      </c>
      <c r="U997" t="s">
        <v>31</v>
      </c>
      <c r="V997" t="s">
        <v>53</v>
      </c>
      <c r="W997" t="s">
        <v>203</v>
      </c>
      <c r="X997" s="9">
        <v>159.04</v>
      </c>
      <c r="Y997">
        <v>5</v>
      </c>
      <c r="Z997" s="12">
        <v>0.6</v>
      </c>
      <c r="AA997" s="9">
        <v>-194.82400000000001</v>
      </c>
      <c r="AB997" t="str">
        <f>IF(AND(SalesData[[#This Row],[Profit]]=0,SalesData[[#This Row],[Sales]]&gt;0),"Zero-Profit Order","OK")</f>
        <v>OK</v>
      </c>
      <c r="AC997" s="9">
        <f>IFERROR(SalesData[[#This Row],[Profit]]/SalesData[[#This Row],[Sales]],0)</f>
        <v>-1.2250000000000001</v>
      </c>
      <c r="AE997"/>
    </row>
    <row r="998" spans="1:31" x14ac:dyDescent="0.25">
      <c r="A998">
        <v>8850</v>
      </c>
      <c r="B998" t="s">
        <v>4104</v>
      </c>
      <c r="C998" s="2">
        <v>41824</v>
      </c>
      <c r="D998" s="13">
        <v>42101</v>
      </c>
      <c r="E998" s="8">
        <f>IF(SalesData[[#This Row],[Ship Date]]&lt;SalesData[[#This Row],[Order Date]], SalesData[[#This Row],[Ship Date]], SalesData[[#This Row],[Order Date]])</f>
        <v>41824</v>
      </c>
      <c r="F998" s="8">
        <f>IF(SalesData[[#This Row],[Ship Date]]&lt;SalesData[[#This Row],[Order Date]], SalesData[[#This Row],[Order Date]], SalesData[[#This Row],[Ship Date]])</f>
        <v>42101</v>
      </c>
      <c r="G998" s="11">
        <f>SalesData[[#This Row],[Shipdate fixed]] - SalesData[[#This Row],[Orderdate fixed]]</f>
        <v>277</v>
      </c>
      <c r="H998" s="11">
        <f>YEAR(SalesData[[#This Row],[Orderdate fixed]])</f>
        <v>2014</v>
      </c>
      <c r="I998" s="11" t="str">
        <f>"Q"&amp;ROUNDUP(MONTH(SalesData[[#This Row],[Orderdate fixed]])/3,0)</f>
        <v>Q3</v>
      </c>
      <c r="J998" s="8" t="str">
        <f>TEXT(SalesData[[#This Row],[Orderdate fixed]],"mmm")</f>
        <v>Jul</v>
      </c>
      <c r="K998" t="s">
        <v>78</v>
      </c>
      <c r="L998" t="s">
        <v>1516</v>
      </c>
      <c r="M998" s="14" t="s">
        <v>1517</v>
      </c>
      <c r="N998" t="s">
        <v>81</v>
      </c>
      <c r="O998" t="s">
        <v>26</v>
      </c>
      <c r="P998" t="s">
        <v>1998</v>
      </c>
      <c r="Q998" t="s">
        <v>1017</v>
      </c>
      <c r="R998" s="5">
        <v>27604</v>
      </c>
      <c r="S998" t="s">
        <v>29</v>
      </c>
      <c r="T998" t="s">
        <v>1102</v>
      </c>
      <c r="U998" t="s">
        <v>31</v>
      </c>
      <c r="V998" t="s">
        <v>53</v>
      </c>
      <c r="W998" t="s">
        <v>1103</v>
      </c>
      <c r="X998" s="9">
        <v>159.84</v>
      </c>
      <c r="Y998">
        <v>10</v>
      </c>
      <c r="Z998" s="12">
        <v>0.2</v>
      </c>
      <c r="AA998" s="9">
        <v>45.954000000000001</v>
      </c>
      <c r="AB998" t="str">
        <f>IF(AND(SalesData[[#This Row],[Profit]]=0,SalesData[[#This Row],[Sales]]&gt;0),"Zero-Profit Order","OK")</f>
        <v>OK</v>
      </c>
      <c r="AC998" s="9">
        <f>IFERROR(SalesData[[#This Row],[Profit]]/SalesData[[#This Row],[Sales]],0)</f>
        <v>0.28749999999999998</v>
      </c>
      <c r="AE998"/>
    </row>
    <row r="999" spans="1:31" x14ac:dyDescent="0.25">
      <c r="A999">
        <v>7415</v>
      </c>
      <c r="B999" t="s">
        <v>3728</v>
      </c>
      <c r="C999" s="2">
        <v>43059</v>
      </c>
      <c r="D999" s="13">
        <v>42444</v>
      </c>
      <c r="E999" s="8">
        <f>IF(SalesData[[#This Row],[Ship Date]]&lt;SalesData[[#This Row],[Order Date]], SalesData[[#This Row],[Ship Date]], SalesData[[#This Row],[Order Date]])</f>
        <v>42444</v>
      </c>
      <c r="F999" s="8">
        <f>IF(SalesData[[#This Row],[Ship Date]]&lt;SalesData[[#This Row],[Order Date]], SalesData[[#This Row],[Order Date]], SalesData[[#This Row],[Ship Date]])</f>
        <v>43059</v>
      </c>
      <c r="G999" s="11">
        <f>SalesData[[#This Row],[Shipdate fixed]] - SalesData[[#This Row],[Orderdate fixed]]</f>
        <v>615</v>
      </c>
      <c r="H999" s="11">
        <f>YEAR(SalesData[[#This Row],[Orderdate fixed]])</f>
        <v>2016</v>
      </c>
      <c r="I999" s="11" t="str">
        <f>"Q"&amp;ROUNDUP(MONTH(SalesData[[#This Row],[Orderdate fixed]])/3,0)</f>
        <v>Q1</v>
      </c>
      <c r="J999" s="8" t="str">
        <f>TEXT(SalesData[[#This Row],[Orderdate fixed]],"mmm")</f>
        <v>Mar</v>
      </c>
      <c r="K999" t="s">
        <v>22</v>
      </c>
      <c r="L999" t="s">
        <v>2054</v>
      </c>
      <c r="M999" s="14" t="s">
        <v>2055</v>
      </c>
      <c r="N999" t="s">
        <v>81</v>
      </c>
      <c r="O999" t="s">
        <v>26</v>
      </c>
      <c r="P999" t="s">
        <v>60</v>
      </c>
      <c r="Q999" t="s">
        <v>61</v>
      </c>
      <c r="R999" s="5">
        <v>19134</v>
      </c>
      <c r="S999" t="s">
        <v>62</v>
      </c>
      <c r="T999" t="s">
        <v>230</v>
      </c>
      <c r="U999" t="s">
        <v>31</v>
      </c>
      <c r="V999" t="s">
        <v>35</v>
      </c>
      <c r="W999" t="s">
        <v>231</v>
      </c>
      <c r="X999" s="9">
        <v>386.68</v>
      </c>
      <c r="Y999">
        <v>2</v>
      </c>
      <c r="Z999" s="12">
        <v>0.3</v>
      </c>
      <c r="AA999" s="9">
        <v>-5.524</v>
      </c>
      <c r="AB999" t="str">
        <f>IF(AND(SalesData[[#This Row],[Profit]]=0,SalesData[[#This Row],[Sales]]&gt;0),"Zero-Profit Order","OK")</f>
        <v>OK</v>
      </c>
      <c r="AC999" s="9">
        <f>IFERROR(SalesData[[#This Row],[Profit]]/SalesData[[#This Row],[Sales]],0)</f>
        <v>-1.4285714285714285E-2</v>
      </c>
      <c r="AE999"/>
    </row>
    <row r="1000" spans="1:31" x14ac:dyDescent="0.25">
      <c r="A1000">
        <v>4111</v>
      </c>
      <c r="B1000" t="s">
        <v>2698</v>
      </c>
      <c r="C1000" s="2">
        <v>42959</v>
      </c>
      <c r="D1000" s="13">
        <v>42370</v>
      </c>
      <c r="E1000" s="8">
        <f>IF(SalesData[[#This Row],[Ship Date]]&lt;SalesData[[#This Row],[Order Date]], SalesData[[#This Row],[Ship Date]], SalesData[[#This Row],[Order Date]])</f>
        <v>42370</v>
      </c>
      <c r="F1000" s="8">
        <f>IF(SalesData[[#This Row],[Ship Date]]&lt;SalesData[[#This Row],[Order Date]], SalesData[[#This Row],[Order Date]], SalesData[[#This Row],[Ship Date]])</f>
        <v>42959</v>
      </c>
      <c r="G1000" s="11">
        <f>SalesData[[#This Row],[Shipdate fixed]] - SalesData[[#This Row],[Orderdate fixed]]</f>
        <v>589</v>
      </c>
      <c r="H1000" s="11">
        <f>YEAR(SalesData[[#This Row],[Orderdate fixed]])</f>
        <v>2016</v>
      </c>
      <c r="I1000" s="11" t="str">
        <f>"Q"&amp;ROUNDUP(MONTH(SalesData[[#This Row],[Orderdate fixed]])/3,0)</f>
        <v>Q1</v>
      </c>
      <c r="J1000" s="8" t="str">
        <f>TEXT(SalesData[[#This Row],[Orderdate fixed]],"mmm")</f>
        <v>Jan</v>
      </c>
      <c r="K1000" t="s">
        <v>38</v>
      </c>
      <c r="L1000" t="s">
        <v>2699</v>
      </c>
      <c r="M1000" s="14" t="s">
        <v>2700</v>
      </c>
      <c r="N1000" t="s">
        <v>81</v>
      </c>
      <c r="O1000" t="s">
        <v>26</v>
      </c>
      <c r="P1000" t="s">
        <v>271</v>
      </c>
      <c r="Q1000" t="s">
        <v>272</v>
      </c>
      <c r="R1000" s="5">
        <v>48227</v>
      </c>
      <c r="S1000" t="s">
        <v>84</v>
      </c>
      <c r="T1000" t="s">
        <v>2701</v>
      </c>
      <c r="U1000" t="s">
        <v>31</v>
      </c>
      <c r="V1000" t="s">
        <v>32</v>
      </c>
      <c r="W1000" t="s">
        <v>2702</v>
      </c>
      <c r="X1000" s="9">
        <v>160.97999999999999</v>
      </c>
      <c r="Y1000">
        <v>1</v>
      </c>
      <c r="Z1000" s="12">
        <v>0</v>
      </c>
      <c r="AA1000" s="9">
        <v>20.927399999999999</v>
      </c>
      <c r="AB1000" t="str">
        <f>IF(AND(SalesData[[#This Row],[Profit]]=0,SalesData[[#This Row],[Sales]]&gt;0),"Zero-Profit Order","OK")</f>
        <v>OK</v>
      </c>
      <c r="AC1000" s="9">
        <f>IFERROR(SalesData[[#This Row],[Profit]]/SalesData[[#This Row],[Sales]],0)</f>
        <v>0.13</v>
      </c>
      <c r="AE1000"/>
    </row>
    <row r="1001" spans="1:31" x14ac:dyDescent="0.25">
      <c r="A1001">
        <v>5960</v>
      </c>
      <c r="B1001" t="s">
        <v>3311</v>
      </c>
      <c r="C1001" s="2">
        <v>42194</v>
      </c>
      <c r="D1001" s="13">
        <v>42444</v>
      </c>
      <c r="E1001" s="8">
        <f>IF(SalesData[[#This Row],[Ship Date]]&lt;SalesData[[#This Row],[Order Date]], SalesData[[#This Row],[Ship Date]], SalesData[[#This Row],[Order Date]])</f>
        <v>42194</v>
      </c>
      <c r="F1001" s="8">
        <f>IF(SalesData[[#This Row],[Ship Date]]&lt;SalesData[[#This Row],[Order Date]], SalesData[[#This Row],[Order Date]], SalesData[[#This Row],[Ship Date]])</f>
        <v>42444</v>
      </c>
      <c r="G1001" s="11">
        <f>SalesData[[#This Row],[Shipdate fixed]] - SalesData[[#This Row],[Orderdate fixed]]</f>
        <v>250</v>
      </c>
      <c r="H1001" s="11">
        <f>YEAR(SalesData[[#This Row],[Orderdate fixed]])</f>
        <v>2015</v>
      </c>
      <c r="I1001" s="11" t="str">
        <f>"Q"&amp;ROUNDUP(MONTH(SalesData[[#This Row],[Orderdate fixed]])/3,0)</f>
        <v>Q3</v>
      </c>
      <c r="J1001" s="8" t="str">
        <f>TEXT(SalesData[[#This Row],[Orderdate fixed]],"mmm")</f>
        <v>Jul</v>
      </c>
      <c r="K1001" t="s">
        <v>22</v>
      </c>
      <c r="L1001" t="s">
        <v>425</v>
      </c>
      <c r="M1001" s="14" t="s">
        <v>426</v>
      </c>
      <c r="N1001" t="s">
        <v>81</v>
      </c>
      <c r="O1001" t="s">
        <v>26</v>
      </c>
      <c r="P1001" t="s">
        <v>310</v>
      </c>
      <c r="Q1001" t="s">
        <v>50</v>
      </c>
      <c r="R1001" s="5">
        <v>94109</v>
      </c>
      <c r="S1001" t="s">
        <v>51</v>
      </c>
      <c r="T1001" t="s">
        <v>776</v>
      </c>
      <c r="U1001" t="s">
        <v>31</v>
      </c>
      <c r="V1001" t="s">
        <v>35</v>
      </c>
      <c r="W1001" t="s">
        <v>777</v>
      </c>
      <c r="X1001" s="9">
        <v>770.35199999999998</v>
      </c>
      <c r="Y1001">
        <v>3</v>
      </c>
      <c r="Z1001" s="12">
        <v>0.2</v>
      </c>
      <c r="AA1001" s="9">
        <v>77.035200000000003</v>
      </c>
      <c r="AB1001" t="str">
        <f>IF(AND(SalesData[[#This Row],[Profit]]=0,SalesData[[#This Row],[Sales]]&gt;0),"Zero-Profit Order","OK")</f>
        <v>OK</v>
      </c>
      <c r="AC1001" s="9">
        <f>IFERROR(SalesData[[#This Row],[Profit]]/SalesData[[#This Row],[Sales]],0)</f>
        <v>0.1</v>
      </c>
      <c r="AE1001"/>
    </row>
    <row r="1002" spans="1:31" x14ac:dyDescent="0.25">
      <c r="A1002">
        <v>8125</v>
      </c>
      <c r="B1002" t="s">
        <v>3925</v>
      </c>
      <c r="C1002" s="2">
        <v>42369</v>
      </c>
      <c r="D1002" s="13">
        <v>43078</v>
      </c>
      <c r="E1002" s="8">
        <f>IF(SalesData[[#This Row],[Ship Date]]&lt;SalesData[[#This Row],[Order Date]], SalesData[[#This Row],[Ship Date]], SalesData[[#This Row],[Order Date]])</f>
        <v>42369</v>
      </c>
      <c r="F1002" s="8">
        <f>IF(SalesData[[#This Row],[Ship Date]]&lt;SalesData[[#This Row],[Order Date]], SalesData[[#This Row],[Order Date]], SalesData[[#This Row],[Ship Date]])</f>
        <v>43078</v>
      </c>
      <c r="G1002" s="11">
        <f>SalesData[[#This Row],[Shipdate fixed]] - SalesData[[#This Row],[Orderdate fixed]]</f>
        <v>709</v>
      </c>
      <c r="H1002" s="11">
        <f>YEAR(SalesData[[#This Row],[Orderdate fixed]])</f>
        <v>2015</v>
      </c>
      <c r="I1002" s="11" t="str">
        <f>"Q"&amp;ROUNDUP(MONTH(SalesData[[#This Row],[Orderdate fixed]])/3,0)</f>
        <v>Q4</v>
      </c>
      <c r="J1002" s="8" t="str">
        <f>TEXT(SalesData[[#This Row],[Orderdate fixed]],"mmm")</f>
        <v>Dec</v>
      </c>
      <c r="K1002" t="s">
        <v>38</v>
      </c>
      <c r="L1002" t="s">
        <v>1856</v>
      </c>
      <c r="M1002" s="14" t="s">
        <v>1857</v>
      </c>
      <c r="N1002" t="s">
        <v>25</v>
      </c>
      <c r="O1002" t="s">
        <v>26</v>
      </c>
      <c r="P1002" t="s">
        <v>3926</v>
      </c>
      <c r="Q1002" t="s">
        <v>50</v>
      </c>
      <c r="R1002" s="5">
        <v>95351</v>
      </c>
      <c r="S1002" t="s">
        <v>51</v>
      </c>
      <c r="T1002" t="s">
        <v>278</v>
      </c>
      <c r="U1002" t="s">
        <v>31</v>
      </c>
      <c r="V1002" t="s">
        <v>35</v>
      </c>
      <c r="W1002" t="s">
        <v>279</v>
      </c>
      <c r="X1002" s="9">
        <v>161.56800000000001</v>
      </c>
      <c r="Y1002">
        <v>2</v>
      </c>
      <c r="Z1002" s="12">
        <v>0.2</v>
      </c>
      <c r="AA1002" s="9">
        <v>-28.2744</v>
      </c>
      <c r="AB1002" t="str">
        <f>IF(AND(SalesData[[#This Row],[Profit]]=0,SalesData[[#This Row],[Sales]]&gt;0),"Zero-Profit Order","OK")</f>
        <v>OK</v>
      </c>
      <c r="AC1002" s="9">
        <f>IFERROR(SalesData[[#This Row],[Profit]]/SalesData[[#This Row],[Sales]],0)</f>
        <v>-0.17499999999999999</v>
      </c>
      <c r="AE1002"/>
    </row>
    <row r="1003" spans="1:31" x14ac:dyDescent="0.25">
      <c r="A1003">
        <v>229</v>
      </c>
      <c r="B1003" t="s">
        <v>275</v>
      </c>
      <c r="C1003" s="2">
        <v>43053</v>
      </c>
      <c r="D1003" s="13">
        <v>42097</v>
      </c>
      <c r="E1003" s="8">
        <f>IF(SalesData[[#This Row],[Ship Date]]&lt;SalesData[[#This Row],[Order Date]], SalesData[[#This Row],[Ship Date]], SalesData[[#This Row],[Order Date]])</f>
        <v>42097</v>
      </c>
      <c r="F1003" s="8">
        <f>IF(SalesData[[#This Row],[Ship Date]]&lt;SalesData[[#This Row],[Order Date]], SalesData[[#This Row],[Order Date]], SalesData[[#This Row],[Ship Date]])</f>
        <v>43053</v>
      </c>
      <c r="G1003" s="11">
        <f>SalesData[[#This Row],[Shipdate fixed]] - SalesData[[#This Row],[Orderdate fixed]]</f>
        <v>956</v>
      </c>
      <c r="H1003" s="11">
        <f>YEAR(SalesData[[#This Row],[Orderdate fixed]])</f>
        <v>2015</v>
      </c>
      <c r="I1003" s="11" t="str">
        <f>"Q"&amp;ROUNDUP(MONTH(SalesData[[#This Row],[Orderdate fixed]])/3,0)</f>
        <v>Q2</v>
      </c>
      <c r="J1003" s="8" t="str">
        <f>TEXT(SalesData[[#This Row],[Orderdate fixed]],"mmm")</f>
        <v>Apr</v>
      </c>
      <c r="K1003" t="s">
        <v>38</v>
      </c>
      <c r="L1003" t="s">
        <v>276</v>
      </c>
      <c r="M1003" s="14" t="s">
        <v>277</v>
      </c>
      <c r="N1003" t="s">
        <v>25</v>
      </c>
      <c r="O1003" t="s">
        <v>26</v>
      </c>
      <c r="P1003" t="s">
        <v>144</v>
      </c>
      <c r="Q1003" t="s">
        <v>128</v>
      </c>
      <c r="R1003" s="5">
        <v>38401</v>
      </c>
      <c r="S1003" t="s">
        <v>29</v>
      </c>
      <c r="T1003" t="s">
        <v>278</v>
      </c>
      <c r="U1003" t="s">
        <v>31</v>
      </c>
      <c r="V1003" t="s">
        <v>35</v>
      </c>
      <c r="W1003" t="s">
        <v>279</v>
      </c>
      <c r="X1003" s="9">
        <v>161.56800000000001</v>
      </c>
      <c r="Y1003">
        <v>2</v>
      </c>
      <c r="Z1003" s="12">
        <v>0.2</v>
      </c>
      <c r="AA1003" s="9">
        <v>-28.2744</v>
      </c>
      <c r="AB1003" t="str">
        <f>IF(AND(SalesData[[#This Row],[Profit]]=0,SalesData[[#This Row],[Sales]]&gt;0),"Zero-Profit Order","OK")</f>
        <v>OK</v>
      </c>
      <c r="AC1003" s="9">
        <f>IFERROR(SalesData[[#This Row],[Profit]]/SalesData[[#This Row],[Sales]],0)</f>
        <v>-0.17499999999999999</v>
      </c>
      <c r="AE1003"/>
    </row>
    <row r="1004" spans="1:31" x14ac:dyDescent="0.25">
      <c r="A1004">
        <v>8044</v>
      </c>
      <c r="B1004" t="s">
        <v>3898</v>
      </c>
      <c r="C1004" s="2">
        <v>42445</v>
      </c>
      <c r="D1004" s="13">
        <v>42809</v>
      </c>
      <c r="E1004" s="8">
        <f>IF(SalesData[[#This Row],[Ship Date]]&lt;SalesData[[#This Row],[Order Date]], SalesData[[#This Row],[Ship Date]], SalesData[[#This Row],[Order Date]])</f>
        <v>42445</v>
      </c>
      <c r="F1004" s="8">
        <f>IF(SalesData[[#This Row],[Ship Date]]&lt;SalesData[[#This Row],[Order Date]], SalesData[[#This Row],[Order Date]], SalesData[[#This Row],[Ship Date]])</f>
        <v>42809</v>
      </c>
      <c r="G1004" s="11">
        <f>SalesData[[#This Row],[Shipdate fixed]] - SalesData[[#This Row],[Orderdate fixed]]</f>
        <v>364</v>
      </c>
      <c r="H1004" s="11">
        <f>YEAR(SalesData[[#This Row],[Orderdate fixed]])</f>
        <v>2016</v>
      </c>
      <c r="I1004" s="11" t="str">
        <f>"Q"&amp;ROUNDUP(MONTH(SalesData[[#This Row],[Orderdate fixed]])/3,0)</f>
        <v>Q1</v>
      </c>
      <c r="J1004" s="8" t="str">
        <f>TEXT(SalesData[[#This Row],[Orderdate fixed]],"mmm")</f>
        <v>Mar</v>
      </c>
      <c r="K1004" t="s">
        <v>38</v>
      </c>
      <c r="L1004" t="s">
        <v>1024</v>
      </c>
      <c r="M1004" s="14" t="s">
        <v>1025</v>
      </c>
      <c r="N1004" t="s">
        <v>90</v>
      </c>
      <c r="O1004" t="s">
        <v>26</v>
      </c>
      <c r="P1004" t="s">
        <v>3899</v>
      </c>
      <c r="Q1004" t="s">
        <v>415</v>
      </c>
      <c r="R1004" s="5">
        <v>2138</v>
      </c>
      <c r="S1004" t="s">
        <v>62</v>
      </c>
      <c r="T1004" t="s">
        <v>3900</v>
      </c>
      <c r="U1004" t="s">
        <v>31</v>
      </c>
      <c r="V1004" t="s">
        <v>53</v>
      </c>
      <c r="W1004" t="s">
        <v>3901</v>
      </c>
      <c r="X1004" s="9">
        <v>26.72</v>
      </c>
      <c r="Y1004">
        <v>1</v>
      </c>
      <c r="Z1004" s="12">
        <v>0</v>
      </c>
      <c r="AA1004" s="9">
        <v>11.7568</v>
      </c>
      <c r="AB1004" t="str">
        <f>IF(AND(SalesData[[#This Row],[Profit]]=0,SalesData[[#This Row],[Sales]]&gt;0),"Zero-Profit Order","OK")</f>
        <v>OK</v>
      </c>
      <c r="AC1004" s="9">
        <f>IFERROR(SalesData[[#This Row],[Profit]]/SalesData[[#This Row],[Sales]],0)</f>
        <v>0.44</v>
      </c>
      <c r="AE1004"/>
    </row>
    <row r="1005" spans="1:31" x14ac:dyDescent="0.25">
      <c r="A1005">
        <v>1542</v>
      </c>
      <c r="B1005" t="s">
        <v>1339</v>
      </c>
      <c r="C1005" s="2">
        <v>41773</v>
      </c>
      <c r="D1005" s="13">
        <v>41714</v>
      </c>
      <c r="E1005" s="8">
        <f>IF(SalesData[[#This Row],[Ship Date]]&lt;SalesData[[#This Row],[Order Date]], SalesData[[#This Row],[Ship Date]], SalesData[[#This Row],[Order Date]])</f>
        <v>41714</v>
      </c>
      <c r="F1005" s="8">
        <f>IF(SalesData[[#This Row],[Ship Date]]&lt;SalesData[[#This Row],[Order Date]], SalesData[[#This Row],[Order Date]], SalesData[[#This Row],[Ship Date]])</f>
        <v>41773</v>
      </c>
      <c r="G1005" s="11">
        <f>SalesData[[#This Row],[Shipdate fixed]] - SalesData[[#This Row],[Orderdate fixed]]</f>
        <v>59</v>
      </c>
      <c r="H1005" s="11">
        <f>YEAR(SalesData[[#This Row],[Orderdate fixed]])</f>
        <v>2014</v>
      </c>
      <c r="I1005" s="11" t="str">
        <f>"Q"&amp;ROUNDUP(MONTH(SalesData[[#This Row],[Orderdate fixed]])/3,0)</f>
        <v>Q1</v>
      </c>
      <c r="J1005" s="8" t="str">
        <f>TEXT(SalesData[[#This Row],[Orderdate fixed]],"mmm")</f>
        <v>Mar</v>
      </c>
      <c r="K1005" t="s">
        <v>22</v>
      </c>
      <c r="L1005" t="s">
        <v>1340</v>
      </c>
      <c r="M1005" s="14" t="s">
        <v>1341</v>
      </c>
      <c r="N1005" t="s">
        <v>25</v>
      </c>
      <c r="O1005" t="s">
        <v>26</v>
      </c>
      <c r="P1005" t="s">
        <v>329</v>
      </c>
      <c r="Q1005" t="s">
        <v>215</v>
      </c>
      <c r="R1005" s="5">
        <v>43229</v>
      </c>
      <c r="S1005" t="s">
        <v>62</v>
      </c>
      <c r="T1005" t="s">
        <v>1342</v>
      </c>
      <c r="U1005" t="s">
        <v>31</v>
      </c>
      <c r="V1005" t="s">
        <v>53</v>
      </c>
      <c r="W1005" t="s">
        <v>405</v>
      </c>
      <c r="X1005" s="9">
        <v>8.32</v>
      </c>
      <c r="Y1005">
        <v>5</v>
      </c>
      <c r="Z1005" s="12">
        <v>0.2</v>
      </c>
      <c r="AA1005" s="9">
        <v>2.2879999999999998</v>
      </c>
      <c r="AB1005" t="str">
        <f>IF(AND(SalesData[[#This Row],[Profit]]=0,SalesData[[#This Row],[Sales]]&gt;0),"Zero-Profit Order","OK")</f>
        <v>OK</v>
      </c>
      <c r="AC1005" s="9">
        <f>IFERROR(SalesData[[#This Row],[Profit]]/SalesData[[#This Row],[Sales]],0)</f>
        <v>0.27499999999999997</v>
      </c>
      <c r="AE1005"/>
    </row>
    <row r="1006" spans="1:31" x14ac:dyDescent="0.25">
      <c r="A1006">
        <v>1876</v>
      </c>
      <c r="B1006" t="s">
        <v>1550</v>
      </c>
      <c r="C1006" s="2">
        <v>42163</v>
      </c>
      <c r="D1006" s="13">
        <v>42445</v>
      </c>
      <c r="E1006" s="8">
        <f>IF(SalesData[[#This Row],[Ship Date]]&lt;SalesData[[#This Row],[Order Date]], SalesData[[#This Row],[Ship Date]], SalesData[[#This Row],[Order Date]])</f>
        <v>42163</v>
      </c>
      <c r="F1006" s="8">
        <f>IF(SalesData[[#This Row],[Ship Date]]&lt;SalesData[[#This Row],[Order Date]], SalesData[[#This Row],[Order Date]], SalesData[[#This Row],[Ship Date]])</f>
        <v>42445</v>
      </c>
      <c r="G1006" s="11">
        <f>SalesData[[#This Row],[Shipdate fixed]] - SalesData[[#This Row],[Orderdate fixed]]</f>
        <v>282</v>
      </c>
      <c r="H1006" s="11">
        <f>YEAR(SalesData[[#This Row],[Orderdate fixed]])</f>
        <v>2015</v>
      </c>
      <c r="I1006" s="11" t="str">
        <f>"Q"&amp;ROUNDUP(MONTH(SalesData[[#This Row],[Orderdate fixed]])/3,0)</f>
        <v>Q2</v>
      </c>
      <c r="J1006" s="8" t="str">
        <f>TEXT(SalesData[[#This Row],[Orderdate fixed]],"mmm")</f>
        <v>Jun</v>
      </c>
      <c r="K1006" t="s">
        <v>38</v>
      </c>
      <c r="L1006" t="s">
        <v>1326</v>
      </c>
      <c r="M1006" s="14" t="s">
        <v>1327</v>
      </c>
      <c r="N1006" t="s">
        <v>25</v>
      </c>
      <c r="O1006" t="s">
        <v>26</v>
      </c>
      <c r="P1006" t="s">
        <v>711</v>
      </c>
      <c r="Q1006" t="s">
        <v>109</v>
      </c>
      <c r="R1006" s="5">
        <v>11561</v>
      </c>
      <c r="S1006" t="s">
        <v>62</v>
      </c>
      <c r="T1006" t="s">
        <v>717</v>
      </c>
      <c r="U1006" t="s">
        <v>31</v>
      </c>
      <c r="V1006" t="s">
        <v>32</v>
      </c>
      <c r="W1006" t="s">
        <v>718</v>
      </c>
      <c r="X1006" s="9">
        <v>176.78399999999999</v>
      </c>
      <c r="Y1006">
        <v>1</v>
      </c>
      <c r="Z1006" s="12">
        <v>0.2</v>
      </c>
      <c r="AA1006" s="9">
        <v>-22.097999999999999</v>
      </c>
      <c r="AB1006" t="str">
        <f>IF(AND(SalesData[[#This Row],[Profit]]=0,SalesData[[#This Row],[Sales]]&gt;0),"Zero-Profit Order","OK")</f>
        <v>OK</v>
      </c>
      <c r="AC1006" s="9">
        <f>IFERROR(SalesData[[#This Row],[Profit]]/SalesData[[#This Row],[Sales]],0)</f>
        <v>-0.125</v>
      </c>
      <c r="AE1006"/>
    </row>
    <row r="1007" spans="1:31" x14ac:dyDescent="0.25">
      <c r="A1007">
        <v>4259</v>
      </c>
      <c r="B1007" t="s">
        <v>2743</v>
      </c>
      <c r="C1007" s="2">
        <v>43064</v>
      </c>
      <c r="D1007" s="13">
        <v>42445</v>
      </c>
      <c r="E1007" s="8">
        <f>IF(SalesData[[#This Row],[Ship Date]]&lt;SalesData[[#This Row],[Order Date]], SalesData[[#This Row],[Ship Date]], SalesData[[#This Row],[Order Date]])</f>
        <v>42445</v>
      </c>
      <c r="F1007" s="8">
        <f>IF(SalesData[[#This Row],[Ship Date]]&lt;SalesData[[#This Row],[Order Date]], SalesData[[#This Row],[Order Date]], SalesData[[#This Row],[Ship Date]])</f>
        <v>43064</v>
      </c>
      <c r="G1007" s="11">
        <f>SalesData[[#This Row],[Shipdate fixed]] - SalesData[[#This Row],[Orderdate fixed]]</f>
        <v>619</v>
      </c>
      <c r="H1007" s="11">
        <f>YEAR(SalesData[[#This Row],[Orderdate fixed]])</f>
        <v>2016</v>
      </c>
      <c r="I1007" s="11" t="str">
        <f>"Q"&amp;ROUNDUP(MONTH(SalesData[[#This Row],[Orderdate fixed]])/3,0)</f>
        <v>Q1</v>
      </c>
      <c r="J1007" s="8" t="str">
        <f>TEXT(SalesData[[#This Row],[Orderdate fixed]],"mmm")</f>
        <v>Mar</v>
      </c>
      <c r="K1007" t="s">
        <v>78</v>
      </c>
      <c r="L1007" t="s">
        <v>2606</v>
      </c>
      <c r="M1007" s="14" t="s">
        <v>2607</v>
      </c>
      <c r="N1007" t="s">
        <v>81</v>
      </c>
      <c r="O1007" t="s">
        <v>26</v>
      </c>
      <c r="P1007" t="s">
        <v>176</v>
      </c>
      <c r="Q1007" t="s">
        <v>177</v>
      </c>
      <c r="R1007" s="5">
        <v>98103</v>
      </c>
      <c r="S1007" t="s">
        <v>51</v>
      </c>
      <c r="T1007" t="s">
        <v>1009</v>
      </c>
      <c r="U1007" t="s">
        <v>31</v>
      </c>
      <c r="V1007" t="s">
        <v>35</v>
      </c>
      <c r="W1007" t="s">
        <v>1010</v>
      </c>
      <c r="X1007" s="9">
        <v>196.78399999999999</v>
      </c>
      <c r="Y1007">
        <v>2</v>
      </c>
      <c r="Z1007" s="12">
        <v>0.2</v>
      </c>
      <c r="AA1007" s="9">
        <v>-22.138200000000001</v>
      </c>
      <c r="AB1007" t="str">
        <f>IF(AND(SalesData[[#This Row],[Profit]]=0,SalesData[[#This Row],[Sales]]&gt;0),"Zero-Profit Order","OK")</f>
        <v>OK</v>
      </c>
      <c r="AC1007" s="9">
        <f>IFERROR(SalesData[[#This Row],[Profit]]/SalesData[[#This Row],[Sales]],0)</f>
        <v>-0.11250000000000002</v>
      </c>
      <c r="AE1007"/>
    </row>
    <row r="1008" spans="1:31" x14ac:dyDescent="0.25">
      <c r="A1008">
        <v>7649</v>
      </c>
      <c r="B1008" t="s">
        <v>3792</v>
      </c>
      <c r="C1008" s="2">
        <v>43069</v>
      </c>
      <c r="D1008" s="13">
        <v>42445</v>
      </c>
      <c r="E1008" s="8">
        <f>IF(SalesData[[#This Row],[Ship Date]]&lt;SalesData[[#This Row],[Order Date]], SalesData[[#This Row],[Ship Date]], SalesData[[#This Row],[Order Date]])</f>
        <v>42445</v>
      </c>
      <c r="F1008" s="8">
        <f>IF(SalesData[[#This Row],[Ship Date]]&lt;SalesData[[#This Row],[Order Date]], SalesData[[#This Row],[Order Date]], SalesData[[#This Row],[Ship Date]])</f>
        <v>43069</v>
      </c>
      <c r="G1008" s="11">
        <f>SalesData[[#This Row],[Shipdate fixed]] - SalesData[[#This Row],[Orderdate fixed]]</f>
        <v>624</v>
      </c>
      <c r="H1008" s="11">
        <f>YEAR(SalesData[[#This Row],[Orderdate fixed]])</f>
        <v>2016</v>
      </c>
      <c r="I1008" s="11" t="str">
        <f>"Q"&amp;ROUNDUP(MONTH(SalesData[[#This Row],[Orderdate fixed]])/3,0)</f>
        <v>Q1</v>
      </c>
      <c r="J1008" s="8" t="str">
        <f>TEXT(SalesData[[#This Row],[Orderdate fixed]],"mmm")</f>
        <v>Mar</v>
      </c>
      <c r="K1008" t="s">
        <v>78</v>
      </c>
      <c r="L1008" t="s">
        <v>3793</v>
      </c>
      <c r="M1008" s="14" t="s">
        <v>3794</v>
      </c>
      <c r="N1008" t="s">
        <v>81</v>
      </c>
      <c r="O1008" t="s">
        <v>26</v>
      </c>
      <c r="P1008" t="s">
        <v>310</v>
      </c>
      <c r="Q1008" t="s">
        <v>50</v>
      </c>
      <c r="R1008" s="5">
        <v>94110</v>
      </c>
      <c r="S1008" t="s">
        <v>51</v>
      </c>
      <c r="T1008" t="s">
        <v>962</v>
      </c>
      <c r="U1008" t="s">
        <v>31</v>
      </c>
      <c r="V1008" t="s">
        <v>35</v>
      </c>
      <c r="W1008" t="s">
        <v>963</v>
      </c>
      <c r="X1008" s="9">
        <v>1352.0319999999999</v>
      </c>
      <c r="Y1008">
        <v>4</v>
      </c>
      <c r="Z1008" s="12">
        <v>0.2</v>
      </c>
      <c r="AA1008" s="9">
        <v>84.501999999999995</v>
      </c>
      <c r="AB1008" t="str">
        <f>IF(AND(SalesData[[#This Row],[Profit]]=0,SalesData[[#This Row],[Sales]]&gt;0),"Zero-Profit Order","OK")</f>
        <v>OK</v>
      </c>
      <c r="AC1008" s="9">
        <f>IFERROR(SalesData[[#This Row],[Profit]]/SalesData[[#This Row],[Sales]],0)</f>
        <v>6.25E-2</v>
      </c>
      <c r="AE1008"/>
    </row>
    <row r="1009" spans="1:31" x14ac:dyDescent="0.25">
      <c r="A1009">
        <v>8526</v>
      </c>
      <c r="B1009" t="s">
        <v>4038</v>
      </c>
      <c r="C1009" s="2">
        <v>43073</v>
      </c>
      <c r="D1009" s="13">
        <v>42810</v>
      </c>
      <c r="E1009" s="8">
        <f>IF(SalesData[[#This Row],[Ship Date]]&lt;SalesData[[#This Row],[Order Date]], SalesData[[#This Row],[Ship Date]], SalesData[[#This Row],[Order Date]])</f>
        <v>42810</v>
      </c>
      <c r="F1009" s="8">
        <f>IF(SalesData[[#This Row],[Ship Date]]&lt;SalesData[[#This Row],[Order Date]], SalesData[[#This Row],[Order Date]], SalesData[[#This Row],[Ship Date]])</f>
        <v>43073</v>
      </c>
      <c r="G1009" s="11">
        <f>SalesData[[#This Row],[Shipdate fixed]] - SalesData[[#This Row],[Orderdate fixed]]</f>
        <v>263</v>
      </c>
      <c r="H1009" s="11">
        <f>YEAR(SalesData[[#This Row],[Orderdate fixed]])</f>
        <v>2017</v>
      </c>
      <c r="I1009" s="11" t="str">
        <f>"Q"&amp;ROUNDUP(MONTH(SalesData[[#This Row],[Orderdate fixed]])/3,0)</f>
        <v>Q1</v>
      </c>
      <c r="J1009" s="8" t="str">
        <f>TEXT(SalesData[[#This Row],[Orderdate fixed]],"mmm")</f>
        <v>Mar</v>
      </c>
      <c r="K1009" t="s">
        <v>407</v>
      </c>
      <c r="L1009" t="s">
        <v>3355</v>
      </c>
      <c r="M1009" s="14" t="s">
        <v>3356</v>
      </c>
      <c r="N1009" t="s">
        <v>25</v>
      </c>
      <c r="O1009" t="s">
        <v>26</v>
      </c>
      <c r="P1009" t="s">
        <v>329</v>
      </c>
      <c r="Q1009" t="s">
        <v>215</v>
      </c>
      <c r="R1009" s="5">
        <v>43229</v>
      </c>
      <c r="S1009" t="s">
        <v>62</v>
      </c>
      <c r="T1009" t="s">
        <v>2866</v>
      </c>
      <c r="U1009" t="s">
        <v>31</v>
      </c>
      <c r="V1009" t="s">
        <v>53</v>
      </c>
      <c r="W1009" t="s">
        <v>2867</v>
      </c>
      <c r="X1009" s="9">
        <v>51.264000000000003</v>
      </c>
      <c r="Y1009">
        <v>6</v>
      </c>
      <c r="Z1009" s="12">
        <v>0.2</v>
      </c>
      <c r="AA1009" s="9">
        <v>7.6896000000000004</v>
      </c>
      <c r="AB1009" t="str">
        <f>IF(AND(SalesData[[#This Row],[Profit]]=0,SalesData[[#This Row],[Sales]]&gt;0),"Zero-Profit Order","OK")</f>
        <v>OK</v>
      </c>
      <c r="AC1009" s="9">
        <f>IFERROR(SalesData[[#This Row],[Profit]]/SalesData[[#This Row],[Sales]],0)</f>
        <v>0.15</v>
      </c>
      <c r="AE1009"/>
    </row>
    <row r="1010" spans="1:31" x14ac:dyDescent="0.25">
      <c r="A1010">
        <v>7146</v>
      </c>
      <c r="B1010" t="s">
        <v>3640</v>
      </c>
      <c r="C1010" s="2">
        <v>42446</v>
      </c>
      <c r="D1010" s="13">
        <v>42810</v>
      </c>
      <c r="E1010" s="8">
        <f>IF(SalesData[[#This Row],[Ship Date]]&lt;SalesData[[#This Row],[Order Date]], SalesData[[#This Row],[Ship Date]], SalesData[[#This Row],[Order Date]])</f>
        <v>42446</v>
      </c>
      <c r="F1010" s="8">
        <f>IF(SalesData[[#This Row],[Ship Date]]&lt;SalesData[[#This Row],[Order Date]], SalesData[[#This Row],[Order Date]], SalesData[[#This Row],[Ship Date]])</f>
        <v>42810</v>
      </c>
      <c r="G1010" s="11">
        <f>SalesData[[#This Row],[Shipdate fixed]] - SalesData[[#This Row],[Orderdate fixed]]</f>
        <v>364</v>
      </c>
      <c r="H1010" s="11">
        <f>YEAR(SalesData[[#This Row],[Orderdate fixed]])</f>
        <v>2016</v>
      </c>
      <c r="I1010" s="11" t="str">
        <f>"Q"&amp;ROUNDUP(MONTH(SalesData[[#This Row],[Orderdate fixed]])/3,0)</f>
        <v>Q1</v>
      </c>
      <c r="J1010" s="8" t="str">
        <f>TEXT(SalesData[[#This Row],[Orderdate fixed]],"mmm")</f>
        <v>Mar</v>
      </c>
      <c r="K1010" t="s">
        <v>38</v>
      </c>
      <c r="L1010" t="s">
        <v>3131</v>
      </c>
      <c r="M1010" s="14" t="s">
        <v>3132</v>
      </c>
      <c r="N1010" t="s">
        <v>90</v>
      </c>
      <c r="O1010" t="s">
        <v>26</v>
      </c>
      <c r="P1010" t="s">
        <v>60</v>
      </c>
      <c r="Q1010" t="s">
        <v>61</v>
      </c>
      <c r="R1010" s="5">
        <v>19140</v>
      </c>
      <c r="S1010" t="s">
        <v>62</v>
      </c>
      <c r="T1010" t="s">
        <v>1043</v>
      </c>
      <c r="U1010" t="s">
        <v>31</v>
      </c>
      <c r="V1010" t="s">
        <v>44</v>
      </c>
      <c r="W1010" t="s">
        <v>1044</v>
      </c>
      <c r="X1010" s="9">
        <v>154.76400000000001</v>
      </c>
      <c r="Y1010">
        <v>3</v>
      </c>
      <c r="Z1010" s="12">
        <v>0.4</v>
      </c>
      <c r="AA1010" s="9">
        <v>-46.429200000000002</v>
      </c>
      <c r="AB1010" t="str">
        <f>IF(AND(SalesData[[#This Row],[Profit]]=0,SalesData[[#This Row],[Sales]]&gt;0),"Zero-Profit Order","OK")</f>
        <v>OK</v>
      </c>
      <c r="AC1010" s="9">
        <f>IFERROR(SalesData[[#This Row],[Profit]]/SalesData[[#This Row],[Sales]],0)</f>
        <v>-0.3</v>
      </c>
      <c r="AE1010"/>
    </row>
    <row r="1011" spans="1:31" x14ac:dyDescent="0.25">
      <c r="A1011">
        <v>4685</v>
      </c>
      <c r="B1011" t="s">
        <v>2908</v>
      </c>
      <c r="C1011" s="2">
        <v>43595</v>
      </c>
      <c r="D1011" s="13">
        <v>42438</v>
      </c>
      <c r="E1011" s="8">
        <f>IF(SalesData[[#This Row],[Ship Date]]&lt;SalesData[[#This Row],[Order Date]], SalesData[[#This Row],[Ship Date]], SalesData[[#This Row],[Order Date]])</f>
        <v>42438</v>
      </c>
      <c r="F1011" s="8">
        <f>IF(SalesData[[#This Row],[Ship Date]]&lt;SalesData[[#This Row],[Order Date]], SalesData[[#This Row],[Order Date]], SalesData[[#This Row],[Ship Date]])</f>
        <v>43595</v>
      </c>
      <c r="G1011" s="11">
        <f>SalesData[[#This Row],[Shipdate fixed]] - SalesData[[#This Row],[Orderdate fixed]]</f>
        <v>1157</v>
      </c>
      <c r="H1011" s="11">
        <f>YEAR(SalesData[[#This Row],[Orderdate fixed]])</f>
        <v>2016</v>
      </c>
      <c r="I1011" s="11" t="str">
        <f>"Q"&amp;ROUNDUP(MONTH(SalesData[[#This Row],[Orderdate fixed]])/3,0)</f>
        <v>Q1</v>
      </c>
      <c r="J1011" s="8" t="str">
        <f>TEXT(SalesData[[#This Row],[Orderdate fixed]],"mmm")</f>
        <v>Mar</v>
      </c>
      <c r="K1011" t="s">
        <v>38</v>
      </c>
      <c r="L1011" t="s">
        <v>1061</v>
      </c>
      <c r="M1011" s="14" t="s">
        <v>1062</v>
      </c>
      <c r="N1011" t="s">
        <v>81</v>
      </c>
      <c r="O1011" t="s">
        <v>26</v>
      </c>
      <c r="P1011" t="s">
        <v>60</v>
      </c>
      <c r="Q1011" t="s">
        <v>61</v>
      </c>
      <c r="R1011" s="5">
        <v>19120</v>
      </c>
      <c r="S1011" t="s">
        <v>62</v>
      </c>
      <c r="T1011" t="s">
        <v>2714</v>
      </c>
      <c r="U1011" t="s">
        <v>31</v>
      </c>
      <c r="V1011" t="s">
        <v>32</v>
      </c>
      <c r="W1011" t="s">
        <v>2715</v>
      </c>
      <c r="X1011" s="9">
        <v>163.88</v>
      </c>
      <c r="Y1011">
        <v>4</v>
      </c>
      <c r="Z1011" s="12">
        <v>0.5</v>
      </c>
      <c r="AA1011" s="9">
        <v>-81.94</v>
      </c>
      <c r="AB1011" t="str">
        <f>IF(AND(SalesData[[#This Row],[Profit]]=0,SalesData[[#This Row],[Sales]]&gt;0),"Zero-Profit Order","OK")</f>
        <v>OK</v>
      </c>
      <c r="AC1011" s="9">
        <f>IFERROR(SalesData[[#This Row],[Profit]]/SalesData[[#This Row],[Sales]],0)</f>
        <v>-0.5</v>
      </c>
      <c r="AE1011"/>
    </row>
    <row r="1012" spans="1:31" x14ac:dyDescent="0.25">
      <c r="A1012">
        <v>3660</v>
      </c>
      <c r="B1012" t="s">
        <v>2492</v>
      </c>
      <c r="C1012" s="2">
        <v>41973</v>
      </c>
      <c r="D1012" s="13">
        <v>42080</v>
      </c>
      <c r="E1012" s="8">
        <f>IF(SalesData[[#This Row],[Ship Date]]&lt;SalesData[[#This Row],[Order Date]], SalesData[[#This Row],[Ship Date]], SalesData[[#This Row],[Order Date]])</f>
        <v>41973</v>
      </c>
      <c r="F1012" s="8">
        <f>IF(SalesData[[#This Row],[Ship Date]]&lt;SalesData[[#This Row],[Order Date]], SalesData[[#This Row],[Order Date]], SalesData[[#This Row],[Ship Date]])</f>
        <v>42080</v>
      </c>
      <c r="G1012" s="11">
        <f>SalesData[[#This Row],[Shipdate fixed]] - SalesData[[#This Row],[Orderdate fixed]]</f>
        <v>107</v>
      </c>
      <c r="H1012" s="11">
        <f>YEAR(SalesData[[#This Row],[Orderdate fixed]])</f>
        <v>2014</v>
      </c>
      <c r="I1012" s="11" t="str">
        <f>"Q"&amp;ROUNDUP(MONTH(SalesData[[#This Row],[Orderdate fixed]])/3,0)</f>
        <v>Q4</v>
      </c>
      <c r="J1012" s="8" t="str">
        <f>TEXT(SalesData[[#This Row],[Orderdate fixed]],"mmm")</f>
        <v>Nov</v>
      </c>
      <c r="K1012" t="s">
        <v>38</v>
      </c>
      <c r="L1012" t="s">
        <v>2362</v>
      </c>
      <c r="M1012" s="14" t="s">
        <v>2363</v>
      </c>
      <c r="N1012" t="s">
        <v>81</v>
      </c>
      <c r="O1012" t="s">
        <v>26</v>
      </c>
      <c r="P1012" t="s">
        <v>2493</v>
      </c>
      <c r="Q1012" t="s">
        <v>42</v>
      </c>
      <c r="R1012" s="5">
        <v>33317</v>
      </c>
      <c r="S1012" t="s">
        <v>29</v>
      </c>
      <c r="T1012" t="s">
        <v>2494</v>
      </c>
      <c r="U1012" t="s">
        <v>31</v>
      </c>
      <c r="V1012" t="s">
        <v>53</v>
      </c>
      <c r="W1012" t="s">
        <v>2495</v>
      </c>
      <c r="X1012" s="9">
        <v>6.4080000000000004</v>
      </c>
      <c r="Y1012">
        <v>3</v>
      </c>
      <c r="Z1012" s="12">
        <v>0.2</v>
      </c>
      <c r="AA1012" s="9">
        <v>1.4418</v>
      </c>
      <c r="AB1012" t="str">
        <f>IF(AND(SalesData[[#This Row],[Profit]]=0,SalesData[[#This Row],[Sales]]&gt;0),"Zero-Profit Order","OK")</f>
        <v>OK</v>
      </c>
      <c r="AC1012" s="9">
        <f>IFERROR(SalesData[[#This Row],[Profit]]/SalesData[[#This Row],[Sales]],0)</f>
        <v>0.22499999999999998</v>
      </c>
      <c r="AE1012"/>
    </row>
    <row r="1013" spans="1:31" x14ac:dyDescent="0.25">
      <c r="A1013">
        <v>8402</v>
      </c>
      <c r="B1013" t="s">
        <v>4005</v>
      </c>
      <c r="C1013" s="2">
        <v>41888</v>
      </c>
      <c r="D1013" s="13">
        <v>42259</v>
      </c>
      <c r="E1013" s="8">
        <f>IF(SalesData[[#This Row],[Ship Date]]&lt;SalesData[[#This Row],[Order Date]], SalesData[[#This Row],[Ship Date]], SalesData[[#This Row],[Order Date]])</f>
        <v>41888</v>
      </c>
      <c r="F1013" s="8">
        <f>IF(SalesData[[#This Row],[Ship Date]]&lt;SalesData[[#This Row],[Order Date]], SalesData[[#This Row],[Order Date]], SalesData[[#This Row],[Ship Date]])</f>
        <v>42259</v>
      </c>
      <c r="G1013" s="11">
        <f>SalesData[[#This Row],[Shipdate fixed]] - SalesData[[#This Row],[Orderdate fixed]]</f>
        <v>371</v>
      </c>
      <c r="H1013" s="11">
        <f>YEAR(SalesData[[#This Row],[Orderdate fixed]])</f>
        <v>2014</v>
      </c>
      <c r="I1013" s="11" t="str">
        <f>"Q"&amp;ROUNDUP(MONTH(SalesData[[#This Row],[Orderdate fixed]])/3,0)</f>
        <v>Q3</v>
      </c>
      <c r="J1013" s="8" t="str">
        <f>TEXT(SalesData[[#This Row],[Orderdate fixed]],"mmm")</f>
        <v>Sep</v>
      </c>
      <c r="K1013" t="s">
        <v>22</v>
      </c>
      <c r="L1013" t="s">
        <v>4006</v>
      </c>
      <c r="M1013" s="14" t="s">
        <v>4007</v>
      </c>
      <c r="N1013" t="s">
        <v>25</v>
      </c>
      <c r="O1013" t="s">
        <v>26</v>
      </c>
      <c r="P1013" t="s">
        <v>158</v>
      </c>
      <c r="Q1013" t="s">
        <v>109</v>
      </c>
      <c r="R1013" s="5">
        <v>10009</v>
      </c>
      <c r="S1013" t="s">
        <v>62</v>
      </c>
      <c r="T1013" t="s">
        <v>2409</v>
      </c>
      <c r="U1013" t="s">
        <v>31</v>
      </c>
      <c r="V1013" t="s">
        <v>35</v>
      </c>
      <c r="W1013" t="s">
        <v>2410</v>
      </c>
      <c r="X1013" s="9">
        <v>164.64599999999999</v>
      </c>
      <c r="Y1013">
        <v>3</v>
      </c>
      <c r="Z1013" s="12">
        <v>0.1</v>
      </c>
      <c r="AA1013" s="9">
        <v>12.8058</v>
      </c>
      <c r="AB1013" t="str">
        <f>IF(AND(SalesData[[#This Row],[Profit]]=0,SalesData[[#This Row],[Sales]]&gt;0),"Zero-Profit Order","OK")</f>
        <v>OK</v>
      </c>
      <c r="AC1013" s="9">
        <f>IFERROR(SalesData[[#This Row],[Profit]]/SalesData[[#This Row],[Sales]],0)</f>
        <v>7.7777777777777779E-2</v>
      </c>
      <c r="AE1013"/>
    </row>
    <row r="1014" spans="1:31" x14ac:dyDescent="0.25">
      <c r="A1014">
        <v>3659</v>
      </c>
      <c r="B1014" t="s">
        <v>2492</v>
      </c>
      <c r="C1014" s="2">
        <v>41972</v>
      </c>
      <c r="D1014" s="13">
        <v>42080</v>
      </c>
      <c r="E1014" s="8">
        <f>IF(SalesData[[#This Row],[Ship Date]]&lt;SalesData[[#This Row],[Order Date]], SalesData[[#This Row],[Ship Date]], SalesData[[#This Row],[Order Date]])</f>
        <v>41972</v>
      </c>
      <c r="F1014" s="8">
        <f>IF(SalesData[[#This Row],[Ship Date]]&lt;SalesData[[#This Row],[Order Date]], SalesData[[#This Row],[Order Date]], SalesData[[#This Row],[Ship Date]])</f>
        <v>42080</v>
      </c>
      <c r="G1014" s="11">
        <f>SalesData[[#This Row],[Shipdate fixed]] - SalesData[[#This Row],[Orderdate fixed]]</f>
        <v>108</v>
      </c>
      <c r="H1014" s="11">
        <f>YEAR(SalesData[[#This Row],[Orderdate fixed]])</f>
        <v>2014</v>
      </c>
      <c r="I1014" s="11" t="str">
        <f>"Q"&amp;ROUNDUP(MONTH(SalesData[[#This Row],[Orderdate fixed]])/3,0)</f>
        <v>Q4</v>
      </c>
      <c r="J1014" s="8" t="str">
        <f>TEXT(SalesData[[#This Row],[Orderdate fixed]],"mmm")</f>
        <v>Nov</v>
      </c>
      <c r="K1014" t="s">
        <v>38</v>
      </c>
      <c r="L1014" t="s">
        <v>2362</v>
      </c>
      <c r="M1014" s="14" t="s">
        <v>2363</v>
      </c>
      <c r="N1014" t="s">
        <v>81</v>
      </c>
      <c r="O1014" t="s">
        <v>26</v>
      </c>
      <c r="P1014" t="s">
        <v>2493</v>
      </c>
      <c r="Q1014" t="s">
        <v>42</v>
      </c>
      <c r="R1014" s="5">
        <v>33317</v>
      </c>
      <c r="S1014" t="s">
        <v>29</v>
      </c>
      <c r="T1014" t="s">
        <v>139</v>
      </c>
      <c r="U1014" t="s">
        <v>31</v>
      </c>
      <c r="V1014" t="s">
        <v>53</v>
      </c>
      <c r="W1014" t="s">
        <v>140</v>
      </c>
      <c r="X1014" s="9">
        <v>30.88</v>
      </c>
      <c r="Y1014">
        <v>4</v>
      </c>
      <c r="Z1014" s="12">
        <v>0.2</v>
      </c>
      <c r="AA1014" s="9">
        <v>3.86</v>
      </c>
      <c r="AB1014" t="str">
        <f>IF(AND(SalesData[[#This Row],[Profit]]=0,SalesData[[#This Row],[Sales]]&gt;0),"Zero-Profit Order","OK")</f>
        <v>OK</v>
      </c>
      <c r="AC1014" s="9">
        <f>IFERROR(SalesData[[#This Row],[Profit]]/SalesData[[#This Row],[Sales]],0)</f>
        <v>0.125</v>
      </c>
      <c r="AE1014"/>
    </row>
    <row r="1015" spans="1:31" x14ac:dyDescent="0.25">
      <c r="A1015">
        <v>3929</v>
      </c>
      <c r="B1015" t="s">
        <v>2610</v>
      </c>
      <c r="C1015" s="2">
        <v>43065</v>
      </c>
      <c r="D1015" s="13">
        <v>42446</v>
      </c>
      <c r="E1015" s="8">
        <f>IF(SalesData[[#This Row],[Ship Date]]&lt;SalesData[[#This Row],[Order Date]], SalesData[[#This Row],[Ship Date]], SalesData[[#This Row],[Order Date]])</f>
        <v>42446</v>
      </c>
      <c r="F1015" s="8">
        <f>IF(SalesData[[#This Row],[Ship Date]]&lt;SalesData[[#This Row],[Order Date]], SalesData[[#This Row],[Order Date]], SalesData[[#This Row],[Ship Date]])</f>
        <v>43065</v>
      </c>
      <c r="G1015" s="11">
        <f>SalesData[[#This Row],[Shipdate fixed]] - SalesData[[#This Row],[Orderdate fixed]]</f>
        <v>619</v>
      </c>
      <c r="H1015" s="11">
        <f>YEAR(SalesData[[#This Row],[Orderdate fixed]])</f>
        <v>2016</v>
      </c>
      <c r="I1015" s="11" t="str">
        <f>"Q"&amp;ROUNDUP(MONTH(SalesData[[#This Row],[Orderdate fixed]])/3,0)</f>
        <v>Q1</v>
      </c>
      <c r="J1015" s="8" t="str">
        <f>TEXT(SalesData[[#This Row],[Orderdate fixed]],"mmm")</f>
        <v>Mar</v>
      </c>
      <c r="K1015" t="s">
        <v>78</v>
      </c>
      <c r="L1015" t="s">
        <v>953</v>
      </c>
      <c r="M1015" s="14" t="s">
        <v>954</v>
      </c>
      <c r="N1015" t="s">
        <v>25</v>
      </c>
      <c r="O1015" t="s">
        <v>26</v>
      </c>
      <c r="P1015" t="s">
        <v>2611</v>
      </c>
      <c r="Q1015" t="s">
        <v>83</v>
      </c>
      <c r="R1015" s="5">
        <v>78550</v>
      </c>
      <c r="S1015" t="s">
        <v>84</v>
      </c>
      <c r="T1015" t="s">
        <v>791</v>
      </c>
      <c r="U1015" t="s">
        <v>31</v>
      </c>
      <c r="V1015" t="s">
        <v>32</v>
      </c>
      <c r="W1015" t="s">
        <v>792</v>
      </c>
      <c r="X1015" s="9">
        <v>241.33199999999999</v>
      </c>
      <c r="Y1015">
        <v>5</v>
      </c>
      <c r="Z1015" s="12">
        <v>0.32</v>
      </c>
      <c r="AA1015" s="9">
        <v>-14.196</v>
      </c>
      <c r="AB1015" t="str">
        <f>IF(AND(SalesData[[#This Row],[Profit]]=0,SalesData[[#This Row],[Sales]]&gt;0),"Zero-Profit Order","OK")</f>
        <v>OK</v>
      </c>
      <c r="AC1015" s="9">
        <f>IFERROR(SalesData[[#This Row],[Profit]]/SalesData[[#This Row],[Sales]],0)</f>
        <v>-5.8823529411764705E-2</v>
      </c>
      <c r="AE1015"/>
    </row>
    <row r="1016" spans="1:31" x14ac:dyDescent="0.25">
      <c r="A1016">
        <v>4402</v>
      </c>
      <c r="B1016" t="s">
        <v>2791</v>
      </c>
      <c r="C1016" s="2">
        <v>43077</v>
      </c>
      <c r="D1016" s="13">
        <v>42446</v>
      </c>
      <c r="E1016" s="8">
        <f>IF(SalesData[[#This Row],[Ship Date]]&lt;SalesData[[#This Row],[Order Date]], SalesData[[#This Row],[Ship Date]], SalesData[[#This Row],[Order Date]])</f>
        <v>42446</v>
      </c>
      <c r="F1016" s="8">
        <f>IF(SalesData[[#This Row],[Ship Date]]&lt;SalesData[[#This Row],[Order Date]], SalesData[[#This Row],[Order Date]], SalesData[[#This Row],[Ship Date]])</f>
        <v>43077</v>
      </c>
      <c r="G1016" s="11">
        <f>SalesData[[#This Row],[Shipdate fixed]] - SalesData[[#This Row],[Orderdate fixed]]</f>
        <v>631</v>
      </c>
      <c r="H1016" s="11">
        <f>YEAR(SalesData[[#This Row],[Orderdate fixed]])</f>
        <v>2016</v>
      </c>
      <c r="I1016" s="11" t="str">
        <f>"Q"&amp;ROUNDUP(MONTH(SalesData[[#This Row],[Orderdate fixed]])/3,0)</f>
        <v>Q1</v>
      </c>
      <c r="J1016" s="8" t="str">
        <f>TEXT(SalesData[[#This Row],[Orderdate fixed]],"mmm")</f>
        <v>Mar</v>
      </c>
      <c r="K1016" t="s">
        <v>407</v>
      </c>
      <c r="L1016" t="s">
        <v>2771</v>
      </c>
      <c r="M1016" s="14" t="s">
        <v>2772</v>
      </c>
      <c r="N1016" t="s">
        <v>25</v>
      </c>
      <c r="O1016" t="s">
        <v>26</v>
      </c>
      <c r="P1016" t="s">
        <v>144</v>
      </c>
      <c r="Q1016" t="s">
        <v>1070</v>
      </c>
      <c r="R1016" s="5">
        <v>21044</v>
      </c>
      <c r="S1016" t="s">
        <v>62</v>
      </c>
      <c r="T1016" t="s">
        <v>771</v>
      </c>
      <c r="U1016" t="s">
        <v>31</v>
      </c>
      <c r="V1016" t="s">
        <v>53</v>
      </c>
      <c r="W1016" t="s">
        <v>772</v>
      </c>
      <c r="X1016" s="9">
        <v>971.5</v>
      </c>
      <c r="Y1016">
        <v>5</v>
      </c>
      <c r="Z1016" s="12">
        <v>0</v>
      </c>
      <c r="AA1016" s="9">
        <v>252.59</v>
      </c>
      <c r="AB1016" t="str">
        <f>IF(AND(SalesData[[#This Row],[Profit]]=0,SalesData[[#This Row],[Sales]]&gt;0),"Zero-Profit Order","OK")</f>
        <v>OK</v>
      </c>
      <c r="AC1016" s="9">
        <f>IFERROR(SalesData[[#This Row],[Profit]]/SalesData[[#This Row],[Sales]],0)</f>
        <v>0.26</v>
      </c>
      <c r="AE1016"/>
    </row>
    <row r="1017" spans="1:31" x14ac:dyDescent="0.25">
      <c r="A1017">
        <v>9468</v>
      </c>
      <c r="B1017" t="s">
        <v>4261</v>
      </c>
      <c r="C1017" s="2">
        <v>42332</v>
      </c>
      <c r="D1017" s="13">
        <v>43019</v>
      </c>
      <c r="E1017" s="8">
        <f>IF(SalesData[[#This Row],[Ship Date]]&lt;SalesData[[#This Row],[Order Date]], SalesData[[#This Row],[Ship Date]], SalesData[[#This Row],[Order Date]])</f>
        <v>42332</v>
      </c>
      <c r="F1017" s="8">
        <f>IF(SalesData[[#This Row],[Ship Date]]&lt;SalesData[[#This Row],[Order Date]], SalesData[[#This Row],[Order Date]], SalesData[[#This Row],[Ship Date]])</f>
        <v>43019</v>
      </c>
      <c r="G1017" s="11">
        <f>SalesData[[#This Row],[Shipdate fixed]] - SalesData[[#This Row],[Orderdate fixed]]</f>
        <v>687</v>
      </c>
      <c r="H1017" s="11">
        <f>YEAR(SalesData[[#This Row],[Orderdate fixed]])</f>
        <v>2015</v>
      </c>
      <c r="I1017" s="11" t="str">
        <f>"Q"&amp;ROUNDUP(MONTH(SalesData[[#This Row],[Orderdate fixed]])/3,0)</f>
        <v>Q4</v>
      </c>
      <c r="J1017" s="8" t="str">
        <f>TEXT(SalesData[[#This Row],[Orderdate fixed]],"mmm")</f>
        <v>Nov</v>
      </c>
      <c r="K1017" t="s">
        <v>22</v>
      </c>
      <c r="L1017" t="s">
        <v>4262</v>
      </c>
      <c r="M1017" s="14" t="s">
        <v>4263</v>
      </c>
      <c r="N1017" t="s">
        <v>25</v>
      </c>
      <c r="O1017" t="s">
        <v>26</v>
      </c>
      <c r="P1017" t="s">
        <v>158</v>
      </c>
      <c r="Q1017" t="s">
        <v>109</v>
      </c>
      <c r="R1017" s="5">
        <v>10024</v>
      </c>
      <c r="S1017" t="s">
        <v>62</v>
      </c>
      <c r="T1017" t="s">
        <v>2547</v>
      </c>
      <c r="U1017" t="s">
        <v>31</v>
      </c>
      <c r="V1017" t="s">
        <v>44</v>
      </c>
      <c r="W1017" t="s">
        <v>2548</v>
      </c>
      <c r="X1017" s="9">
        <v>166.5</v>
      </c>
      <c r="Y1017">
        <v>2</v>
      </c>
      <c r="Z1017" s="12">
        <v>0.4</v>
      </c>
      <c r="AA1017" s="9">
        <v>-66.599999999999994</v>
      </c>
      <c r="AB1017" t="str">
        <f>IF(AND(SalesData[[#This Row],[Profit]]=0,SalesData[[#This Row],[Sales]]&gt;0),"Zero-Profit Order","OK")</f>
        <v>OK</v>
      </c>
      <c r="AC1017" s="9">
        <f>IFERROR(SalesData[[#This Row],[Profit]]/SalesData[[#This Row],[Sales]],0)</f>
        <v>-0.39999999999999997</v>
      </c>
      <c r="AE1017"/>
    </row>
    <row r="1018" spans="1:31" x14ac:dyDescent="0.25">
      <c r="A1018">
        <v>7409</v>
      </c>
      <c r="B1018" t="s">
        <v>3724</v>
      </c>
      <c r="C1018" s="2">
        <v>43315</v>
      </c>
      <c r="D1018" s="13">
        <v>42527</v>
      </c>
      <c r="E1018" s="8">
        <f>IF(SalesData[[#This Row],[Ship Date]]&lt;SalesData[[#This Row],[Order Date]], SalesData[[#This Row],[Ship Date]], SalesData[[#This Row],[Order Date]])</f>
        <v>42527</v>
      </c>
      <c r="F1018" s="8">
        <f>IF(SalesData[[#This Row],[Ship Date]]&lt;SalesData[[#This Row],[Order Date]], SalesData[[#This Row],[Order Date]], SalesData[[#This Row],[Ship Date]])</f>
        <v>43315</v>
      </c>
      <c r="G1018" s="11">
        <f>SalesData[[#This Row],[Shipdate fixed]] - SalesData[[#This Row],[Orderdate fixed]]</f>
        <v>788</v>
      </c>
      <c r="H1018" s="11">
        <f>YEAR(SalesData[[#This Row],[Orderdate fixed]])</f>
        <v>2016</v>
      </c>
      <c r="I1018" s="11" t="str">
        <f>"Q"&amp;ROUNDUP(MONTH(SalesData[[#This Row],[Orderdate fixed]])/3,0)</f>
        <v>Q2</v>
      </c>
      <c r="J1018" s="8" t="str">
        <f>TEXT(SalesData[[#This Row],[Orderdate fixed]],"mmm")</f>
        <v>Jun</v>
      </c>
      <c r="K1018" t="s">
        <v>38</v>
      </c>
      <c r="L1018" t="s">
        <v>2289</v>
      </c>
      <c r="M1018" s="14" t="s">
        <v>2290</v>
      </c>
      <c r="N1018" t="s">
        <v>81</v>
      </c>
      <c r="O1018" t="s">
        <v>26</v>
      </c>
      <c r="P1018" t="s">
        <v>49</v>
      </c>
      <c r="Q1018" t="s">
        <v>50</v>
      </c>
      <c r="R1018" s="5">
        <v>90032</v>
      </c>
      <c r="S1018" t="s">
        <v>51</v>
      </c>
      <c r="T1018" t="s">
        <v>2262</v>
      </c>
      <c r="U1018" t="s">
        <v>31</v>
      </c>
      <c r="V1018" t="s">
        <v>53</v>
      </c>
      <c r="W1018" t="s">
        <v>2263</v>
      </c>
      <c r="X1018" s="9">
        <v>167.84</v>
      </c>
      <c r="Y1018">
        <v>8</v>
      </c>
      <c r="Z1018" s="12">
        <v>0</v>
      </c>
      <c r="AA1018" s="9">
        <v>11.748799999999999</v>
      </c>
      <c r="AB1018" t="str">
        <f>IF(AND(SalesData[[#This Row],[Profit]]=0,SalesData[[#This Row],[Sales]]&gt;0),"Zero-Profit Order","OK")</f>
        <v>OK</v>
      </c>
      <c r="AC1018" s="9">
        <f>IFERROR(SalesData[[#This Row],[Profit]]/SalesData[[#This Row],[Sales]],0)</f>
        <v>6.9999999999999993E-2</v>
      </c>
      <c r="AE1018"/>
    </row>
    <row r="1019" spans="1:31" x14ac:dyDescent="0.25">
      <c r="A1019">
        <v>1559</v>
      </c>
      <c r="B1019" t="s">
        <v>1347</v>
      </c>
      <c r="C1019" s="2">
        <v>43071</v>
      </c>
      <c r="D1019" s="13">
        <v>42081</v>
      </c>
      <c r="E1019" s="8">
        <f>IF(SalesData[[#This Row],[Ship Date]]&lt;SalesData[[#This Row],[Order Date]], SalesData[[#This Row],[Ship Date]], SalesData[[#This Row],[Order Date]])</f>
        <v>42081</v>
      </c>
      <c r="F1019" s="8">
        <f>IF(SalesData[[#This Row],[Ship Date]]&lt;SalesData[[#This Row],[Order Date]], SalesData[[#This Row],[Order Date]], SalesData[[#This Row],[Ship Date]])</f>
        <v>43071</v>
      </c>
      <c r="G1019" s="11">
        <f>SalesData[[#This Row],[Shipdate fixed]] - SalesData[[#This Row],[Orderdate fixed]]</f>
        <v>990</v>
      </c>
      <c r="H1019" s="11">
        <f>YEAR(SalesData[[#This Row],[Orderdate fixed]])</f>
        <v>2015</v>
      </c>
      <c r="I1019" s="11" t="str">
        <f>"Q"&amp;ROUNDUP(MONTH(SalesData[[#This Row],[Orderdate fixed]])/3,0)</f>
        <v>Q1</v>
      </c>
      <c r="J1019" s="8" t="str">
        <f>TEXT(SalesData[[#This Row],[Orderdate fixed]],"mmm")</f>
        <v>Mar</v>
      </c>
      <c r="K1019" t="s">
        <v>22</v>
      </c>
      <c r="L1019" t="s">
        <v>518</v>
      </c>
      <c r="M1019" s="14" t="s">
        <v>519</v>
      </c>
      <c r="N1019" t="s">
        <v>25</v>
      </c>
      <c r="O1019" t="s">
        <v>26</v>
      </c>
      <c r="P1019" t="s">
        <v>176</v>
      </c>
      <c r="Q1019" t="s">
        <v>177</v>
      </c>
      <c r="R1019" s="5">
        <v>98103</v>
      </c>
      <c r="S1019" t="s">
        <v>51</v>
      </c>
      <c r="T1019" t="s">
        <v>1240</v>
      </c>
      <c r="U1019" t="s">
        <v>31</v>
      </c>
      <c r="V1019" t="s">
        <v>44</v>
      </c>
      <c r="W1019" t="s">
        <v>1044</v>
      </c>
      <c r="X1019" s="9">
        <v>171.96</v>
      </c>
      <c r="Y1019">
        <v>2</v>
      </c>
      <c r="Z1019" s="12">
        <v>0</v>
      </c>
      <c r="AA1019" s="9">
        <v>44.709600000000002</v>
      </c>
      <c r="AB1019" t="str">
        <f>IF(AND(SalesData[[#This Row],[Profit]]=0,SalesData[[#This Row],[Sales]]&gt;0),"Zero-Profit Order","OK")</f>
        <v>OK</v>
      </c>
      <c r="AC1019" s="9">
        <f>IFERROR(SalesData[[#This Row],[Profit]]/SalesData[[#This Row],[Sales]],0)</f>
        <v>0.26</v>
      </c>
      <c r="AE1019"/>
    </row>
    <row r="1020" spans="1:31" x14ac:dyDescent="0.25">
      <c r="A1020">
        <v>1051</v>
      </c>
      <c r="B1020" t="s">
        <v>988</v>
      </c>
      <c r="C1020" s="2">
        <v>41841</v>
      </c>
      <c r="D1020" s="13">
        <v>42131</v>
      </c>
      <c r="E1020" s="8">
        <f>IF(SalesData[[#This Row],[Ship Date]]&lt;SalesData[[#This Row],[Order Date]], SalesData[[#This Row],[Ship Date]], SalesData[[#This Row],[Order Date]])</f>
        <v>41841</v>
      </c>
      <c r="F1020" s="8">
        <f>IF(SalesData[[#This Row],[Ship Date]]&lt;SalesData[[#This Row],[Order Date]], SalesData[[#This Row],[Order Date]], SalesData[[#This Row],[Ship Date]])</f>
        <v>42131</v>
      </c>
      <c r="G1020" s="11">
        <f>SalesData[[#This Row],[Shipdate fixed]] - SalesData[[#This Row],[Orderdate fixed]]</f>
        <v>290</v>
      </c>
      <c r="H1020" s="11">
        <f>YEAR(SalesData[[#This Row],[Orderdate fixed]])</f>
        <v>2014</v>
      </c>
      <c r="I1020" s="11" t="str">
        <f>"Q"&amp;ROUNDUP(MONTH(SalesData[[#This Row],[Orderdate fixed]])/3,0)</f>
        <v>Q3</v>
      </c>
      <c r="J1020" s="8" t="str">
        <f>TEXT(SalesData[[#This Row],[Orderdate fixed]],"mmm")</f>
        <v>Jul</v>
      </c>
      <c r="K1020" t="s">
        <v>78</v>
      </c>
      <c r="L1020" t="s">
        <v>989</v>
      </c>
      <c r="M1020" s="14" t="s">
        <v>990</v>
      </c>
      <c r="N1020" t="s">
        <v>81</v>
      </c>
      <c r="O1020" t="s">
        <v>26</v>
      </c>
      <c r="P1020" t="s">
        <v>60</v>
      </c>
      <c r="Q1020" t="s">
        <v>61</v>
      </c>
      <c r="R1020" s="5">
        <v>19134</v>
      </c>
      <c r="S1020" t="s">
        <v>62</v>
      </c>
      <c r="T1020" t="s">
        <v>991</v>
      </c>
      <c r="U1020" t="s">
        <v>31</v>
      </c>
      <c r="V1020" t="s">
        <v>53</v>
      </c>
      <c r="W1020" t="s">
        <v>992</v>
      </c>
      <c r="X1020" s="9">
        <v>168.464</v>
      </c>
      <c r="Y1020">
        <v>2</v>
      </c>
      <c r="Z1020" s="12">
        <v>0.2</v>
      </c>
      <c r="AA1020" s="9">
        <v>-29.481200000000001</v>
      </c>
      <c r="AB1020" t="str">
        <f>IF(AND(SalesData[[#This Row],[Profit]]=0,SalesData[[#This Row],[Sales]]&gt;0),"Zero-Profit Order","OK")</f>
        <v>OK</v>
      </c>
      <c r="AC1020" s="9">
        <f>IFERROR(SalesData[[#This Row],[Profit]]/SalesData[[#This Row],[Sales]],0)</f>
        <v>-0.17500000000000002</v>
      </c>
      <c r="AE1020"/>
    </row>
    <row r="1021" spans="1:31" x14ac:dyDescent="0.25">
      <c r="A1021">
        <v>6291</v>
      </c>
      <c r="B1021" t="s">
        <v>3411</v>
      </c>
      <c r="C1021" s="2">
        <v>43057</v>
      </c>
      <c r="D1021" s="13">
        <v>42081</v>
      </c>
      <c r="E1021" s="8">
        <f>IF(SalesData[[#This Row],[Ship Date]]&lt;SalesData[[#This Row],[Order Date]], SalesData[[#This Row],[Ship Date]], SalesData[[#This Row],[Order Date]])</f>
        <v>42081</v>
      </c>
      <c r="F1021" s="8">
        <f>IF(SalesData[[#This Row],[Ship Date]]&lt;SalesData[[#This Row],[Order Date]], SalesData[[#This Row],[Order Date]], SalesData[[#This Row],[Ship Date]])</f>
        <v>43057</v>
      </c>
      <c r="G1021" s="11">
        <f>SalesData[[#This Row],[Shipdate fixed]] - SalesData[[#This Row],[Orderdate fixed]]</f>
        <v>976</v>
      </c>
      <c r="H1021" s="11">
        <f>YEAR(SalesData[[#This Row],[Orderdate fixed]])</f>
        <v>2015</v>
      </c>
      <c r="I1021" s="11" t="str">
        <f>"Q"&amp;ROUNDUP(MONTH(SalesData[[#This Row],[Orderdate fixed]])/3,0)</f>
        <v>Q1</v>
      </c>
      <c r="J1021" s="8" t="str">
        <f>TEXT(SalesData[[#This Row],[Orderdate fixed]],"mmm")</f>
        <v>Mar</v>
      </c>
      <c r="K1021" t="s">
        <v>22</v>
      </c>
      <c r="L1021" t="s">
        <v>996</v>
      </c>
      <c r="M1021" s="14" t="s">
        <v>997</v>
      </c>
      <c r="N1021" t="s">
        <v>90</v>
      </c>
      <c r="O1021" t="s">
        <v>26</v>
      </c>
      <c r="P1021" t="s">
        <v>3412</v>
      </c>
      <c r="Q1021" t="s">
        <v>50</v>
      </c>
      <c r="R1021" s="5">
        <v>95928</v>
      </c>
      <c r="S1021" t="s">
        <v>51</v>
      </c>
      <c r="T1021" t="s">
        <v>621</v>
      </c>
      <c r="U1021" t="s">
        <v>31</v>
      </c>
      <c r="V1021" t="s">
        <v>53</v>
      </c>
      <c r="W1021" t="s">
        <v>622</v>
      </c>
      <c r="X1021" s="9">
        <v>327.76</v>
      </c>
      <c r="Y1021">
        <v>8</v>
      </c>
      <c r="Z1021" s="12">
        <v>0</v>
      </c>
      <c r="AA1021" s="9">
        <v>91.772800000000004</v>
      </c>
      <c r="AB1021" t="str">
        <f>IF(AND(SalesData[[#This Row],[Profit]]=0,SalesData[[#This Row],[Sales]]&gt;0),"Zero-Profit Order","OK")</f>
        <v>OK</v>
      </c>
      <c r="AC1021" s="9">
        <f>IFERROR(SalesData[[#This Row],[Profit]]/SalesData[[#This Row],[Sales]],0)</f>
        <v>0.28000000000000003</v>
      </c>
      <c r="AE1021"/>
    </row>
    <row r="1022" spans="1:31" x14ac:dyDescent="0.25">
      <c r="A1022">
        <v>6290</v>
      </c>
      <c r="B1022" t="s">
        <v>3411</v>
      </c>
      <c r="C1022" s="2">
        <v>43056</v>
      </c>
      <c r="D1022" s="13">
        <v>42081</v>
      </c>
      <c r="E1022" s="8">
        <f>IF(SalesData[[#This Row],[Ship Date]]&lt;SalesData[[#This Row],[Order Date]], SalesData[[#This Row],[Ship Date]], SalesData[[#This Row],[Order Date]])</f>
        <v>42081</v>
      </c>
      <c r="F1022" s="8">
        <f>IF(SalesData[[#This Row],[Ship Date]]&lt;SalesData[[#This Row],[Order Date]], SalesData[[#This Row],[Order Date]], SalesData[[#This Row],[Ship Date]])</f>
        <v>43056</v>
      </c>
      <c r="G1022" s="11">
        <f>SalesData[[#This Row],[Shipdate fixed]] - SalesData[[#This Row],[Orderdate fixed]]</f>
        <v>975</v>
      </c>
      <c r="H1022" s="11">
        <f>YEAR(SalesData[[#This Row],[Orderdate fixed]])</f>
        <v>2015</v>
      </c>
      <c r="I1022" s="11" t="str">
        <f>"Q"&amp;ROUNDUP(MONTH(SalesData[[#This Row],[Orderdate fixed]])/3,0)</f>
        <v>Q1</v>
      </c>
      <c r="J1022" s="8" t="str">
        <f>TEXT(SalesData[[#This Row],[Orderdate fixed]],"mmm")</f>
        <v>Mar</v>
      </c>
      <c r="K1022" t="s">
        <v>22</v>
      </c>
      <c r="L1022" t="s">
        <v>996</v>
      </c>
      <c r="M1022" s="14" t="s">
        <v>997</v>
      </c>
      <c r="N1022" t="s">
        <v>90</v>
      </c>
      <c r="O1022" t="s">
        <v>26</v>
      </c>
      <c r="P1022" t="s">
        <v>3412</v>
      </c>
      <c r="Q1022" t="s">
        <v>50</v>
      </c>
      <c r="R1022" s="5">
        <v>95928</v>
      </c>
      <c r="S1022" t="s">
        <v>51</v>
      </c>
      <c r="T1022" t="s">
        <v>190</v>
      </c>
      <c r="U1022" t="s">
        <v>31</v>
      </c>
      <c r="V1022" t="s">
        <v>35</v>
      </c>
      <c r="W1022" t="s">
        <v>191</v>
      </c>
      <c r="X1022" s="9">
        <v>915.13599999999997</v>
      </c>
      <c r="Y1022">
        <v>4</v>
      </c>
      <c r="Z1022" s="12">
        <v>0.2</v>
      </c>
      <c r="AA1022" s="9">
        <v>102.9528</v>
      </c>
      <c r="AB1022" t="str">
        <f>IF(AND(SalesData[[#This Row],[Profit]]=0,SalesData[[#This Row],[Sales]]&gt;0),"Zero-Profit Order","OK")</f>
        <v>OK</v>
      </c>
      <c r="AC1022" s="9">
        <f>IFERROR(SalesData[[#This Row],[Profit]]/SalesData[[#This Row],[Sales]],0)</f>
        <v>0.1125</v>
      </c>
      <c r="AE1022"/>
    </row>
    <row r="1023" spans="1:31" x14ac:dyDescent="0.25">
      <c r="A1023">
        <v>2364</v>
      </c>
      <c r="B1023" t="s">
        <v>1824</v>
      </c>
      <c r="C1023" s="2">
        <v>43061</v>
      </c>
      <c r="D1023" s="13">
        <v>42447</v>
      </c>
      <c r="E1023" s="8">
        <f>IF(SalesData[[#This Row],[Ship Date]]&lt;SalesData[[#This Row],[Order Date]], SalesData[[#This Row],[Ship Date]], SalesData[[#This Row],[Order Date]])</f>
        <v>42447</v>
      </c>
      <c r="F1023" s="8">
        <f>IF(SalesData[[#This Row],[Ship Date]]&lt;SalesData[[#This Row],[Order Date]], SalesData[[#This Row],[Order Date]], SalesData[[#This Row],[Ship Date]])</f>
        <v>43061</v>
      </c>
      <c r="G1023" s="11">
        <f>SalesData[[#This Row],[Shipdate fixed]] - SalesData[[#This Row],[Orderdate fixed]]</f>
        <v>614</v>
      </c>
      <c r="H1023" s="11">
        <f>YEAR(SalesData[[#This Row],[Orderdate fixed]])</f>
        <v>2016</v>
      </c>
      <c r="I1023" s="11" t="str">
        <f>"Q"&amp;ROUNDUP(MONTH(SalesData[[#This Row],[Orderdate fixed]])/3,0)</f>
        <v>Q1</v>
      </c>
      <c r="J1023" s="8" t="str">
        <f>TEXT(SalesData[[#This Row],[Orderdate fixed]],"mmm")</f>
        <v>Mar</v>
      </c>
      <c r="K1023" t="s">
        <v>38</v>
      </c>
      <c r="L1023" t="s">
        <v>1825</v>
      </c>
      <c r="M1023" s="14" t="s">
        <v>1826</v>
      </c>
      <c r="N1023" t="s">
        <v>90</v>
      </c>
      <c r="O1023" t="s">
        <v>26</v>
      </c>
      <c r="P1023" t="s">
        <v>696</v>
      </c>
      <c r="Q1023" t="s">
        <v>697</v>
      </c>
      <c r="R1023" s="5">
        <v>22980</v>
      </c>
      <c r="S1023" t="s">
        <v>29</v>
      </c>
      <c r="T1023" t="s">
        <v>532</v>
      </c>
      <c r="U1023" t="s">
        <v>31</v>
      </c>
      <c r="V1023" t="s">
        <v>53</v>
      </c>
      <c r="W1023" t="s">
        <v>533</v>
      </c>
      <c r="X1023" s="9">
        <v>127.88</v>
      </c>
      <c r="Y1023">
        <v>2</v>
      </c>
      <c r="Z1023" s="12">
        <v>0</v>
      </c>
      <c r="AA1023" s="9">
        <v>40.921599999999998</v>
      </c>
      <c r="AB1023" t="str">
        <f>IF(AND(SalesData[[#This Row],[Profit]]=0,SalesData[[#This Row],[Sales]]&gt;0),"Zero-Profit Order","OK")</f>
        <v>OK</v>
      </c>
      <c r="AC1023" s="9">
        <f>IFERROR(SalesData[[#This Row],[Profit]]/SalesData[[#This Row],[Sales]],0)</f>
        <v>0.32</v>
      </c>
      <c r="AE1023"/>
    </row>
    <row r="1024" spans="1:31" x14ac:dyDescent="0.25">
      <c r="A1024">
        <v>2348</v>
      </c>
      <c r="B1024" t="s">
        <v>1817</v>
      </c>
      <c r="C1024" s="2">
        <v>43060</v>
      </c>
      <c r="D1024" s="13">
        <v>42447</v>
      </c>
      <c r="E1024" s="8">
        <f>IF(SalesData[[#This Row],[Ship Date]]&lt;SalesData[[#This Row],[Order Date]], SalesData[[#This Row],[Ship Date]], SalesData[[#This Row],[Order Date]])</f>
        <v>42447</v>
      </c>
      <c r="F1024" s="8">
        <f>IF(SalesData[[#This Row],[Ship Date]]&lt;SalesData[[#This Row],[Order Date]], SalesData[[#This Row],[Order Date]], SalesData[[#This Row],[Ship Date]])</f>
        <v>43060</v>
      </c>
      <c r="G1024" s="11">
        <f>SalesData[[#This Row],[Shipdate fixed]] - SalesData[[#This Row],[Orderdate fixed]]</f>
        <v>613</v>
      </c>
      <c r="H1024" s="11">
        <f>YEAR(SalesData[[#This Row],[Orderdate fixed]])</f>
        <v>2016</v>
      </c>
      <c r="I1024" s="11" t="str">
        <f>"Q"&amp;ROUNDUP(MONTH(SalesData[[#This Row],[Orderdate fixed]])/3,0)</f>
        <v>Q1</v>
      </c>
      <c r="J1024" s="8" t="str">
        <f>TEXT(SalesData[[#This Row],[Orderdate fixed]],"mmm")</f>
        <v>Mar</v>
      </c>
      <c r="K1024" t="s">
        <v>38</v>
      </c>
      <c r="L1024" t="s">
        <v>794</v>
      </c>
      <c r="M1024" s="14" t="s">
        <v>795</v>
      </c>
      <c r="N1024" t="s">
        <v>25</v>
      </c>
      <c r="O1024" t="s">
        <v>26</v>
      </c>
      <c r="P1024" t="s">
        <v>229</v>
      </c>
      <c r="Q1024" t="s">
        <v>83</v>
      </c>
      <c r="R1024" s="5">
        <v>78207</v>
      </c>
      <c r="S1024" t="s">
        <v>84</v>
      </c>
      <c r="T1024" t="s">
        <v>1115</v>
      </c>
      <c r="U1024" t="s">
        <v>31</v>
      </c>
      <c r="V1024" t="s">
        <v>44</v>
      </c>
      <c r="W1024" t="s">
        <v>1116</v>
      </c>
      <c r="X1024" s="9">
        <v>557.58500000000004</v>
      </c>
      <c r="Y1024">
        <v>5</v>
      </c>
      <c r="Z1024" s="12">
        <v>0.3</v>
      </c>
      <c r="AA1024" s="9">
        <v>0</v>
      </c>
      <c r="AB1024" t="str">
        <f>IF(AND(SalesData[[#This Row],[Profit]]=0,SalesData[[#This Row],[Sales]]&gt;0),"Zero-Profit Order","OK")</f>
        <v>Zero-Profit Order</v>
      </c>
      <c r="AC1024" s="9">
        <f>IFERROR(SalesData[[#This Row],[Profit]]/SalesData[[#This Row],[Sales]],0)</f>
        <v>0</v>
      </c>
      <c r="AE1024"/>
    </row>
    <row r="1025" spans="1:31" x14ac:dyDescent="0.25">
      <c r="A1025">
        <v>5164</v>
      </c>
      <c r="B1025" t="s">
        <v>3050</v>
      </c>
      <c r="C1025" s="2">
        <v>41895</v>
      </c>
      <c r="D1025" s="13">
        <v>42315</v>
      </c>
      <c r="E1025" s="8">
        <f>IF(SalesData[[#This Row],[Ship Date]]&lt;SalesData[[#This Row],[Order Date]], SalesData[[#This Row],[Ship Date]], SalesData[[#This Row],[Order Date]])</f>
        <v>41895</v>
      </c>
      <c r="F1025" s="8">
        <f>IF(SalesData[[#This Row],[Ship Date]]&lt;SalesData[[#This Row],[Order Date]], SalesData[[#This Row],[Order Date]], SalesData[[#This Row],[Ship Date]])</f>
        <v>42315</v>
      </c>
      <c r="G1025" s="11">
        <f>SalesData[[#This Row],[Shipdate fixed]] - SalesData[[#This Row],[Orderdate fixed]]</f>
        <v>420</v>
      </c>
      <c r="H1025" s="11">
        <f>YEAR(SalesData[[#This Row],[Orderdate fixed]])</f>
        <v>2014</v>
      </c>
      <c r="I1025" s="11" t="str">
        <f>"Q"&amp;ROUNDUP(MONTH(SalesData[[#This Row],[Orderdate fixed]])/3,0)</f>
        <v>Q3</v>
      </c>
      <c r="J1025" s="8" t="str">
        <f>TEXT(SalesData[[#This Row],[Orderdate fixed]],"mmm")</f>
        <v>Sep</v>
      </c>
      <c r="K1025" t="s">
        <v>38</v>
      </c>
      <c r="L1025" t="s">
        <v>2340</v>
      </c>
      <c r="M1025" s="14" t="s">
        <v>2341</v>
      </c>
      <c r="N1025" t="s">
        <v>25</v>
      </c>
      <c r="O1025" t="s">
        <v>26</v>
      </c>
      <c r="P1025" t="s">
        <v>1166</v>
      </c>
      <c r="Q1025" t="s">
        <v>50</v>
      </c>
      <c r="R1025" s="5">
        <v>91104</v>
      </c>
      <c r="S1025" t="s">
        <v>51</v>
      </c>
      <c r="T1025" t="s">
        <v>110</v>
      </c>
      <c r="U1025" t="s">
        <v>31</v>
      </c>
      <c r="V1025" t="s">
        <v>35</v>
      </c>
      <c r="W1025" t="s">
        <v>111</v>
      </c>
      <c r="X1025" s="9">
        <v>170.352</v>
      </c>
      <c r="Y1025">
        <v>3</v>
      </c>
      <c r="Z1025" s="12">
        <v>0.2</v>
      </c>
      <c r="AA1025" s="9">
        <v>-17.0352</v>
      </c>
      <c r="AB1025" t="str">
        <f>IF(AND(SalesData[[#This Row],[Profit]]=0,SalesData[[#This Row],[Sales]]&gt;0),"Zero-Profit Order","OK")</f>
        <v>OK</v>
      </c>
      <c r="AC1025" s="9">
        <f>IFERROR(SalesData[[#This Row],[Profit]]/SalesData[[#This Row],[Sales]],0)</f>
        <v>-9.9999999999999992E-2</v>
      </c>
      <c r="AE1025"/>
    </row>
    <row r="1026" spans="1:31" x14ac:dyDescent="0.25">
      <c r="A1026">
        <v>6577</v>
      </c>
      <c r="B1026" t="s">
        <v>3493</v>
      </c>
      <c r="C1026" s="2">
        <v>42277</v>
      </c>
      <c r="D1026" s="13">
        <v>42950</v>
      </c>
      <c r="E1026" s="8">
        <f>IF(SalesData[[#This Row],[Ship Date]]&lt;SalesData[[#This Row],[Order Date]], SalesData[[#This Row],[Ship Date]], SalesData[[#This Row],[Order Date]])</f>
        <v>42277</v>
      </c>
      <c r="F1026" s="8">
        <f>IF(SalesData[[#This Row],[Ship Date]]&lt;SalesData[[#This Row],[Order Date]], SalesData[[#This Row],[Order Date]], SalesData[[#This Row],[Ship Date]])</f>
        <v>42950</v>
      </c>
      <c r="G1026" s="11">
        <f>SalesData[[#This Row],[Shipdate fixed]] - SalesData[[#This Row],[Orderdate fixed]]</f>
        <v>673</v>
      </c>
      <c r="H1026" s="11">
        <f>YEAR(SalesData[[#This Row],[Orderdate fixed]])</f>
        <v>2015</v>
      </c>
      <c r="I1026" s="11" t="str">
        <f>"Q"&amp;ROUNDUP(MONTH(SalesData[[#This Row],[Orderdate fixed]])/3,0)</f>
        <v>Q3</v>
      </c>
      <c r="J1026" s="8" t="str">
        <f>TEXT(SalesData[[#This Row],[Orderdate fixed]],"mmm")</f>
        <v>Sep</v>
      </c>
      <c r="K1026" t="s">
        <v>38</v>
      </c>
      <c r="L1026" t="s">
        <v>2545</v>
      </c>
      <c r="M1026" s="14" t="s">
        <v>2546</v>
      </c>
      <c r="N1026" t="s">
        <v>25</v>
      </c>
      <c r="O1026" t="s">
        <v>26</v>
      </c>
      <c r="P1026" t="s">
        <v>49</v>
      </c>
      <c r="Q1026" t="s">
        <v>50</v>
      </c>
      <c r="R1026" s="5">
        <v>90008</v>
      </c>
      <c r="S1026" t="s">
        <v>51</v>
      </c>
      <c r="T1026" t="s">
        <v>110</v>
      </c>
      <c r="U1026" t="s">
        <v>31</v>
      </c>
      <c r="V1026" t="s">
        <v>35</v>
      </c>
      <c r="W1026" t="s">
        <v>111</v>
      </c>
      <c r="X1026" s="9">
        <v>170.352</v>
      </c>
      <c r="Y1026">
        <v>3</v>
      </c>
      <c r="Z1026" s="12">
        <v>0.2</v>
      </c>
      <c r="AA1026" s="9">
        <v>-17.0352</v>
      </c>
      <c r="AB1026" t="str">
        <f>IF(AND(SalesData[[#This Row],[Profit]]=0,SalesData[[#This Row],[Sales]]&gt;0),"Zero-Profit Order","OK")</f>
        <v>OK</v>
      </c>
      <c r="AC1026" s="9">
        <f>IFERROR(SalesData[[#This Row],[Profit]]/SalesData[[#This Row],[Sales]],0)</f>
        <v>-9.9999999999999992E-2</v>
      </c>
      <c r="AE1026"/>
    </row>
    <row r="1027" spans="1:31" x14ac:dyDescent="0.25">
      <c r="A1027">
        <v>3842</v>
      </c>
      <c r="B1027" t="s">
        <v>2572</v>
      </c>
      <c r="C1027" s="2">
        <v>41733</v>
      </c>
      <c r="D1027" s="13">
        <v>41979</v>
      </c>
      <c r="E1027" s="8">
        <f>IF(SalesData[[#This Row],[Ship Date]]&lt;SalesData[[#This Row],[Order Date]], SalesData[[#This Row],[Ship Date]], SalesData[[#This Row],[Order Date]])</f>
        <v>41733</v>
      </c>
      <c r="F1027" s="8">
        <f>IF(SalesData[[#This Row],[Ship Date]]&lt;SalesData[[#This Row],[Order Date]], SalesData[[#This Row],[Order Date]], SalesData[[#This Row],[Ship Date]])</f>
        <v>41979</v>
      </c>
      <c r="G1027" s="11">
        <f>SalesData[[#This Row],[Shipdate fixed]] - SalesData[[#This Row],[Orderdate fixed]]</f>
        <v>246</v>
      </c>
      <c r="H1027" s="11">
        <f>YEAR(SalesData[[#This Row],[Orderdate fixed]])</f>
        <v>2014</v>
      </c>
      <c r="I1027" s="11" t="str">
        <f>"Q"&amp;ROUNDUP(MONTH(SalesData[[#This Row],[Orderdate fixed]])/3,0)</f>
        <v>Q2</v>
      </c>
      <c r="J1027" s="8" t="str">
        <f>TEXT(SalesData[[#This Row],[Orderdate fixed]],"mmm")</f>
        <v>Apr</v>
      </c>
      <c r="K1027" t="s">
        <v>38</v>
      </c>
      <c r="L1027" t="s">
        <v>2573</v>
      </c>
      <c r="M1027" s="14" t="s">
        <v>2574</v>
      </c>
      <c r="N1027" t="s">
        <v>81</v>
      </c>
      <c r="O1027" t="s">
        <v>26</v>
      </c>
      <c r="P1027" t="s">
        <v>2386</v>
      </c>
      <c r="Q1027" t="s">
        <v>128</v>
      </c>
      <c r="R1027" s="5">
        <v>37620</v>
      </c>
      <c r="S1027" t="s">
        <v>29</v>
      </c>
      <c r="T1027" t="s">
        <v>571</v>
      </c>
      <c r="U1027" t="s">
        <v>31</v>
      </c>
      <c r="V1027" t="s">
        <v>35</v>
      </c>
      <c r="W1027" t="s">
        <v>572</v>
      </c>
      <c r="X1027" s="9">
        <v>170.352</v>
      </c>
      <c r="Y1027">
        <v>3</v>
      </c>
      <c r="Z1027" s="12">
        <v>0.2</v>
      </c>
      <c r="AA1027" s="9">
        <v>10.647</v>
      </c>
      <c r="AB1027" t="str">
        <f>IF(AND(SalesData[[#This Row],[Profit]]=0,SalesData[[#This Row],[Sales]]&gt;0),"Zero-Profit Order","OK")</f>
        <v>OK</v>
      </c>
      <c r="AC1027" s="9">
        <f>IFERROR(SalesData[[#This Row],[Profit]]/SalesData[[#This Row],[Sales]],0)</f>
        <v>6.25E-2</v>
      </c>
      <c r="AE1027"/>
    </row>
    <row r="1028" spans="1:31" x14ac:dyDescent="0.25">
      <c r="A1028">
        <v>604</v>
      </c>
      <c r="B1028" t="s">
        <v>623</v>
      </c>
      <c r="C1028" s="2">
        <v>43068</v>
      </c>
      <c r="D1028" s="13">
        <v>41717</v>
      </c>
      <c r="E1028" s="8">
        <f>IF(SalesData[[#This Row],[Ship Date]]&lt;SalesData[[#This Row],[Order Date]], SalesData[[#This Row],[Ship Date]], SalesData[[#This Row],[Order Date]])</f>
        <v>41717</v>
      </c>
      <c r="F1028" s="8">
        <f>IF(SalesData[[#This Row],[Ship Date]]&lt;SalesData[[#This Row],[Order Date]], SalesData[[#This Row],[Order Date]], SalesData[[#This Row],[Ship Date]])</f>
        <v>43068</v>
      </c>
      <c r="G1028" s="11">
        <f>SalesData[[#This Row],[Shipdate fixed]] - SalesData[[#This Row],[Orderdate fixed]]</f>
        <v>1351</v>
      </c>
      <c r="H1028" s="11">
        <f>YEAR(SalesData[[#This Row],[Orderdate fixed]])</f>
        <v>2014</v>
      </c>
      <c r="I1028" s="11" t="str">
        <f>"Q"&amp;ROUNDUP(MONTH(SalesData[[#This Row],[Orderdate fixed]])/3,0)</f>
        <v>Q1</v>
      </c>
      <c r="J1028" s="8" t="str">
        <f>TEXT(SalesData[[#This Row],[Orderdate fixed]],"mmm")</f>
        <v>Mar</v>
      </c>
      <c r="K1028" t="s">
        <v>38</v>
      </c>
      <c r="L1028" t="s">
        <v>624</v>
      </c>
      <c r="M1028" s="14" t="s">
        <v>625</v>
      </c>
      <c r="N1028" t="s">
        <v>25</v>
      </c>
      <c r="O1028" t="s">
        <v>26</v>
      </c>
      <c r="P1028" t="s">
        <v>285</v>
      </c>
      <c r="Q1028" t="s">
        <v>42</v>
      </c>
      <c r="R1028" s="5">
        <v>33614</v>
      </c>
      <c r="S1028" t="s">
        <v>29</v>
      </c>
      <c r="T1028" t="s">
        <v>365</v>
      </c>
      <c r="U1028" t="s">
        <v>31</v>
      </c>
      <c r="V1028" t="s">
        <v>53</v>
      </c>
      <c r="W1028" t="s">
        <v>366</v>
      </c>
      <c r="X1028" s="9">
        <v>45.695999999999998</v>
      </c>
      <c r="Y1028">
        <v>3</v>
      </c>
      <c r="Z1028" s="12">
        <v>0.2</v>
      </c>
      <c r="AA1028" s="9">
        <v>5.1407999999999996</v>
      </c>
      <c r="AB1028" t="str">
        <f>IF(AND(SalesData[[#This Row],[Profit]]=0,SalesData[[#This Row],[Sales]]&gt;0),"Zero-Profit Order","OK")</f>
        <v>OK</v>
      </c>
      <c r="AC1028" s="9">
        <f>IFERROR(SalesData[[#This Row],[Profit]]/SalesData[[#This Row],[Sales]],0)</f>
        <v>0.1125</v>
      </c>
      <c r="AE1028"/>
    </row>
    <row r="1029" spans="1:31" x14ac:dyDescent="0.25">
      <c r="A1029">
        <v>7562</v>
      </c>
      <c r="B1029" t="s">
        <v>3768</v>
      </c>
      <c r="C1029" s="2">
        <v>43016</v>
      </c>
      <c r="D1029" s="13">
        <v>42736</v>
      </c>
      <c r="E1029" s="8">
        <f>IF(SalesData[[#This Row],[Ship Date]]&lt;SalesData[[#This Row],[Order Date]], SalesData[[#This Row],[Ship Date]], SalesData[[#This Row],[Order Date]])</f>
        <v>42736</v>
      </c>
      <c r="F1029" s="8">
        <f>IF(SalesData[[#This Row],[Ship Date]]&lt;SalesData[[#This Row],[Order Date]], SalesData[[#This Row],[Order Date]], SalesData[[#This Row],[Ship Date]])</f>
        <v>43016</v>
      </c>
      <c r="G1029" s="11">
        <f>SalesData[[#This Row],[Shipdate fixed]] - SalesData[[#This Row],[Orderdate fixed]]</f>
        <v>280</v>
      </c>
      <c r="H1029" s="11">
        <f>YEAR(SalesData[[#This Row],[Orderdate fixed]])</f>
        <v>2017</v>
      </c>
      <c r="I1029" s="11" t="str">
        <f>"Q"&amp;ROUNDUP(MONTH(SalesData[[#This Row],[Orderdate fixed]])/3,0)</f>
        <v>Q1</v>
      </c>
      <c r="J1029" s="8" t="str">
        <f>TEXT(SalesData[[#This Row],[Orderdate fixed]],"mmm")</f>
        <v>Jan</v>
      </c>
      <c r="K1029" t="s">
        <v>78</v>
      </c>
      <c r="L1029" t="s">
        <v>1041</v>
      </c>
      <c r="M1029" s="14" t="s">
        <v>1042</v>
      </c>
      <c r="N1029" t="s">
        <v>25</v>
      </c>
      <c r="O1029" t="s">
        <v>26</v>
      </c>
      <c r="P1029" t="s">
        <v>796</v>
      </c>
      <c r="Q1029" t="s">
        <v>61</v>
      </c>
      <c r="R1029" s="5">
        <v>17602</v>
      </c>
      <c r="S1029" t="s">
        <v>62</v>
      </c>
      <c r="T1029" t="s">
        <v>34</v>
      </c>
      <c r="U1029" t="s">
        <v>31</v>
      </c>
      <c r="V1029" t="s">
        <v>35</v>
      </c>
      <c r="W1029" t="s">
        <v>36</v>
      </c>
      <c r="X1029" s="9">
        <v>170.786</v>
      </c>
      <c r="Y1029">
        <v>1</v>
      </c>
      <c r="Z1029" s="12">
        <v>0.3</v>
      </c>
      <c r="AA1029" s="9">
        <v>0</v>
      </c>
      <c r="AB1029" t="str">
        <f>IF(AND(SalesData[[#This Row],[Profit]]=0,SalesData[[#This Row],[Sales]]&gt;0),"Zero-Profit Order","OK")</f>
        <v>Zero-Profit Order</v>
      </c>
      <c r="AC1029" s="9">
        <f>IFERROR(SalesData[[#This Row],[Profit]]/SalesData[[#This Row],[Sales]],0)</f>
        <v>0</v>
      </c>
      <c r="AE1029"/>
    </row>
    <row r="1030" spans="1:31" x14ac:dyDescent="0.25">
      <c r="A1030">
        <v>2841</v>
      </c>
      <c r="B1030" t="s">
        <v>2100</v>
      </c>
      <c r="C1030" s="2">
        <v>43063</v>
      </c>
      <c r="D1030" s="13">
        <v>41717</v>
      </c>
      <c r="E1030" s="8">
        <f>IF(SalesData[[#This Row],[Ship Date]]&lt;SalesData[[#This Row],[Order Date]], SalesData[[#This Row],[Ship Date]], SalesData[[#This Row],[Order Date]])</f>
        <v>41717</v>
      </c>
      <c r="F1030" s="8">
        <f>IF(SalesData[[#This Row],[Ship Date]]&lt;SalesData[[#This Row],[Order Date]], SalesData[[#This Row],[Order Date]], SalesData[[#This Row],[Ship Date]])</f>
        <v>43063</v>
      </c>
      <c r="G1030" s="11">
        <f>SalesData[[#This Row],[Shipdate fixed]] - SalesData[[#This Row],[Orderdate fixed]]</f>
        <v>1346</v>
      </c>
      <c r="H1030" s="11">
        <f>YEAR(SalesData[[#This Row],[Orderdate fixed]])</f>
        <v>2014</v>
      </c>
      <c r="I1030" s="11" t="str">
        <f>"Q"&amp;ROUNDUP(MONTH(SalesData[[#This Row],[Orderdate fixed]])/3,0)</f>
        <v>Q1</v>
      </c>
      <c r="J1030" s="8" t="str">
        <f>TEXT(SalesData[[#This Row],[Orderdate fixed]],"mmm")</f>
        <v>Mar</v>
      </c>
      <c r="K1030" t="s">
        <v>38</v>
      </c>
      <c r="L1030" t="s">
        <v>729</v>
      </c>
      <c r="M1030" s="14" t="s">
        <v>730</v>
      </c>
      <c r="N1030" t="s">
        <v>90</v>
      </c>
      <c r="O1030" t="s">
        <v>26</v>
      </c>
      <c r="P1030" t="s">
        <v>2101</v>
      </c>
      <c r="Q1030" t="s">
        <v>697</v>
      </c>
      <c r="R1030" s="5">
        <v>23320</v>
      </c>
      <c r="S1030" t="s">
        <v>29</v>
      </c>
      <c r="T1030" t="s">
        <v>556</v>
      </c>
      <c r="U1030" t="s">
        <v>31</v>
      </c>
      <c r="V1030" t="s">
        <v>35</v>
      </c>
      <c r="W1030" t="s">
        <v>557</v>
      </c>
      <c r="X1030" s="9">
        <v>1139.92</v>
      </c>
      <c r="Y1030">
        <v>4</v>
      </c>
      <c r="Z1030" s="12">
        <v>0</v>
      </c>
      <c r="AA1030" s="9">
        <v>284.98</v>
      </c>
      <c r="AB1030" t="str">
        <f>IF(AND(SalesData[[#This Row],[Profit]]=0,SalesData[[#This Row],[Sales]]&gt;0),"Zero-Profit Order","OK")</f>
        <v>OK</v>
      </c>
      <c r="AC1030" s="9">
        <f>IFERROR(SalesData[[#This Row],[Profit]]/SalesData[[#This Row],[Sales]],0)</f>
        <v>0.25</v>
      </c>
      <c r="AE1030"/>
    </row>
    <row r="1031" spans="1:31" x14ac:dyDescent="0.25">
      <c r="A1031">
        <v>3040</v>
      </c>
      <c r="B1031" t="s">
        <v>2244</v>
      </c>
      <c r="C1031" s="2">
        <v>42298</v>
      </c>
      <c r="D1031" s="13">
        <v>42957</v>
      </c>
      <c r="E1031" s="8">
        <f>IF(SalesData[[#This Row],[Ship Date]]&lt;SalesData[[#This Row],[Order Date]], SalesData[[#This Row],[Ship Date]], SalesData[[#This Row],[Order Date]])</f>
        <v>42298</v>
      </c>
      <c r="F1031" s="8">
        <f>IF(SalesData[[#This Row],[Ship Date]]&lt;SalesData[[#This Row],[Order Date]], SalesData[[#This Row],[Order Date]], SalesData[[#This Row],[Ship Date]])</f>
        <v>42957</v>
      </c>
      <c r="G1031" s="11">
        <f>SalesData[[#This Row],[Shipdate fixed]] - SalesData[[#This Row],[Orderdate fixed]]</f>
        <v>659</v>
      </c>
      <c r="H1031" s="11">
        <f>YEAR(SalesData[[#This Row],[Orderdate fixed]])</f>
        <v>2015</v>
      </c>
      <c r="I1031" s="11" t="str">
        <f>"Q"&amp;ROUNDUP(MONTH(SalesData[[#This Row],[Orderdate fixed]])/3,0)</f>
        <v>Q4</v>
      </c>
      <c r="J1031" s="8" t="str">
        <f>TEXT(SalesData[[#This Row],[Orderdate fixed]],"mmm")</f>
        <v>Oct</v>
      </c>
      <c r="K1031" t="s">
        <v>38</v>
      </c>
      <c r="L1031" t="s">
        <v>2245</v>
      </c>
      <c r="M1031" s="14" t="s">
        <v>2246</v>
      </c>
      <c r="N1031" t="s">
        <v>81</v>
      </c>
      <c r="O1031" t="s">
        <v>26</v>
      </c>
      <c r="P1031" t="s">
        <v>1166</v>
      </c>
      <c r="Q1031" t="s">
        <v>50</v>
      </c>
      <c r="R1031" s="5">
        <v>91104</v>
      </c>
      <c r="S1031" t="s">
        <v>51</v>
      </c>
      <c r="T1031" t="s">
        <v>888</v>
      </c>
      <c r="U1031" t="s">
        <v>31</v>
      </c>
      <c r="V1031" t="s">
        <v>44</v>
      </c>
      <c r="W1031" t="s">
        <v>889</v>
      </c>
      <c r="X1031" s="9">
        <v>171.28800000000001</v>
      </c>
      <c r="Y1031">
        <v>3</v>
      </c>
      <c r="Z1031" s="12">
        <v>0.2</v>
      </c>
      <c r="AA1031" s="9">
        <v>-6.4233000000000002</v>
      </c>
      <c r="AB1031" t="str">
        <f>IF(AND(SalesData[[#This Row],[Profit]]=0,SalesData[[#This Row],[Sales]]&gt;0),"Zero-Profit Order","OK")</f>
        <v>OK</v>
      </c>
      <c r="AC1031" s="9">
        <f>IFERROR(SalesData[[#This Row],[Profit]]/SalesData[[#This Row],[Sales]],0)</f>
        <v>-3.7499999999999999E-2</v>
      </c>
      <c r="AE1031"/>
    </row>
    <row r="1032" spans="1:31" x14ac:dyDescent="0.25">
      <c r="A1032">
        <v>8934</v>
      </c>
      <c r="B1032" t="s">
        <v>4127</v>
      </c>
      <c r="C1032" s="2">
        <v>43067</v>
      </c>
      <c r="D1032" s="13">
        <v>42448</v>
      </c>
      <c r="E1032" s="8">
        <f>IF(SalesData[[#This Row],[Ship Date]]&lt;SalesData[[#This Row],[Order Date]], SalesData[[#This Row],[Ship Date]], SalesData[[#This Row],[Order Date]])</f>
        <v>42448</v>
      </c>
      <c r="F1032" s="8">
        <f>IF(SalesData[[#This Row],[Ship Date]]&lt;SalesData[[#This Row],[Order Date]], SalesData[[#This Row],[Order Date]], SalesData[[#This Row],[Ship Date]])</f>
        <v>43067</v>
      </c>
      <c r="G1032" s="11">
        <f>SalesData[[#This Row],[Shipdate fixed]] - SalesData[[#This Row],[Orderdate fixed]]</f>
        <v>619</v>
      </c>
      <c r="H1032" s="11">
        <f>YEAR(SalesData[[#This Row],[Orderdate fixed]])</f>
        <v>2016</v>
      </c>
      <c r="I1032" s="11" t="str">
        <f>"Q"&amp;ROUNDUP(MONTH(SalesData[[#This Row],[Orderdate fixed]])/3,0)</f>
        <v>Q1</v>
      </c>
      <c r="J1032" s="8" t="str">
        <f>TEXT(SalesData[[#This Row],[Orderdate fixed]],"mmm")</f>
        <v>Mar</v>
      </c>
      <c r="K1032" t="s">
        <v>38</v>
      </c>
      <c r="L1032" t="s">
        <v>3478</v>
      </c>
      <c r="M1032" s="14" t="s">
        <v>3479</v>
      </c>
      <c r="N1032" t="s">
        <v>81</v>
      </c>
      <c r="O1032" t="s">
        <v>26</v>
      </c>
      <c r="P1032" t="s">
        <v>4128</v>
      </c>
      <c r="Q1032" t="s">
        <v>222</v>
      </c>
      <c r="R1032" s="5">
        <v>54302</v>
      </c>
      <c r="S1032" t="s">
        <v>84</v>
      </c>
      <c r="T1032" t="s">
        <v>1128</v>
      </c>
      <c r="U1032" t="s">
        <v>31</v>
      </c>
      <c r="V1032" t="s">
        <v>53</v>
      </c>
      <c r="W1032" t="s">
        <v>1129</v>
      </c>
      <c r="X1032" s="9">
        <v>16.739999999999998</v>
      </c>
      <c r="Y1032">
        <v>2</v>
      </c>
      <c r="Z1032" s="12">
        <v>0</v>
      </c>
      <c r="AA1032" s="9">
        <v>4.3524000000000003</v>
      </c>
      <c r="AB1032" t="str">
        <f>IF(AND(SalesData[[#This Row],[Profit]]=0,SalesData[[#This Row],[Sales]]&gt;0),"Zero-Profit Order","OK")</f>
        <v>OK</v>
      </c>
      <c r="AC1032" s="9">
        <f>IFERROR(SalesData[[#This Row],[Profit]]/SalesData[[#This Row],[Sales]],0)</f>
        <v>0.26000000000000006</v>
      </c>
      <c r="AE1032"/>
    </row>
    <row r="1033" spans="1:31" x14ac:dyDescent="0.25">
      <c r="A1033">
        <v>1693</v>
      </c>
      <c r="B1033" t="s">
        <v>1411</v>
      </c>
      <c r="C1033" s="2">
        <v>43066</v>
      </c>
      <c r="D1033" s="13">
        <v>42448</v>
      </c>
      <c r="E1033" s="8">
        <f>IF(SalesData[[#This Row],[Ship Date]]&lt;SalesData[[#This Row],[Order Date]], SalesData[[#This Row],[Ship Date]], SalesData[[#This Row],[Order Date]])</f>
        <v>42448</v>
      </c>
      <c r="F1033" s="8">
        <f>IF(SalesData[[#This Row],[Ship Date]]&lt;SalesData[[#This Row],[Order Date]], SalesData[[#This Row],[Order Date]], SalesData[[#This Row],[Ship Date]])</f>
        <v>43066</v>
      </c>
      <c r="G1033" s="11">
        <f>SalesData[[#This Row],[Shipdate fixed]] - SalesData[[#This Row],[Orderdate fixed]]</f>
        <v>618</v>
      </c>
      <c r="H1033" s="11">
        <f>YEAR(SalesData[[#This Row],[Orderdate fixed]])</f>
        <v>2016</v>
      </c>
      <c r="I1033" s="11" t="str">
        <f>"Q"&amp;ROUNDUP(MONTH(SalesData[[#This Row],[Orderdate fixed]])/3,0)</f>
        <v>Q1</v>
      </c>
      <c r="J1033" s="8" t="str">
        <f>TEXT(SalesData[[#This Row],[Orderdate fixed]],"mmm")</f>
        <v>Mar</v>
      </c>
      <c r="K1033" t="s">
        <v>38</v>
      </c>
      <c r="L1033" t="s">
        <v>1412</v>
      </c>
      <c r="M1033" s="14" t="s">
        <v>1413</v>
      </c>
      <c r="N1033" t="s">
        <v>25</v>
      </c>
      <c r="O1033" t="s">
        <v>26</v>
      </c>
      <c r="P1033" t="s">
        <v>329</v>
      </c>
      <c r="Q1033" t="s">
        <v>215</v>
      </c>
      <c r="R1033" s="5">
        <v>43229</v>
      </c>
      <c r="S1033" t="s">
        <v>62</v>
      </c>
      <c r="T1033" t="s">
        <v>601</v>
      </c>
      <c r="U1033" t="s">
        <v>31</v>
      </c>
      <c r="V1033" t="s">
        <v>53</v>
      </c>
      <c r="W1033" t="s">
        <v>602</v>
      </c>
      <c r="X1033" s="9">
        <v>21.88</v>
      </c>
      <c r="Y1033">
        <v>5</v>
      </c>
      <c r="Z1033" s="12">
        <v>0.2</v>
      </c>
      <c r="AA1033" s="9">
        <v>6.2904999999999998</v>
      </c>
      <c r="AB1033" t="str">
        <f>IF(AND(SalesData[[#This Row],[Profit]]=0,SalesData[[#This Row],[Sales]]&gt;0),"Zero-Profit Order","OK")</f>
        <v>OK</v>
      </c>
      <c r="AC1033" s="9">
        <f>IFERROR(SalesData[[#This Row],[Profit]]/SalesData[[#This Row],[Sales]],0)</f>
        <v>0.28749999999999998</v>
      </c>
      <c r="AE1033"/>
    </row>
    <row r="1034" spans="1:31" x14ac:dyDescent="0.25">
      <c r="A1034">
        <v>7410</v>
      </c>
      <c r="B1034" t="s">
        <v>3725</v>
      </c>
      <c r="C1034" s="2">
        <v>41732</v>
      </c>
      <c r="D1034" s="13">
        <v>41977</v>
      </c>
      <c r="E1034" s="8">
        <f>IF(SalesData[[#This Row],[Ship Date]]&lt;SalesData[[#This Row],[Order Date]], SalesData[[#This Row],[Ship Date]], SalesData[[#This Row],[Order Date]])</f>
        <v>41732</v>
      </c>
      <c r="F1034" s="8">
        <f>IF(SalesData[[#This Row],[Ship Date]]&lt;SalesData[[#This Row],[Order Date]], SalesData[[#This Row],[Order Date]], SalesData[[#This Row],[Ship Date]])</f>
        <v>41977</v>
      </c>
      <c r="G1034" s="11">
        <f>SalesData[[#This Row],[Shipdate fixed]] - SalesData[[#This Row],[Orderdate fixed]]</f>
        <v>245</v>
      </c>
      <c r="H1034" s="11">
        <f>YEAR(SalesData[[#This Row],[Orderdate fixed]])</f>
        <v>2014</v>
      </c>
      <c r="I1034" s="11" t="str">
        <f>"Q"&amp;ROUNDUP(MONTH(SalesData[[#This Row],[Orderdate fixed]])/3,0)</f>
        <v>Q2</v>
      </c>
      <c r="J1034" s="8" t="str">
        <f>TEXT(SalesData[[#This Row],[Orderdate fixed]],"mmm")</f>
        <v>Apr</v>
      </c>
      <c r="K1034" t="s">
        <v>38</v>
      </c>
      <c r="L1034" t="s">
        <v>953</v>
      </c>
      <c r="M1034" s="14" t="s">
        <v>954</v>
      </c>
      <c r="N1034" t="s">
        <v>25</v>
      </c>
      <c r="O1034" t="s">
        <v>26</v>
      </c>
      <c r="P1034" t="s">
        <v>2512</v>
      </c>
      <c r="Q1034" t="s">
        <v>215</v>
      </c>
      <c r="R1034" s="5">
        <v>43615</v>
      </c>
      <c r="S1034" t="s">
        <v>62</v>
      </c>
      <c r="T1034" t="s">
        <v>2812</v>
      </c>
      <c r="U1034" t="s">
        <v>31</v>
      </c>
      <c r="V1034" t="s">
        <v>44</v>
      </c>
      <c r="W1034" t="s">
        <v>2813</v>
      </c>
      <c r="X1034" s="9">
        <v>172.11</v>
      </c>
      <c r="Y1034">
        <v>1</v>
      </c>
      <c r="Z1034" s="12">
        <v>0.4</v>
      </c>
      <c r="AA1034" s="9">
        <v>-94.660499999999999</v>
      </c>
      <c r="AB1034" t="str">
        <f>IF(AND(SalesData[[#This Row],[Profit]]=0,SalesData[[#This Row],[Sales]]&gt;0),"Zero-Profit Order","OK")</f>
        <v>OK</v>
      </c>
      <c r="AC1034" s="9">
        <f>IFERROR(SalesData[[#This Row],[Profit]]/SalesData[[#This Row],[Sales]],0)</f>
        <v>-0.54999999999999993</v>
      </c>
      <c r="AE1034"/>
    </row>
    <row r="1035" spans="1:31" x14ac:dyDescent="0.25">
      <c r="A1035">
        <v>4398</v>
      </c>
      <c r="B1035" t="s">
        <v>2788</v>
      </c>
      <c r="C1035" s="2">
        <v>41719</v>
      </c>
      <c r="D1035" s="13">
        <v>41950</v>
      </c>
      <c r="E1035" s="8">
        <f>IF(SalesData[[#This Row],[Ship Date]]&lt;SalesData[[#This Row],[Order Date]], SalesData[[#This Row],[Ship Date]], SalesData[[#This Row],[Order Date]])</f>
        <v>41719</v>
      </c>
      <c r="F1035" s="8">
        <f>IF(SalesData[[#This Row],[Ship Date]]&lt;SalesData[[#This Row],[Order Date]], SalesData[[#This Row],[Order Date]], SalesData[[#This Row],[Ship Date]])</f>
        <v>41950</v>
      </c>
      <c r="G1035" s="11">
        <f>SalesData[[#This Row],[Shipdate fixed]] - SalesData[[#This Row],[Orderdate fixed]]</f>
        <v>231</v>
      </c>
      <c r="H1035" s="11">
        <f>YEAR(SalesData[[#This Row],[Orderdate fixed]])</f>
        <v>2014</v>
      </c>
      <c r="I1035" s="11" t="str">
        <f>"Q"&amp;ROUNDUP(MONTH(SalesData[[#This Row],[Orderdate fixed]])/3,0)</f>
        <v>Q1</v>
      </c>
      <c r="J1035" s="8" t="str">
        <f>TEXT(SalesData[[#This Row],[Orderdate fixed]],"mmm")</f>
        <v>Mar</v>
      </c>
      <c r="K1035" t="s">
        <v>38</v>
      </c>
      <c r="L1035" t="s">
        <v>2789</v>
      </c>
      <c r="M1035" s="14" t="s">
        <v>2790</v>
      </c>
      <c r="N1035" t="s">
        <v>25</v>
      </c>
      <c r="O1035" t="s">
        <v>26</v>
      </c>
      <c r="P1035" t="s">
        <v>60</v>
      </c>
      <c r="Q1035" t="s">
        <v>61</v>
      </c>
      <c r="R1035" s="5">
        <v>19120</v>
      </c>
      <c r="S1035" t="s">
        <v>62</v>
      </c>
      <c r="T1035" t="s">
        <v>1009</v>
      </c>
      <c r="U1035" t="s">
        <v>31</v>
      </c>
      <c r="V1035" t="s">
        <v>35</v>
      </c>
      <c r="W1035" t="s">
        <v>1010</v>
      </c>
      <c r="X1035" s="9">
        <v>172.18600000000001</v>
      </c>
      <c r="Y1035">
        <v>2</v>
      </c>
      <c r="Z1035" s="12">
        <v>0.3</v>
      </c>
      <c r="AA1035" s="9">
        <v>-46.736199999999997</v>
      </c>
      <c r="AB1035" t="str">
        <f>IF(AND(SalesData[[#This Row],[Profit]]=0,SalesData[[#This Row],[Sales]]&gt;0),"Zero-Profit Order","OK")</f>
        <v>OK</v>
      </c>
      <c r="AC1035" s="9">
        <f>IFERROR(SalesData[[#This Row],[Profit]]/SalesData[[#This Row],[Sales]],0)</f>
        <v>-0.27142857142857141</v>
      </c>
      <c r="AE1035"/>
    </row>
    <row r="1036" spans="1:31" x14ac:dyDescent="0.25">
      <c r="A1036">
        <v>1178</v>
      </c>
      <c r="B1036" t="s">
        <v>1068</v>
      </c>
      <c r="C1036" s="2">
        <v>41997</v>
      </c>
      <c r="D1036" s="13">
        <v>42502</v>
      </c>
      <c r="E1036" s="8">
        <f>IF(SalesData[[#This Row],[Ship Date]]&lt;SalesData[[#This Row],[Order Date]], SalesData[[#This Row],[Ship Date]], SalesData[[#This Row],[Order Date]])</f>
        <v>41997</v>
      </c>
      <c r="F1036" s="8">
        <f>IF(SalesData[[#This Row],[Ship Date]]&lt;SalesData[[#This Row],[Order Date]], SalesData[[#This Row],[Order Date]], SalesData[[#This Row],[Ship Date]])</f>
        <v>42502</v>
      </c>
      <c r="G1036" s="11">
        <f>SalesData[[#This Row],[Shipdate fixed]] - SalesData[[#This Row],[Orderdate fixed]]</f>
        <v>505</v>
      </c>
      <c r="H1036" s="11">
        <f>YEAR(SalesData[[#This Row],[Orderdate fixed]])</f>
        <v>2014</v>
      </c>
      <c r="I1036" s="11" t="str">
        <f>"Q"&amp;ROUNDUP(MONTH(SalesData[[#This Row],[Orderdate fixed]])/3,0)</f>
        <v>Q4</v>
      </c>
      <c r="J1036" s="8" t="str">
        <f>TEXT(SalesData[[#This Row],[Orderdate fixed]],"mmm")</f>
        <v>Dec</v>
      </c>
      <c r="K1036" t="s">
        <v>38</v>
      </c>
      <c r="L1036" t="s">
        <v>125</v>
      </c>
      <c r="M1036" s="14" t="s">
        <v>126</v>
      </c>
      <c r="N1036" t="s">
        <v>25</v>
      </c>
      <c r="O1036" t="s">
        <v>26</v>
      </c>
      <c r="P1036" t="s">
        <v>1069</v>
      </c>
      <c r="Q1036" t="s">
        <v>1070</v>
      </c>
      <c r="R1036" s="5">
        <v>20852</v>
      </c>
      <c r="S1036" t="s">
        <v>62</v>
      </c>
      <c r="T1036" t="s">
        <v>1071</v>
      </c>
      <c r="U1036" t="s">
        <v>31</v>
      </c>
      <c r="V1036" t="s">
        <v>35</v>
      </c>
      <c r="W1036" t="s">
        <v>1072</v>
      </c>
      <c r="X1036" s="9">
        <v>172.5</v>
      </c>
      <c r="Y1036">
        <v>2</v>
      </c>
      <c r="Z1036" s="12">
        <v>0</v>
      </c>
      <c r="AA1036" s="9">
        <v>51.75</v>
      </c>
      <c r="AB1036" t="str">
        <f>IF(AND(SalesData[[#This Row],[Profit]]=0,SalesData[[#This Row],[Sales]]&gt;0),"Zero-Profit Order","OK")</f>
        <v>OK</v>
      </c>
      <c r="AC1036" s="9">
        <f>IFERROR(SalesData[[#This Row],[Profit]]/SalesData[[#This Row],[Sales]],0)</f>
        <v>0.3</v>
      </c>
      <c r="AE1036"/>
    </row>
    <row r="1037" spans="1:31" x14ac:dyDescent="0.25">
      <c r="A1037">
        <v>9920</v>
      </c>
      <c r="B1037" t="s">
        <v>4372</v>
      </c>
      <c r="C1037" s="2">
        <v>43070</v>
      </c>
      <c r="D1037" s="13">
        <v>42448</v>
      </c>
      <c r="E1037" s="8">
        <f>IF(SalesData[[#This Row],[Ship Date]]&lt;SalesData[[#This Row],[Order Date]], SalesData[[#This Row],[Ship Date]], SalesData[[#This Row],[Order Date]])</f>
        <v>42448</v>
      </c>
      <c r="F1037" s="8">
        <f>IF(SalesData[[#This Row],[Ship Date]]&lt;SalesData[[#This Row],[Order Date]], SalesData[[#This Row],[Order Date]], SalesData[[#This Row],[Ship Date]])</f>
        <v>43070</v>
      </c>
      <c r="G1037" s="11">
        <f>SalesData[[#This Row],[Shipdate fixed]] - SalesData[[#This Row],[Orderdate fixed]]</f>
        <v>622</v>
      </c>
      <c r="H1037" s="11">
        <f>YEAR(SalesData[[#This Row],[Orderdate fixed]])</f>
        <v>2016</v>
      </c>
      <c r="I1037" s="11" t="str">
        <f>"Q"&amp;ROUNDUP(MONTH(SalesData[[#This Row],[Orderdate fixed]])/3,0)</f>
        <v>Q1</v>
      </c>
      <c r="J1037" s="8" t="str">
        <f>TEXT(SalesData[[#This Row],[Orderdate fixed]],"mmm")</f>
        <v>Mar</v>
      </c>
      <c r="K1037" t="s">
        <v>38</v>
      </c>
      <c r="L1037" t="s">
        <v>2569</v>
      </c>
      <c r="M1037" s="14" t="s">
        <v>2570</v>
      </c>
      <c r="N1037" t="s">
        <v>81</v>
      </c>
      <c r="O1037" t="s">
        <v>26</v>
      </c>
      <c r="P1037" t="s">
        <v>4373</v>
      </c>
      <c r="Q1037" t="s">
        <v>83</v>
      </c>
      <c r="R1037" s="5">
        <v>77803</v>
      </c>
      <c r="S1037" t="s">
        <v>84</v>
      </c>
      <c r="T1037" t="s">
        <v>146</v>
      </c>
      <c r="U1037" t="s">
        <v>31</v>
      </c>
      <c r="V1037" t="s">
        <v>35</v>
      </c>
      <c r="W1037" t="s">
        <v>147</v>
      </c>
      <c r="X1037" s="9">
        <v>528.42999999999995</v>
      </c>
      <c r="Y1037">
        <v>5</v>
      </c>
      <c r="Z1037" s="12">
        <v>0.3</v>
      </c>
      <c r="AA1037" s="9">
        <v>-143.43100000000001</v>
      </c>
      <c r="AB1037" t="str">
        <f>IF(AND(SalesData[[#This Row],[Profit]]=0,SalesData[[#This Row],[Sales]]&gt;0),"Zero-Profit Order","OK")</f>
        <v>OK</v>
      </c>
      <c r="AC1037" s="9">
        <f>IFERROR(SalesData[[#This Row],[Profit]]/SalesData[[#This Row],[Sales]],0)</f>
        <v>-0.27142857142857146</v>
      </c>
      <c r="AE1037"/>
    </row>
    <row r="1038" spans="1:31" x14ac:dyDescent="0.25">
      <c r="A1038">
        <v>6165</v>
      </c>
      <c r="B1038" t="s">
        <v>3374</v>
      </c>
      <c r="C1038" s="2">
        <v>43084</v>
      </c>
      <c r="D1038" s="13">
        <v>41719</v>
      </c>
      <c r="E1038" s="8">
        <f>IF(SalesData[[#This Row],[Ship Date]]&lt;SalesData[[#This Row],[Order Date]], SalesData[[#This Row],[Ship Date]], SalesData[[#This Row],[Order Date]])</f>
        <v>41719</v>
      </c>
      <c r="F1038" s="8">
        <f>IF(SalesData[[#This Row],[Ship Date]]&lt;SalesData[[#This Row],[Order Date]], SalesData[[#This Row],[Order Date]], SalesData[[#This Row],[Ship Date]])</f>
        <v>43084</v>
      </c>
      <c r="G1038" s="11">
        <f>SalesData[[#This Row],[Shipdate fixed]] - SalesData[[#This Row],[Orderdate fixed]]</f>
        <v>1365</v>
      </c>
      <c r="H1038" s="11">
        <f>YEAR(SalesData[[#This Row],[Orderdate fixed]])</f>
        <v>2014</v>
      </c>
      <c r="I1038" s="11" t="str">
        <f>"Q"&amp;ROUNDUP(MONTH(SalesData[[#This Row],[Orderdate fixed]])/3,0)</f>
        <v>Q1</v>
      </c>
      <c r="J1038" s="8" t="str">
        <f>TEXT(SalesData[[#This Row],[Orderdate fixed]],"mmm")</f>
        <v>Mar</v>
      </c>
      <c r="K1038" t="s">
        <v>78</v>
      </c>
      <c r="L1038" t="s">
        <v>550</v>
      </c>
      <c r="M1038" s="14" t="s">
        <v>551</v>
      </c>
      <c r="N1038" t="s">
        <v>81</v>
      </c>
      <c r="O1038" t="s">
        <v>26</v>
      </c>
      <c r="P1038" t="s">
        <v>555</v>
      </c>
      <c r="Q1038" t="s">
        <v>42</v>
      </c>
      <c r="R1038" s="5">
        <v>33801</v>
      </c>
      <c r="S1038" t="s">
        <v>29</v>
      </c>
      <c r="T1038" t="s">
        <v>1342</v>
      </c>
      <c r="U1038" t="s">
        <v>31</v>
      </c>
      <c r="V1038" t="s">
        <v>53</v>
      </c>
      <c r="W1038" t="s">
        <v>405</v>
      </c>
      <c r="X1038" s="9">
        <v>4.992</v>
      </c>
      <c r="Y1038">
        <v>3</v>
      </c>
      <c r="Z1038" s="12">
        <v>0.2</v>
      </c>
      <c r="AA1038" s="9">
        <v>1.3728</v>
      </c>
      <c r="AB1038" t="str">
        <f>IF(AND(SalesData[[#This Row],[Profit]]=0,SalesData[[#This Row],[Sales]]&gt;0),"Zero-Profit Order","OK")</f>
        <v>OK</v>
      </c>
      <c r="AC1038" s="9">
        <f>IFERROR(SalesData[[#This Row],[Profit]]/SalesData[[#This Row],[Sales]],0)</f>
        <v>0.27500000000000002</v>
      </c>
      <c r="AE1038"/>
    </row>
    <row r="1039" spans="1:31" x14ac:dyDescent="0.25">
      <c r="A1039">
        <v>9818</v>
      </c>
      <c r="B1039" t="s">
        <v>4345</v>
      </c>
      <c r="C1039" s="2">
        <v>41920</v>
      </c>
      <c r="D1039" s="13">
        <v>42344</v>
      </c>
      <c r="E1039" s="8">
        <f>IF(SalesData[[#This Row],[Ship Date]]&lt;SalesData[[#This Row],[Order Date]], SalesData[[#This Row],[Ship Date]], SalesData[[#This Row],[Order Date]])</f>
        <v>41920</v>
      </c>
      <c r="F1039" s="8">
        <f>IF(SalesData[[#This Row],[Ship Date]]&lt;SalesData[[#This Row],[Order Date]], SalesData[[#This Row],[Order Date]], SalesData[[#This Row],[Ship Date]])</f>
        <v>42344</v>
      </c>
      <c r="G1039" s="11">
        <f>SalesData[[#This Row],[Shipdate fixed]] - SalesData[[#This Row],[Orderdate fixed]]</f>
        <v>424</v>
      </c>
      <c r="H1039" s="11">
        <f>YEAR(SalesData[[#This Row],[Orderdate fixed]])</f>
        <v>2014</v>
      </c>
      <c r="I1039" s="11" t="str">
        <f>"Q"&amp;ROUNDUP(MONTH(SalesData[[#This Row],[Orderdate fixed]])/3,0)</f>
        <v>Q4</v>
      </c>
      <c r="J1039" s="8" t="str">
        <f>TEXT(SalesData[[#This Row],[Orderdate fixed]],"mmm")</f>
        <v>Oct</v>
      </c>
      <c r="K1039" t="s">
        <v>38</v>
      </c>
      <c r="L1039" t="s">
        <v>3122</v>
      </c>
      <c r="M1039" s="14" t="s">
        <v>3123</v>
      </c>
      <c r="N1039" t="s">
        <v>81</v>
      </c>
      <c r="O1039" t="s">
        <v>26</v>
      </c>
      <c r="P1039" t="s">
        <v>770</v>
      </c>
      <c r="Q1039" t="s">
        <v>42</v>
      </c>
      <c r="R1039" s="5">
        <v>33710</v>
      </c>
      <c r="S1039" t="s">
        <v>29</v>
      </c>
      <c r="T1039" t="s">
        <v>2091</v>
      </c>
      <c r="U1039" t="s">
        <v>31</v>
      </c>
      <c r="V1039" t="s">
        <v>53</v>
      </c>
      <c r="W1039" t="s">
        <v>2092</v>
      </c>
      <c r="X1039" s="9">
        <v>173.208</v>
      </c>
      <c r="Y1039">
        <v>7</v>
      </c>
      <c r="Z1039" s="12">
        <v>0.2</v>
      </c>
      <c r="AA1039" s="9">
        <v>45.467100000000002</v>
      </c>
      <c r="AB1039" t="str">
        <f>IF(AND(SalesData[[#This Row],[Profit]]=0,SalesData[[#This Row],[Sales]]&gt;0),"Zero-Profit Order","OK")</f>
        <v>OK</v>
      </c>
      <c r="AC1039" s="9">
        <f>IFERROR(SalesData[[#This Row],[Profit]]/SalesData[[#This Row],[Sales]],0)</f>
        <v>0.26250000000000001</v>
      </c>
      <c r="AE1039"/>
    </row>
    <row r="1040" spans="1:31" x14ac:dyDescent="0.25">
      <c r="A1040">
        <v>6166</v>
      </c>
      <c r="B1040" t="s">
        <v>3374</v>
      </c>
      <c r="C1040" s="2">
        <v>43085</v>
      </c>
      <c r="D1040" s="13">
        <v>41719</v>
      </c>
      <c r="E1040" s="8">
        <f>IF(SalesData[[#This Row],[Ship Date]]&lt;SalesData[[#This Row],[Order Date]], SalesData[[#This Row],[Ship Date]], SalesData[[#This Row],[Order Date]])</f>
        <v>41719</v>
      </c>
      <c r="F1040" s="8">
        <f>IF(SalesData[[#This Row],[Ship Date]]&lt;SalesData[[#This Row],[Order Date]], SalesData[[#This Row],[Order Date]], SalesData[[#This Row],[Ship Date]])</f>
        <v>43085</v>
      </c>
      <c r="G1040" s="11">
        <f>SalesData[[#This Row],[Shipdate fixed]] - SalesData[[#This Row],[Orderdate fixed]]</f>
        <v>1366</v>
      </c>
      <c r="H1040" s="11">
        <f>YEAR(SalesData[[#This Row],[Orderdate fixed]])</f>
        <v>2014</v>
      </c>
      <c r="I1040" s="11" t="str">
        <f>"Q"&amp;ROUNDUP(MONTH(SalesData[[#This Row],[Orderdate fixed]])/3,0)</f>
        <v>Q1</v>
      </c>
      <c r="J1040" s="8" t="str">
        <f>TEXT(SalesData[[#This Row],[Orderdate fixed]],"mmm")</f>
        <v>Mar</v>
      </c>
      <c r="K1040" t="s">
        <v>78</v>
      </c>
      <c r="L1040" t="s">
        <v>550</v>
      </c>
      <c r="M1040" s="14" t="s">
        <v>551</v>
      </c>
      <c r="N1040" t="s">
        <v>81</v>
      </c>
      <c r="O1040" t="s">
        <v>26</v>
      </c>
      <c r="P1040" t="s">
        <v>555</v>
      </c>
      <c r="Q1040" t="s">
        <v>42</v>
      </c>
      <c r="R1040" s="5">
        <v>33801</v>
      </c>
      <c r="S1040" t="s">
        <v>29</v>
      </c>
      <c r="T1040" t="s">
        <v>2870</v>
      </c>
      <c r="U1040" t="s">
        <v>31</v>
      </c>
      <c r="V1040" t="s">
        <v>53</v>
      </c>
      <c r="W1040" t="s">
        <v>2871</v>
      </c>
      <c r="X1040" s="9">
        <v>20.015999999999998</v>
      </c>
      <c r="Y1040">
        <v>3</v>
      </c>
      <c r="Z1040" s="12">
        <v>0.2</v>
      </c>
      <c r="AA1040" s="9">
        <v>5.5044000000000004</v>
      </c>
      <c r="AB1040" t="str">
        <f>IF(AND(SalesData[[#This Row],[Profit]]=0,SalesData[[#This Row],[Sales]]&gt;0),"Zero-Profit Order","OK")</f>
        <v>OK</v>
      </c>
      <c r="AC1040" s="9">
        <f>IFERROR(SalesData[[#This Row],[Profit]]/SalesData[[#This Row],[Sales]],0)</f>
        <v>0.27500000000000002</v>
      </c>
      <c r="AE1040"/>
    </row>
    <row r="1041" spans="1:31" x14ac:dyDescent="0.25">
      <c r="A1041">
        <v>2360</v>
      </c>
      <c r="B1041" t="s">
        <v>1821</v>
      </c>
      <c r="C1041" s="2">
        <v>43076</v>
      </c>
      <c r="D1041" s="13">
        <v>41719</v>
      </c>
      <c r="E1041" s="8">
        <f>IF(SalesData[[#This Row],[Ship Date]]&lt;SalesData[[#This Row],[Order Date]], SalesData[[#This Row],[Ship Date]], SalesData[[#This Row],[Order Date]])</f>
        <v>41719</v>
      </c>
      <c r="F1041" s="8">
        <f>IF(SalesData[[#This Row],[Ship Date]]&lt;SalesData[[#This Row],[Order Date]], SalesData[[#This Row],[Order Date]], SalesData[[#This Row],[Ship Date]])</f>
        <v>43076</v>
      </c>
      <c r="G1041" s="11">
        <f>SalesData[[#This Row],[Shipdate fixed]] - SalesData[[#This Row],[Orderdate fixed]]</f>
        <v>1357</v>
      </c>
      <c r="H1041" s="11">
        <f>YEAR(SalesData[[#This Row],[Orderdate fixed]])</f>
        <v>2014</v>
      </c>
      <c r="I1041" s="11" t="str">
        <f>"Q"&amp;ROUNDUP(MONTH(SalesData[[#This Row],[Orderdate fixed]])/3,0)</f>
        <v>Q1</v>
      </c>
      <c r="J1041" s="8" t="str">
        <f>TEXT(SalesData[[#This Row],[Orderdate fixed]],"mmm")</f>
        <v>Mar</v>
      </c>
      <c r="K1041" t="s">
        <v>38</v>
      </c>
      <c r="L1041" t="s">
        <v>1822</v>
      </c>
      <c r="M1041" s="14" t="s">
        <v>1823</v>
      </c>
      <c r="N1041" t="s">
        <v>81</v>
      </c>
      <c r="O1041" t="s">
        <v>26</v>
      </c>
      <c r="P1041" t="s">
        <v>158</v>
      </c>
      <c r="Q1041" t="s">
        <v>109</v>
      </c>
      <c r="R1041" s="5">
        <v>10024</v>
      </c>
      <c r="S1041" t="s">
        <v>62</v>
      </c>
      <c r="T1041" t="s">
        <v>1542</v>
      </c>
      <c r="U1041" t="s">
        <v>31</v>
      </c>
      <c r="V1041" t="s">
        <v>44</v>
      </c>
      <c r="W1041" t="s">
        <v>1543</v>
      </c>
      <c r="X1041" s="9">
        <v>613.90800000000002</v>
      </c>
      <c r="Y1041">
        <v>3</v>
      </c>
      <c r="Z1041" s="12">
        <v>0.4</v>
      </c>
      <c r="AA1041" s="9">
        <v>-122.7816</v>
      </c>
      <c r="AB1041" t="str">
        <f>IF(AND(SalesData[[#This Row],[Profit]]=0,SalesData[[#This Row],[Sales]]&gt;0),"Zero-Profit Order","OK")</f>
        <v>OK</v>
      </c>
      <c r="AC1041" s="9">
        <f>IFERROR(SalesData[[#This Row],[Profit]]/SalesData[[#This Row],[Sales]],0)</f>
        <v>-0.19999999999999998</v>
      </c>
      <c r="AE1041"/>
    </row>
    <row r="1042" spans="1:31" x14ac:dyDescent="0.25">
      <c r="A1042">
        <v>4919</v>
      </c>
      <c r="B1042" t="s">
        <v>2971</v>
      </c>
      <c r="C1042" s="2">
        <v>42003</v>
      </c>
      <c r="D1042" s="13">
        <v>42552</v>
      </c>
      <c r="E1042" s="8">
        <f>IF(SalesData[[#This Row],[Ship Date]]&lt;SalesData[[#This Row],[Order Date]], SalesData[[#This Row],[Ship Date]], SalesData[[#This Row],[Order Date]])</f>
        <v>42003</v>
      </c>
      <c r="F1042" s="8">
        <f>IF(SalesData[[#This Row],[Ship Date]]&lt;SalesData[[#This Row],[Order Date]], SalesData[[#This Row],[Order Date]], SalesData[[#This Row],[Ship Date]])</f>
        <v>42552</v>
      </c>
      <c r="G1042" s="11">
        <f>SalesData[[#This Row],[Shipdate fixed]] - SalesData[[#This Row],[Orderdate fixed]]</f>
        <v>549</v>
      </c>
      <c r="H1042" s="11">
        <f>YEAR(SalesData[[#This Row],[Orderdate fixed]])</f>
        <v>2014</v>
      </c>
      <c r="I1042" s="11" t="str">
        <f>"Q"&amp;ROUNDUP(MONTH(SalesData[[#This Row],[Orderdate fixed]])/3,0)</f>
        <v>Q4</v>
      </c>
      <c r="J1042" s="8" t="str">
        <f>TEXT(SalesData[[#This Row],[Orderdate fixed]],"mmm")</f>
        <v>Dec</v>
      </c>
      <c r="K1042" t="s">
        <v>38</v>
      </c>
      <c r="L1042" t="s">
        <v>1809</v>
      </c>
      <c r="M1042" s="14" t="s">
        <v>1810</v>
      </c>
      <c r="N1042" t="s">
        <v>81</v>
      </c>
      <c r="O1042" t="s">
        <v>26</v>
      </c>
      <c r="P1042" t="s">
        <v>2972</v>
      </c>
      <c r="Q1042" t="s">
        <v>1070</v>
      </c>
      <c r="R1042" s="5">
        <v>20877</v>
      </c>
      <c r="S1042" t="s">
        <v>62</v>
      </c>
      <c r="T1042" t="s">
        <v>330</v>
      </c>
      <c r="U1042" t="s">
        <v>31</v>
      </c>
      <c r="V1042" t="s">
        <v>32</v>
      </c>
      <c r="W1042" t="s">
        <v>331</v>
      </c>
      <c r="X1042" s="9">
        <v>173.94</v>
      </c>
      <c r="Y1042">
        <v>3</v>
      </c>
      <c r="Z1042" s="12">
        <v>0</v>
      </c>
      <c r="AA1042" s="9">
        <v>38.266800000000003</v>
      </c>
      <c r="AB1042" t="str">
        <f>IF(AND(SalesData[[#This Row],[Profit]]=0,SalesData[[#This Row],[Sales]]&gt;0),"Zero-Profit Order","OK")</f>
        <v>OK</v>
      </c>
      <c r="AC1042" s="9">
        <f>IFERROR(SalesData[[#This Row],[Profit]]/SalesData[[#This Row],[Sales]],0)</f>
        <v>0.22000000000000003</v>
      </c>
      <c r="AE1042"/>
    </row>
    <row r="1043" spans="1:31" x14ac:dyDescent="0.25">
      <c r="A1043">
        <v>1900</v>
      </c>
      <c r="B1043" t="s">
        <v>1562</v>
      </c>
      <c r="C1043" s="2">
        <v>43593</v>
      </c>
      <c r="D1043" s="13">
        <v>41679</v>
      </c>
      <c r="E1043" s="8">
        <f>IF(SalesData[[#This Row],[Ship Date]]&lt;SalesData[[#This Row],[Order Date]], SalesData[[#This Row],[Ship Date]], SalesData[[#This Row],[Order Date]])</f>
        <v>41679</v>
      </c>
      <c r="F1043" s="8">
        <f>IF(SalesData[[#This Row],[Ship Date]]&lt;SalesData[[#This Row],[Order Date]], SalesData[[#This Row],[Order Date]], SalesData[[#This Row],[Ship Date]])</f>
        <v>43593</v>
      </c>
      <c r="G1043" s="11">
        <f>SalesData[[#This Row],[Shipdate fixed]] - SalesData[[#This Row],[Orderdate fixed]]</f>
        <v>1914</v>
      </c>
      <c r="H1043" s="11">
        <f>YEAR(SalesData[[#This Row],[Orderdate fixed]])</f>
        <v>2014</v>
      </c>
      <c r="I1043" s="11" t="str">
        <f>"Q"&amp;ROUNDUP(MONTH(SalesData[[#This Row],[Orderdate fixed]])/3,0)</f>
        <v>Q1</v>
      </c>
      <c r="J1043" s="8" t="str">
        <f>TEXT(SalesData[[#This Row],[Orderdate fixed]],"mmm")</f>
        <v>Feb</v>
      </c>
      <c r="K1043" t="s">
        <v>22</v>
      </c>
      <c r="L1043" t="s">
        <v>1563</v>
      </c>
      <c r="M1043" s="14" t="s">
        <v>1564</v>
      </c>
      <c r="N1043" t="s">
        <v>25</v>
      </c>
      <c r="O1043" t="s">
        <v>26</v>
      </c>
      <c r="P1043" t="s">
        <v>987</v>
      </c>
      <c r="Q1043" t="s">
        <v>42</v>
      </c>
      <c r="R1043" s="5">
        <v>33178</v>
      </c>
      <c r="S1043" t="s">
        <v>29</v>
      </c>
      <c r="T1043" t="s">
        <v>528</v>
      </c>
      <c r="U1043" t="s">
        <v>31</v>
      </c>
      <c r="V1043" t="s">
        <v>44</v>
      </c>
      <c r="W1043" t="s">
        <v>529</v>
      </c>
      <c r="X1043" s="9">
        <v>174.05850000000001</v>
      </c>
      <c r="Y1043">
        <v>3</v>
      </c>
      <c r="Z1043" s="12">
        <v>0.45</v>
      </c>
      <c r="AA1043" s="9">
        <v>-110.7645</v>
      </c>
      <c r="AB1043" t="str">
        <f>IF(AND(SalesData[[#This Row],[Profit]]=0,SalesData[[#This Row],[Sales]]&gt;0),"Zero-Profit Order","OK")</f>
        <v>OK</v>
      </c>
      <c r="AC1043" s="9">
        <f>IFERROR(SalesData[[#This Row],[Profit]]/SalesData[[#This Row],[Sales]],0)</f>
        <v>-0.63636363636363635</v>
      </c>
      <c r="AE1043"/>
    </row>
    <row r="1044" spans="1:31" x14ac:dyDescent="0.25">
      <c r="A1044">
        <v>2359</v>
      </c>
      <c r="B1044" t="s">
        <v>1821</v>
      </c>
      <c r="C1044" s="2">
        <v>43075</v>
      </c>
      <c r="D1044" s="13">
        <v>41719</v>
      </c>
      <c r="E1044" s="8">
        <f>IF(SalesData[[#This Row],[Ship Date]]&lt;SalesData[[#This Row],[Order Date]], SalesData[[#This Row],[Ship Date]], SalesData[[#This Row],[Order Date]])</f>
        <v>41719</v>
      </c>
      <c r="F1044" s="8">
        <f>IF(SalesData[[#This Row],[Ship Date]]&lt;SalesData[[#This Row],[Order Date]], SalesData[[#This Row],[Order Date]], SalesData[[#This Row],[Ship Date]])</f>
        <v>43075</v>
      </c>
      <c r="G1044" s="11">
        <f>SalesData[[#This Row],[Shipdate fixed]] - SalesData[[#This Row],[Orderdate fixed]]</f>
        <v>1356</v>
      </c>
      <c r="H1044" s="11">
        <f>YEAR(SalesData[[#This Row],[Orderdate fixed]])</f>
        <v>2014</v>
      </c>
      <c r="I1044" s="11" t="str">
        <f>"Q"&amp;ROUNDUP(MONTH(SalesData[[#This Row],[Orderdate fixed]])/3,0)</f>
        <v>Q1</v>
      </c>
      <c r="J1044" s="8" t="str">
        <f>TEXT(SalesData[[#This Row],[Orderdate fixed]],"mmm")</f>
        <v>Mar</v>
      </c>
      <c r="K1044" t="s">
        <v>38</v>
      </c>
      <c r="L1044" t="s">
        <v>1822</v>
      </c>
      <c r="M1044" s="14" t="s">
        <v>1823</v>
      </c>
      <c r="N1044" t="s">
        <v>81</v>
      </c>
      <c r="O1044" t="s">
        <v>26</v>
      </c>
      <c r="P1044" t="s">
        <v>158</v>
      </c>
      <c r="Q1044" t="s">
        <v>109</v>
      </c>
      <c r="R1044" s="5">
        <v>10024</v>
      </c>
      <c r="S1044" t="s">
        <v>62</v>
      </c>
      <c r="T1044" t="s">
        <v>1792</v>
      </c>
      <c r="U1044" t="s">
        <v>31</v>
      </c>
      <c r="V1044" t="s">
        <v>44</v>
      </c>
      <c r="W1044" t="s">
        <v>1793</v>
      </c>
      <c r="X1044" s="9">
        <v>1071.576</v>
      </c>
      <c r="Y1044">
        <v>4</v>
      </c>
      <c r="Z1044" s="12">
        <v>0.4</v>
      </c>
      <c r="AA1044" s="9">
        <v>-553.64760000000001</v>
      </c>
      <c r="AB1044" t="str">
        <f>IF(AND(SalesData[[#This Row],[Profit]]=0,SalesData[[#This Row],[Sales]]&gt;0),"Zero-Profit Order","OK")</f>
        <v>OK</v>
      </c>
      <c r="AC1044" s="9">
        <f>IFERROR(SalesData[[#This Row],[Profit]]/SalesData[[#This Row],[Sales]],0)</f>
        <v>-0.51666666666666672</v>
      </c>
      <c r="AE1044"/>
    </row>
    <row r="1045" spans="1:31" x14ac:dyDescent="0.25">
      <c r="A1045">
        <v>6152</v>
      </c>
      <c r="B1045" t="s">
        <v>3370</v>
      </c>
      <c r="C1045" s="2">
        <v>43078</v>
      </c>
      <c r="D1045" s="13">
        <v>41719</v>
      </c>
      <c r="E1045" s="8">
        <f>IF(SalesData[[#This Row],[Ship Date]]&lt;SalesData[[#This Row],[Order Date]], SalesData[[#This Row],[Ship Date]], SalesData[[#This Row],[Order Date]])</f>
        <v>41719</v>
      </c>
      <c r="F1045" s="8">
        <f>IF(SalesData[[#This Row],[Ship Date]]&lt;SalesData[[#This Row],[Order Date]], SalesData[[#This Row],[Order Date]], SalesData[[#This Row],[Ship Date]])</f>
        <v>43078</v>
      </c>
      <c r="G1045" s="11">
        <f>SalesData[[#This Row],[Shipdate fixed]] - SalesData[[#This Row],[Orderdate fixed]]</f>
        <v>1359</v>
      </c>
      <c r="H1045" s="11">
        <f>YEAR(SalesData[[#This Row],[Orderdate fixed]])</f>
        <v>2014</v>
      </c>
      <c r="I1045" s="11" t="str">
        <f>"Q"&amp;ROUNDUP(MONTH(SalesData[[#This Row],[Orderdate fixed]])/3,0)</f>
        <v>Q1</v>
      </c>
      <c r="J1045" s="8" t="str">
        <f>TEXT(SalesData[[#This Row],[Orderdate fixed]],"mmm")</f>
        <v>Mar</v>
      </c>
      <c r="K1045" t="s">
        <v>22</v>
      </c>
      <c r="L1045" t="s">
        <v>3371</v>
      </c>
      <c r="M1045" s="14" t="s">
        <v>3372</v>
      </c>
      <c r="N1045" t="s">
        <v>90</v>
      </c>
      <c r="O1045" t="s">
        <v>26</v>
      </c>
      <c r="P1045" t="s">
        <v>310</v>
      </c>
      <c r="Q1045" t="s">
        <v>50</v>
      </c>
      <c r="R1045" s="5">
        <v>94110</v>
      </c>
      <c r="S1045" t="s">
        <v>51</v>
      </c>
      <c r="T1045" t="s">
        <v>2603</v>
      </c>
      <c r="U1045" t="s">
        <v>31</v>
      </c>
      <c r="V1045" t="s">
        <v>32</v>
      </c>
      <c r="W1045" t="s">
        <v>2604</v>
      </c>
      <c r="X1045" s="9">
        <v>1198.33</v>
      </c>
      <c r="Y1045">
        <v>10</v>
      </c>
      <c r="Z1045" s="12">
        <v>0.15</v>
      </c>
      <c r="AA1045" s="9">
        <v>70.489999999999995</v>
      </c>
      <c r="AB1045" t="str">
        <f>IF(AND(SalesData[[#This Row],[Profit]]=0,SalesData[[#This Row],[Sales]]&gt;0),"Zero-Profit Order","OK")</f>
        <v>OK</v>
      </c>
      <c r="AC1045" s="9">
        <f>IFERROR(SalesData[[#This Row],[Profit]]/SalesData[[#This Row],[Sales]],0)</f>
        <v>5.8823529411764705E-2</v>
      </c>
      <c r="AE1045"/>
    </row>
    <row r="1046" spans="1:31" x14ac:dyDescent="0.25">
      <c r="A1046">
        <v>2358</v>
      </c>
      <c r="B1046" t="s">
        <v>1821</v>
      </c>
      <c r="C1046" s="2">
        <v>43074</v>
      </c>
      <c r="D1046" s="13">
        <v>41719</v>
      </c>
      <c r="E1046" s="8">
        <f>IF(SalesData[[#This Row],[Ship Date]]&lt;SalesData[[#This Row],[Order Date]], SalesData[[#This Row],[Ship Date]], SalesData[[#This Row],[Order Date]])</f>
        <v>41719</v>
      </c>
      <c r="F1046" s="8">
        <f>IF(SalesData[[#This Row],[Ship Date]]&lt;SalesData[[#This Row],[Order Date]], SalesData[[#This Row],[Order Date]], SalesData[[#This Row],[Ship Date]])</f>
        <v>43074</v>
      </c>
      <c r="G1046" s="11">
        <f>SalesData[[#This Row],[Shipdate fixed]] - SalesData[[#This Row],[Orderdate fixed]]</f>
        <v>1355</v>
      </c>
      <c r="H1046" s="11">
        <f>YEAR(SalesData[[#This Row],[Orderdate fixed]])</f>
        <v>2014</v>
      </c>
      <c r="I1046" s="11" t="str">
        <f>"Q"&amp;ROUNDUP(MONTH(SalesData[[#This Row],[Orderdate fixed]])/3,0)</f>
        <v>Q1</v>
      </c>
      <c r="J1046" s="8" t="str">
        <f>TEXT(SalesData[[#This Row],[Orderdate fixed]],"mmm")</f>
        <v>Mar</v>
      </c>
      <c r="K1046" t="s">
        <v>38</v>
      </c>
      <c r="L1046" t="s">
        <v>1822</v>
      </c>
      <c r="M1046" s="14" t="s">
        <v>1823</v>
      </c>
      <c r="N1046" t="s">
        <v>81</v>
      </c>
      <c r="O1046" t="s">
        <v>26</v>
      </c>
      <c r="P1046" t="s">
        <v>158</v>
      </c>
      <c r="Q1046" t="s">
        <v>109</v>
      </c>
      <c r="R1046" s="5">
        <v>10024</v>
      </c>
      <c r="S1046" t="s">
        <v>62</v>
      </c>
      <c r="T1046" t="s">
        <v>288</v>
      </c>
      <c r="U1046" t="s">
        <v>31</v>
      </c>
      <c r="V1046" t="s">
        <v>44</v>
      </c>
      <c r="W1046" t="s">
        <v>289</v>
      </c>
      <c r="X1046" s="9">
        <v>1579.7460000000001</v>
      </c>
      <c r="Y1046">
        <v>7</v>
      </c>
      <c r="Z1046" s="12">
        <v>0.4</v>
      </c>
      <c r="AA1046" s="9">
        <v>-447.59469999999999</v>
      </c>
      <c r="AB1046" t="str">
        <f>IF(AND(SalesData[[#This Row],[Profit]]=0,SalesData[[#This Row],[Sales]]&gt;0),"Zero-Profit Order","OK")</f>
        <v>OK</v>
      </c>
      <c r="AC1046" s="9">
        <f>IFERROR(SalesData[[#This Row],[Profit]]/SalesData[[#This Row],[Sales]],0)</f>
        <v>-0.28333333333333333</v>
      </c>
      <c r="AE1046"/>
    </row>
    <row r="1047" spans="1:31" x14ac:dyDescent="0.25">
      <c r="A1047">
        <v>242</v>
      </c>
      <c r="B1047" t="s">
        <v>292</v>
      </c>
      <c r="C1047" s="2">
        <v>42055</v>
      </c>
      <c r="D1047" s="13">
        <v>42619</v>
      </c>
      <c r="E1047" s="8">
        <f>IF(SalesData[[#This Row],[Ship Date]]&lt;SalesData[[#This Row],[Order Date]], SalesData[[#This Row],[Ship Date]], SalesData[[#This Row],[Order Date]])</f>
        <v>42055</v>
      </c>
      <c r="F1047" s="8">
        <f>IF(SalesData[[#This Row],[Ship Date]]&lt;SalesData[[#This Row],[Order Date]], SalesData[[#This Row],[Order Date]], SalesData[[#This Row],[Ship Date]])</f>
        <v>42619</v>
      </c>
      <c r="G1047" s="11">
        <f>SalesData[[#This Row],[Shipdate fixed]] - SalesData[[#This Row],[Orderdate fixed]]</f>
        <v>564</v>
      </c>
      <c r="H1047" s="11">
        <f>YEAR(SalesData[[#This Row],[Orderdate fixed]])</f>
        <v>2015</v>
      </c>
      <c r="I1047" s="11" t="str">
        <f>"Q"&amp;ROUNDUP(MONTH(SalesData[[#This Row],[Orderdate fixed]])/3,0)</f>
        <v>Q1</v>
      </c>
      <c r="J1047" s="8" t="str">
        <f>TEXT(SalesData[[#This Row],[Orderdate fixed]],"mmm")</f>
        <v>Feb</v>
      </c>
      <c r="K1047" t="s">
        <v>22</v>
      </c>
      <c r="L1047" t="s">
        <v>293</v>
      </c>
      <c r="M1047" s="14" t="s">
        <v>294</v>
      </c>
      <c r="N1047" t="s">
        <v>25</v>
      </c>
      <c r="O1047" t="s">
        <v>26</v>
      </c>
      <c r="P1047" t="s">
        <v>120</v>
      </c>
      <c r="Q1047" t="s">
        <v>121</v>
      </c>
      <c r="R1047" s="5">
        <v>60610</v>
      </c>
      <c r="S1047" t="s">
        <v>84</v>
      </c>
      <c r="T1047" t="s">
        <v>299</v>
      </c>
      <c r="U1047" t="s">
        <v>31</v>
      </c>
      <c r="V1047" t="s">
        <v>44</v>
      </c>
      <c r="W1047" t="s">
        <v>300</v>
      </c>
      <c r="X1047" s="9">
        <v>177.22499999999999</v>
      </c>
      <c r="Y1047">
        <v>5</v>
      </c>
      <c r="Z1047" s="12">
        <v>0.5</v>
      </c>
      <c r="AA1047" s="9">
        <v>-120.51300000000001</v>
      </c>
      <c r="AB1047" t="str">
        <f>IF(AND(SalesData[[#This Row],[Profit]]=0,SalesData[[#This Row],[Sales]]&gt;0),"Zero-Profit Order","OK")</f>
        <v>OK</v>
      </c>
      <c r="AC1047" s="9">
        <f>IFERROR(SalesData[[#This Row],[Profit]]/SalesData[[#This Row],[Sales]],0)</f>
        <v>-0.68</v>
      </c>
      <c r="AE1047"/>
    </row>
    <row r="1048" spans="1:31" x14ac:dyDescent="0.25">
      <c r="A1048">
        <v>2853</v>
      </c>
      <c r="B1048" t="s">
        <v>2109</v>
      </c>
      <c r="C1048" s="2">
        <v>43088</v>
      </c>
      <c r="D1048" s="13">
        <v>42450</v>
      </c>
      <c r="E1048" s="8">
        <f>IF(SalesData[[#This Row],[Ship Date]]&lt;SalesData[[#This Row],[Order Date]], SalesData[[#This Row],[Ship Date]], SalesData[[#This Row],[Order Date]])</f>
        <v>42450</v>
      </c>
      <c r="F1048" s="8">
        <f>IF(SalesData[[#This Row],[Ship Date]]&lt;SalesData[[#This Row],[Order Date]], SalesData[[#This Row],[Order Date]], SalesData[[#This Row],[Ship Date]])</f>
        <v>43088</v>
      </c>
      <c r="G1048" s="11">
        <f>SalesData[[#This Row],[Shipdate fixed]] - SalesData[[#This Row],[Orderdate fixed]]</f>
        <v>638</v>
      </c>
      <c r="H1048" s="11">
        <f>YEAR(SalesData[[#This Row],[Orderdate fixed]])</f>
        <v>2016</v>
      </c>
      <c r="I1048" s="11" t="str">
        <f>"Q"&amp;ROUNDUP(MONTH(SalesData[[#This Row],[Orderdate fixed]])/3,0)</f>
        <v>Q1</v>
      </c>
      <c r="J1048" s="8" t="str">
        <f>TEXT(SalesData[[#This Row],[Orderdate fixed]],"mmm")</f>
        <v>Mar</v>
      </c>
      <c r="K1048" t="s">
        <v>22</v>
      </c>
      <c r="L1048" t="s">
        <v>1862</v>
      </c>
      <c r="M1048" s="14" t="s">
        <v>1863</v>
      </c>
      <c r="N1048" t="s">
        <v>25</v>
      </c>
      <c r="O1048" t="s">
        <v>26</v>
      </c>
      <c r="P1048" t="s">
        <v>742</v>
      </c>
      <c r="Q1048" t="s">
        <v>109</v>
      </c>
      <c r="R1048" s="5">
        <v>11572</v>
      </c>
      <c r="S1048" t="s">
        <v>62</v>
      </c>
      <c r="T1048" t="s">
        <v>2110</v>
      </c>
      <c r="U1048" t="s">
        <v>31</v>
      </c>
      <c r="V1048" t="s">
        <v>53</v>
      </c>
      <c r="W1048" t="s">
        <v>2111</v>
      </c>
      <c r="X1048" s="9">
        <v>14.98</v>
      </c>
      <c r="Y1048">
        <v>1</v>
      </c>
      <c r="Z1048" s="12">
        <v>0</v>
      </c>
      <c r="AA1048" s="9">
        <v>6.8907999999999996</v>
      </c>
      <c r="AB1048" t="str">
        <f>IF(AND(SalesData[[#This Row],[Profit]]=0,SalesData[[#This Row],[Sales]]&gt;0),"Zero-Profit Order","OK")</f>
        <v>OK</v>
      </c>
      <c r="AC1048" s="9">
        <f>IFERROR(SalesData[[#This Row],[Profit]]/SalesData[[#This Row],[Sales]],0)</f>
        <v>0.45999999999999996</v>
      </c>
      <c r="AE1048"/>
    </row>
    <row r="1049" spans="1:31" x14ac:dyDescent="0.25">
      <c r="A1049">
        <v>2854</v>
      </c>
      <c r="B1049" t="s">
        <v>2109</v>
      </c>
      <c r="C1049" s="2">
        <v>43089</v>
      </c>
      <c r="D1049" s="13">
        <v>42450</v>
      </c>
      <c r="E1049" s="8">
        <f>IF(SalesData[[#This Row],[Ship Date]]&lt;SalesData[[#This Row],[Order Date]], SalesData[[#This Row],[Ship Date]], SalesData[[#This Row],[Order Date]])</f>
        <v>42450</v>
      </c>
      <c r="F1049" s="8">
        <f>IF(SalesData[[#This Row],[Ship Date]]&lt;SalesData[[#This Row],[Order Date]], SalesData[[#This Row],[Order Date]], SalesData[[#This Row],[Ship Date]])</f>
        <v>43089</v>
      </c>
      <c r="G1049" s="11">
        <f>SalesData[[#This Row],[Shipdate fixed]] - SalesData[[#This Row],[Orderdate fixed]]</f>
        <v>639</v>
      </c>
      <c r="H1049" s="11">
        <f>YEAR(SalesData[[#This Row],[Orderdate fixed]])</f>
        <v>2016</v>
      </c>
      <c r="I1049" s="11" t="str">
        <f>"Q"&amp;ROUNDUP(MONTH(SalesData[[#This Row],[Orderdate fixed]])/3,0)</f>
        <v>Q1</v>
      </c>
      <c r="J1049" s="8" t="str">
        <f>TEXT(SalesData[[#This Row],[Orderdate fixed]],"mmm")</f>
        <v>Mar</v>
      </c>
      <c r="K1049" t="s">
        <v>22</v>
      </c>
      <c r="L1049" t="s">
        <v>1862</v>
      </c>
      <c r="M1049" s="14" t="s">
        <v>1863</v>
      </c>
      <c r="N1049" t="s">
        <v>25</v>
      </c>
      <c r="O1049" t="s">
        <v>26</v>
      </c>
      <c r="P1049" t="s">
        <v>742</v>
      </c>
      <c r="Q1049" t="s">
        <v>109</v>
      </c>
      <c r="R1049" s="5">
        <v>11572</v>
      </c>
      <c r="S1049" t="s">
        <v>62</v>
      </c>
      <c r="T1049" t="s">
        <v>642</v>
      </c>
      <c r="U1049" t="s">
        <v>31</v>
      </c>
      <c r="V1049" t="s">
        <v>53</v>
      </c>
      <c r="W1049" t="s">
        <v>643</v>
      </c>
      <c r="X1049" s="9">
        <v>20.32</v>
      </c>
      <c r="Y1049">
        <v>4</v>
      </c>
      <c r="Z1049" s="12">
        <v>0</v>
      </c>
      <c r="AA1049" s="9">
        <v>6.9088000000000003</v>
      </c>
      <c r="AB1049" t="str">
        <f>IF(AND(SalesData[[#This Row],[Profit]]=0,SalesData[[#This Row],[Sales]]&gt;0),"Zero-Profit Order","OK")</f>
        <v>OK</v>
      </c>
      <c r="AC1049" s="9">
        <f>IFERROR(SalesData[[#This Row],[Profit]]/SalesData[[#This Row],[Sales]],0)</f>
        <v>0.34</v>
      </c>
      <c r="AE1049"/>
    </row>
    <row r="1050" spans="1:31" x14ac:dyDescent="0.25">
      <c r="A1050">
        <v>6232</v>
      </c>
      <c r="B1050" t="s">
        <v>3393</v>
      </c>
      <c r="C1050" s="2">
        <v>42452</v>
      </c>
      <c r="D1050" s="13">
        <v>43048</v>
      </c>
      <c r="E1050" s="8">
        <f>IF(SalesData[[#This Row],[Ship Date]]&lt;SalesData[[#This Row],[Order Date]], SalesData[[#This Row],[Ship Date]], SalesData[[#This Row],[Order Date]])</f>
        <v>42452</v>
      </c>
      <c r="F1050" s="8">
        <f>IF(SalesData[[#This Row],[Ship Date]]&lt;SalesData[[#This Row],[Order Date]], SalesData[[#This Row],[Order Date]], SalesData[[#This Row],[Ship Date]])</f>
        <v>43048</v>
      </c>
      <c r="G1050" s="11">
        <f>SalesData[[#This Row],[Shipdate fixed]] - SalesData[[#This Row],[Orderdate fixed]]</f>
        <v>596</v>
      </c>
      <c r="H1050" s="11">
        <f>YEAR(SalesData[[#This Row],[Orderdate fixed]])</f>
        <v>2016</v>
      </c>
      <c r="I1050" s="11" t="str">
        <f>"Q"&amp;ROUNDUP(MONTH(SalesData[[#This Row],[Orderdate fixed]])/3,0)</f>
        <v>Q1</v>
      </c>
      <c r="J1050" s="8" t="str">
        <f>TEXT(SalesData[[#This Row],[Orderdate fixed]],"mmm")</f>
        <v>Mar</v>
      </c>
      <c r="K1050" t="s">
        <v>407</v>
      </c>
      <c r="L1050" t="s">
        <v>3394</v>
      </c>
      <c r="M1050" s="14" t="s">
        <v>3395</v>
      </c>
      <c r="N1050" t="s">
        <v>25</v>
      </c>
      <c r="O1050" t="s">
        <v>26</v>
      </c>
      <c r="P1050" t="s">
        <v>176</v>
      </c>
      <c r="Q1050" t="s">
        <v>177</v>
      </c>
      <c r="R1050" s="5">
        <v>98105</v>
      </c>
      <c r="S1050" t="s">
        <v>51</v>
      </c>
      <c r="T1050" t="s">
        <v>802</v>
      </c>
      <c r="U1050" t="s">
        <v>31</v>
      </c>
      <c r="V1050" t="s">
        <v>35</v>
      </c>
      <c r="W1050" t="s">
        <v>803</v>
      </c>
      <c r="X1050" s="9">
        <v>177.56800000000001</v>
      </c>
      <c r="Y1050">
        <v>2</v>
      </c>
      <c r="Z1050" s="12">
        <v>0.2</v>
      </c>
      <c r="AA1050" s="9">
        <v>8.8783999999999992</v>
      </c>
      <c r="AB1050" t="str">
        <f>IF(AND(SalesData[[#This Row],[Profit]]=0,SalesData[[#This Row],[Sales]]&gt;0),"Zero-Profit Order","OK")</f>
        <v>OK</v>
      </c>
      <c r="AC1050" s="9">
        <f>IFERROR(SalesData[[#This Row],[Profit]]/SalesData[[#This Row],[Sales]],0)</f>
        <v>4.9999999999999989E-2</v>
      </c>
      <c r="AE1050"/>
    </row>
    <row r="1051" spans="1:31" x14ac:dyDescent="0.25">
      <c r="A1051">
        <v>8920</v>
      </c>
      <c r="B1051" t="s">
        <v>4119</v>
      </c>
      <c r="C1051" s="2">
        <v>41659</v>
      </c>
      <c r="D1051" s="13">
        <v>41855</v>
      </c>
      <c r="E1051" s="8">
        <f>IF(SalesData[[#This Row],[Ship Date]]&lt;SalesData[[#This Row],[Order Date]], SalesData[[#This Row],[Ship Date]], SalesData[[#This Row],[Order Date]])</f>
        <v>41659</v>
      </c>
      <c r="F1051" s="8">
        <f>IF(SalesData[[#This Row],[Ship Date]]&lt;SalesData[[#This Row],[Order Date]], SalesData[[#This Row],[Order Date]], SalesData[[#This Row],[Ship Date]])</f>
        <v>41855</v>
      </c>
      <c r="G1051" s="11">
        <f>SalesData[[#This Row],[Shipdate fixed]] - SalesData[[#This Row],[Orderdate fixed]]</f>
        <v>196</v>
      </c>
      <c r="H1051" s="11">
        <f>YEAR(SalesData[[#This Row],[Orderdate fixed]])</f>
        <v>2014</v>
      </c>
      <c r="I1051" s="11" t="str">
        <f>"Q"&amp;ROUNDUP(MONTH(SalesData[[#This Row],[Orderdate fixed]])/3,0)</f>
        <v>Q1</v>
      </c>
      <c r="J1051" s="8" t="str">
        <f>TEXT(SalesData[[#This Row],[Orderdate fixed]],"mmm")</f>
        <v>Jan</v>
      </c>
      <c r="K1051" t="s">
        <v>38</v>
      </c>
      <c r="L1051" t="s">
        <v>2557</v>
      </c>
      <c r="M1051" s="14" t="s">
        <v>2558</v>
      </c>
      <c r="N1051" t="s">
        <v>81</v>
      </c>
      <c r="O1051" t="s">
        <v>26</v>
      </c>
      <c r="P1051" t="s">
        <v>3520</v>
      </c>
      <c r="Q1051" t="s">
        <v>697</v>
      </c>
      <c r="R1051" s="5">
        <v>23464</v>
      </c>
      <c r="S1051" t="s">
        <v>29</v>
      </c>
      <c r="T1051" t="s">
        <v>3138</v>
      </c>
      <c r="U1051" t="s">
        <v>31</v>
      </c>
      <c r="V1051" t="s">
        <v>53</v>
      </c>
      <c r="W1051" t="s">
        <v>3139</v>
      </c>
      <c r="X1051" s="9">
        <v>177.68</v>
      </c>
      <c r="Y1051">
        <v>2</v>
      </c>
      <c r="Z1051" s="12">
        <v>0</v>
      </c>
      <c r="AA1051" s="9">
        <v>46.196800000000003</v>
      </c>
      <c r="AB1051" t="str">
        <f>IF(AND(SalesData[[#This Row],[Profit]]=0,SalesData[[#This Row],[Sales]]&gt;0),"Zero-Profit Order","OK")</f>
        <v>OK</v>
      </c>
      <c r="AC1051" s="9">
        <f>IFERROR(SalesData[[#This Row],[Profit]]/SalesData[[#This Row],[Sales]],0)</f>
        <v>0.26</v>
      </c>
      <c r="AE1051"/>
    </row>
    <row r="1052" spans="1:31" x14ac:dyDescent="0.25">
      <c r="A1052">
        <v>2226</v>
      </c>
      <c r="B1052" t="s">
        <v>1752</v>
      </c>
      <c r="C1052" s="2">
        <v>43087</v>
      </c>
      <c r="D1052" s="13">
        <v>42450</v>
      </c>
      <c r="E1052" s="8">
        <f>IF(SalesData[[#This Row],[Ship Date]]&lt;SalesData[[#This Row],[Order Date]], SalesData[[#This Row],[Ship Date]], SalesData[[#This Row],[Order Date]])</f>
        <v>42450</v>
      </c>
      <c r="F1052" s="8">
        <f>IF(SalesData[[#This Row],[Ship Date]]&lt;SalesData[[#This Row],[Order Date]], SalesData[[#This Row],[Order Date]], SalesData[[#This Row],[Ship Date]])</f>
        <v>43087</v>
      </c>
      <c r="G1052" s="11">
        <f>SalesData[[#This Row],[Shipdate fixed]] - SalesData[[#This Row],[Orderdate fixed]]</f>
        <v>637</v>
      </c>
      <c r="H1052" s="11">
        <f>YEAR(SalesData[[#This Row],[Orderdate fixed]])</f>
        <v>2016</v>
      </c>
      <c r="I1052" s="11" t="str">
        <f>"Q"&amp;ROUNDUP(MONTH(SalesData[[#This Row],[Orderdate fixed]])/3,0)</f>
        <v>Q1</v>
      </c>
      <c r="J1052" s="8" t="str">
        <f>TEXT(SalesData[[#This Row],[Orderdate fixed]],"mmm")</f>
        <v>Mar</v>
      </c>
      <c r="K1052" t="s">
        <v>22</v>
      </c>
      <c r="L1052" t="s">
        <v>1753</v>
      </c>
      <c r="M1052" s="14" t="s">
        <v>1754</v>
      </c>
      <c r="N1052" t="s">
        <v>25</v>
      </c>
      <c r="O1052" t="s">
        <v>26</v>
      </c>
      <c r="P1052" t="s">
        <v>1755</v>
      </c>
      <c r="Q1052" t="s">
        <v>165</v>
      </c>
      <c r="R1052" s="5">
        <v>80122</v>
      </c>
      <c r="S1052" t="s">
        <v>51</v>
      </c>
      <c r="T1052" t="s">
        <v>1756</v>
      </c>
      <c r="U1052" t="s">
        <v>31</v>
      </c>
      <c r="V1052" t="s">
        <v>32</v>
      </c>
      <c r="W1052" t="s">
        <v>1757</v>
      </c>
      <c r="X1052" s="9">
        <v>72.293999999999997</v>
      </c>
      <c r="Y1052">
        <v>1</v>
      </c>
      <c r="Z1052" s="12">
        <v>0.7</v>
      </c>
      <c r="AA1052" s="9">
        <v>-98.8018</v>
      </c>
      <c r="AB1052" t="str">
        <f>IF(AND(SalesData[[#This Row],[Profit]]=0,SalesData[[#This Row],[Sales]]&gt;0),"Zero-Profit Order","OK")</f>
        <v>OK</v>
      </c>
      <c r="AC1052" s="9">
        <f>IFERROR(SalesData[[#This Row],[Profit]]/SalesData[[#This Row],[Sales]],0)</f>
        <v>-1.3666666666666667</v>
      </c>
      <c r="AE1052"/>
    </row>
    <row r="1053" spans="1:31" x14ac:dyDescent="0.25">
      <c r="A1053">
        <v>495</v>
      </c>
      <c r="B1053" t="s">
        <v>525</v>
      </c>
      <c r="C1053" s="2">
        <v>43082</v>
      </c>
      <c r="D1053" s="13">
        <v>42450</v>
      </c>
      <c r="E1053" s="8">
        <f>IF(SalesData[[#This Row],[Ship Date]]&lt;SalesData[[#This Row],[Order Date]], SalesData[[#This Row],[Ship Date]], SalesData[[#This Row],[Order Date]])</f>
        <v>42450</v>
      </c>
      <c r="F1053" s="8">
        <f>IF(SalesData[[#This Row],[Ship Date]]&lt;SalesData[[#This Row],[Order Date]], SalesData[[#This Row],[Order Date]], SalesData[[#This Row],[Ship Date]])</f>
        <v>43082</v>
      </c>
      <c r="G1053" s="11">
        <f>SalesData[[#This Row],[Shipdate fixed]] - SalesData[[#This Row],[Orderdate fixed]]</f>
        <v>632</v>
      </c>
      <c r="H1053" s="11">
        <f>YEAR(SalesData[[#This Row],[Orderdate fixed]])</f>
        <v>2016</v>
      </c>
      <c r="I1053" s="11" t="str">
        <f>"Q"&amp;ROUNDUP(MONTH(SalesData[[#This Row],[Orderdate fixed]])/3,0)</f>
        <v>Q1</v>
      </c>
      <c r="J1053" s="8" t="str">
        <f>TEXT(SalesData[[#This Row],[Orderdate fixed]],"mmm")</f>
        <v>Mar</v>
      </c>
      <c r="K1053" t="s">
        <v>22</v>
      </c>
      <c r="L1053" t="s">
        <v>526</v>
      </c>
      <c r="M1053" s="14" t="s">
        <v>527</v>
      </c>
      <c r="N1053" t="s">
        <v>25</v>
      </c>
      <c r="O1053" t="s">
        <v>26</v>
      </c>
      <c r="P1053" t="s">
        <v>127</v>
      </c>
      <c r="Q1053" t="s">
        <v>128</v>
      </c>
      <c r="R1053" s="5">
        <v>38109</v>
      </c>
      <c r="S1053" t="s">
        <v>29</v>
      </c>
      <c r="T1053" t="s">
        <v>528</v>
      </c>
      <c r="U1053" t="s">
        <v>31</v>
      </c>
      <c r="V1053" t="s">
        <v>44</v>
      </c>
      <c r="W1053" t="s">
        <v>529</v>
      </c>
      <c r="X1053" s="9">
        <v>189.88200000000001</v>
      </c>
      <c r="Y1053">
        <v>3</v>
      </c>
      <c r="Z1053" s="12">
        <v>0.4</v>
      </c>
      <c r="AA1053" s="9">
        <v>-94.941000000000003</v>
      </c>
      <c r="AB1053" t="str">
        <f>IF(AND(SalesData[[#This Row],[Profit]]=0,SalesData[[#This Row],[Sales]]&gt;0),"Zero-Profit Order","OK")</f>
        <v>OK</v>
      </c>
      <c r="AC1053" s="9">
        <f>IFERROR(SalesData[[#This Row],[Profit]]/SalesData[[#This Row],[Sales]],0)</f>
        <v>-0.5</v>
      </c>
      <c r="AE1053"/>
    </row>
    <row r="1054" spans="1:31" x14ac:dyDescent="0.25">
      <c r="A1054">
        <v>3474</v>
      </c>
      <c r="B1054" t="s">
        <v>2439</v>
      </c>
      <c r="C1054" s="2">
        <v>42279</v>
      </c>
      <c r="D1054" s="13">
        <v>43011</v>
      </c>
      <c r="E1054" s="8">
        <f>IF(SalesData[[#This Row],[Ship Date]]&lt;SalesData[[#This Row],[Order Date]], SalesData[[#This Row],[Ship Date]], SalesData[[#This Row],[Order Date]])</f>
        <v>42279</v>
      </c>
      <c r="F1054" s="8">
        <f>IF(SalesData[[#This Row],[Ship Date]]&lt;SalesData[[#This Row],[Order Date]], SalesData[[#This Row],[Order Date]], SalesData[[#This Row],[Ship Date]])</f>
        <v>43011</v>
      </c>
      <c r="G1054" s="11">
        <f>SalesData[[#This Row],[Shipdate fixed]] - SalesData[[#This Row],[Orderdate fixed]]</f>
        <v>732</v>
      </c>
      <c r="H1054" s="11">
        <f>YEAR(SalesData[[#This Row],[Orderdate fixed]])</f>
        <v>2015</v>
      </c>
      <c r="I1054" s="11" t="str">
        <f>"Q"&amp;ROUNDUP(MONTH(SalesData[[#This Row],[Orderdate fixed]])/3,0)</f>
        <v>Q4</v>
      </c>
      <c r="J1054" s="8" t="str">
        <f>TEXT(SalesData[[#This Row],[Orderdate fixed]],"mmm")</f>
        <v>Oct</v>
      </c>
      <c r="K1054" t="s">
        <v>38</v>
      </c>
      <c r="L1054" t="s">
        <v>2044</v>
      </c>
      <c r="M1054" s="14" t="s">
        <v>2045</v>
      </c>
      <c r="N1054" t="s">
        <v>25</v>
      </c>
      <c r="O1054" t="s">
        <v>26</v>
      </c>
      <c r="P1054" t="s">
        <v>2440</v>
      </c>
      <c r="Q1054" t="s">
        <v>272</v>
      </c>
      <c r="R1054" s="5">
        <v>48127</v>
      </c>
      <c r="S1054" t="s">
        <v>84</v>
      </c>
      <c r="T1054" t="s">
        <v>402</v>
      </c>
      <c r="U1054" t="s">
        <v>31</v>
      </c>
      <c r="V1054" t="s">
        <v>35</v>
      </c>
      <c r="W1054" t="s">
        <v>403</v>
      </c>
      <c r="X1054" s="9">
        <v>180.98</v>
      </c>
      <c r="Y1054">
        <v>1</v>
      </c>
      <c r="Z1054" s="12">
        <v>0</v>
      </c>
      <c r="AA1054" s="9">
        <v>47.0548</v>
      </c>
      <c r="AB1054" t="str">
        <f>IF(AND(SalesData[[#This Row],[Profit]]=0,SalesData[[#This Row],[Sales]]&gt;0),"Zero-Profit Order","OK")</f>
        <v>OK</v>
      </c>
      <c r="AC1054" s="9">
        <f>IFERROR(SalesData[[#This Row],[Profit]]/SalesData[[#This Row],[Sales]],0)</f>
        <v>0.26</v>
      </c>
      <c r="AE1054"/>
    </row>
    <row r="1055" spans="1:31" x14ac:dyDescent="0.25">
      <c r="A1055">
        <v>9963</v>
      </c>
      <c r="B1055" t="s">
        <v>4384</v>
      </c>
      <c r="C1055" s="2">
        <v>43086</v>
      </c>
      <c r="D1055" s="13">
        <v>42085</v>
      </c>
      <c r="E1055" s="8">
        <f>IF(SalesData[[#This Row],[Ship Date]]&lt;SalesData[[#This Row],[Order Date]], SalesData[[#This Row],[Ship Date]], SalesData[[#This Row],[Order Date]])</f>
        <v>42085</v>
      </c>
      <c r="F1055" s="8">
        <f>IF(SalesData[[#This Row],[Ship Date]]&lt;SalesData[[#This Row],[Order Date]], SalesData[[#This Row],[Order Date]], SalesData[[#This Row],[Ship Date]])</f>
        <v>43086</v>
      </c>
      <c r="G1055" s="11">
        <f>SalesData[[#This Row],[Shipdate fixed]] - SalesData[[#This Row],[Orderdate fixed]]</f>
        <v>1001</v>
      </c>
      <c r="H1055" s="11">
        <f>YEAR(SalesData[[#This Row],[Orderdate fixed]])</f>
        <v>2015</v>
      </c>
      <c r="I1055" s="11" t="str">
        <f>"Q"&amp;ROUNDUP(MONTH(SalesData[[#This Row],[Orderdate fixed]])/3,0)</f>
        <v>Q1</v>
      </c>
      <c r="J1055" s="8" t="str">
        <f>TEXT(SalesData[[#This Row],[Orderdate fixed]],"mmm")</f>
        <v>Mar</v>
      </c>
      <c r="K1055" t="s">
        <v>78</v>
      </c>
      <c r="L1055" t="s">
        <v>1295</v>
      </c>
      <c r="M1055" s="14" t="s">
        <v>1296</v>
      </c>
      <c r="N1055" t="s">
        <v>90</v>
      </c>
      <c r="O1055" t="s">
        <v>26</v>
      </c>
      <c r="P1055" t="s">
        <v>91</v>
      </c>
      <c r="Q1055" t="s">
        <v>83</v>
      </c>
      <c r="R1055" s="5">
        <v>77041</v>
      </c>
      <c r="S1055" t="s">
        <v>84</v>
      </c>
      <c r="T1055" t="s">
        <v>2603</v>
      </c>
      <c r="U1055" t="s">
        <v>31</v>
      </c>
      <c r="V1055" t="s">
        <v>32</v>
      </c>
      <c r="W1055" t="s">
        <v>2604</v>
      </c>
      <c r="X1055" s="9">
        <v>383.46559999999999</v>
      </c>
      <c r="Y1055">
        <v>4</v>
      </c>
      <c r="Z1055" s="12">
        <v>0.32</v>
      </c>
      <c r="AA1055" s="9">
        <v>-67.670400000000001</v>
      </c>
      <c r="AB1055" t="str">
        <f>IF(AND(SalesData[[#This Row],[Profit]]=0,SalesData[[#This Row],[Sales]]&gt;0),"Zero-Profit Order","OK")</f>
        <v>OK</v>
      </c>
      <c r="AC1055" s="9">
        <f>IFERROR(SalesData[[#This Row],[Profit]]/SalesData[[#This Row],[Sales]],0)</f>
        <v>-0.17647058823529413</v>
      </c>
      <c r="AE1055"/>
    </row>
    <row r="1056" spans="1:31" x14ac:dyDescent="0.25">
      <c r="A1056">
        <v>5828</v>
      </c>
      <c r="B1056" t="s">
        <v>3272</v>
      </c>
      <c r="C1056" s="2">
        <v>42294</v>
      </c>
      <c r="D1056" s="13">
        <v>42895</v>
      </c>
      <c r="E1056" s="8">
        <f>IF(SalesData[[#This Row],[Ship Date]]&lt;SalesData[[#This Row],[Order Date]], SalesData[[#This Row],[Ship Date]], SalesData[[#This Row],[Order Date]])</f>
        <v>42294</v>
      </c>
      <c r="F1056" s="8">
        <f>IF(SalesData[[#This Row],[Ship Date]]&lt;SalesData[[#This Row],[Order Date]], SalesData[[#This Row],[Order Date]], SalesData[[#This Row],[Ship Date]])</f>
        <v>42895</v>
      </c>
      <c r="G1056" s="11">
        <f>SalesData[[#This Row],[Shipdate fixed]] - SalesData[[#This Row],[Orderdate fixed]]</f>
        <v>601</v>
      </c>
      <c r="H1056" s="11">
        <f>YEAR(SalesData[[#This Row],[Orderdate fixed]])</f>
        <v>2015</v>
      </c>
      <c r="I1056" s="11" t="str">
        <f>"Q"&amp;ROUNDUP(MONTH(SalesData[[#This Row],[Orderdate fixed]])/3,0)</f>
        <v>Q4</v>
      </c>
      <c r="J1056" s="8" t="str">
        <f>TEXT(SalesData[[#This Row],[Orderdate fixed]],"mmm")</f>
        <v>Oct</v>
      </c>
      <c r="K1056" t="s">
        <v>22</v>
      </c>
      <c r="L1056" t="s">
        <v>3273</v>
      </c>
      <c r="M1056" s="14" t="s">
        <v>3274</v>
      </c>
      <c r="N1056" t="s">
        <v>90</v>
      </c>
      <c r="O1056" t="s">
        <v>26</v>
      </c>
      <c r="P1056" t="s">
        <v>158</v>
      </c>
      <c r="Q1056" t="s">
        <v>109</v>
      </c>
      <c r="R1056" s="5">
        <v>10035</v>
      </c>
      <c r="S1056" t="s">
        <v>62</v>
      </c>
      <c r="T1056" t="s">
        <v>278</v>
      </c>
      <c r="U1056" t="s">
        <v>31</v>
      </c>
      <c r="V1056" t="s">
        <v>35</v>
      </c>
      <c r="W1056" t="s">
        <v>279</v>
      </c>
      <c r="X1056" s="9">
        <v>181.76400000000001</v>
      </c>
      <c r="Y1056">
        <v>2</v>
      </c>
      <c r="Z1056" s="12">
        <v>0.1</v>
      </c>
      <c r="AA1056" s="9">
        <v>-8.0784000000000002</v>
      </c>
      <c r="AB1056" t="str">
        <f>IF(AND(SalesData[[#This Row],[Profit]]=0,SalesData[[#This Row],[Sales]]&gt;0),"Zero-Profit Order","OK")</f>
        <v>OK</v>
      </c>
      <c r="AC1056" s="9">
        <f>IFERROR(SalesData[[#This Row],[Profit]]/SalesData[[#This Row],[Sales]],0)</f>
        <v>-4.4444444444444446E-2</v>
      </c>
      <c r="AE1056"/>
    </row>
    <row r="1057" spans="1:31" x14ac:dyDescent="0.25">
      <c r="A1057">
        <v>7695</v>
      </c>
      <c r="B1057" t="s">
        <v>3811</v>
      </c>
      <c r="C1057" s="2">
        <v>43103</v>
      </c>
      <c r="D1057" s="13">
        <v>42451</v>
      </c>
      <c r="E1057" s="8">
        <f>IF(SalesData[[#This Row],[Ship Date]]&lt;SalesData[[#This Row],[Order Date]], SalesData[[#This Row],[Ship Date]], SalesData[[#This Row],[Order Date]])</f>
        <v>42451</v>
      </c>
      <c r="F1057" s="8">
        <f>IF(SalesData[[#This Row],[Ship Date]]&lt;SalesData[[#This Row],[Order Date]], SalesData[[#This Row],[Order Date]], SalesData[[#This Row],[Ship Date]])</f>
        <v>43103</v>
      </c>
      <c r="G1057" s="11">
        <f>SalesData[[#This Row],[Shipdate fixed]] - SalesData[[#This Row],[Orderdate fixed]]</f>
        <v>652</v>
      </c>
      <c r="H1057" s="11">
        <f>YEAR(SalesData[[#This Row],[Orderdate fixed]])</f>
        <v>2016</v>
      </c>
      <c r="I1057" s="11" t="str">
        <f>"Q"&amp;ROUNDUP(MONTH(SalesData[[#This Row],[Orderdate fixed]])/3,0)</f>
        <v>Q1</v>
      </c>
      <c r="J1057" s="8" t="str">
        <f>TEXT(SalesData[[#This Row],[Orderdate fixed]],"mmm")</f>
        <v>Mar</v>
      </c>
      <c r="K1057" t="s">
        <v>407</v>
      </c>
      <c r="L1057" t="s">
        <v>1384</v>
      </c>
      <c r="M1057" s="14" t="s">
        <v>1385</v>
      </c>
      <c r="N1057" t="s">
        <v>25</v>
      </c>
      <c r="O1057" t="s">
        <v>26</v>
      </c>
      <c r="P1057" t="s">
        <v>176</v>
      </c>
      <c r="Q1057" t="s">
        <v>177</v>
      </c>
      <c r="R1057" s="5">
        <v>98103</v>
      </c>
      <c r="S1057" t="s">
        <v>51</v>
      </c>
      <c r="T1057" t="s">
        <v>1494</v>
      </c>
      <c r="U1057" t="s">
        <v>31</v>
      </c>
      <c r="V1057" t="s">
        <v>35</v>
      </c>
      <c r="W1057" t="s">
        <v>1495</v>
      </c>
      <c r="X1057" s="9">
        <v>167.88800000000001</v>
      </c>
      <c r="Y1057">
        <v>7</v>
      </c>
      <c r="Z1057" s="12">
        <v>0.2</v>
      </c>
      <c r="AA1057" s="9">
        <v>14.690200000000001</v>
      </c>
      <c r="AB1057" t="str">
        <f>IF(AND(SalesData[[#This Row],[Profit]]=0,SalesData[[#This Row],[Sales]]&gt;0),"Zero-Profit Order","OK")</f>
        <v>OK</v>
      </c>
      <c r="AC1057" s="9">
        <f>IFERROR(SalesData[[#This Row],[Profit]]/SalesData[[#This Row],[Sales]],0)</f>
        <v>8.7500000000000008E-2</v>
      </c>
      <c r="AE1057"/>
    </row>
    <row r="1058" spans="1:31" x14ac:dyDescent="0.25">
      <c r="A1058">
        <v>5232</v>
      </c>
      <c r="B1058" t="s">
        <v>3069</v>
      </c>
      <c r="C1058" s="2">
        <v>43091</v>
      </c>
      <c r="D1058" s="13">
        <v>42816</v>
      </c>
      <c r="E1058" s="8">
        <f>IF(SalesData[[#This Row],[Ship Date]]&lt;SalesData[[#This Row],[Order Date]], SalesData[[#This Row],[Ship Date]], SalesData[[#This Row],[Order Date]])</f>
        <v>42816</v>
      </c>
      <c r="F1058" s="8">
        <f>IF(SalesData[[#This Row],[Ship Date]]&lt;SalesData[[#This Row],[Order Date]], SalesData[[#This Row],[Order Date]], SalesData[[#This Row],[Ship Date]])</f>
        <v>43091</v>
      </c>
      <c r="G1058" s="11">
        <f>SalesData[[#This Row],[Shipdate fixed]] - SalesData[[#This Row],[Orderdate fixed]]</f>
        <v>275</v>
      </c>
      <c r="H1058" s="11">
        <f>YEAR(SalesData[[#This Row],[Orderdate fixed]])</f>
        <v>2017</v>
      </c>
      <c r="I1058" s="11" t="str">
        <f>"Q"&amp;ROUNDUP(MONTH(SalesData[[#This Row],[Orderdate fixed]])/3,0)</f>
        <v>Q1</v>
      </c>
      <c r="J1058" s="8" t="str">
        <f>TEXT(SalesData[[#This Row],[Orderdate fixed]],"mmm")</f>
        <v>Mar</v>
      </c>
      <c r="K1058" t="s">
        <v>22</v>
      </c>
      <c r="L1058" t="s">
        <v>800</v>
      </c>
      <c r="M1058" s="14" t="s">
        <v>801</v>
      </c>
      <c r="N1058" t="s">
        <v>25</v>
      </c>
      <c r="O1058" t="s">
        <v>26</v>
      </c>
      <c r="P1058" t="s">
        <v>1114</v>
      </c>
      <c r="Q1058" t="s">
        <v>50</v>
      </c>
      <c r="R1058" s="5">
        <v>93727</v>
      </c>
      <c r="S1058" t="s">
        <v>51</v>
      </c>
      <c r="T1058" t="s">
        <v>2091</v>
      </c>
      <c r="U1058" t="s">
        <v>31</v>
      </c>
      <c r="V1058" t="s">
        <v>53</v>
      </c>
      <c r="W1058" t="s">
        <v>2092</v>
      </c>
      <c r="X1058" s="9">
        <v>30.93</v>
      </c>
      <c r="Y1058">
        <v>1</v>
      </c>
      <c r="Z1058" s="12">
        <v>0</v>
      </c>
      <c r="AA1058" s="9">
        <v>12.6813</v>
      </c>
      <c r="AB1058" t="str">
        <f>IF(AND(SalesData[[#This Row],[Profit]]=0,SalesData[[#This Row],[Sales]]&gt;0),"Zero-Profit Order","OK")</f>
        <v>OK</v>
      </c>
      <c r="AC1058" s="9">
        <f>IFERROR(SalesData[[#This Row],[Profit]]/SalesData[[#This Row],[Sales]],0)</f>
        <v>0.41000000000000003</v>
      </c>
      <c r="AE1058"/>
    </row>
    <row r="1059" spans="1:31" x14ac:dyDescent="0.25">
      <c r="A1059">
        <v>5231</v>
      </c>
      <c r="B1059" t="s">
        <v>3069</v>
      </c>
      <c r="C1059" s="2">
        <v>43090</v>
      </c>
      <c r="D1059" s="13">
        <v>42816</v>
      </c>
      <c r="E1059" s="8">
        <f>IF(SalesData[[#This Row],[Ship Date]]&lt;SalesData[[#This Row],[Order Date]], SalesData[[#This Row],[Ship Date]], SalesData[[#This Row],[Order Date]])</f>
        <v>42816</v>
      </c>
      <c r="F1059" s="8">
        <f>IF(SalesData[[#This Row],[Ship Date]]&lt;SalesData[[#This Row],[Order Date]], SalesData[[#This Row],[Order Date]], SalesData[[#This Row],[Ship Date]])</f>
        <v>43090</v>
      </c>
      <c r="G1059" s="11">
        <f>SalesData[[#This Row],[Shipdate fixed]] - SalesData[[#This Row],[Orderdate fixed]]</f>
        <v>274</v>
      </c>
      <c r="H1059" s="11">
        <f>YEAR(SalesData[[#This Row],[Orderdate fixed]])</f>
        <v>2017</v>
      </c>
      <c r="I1059" s="11" t="str">
        <f>"Q"&amp;ROUNDUP(MONTH(SalesData[[#This Row],[Orderdate fixed]])/3,0)</f>
        <v>Q1</v>
      </c>
      <c r="J1059" s="8" t="str">
        <f>TEXT(SalesData[[#This Row],[Orderdate fixed]],"mmm")</f>
        <v>Mar</v>
      </c>
      <c r="K1059" t="s">
        <v>22</v>
      </c>
      <c r="L1059" t="s">
        <v>800</v>
      </c>
      <c r="M1059" s="14" t="s">
        <v>801</v>
      </c>
      <c r="N1059" t="s">
        <v>25</v>
      </c>
      <c r="O1059" t="s">
        <v>26</v>
      </c>
      <c r="P1059" t="s">
        <v>1114</v>
      </c>
      <c r="Q1059" t="s">
        <v>50</v>
      </c>
      <c r="R1059" s="5">
        <v>93727</v>
      </c>
      <c r="S1059" t="s">
        <v>51</v>
      </c>
      <c r="T1059" t="s">
        <v>765</v>
      </c>
      <c r="U1059" t="s">
        <v>31</v>
      </c>
      <c r="V1059" t="s">
        <v>44</v>
      </c>
      <c r="W1059" t="s">
        <v>766</v>
      </c>
      <c r="X1059" s="9">
        <v>697.16</v>
      </c>
      <c r="Y1059">
        <v>5</v>
      </c>
      <c r="Z1059" s="12">
        <v>0.2</v>
      </c>
      <c r="AA1059" s="9">
        <v>8.7144999999999992</v>
      </c>
      <c r="AB1059" t="str">
        <f>IF(AND(SalesData[[#This Row],[Profit]]=0,SalesData[[#This Row],[Sales]]&gt;0),"Zero-Profit Order","OK")</f>
        <v>OK</v>
      </c>
      <c r="AC1059" s="9">
        <f>IFERROR(SalesData[[#This Row],[Profit]]/SalesData[[#This Row],[Sales]],0)</f>
        <v>1.2499999999999999E-2</v>
      </c>
      <c r="AE1059"/>
    </row>
    <row r="1060" spans="1:31" x14ac:dyDescent="0.25">
      <c r="A1060">
        <v>2701</v>
      </c>
      <c r="B1060" t="s">
        <v>2032</v>
      </c>
      <c r="C1060" s="2">
        <v>43079</v>
      </c>
      <c r="D1060" s="13">
        <v>41721</v>
      </c>
      <c r="E1060" s="8">
        <f>IF(SalesData[[#This Row],[Ship Date]]&lt;SalesData[[#This Row],[Order Date]], SalesData[[#This Row],[Ship Date]], SalesData[[#This Row],[Order Date]])</f>
        <v>41721</v>
      </c>
      <c r="F1060" s="8">
        <f>IF(SalesData[[#This Row],[Ship Date]]&lt;SalesData[[#This Row],[Order Date]], SalesData[[#This Row],[Order Date]], SalesData[[#This Row],[Ship Date]])</f>
        <v>43079</v>
      </c>
      <c r="G1060" s="11">
        <f>SalesData[[#This Row],[Shipdate fixed]] - SalesData[[#This Row],[Orderdate fixed]]</f>
        <v>1358</v>
      </c>
      <c r="H1060" s="11">
        <f>YEAR(SalesData[[#This Row],[Orderdate fixed]])</f>
        <v>2014</v>
      </c>
      <c r="I1060" s="11" t="str">
        <f>"Q"&amp;ROUNDUP(MONTH(SalesData[[#This Row],[Orderdate fixed]])/3,0)</f>
        <v>Q1</v>
      </c>
      <c r="J1060" s="8" t="str">
        <f>TEXT(SalesData[[#This Row],[Orderdate fixed]],"mmm")</f>
        <v>Mar</v>
      </c>
      <c r="K1060" t="s">
        <v>38</v>
      </c>
      <c r="L1060" t="s">
        <v>1955</v>
      </c>
      <c r="M1060" s="14" t="s">
        <v>1956</v>
      </c>
      <c r="N1060" t="s">
        <v>90</v>
      </c>
      <c r="O1060" t="s">
        <v>26</v>
      </c>
      <c r="P1060" t="s">
        <v>587</v>
      </c>
      <c r="Q1060" t="s">
        <v>42</v>
      </c>
      <c r="R1060" s="5">
        <v>32216</v>
      </c>
      <c r="S1060" t="s">
        <v>29</v>
      </c>
      <c r="T1060" t="s">
        <v>1292</v>
      </c>
      <c r="U1060" t="s">
        <v>31</v>
      </c>
      <c r="V1060" t="s">
        <v>53</v>
      </c>
      <c r="W1060" t="s">
        <v>2003</v>
      </c>
      <c r="X1060" s="9">
        <v>30.768000000000001</v>
      </c>
      <c r="Y1060">
        <v>2</v>
      </c>
      <c r="Z1060" s="12">
        <v>0.2</v>
      </c>
      <c r="AA1060" s="9">
        <v>8.0765999999999991</v>
      </c>
      <c r="AB1060" t="str">
        <f>IF(AND(SalesData[[#This Row],[Profit]]=0,SalesData[[#This Row],[Sales]]&gt;0),"Zero-Profit Order","OK")</f>
        <v>OK</v>
      </c>
      <c r="AC1060" s="9">
        <f>IFERROR(SalesData[[#This Row],[Profit]]/SalesData[[#This Row],[Sales]],0)</f>
        <v>0.26249999999999996</v>
      </c>
      <c r="AE1060"/>
    </row>
    <row r="1061" spans="1:31" x14ac:dyDescent="0.25">
      <c r="A1061">
        <v>2703</v>
      </c>
      <c r="B1061" t="s">
        <v>2032</v>
      </c>
      <c r="C1061" s="2">
        <v>43080</v>
      </c>
      <c r="D1061" s="13">
        <v>41721</v>
      </c>
      <c r="E1061" s="8">
        <f>IF(SalesData[[#This Row],[Ship Date]]&lt;SalesData[[#This Row],[Order Date]], SalesData[[#This Row],[Ship Date]], SalesData[[#This Row],[Order Date]])</f>
        <v>41721</v>
      </c>
      <c r="F1061" s="8">
        <f>IF(SalesData[[#This Row],[Ship Date]]&lt;SalesData[[#This Row],[Order Date]], SalesData[[#This Row],[Order Date]], SalesData[[#This Row],[Ship Date]])</f>
        <v>43080</v>
      </c>
      <c r="G1061" s="11">
        <f>SalesData[[#This Row],[Shipdate fixed]] - SalesData[[#This Row],[Orderdate fixed]]</f>
        <v>1359</v>
      </c>
      <c r="H1061" s="11">
        <f>YEAR(SalesData[[#This Row],[Orderdate fixed]])</f>
        <v>2014</v>
      </c>
      <c r="I1061" s="11" t="str">
        <f>"Q"&amp;ROUNDUP(MONTH(SalesData[[#This Row],[Orderdate fixed]])/3,0)</f>
        <v>Q1</v>
      </c>
      <c r="J1061" s="8" t="str">
        <f>TEXT(SalesData[[#This Row],[Orderdate fixed]],"mmm")</f>
        <v>Mar</v>
      </c>
      <c r="K1061" t="s">
        <v>38</v>
      </c>
      <c r="L1061" t="s">
        <v>1955</v>
      </c>
      <c r="M1061" s="14" t="s">
        <v>1956</v>
      </c>
      <c r="N1061" t="s">
        <v>90</v>
      </c>
      <c r="O1061" t="s">
        <v>26</v>
      </c>
      <c r="P1061" t="s">
        <v>587</v>
      </c>
      <c r="Q1061" t="s">
        <v>42</v>
      </c>
      <c r="R1061" s="5">
        <v>32216</v>
      </c>
      <c r="S1061" t="s">
        <v>29</v>
      </c>
      <c r="T1061" t="s">
        <v>1518</v>
      </c>
      <c r="U1061" t="s">
        <v>31</v>
      </c>
      <c r="V1061" t="s">
        <v>53</v>
      </c>
      <c r="W1061" t="s">
        <v>1519</v>
      </c>
      <c r="X1061" s="9">
        <v>122.352</v>
      </c>
      <c r="Y1061">
        <v>3</v>
      </c>
      <c r="Z1061" s="12">
        <v>0.2</v>
      </c>
      <c r="AA1061" s="9">
        <v>15.294</v>
      </c>
      <c r="AB1061" t="str">
        <f>IF(AND(SalesData[[#This Row],[Profit]]=0,SalesData[[#This Row],[Sales]]&gt;0),"Zero-Profit Order","OK")</f>
        <v>OK</v>
      </c>
      <c r="AC1061" s="9">
        <f>IFERROR(SalesData[[#This Row],[Profit]]/SalesData[[#This Row],[Sales]],0)</f>
        <v>0.125</v>
      </c>
      <c r="AE1061"/>
    </row>
    <row r="1062" spans="1:31" x14ac:dyDescent="0.25">
      <c r="A1062">
        <v>8520</v>
      </c>
      <c r="B1062" t="s">
        <v>4036</v>
      </c>
      <c r="C1062" s="2">
        <v>42324</v>
      </c>
      <c r="D1062" s="13">
        <v>43020</v>
      </c>
      <c r="E1062" s="8">
        <f>IF(SalesData[[#This Row],[Ship Date]]&lt;SalesData[[#This Row],[Order Date]], SalesData[[#This Row],[Ship Date]], SalesData[[#This Row],[Order Date]])</f>
        <v>42324</v>
      </c>
      <c r="F1062" s="8">
        <f>IF(SalesData[[#This Row],[Ship Date]]&lt;SalesData[[#This Row],[Order Date]], SalesData[[#This Row],[Order Date]], SalesData[[#This Row],[Ship Date]])</f>
        <v>43020</v>
      </c>
      <c r="G1062" s="11">
        <f>SalesData[[#This Row],[Shipdate fixed]] - SalesData[[#This Row],[Orderdate fixed]]</f>
        <v>696</v>
      </c>
      <c r="H1062" s="11">
        <f>YEAR(SalesData[[#This Row],[Orderdate fixed]])</f>
        <v>2015</v>
      </c>
      <c r="I1062" s="11" t="str">
        <f>"Q"&amp;ROUNDUP(MONTH(SalesData[[#This Row],[Orderdate fixed]])/3,0)</f>
        <v>Q4</v>
      </c>
      <c r="J1062" s="8" t="str">
        <f>TEXT(SalesData[[#This Row],[Orderdate fixed]],"mmm")</f>
        <v>Nov</v>
      </c>
      <c r="K1062" t="s">
        <v>38</v>
      </c>
      <c r="L1062" t="s">
        <v>3693</v>
      </c>
      <c r="M1062" s="14" t="s">
        <v>3694</v>
      </c>
      <c r="N1062" t="s">
        <v>25</v>
      </c>
      <c r="O1062" t="s">
        <v>26</v>
      </c>
      <c r="P1062" t="s">
        <v>3544</v>
      </c>
      <c r="Q1062" t="s">
        <v>344</v>
      </c>
      <c r="R1062" s="5">
        <v>7501</v>
      </c>
      <c r="S1062" t="s">
        <v>62</v>
      </c>
      <c r="T1062" t="s">
        <v>235</v>
      </c>
      <c r="U1062" t="s">
        <v>31</v>
      </c>
      <c r="V1062" t="s">
        <v>35</v>
      </c>
      <c r="W1062" t="s">
        <v>236</v>
      </c>
      <c r="X1062" s="9">
        <v>182.22</v>
      </c>
      <c r="Y1062">
        <v>3</v>
      </c>
      <c r="Z1062" s="12">
        <v>0</v>
      </c>
      <c r="AA1062" s="9">
        <v>45.555</v>
      </c>
      <c r="AB1062" t="str">
        <f>IF(AND(SalesData[[#This Row],[Profit]]=0,SalesData[[#This Row],[Sales]]&gt;0),"Zero-Profit Order","OK")</f>
        <v>OK</v>
      </c>
      <c r="AC1062" s="9">
        <f>IFERROR(SalesData[[#This Row],[Profit]]/SalesData[[#This Row],[Sales]],0)</f>
        <v>0.25</v>
      </c>
      <c r="AE1062"/>
    </row>
    <row r="1063" spans="1:31" x14ac:dyDescent="0.25">
      <c r="A1063">
        <v>8671</v>
      </c>
      <c r="B1063" t="s">
        <v>4073</v>
      </c>
      <c r="C1063" s="2">
        <v>42987</v>
      </c>
      <c r="D1063" s="13">
        <v>42005</v>
      </c>
      <c r="E1063" s="8">
        <f>IF(SalesData[[#This Row],[Ship Date]]&lt;SalesData[[#This Row],[Order Date]], SalesData[[#This Row],[Ship Date]], SalesData[[#This Row],[Order Date]])</f>
        <v>42005</v>
      </c>
      <c r="F1063" s="8">
        <f>IF(SalesData[[#This Row],[Ship Date]]&lt;SalesData[[#This Row],[Order Date]], SalesData[[#This Row],[Order Date]], SalesData[[#This Row],[Ship Date]])</f>
        <v>42987</v>
      </c>
      <c r="G1063" s="11">
        <f>SalesData[[#This Row],[Shipdate fixed]] - SalesData[[#This Row],[Orderdate fixed]]</f>
        <v>982</v>
      </c>
      <c r="H1063" s="11">
        <f>YEAR(SalesData[[#This Row],[Orderdate fixed]])</f>
        <v>2015</v>
      </c>
      <c r="I1063" s="11" t="str">
        <f>"Q"&amp;ROUNDUP(MONTH(SalesData[[#This Row],[Orderdate fixed]])/3,0)</f>
        <v>Q1</v>
      </c>
      <c r="J1063" s="8" t="str">
        <f>TEXT(SalesData[[#This Row],[Orderdate fixed]],"mmm")</f>
        <v>Jan</v>
      </c>
      <c r="K1063" t="s">
        <v>22</v>
      </c>
      <c r="L1063" t="s">
        <v>149</v>
      </c>
      <c r="M1063" s="14" t="s">
        <v>150</v>
      </c>
      <c r="N1063" t="s">
        <v>25</v>
      </c>
      <c r="O1063" t="s">
        <v>26</v>
      </c>
      <c r="P1063" t="s">
        <v>674</v>
      </c>
      <c r="Q1063" t="s">
        <v>215</v>
      </c>
      <c r="R1063" s="5">
        <v>44105</v>
      </c>
      <c r="S1063" t="s">
        <v>62</v>
      </c>
      <c r="T1063" t="s">
        <v>2587</v>
      </c>
      <c r="U1063" t="s">
        <v>31</v>
      </c>
      <c r="V1063" t="s">
        <v>53</v>
      </c>
      <c r="W1063" t="s">
        <v>2588</v>
      </c>
      <c r="X1063" s="9">
        <v>182.352</v>
      </c>
      <c r="Y1063">
        <v>3</v>
      </c>
      <c r="Z1063" s="12">
        <v>0.2</v>
      </c>
      <c r="AA1063" s="9">
        <v>-18.235199999999999</v>
      </c>
      <c r="AB1063" t="str">
        <f>IF(AND(SalesData[[#This Row],[Profit]]=0,SalesData[[#This Row],[Sales]]&gt;0),"Zero-Profit Order","OK")</f>
        <v>OK</v>
      </c>
      <c r="AC1063" s="9">
        <f>IFERROR(SalesData[[#This Row],[Profit]]/SalesData[[#This Row],[Sales]],0)</f>
        <v>-9.9999999999999992E-2</v>
      </c>
      <c r="AE1063"/>
    </row>
    <row r="1064" spans="1:31" x14ac:dyDescent="0.25">
      <c r="A1064">
        <v>4795</v>
      </c>
      <c r="B1064" t="s">
        <v>2938</v>
      </c>
      <c r="C1064" s="2">
        <v>43072</v>
      </c>
      <c r="D1064" s="13">
        <v>42086</v>
      </c>
      <c r="E1064" s="8">
        <f>IF(SalesData[[#This Row],[Ship Date]]&lt;SalesData[[#This Row],[Order Date]], SalesData[[#This Row],[Ship Date]], SalesData[[#This Row],[Order Date]])</f>
        <v>42086</v>
      </c>
      <c r="F1064" s="8">
        <f>IF(SalesData[[#This Row],[Ship Date]]&lt;SalesData[[#This Row],[Order Date]], SalesData[[#This Row],[Order Date]], SalesData[[#This Row],[Ship Date]])</f>
        <v>43072</v>
      </c>
      <c r="G1064" s="11">
        <f>SalesData[[#This Row],[Shipdate fixed]] - SalesData[[#This Row],[Orderdate fixed]]</f>
        <v>986</v>
      </c>
      <c r="H1064" s="11">
        <f>YEAR(SalesData[[#This Row],[Orderdate fixed]])</f>
        <v>2015</v>
      </c>
      <c r="I1064" s="11" t="str">
        <f>"Q"&amp;ROUNDUP(MONTH(SalesData[[#This Row],[Orderdate fixed]])/3,0)</f>
        <v>Q1</v>
      </c>
      <c r="J1064" s="8" t="str">
        <f>TEXT(SalesData[[#This Row],[Orderdate fixed]],"mmm")</f>
        <v>Mar</v>
      </c>
      <c r="K1064" t="s">
        <v>38</v>
      </c>
      <c r="L1064" t="s">
        <v>2939</v>
      </c>
      <c r="M1064" s="14" t="s">
        <v>2940</v>
      </c>
      <c r="N1064" t="s">
        <v>81</v>
      </c>
      <c r="O1064" t="s">
        <v>26</v>
      </c>
      <c r="P1064" t="s">
        <v>49</v>
      </c>
      <c r="Q1064" t="s">
        <v>50</v>
      </c>
      <c r="R1064" s="5">
        <v>90036</v>
      </c>
      <c r="S1064" t="s">
        <v>51</v>
      </c>
      <c r="T1064" t="s">
        <v>2671</v>
      </c>
      <c r="U1064" t="s">
        <v>31</v>
      </c>
      <c r="V1064" t="s">
        <v>53</v>
      </c>
      <c r="W1064" t="s">
        <v>2672</v>
      </c>
      <c r="X1064" s="9">
        <v>43.13</v>
      </c>
      <c r="Y1064">
        <v>1</v>
      </c>
      <c r="Z1064" s="12">
        <v>0</v>
      </c>
      <c r="AA1064" s="9">
        <v>18.114599999999999</v>
      </c>
      <c r="AB1064" t="str">
        <f>IF(AND(SalesData[[#This Row],[Profit]]=0,SalesData[[#This Row],[Sales]]&gt;0),"Zero-Profit Order","OK")</f>
        <v>OK</v>
      </c>
      <c r="AC1064" s="9">
        <f>IFERROR(SalesData[[#This Row],[Profit]]/SalesData[[#This Row],[Sales]],0)</f>
        <v>0.42</v>
      </c>
      <c r="AE1064"/>
    </row>
    <row r="1065" spans="1:31" x14ac:dyDescent="0.25">
      <c r="A1065">
        <v>4887</v>
      </c>
      <c r="B1065" t="s">
        <v>2960</v>
      </c>
      <c r="C1065" s="2">
        <v>42823</v>
      </c>
      <c r="D1065" s="13">
        <v>42381</v>
      </c>
      <c r="E1065" s="8">
        <f>IF(SalesData[[#This Row],[Ship Date]]&lt;SalesData[[#This Row],[Order Date]], SalesData[[#This Row],[Ship Date]], SalesData[[#This Row],[Order Date]])</f>
        <v>42381</v>
      </c>
      <c r="F1065" s="8">
        <f>IF(SalesData[[#This Row],[Ship Date]]&lt;SalesData[[#This Row],[Order Date]], SalesData[[#This Row],[Order Date]], SalesData[[#This Row],[Ship Date]])</f>
        <v>42823</v>
      </c>
      <c r="G1065" s="11">
        <f>SalesData[[#This Row],[Shipdate fixed]] - SalesData[[#This Row],[Orderdate fixed]]</f>
        <v>442</v>
      </c>
      <c r="H1065" s="11">
        <f>YEAR(SalesData[[#This Row],[Orderdate fixed]])</f>
        <v>2016</v>
      </c>
      <c r="I1065" s="11" t="str">
        <f>"Q"&amp;ROUNDUP(MONTH(SalesData[[#This Row],[Orderdate fixed]])/3,0)</f>
        <v>Q1</v>
      </c>
      <c r="J1065" s="8" t="str">
        <f>TEXT(SalesData[[#This Row],[Orderdate fixed]],"mmm")</f>
        <v>Jan</v>
      </c>
      <c r="K1065" t="s">
        <v>22</v>
      </c>
      <c r="L1065" t="s">
        <v>1693</v>
      </c>
      <c r="M1065" s="14" t="s">
        <v>1694</v>
      </c>
      <c r="N1065" t="s">
        <v>81</v>
      </c>
      <c r="O1065" t="s">
        <v>26</v>
      </c>
      <c r="P1065" t="s">
        <v>2961</v>
      </c>
      <c r="Q1065" t="s">
        <v>648</v>
      </c>
      <c r="R1065" s="5">
        <v>30062</v>
      </c>
      <c r="S1065" t="s">
        <v>29</v>
      </c>
      <c r="T1065" t="s">
        <v>280</v>
      </c>
      <c r="U1065" t="s">
        <v>31</v>
      </c>
      <c r="V1065" t="s">
        <v>35</v>
      </c>
      <c r="W1065" t="s">
        <v>281</v>
      </c>
      <c r="X1065" s="9">
        <v>182.67</v>
      </c>
      <c r="Y1065">
        <v>3</v>
      </c>
      <c r="Z1065" s="12">
        <v>0</v>
      </c>
      <c r="AA1065" s="9">
        <v>52.974299999999999</v>
      </c>
      <c r="AB1065" t="str">
        <f>IF(AND(SalesData[[#This Row],[Profit]]=0,SalesData[[#This Row],[Sales]]&gt;0),"Zero-Profit Order","OK")</f>
        <v>OK</v>
      </c>
      <c r="AC1065" s="9">
        <f>IFERROR(SalesData[[#This Row],[Profit]]/SalesData[[#This Row],[Sales]],0)</f>
        <v>0.29000000000000004</v>
      </c>
      <c r="AE1065"/>
    </row>
    <row r="1066" spans="1:31" x14ac:dyDescent="0.25">
      <c r="A1066">
        <v>679</v>
      </c>
      <c r="B1066" t="s">
        <v>682</v>
      </c>
      <c r="C1066" s="2">
        <v>43083</v>
      </c>
      <c r="D1066" s="13">
        <v>42817</v>
      </c>
      <c r="E1066" s="8">
        <f>IF(SalesData[[#This Row],[Ship Date]]&lt;SalesData[[#This Row],[Order Date]], SalesData[[#This Row],[Ship Date]], SalesData[[#This Row],[Order Date]])</f>
        <v>42817</v>
      </c>
      <c r="F1066" s="8">
        <f>IF(SalesData[[#This Row],[Ship Date]]&lt;SalesData[[#This Row],[Order Date]], SalesData[[#This Row],[Order Date]], SalesData[[#This Row],[Ship Date]])</f>
        <v>43083</v>
      </c>
      <c r="G1066" s="11">
        <f>SalesData[[#This Row],[Shipdate fixed]] - SalesData[[#This Row],[Orderdate fixed]]</f>
        <v>266</v>
      </c>
      <c r="H1066" s="11">
        <f>YEAR(SalesData[[#This Row],[Orderdate fixed]])</f>
        <v>2017</v>
      </c>
      <c r="I1066" s="11" t="str">
        <f>"Q"&amp;ROUNDUP(MONTH(SalesData[[#This Row],[Orderdate fixed]])/3,0)</f>
        <v>Q1</v>
      </c>
      <c r="J1066" s="8" t="str">
        <f>TEXT(SalesData[[#This Row],[Orderdate fixed]],"mmm")</f>
        <v>Mar</v>
      </c>
      <c r="K1066" t="s">
        <v>38</v>
      </c>
      <c r="L1066" t="s">
        <v>683</v>
      </c>
      <c r="M1066" s="14" t="s">
        <v>684</v>
      </c>
      <c r="N1066" t="s">
        <v>25</v>
      </c>
      <c r="O1066" t="s">
        <v>26</v>
      </c>
      <c r="P1066" t="s">
        <v>685</v>
      </c>
      <c r="Q1066" t="s">
        <v>83</v>
      </c>
      <c r="R1066" s="5">
        <v>75701</v>
      </c>
      <c r="S1066" t="s">
        <v>84</v>
      </c>
      <c r="T1066" t="s">
        <v>686</v>
      </c>
      <c r="U1066" t="s">
        <v>31</v>
      </c>
      <c r="V1066" t="s">
        <v>53</v>
      </c>
      <c r="W1066" t="s">
        <v>687</v>
      </c>
      <c r="X1066" s="9">
        <v>82.524000000000001</v>
      </c>
      <c r="Y1066">
        <v>3</v>
      </c>
      <c r="Z1066" s="12">
        <v>0.6</v>
      </c>
      <c r="AA1066" s="9">
        <v>-41.262</v>
      </c>
      <c r="AB1066" t="str">
        <f>IF(AND(SalesData[[#This Row],[Profit]]=0,SalesData[[#This Row],[Sales]]&gt;0),"Zero-Profit Order","OK")</f>
        <v>OK</v>
      </c>
      <c r="AC1066" s="9">
        <f>IFERROR(SalesData[[#This Row],[Profit]]/SalesData[[#This Row],[Sales]],0)</f>
        <v>-0.5</v>
      </c>
      <c r="AE1066"/>
    </row>
    <row r="1067" spans="1:31" x14ac:dyDescent="0.25">
      <c r="A1067">
        <v>2008</v>
      </c>
      <c r="B1067" t="s">
        <v>1614</v>
      </c>
      <c r="C1067" s="2">
        <v>42291</v>
      </c>
      <c r="D1067" s="13">
        <v>42833</v>
      </c>
      <c r="E1067" s="8">
        <f>IF(SalesData[[#This Row],[Ship Date]]&lt;SalesData[[#This Row],[Order Date]], SalesData[[#This Row],[Ship Date]], SalesData[[#This Row],[Order Date]])</f>
        <v>42291</v>
      </c>
      <c r="F1067" s="8">
        <f>IF(SalesData[[#This Row],[Ship Date]]&lt;SalesData[[#This Row],[Order Date]], SalesData[[#This Row],[Order Date]], SalesData[[#This Row],[Ship Date]])</f>
        <v>42833</v>
      </c>
      <c r="G1067" s="11">
        <f>SalesData[[#This Row],[Shipdate fixed]] - SalesData[[#This Row],[Orderdate fixed]]</f>
        <v>542</v>
      </c>
      <c r="H1067" s="11">
        <f>YEAR(SalesData[[#This Row],[Orderdate fixed]])</f>
        <v>2015</v>
      </c>
      <c r="I1067" s="11" t="str">
        <f>"Q"&amp;ROUNDUP(MONTH(SalesData[[#This Row],[Orderdate fixed]])/3,0)</f>
        <v>Q4</v>
      </c>
      <c r="J1067" s="8" t="str">
        <f>TEXT(SalesData[[#This Row],[Orderdate fixed]],"mmm")</f>
        <v>Oct</v>
      </c>
      <c r="K1067" t="s">
        <v>78</v>
      </c>
      <c r="L1067" t="s">
        <v>1615</v>
      </c>
      <c r="M1067" s="14" t="s">
        <v>1616</v>
      </c>
      <c r="N1067" t="s">
        <v>25</v>
      </c>
      <c r="O1067" t="s">
        <v>26</v>
      </c>
      <c r="P1067" t="s">
        <v>120</v>
      </c>
      <c r="Q1067" t="s">
        <v>121</v>
      </c>
      <c r="R1067" s="5">
        <v>60623</v>
      </c>
      <c r="S1067" t="s">
        <v>84</v>
      </c>
      <c r="T1067" t="s">
        <v>1617</v>
      </c>
      <c r="U1067" t="s">
        <v>31</v>
      </c>
      <c r="V1067" t="s">
        <v>32</v>
      </c>
      <c r="W1067" t="s">
        <v>1618</v>
      </c>
      <c r="X1067" s="9">
        <v>183.37200000000001</v>
      </c>
      <c r="Y1067">
        <v>2</v>
      </c>
      <c r="Z1067" s="12">
        <v>0.3</v>
      </c>
      <c r="AA1067" s="9">
        <v>-36.674399999999999</v>
      </c>
      <c r="AB1067" t="str">
        <f>IF(AND(SalesData[[#This Row],[Profit]]=0,SalesData[[#This Row],[Sales]]&gt;0),"Zero-Profit Order","OK")</f>
        <v>OK</v>
      </c>
      <c r="AC1067" s="9">
        <f>IFERROR(SalesData[[#This Row],[Profit]]/SalesData[[#This Row],[Sales]],0)</f>
        <v>-0.19999999999999998</v>
      </c>
      <c r="AE1067"/>
    </row>
    <row r="1068" spans="1:31" x14ac:dyDescent="0.25">
      <c r="A1068">
        <v>7328</v>
      </c>
      <c r="B1068" t="s">
        <v>3702</v>
      </c>
      <c r="C1068" s="2">
        <v>43081</v>
      </c>
      <c r="D1068" s="13">
        <v>41722</v>
      </c>
      <c r="E1068" s="8">
        <f>IF(SalesData[[#This Row],[Ship Date]]&lt;SalesData[[#This Row],[Order Date]], SalesData[[#This Row],[Ship Date]], SalesData[[#This Row],[Order Date]])</f>
        <v>41722</v>
      </c>
      <c r="F1068" s="8">
        <f>IF(SalesData[[#This Row],[Ship Date]]&lt;SalesData[[#This Row],[Order Date]], SalesData[[#This Row],[Order Date]], SalesData[[#This Row],[Ship Date]])</f>
        <v>43081</v>
      </c>
      <c r="G1068" s="11">
        <f>SalesData[[#This Row],[Shipdate fixed]] - SalesData[[#This Row],[Orderdate fixed]]</f>
        <v>1359</v>
      </c>
      <c r="H1068" s="11">
        <f>YEAR(SalesData[[#This Row],[Orderdate fixed]])</f>
        <v>2014</v>
      </c>
      <c r="I1068" s="11" t="str">
        <f>"Q"&amp;ROUNDUP(MONTH(SalesData[[#This Row],[Orderdate fixed]])/3,0)</f>
        <v>Q1</v>
      </c>
      <c r="J1068" s="8" t="str">
        <f>TEXT(SalesData[[#This Row],[Orderdate fixed]],"mmm")</f>
        <v>Mar</v>
      </c>
      <c r="K1068" t="s">
        <v>38</v>
      </c>
      <c r="L1068" t="s">
        <v>882</v>
      </c>
      <c r="M1068" s="14" t="s">
        <v>883</v>
      </c>
      <c r="N1068" t="s">
        <v>90</v>
      </c>
      <c r="O1068" t="s">
        <v>26</v>
      </c>
      <c r="P1068" t="s">
        <v>3703</v>
      </c>
      <c r="Q1068" t="s">
        <v>50</v>
      </c>
      <c r="R1068" s="5">
        <v>91505</v>
      </c>
      <c r="S1068" t="s">
        <v>51</v>
      </c>
      <c r="T1068" t="s">
        <v>1765</v>
      </c>
      <c r="U1068" t="s">
        <v>31</v>
      </c>
      <c r="V1068" t="s">
        <v>53</v>
      </c>
      <c r="W1068" t="s">
        <v>1766</v>
      </c>
      <c r="X1068" s="9">
        <v>111</v>
      </c>
      <c r="Y1068">
        <v>2</v>
      </c>
      <c r="Z1068" s="12">
        <v>0</v>
      </c>
      <c r="AA1068" s="9">
        <v>14.43</v>
      </c>
      <c r="AB1068" t="str">
        <f>IF(AND(SalesData[[#This Row],[Profit]]=0,SalesData[[#This Row],[Sales]]&gt;0),"Zero-Profit Order","OK")</f>
        <v>OK</v>
      </c>
      <c r="AC1068" s="9">
        <f>IFERROR(SalesData[[#This Row],[Profit]]/SalesData[[#This Row],[Sales]],0)</f>
        <v>0.13</v>
      </c>
      <c r="AE1068"/>
    </row>
    <row r="1069" spans="1:31" x14ac:dyDescent="0.25">
      <c r="A1069">
        <v>1041</v>
      </c>
      <c r="B1069" t="s">
        <v>973</v>
      </c>
      <c r="C1069" s="2">
        <v>43092</v>
      </c>
      <c r="D1069" s="13">
        <v>42453</v>
      </c>
      <c r="E1069" s="8">
        <f>IF(SalesData[[#This Row],[Ship Date]]&lt;SalesData[[#This Row],[Order Date]], SalesData[[#This Row],[Ship Date]], SalesData[[#This Row],[Order Date]])</f>
        <v>42453</v>
      </c>
      <c r="F1069" s="8">
        <f>IF(SalesData[[#This Row],[Ship Date]]&lt;SalesData[[#This Row],[Order Date]], SalesData[[#This Row],[Order Date]], SalesData[[#This Row],[Ship Date]])</f>
        <v>43092</v>
      </c>
      <c r="G1069" s="11">
        <f>SalesData[[#This Row],[Shipdate fixed]] - SalesData[[#This Row],[Orderdate fixed]]</f>
        <v>639</v>
      </c>
      <c r="H1069" s="11">
        <f>YEAR(SalesData[[#This Row],[Orderdate fixed]])</f>
        <v>2016</v>
      </c>
      <c r="I1069" s="11" t="str">
        <f>"Q"&amp;ROUNDUP(MONTH(SalesData[[#This Row],[Orderdate fixed]])/3,0)</f>
        <v>Q1</v>
      </c>
      <c r="J1069" s="8" t="str">
        <f>TEXT(SalesData[[#This Row],[Orderdate fixed]],"mmm")</f>
        <v>Mar</v>
      </c>
      <c r="K1069" t="s">
        <v>38</v>
      </c>
      <c r="L1069" t="s">
        <v>974</v>
      </c>
      <c r="M1069" s="14" t="s">
        <v>975</v>
      </c>
      <c r="N1069" t="s">
        <v>90</v>
      </c>
      <c r="O1069" t="s">
        <v>26</v>
      </c>
      <c r="P1069" t="s">
        <v>976</v>
      </c>
      <c r="Q1069" t="s">
        <v>546</v>
      </c>
      <c r="R1069" s="5">
        <v>63376</v>
      </c>
      <c r="S1069" t="s">
        <v>84</v>
      </c>
      <c r="T1069" t="s">
        <v>765</v>
      </c>
      <c r="U1069" t="s">
        <v>31</v>
      </c>
      <c r="V1069" t="s">
        <v>44</v>
      </c>
      <c r="W1069" t="s">
        <v>766</v>
      </c>
      <c r="X1069" s="9">
        <v>697.16</v>
      </c>
      <c r="Y1069">
        <v>4</v>
      </c>
      <c r="Z1069" s="12">
        <v>0</v>
      </c>
      <c r="AA1069" s="9">
        <v>146.40360000000001</v>
      </c>
      <c r="AB1069" t="str">
        <f>IF(AND(SalesData[[#This Row],[Profit]]=0,SalesData[[#This Row],[Sales]]&gt;0),"Zero-Profit Order","OK")</f>
        <v>OK</v>
      </c>
      <c r="AC1069" s="9">
        <f>IFERROR(SalesData[[#This Row],[Profit]]/SalesData[[#This Row],[Sales]],0)</f>
        <v>0.21000000000000002</v>
      </c>
      <c r="AE1069"/>
    </row>
    <row r="1070" spans="1:31" x14ac:dyDescent="0.25">
      <c r="A1070">
        <v>8345</v>
      </c>
      <c r="B1070" t="s">
        <v>3985</v>
      </c>
      <c r="C1070" s="2">
        <v>43095</v>
      </c>
      <c r="D1070" s="13">
        <v>41723</v>
      </c>
      <c r="E1070" s="8">
        <f>IF(SalesData[[#This Row],[Ship Date]]&lt;SalesData[[#This Row],[Order Date]], SalesData[[#This Row],[Ship Date]], SalesData[[#This Row],[Order Date]])</f>
        <v>41723</v>
      </c>
      <c r="F1070" s="8">
        <f>IF(SalesData[[#This Row],[Ship Date]]&lt;SalesData[[#This Row],[Order Date]], SalesData[[#This Row],[Order Date]], SalesData[[#This Row],[Ship Date]])</f>
        <v>43095</v>
      </c>
      <c r="G1070" s="11">
        <f>SalesData[[#This Row],[Shipdate fixed]] - SalesData[[#This Row],[Orderdate fixed]]</f>
        <v>1372</v>
      </c>
      <c r="H1070" s="11">
        <f>YEAR(SalesData[[#This Row],[Orderdate fixed]])</f>
        <v>2014</v>
      </c>
      <c r="I1070" s="11" t="str">
        <f>"Q"&amp;ROUNDUP(MONTH(SalesData[[#This Row],[Orderdate fixed]])/3,0)</f>
        <v>Q1</v>
      </c>
      <c r="J1070" s="8" t="str">
        <f>TEXT(SalesData[[#This Row],[Orderdate fixed]],"mmm")</f>
        <v>Mar</v>
      </c>
      <c r="K1070" t="s">
        <v>38</v>
      </c>
      <c r="L1070" t="s">
        <v>814</v>
      </c>
      <c r="M1070" s="14" t="s">
        <v>815</v>
      </c>
      <c r="N1070" t="s">
        <v>25</v>
      </c>
      <c r="O1070" t="s">
        <v>26</v>
      </c>
      <c r="P1070" t="s">
        <v>3105</v>
      </c>
      <c r="Q1070" t="s">
        <v>128</v>
      </c>
      <c r="R1070" s="5">
        <v>37918</v>
      </c>
      <c r="S1070" t="s">
        <v>29</v>
      </c>
      <c r="T1070" t="s">
        <v>1271</v>
      </c>
      <c r="U1070" t="s">
        <v>31</v>
      </c>
      <c r="V1070" t="s">
        <v>53</v>
      </c>
      <c r="W1070" t="s">
        <v>1272</v>
      </c>
      <c r="X1070" s="9">
        <v>32.951999999999998</v>
      </c>
      <c r="Y1070">
        <v>3</v>
      </c>
      <c r="Z1070" s="12">
        <v>0.2</v>
      </c>
      <c r="AA1070" s="9">
        <v>6.5903999999999998</v>
      </c>
      <c r="AB1070" t="str">
        <f>IF(AND(SalesData[[#This Row],[Profit]]=0,SalesData[[#This Row],[Sales]]&gt;0),"Zero-Profit Order","OK")</f>
        <v>OK</v>
      </c>
      <c r="AC1070" s="9">
        <f>IFERROR(SalesData[[#This Row],[Profit]]/SalesData[[#This Row],[Sales]],0)</f>
        <v>0.2</v>
      </c>
      <c r="AE1070"/>
    </row>
    <row r="1071" spans="1:31" x14ac:dyDescent="0.25">
      <c r="A1071">
        <v>8346</v>
      </c>
      <c r="B1071" t="s">
        <v>3985</v>
      </c>
      <c r="C1071" s="2">
        <v>43096</v>
      </c>
      <c r="D1071" s="13">
        <v>41723</v>
      </c>
      <c r="E1071" s="8">
        <f>IF(SalesData[[#This Row],[Ship Date]]&lt;SalesData[[#This Row],[Order Date]], SalesData[[#This Row],[Ship Date]], SalesData[[#This Row],[Order Date]])</f>
        <v>41723</v>
      </c>
      <c r="F1071" s="8">
        <f>IF(SalesData[[#This Row],[Ship Date]]&lt;SalesData[[#This Row],[Order Date]], SalesData[[#This Row],[Order Date]], SalesData[[#This Row],[Ship Date]])</f>
        <v>43096</v>
      </c>
      <c r="G1071" s="11">
        <f>SalesData[[#This Row],[Shipdate fixed]] - SalesData[[#This Row],[Orderdate fixed]]</f>
        <v>1373</v>
      </c>
      <c r="H1071" s="11">
        <f>YEAR(SalesData[[#This Row],[Orderdate fixed]])</f>
        <v>2014</v>
      </c>
      <c r="I1071" s="11" t="str">
        <f>"Q"&amp;ROUNDUP(MONTH(SalesData[[#This Row],[Orderdate fixed]])/3,0)</f>
        <v>Q1</v>
      </c>
      <c r="J1071" s="8" t="str">
        <f>TEXT(SalesData[[#This Row],[Orderdate fixed]],"mmm")</f>
        <v>Mar</v>
      </c>
      <c r="K1071" t="s">
        <v>38</v>
      </c>
      <c r="L1071" t="s">
        <v>814</v>
      </c>
      <c r="M1071" s="14" t="s">
        <v>815</v>
      </c>
      <c r="N1071" t="s">
        <v>25</v>
      </c>
      <c r="O1071" t="s">
        <v>26</v>
      </c>
      <c r="P1071" t="s">
        <v>3105</v>
      </c>
      <c r="Q1071" t="s">
        <v>128</v>
      </c>
      <c r="R1071" s="5">
        <v>37918</v>
      </c>
      <c r="S1071" t="s">
        <v>29</v>
      </c>
      <c r="T1071" t="s">
        <v>2161</v>
      </c>
      <c r="U1071" t="s">
        <v>31</v>
      </c>
      <c r="V1071" t="s">
        <v>35</v>
      </c>
      <c r="W1071" t="s">
        <v>2162</v>
      </c>
      <c r="X1071" s="9">
        <v>218.376</v>
      </c>
      <c r="Y1071">
        <v>3</v>
      </c>
      <c r="Z1071" s="12">
        <v>0.2</v>
      </c>
      <c r="AA1071" s="9">
        <v>-10.918799999999999</v>
      </c>
      <c r="AB1071" t="str">
        <f>IF(AND(SalesData[[#This Row],[Profit]]=0,SalesData[[#This Row],[Sales]]&gt;0),"Zero-Profit Order","OK")</f>
        <v>OK</v>
      </c>
      <c r="AC1071" s="9">
        <f>IFERROR(SalesData[[#This Row],[Profit]]/SalesData[[#This Row],[Sales]],0)</f>
        <v>-4.9999999999999996E-2</v>
      </c>
      <c r="AE1071"/>
    </row>
    <row r="1072" spans="1:31" x14ac:dyDescent="0.25">
      <c r="A1072">
        <v>8503</v>
      </c>
      <c r="B1072" t="s">
        <v>4029</v>
      </c>
      <c r="C1072" s="2">
        <v>41808</v>
      </c>
      <c r="D1072" s="13">
        <v>42066</v>
      </c>
      <c r="E1072" s="8">
        <f>IF(SalesData[[#This Row],[Ship Date]]&lt;SalesData[[#This Row],[Order Date]], SalesData[[#This Row],[Ship Date]], SalesData[[#This Row],[Order Date]])</f>
        <v>41808</v>
      </c>
      <c r="F1072" s="8">
        <f>IF(SalesData[[#This Row],[Ship Date]]&lt;SalesData[[#This Row],[Order Date]], SalesData[[#This Row],[Order Date]], SalesData[[#This Row],[Ship Date]])</f>
        <v>42066</v>
      </c>
      <c r="G1072" s="11">
        <f>SalesData[[#This Row],[Shipdate fixed]] - SalesData[[#This Row],[Orderdate fixed]]</f>
        <v>258</v>
      </c>
      <c r="H1072" s="11">
        <f>YEAR(SalesData[[#This Row],[Orderdate fixed]])</f>
        <v>2014</v>
      </c>
      <c r="I1072" s="11" t="str">
        <f>"Q"&amp;ROUNDUP(MONTH(SalesData[[#This Row],[Orderdate fixed]])/3,0)</f>
        <v>Q2</v>
      </c>
      <c r="J1072" s="8" t="str">
        <f>TEXT(SalesData[[#This Row],[Orderdate fixed]],"mmm")</f>
        <v>Jun</v>
      </c>
      <c r="K1072" t="s">
        <v>22</v>
      </c>
      <c r="L1072" t="s">
        <v>3237</v>
      </c>
      <c r="M1072" s="14" t="s">
        <v>3238</v>
      </c>
      <c r="N1072" t="s">
        <v>81</v>
      </c>
      <c r="O1072" t="s">
        <v>26</v>
      </c>
      <c r="P1072" t="s">
        <v>49</v>
      </c>
      <c r="Q1072" t="s">
        <v>50</v>
      </c>
      <c r="R1072" s="5">
        <v>90045</v>
      </c>
      <c r="S1072" t="s">
        <v>51</v>
      </c>
      <c r="T1072" t="s">
        <v>469</v>
      </c>
      <c r="U1072" t="s">
        <v>31</v>
      </c>
      <c r="V1072" t="s">
        <v>35</v>
      </c>
      <c r="W1072" t="s">
        <v>470</v>
      </c>
      <c r="X1072" s="9">
        <v>184.75200000000001</v>
      </c>
      <c r="Y1072">
        <v>3</v>
      </c>
      <c r="Z1072" s="12">
        <v>0.2</v>
      </c>
      <c r="AA1072" s="9">
        <v>-20.784600000000001</v>
      </c>
      <c r="AB1072" t="str">
        <f>IF(AND(SalesData[[#This Row],[Profit]]=0,SalesData[[#This Row],[Sales]]&gt;0),"Zero-Profit Order","OK")</f>
        <v>OK</v>
      </c>
      <c r="AC1072" s="9">
        <f>IFERROR(SalesData[[#This Row],[Profit]]/SalesData[[#This Row],[Sales]],0)</f>
        <v>-0.1125</v>
      </c>
      <c r="AE1072"/>
    </row>
    <row r="1073" spans="1:31" x14ac:dyDescent="0.25">
      <c r="A1073">
        <v>3312</v>
      </c>
      <c r="B1073" t="s">
        <v>2351</v>
      </c>
      <c r="C1073" s="2">
        <v>43093</v>
      </c>
      <c r="D1073" s="13">
        <v>42454</v>
      </c>
      <c r="E1073" s="8">
        <f>IF(SalesData[[#This Row],[Ship Date]]&lt;SalesData[[#This Row],[Order Date]], SalesData[[#This Row],[Ship Date]], SalesData[[#This Row],[Order Date]])</f>
        <v>42454</v>
      </c>
      <c r="F1073" s="8">
        <f>IF(SalesData[[#This Row],[Ship Date]]&lt;SalesData[[#This Row],[Order Date]], SalesData[[#This Row],[Order Date]], SalesData[[#This Row],[Ship Date]])</f>
        <v>43093</v>
      </c>
      <c r="G1073" s="11">
        <f>SalesData[[#This Row],[Shipdate fixed]] - SalesData[[#This Row],[Orderdate fixed]]</f>
        <v>639</v>
      </c>
      <c r="H1073" s="11">
        <f>YEAR(SalesData[[#This Row],[Orderdate fixed]])</f>
        <v>2016</v>
      </c>
      <c r="I1073" s="11" t="str">
        <f>"Q"&amp;ROUNDUP(MONTH(SalesData[[#This Row],[Orderdate fixed]])/3,0)</f>
        <v>Q1</v>
      </c>
      <c r="J1073" s="8" t="str">
        <f>TEXT(SalesData[[#This Row],[Orderdate fixed]],"mmm")</f>
        <v>Mar</v>
      </c>
      <c r="K1073" t="s">
        <v>22</v>
      </c>
      <c r="L1073" t="s">
        <v>2352</v>
      </c>
      <c r="M1073" s="14" t="s">
        <v>2353</v>
      </c>
      <c r="N1073" t="s">
        <v>81</v>
      </c>
      <c r="O1073" t="s">
        <v>26</v>
      </c>
      <c r="P1073" t="s">
        <v>2354</v>
      </c>
      <c r="Q1073" t="s">
        <v>459</v>
      </c>
      <c r="R1073" s="5">
        <v>39503</v>
      </c>
      <c r="S1073" t="s">
        <v>29</v>
      </c>
      <c r="T1073" t="s">
        <v>1109</v>
      </c>
      <c r="U1073" t="s">
        <v>31</v>
      </c>
      <c r="V1073" t="s">
        <v>53</v>
      </c>
      <c r="W1073" t="s">
        <v>1110</v>
      </c>
      <c r="X1073" s="9">
        <v>86.45</v>
      </c>
      <c r="Y1073">
        <v>7</v>
      </c>
      <c r="Z1073" s="12">
        <v>0</v>
      </c>
      <c r="AA1073" s="9">
        <v>38.037999999999997</v>
      </c>
      <c r="AB1073" t="str">
        <f>IF(AND(SalesData[[#This Row],[Profit]]=0,SalesData[[#This Row],[Sales]]&gt;0),"Zero-Profit Order","OK")</f>
        <v>OK</v>
      </c>
      <c r="AC1073" s="9">
        <f>IFERROR(SalesData[[#This Row],[Profit]]/SalesData[[#This Row],[Sales]],0)</f>
        <v>0.43999999999999995</v>
      </c>
      <c r="AE1073"/>
    </row>
    <row r="1074" spans="1:31" x14ac:dyDescent="0.25">
      <c r="A1074">
        <v>3766</v>
      </c>
      <c r="B1074" t="s">
        <v>2535</v>
      </c>
      <c r="C1074" s="2">
        <v>43097</v>
      </c>
      <c r="D1074" s="13">
        <v>42454</v>
      </c>
      <c r="E1074" s="8">
        <f>IF(SalesData[[#This Row],[Ship Date]]&lt;SalesData[[#This Row],[Order Date]], SalesData[[#This Row],[Ship Date]], SalesData[[#This Row],[Order Date]])</f>
        <v>42454</v>
      </c>
      <c r="F1074" s="8">
        <f>IF(SalesData[[#This Row],[Ship Date]]&lt;SalesData[[#This Row],[Order Date]], SalesData[[#This Row],[Order Date]], SalesData[[#This Row],[Ship Date]])</f>
        <v>43097</v>
      </c>
      <c r="G1074" s="11">
        <f>SalesData[[#This Row],[Shipdate fixed]] - SalesData[[#This Row],[Orderdate fixed]]</f>
        <v>643</v>
      </c>
      <c r="H1074" s="11">
        <f>YEAR(SalesData[[#This Row],[Orderdate fixed]])</f>
        <v>2016</v>
      </c>
      <c r="I1074" s="11" t="str">
        <f>"Q"&amp;ROUNDUP(MONTH(SalesData[[#This Row],[Orderdate fixed]])/3,0)</f>
        <v>Q1</v>
      </c>
      <c r="J1074" s="8" t="str">
        <f>TEXT(SalesData[[#This Row],[Orderdate fixed]],"mmm")</f>
        <v>Mar</v>
      </c>
      <c r="K1074" t="s">
        <v>38</v>
      </c>
      <c r="L1074" t="s">
        <v>2234</v>
      </c>
      <c r="M1074" s="14" t="s">
        <v>2235</v>
      </c>
      <c r="N1074" t="s">
        <v>81</v>
      </c>
      <c r="O1074" t="s">
        <v>26</v>
      </c>
      <c r="P1074" t="s">
        <v>91</v>
      </c>
      <c r="Q1074" t="s">
        <v>83</v>
      </c>
      <c r="R1074" s="5">
        <v>77036</v>
      </c>
      <c r="S1074" t="s">
        <v>84</v>
      </c>
      <c r="T1074" t="s">
        <v>1548</v>
      </c>
      <c r="U1074" t="s">
        <v>31</v>
      </c>
      <c r="V1074" t="s">
        <v>44</v>
      </c>
      <c r="W1074" t="s">
        <v>1549</v>
      </c>
      <c r="X1074" s="9">
        <v>99.372</v>
      </c>
      <c r="Y1074">
        <v>2</v>
      </c>
      <c r="Z1074" s="12">
        <v>0.3</v>
      </c>
      <c r="AA1074" s="9">
        <v>-1.4196</v>
      </c>
      <c r="AB1074" t="str">
        <f>IF(AND(SalesData[[#This Row],[Profit]]=0,SalesData[[#This Row],[Sales]]&gt;0),"Zero-Profit Order","OK")</f>
        <v>OK</v>
      </c>
      <c r="AC1074" s="9">
        <f>IFERROR(SalesData[[#This Row],[Profit]]/SalesData[[#This Row],[Sales]],0)</f>
        <v>-1.4285714285714285E-2</v>
      </c>
      <c r="AE1074"/>
    </row>
    <row r="1075" spans="1:31" x14ac:dyDescent="0.25">
      <c r="A1075">
        <v>447</v>
      </c>
      <c r="B1075" t="s">
        <v>478</v>
      </c>
      <c r="C1075" s="2">
        <v>43094</v>
      </c>
      <c r="D1075" s="13">
        <v>42819</v>
      </c>
      <c r="E1075" s="8">
        <f>IF(SalesData[[#This Row],[Ship Date]]&lt;SalesData[[#This Row],[Order Date]], SalesData[[#This Row],[Ship Date]], SalesData[[#This Row],[Order Date]])</f>
        <v>42819</v>
      </c>
      <c r="F1075" s="8">
        <f>IF(SalesData[[#This Row],[Ship Date]]&lt;SalesData[[#This Row],[Order Date]], SalesData[[#This Row],[Order Date]], SalesData[[#This Row],[Ship Date]])</f>
        <v>43094</v>
      </c>
      <c r="G1075" s="11">
        <f>SalesData[[#This Row],[Shipdate fixed]] - SalesData[[#This Row],[Orderdate fixed]]</f>
        <v>275</v>
      </c>
      <c r="H1075" s="11">
        <f>YEAR(SalesData[[#This Row],[Orderdate fixed]])</f>
        <v>2017</v>
      </c>
      <c r="I1075" s="11" t="str">
        <f>"Q"&amp;ROUNDUP(MONTH(SalesData[[#This Row],[Orderdate fixed]])/3,0)</f>
        <v>Q1</v>
      </c>
      <c r="J1075" s="8" t="str">
        <f>TEXT(SalesData[[#This Row],[Orderdate fixed]],"mmm")</f>
        <v>Mar</v>
      </c>
      <c r="K1075" t="s">
        <v>22</v>
      </c>
      <c r="L1075" t="s">
        <v>479</v>
      </c>
      <c r="M1075" s="14" t="s">
        <v>480</v>
      </c>
      <c r="N1075" t="s">
        <v>25</v>
      </c>
      <c r="O1075" t="s">
        <v>26</v>
      </c>
      <c r="P1075" t="s">
        <v>329</v>
      </c>
      <c r="Q1075" t="s">
        <v>100</v>
      </c>
      <c r="R1075" s="5">
        <v>47201</v>
      </c>
      <c r="S1075" t="s">
        <v>84</v>
      </c>
      <c r="T1075" t="s">
        <v>481</v>
      </c>
      <c r="U1075" t="s">
        <v>31</v>
      </c>
      <c r="V1075" t="s">
        <v>53</v>
      </c>
      <c r="W1075" t="s">
        <v>482</v>
      </c>
      <c r="X1075" s="9">
        <v>2.91</v>
      </c>
      <c r="Y1075">
        <v>1</v>
      </c>
      <c r="Z1075" s="12">
        <v>0</v>
      </c>
      <c r="AA1075" s="9">
        <v>1.3676999999999999</v>
      </c>
      <c r="AB1075" t="str">
        <f>IF(AND(SalesData[[#This Row],[Profit]]=0,SalesData[[#This Row],[Sales]]&gt;0),"Zero-Profit Order","OK")</f>
        <v>OK</v>
      </c>
      <c r="AC1075" s="9">
        <f>IFERROR(SalesData[[#This Row],[Profit]]/SalesData[[#This Row],[Sales]],0)</f>
        <v>0.47</v>
      </c>
      <c r="AE1075"/>
    </row>
    <row r="1076" spans="1:31" x14ac:dyDescent="0.25">
      <c r="A1076">
        <v>9364</v>
      </c>
      <c r="B1076" t="s">
        <v>4239</v>
      </c>
      <c r="C1076" s="2">
        <v>43099</v>
      </c>
      <c r="D1076" s="13">
        <v>42819</v>
      </c>
      <c r="E1076" s="8">
        <f>IF(SalesData[[#This Row],[Ship Date]]&lt;SalesData[[#This Row],[Order Date]], SalesData[[#This Row],[Ship Date]], SalesData[[#This Row],[Order Date]])</f>
        <v>42819</v>
      </c>
      <c r="F1076" s="8">
        <f>IF(SalesData[[#This Row],[Ship Date]]&lt;SalesData[[#This Row],[Order Date]], SalesData[[#This Row],[Order Date]], SalesData[[#This Row],[Ship Date]])</f>
        <v>43099</v>
      </c>
      <c r="G1076" s="11">
        <f>SalesData[[#This Row],[Shipdate fixed]] - SalesData[[#This Row],[Orderdate fixed]]</f>
        <v>280</v>
      </c>
      <c r="H1076" s="11">
        <f>YEAR(SalesData[[#This Row],[Orderdate fixed]])</f>
        <v>2017</v>
      </c>
      <c r="I1076" s="11" t="str">
        <f>"Q"&amp;ROUNDUP(MONTH(SalesData[[#This Row],[Orderdate fixed]])/3,0)</f>
        <v>Q1</v>
      </c>
      <c r="J1076" s="8" t="str">
        <f>TEXT(SalesData[[#This Row],[Orderdate fixed]],"mmm")</f>
        <v>Mar</v>
      </c>
      <c r="K1076" t="s">
        <v>38</v>
      </c>
      <c r="L1076" t="s">
        <v>118</v>
      </c>
      <c r="M1076" s="14" t="s">
        <v>119</v>
      </c>
      <c r="N1076" t="s">
        <v>90</v>
      </c>
      <c r="O1076" t="s">
        <v>26</v>
      </c>
      <c r="P1076" t="s">
        <v>176</v>
      </c>
      <c r="Q1076" t="s">
        <v>177</v>
      </c>
      <c r="R1076" s="5">
        <v>98105</v>
      </c>
      <c r="S1076" t="s">
        <v>51</v>
      </c>
      <c r="T1076" t="s">
        <v>1699</v>
      </c>
      <c r="U1076" t="s">
        <v>31</v>
      </c>
      <c r="V1076" t="s">
        <v>53</v>
      </c>
      <c r="W1076" t="s">
        <v>1700</v>
      </c>
      <c r="X1076" s="9">
        <v>22.14</v>
      </c>
      <c r="Y1076">
        <v>3</v>
      </c>
      <c r="Z1076" s="12">
        <v>0</v>
      </c>
      <c r="AA1076" s="9">
        <v>6.4206000000000003</v>
      </c>
      <c r="AB1076" t="str">
        <f>IF(AND(SalesData[[#This Row],[Profit]]=0,SalesData[[#This Row],[Sales]]&gt;0),"Zero-Profit Order","OK")</f>
        <v>OK</v>
      </c>
      <c r="AC1076" s="9">
        <f>IFERROR(SalesData[[#This Row],[Profit]]/SalesData[[#This Row],[Sales]],0)</f>
        <v>0.28999999999999998</v>
      </c>
      <c r="AE1076"/>
    </row>
    <row r="1077" spans="1:31" x14ac:dyDescent="0.25">
      <c r="A1077">
        <v>2410</v>
      </c>
      <c r="B1077" t="s">
        <v>1852</v>
      </c>
      <c r="C1077" s="2">
        <v>43105</v>
      </c>
      <c r="D1077" s="13">
        <v>42819</v>
      </c>
      <c r="E1077" s="8">
        <f>IF(SalesData[[#This Row],[Ship Date]]&lt;SalesData[[#This Row],[Order Date]], SalesData[[#This Row],[Ship Date]], SalesData[[#This Row],[Order Date]])</f>
        <v>42819</v>
      </c>
      <c r="F1077" s="8">
        <f>IF(SalesData[[#This Row],[Ship Date]]&lt;SalesData[[#This Row],[Order Date]], SalesData[[#This Row],[Order Date]], SalesData[[#This Row],[Ship Date]])</f>
        <v>43105</v>
      </c>
      <c r="G1077" s="11">
        <f>SalesData[[#This Row],[Shipdate fixed]] - SalesData[[#This Row],[Orderdate fixed]]</f>
        <v>286</v>
      </c>
      <c r="H1077" s="11">
        <f>YEAR(SalesData[[#This Row],[Orderdate fixed]])</f>
        <v>2017</v>
      </c>
      <c r="I1077" s="11" t="str">
        <f>"Q"&amp;ROUNDUP(MONTH(SalesData[[#This Row],[Orderdate fixed]])/3,0)</f>
        <v>Q1</v>
      </c>
      <c r="J1077" s="8" t="str">
        <f>TEXT(SalesData[[#This Row],[Orderdate fixed]],"mmm")</f>
        <v>Mar</v>
      </c>
      <c r="K1077" t="s">
        <v>78</v>
      </c>
      <c r="L1077" t="s">
        <v>1853</v>
      </c>
      <c r="M1077" s="14" t="s">
        <v>1854</v>
      </c>
      <c r="N1077" t="s">
        <v>90</v>
      </c>
      <c r="O1077" t="s">
        <v>26</v>
      </c>
      <c r="P1077" t="s">
        <v>310</v>
      </c>
      <c r="Q1077" t="s">
        <v>50</v>
      </c>
      <c r="R1077" s="5">
        <v>94122</v>
      </c>
      <c r="S1077" t="s">
        <v>51</v>
      </c>
      <c r="T1077" t="s">
        <v>1402</v>
      </c>
      <c r="U1077" t="s">
        <v>31</v>
      </c>
      <c r="V1077" t="s">
        <v>53</v>
      </c>
      <c r="W1077" t="s">
        <v>1403</v>
      </c>
      <c r="X1077" s="9">
        <v>211.84</v>
      </c>
      <c r="Y1077">
        <v>8</v>
      </c>
      <c r="Z1077" s="12">
        <v>0</v>
      </c>
      <c r="AA1077" s="9">
        <v>76.2624</v>
      </c>
      <c r="AB1077" t="str">
        <f>IF(AND(SalesData[[#This Row],[Profit]]=0,SalesData[[#This Row],[Sales]]&gt;0),"Zero-Profit Order","OK")</f>
        <v>OK</v>
      </c>
      <c r="AC1077" s="9">
        <f>IFERROR(SalesData[[#This Row],[Profit]]/SalesData[[#This Row],[Sales]],0)</f>
        <v>0.36</v>
      </c>
      <c r="AE1077"/>
    </row>
    <row r="1078" spans="1:31" x14ac:dyDescent="0.25">
      <c r="A1078">
        <v>2872</v>
      </c>
      <c r="B1078" t="s">
        <v>2123</v>
      </c>
      <c r="C1078" s="2">
        <v>43101</v>
      </c>
      <c r="D1078" s="13">
        <v>41724</v>
      </c>
      <c r="E1078" s="8">
        <f>IF(SalesData[[#This Row],[Ship Date]]&lt;SalesData[[#This Row],[Order Date]], SalesData[[#This Row],[Ship Date]], SalesData[[#This Row],[Order Date]])</f>
        <v>41724</v>
      </c>
      <c r="F1078" s="8">
        <f>IF(SalesData[[#This Row],[Ship Date]]&lt;SalesData[[#This Row],[Order Date]], SalesData[[#This Row],[Order Date]], SalesData[[#This Row],[Ship Date]])</f>
        <v>43101</v>
      </c>
      <c r="G1078" s="11">
        <f>SalesData[[#This Row],[Shipdate fixed]] - SalesData[[#This Row],[Orderdate fixed]]</f>
        <v>1377</v>
      </c>
      <c r="H1078" s="11">
        <f>YEAR(SalesData[[#This Row],[Orderdate fixed]])</f>
        <v>2014</v>
      </c>
      <c r="I1078" s="11" t="str">
        <f>"Q"&amp;ROUNDUP(MONTH(SalesData[[#This Row],[Orderdate fixed]])/3,0)</f>
        <v>Q1</v>
      </c>
      <c r="J1078" s="8" t="str">
        <f>TEXT(SalesData[[#This Row],[Orderdate fixed]],"mmm")</f>
        <v>Mar</v>
      </c>
      <c r="K1078" t="s">
        <v>38</v>
      </c>
      <c r="L1078" t="s">
        <v>2124</v>
      </c>
      <c r="M1078" s="14" t="s">
        <v>2125</v>
      </c>
      <c r="N1078" t="s">
        <v>81</v>
      </c>
      <c r="O1078" t="s">
        <v>26</v>
      </c>
      <c r="P1078" t="s">
        <v>1203</v>
      </c>
      <c r="Q1078" t="s">
        <v>501</v>
      </c>
      <c r="R1078" s="5">
        <v>85705</v>
      </c>
      <c r="S1078" t="s">
        <v>51</v>
      </c>
      <c r="T1078" t="s">
        <v>649</v>
      </c>
      <c r="U1078" t="s">
        <v>31</v>
      </c>
      <c r="V1078" t="s">
        <v>35</v>
      </c>
      <c r="W1078" t="s">
        <v>650</v>
      </c>
      <c r="X1078" s="9">
        <v>314.35199999999998</v>
      </c>
      <c r="Y1078">
        <v>3</v>
      </c>
      <c r="Z1078" s="12">
        <v>0.2</v>
      </c>
      <c r="AA1078" s="9">
        <v>-35.364600000000003</v>
      </c>
      <c r="AB1078" t="str">
        <f>IF(AND(SalesData[[#This Row],[Profit]]=0,SalesData[[#This Row],[Sales]]&gt;0),"Zero-Profit Order","OK")</f>
        <v>OK</v>
      </c>
      <c r="AC1078" s="9">
        <f>IFERROR(SalesData[[#This Row],[Profit]]/SalesData[[#This Row],[Sales]],0)</f>
        <v>-0.11250000000000002</v>
      </c>
      <c r="AE1078"/>
    </row>
    <row r="1079" spans="1:31" x14ac:dyDescent="0.25">
      <c r="A1079">
        <v>5812</v>
      </c>
      <c r="B1079" t="s">
        <v>3268</v>
      </c>
      <c r="C1079" s="2">
        <v>43102</v>
      </c>
      <c r="D1079" s="13">
        <v>42089</v>
      </c>
      <c r="E1079" s="8">
        <f>IF(SalesData[[#This Row],[Ship Date]]&lt;SalesData[[#This Row],[Order Date]], SalesData[[#This Row],[Ship Date]], SalesData[[#This Row],[Order Date]])</f>
        <v>42089</v>
      </c>
      <c r="F1079" s="8">
        <f>IF(SalesData[[#This Row],[Ship Date]]&lt;SalesData[[#This Row],[Order Date]], SalesData[[#This Row],[Order Date]], SalesData[[#This Row],[Ship Date]])</f>
        <v>43102</v>
      </c>
      <c r="G1079" s="11">
        <f>SalesData[[#This Row],[Shipdate fixed]] - SalesData[[#This Row],[Orderdate fixed]]</f>
        <v>1013</v>
      </c>
      <c r="H1079" s="11">
        <f>YEAR(SalesData[[#This Row],[Orderdate fixed]])</f>
        <v>2015</v>
      </c>
      <c r="I1079" s="11" t="str">
        <f>"Q"&amp;ROUNDUP(MONTH(SalesData[[#This Row],[Orderdate fixed]])/3,0)</f>
        <v>Q1</v>
      </c>
      <c r="J1079" s="8" t="str">
        <f>TEXT(SalesData[[#This Row],[Orderdate fixed]],"mmm")</f>
        <v>Mar</v>
      </c>
      <c r="K1079" t="s">
        <v>38</v>
      </c>
      <c r="L1079" t="s">
        <v>656</v>
      </c>
      <c r="M1079" s="14" t="s">
        <v>657</v>
      </c>
      <c r="N1079" t="s">
        <v>81</v>
      </c>
      <c r="O1079" t="s">
        <v>26</v>
      </c>
      <c r="P1079" t="s">
        <v>620</v>
      </c>
      <c r="Q1079" t="s">
        <v>50</v>
      </c>
      <c r="R1079" s="5">
        <v>92037</v>
      </c>
      <c r="S1079" t="s">
        <v>51</v>
      </c>
      <c r="T1079" t="s">
        <v>3269</v>
      </c>
      <c r="U1079" t="s">
        <v>31</v>
      </c>
      <c r="V1079" t="s">
        <v>53</v>
      </c>
      <c r="W1079" t="s">
        <v>3270</v>
      </c>
      <c r="X1079" s="9">
        <v>91.96</v>
      </c>
      <c r="Y1079">
        <v>2</v>
      </c>
      <c r="Z1079" s="12">
        <v>0</v>
      </c>
      <c r="AA1079" s="9">
        <v>15.6332</v>
      </c>
      <c r="AB1079" t="str">
        <f>IF(AND(SalesData[[#This Row],[Profit]]=0,SalesData[[#This Row],[Sales]]&gt;0),"Zero-Profit Order","OK")</f>
        <v>OK</v>
      </c>
      <c r="AC1079" s="9">
        <f>IFERROR(SalesData[[#This Row],[Profit]]/SalesData[[#This Row],[Sales]],0)</f>
        <v>0.17</v>
      </c>
      <c r="AE1079"/>
    </row>
    <row r="1080" spans="1:31" x14ac:dyDescent="0.25">
      <c r="A1080">
        <v>9130</v>
      </c>
      <c r="B1080" t="s">
        <v>4178</v>
      </c>
      <c r="C1080" s="2">
        <v>43109</v>
      </c>
      <c r="D1080" s="13">
        <v>42455</v>
      </c>
      <c r="E1080" s="8">
        <f>IF(SalesData[[#This Row],[Ship Date]]&lt;SalesData[[#This Row],[Order Date]], SalesData[[#This Row],[Ship Date]], SalesData[[#This Row],[Order Date]])</f>
        <v>42455</v>
      </c>
      <c r="F1080" s="8">
        <f>IF(SalesData[[#This Row],[Ship Date]]&lt;SalesData[[#This Row],[Order Date]], SalesData[[#This Row],[Order Date]], SalesData[[#This Row],[Ship Date]])</f>
        <v>43109</v>
      </c>
      <c r="G1080" s="11">
        <f>SalesData[[#This Row],[Shipdate fixed]] - SalesData[[#This Row],[Orderdate fixed]]</f>
        <v>654</v>
      </c>
      <c r="H1080" s="11">
        <f>YEAR(SalesData[[#This Row],[Orderdate fixed]])</f>
        <v>2016</v>
      </c>
      <c r="I1080" s="11" t="str">
        <f>"Q"&amp;ROUNDUP(MONTH(SalesData[[#This Row],[Orderdate fixed]])/3,0)</f>
        <v>Q1</v>
      </c>
      <c r="J1080" s="8" t="str">
        <f>TEXT(SalesData[[#This Row],[Orderdate fixed]],"mmm")</f>
        <v>Mar</v>
      </c>
      <c r="K1080" t="s">
        <v>22</v>
      </c>
      <c r="L1080" t="s">
        <v>3859</v>
      </c>
      <c r="M1080" s="14" t="s">
        <v>3860</v>
      </c>
      <c r="N1080" t="s">
        <v>25</v>
      </c>
      <c r="O1080" t="s">
        <v>26</v>
      </c>
      <c r="P1080" t="s">
        <v>674</v>
      </c>
      <c r="Q1080" t="s">
        <v>215</v>
      </c>
      <c r="R1080" s="5">
        <v>44105</v>
      </c>
      <c r="S1080" t="s">
        <v>62</v>
      </c>
      <c r="T1080" t="s">
        <v>1948</v>
      </c>
      <c r="U1080" t="s">
        <v>31</v>
      </c>
      <c r="V1080" t="s">
        <v>32</v>
      </c>
      <c r="W1080" t="s">
        <v>1949</v>
      </c>
      <c r="X1080" s="9">
        <v>301.47000000000003</v>
      </c>
      <c r="Y1080">
        <v>3</v>
      </c>
      <c r="Z1080" s="12">
        <v>0.5</v>
      </c>
      <c r="AA1080" s="9">
        <v>-241.17599999999999</v>
      </c>
      <c r="AB1080" t="str">
        <f>IF(AND(SalesData[[#This Row],[Profit]]=0,SalesData[[#This Row],[Sales]]&gt;0),"Zero-Profit Order","OK")</f>
        <v>OK</v>
      </c>
      <c r="AC1080" s="9">
        <f>IFERROR(SalesData[[#This Row],[Profit]]/SalesData[[#This Row],[Sales]],0)</f>
        <v>-0.79999999999999993</v>
      </c>
      <c r="AE1080"/>
    </row>
    <row r="1081" spans="1:31" x14ac:dyDescent="0.25">
      <c r="A1081">
        <v>5316</v>
      </c>
      <c r="B1081" t="s">
        <v>3103</v>
      </c>
      <c r="C1081" s="2">
        <v>42010</v>
      </c>
      <c r="D1081" s="13">
        <v>42587</v>
      </c>
      <c r="E1081" s="8">
        <f>IF(SalesData[[#This Row],[Ship Date]]&lt;SalesData[[#This Row],[Order Date]], SalesData[[#This Row],[Ship Date]], SalesData[[#This Row],[Order Date]])</f>
        <v>42010</v>
      </c>
      <c r="F1081" s="8">
        <f>IF(SalesData[[#This Row],[Ship Date]]&lt;SalesData[[#This Row],[Order Date]], SalesData[[#This Row],[Order Date]], SalesData[[#This Row],[Ship Date]])</f>
        <v>42587</v>
      </c>
      <c r="G1081" s="11">
        <f>SalesData[[#This Row],[Shipdate fixed]] - SalesData[[#This Row],[Orderdate fixed]]</f>
        <v>577</v>
      </c>
      <c r="H1081" s="11">
        <f>YEAR(SalesData[[#This Row],[Orderdate fixed]])</f>
        <v>2015</v>
      </c>
      <c r="I1081" s="11" t="str">
        <f>"Q"&amp;ROUNDUP(MONTH(SalesData[[#This Row],[Orderdate fixed]])/3,0)</f>
        <v>Q1</v>
      </c>
      <c r="J1081" s="8" t="str">
        <f>TEXT(SalesData[[#This Row],[Orderdate fixed]],"mmm")</f>
        <v>Jan</v>
      </c>
      <c r="K1081" t="s">
        <v>38</v>
      </c>
      <c r="L1081" t="s">
        <v>2029</v>
      </c>
      <c r="M1081" s="14" t="s">
        <v>2030</v>
      </c>
      <c r="N1081" t="s">
        <v>25</v>
      </c>
      <c r="O1081" t="s">
        <v>26</v>
      </c>
      <c r="P1081" t="s">
        <v>2550</v>
      </c>
      <c r="Q1081" t="s">
        <v>1017</v>
      </c>
      <c r="R1081" s="5">
        <v>27405</v>
      </c>
      <c r="S1081" t="s">
        <v>29</v>
      </c>
      <c r="T1081" t="s">
        <v>984</v>
      </c>
      <c r="U1081" t="s">
        <v>31</v>
      </c>
      <c r="V1081" t="s">
        <v>35</v>
      </c>
      <c r="W1081" t="s">
        <v>985</v>
      </c>
      <c r="X1081" s="9">
        <v>187.05600000000001</v>
      </c>
      <c r="Y1081">
        <v>9</v>
      </c>
      <c r="Z1081" s="12">
        <v>0.2</v>
      </c>
      <c r="AA1081" s="9">
        <v>11.691000000000001</v>
      </c>
      <c r="AB1081" t="str">
        <f>IF(AND(SalesData[[#This Row],[Profit]]=0,SalesData[[#This Row],[Sales]]&gt;0),"Zero-Profit Order","OK")</f>
        <v>OK</v>
      </c>
      <c r="AC1081" s="9">
        <f>IFERROR(SalesData[[#This Row],[Profit]]/SalesData[[#This Row],[Sales]],0)</f>
        <v>6.25E-2</v>
      </c>
      <c r="AE1081"/>
    </row>
    <row r="1082" spans="1:31" x14ac:dyDescent="0.25">
      <c r="A1082">
        <v>7439</v>
      </c>
      <c r="B1082" t="s">
        <v>3731</v>
      </c>
      <c r="C1082" s="2">
        <v>43108</v>
      </c>
      <c r="D1082" s="13">
        <v>42090</v>
      </c>
      <c r="E1082" s="8">
        <f>IF(SalesData[[#This Row],[Ship Date]]&lt;SalesData[[#This Row],[Order Date]], SalesData[[#This Row],[Ship Date]], SalesData[[#This Row],[Order Date]])</f>
        <v>42090</v>
      </c>
      <c r="F1082" s="8">
        <f>IF(SalesData[[#This Row],[Ship Date]]&lt;SalesData[[#This Row],[Order Date]], SalesData[[#This Row],[Order Date]], SalesData[[#This Row],[Ship Date]])</f>
        <v>43108</v>
      </c>
      <c r="G1082" s="11">
        <f>SalesData[[#This Row],[Shipdate fixed]] - SalesData[[#This Row],[Orderdate fixed]]</f>
        <v>1018</v>
      </c>
      <c r="H1082" s="11">
        <f>YEAR(SalesData[[#This Row],[Orderdate fixed]])</f>
        <v>2015</v>
      </c>
      <c r="I1082" s="11" t="str">
        <f>"Q"&amp;ROUNDUP(MONTH(SalesData[[#This Row],[Orderdate fixed]])/3,0)</f>
        <v>Q1</v>
      </c>
      <c r="J1082" s="8" t="str">
        <f>TEXT(SalesData[[#This Row],[Orderdate fixed]],"mmm")</f>
        <v>Mar</v>
      </c>
      <c r="K1082" t="s">
        <v>22</v>
      </c>
      <c r="L1082" t="s">
        <v>2039</v>
      </c>
      <c r="M1082" s="14" t="s">
        <v>2040</v>
      </c>
      <c r="N1082" t="s">
        <v>81</v>
      </c>
      <c r="O1082" t="s">
        <v>26</v>
      </c>
      <c r="P1082" t="s">
        <v>3732</v>
      </c>
      <c r="Q1082" t="s">
        <v>177</v>
      </c>
      <c r="R1082" s="5">
        <v>98042</v>
      </c>
      <c r="S1082" t="s">
        <v>51</v>
      </c>
      <c r="T1082" t="s">
        <v>2107</v>
      </c>
      <c r="U1082" t="s">
        <v>31</v>
      </c>
      <c r="V1082" t="s">
        <v>53</v>
      </c>
      <c r="W1082" t="s">
        <v>2108</v>
      </c>
      <c r="X1082" s="9">
        <v>46.9</v>
      </c>
      <c r="Y1082">
        <v>5</v>
      </c>
      <c r="Z1082" s="12">
        <v>0</v>
      </c>
      <c r="AA1082" s="9">
        <v>13.132</v>
      </c>
      <c r="AB1082" t="str">
        <f>IF(AND(SalesData[[#This Row],[Profit]]=0,SalesData[[#This Row],[Sales]]&gt;0),"Zero-Profit Order","OK")</f>
        <v>OK</v>
      </c>
      <c r="AC1082" s="9">
        <f>IFERROR(SalesData[[#This Row],[Profit]]/SalesData[[#This Row],[Sales]],0)</f>
        <v>0.28000000000000003</v>
      </c>
      <c r="AE1082"/>
    </row>
    <row r="1083" spans="1:31" x14ac:dyDescent="0.25">
      <c r="A1083">
        <v>1595</v>
      </c>
      <c r="B1083" t="s">
        <v>1357</v>
      </c>
      <c r="C1083" s="2">
        <v>43107</v>
      </c>
      <c r="D1083" s="13">
        <v>42090</v>
      </c>
      <c r="E1083" s="8">
        <f>IF(SalesData[[#This Row],[Ship Date]]&lt;SalesData[[#This Row],[Order Date]], SalesData[[#This Row],[Ship Date]], SalesData[[#This Row],[Order Date]])</f>
        <v>42090</v>
      </c>
      <c r="F1083" s="8">
        <f>IF(SalesData[[#This Row],[Ship Date]]&lt;SalesData[[#This Row],[Order Date]], SalesData[[#This Row],[Order Date]], SalesData[[#This Row],[Ship Date]])</f>
        <v>43107</v>
      </c>
      <c r="G1083" s="11">
        <f>SalesData[[#This Row],[Shipdate fixed]] - SalesData[[#This Row],[Orderdate fixed]]</f>
        <v>1017</v>
      </c>
      <c r="H1083" s="11">
        <f>YEAR(SalesData[[#This Row],[Orderdate fixed]])</f>
        <v>2015</v>
      </c>
      <c r="I1083" s="11" t="str">
        <f>"Q"&amp;ROUNDUP(MONTH(SalesData[[#This Row],[Orderdate fixed]])/3,0)</f>
        <v>Q1</v>
      </c>
      <c r="J1083" s="8" t="str">
        <f>TEXT(SalesData[[#This Row],[Orderdate fixed]],"mmm")</f>
        <v>Mar</v>
      </c>
      <c r="K1083" t="s">
        <v>78</v>
      </c>
      <c r="L1083" t="s">
        <v>1358</v>
      </c>
      <c r="M1083" s="14" t="s">
        <v>1359</v>
      </c>
      <c r="N1083" t="s">
        <v>90</v>
      </c>
      <c r="O1083" t="s">
        <v>26</v>
      </c>
      <c r="P1083" t="s">
        <v>1360</v>
      </c>
      <c r="Q1083" t="s">
        <v>121</v>
      </c>
      <c r="R1083" s="5">
        <v>61604</v>
      </c>
      <c r="S1083" t="s">
        <v>84</v>
      </c>
      <c r="T1083" t="s">
        <v>1361</v>
      </c>
      <c r="U1083" t="s">
        <v>31</v>
      </c>
      <c r="V1083" t="s">
        <v>32</v>
      </c>
      <c r="W1083" t="s">
        <v>1362</v>
      </c>
      <c r="X1083" s="9">
        <v>359.05799999999999</v>
      </c>
      <c r="Y1083">
        <v>3</v>
      </c>
      <c r="Z1083" s="12">
        <v>0.3</v>
      </c>
      <c r="AA1083" s="9">
        <v>-35.905799999999999</v>
      </c>
      <c r="AB1083" t="str">
        <f>IF(AND(SalesData[[#This Row],[Profit]]=0,SalesData[[#This Row],[Sales]]&gt;0),"Zero-Profit Order","OK")</f>
        <v>OK</v>
      </c>
      <c r="AC1083" s="9">
        <f>IFERROR(SalesData[[#This Row],[Profit]]/SalesData[[#This Row],[Sales]],0)</f>
        <v>-0.1</v>
      </c>
      <c r="AE1083"/>
    </row>
    <row r="1084" spans="1:31" x14ac:dyDescent="0.25">
      <c r="A1084">
        <v>2977</v>
      </c>
      <c r="B1084" t="s">
        <v>2196</v>
      </c>
      <c r="C1084" s="2">
        <v>42319</v>
      </c>
      <c r="D1084" s="13">
        <v>42837</v>
      </c>
      <c r="E1084" s="8">
        <f>IF(SalesData[[#This Row],[Ship Date]]&lt;SalesData[[#This Row],[Order Date]], SalesData[[#This Row],[Ship Date]], SalesData[[#This Row],[Order Date]])</f>
        <v>42319</v>
      </c>
      <c r="F1084" s="8">
        <f>IF(SalesData[[#This Row],[Ship Date]]&lt;SalesData[[#This Row],[Order Date]], SalesData[[#This Row],[Order Date]], SalesData[[#This Row],[Ship Date]])</f>
        <v>42837</v>
      </c>
      <c r="G1084" s="11">
        <f>SalesData[[#This Row],[Shipdate fixed]] - SalesData[[#This Row],[Orderdate fixed]]</f>
        <v>518</v>
      </c>
      <c r="H1084" s="11">
        <f>YEAR(SalesData[[#This Row],[Orderdate fixed]])</f>
        <v>2015</v>
      </c>
      <c r="I1084" s="11" t="str">
        <f>"Q"&amp;ROUNDUP(MONTH(SalesData[[#This Row],[Orderdate fixed]])/3,0)</f>
        <v>Q4</v>
      </c>
      <c r="J1084" s="8" t="str">
        <f>TEXT(SalesData[[#This Row],[Orderdate fixed]],"mmm")</f>
        <v>Nov</v>
      </c>
      <c r="K1084" t="s">
        <v>407</v>
      </c>
      <c r="L1084" t="s">
        <v>2197</v>
      </c>
      <c r="M1084" s="14" t="s">
        <v>2198</v>
      </c>
      <c r="N1084" t="s">
        <v>81</v>
      </c>
      <c r="O1084" t="s">
        <v>26</v>
      </c>
      <c r="P1084" t="s">
        <v>60</v>
      </c>
      <c r="Q1084" t="s">
        <v>61</v>
      </c>
      <c r="R1084" s="5">
        <v>19143</v>
      </c>
      <c r="S1084" t="s">
        <v>62</v>
      </c>
      <c r="T1084" t="s">
        <v>2199</v>
      </c>
      <c r="U1084" t="s">
        <v>31</v>
      </c>
      <c r="V1084" t="s">
        <v>35</v>
      </c>
      <c r="W1084" t="s">
        <v>2200</v>
      </c>
      <c r="X1084" s="9">
        <v>188.55199999999999</v>
      </c>
      <c r="Y1084">
        <v>7</v>
      </c>
      <c r="Z1084" s="12">
        <v>0.3</v>
      </c>
      <c r="AA1084" s="9">
        <v>-2.6936</v>
      </c>
      <c r="AB1084" t="str">
        <f>IF(AND(SalesData[[#This Row],[Profit]]=0,SalesData[[#This Row],[Sales]]&gt;0),"Zero-Profit Order","OK")</f>
        <v>OK</v>
      </c>
      <c r="AC1084" s="9">
        <f>IFERROR(SalesData[[#This Row],[Profit]]/SalesData[[#This Row],[Sales]],0)</f>
        <v>-1.4285714285714287E-2</v>
      </c>
      <c r="AE1084"/>
    </row>
    <row r="1085" spans="1:31" x14ac:dyDescent="0.25">
      <c r="A1085">
        <v>7800</v>
      </c>
      <c r="B1085" t="s">
        <v>3827</v>
      </c>
      <c r="C1085" s="2">
        <v>43110</v>
      </c>
      <c r="D1085" s="13">
        <v>42821</v>
      </c>
      <c r="E1085" s="8">
        <f>IF(SalesData[[#This Row],[Ship Date]]&lt;SalesData[[#This Row],[Order Date]], SalesData[[#This Row],[Ship Date]], SalesData[[#This Row],[Order Date]])</f>
        <v>42821</v>
      </c>
      <c r="F1085" s="8">
        <f>IF(SalesData[[#This Row],[Ship Date]]&lt;SalesData[[#This Row],[Order Date]], SalesData[[#This Row],[Order Date]], SalesData[[#This Row],[Ship Date]])</f>
        <v>43110</v>
      </c>
      <c r="G1085" s="11">
        <f>SalesData[[#This Row],[Shipdate fixed]] - SalesData[[#This Row],[Orderdate fixed]]</f>
        <v>289</v>
      </c>
      <c r="H1085" s="11">
        <f>YEAR(SalesData[[#This Row],[Orderdate fixed]])</f>
        <v>2017</v>
      </c>
      <c r="I1085" s="11" t="str">
        <f>"Q"&amp;ROUNDUP(MONTH(SalesData[[#This Row],[Orderdate fixed]])/3,0)</f>
        <v>Q1</v>
      </c>
      <c r="J1085" s="8" t="str">
        <f>TEXT(SalesData[[#This Row],[Orderdate fixed]],"mmm")</f>
        <v>Mar</v>
      </c>
      <c r="K1085" t="s">
        <v>78</v>
      </c>
      <c r="L1085" t="s">
        <v>2012</v>
      </c>
      <c r="M1085" s="14" t="s">
        <v>2013</v>
      </c>
      <c r="N1085" t="s">
        <v>81</v>
      </c>
      <c r="O1085" t="s">
        <v>26</v>
      </c>
      <c r="P1085" t="s">
        <v>158</v>
      </c>
      <c r="Q1085" t="s">
        <v>109</v>
      </c>
      <c r="R1085" s="5">
        <v>10035</v>
      </c>
      <c r="S1085" t="s">
        <v>62</v>
      </c>
      <c r="T1085" t="s">
        <v>469</v>
      </c>
      <c r="U1085" t="s">
        <v>31</v>
      </c>
      <c r="V1085" t="s">
        <v>35</v>
      </c>
      <c r="W1085" t="s">
        <v>470</v>
      </c>
      <c r="X1085" s="9">
        <v>207.846</v>
      </c>
      <c r="Y1085">
        <v>3</v>
      </c>
      <c r="Z1085" s="12">
        <v>0.1</v>
      </c>
      <c r="AA1085" s="9">
        <v>2.3094000000000001</v>
      </c>
      <c r="AB1085" t="str">
        <f>IF(AND(SalesData[[#This Row],[Profit]]=0,SalesData[[#This Row],[Sales]]&gt;0),"Zero-Profit Order","OK")</f>
        <v>OK</v>
      </c>
      <c r="AC1085" s="9">
        <f>IFERROR(SalesData[[#This Row],[Profit]]/SalesData[[#This Row],[Sales]],0)</f>
        <v>1.1111111111111112E-2</v>
      </c>
      <c r="AE1085"/>
    </row>
    <row r="1086" spans="1:31" x14ac:dyDescent="0.25">
      <c r="A1086">
        <v>1861</v>
      </c>
      <c r="B1086" t="s">
        <v>1528</v>
      </c>
      <c r="C1086" s="2">
        <v>43118</v>
      </c>
      <c r="D1086" s="13">
        <v>42821</v>
      </c>
      <c r="E1086" s="8">
        <f>IF(SalesData[[#This Row],[Ship Date]]&lt;SalesData[[#This Row],[Order Date]], SalesData[[#This Row],[Ship Date]], SalesData[[#This Row],[Order Date]])</f>
        <v>42821</v>
      </c>
      <c r="F1086" s="8">
        <f>IF(SalesData[[#This Row],[Ship Date]]&lt;SalesData[[#This Row],[Order Date]], SalesData[[#This Row],[Order Date]], SalesData[[#This Row],[Ship Date]])</f>
        <v>43118</v>
      </c>
      <c r="G1086" s="11">
        <f>SalesData[[#This Row],[Shipdate fixed]] - SalesData[[#This Row],[Orderdate fixed]]</f>
        <v>297</v>
      </c>
      <c r="H1086" s="11">
        <f>YEAR(SalesData[[#This Row],[Orderdate fixed]])</f>
        <v>2017</v>
      </c>
      <c r="I1086" s="11" t="str">
        <f>"Q"&amp;ROUNDUP(MONTH(SalesData[[#This Row],[Orderdate fixed]])/3,0)</f>
        <v>Q1</v>
      </c>
      <c r="J1086" s="8" t="str">
        <f>TEXT(SalesData[[#This Row],[Orderdate fixed]],"mmm")</f>
        <v>Mar</v>
      </c>
      <c r="K1086" t="s">
        <v>78</v>
      </c>
      <c r="L1086" t="s">
        <v>814</v>
      </c>
      <c r="M1086" s="14" t="s">
        <v>815</v>
      </c>
      <c r="N1086" t="s">
        <v>25</v>
      </c>
      <c r="O1086" t="s">
        <v>26</v>
      </c>
      <c r="P1086" t="s">
        <v>158</v>
      </c>
      <c r="Q1086" t="s">
        <v>109</v>
      </c>
      <c r="R1086" s="5">
        <v>10009</v>
      </c>
      <c r="S1086" t="s">
        <v>62</v>
      </c>
      <c r="T1086" t="s">
        <v>1529</v>
      </c>
      <c r="U1086" t="s">
        <v>31</v>
      </c>
      <c r="V1086" t="s">
        <v>32</v>
      </c>
      <c r="W1086" t="s">
        <v>1530</v>
      </c>
      <c r="X1086" s="9">
        <v>257.56799999999998</v>
      </c>
      <c r="Y1086">
        <v>2</v>
      </c>
      <c r="Z1086" s="12">
        <v>0.2</v>
      </c>
      <c r="AA1086" s="9">
        <v>-28.976400000000002</v>
      </c>
      <c r="AB1086" t="str">
        <f>IF(AND(SalesData[[#This Row],[Profit]]=0,SalesData[[#This Row],[Sales]]&gt;0),"Zero-Profit Order","OK")</f>
        <v>OK</v>
      </c>
      <c r="AC1086" s="9">
        <f>IFERROR(SalesData[[#This Row],[Profit]]/SalesData[[#This Row],[Sales]],0)</f>
        <v>-0.11250000000000002</v>
      </c>
      <c r="AE1086"/>
    </row>
    <row r="1087" spans="1:31" x14ac:dyDescent="0.25">
      <c r="A1087">
        <v>532</v>
      </c>
      <c r="B1087" t="s">
        <v>558</v>
      </c>
      <c r="C1087" s="2">
        <v>41908</v>
      </c>
      <c r="D1087" s="13">
        <v>42258</v>
      </c>
      <c r="E1087" s="8">
        <f>IF(SalesData[[#This Row],[Ship Date]]&lt;SalesData[[#This Row],[Order Date]], SalesData[[#This Row],[Ship Date]], SalesData[[#This Row],[Order Date]])</f>
        <v>41908</v>
      </c>
      <c r="F1087" s="8">
        <f>IF(SalesData[[#This Row],[Ship Date]]&lt;SalesData[[#This Row],[Order Date]], SalesData[[#This Row],[Order Date]], SalesData[[#This Row],[Ship Date]])</f>
        <v>42258</v>
      </c>
      <c r="G1087" s="11">
        <f>SalesData[[#This Row],[Shipdate fixed]] - SalesData[[#This Row],[Orderdate fixed]]</f>
        <v>350</v>
      </c>
      <c r="H1087" s="11">
        <f>YEAR(SalesData[[#This Row],[Orderdate fixed]])</f>
        <v>2014</v>
      </c>
      <c r="I1087" s="11" t="str">
        <f>"Q"&amp;ROUNDUP(MONTH(SalesData[[#This Row],[Orderdate fixed]])/3,0)</f>
        <v>Q3</v>
      </c>
      <c r="J1087" s="8" t="str">
        <f>TEXT(SalesData[[#This Row],[Orderdate fixed]],"mmm")</f>
        <v>Sep</v>
      </c>
      <c r="K1087" t="s">
        <v>22</v>
      </c>
      <c r="L1087" t="s">
        <v>559</v>
      </c>
      <c r="M1087" s="14" t="s">
        <v>560</v>
      </c>
      <c r="N1087" t="s">
        <v>81</v>
      </c>
      <c r="O1087" t="s">
        <v>26</v>
      </c>
      <c r="P1087" t="s">
        <v>49</v>
      </c>
      <c r="Q1087" t="s">
        <v>50</v>
      </c>
      <c r="R1087" s="5">
        <v>90036</v>
      </c>
      <c r="S1087" t="s">
        <v>51</v>
      </c>
      <c r="T1087" t="s">
        <v>561</v>
      </c>
      <c r="U1087" t="s">
        <v>31</v>
      </c>
      <c r="V1087" t="s">
        <v>35</v>
      </c>
      <c r="W1087" t="s">
        <v>562</v>
      </c>
      <c r="X1087" s="9">
        <v>190.72</v>
      </c>
      <c r="Y1087">
        <v>1</v>
      </c>
      <c r="Z1087" s="12">
        <v>0.2</v>
      </c>
      <c r="AA1087" s="9">
        <v>11.92</v>
      </c>
      <c r="AB1087" t="str">
        <f>IF(AND(SalesData[[#This Row],[Profit]]=0,SalesData[[#This Row],[Sales]]&gt;0),"Zero-Profit Order","OK")</f>
        <v>OK</v>
      </c>
      <c r="AC1087" s="9">
        <f>IFERROR(SalesData[[#This Row],[Profit]]/SalesData[[#This Row],[Sales]],0)</f>
        <v>6.25E-2</v>
      </c>
      <c r="AE1087"/>
    </row>
    <row r="1088" spans="1:31" x14ac:dyDescent="0.25">
      <c r="A1088">
        <v>4429</v>
      </c>
      <c r="B1088" t="s">
        <v>2798</v>
      </c>
      <c r="C1088" s="2">
        <v>43100</v>
      </c>
      <c r="D1088" s="13">
        <v>42821</v>
      </c>
      <c r="E1088" s="8">
        <f>IF(SalesData[[#This Row],[Ship Date]]&lt;SalesData[[#This Row],[Order Date]], SalesData[[#This Row],[Ship Date]], SalesData[[#This Row],[Order Date]])</f>
        <v>42821</v>
      </c>
      <c r="F1088" s="8">
        <f>IF(SalesData[[#This Row],[Ship Date]]&lt;SalesData[[#This Row],[Order Date]], SalesData[[#This Row],[Order Date]], SalesData[[#This Row],[Ship Date]])</f>
        <v>43100</v>
      </c>
      <c r="G1088" s="11">
        <f>SalesData[[#This Row],[Shipdate fixed]] - SalesData[[#This Row],[Orderdate fixed]]</f>
        <v>279</v>
      </c>
      <c r="H1088" s="11">
        <f>YEAR(SalesData[[#This Row],[Orderdate fixed]])</f>
        <v>2017</v>
      </c>
      <c r="I1088" s="11" t="str">
        <f>"Q"&amp;ROUNDUP(MONTH(SalesData[[#This Row],[Orderdate fixed]])/3,0)</f>
        <v>Q1</v>
      </c>
      <c r="J1088" s="8" t="str">
        <f>TEXT(SalesData[[#This Row],[Orderdate fixed]],"mmm")</f>
        <v>Mar</v>
      </c>
      <c r="K1088" t="s">
        <v>38</v>
      </c>
      <c r="L1088" t="s">
        <v>2207</v>
      </c>
      <c r="M1088" s="14" t="s">
        <v>2208</v>
      </c>
      <c r="N1088" t="s">
        <v>25</v>
      </c>
      <c r="O1088" t="s">
        <v>26</v>
      </c>
      <c r="P1088" t="s">
        <v>2002</v>
      </c>
      <c r="Q1088" t="s">
        <v>1503</v>
      </c>
      <c r="R1088" s="5">
        <v>74133</v>
      </c>
      <c r="S1088" t="s">
        <v>84</v>
      </c>
      <c r="T1088" t="s">
        <v>2315</v>
      </c>
      <c r="U1088" t="s">
        <v>31</v>
      </c>
      <c r="V1088" t="s">
        <v>35</v>
      </c>
      <c r="W1088" t="s">
        <v>2316</v>
      </c>
      <c r="X1088" s="9">
        <v>1805.88</v>
      </c>
      <c r="Y1088">
        <v>6</v>
      </c>
      <c r="Z1088" s="12">
        <v>0</v>
      </c>
      <c r="AA1088" s="9">
        <v>523.70519999999999</v>
      </c>
      <c r="AB1088" t="str">
        <f>IF(AND(SalesData[[#This Row],[Profit]]=0,SalesData[[#This Row],[Sales]]&gt;0),"Zero-Profit Order","OK")</f>
        <v>OK</v>
      </c>
      <c r="AC1088" s="9">
        <f>IFERROR(SalesData[[#This Row],[Profit]]/SalesData[[#This Row],[Sales]],0)</f>
        <v>0.28999999999999998</v>
      </c>
      <c r="AE1088"/>
    </row>
    <row r="1089" spans="1:31" x14ac:dyDescent="0.25">
      <c r="A1089">
        <v>37</v>
      </c>
      <c r="B1089" t="s">
        <v>77</v>
      </c>
      <c r="C1089" s="2">
        <v>42145</v>
      </c>
      <c r="D1089" s="13">
        <v>42655</v>
      </c>
      <c r="E1089" s="8">
        <f>IF(SalesData[[#This Row],[Ship Date]]&lt;SalesData[[#This Row],[Order Date]], SalesData[[#This Row],[Ship Date]], SalesData[[#This Row],[Order Date]])</f>
        <v>42145</v>
      </c>
      <c r="F1089" s="8">
        <f>IF(SalesData[[#This Row],[Ship Date]]&lt;SalesData[[#This Row],[Order Date]], SalesData[[#This Row],[Order Date]], SalesData[[#This Row],[Ship Date]])</f>
        <v>42655</v>
      </c>
      <c r="G1089" s="11">
        <f>SalesData[[#This Row],[Shipdate fixed]] - SalesData[[#This Row],[Orderdate fixed]]</f>
        <v>510</v>
      </c>
      <c r="H1089" s="11">
        <f>YEAR(SalesData[[#This Row],[Orderdate fixed]])</f>
        <v>2015</v>
      </c>
      <c r="I1089" s="11" t="str">
        <f>"Q"&amp;ROUNDUP(MONTH(SalesData[[#This Row],[Orderdate fixed]])/3,0)</f>
        <v>Q2</v>
      </c>
      <c r="J1089" s="8" t="str">
        <f>TEXT(SalesData[[#This Row],[Orderdate fixed]],"mmm")</f>
        <v>May</v>
      </c>
      <c r="K1089" t="s">
        <v>78</v>
      </c>
      <c r="L1089" t="s">
        <v>79</v>
      </c>
      <c r="M1089" s="14" t="s">
        <v>80</v>
      </c>
      <c r="N1089" t="s">
        <v>81</v>
      </c>
      <c r="O1089" t="s">
        <v>26</v>
      </c>
      <c r="P1089" t="s">
        <v>82</v>
      </c>
      <c r="Q1089" t="s">
        <v>83</v>
      </c>
      <c r="R1089" s="5">
        <v>75080</v>
      </c>
      <c r="S1089" t="s">
        <v>84</v>
      </c>
      <c r="T1089" t="s">
        <v>85</v>
      </c>
      <c r="U1089" t="s">
        <v>31</v>
      </c>
      <c r="V1089" t="s">
        <v>53</v>
      </c>
      <c r="W1089" t="s">
        <v>86</v>
      </c>
      <c r="X1089" s="9">
        <v>190.92</v>
      </c>
      <c r="Y1089">
        <v>5</v>
      </c>
      <c r="Z1089" s="12">
        <v>0.6</v>
      </c>
      <c r="AA1089" s="9">
        <v>-147.96299999999999</v>
      </c>
      <c r="AB1089" t="str">
        <f>IF(AND(SalesData[[#This Row],[Profit]]=0,SalesData[[#This Row],[Sales]]&gt;0),"Zero-Profit Order","OK")</f>
        <v>OK</v>
      </c>
      <c r="AC1089" s="9">
        <f>IFERROR(SalesData[[#This Row],[Profit]]/SalesData[[#This Row],[Sales]],0)</f>
        <v>-0.77500000000000002</v>
      </c>
      <c r="AE1089"/>
    </row>
    <row r="1090" spans="1:31" x14ac:dyDescent="0.25">
      <c r="A1090">
        <v>3173</v>
      </c>
      <c r="B1090" t="s">
        <v>2322</v>
      </c>
      <c r="C1090" s="2">
        <v>43098</v>
      </c>
      <c r="D1090" s="13">
        <v>42457</v>
      </c>
      <c r="E1090" s="8">
        <f>IF(SalesData[[#This Row],[Ship Date]]&lt;SalesData[[#This Row],[Order Date]], SalesData[[#This Row],[Ship Date]], SalesData[[#This Row],[Order Date]])</f>
        <v>42457</v>
      </c>
      <c r="F1090" s="8">
        <f>IF(SalesData[[#This Row],[Ship Date]]&lt;SalesData[[#This Row],[Order Date]], SalesData[[#This Row],[Order Date]], SalesData[[#This Row],[Ship Date]])</f>
        <v>43098</v>
      </c>
      <c r="G1090" s="11">
        <f>SalesData[[#This Row],[Shipdate fixed]] - SalesData[[#This Row],[Orderdate fixed]]</f>
        <v>641</v>
      </c>
      <c r="H1090" s="11">
        <f>YEAR(SalesData[[#This Row],[Orderdate fixed]])</f>
        <v>2016</v>
      </c>
      <c r="I1090" s="11" t="str">
        <f>"Q"&amp;ROUNDUP(MONTH(SalesData[[#This Row],[Orderdate fixed]])/3,0)</f>
        <v>Q1</v>
      </c>
      <c r="J1090" s="8" t="str">
        <f>TEXT(SalesData[[#This Row],[Orderdate fixed]],"mmm")</f>
        <v>Mar</v>
      </c>
      <c r="K1090" t="s">
        <v>38</v>
      </c>
      <c r="L1090" t="s">
        <v>1196</v>
      </c>
      <c r="M1090" s="14" t="s">
        <v>1197</v>
      </c>
      <c r="N1090" t="s">
        <v>25</v>
      </c>
      <c r="O1090" t="s">
        <v>26</v>
      </c>
      <c r="P1090" t="s">
        <v>120</v>
      </c>
      <c r="Q1090" t="s">
        <v>121</v>
      </c>
      <c r="R1090" s="5">
        <v>60623</v>
      </c>
      <c r="S1090" t="s">
        <v>84</v>
      </c>
      <c r="T1090" t="s">
        <v>836</v>
      </c>
      <c r="U1090" t="s">
        <v>31</v>
      </c>
      <c r="V1090" t="s">
        <v>35</v>
      </c>
      <c r="W1090" t="s">
        <v>837</v>
      </c>
      <c r="X1090" s="9">
        <v>528.42999999999995</v>
      </c>
      <c r="Y1090">
        <v>5</v>
      </c>
      <c r="Z1090" s="12">
        <v>0.3</v>
      </c>
      <c r="AA1090" s="9">
        <v>0</v>
      </c>
      <c r="AB1090" t="str">
        <f>IF(AND(SalesData[[#This Row],[Profit]]=0,SalesData[[#This Row],[Sales]]&gt;0),"Zero-Profit Order","OK")</f>
        <v>Zero-Profit Order</v>
      </c>
      <c r="AC1090" s="9">
        <f>IFERROR(SalesData[[#This Row],[Profit]]/SalesData[[#This Row],[Sales]],0)</f>
        <v>0</v>
      </c>
      <c r="AE1090"/>
    </row>
    <row r="1091" spans="1:31" x14ac:dyDescent="0.25">
      <c r="A1091">
        <v>8903</v>
      </c>
      <c r="B1091" t="s">
        <v>4118</v>
      </c>
      <c r="C1091" s="2">
        <v>43326</v>
      </c>
      <c r="D1091" s="13">
        <v>42466</v>
      </c>
      <c r="E1091" s="8">
        <f>IF(SalesData[[#This Row],[Ship Date]]&lt;SalesData[[#This Row],[Order Date]], SalesData[[#This Row],[Ship Date]], SalesData[[#This Row],[Order Date]])</f>
        <v>42466</v>
      </c>
      <c r="F1091" s="8">
        <f>IF(SalesData[[#This Row],[Ship Date]]&lt;SalesData[[#This Row],[Order Date]], SalesData[[#This Row],[Order Date]], SalesData[[#This Row],[Ship Date]])</f>
        <v>43326</v>
      </c>
      <c r="G1091" s="11">
        <f>SalesData[[#This Row],[Shipdate fixed]] - SalesData[[#This Row],[Orderdate fixed]]</f>
        <v>860</v>
      </c>
      <c r="H1091" s="11">
        <f>YEAR(SalesData[[#This Row],[Orderdate fixed]])</f>
        <v>2016</v>
      </c>
      <c r="I1091" s="11" t="str">
        <f>"Q"&amp;ROUNDUP(MONTH(SalesData[[#This Row],[Orderdate fixed]])/3,0)</f>
        <v>Q2</v>
      </c>
      <c r="J1091" s="8" t="str">
        <f>TEXT(SalesData[[#This Row],[Orderdate fixed]],"mmm")</f>
        <v>Apr</v>
      </c>
      <c r="K1091" t="s">
        <v>38</v>
      </c>
      <c r="L1091" t="s">
        <v>1188</v>
      </c>
      <c r="M1091" s="14" t="s">
        <v>1189</v>
      </c>
      <c r="N1091" t="s">
        <v>25</v>
      </c>
      <c r="O1091" t="s">
        <v>26</v>
      </c>
      <c r="P1091" t="s">
        <v>494</v>
      </c>
      <c r="Q1091" t="s">
        <v>121</v>
      </c>
      <c r="R1091" s="5">
        <v>62521</v>
      </c>
      <c r="S1091" t="s">
        <v>84</v>
      </c>
      <c r="T1091" t="s">
        <v>2161</v>
      </c>
      <c r="U1091" t="s">
        <v>31</v>
      </c>
      <c r="V1091" t="s">
        <v>35</v>
      </c>
      <c r="W1091" t="s">
        <v>2162</v>
      </c>
      <c r="X1091" s="9">
        <v>191.07900000000001</v>
      </c>
      <c r="Y1091">
        <v>3</v>
      </c>
      <c r="Z1091" s="12">
        <v>0.3</v>
      </c>
      <c r="AA1091" s="9">
        <v>-38.215800000000002</v>
      </c>
      <c r="AB1091" t="str">
        <f>IF(AND(SalesData[[#This Row],[Profit]]=0,SalesData[[#This Row],[Sales]]&gt;0),"Zero-Profit Order","OK")</f>
        <v>OK</v>
      </c>
      <c r="AC1091" s="9">
        <f>IFERROR(SalesData[[#This Row],[Profit]]/SalesData[[#This Row],[Sales]],0)</f>
        <v>-0.2</v>
      </c>
      <c r="AE1091"/>
    </row>
    <row r="1092" spans="1:31" x14ac:dyDescent="0.25">
      <c r="A1092">
        <v>8972</v>
      </c>
      <c r="B1092" t="s">
        <v>4140</v>
      </c>
      <c r="C1092" s="2">
        <v>43111</v>
      </c>
      <c r="D1092" s="13">
        <v>42822</v>
      </c>
      <c r="E1092" s="8">
        <f>IF(SalesData[[#This Row],[Ship Date]]&lt;SalesData[[#This Row],[Order Date]], SalesData[[#This Row],[Ship Date]], SalesData[[#This Row],[Order Date]])</f>
        <v>42822</v>
      </c>
      <c r="F1092" s="8">
        <f>IF(SalesData[[#This Row],[Ship Date]]&lt;SalesData[[#This Row],[Order Date]], SalesData[[#This Row],[Order Date]], SalesData[[#This Row],[Ship Date]])</f>
        <v>43111</v>
      </c>
      <c r="G1092" s="11">
        <f>SalesData[[#This Row],[Shipdate fixed]] - SalesData[[#This Row],[Orderdate fixed]]</f>
        <v>289</v>
      </c>
      <c r="H1092" s="11">
        <f>YEAR(SalesData[[#This Row],[Orderdate fixed]])</f>
        <v>2017</v>
      </c>
      <c r="I1092" s="11" t="str">
        <f>"Q"&amp;ROUNDUP(MONTH(SalesData[[#This Row],[Orderdate fixed]])/3,0)</f>
        <v>Q1</v>
      </c>
      <c r="J1092" s="8" t="str">
        <f>TEXT(SalesData[[#This Row],[Orderdate fixed]],"mmm")</f>
        <v>Mar</v>
      </c>
      <c r="K1092" t="s">
        <v>38</v>
      </c>
      <c r="L1092" t="s">
        <v>1772</v>
      </c>
      <c r="M1092" s="14" t="s">
        <v>1773</v>
      </c>
      <c r="N1092" t="s">
        <v>25</v>
      </c>
      <c r="O1092" t="s">
        <v>26</v>
      </c>
      <c r="P1092" t="s">
        <v>158</v>
      </c>
      <c r="Q1092" t="s">
        <v>109</v>
      </c>
      <c r="R1092" s="5">
        <v>10011</v>
      </c>
      <c r="S1092" t="s">
        <v>62</v>
      </c>
      <c r="T1092" t="s">
        <v>836</v>
      </c>
      <c r="U1092" t="s">
        <v>31</v>
      </c>
      <c r="V1092" t="s">
        <v>35</v>
      </c>
      <c r="W1092" t="s">
        <v>837</v>
      </c>
      <c r="X1092" s="9">
        <v>271.76400000000001</v>
      </c>
      <c r="Y1092">
        <v>2</v>
      </c>
      <c r="Z1092" s="12">
        <v>0.1</v>
      </c>
      <c r="AA1092" s="9">
        <v>60.392000000000003</v>
      </c>
      <c r="AB1092" t="str">
        <f>IF(AND(SalesData[[#This Row],[Profit]]=0,SalesData[[#This Row],[Sales]]&gt;0),"Zero-Profit Order","OK")</f>
        <v>OK</v>
      </c>
      <c r="AC1092" s="9">
        <f>IFERROR(SalesData[[#This Row],[Profit]]/SalesData[[#This Row],[Sales]],0)</f>
        <v>0.22222222222222224</v>
      </c>
      <c r="AE1092"/>
    </row>
    <row r="1093" spans="1:31" x14ac:dyDescent="0.25">
      <c r="A1093">
        <v>2957</v>
      </c>
      <c r="B1093" t="s">
        <v>2179</v>
      </c>
      <c r="C1093" s="2">
        <v>43395</v>
      </c>
      <c r="D1093" s="13">
        <v>42832</v>
      </c>
      <c r="E1093" s="8">
        <f>IF(SalesData[[#This Row],[Ship Date]]&lt;SalesData[[#This Row],[Order Date]], SalesData[[#This Row],[Ship Date]], SalesData[[#This Row],[Order Date]])</f>
        <v>42832</v>
      </c>
      <c r="F1093" s="8">
        <f>IF(SalesData[[#This Row],[Ship Date]]&lt;SalesData[[#This Row],[Order Date]], SalesData[[#This Row],[Order Date]], SalesData[[#This Row],[Ship Date]])</f>
        <v>43395</v>
      </c>
      <c r="G1093" s="11">
        <f>SalesData[[#This Row],[Shipdate fixed]] - SalesData[[#This Row],[Orderdate fixed]]</f>
        <v>563</v>
      </c>
      <c r="H1093" s="11">
        <f>YEAR(SalesData[[#This Row],[Orderdate fixed]])</f>
        <v>2017</v>
      </c>
      <c r="I1093" s="11" t="str">
        <f>"Q"&amp;ROUNDUP(MONTH(SalesData[[#This Row],[Orderdate fixed]])/3,0)</f>
        <v>Q2</v>
      </c>
      <c r="J1093" s="8" t="str">
        <f>TEXT(SalesData[[#This Row],[Orderdate fixed]],"mmm")</f>
        <v>Apr</v>
      </c>
      <c r="K1093" t="s">
        <v>38</v>
      </c>
      <c r="L1093" t="s">
        <v>2180</v>
      </c>
      <c r="M1093" s="14" t="s">
        <v>2181</v>
      </c>
      <c r="N1093" t="s">
        <v>90</v>
      </c>
      <c r="O1093" t="s">
        <v>26</v>
      </c>
      <c r="P1093" t="s">
        <v>1346</v>
      </c>
      <c r="Q1093" t="s">
        <v>109</v>
      </c>
      <c r="R1093" s="5">
        <v>13601</v>
      </c>
      <c r="S1093" t="s">
        <v>62</v>
      </c>
      <c r="T1093" t="s">
        <v>571</v>
      </c>
      <c r="U1093" t="s">
        <v>31</v>
      </c>
      <c r="V1093" t="s">
        <v>35</v>
      </c>
      <c r="W1093" t="s">
        <v>572</v>
      </c>
      <c r="X1093" s="9">
        <v>191.64599999999999</v>
      </c>
      <c r="Y1093">
        <v>3</v>
      </c>
      <c r="Z1093" s="12">
        <v>0.1</v>
      </c>
      <c r="AA1093" s="9">
        <v>31.940999999999999</v>
      </c>
      <c r="AB1093" t="str">
        <f>IF(AND(SalesData[[#This Row],[Profit]]=0,SalesData[[#This Row],[Sales]]&gt;0),"Zero-Profit Order","OK")</f>
        <v>OK</v>
      </c>
      <c r="AC1093" s="9">
        <f>IFERROR(SalesData[[#This Row],[Profit]]/SalesData[[#This Row],[Sales]],0)</f>
        <v>0.16666666666666669</v>
      </c>
      <c r="AE1093"/>
    </row>
    <row r="1094" spans="1:31" x14ac:dyDescent="0.25">
      <c r="A1094">
        <v>6080</v>
      </c>
      <c r="B1094" t="s">
        <v>3348</v>
      </c>
      <c r="C1094" s="2">
        <v>41990</v>
      </c>
      <c r="D1094" s="13">
        <v>42560</v>
      </c>
      <c r="E1094" s="8">
        <f>IF(SalesData[[#This Row],[Ship Date]]&lt;SalesData[[#This Row],[Order Date]], SalesData[[#This Row],[Ship Date]], SalesData[[#This Row],[Order Date]])</f>
        <v>41990</v>
      </c>
      <c r="F1094" s="8">
        <f>IF(SalesData[[#This Row],[Ship Date]]&lt;SalesData[[#This Row],[Order Date]], SalesData[[#This Row],[Order Date]], SalesData[[#This Row],[Ship Date]])</f>
        <v>42560</v>
      </c>
      <c r="G1094" s="11">
        <f>SalesData[[#This Row],[Shipdate fixed]] - SalesData[[#This Row],[Orderdate fixed]]</f>
        <v>570</v>
      </c>
      <c r="H1094" s="11">
        <f>YEAR(SalesData[[#This Row],[Orderdate fixed]])</f>
        <v>2014</v>
      </c>
      <c r="I1094" s="11" t="str">
        <f>"Q"&amp;ROUNDUP(MONTH(SalesData[[#This Row],[Orderdate fixed]])/3,0)</f>
        <v>Q4</v>
      </c>
      <c r="J1094" s="8" t="str">
        <f>TEXT(SalesData[[#This Row],[Orderdate fixed]],"mmm")</f>
        <v>Dec</v>
      </c>
      <c r="K1094" t="s">
        <v>38</v>
      </c>
      <c r="L1094" t="s">
        <v>1099</v>
      </c>
      <c r="M1094" s="14" t="s">
        <v>1100</v>
      </c>
      <c r="N1094" t="s">
        <v>25</v>
      </c>
      <c r="O1094" t="s">
        <v>26</v>
      </c>
      <c r="P1094" t="s">
        <v>158</v>
      </c>
      <c r="Q1094" t="s">
        <v>109</v>
      </c>
      <c r="R1094" s="5">
        <v>10011</v>
      </c>
      <c r="S1094" t="s">
        <v>62</v>
      </c>
      <c r="T1094" t="s">
        <v>532</v>
      </c>
      <c r="U1094" t="s">
        <v>31</v>
      </c>
      <c r="V1094" t="s">
        <v>53</v>
      </c>
      <c r="W1094" t="s">
        <v>533</v>
      </c>
      <c r="X1094" s="9">
        <v>191.82</v>
      </c>
      <c r="Y1094">
        <v>3</v>
      </c>
      <c r="Z1094" s="12">
        <v>0</v>
      </c>
      <c r="AA1094" s="9">
        <v>61.382399999999997</v>
      </c>
      <c r="AB1094" t="str">
        <f>IF(AND(SalesData[[#This Row],[Profit]]=0,SalesData[[#This Row],[Sales]]&gt;0),"Zero-Profit Order","OK")</f>
        <v>OK</v>
      </c>
      <c r="AC1094" s="9">
        <f>IFERROR(SalesData[[#This Row],[Profit]]/SalesData[[#This Row],[Sales]],0)</f>
        <v>0.32</v>
      </c>
      <c r="AE1094"/>
    </row>
    <row r="1095" spans="1:31" x14ac:dyDescent="0.25">
      <c r="A1095">
        <v>7802</v>
      </c>
      <c r="B1095" t="s">
        <v>3828</v>
      </c>
      <c r="C1095" s="2">
        <v>43106</v>
      </c>
      <c r="D1095" s="13">
        <v>41727</v>
      </c>
      <c r="E1095" s="8">
        <f>IF(SalesData[[#This Row],[Ship Date]]&lt;SalesData[[#This Row],[Order Date]], SalesData[[#This Row],[Ship Date]], SalesData[[#This Row],[Order Date]])</f>
        <v>41727</v>
      </c>
      <c r="F1095" s="8">
        <f>IF(SalesData[[#This Row],[Ship Date]]&lt;SalesData[[#This Row],[Order Date]], SalesData[[#This Row],[Order Date]], SalesData[[#This Row],[Ship Date]])</f>
        <v>43106</v>
      </c>
      <c r="G1095" s="11">
        <f>SalesData[[#This Row],[Shipdate fixed]] - SalesData[[#This Row],[Orderdate fixed]]</f>
        <v>1379</v>
      </c>
      <c r="H1095" s="11">
        <f>YEAR(SalesData[[#This Row],[Orderdate fixed]])</f>
        <v>2014</v>
      </c>
      <c r="I1095" s="11" t="str">
        <f>"Q"&amp;ROUNDUP(MONTH(SalesData[[#This Row],[Orderdate fixed]])/3,0)</f>
        <v>Q1</v>
      </c>
      <c r="J1095" s="8" t="str">
        <f>TEXT(SalesData[[#This Row],[Orderdate fixed]],"mmm")</f>
        <v>Mar</v>
      </c>
      <c r="K1095" t="s">
        <v>22</v>
      </c>
      <c r="L1095" t="s">
        <v>1143</v>
      </c>
      <c r="M1095" s="14" t="s">
        <v>1144</v>
      </c>
      <c r="N1095" t="s">
        <v>25</v>
      </c>
      <c r="O1095" t="s">
        <v>26</v>
      </c>
      <c r="P1095" t="s">
        <v>1114</v>
      </c>
      <c r="Q1095" t="s">
        <v>50</v>
      </c>
      <c r="R1095" s="5">
        <v>93727</v>
      </c>
      <c r="S1095" t="s">
        <v>51</v>
      </c>
      <c r="T1095" t="s">
        <v>2946</v>
      </c>
      <c r="U1095" t="s">
        <v>31</v>
      </c>
      <c r="V1095" t="s">
        <v>53</v>
      </c>
      <c r="W1095" t="s">
        <v>2947</v>
      </c>
      <c r="X1095" s="9">
        <v>40.479999999999997</v>
      </c>
      <c r="Y1095">
        <v>2</v>
      </c>
      <c r="Z1095" s="12">
        <v>0</v>
      </c>
      <c r="AA1095" s="9">
        <v>14.572800000000001</v>
      </c>
      <c r="AB1095" t="str">
        <f>IF(AND(SalesData[[#This Row],[Profit]]=0,SalesData[[#This Row],[Sales]]&gt;0),"Zero-Profit Order","OK")</f>
        <v>OK</v>
      </c>
      <c r="AC1095" s="9">
        <f>IFERROR(SalesData[[#This Row],[Profit]]/SalesData[[#This Row],[Sales]],0)</f>
        <v>0.36000000000000004</v>
      </c>
      <c r="AE1095"/>
    </row>
    <row r="1096" spans="1:31" x14ac:dyDescent="0.25">
      <c r="A1096">
        <v>2204</v>
      </c>
      <c r="B1096" t="s">
        <v>1735</v>
      </c>
      <c r="C1096" s="2">
        <v>41898</v>
      </c>
      <c r="D1096" s="13">
        <v>42347</v>
      </c>
      <c r="E1096" s="8">
        <f>IF(SalesData[[#This Row],[Ship Date]]&lt;SalesData[[#This Row],[Order Date]], SalesData[[#This Row],[Ship Date]], SalesData[[#This Row],[Order Date]])</f>
        <v>41898</v>
      </c>
      <c r="F1096" s="8">
        <f>IF(SalesData[[#This Row],[Ship Date]]&lt;SalesData[[#This Row],[Order Date]], SalesData[[#This Row],[Order Date]], SalesData[[#This Row],[Ship Date]])</f>
        <v>42347</v>
      </c>
      <c r="G1096" s="11">
        <f>SalesData[[#This Row],[Shipdate fixed]] - SalesData[[#This Row],[Orderdate fixed]]</f>
        <v>449</v>
      </c>
      <c r="H1096" s="11">
        <f>YEAR(SalesData[[#This Row],[Orderdate fixed]])</f>
        <v>2014</v>
      </c>
      <c r="I1096" s="11" t="str">
        <f>"Q"&amp;ROUNDUP(MONTH(SalesData[[#This Row],[Orderdate fixed]])/3,0)</f>
        <v>Q3</v>
      </c>
      <c r="J1096" s="8" t="str">
        <f>TEXT(SalesData[[#This Row],[Orderdate fixed]],"mmm")</f>
        <v>Sep</v>
      </c>
      <c r="K1096" t="s">
        <v>38</v>
      </c>
      <c r="L1096" t="s">
        <v>1247</v>
      </c>
      <c r="M1096" s="14" t="s">
        <v>1248</v>
      </c>
      <c r="N1096" t="s">
        <v>90</v>
      </c>
      <c r="O1096" t="s">
        <v>26</v>
      </c>
      <c r="P1096" t="s">
        <v>176</v>
      </c>
      <c r="Q1096" t="s">
        <v>177</v>
      </c>
      <c r="R1096" s="5">
        <v>98103</v>
      </c>
      <c r="S1096" t="s">
        <v>51</v>
      </c>
      <c r="T1096" t="s">
        <v>1736</v>
      </c>
      <c r="U1096" t="s">
        <v>31</v>
      </c>
      <c r="V1096" t="s">
        <v>53</v>
      </c>
      <c r="W1096" t="s">
        <v>1737</v>
      </c>
      <c r="X1096" s="9">
        <v>191.82</v>
      </c>
      <c r="Y1096">
        <v>3</v>
      </c>
      <c r="Z1096" s="12">
        <v>0</v>
      </c>
      <c r="AA1096" s="9">
        <v>74.809799999999996</v>
      </c>
      <c r="AB1096" t="str">
        <f>IF(AND(SalesData[[#This Row],[Profit]]=0,SalesData[[#This Row],[Sales]]&gt;0),"Zero-Profit Order","OK")</f>
        <v>OK</v>
      </c>
      <c r="AC1096" s="9">
        <f>IFERROR(SalesData[[#This Row],[Profit]]/SalesData[[#This Row],[Sales]],0)</f>
        <v>0.39</v>
      </c>
      <c r="AE1096"/>
    </row>
    <row r="1097" spans="1:31" x14ac:dyDescent="0.25">
      <c r="A1097">
        <v>3009</v>
      </c>
      <c r="B1097" t="s">
        <v>2220</v>
      </c>
      <c r="C1097" s="2">
        <v>42097</v>
      </c>
      <c r="D1097" s="13">
        <v>42533</v>
      </c>
      <c r="E1097" s="8">
        <f>IF(SalesData[[#This Row],[Ship Date]]&lt;SalesData[[#This Row],[Order Date]], SalesData[[#This Row],[Ship Date]], SalesData[[#This Row],[Order Date]])</f>
        <v>42097</v>
      </c>
      <c r="F1097" s="8">
        <f>IF(SalesData[[#This Row],[Ship Date]]&lt;SalesData[[#This Row],[Order Date]], SalesData[[#This Row],[Order Date]], SalesData[[#This Row],[Ship Date]])</f>
        <v>42533</v>
      </c>
      <c r="G1097" s="11">
        <f>SalesData[[#This Row],[Shipdate fixed]] - SalesData[[#This Row],[Orderdate fixed]]</f>
        <v>436</v>
      </c>
      <c r="H1097" s="11">
        <f>YEAR(SalesData[[#This Row],[Orderdate fixed]])</f>
        <v>2015</v>
      </c>
      <c r="I1097" s="11" t="str">
        <f>"Q"&amp;ROUNDUP(MONTH(SalesData[[#This Row],[Orderdate fixed]])/3,0)</f>
        <v>Q2</v>
      </c>
      <c r="J1097" s="8" t="str">
        <f>TEXT(SalesData[[#This Row],[Orderdate fixed]],"mmm")</f>
        <v>Apr</v>
      </c>
      <c r="K1097" t="s">
        <v>78</v>
      </c>
      <c r="L1097" t="s">
        <v>1552</v>
      </c>
      <c r="M1097" s="14" t="s">
        <v>1553</v>
      </c>
      <c r="N1097" t="s">
        <v>25</v>
      </c>
      <c r="O1097" t="s">
        <v>26</v>
      </c>
      <c r="P1097" t="s">
        <v>2221</v>
      </c>
      <c r="Q1097" t="s">
        <v>28</v>
      </c>
      <c r="R1097" s="5">
        <v>42071</v>
      </c>
      <c r="S1097" t="s">
        <v>29</v>
      </c>
      <c r="T1097" t="s">
        <v>1736</v>
      </c>
      <c r="U1097" t="s">
        <v>31</v>
      </c>
      <c r="V1097" t="s">
        <v>53</v>
      </c>
      <c r="W1097" t="s">
        <v>1737</v>
      </c>
      <c r="X1097" s="9">
        <v>191.82</v>
      </c>
      <c r="Y1097">
        <v>3</v>
      </c>
      <c r="Z1097" s="12">
        <v>0</v>
      </c>
      <c r="AA1097" s="9">
        <v>74.809799999999996</v>
      </c>
      <c r="AB1097" t="str">
        <f>IF(AND(SalesData[[#This Row],[Profit]]=0,SalesData[[#This Row],[Sales]]&gt;0),"Zero-Profit Order","OK")</f>
        <v>OK</v>
      </c>
      <c r="AC1097" s="9">
        <f>IFERROR(SalesData[[#This Row],[Profit]]/SalesData[[#This Row],[Sales]],0)</f>
        <v>0.39</v>
      </c>
      <c r="AE1097"/>
    </row>
    <row r="1098" spans="1:31" x14ac:dyDescent="0.25">
      <c r="A1098">
        <v>1061</v>
      </c>
      <c r="B1098" t="s">
        <v>1000</v>
      </c>
      <c r="C1098" s="2">
        <v>43104</v>
      </c>
      <c r="D1098" s="13">
        <v>42092</v>
      </c>
      <c r="E1098" s="8">
        <f>IF(SalesData[[#This Row],[Ship Date]]&lt;SalesData[[#This Row],[Order Date]], SalesData[[#This Row],[Ship Date]], SalesData[[#This Row],[Order Date]])</f>
        <v>42092</v>
      </c>
      <c r="F1098" s="8">
        <f>IF(SalesData[[#This Row],[Ship Date]]&lt;SalesData[[#This Row],[Order Date]], SalesData[[#This Row],[Order Date]], SalesData[[#This Row],[Ship Date]])</f>
        <v>43104</v>
      </c>
      <c r="G1098" s="11">
        <f>SalesData[[#This Row],[Shipdate fixed]] - SalesData[[#This Row],[Orderdate fixed]]</f>
        <v>1012</v>
      </c>
      <c r="H1098" s="11">
        <f>YEAR(SalesData[[#This Row],[Orderdate fixed]])</f>
        <v>2015</v>
      </c>
      <c r="I1098" s="11" t="str">
        <f>"Q"&amp;ROUNDUP(MONTH(SalesData[[#This Row],[Orderdate fixed]])/3,0)</f>
        <v>Q1</v>
      </c>
      <c r="J1098" s="8" t="str">
        <f>TEXT(SalesData[[#This Row],[Orderdate fixed]],"mmm")</f>
        <v>Mar</v>
      </c>
      <c r="K1098" t="s">
        <v>38</v>
      </c>
      <c r="L1098" t="s">
        <v>1001</v>
      </c>
      <c r="M1098" s="14" t="s">
        <v>1002</v>
      </c>
      <c r="N1098" t="s">
        <v>25</v>
      </c>
      <c r="O1098" t="s">
        <v>26</v>
      </c>
      <c r="P1098" t="s">
        <v>91</v>
      </c>
      <c r="Q1098" t="s">
        <v>83</v>
      </c>
      <c r="R1098" s="5">
        <v>77095</v>
      </c>
      <c r="S1098" t="s">
        <v>84</v>
      </c>
      <c r="T1098" t="s">
        <v>469</v>
      </c>
      <c r="U1098" t="s">
        <v>31</v>
      </c>
      <c r="V1098" t="s">
        <v>35</v>
      </c>
      <c r="W1098" t="s">
        <v>470</v>
      </c>
      <c r="X1098" s="9">
        <v>107.77200000000001</v>
      </c>
      <c r="Y1098">
        <v>2</v>
      </c>
      <c r="Z1098" s="12">
        <v>0.3</v>
      </c>
      <c r="AA1098" s="9">
        <v>-29.252400000000002</v>
      </c>
      <c r="AB1098" t="str">
        <f>IF(AND(SalesData[[#This Row],[Profit]]=0,SalesData[[#This Row],[Sales]]&gt;0),"Zero-Profit Order","OK")</f>
        <v>OK</v>
      </c>
      <c r="AC1098" s="9">
        <f>IFERROR(SalesData[[#This Row],[Profit]]/SalesData[[#This Row],[Sales]],0)</f>
        <v>-0.27142857142857141</v>
      </c>
      <c r="AE1098"/>
    </row>
    <row r="1099" spans="1:31" x14ac:dyDescent="0.25">
      <c r="A1099">
        <v>4676</v>
      </c>
      <c r="B1099" t="s">
        <v>2905</v>
      </c>
      <c r="C1099" s="2">
        <v>43124</v>
      </c>
      <c r="D1099" s="13">
        <v>42823</v>
      </c>
      <c r="E1099" s="8">
        <f>IF(SalesData[[#This Row],[Ship Date]]&lt;SalesData[[#This Row],[Order Date]], SalesData[[#This Row],[Ship Date]], SalesData[[#This Row],[Order Date]])</f>
        <v>42823</v>
      </c>
      <c r="F1099" s="8">
        <f>IF(SalesData[[#This Row],[Ship Date]]&lt;SalesData[[#This Row],[Order Date]], SalesData[[#This Row],[Order Date]], SalesData[[#This Row],[Ship Date]])</f>
        <v>43124</v>
      </c>
      <c r="G1099" s="11">
        <f>SalesData[[#This Row],[Shipdate fixed]] - SalesData[[#This Row],[Orderdate fixed]]</f>
        <v>301</v>
      </c>
      <c r="H1099" s="11">
        <f>YEAR(SalesData[[#This Row],[Orderdate fixed]])</f>
        <v>2017</v>
      </c>
      <c r="I1099" s="11" t="str">
        <f>"Q"&amp;ROUNDUP(MONTH(SalesData[[#This Row],[Orderdate fixed]])/3,0)</f>
        <v>Q1</v>
      </c>
      <c r="J1099" s="8" t="str">
        <f>TEXT(SalesData[[#This Row],[Orderdate fixed]],"mmm")</f>
        <v>Mar</v>
      </c>
      <c r="K1099" t="s">
        <v>22</v>
      </c>
      <c r="L1099" t="s">
        <v>2906</v>
      </c>
      <c r="M1099" s="14" t="s">
        <v>2907</v>
      </c>
      <c r="N1099" t="s">
        <v>25</v>
      </c>
      <c r="O1099" t="s">
        <v>26</v>
      </c>
      <c r="P1099" t="s">
        <v>60</v>
      </c>
      <c r="Q1099" t="s">
        <v>61</v>
      </c>
      <c r="R1099" s="5">
        <v>19120</v>
      </c>
      <c r="S1099" t="s">
        <v>62</v>
      </c>
      <c r="T1099" t="s">
        <v>2107</v>
      </c>
      <c r="U1099" t="s">
        <v>31</v>
      </c>
      <c r="V1099" t="s">
        <v>53</v>
      </c>
      <c r="W1099" t="s">
        <v>2108</v>
      </c>
      <c r="X1099" s="9">
        <v>15.007999999999999</v>
      </c>
      <c r="Y1099">
        <v>2</v>
      </c>
      <c r="Z1099" s="12">
        <v>0.2</v>
      </c>
      <c r="AA1099" s="9">
        <v>1.5007999999999999</v>
      </c>
      <c r="AB1099" t="str">
        <f>IF(AND(SalesData[[#This Row],[Profit]]=0,SalesData[[#This Row],[Sales]]&gt;0),"Zero-Profit Order","OK")</f>
        <v>OK</v>
      </c>
      <c r="AC1099" s="9">
        <f>IFERROR(SalesData[[#This Row],[Profit]]/SalesData[[#This Row],[Sales]],0)</f>
        <v>0.1</v>
      </c>
      <c r="AE1099"/>
    </row>
    <row r="1100" spans="1:31" x14ac:dyDescent="0.25">
      <c r="A1100">
        <v>9757</v>
      </c>
      <c r="B1100" t="s">
        <v>4332</v>
      </c>
      <c r="C1100" s="2">
        <v>43125</v>
      </c>
      <c r="D1100" s="13">
        <v>42823</v>
      </c>
      <c r="E1100" s="8">
        <f>IF(SalesData[[#This Row],[Ship Date]]&lt;SalesData[[#This Row],[Order Date]], SalesData[[#This Row],[Ship Date]], SalesData[[#This Row],[Order Date]])</f>
        <v>42823</v>
      </c>
      <c r="F1100" s="8">
        <f>IF(SalesData[[#This Row],[Ship Date]]&lt;SalesData[[#This Row],[Order Date]], SalesData[[#This Row],[Order Date]], SalesData[[#This Row],[Ship Date]])</f>
        <v>43125</v>
      </c>
      <c r="G1100" s="11">
        <f>SalesData[[#This Row],[Shipdate fixed]] - SalesData[[#This Row],[Orderdate fixed]]</f>
        <v>302</v>
      </c>
      <c r="H1100" s="11">
        <f>YEAR(SalesData[[#This Row],[Orderdate fixed]])</f>
        <v>2017</v>
      </c>
      <c r="I1100" s="11" t="str">
        <f>"Q"&amp;ROUNDUP(MONTH(SalesData[[#This Row],[Orderdate fixed]])/3,0)</f>
        <v>Q1</v>
      </c>
      <c r="J1100" s="8" t="str">
        <f>TEXT(SalesData[[#This Row],[Orderdate fixed]],"mmm")</f>
        <v>Mar</v>
      </c>
      <c r="K1100" t="s">
        <v>22</v>
      </c>
      <c r="L1100" t="s">
        <v>162</v>
      </c>
      <c r="M1100" s="14" t="s">
        <v>163</v>
      </c>
      <c r="N1100" t="s">
        <v>25</v>
      </c>
      <c r="O1100" t="s">
        <v>26</v>
      </c>
      <c r="P1100" t="s">
        <v>616</v>
      </c>
      <c r="Q1100" t="s">
        <v>697</v>
      </c>
      <c r="R1100" s="5">
        <v>23223</v>
      </c>
      <c r="S1100" t="s">
        <v>29</v>
      </c>
      <c r="T1100" t="s">
        <v>350</v>
      </c>
      <c r="U1100" t="s">
        <v>31</v>
      </c>
      <c r="V1100" t="s">
        <v>44</v>
      </c>
      <c r="W1100" t="s">
        <v>351</v>
      </c>
      <c r="X1100" s="9">
        <v>292.10000000000002</v>
      </c>
      <c r="Y1100">
        <v>2</v>
      </c>
      <c r="Z1100" s="12">
        <v>0</v>
      </c>
      <c r="AA1100" s="9">
        <v>58.42</v>
      </c>
      <c r="AB1100" t="str">
        <f>IF(AND(SalesData[[#This Row],[Profit]]=0,SalesData[[#This Row],[Sales]]&gt;0),"Zero-Profit Order","OK")</f>
        <v>OK</v>
      </c>
      <c r="AC1100" s="9">
        <f>IFERROR(SalesData[[#This Row],[Profit]]/SalesData[[#This Row],[Sales]],0)</f>
        <v>0.19999999999999998</v>
      </c>
      <c r="AE1100"/>
    </row>
    <row r="1101" spans="1:31" x14ac:dyDescent="0.25">
      <c r="A1101">
        <v>9858</v>
      </c>
      <c r="B1101" t="s">
        <v>4356</v>
      </c>
      <c r="C1101" s="2">
        <v>43116</v>
      </c>
      <c r="D1101" s="13">
        <v>42093</v>
      </c>
      <c r="E1101" s="8">
        <f>IF(SalesData[[#This Row],[Ship Date]]&lt;SalesData[[#This Row],[Order Date]], SalesData[[#This Row],[Ship Date]], SalesData[[#This Row],[Order Date]])</f>
        <v>42093</v>
      </c>
      <c r="F1101" s="8">
        <f>IF(SalesData[[#This Row],[Ship Date]]&lt;SalesData[[#This Row],[Order Date]], SalesData[[#This Row],[Order Date]], SalesData[[#This Row],[Ship Date]])</f>
        <v>43116</v>
      </c>
      <c r="G1101" s="11">
        <f>SalesData[[#This Row],[Shipdate fixed]] - SalesData[[#This Row],[Orderdate fixed]]</f>
        <v>1023</v>
      </c>
      <c r="H1101" s="11">
        <f>YEAR(SalesData[[#This Row],[Orderdate fixed]])</f>
        <v>2015</v>
      </c>
      <c r="I1101" s="11" t="str">
        <f>"Q"&amp;ROUNDUP(MONTH(SalesData[[#This Row],[Orderdate fixed]])/3,0)</f>
        <v>Q1</v>
      </c>
      <c r="J1101" s="8" t="str">
        <f>TEXT(SalesData[[#This Row],[Orderdate fixed]],"mmm")</f>
        <v>Mar</v>
      </c>
      <c r="K1101" t="s">
        <v>38</v>
      </c>
      <c r="L1101" t="s">
        <v>604</v>
      </c>
      <c r="M1101" s="14" t="s">
        <v>605</v>
      </c>
      <c r="N1101" t="s">
        <v>81</v>
      </c>
      <c r="O1101" t="s">
        <v>26</v>
      </c>
      <c r="P1101" t="s">
        <v>176</v>
      </c>
      <c r="Q1101" t="s">
        <v>177</v>
      </c>
      <c r="R1101" s="5">
        <v>98103</v>
      </c>
      <c r="S1101" t="s">
        <v>51</v>
      </c>
      <c r="T1101" t="s">
        <v>502</v>
      </c>
      <c r="U1101" t="s">
        <v>31</v>
      </c>
      <c r="V1101" t="s">
        <v>44</v>
      </c>
      <c r="W1101" t="s">
        <v>503</v>
      </c>
      <c r="X1101" s="9">
        <v>3393.68</v>
      </c>
      <c r="Y1101">
        <v>8</v>
      </c>
      <c r="Z1101" s="12">
        <v>0</v>
      </c>
      <c r="AA1101" s="9">
        <v>610.86239999999998</v>
      </c>
      <c r="AB1101" t="str">
        <f>IF(AND(SalesData[[#This Row],[Profit]]=0,SalesData[[#This Row],[Sales]]&gt;0),"Zero-Profit Order","OK")</f>
        <v>OK</v>
      </c>
      <c r="AC1101" s="9">
        <f>IFERROR(SalesData[[#This Row],[Profit]]/SalesData[[#This Row],[Sales]],0)</f>
        <v>0.18</v>
      </c>
      <c r="AE1101"/>
    </row>
    <row r="1102" spans="1:31" x14ac:dyDescent="0.25">
      <c r="A1102">
        <v>9566</v>
      </c>
      <c r="B1102" t="s">
        <v>4293</v>
      </c>
      <c r="C1102" s="2">
        <v>43140</v>
      </c>
      <c r="D1102" s="13">
        <v>41729</v>
      </c>
      <c r="E1102" s="8">
        <f>IF(SalesData[[#This Row],[Ship Date]]&lt;SalesData[[#This Row],[Order Date]], SalesData[[#This Row],[Ship Date]], SalesData[[#This Row],[Order Date]])</f>
        <v>41729</v>
      </c>
      <c r="F1102" s="8">
        <f>IF(SalesData[[#This Row],[Ship Date]]&lt;SalesData[[#This Row],[Order Date]], SalesData[[#This Row],[Order Date]], SalesData[[#This Row],[Ship Date]])</f>
        <v>43140</v>
      </c>
      <c r="G1102" s="11">
        <f>SalesData[[#This Row],[Shipdate fixed]] - SalesData[[#This Row],[Orderdate fixed]]</f>
        <v>1411</v>
      </c>
      <c r="H1102" s="11">
        <f>YEAR(SalesData[[#This Row],[Orderdate fixed]])</f>
        <v>2014</v>
      </c>
      <c r="I1102" s="11" t="str">
        <f>"Q"&amp;ROUNDUP(MONTH(SalesData[[#This Row],[Orderdate fixed]])/3,0)</f>
        <v>Q1</v>
      </c>
      <c r="J1102" s="8" t="str">
        <f>TEXT(SalesData[[#This Row],[Orderdate fixed]],"mmm")</f>
        <v>Mar</v>
      </c>
      <c r="K1102" t="s">
        <v>407</v>
      </c>
      <c r="L1102" t="s">
        <v>3217</v>
      </c>
      <c r="M1102" s="14" t="s">
        <v>3218</v>
      </c>
      <c r="N1102" t="s">
        <v>25</v>
      </c>
      <c r="O1102" t="s">
        <v>26</v>
      </c>
      <c r="P1102" t="s">
        <v>285</v>
      </c>
      <c r="Q1102" t="s">
        <v>42</v>
      </c>
      <c r="R1102" s="5">
        <v>33614</v>
      </c>
      <c r="S1102" t="s">
        <v>29</v>
      </c>
      <c r="T1102" t="s">
        <v>311</v>
      </c>
      <c r="U1102" t="s">
        <v>31</v>
      </c>
      <c r="V1102" t="s">
        <v>35</v>
      </c>
      <c r="W1102" t="s">
        <v>312</v>
      </c>
      <c r="X1102" s="9">
        <v>1125.4880000000001</v>
      </c>
      <c r="Y1102">
        <v>7</v>
      </c>
      <c r="Z1102" s="12">
        <v>0.2</v>
      </c>
      <c r="AA1102" s="9">
        <v>98.480199999999996</v>
      </c>
      <c r="AB1102" t="str">
        <f>IF(AND(SalesData[[#This Row],[Profit]]=0,SalesData[[#This Row],[Sales]]&gt;0),"Zero-Profit Order","OK")</f>
        <v>OK</v>
      </c>
      <c r="AC1102" s="9">
        <f>IFERROR(SalesData[[#This Row],[Profit]]/SalesData[[#This Row],[Sales]],0)</f>
        <v>8.7499999999999994E-2</v>
      </c>
      <c r="AE1102"/>
    </row>
    <row r="1103" spans="1:31" x14ac:dyDescent="0.25">
      <c r="A1103">
        <v>4734</v>
      </c>
      <c r="B1103" t="s">
        <v>2920</v>
      </c>
      <c r="C1103" s="2">
        <v>43132</v>
      </c>
      <c r="D1103" s="13">
        <v>42094</v>
      </c>
      <c r="E1103" s="8">
        <f>IF(SalesData[[#This Row],[Ship Date]]&lt;SalesData[[#This Row],[Order Date]], SalesData[[#This Row],[Ship Date]], SalesData[[#This Row],[Order Date]])</f>
        <v>42094</v>
      </c>
      <c r="F1103" s="8">
        <f>IF(SalesData[[#This Row],[Ship Date]]&lt;SalesData[[#This Row],[Order Date]], SalesData[[#This Row],[Order Date]], SalesData[[#This Row],[Ship Date]])</f>
        <v>43132</v>
      </c>
      <c r="G1103" s="11">
        <f>SalesData[[#This Row],[Shipdate fixed]] - SalesData[[#This Row],[Orderdate fixed]]</f>
        <v>1038</v>
      </c>
      <c r="H1103" s="11">
        <f>YEAR(SalesData[[#This Row],[Orderdate fixed]])</f>
        <v>2015</v>
      </c>
      <c r="I1103" s="11" t="str">
        <f>"Q"&amp;ROUNDUP(MONTH(SalesData[[#This Row],[Orderdate fixed]])/3,0)</f>
        <v>Q1</v>
      </c>
      <c r="J1103" s="8" t="str">
        <f>TEXT(SalesData[[#This Row],[Orderdate fixed]],"mmm")</f>
        <v>Mar</v>
      </c>
      <c r="K1103" t="s">
        <v>22</v>
      </c>
      <c r="L1103" t="s">
        <v>2921</v>
      </c>
      <c r="M1103" s="14" t="s">
        <v>2922</v>
      </c>
      <c r="N1103" t="s">
        <v>25</v>
      </c>
      <c r="O1103" t="s">
        <v>26</v>
      </c>
      <c r="P1103" t="s">
        <v>620</v>
      </c>
      <c r="Q1103" t="s">
        <v>50</v>
      </c>
      <c r="R1103" s="5">
        <v>92105</v>
      </c>
      <c r="S1103" t="s">
        <v>51</v>
      </c>
      <c r="T1103" t="s">
        <v>2307</v>
      </c>
      <c r="U1103" t="s">
        <v>31</v>
      </c>
      <c r="V1103" t="s">
        <v>53</v>
      </c>
      <c r="W1103" t="s">
        <v>2308</v>
      </c>
      <c r="X1103" s="9">
        <v>19.920000000000002</v>
      </c>
      <c r="Y1103">
        <v>3</v>
      </c>
      <c r="Z1103" s="12">
        <v>0</v>
      </c>
      <c r="AA1103" s="9">
        <v>9.5616000000000003</v>
      </c>
      <c r="AB1103" t="str">
        <f>IF(AND(SalesData[[#This Row],[Profit]]=0,SalesData[[#This Row],[Sales]]&gt;0),"Zero-Profit Order","OK")</f>
        <v>OK</v>
      </c>
      <c r="AC1103" s="9">
        <f>IFERROR(SalesData[[#This Row],[Profit]]/SalesData[[#This Row],[Sales]],0)</f>
        <v>0.48</v>
      </c>
      <c r="AE1103"/>
    </row>
    <row r="1104" spans="1:31" x14ac:dyDescent="0.25">
      <c r="A1104">
        <v>5647</v>
      </c>
      <c r="B1104" t="s">
        <v>3210</v>
      </c>
      <c r="C1104" s="2">
        <v>41853</v>
      </c>
      <c r="D1104" s="13">
        <v>42248</v>
      </c>
      <c r="E1104" s="8">
        <f>IF(SalesData[[#This Row],[Ship Date]]&lt;SalesData[[#This Row],[Order Date]], SalesData[[#This Row],[Ship Date]], SalesData[[#This Row],[Order Date]])</f>
        <v>41853</v>
      </c>
      <c r="F1104" s="8">
        <f>IF(SalesData[[#This Row],[Ship Date]]&lt;SalesData[[#This Row],[Order Date]], SalesData[[#This Row],[Order Date]], SalesData[[#This Row],[Ship Date]])</f>
        <v>42248</v>
      </c>
      <c r="G1104" s="11">
        <f>SalesData[[#This Row],[Shipdate fixed]] - SalesData[[#This Row],[Orderdate fixed]]</f>
        <v>395</v>
      </c>
      <c r="H1104" s="11">
        <f>YEAR(SalesData[[#This Row],[Orderdate fixed]])</f>
        <v>2014</v>
      </c>
      <c r="I1104" s="11" t="str">
        <f>"Q"&amp;ROUNDUP(MONTH(SalesData[[#This Row],[Orderdate fixed]])/3,0)</f>
        <v>Q3</v>
      </c>
      <c r="J1104" s="8" t="str">
        <f>TEXT(SalesData[[#This Row],[Orderdate fixed]],"mmm")</f>
        <v>Aug</v>
      </c>
      <c r="K1104" t="s">
        <v>38</v>
      </c>
      <c r="L1104" t="s">
        <v>3122</v>
      </c>
      <c r="M1104" s="14" t="s">
        <v>3123</v>
      </c>
      <c r="N1104" t="s">
        <v>81</v>
      </c>
      <c r="O1104" t="s">
        <v>26</v>
      </c>
      <c r="P1104" t="s">
        <v>1958</v>
      </c>
      <c r="Q1104" t="s">
        <v>697</v>
      </c>
      <c r="R1104" s="5">
        <v>22304</v>
      </c>
      <c r="S1104" t="s">
        <v>29</v>
      </c>
      <c r="T1104" t="s">
        <v>1271</v>
      </c>
      <c r="U1104" t="s">
        <v>31</v>
      </c>
      <c r="V1104" t="s">
        <v>53</v>
      </c>
      <c r="W1104" t="s">
        <v>1272</v>
      </c>
      <c r="X1104" s="9">
        <v>192.22</v>
      </c>
      <c r="Y1104">
        <v>14</v>
      </c>
      <c r="Z1104" s="12">
        <v>0</v>
      </c>
      <c r="AA1104" s="9">
        <v>69.199200000000005</v>
      </c>
      <c r="AB1104" t="str">
        <f>IF(AND(SalesData[[#This Row],[Profit]]=0,SalesData[[#This Row],[Sales]]&gt;0),"Zero-Profit Order","OK")</f>
        <v>OK</v>
      </c>
      <c r="AC1104" s="9">
        <f>IFERROR(SalesData[[#This Row],[Profit]]/SalesData[[#This Row],[Sales]],0)</f>
        <v>0.36000000000000004</v>
      </c>
      <c r="AE1104"/>
    </row>
    <row r="1105" spans="1:31" x14ac:dyDescent="0.25">
      <c r="A1105">
        <v>991</v>
      </c>
      <c r="B1105" t="s">
        <v>934</v>
      </c>
      <c r="C1105" s="2">
        <v>43131</v>
      </c>
      <c r="D1105" s="13">
        <v>42094</v>
      </c>
      <c r="E1105" s="8">
        <f>IF(SalesData[[#This Row],[Ship Date]]&lt;SalesData[[#This Row],[Order Date]], SalesData[[#This Row],[Ship Date]], SalesData[[#This Row],[Order Date]])</f>
        <v>42094</v>
      </c>
      <c r="F1105" s="8">
        <f>IF(SalesData[[#This Row],[Ship Date]]&lt;SalesData[[#This Row],[Order Date]], SalesData[[#This Row],[Order Date]], SalesData[[#This Row],[Ship Date]])</f>
        <v>43131</v>
      </c>
      <c r="G1105" s="11">
        <f>SalesData[[#This Row],[Shipdate fixed]] - SalesData[[#This Row],[Orderdate fixed]]</f>
        <v>1037</v>
      </c>
      <c r="H1105" s="11">
        <f>YEAR(SalesData[[#This Row],[Orderdate fixed]])</f>
        <v>2015</v>
      </c>
      <c r="I1105" s="11" t="str">
        <f>"Q"&amp;ROUNDUP(MONTH(SalesData[[#This Row],[Orderdate fixed]])/3,0)</f>
        <v>Q1</v>
      </c>
      <c r="J1105" s="8" t="str">
        <f>TEXT(SalesData[[#This Row],[Orderdate fixed]],"mmm")</f>
        <v>Mar</v>
      </c>
      <c r="K1105" t="s">
        <v>22</v>
      </c>
      <c r="L1105" t="s">
        <v>935</v>
      </c>
      <c r="M1105" s="14" t="s">
        <v>936</v>
      </c>
      <c r="N1105" t="s">
        <v>90</v>
      </c>
      <c r="O1105" t="s">
        <v>26</v>
      </c>
      <c r="P1105" t="s">
        <v>587</v>
      </c>
      <c r="Q1105" t="s">
        <v>42</v>
      </c>
      <c r="R1105" s="5">
        <v>32216</v>
      </c>
      <c r="S1105" t="s">
        <v>29</v>
      </c>
      <c r="T1105" t="s">
        <v>363</v>
      </c>
      <c r="U1105" t="s">
        <v>31</v>
      </c>
      <c r="V1105" t="s">
        <v>35</v>
      </c>
      <c r="W1105" t="s">
        <v>364</v>
      </c>
      <c r="X1105" s="9">
        <v>1166.92</v>
      </c>
      <c r="Y1105">
        <v>5</v>
      </c>
      <c r="Z1105" s="12">
        <v>0.2</v>
      </c>
      <c r="AA1105" s="9">
        <v>131.27850000000001</v>
      </c>
      <c r="AB1105" t="str">
        <f>IF(AND(SalesData[[#This Row],[Profit]]=0,SalesData[[#This Row],[Sales]]&gt;0),"Zero-Profit Order","OK")</f>
        <v>OK</v>
      </c>
      <c r="AC1105" s="9">
        <f>IFERROR(SalesData[[#This Row],[Profit]]/SalesData[[#This Row],[Sales]],0)</f>
        <v>0.1125</v>
      </c>
      <c r="AE1105"/>
    </row>
    <row r="1106" spans="1:31" x14ac:dyDescent="0.25">
      <c r="A1106">
        <v>6564</v>
      </c>
      <c r="B1106" t="s">
        <v>3491</v>
      </c>
      <c r="C1106" s="2">
        <v>41716</v>
      </c>
      <c r="D1106" s="13">
        <v>41978</v>
      </c>
      <c r="E1106" s="8">
        <f>IF(SalesData[[#This Row],[Ship Date]]&lt;SalesData[[#This Row],[Order Date]], SalesData[[#This Row],[Ship Date]], SalesData[[#This Row],[Order Date]])</f>
        <v>41716</v>
      </c>
      <c r="F1106" s="8">
        <f>IF(SalesData[[#This Row],[Ship Date]]&lt;SalesData[[#This Row],[Order Date]], SalesData[[#This Row],[Order Date]], SalesData[[#This Row],[Ship Date]])</f>
        <v>41978</v>
      </c>
      <c r="G1106" s="11">
        <f>SalesData[[#This Row],[Shipdate fixed]] - SalesData[[#This Row],[Orderdate fixed]]</f>
        <v>262</v>
      </c>
      <c r="H1106" s="11">
        <f>YEAR(SalesData[[#This Row],[Orderdate fixed]])</f>
        <v>2014</v>
      </c>
      <c r="I1106" s="11" t="str">
        <f>"Q"&amp;ROUNDUP(MONTH(SalesData[[#This Row],[Orderdate fixed]])/3,0)</f>
        <v>Q1</v>
      </c>
      <c r="J1106" s="8" t="str">
        <f>TEXT(SalesData[[#This Row],[Orderdate fixed]],"mmm")</f>
        <v>Mar</v>
      </c>
      <c r="K1106" t="s">
        <v>38</v>
      </c>
      <c r="L1106" t="s">
        <v>1629</v>
      </c>
      <c r="M1106" s="14" t="s">
        <v>1630</v>
      </c>
      <c r="N1106" t="s">
        <v>25</v>
      </c>
      <c r="O1106" t="s">
        <v>26</v>
      </c>
      <c r="P1106" t="s">
        <v>452</v>
      </c>
      <c r="Q1106" t="s">
        <v>415</v>
      </c>
      <c r="R1106" s="5">
        <v>1841</v>
      </c>
      <c r="S1106" t="s">
        <v>62</v>
      </c>
      <c r="T1106" t="s">
        <v>2547</v>
      </c>
      <c r="U1106" t="s">
        <v>31</v>
      </c>
      <c r="V1106" t="s">
        <v>44</v>
      </c>
      <c r="W1106" t="s">
        <v>2548</v>
      </c>
      <c r="X1106" s="9">
        <v>194.25</v>
      </c>
      <c r="Y1106">
        <v>2</v>
      </c>
      <c r="Z1106" s="12">
        <v>0.3</v>
      </c>
      <c r="AA1106" s="9">
        <v>-38.85</v>
      </c>
      <c r="AB1106" t="str">
        <f>IF(AND(SalesData[[#This Row],[Profit]]=0,SalesData[[#This Row],[Sales]]&gt;0),"Zero-Profit Order","OK")</f>
        <v>OK</v>
      </c>
      <c r="AC1106" s="9">
        <f>IFERROR(SalesData[[#This Row],[Profit]]/SalesData[[#This Row],[Sales]],0)</f>
        <v>-0.2</v>
      </c>
      <c r="AE1106"/>
    </row>
    <row r="1107" spans="1:31" x14ac:dyDescent="0.25">
      <c r="A1107">
        <v>8545</v>
      </c>
      <c r="B1107" t="s">
        <v>4042</v>
      </c>
      <c r="C1107" s="2">
        <v>43119</v>
      </c>
      <c r="D1107" s="13">
        <v>42460</v>
      </c>
      <c r="E1107" s="8">
        <f>IF(SalesData[[#This Row],[Ship Date]]&lt;SalesData[[#This Row],[Order Date]], SalesData[[#This Row],[Ship Date]], SalesData[[#This Row],[Order Date]])</f>
        <v>42460</v>
      </c>
      <c r="F1107" s="8">
        <f>IF(SalesData[[#This Row],[Ship Date]]&lt;SalesData[[#This Row],[Order Date]], SalesData[[#This Row],[Order Date]], SalesData[[#This Row],[Ship Date]])</f>
        <v>43119</v>
      </c>
      <c r="G1107" s="11">
        <f>SalesData[[#This Row],[Shipdate fixed]] - SalesData[[#This Row],[Orderdate fixed]]</f>
        <v>659</v>
      </c>
      <c r="H1107" s="11">
        <f>YEAR(SalesData[[#This Row],[Orderdate fixed]])</f>
        <v>2016</v>
      </c>
      <c r="I1107" s="11" t="str">
        <f>"Q"&amp;ROUNDUP(MONTH(SalesData[[#This Row],[Orderdate fixed]])/3,0)</f>
        <v>Q1</v>
      </c>
      <c r="J1107" s="8" t="str">
        <f>TEXT(SalesData[[#This Row],[Orderdate fixed]],"mmm")</f>
        <v>Mar</v>
      </c>
      <c r="K1107" t="s">
        <v>38</v>
      </c>
      <c r="L1107" t="s">
        <v>269</v>
      </c>
      <c r="M1107" s="14" t="s">
        <v>270</v>
      </c>
      <c r="N1107" t="s">
        <v>81</v>
      </c>
      <c r="O1107" t="s">
        <v>26</v>
      </c>
      <c r="P1107" t="s">
        <v>329</v>
      </c>
      <c r="Q1107" t="s">
        <v>648</v>
      </c>
      <c r="R1107" s="5">
        <v>31907</v>
      </c>
      <c r="S1107" t="s">
        <v>29</v>
      </c>
      <c r="T1107" t="s">
        <v>2776</v>
      </c>
      <c r="U1107" t="s">
        <v>31</v>
      </c>
      <c r="V1107" t="s">
        <v>53</v>
      </c>
      <c r="W1107" t="s">
        <v>2777</v>
      </c>
      <c r="X1107" s="9">
        <v>20.239999999999998</v>
      </c>
      <c r="Y1107">
        <v>1</v>
      </c>
      <c r="Z1107" s="12">
        <v>0</v>
      </c>
      <c r="AA1107" s="9">
        <v>8.7032000000000007</v>
      </c>
      <c r="AB1107" t="str">
        <f>IF(AND(SalesData[[#This Row],[Profit]]=0,SalesData[[#This Row],[Sales]]&gt;0),"Zero-Profit Order","OK")</f>
        <v>OK</v>
      </c>
      <c r="AC1107" s="9">
        <f>IFERROR(SalesData[[#This Row],[Profit]]/SalesData[[#This Row],[Sales]],0)</f>
        <v>0.43000000000000005</v>
      </c>
      <c r="AE1107"/>
    </row>
    <row r="1108" spans="1:31" x14ac:dyDescent="0.25">
      <c r="A1108">
        <v>8546</v>
      </c>
      <c r="B1108" t="s">
        <v>4042</v>
      </c>
      <c r="C1108" s="2">
        <v>43120</v>
      </c>
      <c r="D1108" s="13">
        <v>42460</v>
      </c>
      <c r="E1108" s="8">
        <f>IF(SalesData[[#This Row],[Ship Date]]&lt;SalesData[[#This Row],[Order Date]], SalesData[[#This Row],[Ship Date]], SalesData[[#This Row],[Order Date]])</f>
        <v>42460</v>
      </c>
      <c r="F1108" s="8">
        <f>IF(SalesData[[#This Row],[Ship Date]]&lt;SalesData[[#This Row],[Order Date]], SalesData[[#This Row],[Order Date]], SalesData[[#This Row],[Ship Date]])</f>
        <v>43120</v>
      </c>
      <c r="G1108" s="11">
        <f>SalesData[[#This Row],[Shipdate fixed]] - SalesData[[#This Row],[Orderdate fixed]]</f>
        <v>660</v>
      </c>
      <c r="H1108" s="11">
        <f>YEAR(SalesData[[#This Row],[Orderdate fixed]])</f>
        <v>2016</v>
      </c>
      <c r="I1108" s="11" t="str">
        <f>"Q"&amp;ROUNDUP(MONTH(SalesData[[#This Row],[Orderdate fixed]])/3,0)</f>
        <v>Q1</v>
      </c>
      <c r="J1108" s="8" t="str">
        <f>TEXT(SalesData[[#This Row],[Orderdate fixed]],"mmm")</f>
        <v>Mar</v>
      </c>
      <c r="K1108" t="s">
        <v>38</v>
      </c>
      <c r="L1108" t="s">
        <v>269</v>
      </c>
      <c r="M1108" s="14" t="s">
        <v>270</v>
      </c>
      <c r="N1108" t="s">
        <v>81</v>
      </c>
      <c r="O1108" t="s">
        <v>26</v>
      </c>
      <c r="P1108" t="s">
        <v>329</v>
      </c>
      <c r="Q1108" t="s">
        <v>648</v>
      </c>
      <c r="R1108" s="5">
        <v>31907</v>
      </c>
      <c r="S1108" t="s">
        <v>29</v>
      </c>
      <c r="T1108" t="s">
        <v>2640</v>
      </c>
      <c r="U1108" t="s">
        <v>31</v>
      </c>
      <c r="V1108" t="s">
        <v>53</v>
      </c>
      <c r="W1108" t="s">
        <v>2641</v>
      </c>
      <c r="X1108" s="9">
        <v>39.92</v>
      </c>
      <c r="Y1108">
        <v>4</v>
      </c>
      <c r="Z1108" s="12">
        <v>0</v>
      </c>
      <c r="AA1108" s="9">
        <v>11.1776</v>
      </c>
      <c r="AB1108" t="str">
        <f>IF(AND(SalesData[[#This Row],[Profit]]=0,SalesData[[#This Row],[Sales]]&gt;0),"Zero-Profit Order","OK")</f>
        <v>OK</v>
      </c>
      <c r="AC1108" s="9">
        <f>IFERROR(SalesData[[#This Row],[Profit]]/SalesData[[#This Row],[Sales]],0)</f>
        <v>0.27999999999999997</v>
      </c>
      <c r="AE1108"/>
    </row>
    <row r="1109" spans="1:31" x14ac:dyDescent="0.25">
      <c r="A1109">
        <v>5746</v>
      </c>
      <c r="B1109" t="s">
        <v>3236</v>
      </c>
      <c r="C1109" s="2">
        <v>43129</v>
      </c>
      <c r="D1109" s="13">
        <v>42825</v>
      </c>
      <c r="E1109" s="8">
        <f>IF(SalesData[[#This Row],[Ship Date]]&lt;SalesData[[#This Row],[Order Date]], SalesData[[#This Row],[Ship Date]], SalesData[[#This Row],[Order Date]])</f>
        <v>42825</v>
      </c>
      <c r="F1109" s="8">
        <f>IF(SalesData[[#This Row],[Ship Date]]&lt;SalesData[[#This Row],[Order Date]], SalesData[[#This Row],[Order Date]], SalesData[[#This Row],[Ship Date]])</f>
        <v>43129</v>
      </c>
      <c r="G1109" s="11">
        <f>SalesData[[#This Row],[Shipdate fixed]] - SalesData[[#This Row],[Orderdate fixed]]</f>
        <v>304</v>
      </c>
      <c r="H1109" s="11">
        <f>YEAR(SalesData[[#This Row],[Orderdate fixed]])</f>
        <v>2017</v>
      </c>
      <c r="I1109" s="11" t="str">
        <f>"Q"&amp;ROUNDUP(MONTH(SalesData[[#This Row],[Orderdate fixed]])/3,0)</f>
        <v>Q1</v>
      </c>
      <c r="J1109" s="8" t="str">
        <f>TEXT(SalesData[[#This Row],[Orderdate fixed]],"mmm")</f>
        <v>Mar</v>
      </c>
      <c r="K1109" t="s">
        <v>78</v>
      </c>
      <c r="L1109" t="s">
        <v>3237</v>
      </c>
      <c r="M1109" s="14" t="s">
        <v>3238</v>
      </c>
      <c r="N1109" t="s">
        <v>81</v>
      </c>
      <c r="O1109" t="s">
        <v>26</v>
      </c>
      <c r="P1109" t="s">
        <v>1561</v>
      </c>
      <c r="Q1109" t="s">
        <v>50</v>
      </c>
      <c r="R1109" s="5">
        <v>94533</v>
      </c>
      <c r="S1109" t="s">
        <v>51</v>
      </c>
      <c r="T1109" t="s">
        <v>1992</v>
      </c>
      <c r="U1109" t="s">
        <v>31</v>
      </c>
      <c r="V1109" t="s">
        <v>53</v>
      </c>
      <c r="W1109" t="s">
        <v>1993</v>
      </c>
      <c r="X1109" s="9">
        <v>21.56</v>
      </c>
      <c r="Y1109">
        <v>7</v>
      </c>
      <c r="Z1109" s="12">
        <v>0</v>
      </c>
      <c r="AA1109" s="9">
        <v>6.8992000000000004</v>
      </c>
      <c r="AB1109" t="str">
        <f>IF(AND(SalesData[[#This Row],[Profit]]=0,SalesData[[#This Row],[Sales]]&gt;0),"Zero-Profit Order","OK")</f>
        <v>OK</v>
      </c>
      <c r="AC1109" s="9">
        <f>IFERROR(SalesData[[#This Row],[Profit]]/SalesData[[#This Row],[Sales]],0)</f>
        <v>0.32000000000000006</v>
      </c>
      <c r="AE1109"/>
    </row>
    <row r="1110" spans="1:31" x14ac:dyDescent="0.25">
      <c r="A1110">
        <v>1068</v>
      </c>
      <c r="B1110" t="s">
        <v>1003</v>
      </c>
      <c r="C1110" s="2">
        <v>41991</v>
      </c>
      <c r="D1110" s="13">
        <v>42410</v>
      </c>
      <c r="E1110" s="8">
        <f>IF(SalesData[[#This Row],[Ship Date]]&lt;SalesData[[#This Row],[Order Date]], SalesData[[#This Row],[Ship Date]], SalesData[[#This Row],[Order Date]])</f>
        <v>41991</v>
      </c>
      <c r="F1110" s="8">
        <f>IF(SalesData[[#This Row],[Ship Date]]&lt;SalesData[[#This Row],[Order Date]], SalesData[[#This Row],[Order Date]], SalesData[[#This Row],[Ship Date]])</f>
        <v>42410</v>
      </c>
      <c r="G1110" s="11">
        <f>SalesData[[#This Row],[Shipdate fixed]] - SalesData[[#This Row],[Orderdate fixed]]</f>
        <v>419</v>
      </c>
      <c r="H1110" s="11">
        <f>YEAR(SalesData[[#This Row],[Orderdate fixed]])</f>
        <v>2014</v>
      </c>
      <c r="I1110" s="11" t="str">
        <f>"Q"&amp;ROUNDUP(MONTH(SalesData[[#This Row],[Orderdate fixed]])/3,0)</f>
        <v>Q4</v>
      </c>
      <c r="J1110" s="8" t="str">
        <f>TEXT(SalesData[[#This Row],[Orderdate fixed]],"mmm")</f>
        <v>Dec</v>
      </c>
      <c r="K1110" t="s">
        <v>78</v>
      </c>
      <c r="L1110" t="s">
        <v>1004</v>
      </c>
      <c r="M1110" s="14" t="s">
        <v>1005</v>
      </c>
      <c r="N1110" t="s">
        <v>25</v>
      </c>
      <c r="O1110" t="s">
        <v>26</v>
      </c>
      <c r="P1110" t="s">
        <v>310</v>
      </c>
      <c r="Q1110" t="s">
        <v>50</v>
      </c>
      <c r="R1110" s="5">
        <v>94122</v>
      </c>
      <c r="S1110" t="s">
        <v>51</v>
      </c>
      <c r="T1110" t="s">
        <v>122</v>
      </c>
      <c r="U1110" t="s">
        <v>31</v>
      </c>
      <c r="V1110" t="s">
        <v>35</v>
      </c>
      <c r="W1110" t="s">
        <v>123</v>
      </c>
      <c r="X1110" s="9">
        <v>194.84800000000001</v>
      </c>
      <c r="Y1110">
        <v>4</v>
      </c>
      <c r="Z1110" s="12">
        <v>0.2</v>
      </c>
      <c r="AA1110" s="9">
        <v>12.178000000000001</v>
      </c>
      <c r="AB1110" t="str">
        <f>IF(AND(SalesData[[#This Row],[Profit]]=0,SalesData[[#This Row],[Sales]]&gt;0),"Zero-Profit Order","OK")</f>
        <v>OK</v>
      </c>
      <c r="AC1110" s="9">
        <f>IFERROR(SalesData[[#This Row],[Profit]]/SalesData[[#This Row],[Sales]],0)</f>
        <v>6.25E-2</v>
      </c>
      <c r="AE1110"/>
    </row>
    <row r="1111" spans="1:31" x14ac:dyDescent="0.25">
      <c r="A1111">
        <v>9808</v>
      </c>
      <c r="B1111" t="s">
        <v>4344</v>
      </c>
      <c r="C1111" s="2">
        <v>43502</v>
      </c>
      <c r="D1111" s="13">
        <v>42743</v>
      </c>
      <c r="E1111" s="8">
        <f>IF(SalesData[[#This Row],[Ship Date]]&lt;SalesData[[#This Row],[Order Date]], SalesData[[#This Row],[Ship Date]], SalesData[[#This Row],[Order Date]])</f>
        <v>42743</v>
      </c>
      <c r="F1111" s="8">
        <f>IF(SalesData[[#This Row],[Ship Date]]&lt;SalesData[[#This Row],[Order Date]], SalesData[[#This Row],[Order Date]], SalesData[[#This Row],[Ship Date]])</f>
        <v>43502</v>
      </c>
      <c r="G1111" s="11">
        <f>SalesData[[#This Row],[Shipdate fixed]] - SalesData[[#This Row],[Orderdate fixed]]</f>
        <v>759</v>
      </c>
      <c r="H1111" s="11">
        <f>YEAR(SalesData[[#This Row],[Orderdate fixed]])</f>
        <v>2017</v>
      </c>
      <c r="I1111" s="11" t="str">
        <f>"Q"&amp;ROUNDUP(MONTH(SalesData[[#This Row],[Orderdate fixed]])/3,0)</f>
        <v>Q1</v>
      </c>
      <c r="J1111" s="8" t="str">
        <f>TEXT(SalesData[[#This Row],[Orderdate fixed]],"mmm")</f>
        <v>Jan</v>
      </c>
      <c r="K1111" t="s">
        <v>22</v>
      </c>
      <c r="L1111" t="s">
        <v>1449</v>
      </c>
      <c r="M1111" s="14" t="s">
        <v>1450</v>
      </c>
      <c r="N1111" t="s">
        <v>25</v>
      </c>
      <c r="O1111" t="s">
        <v>26</v>
      </c>
      <c r="P1111" t="s">
        <v>1998</v>
      </c>
      <c r="Q1111" t="s">
        <v>1017</v>
      </c>
      <c r="R1111" s="5">
        <v>27604</v>
      </c>
      <c r="S1111" t="s">
        <v>29</v>
      </c>
      <c r="T1111" t="s">
        <v>122</v>
      </c>
      <c r="U1111" t="s">
        <v>31</v>
      </c>
      <c r="V1111" t="s">
        <v>35</v>
      </c>
      <c r="W1111" t="s">
        <v>123</v>
      </c>
      <c r="X1111" s="9">
        <v>194.84800000000001</v>
      </c>
      <c r="Y1111">
        <v>4</v>
      </c>
      <c r="Z1111" s="12">
        <v>0.2</v>
      </c>
      <c r="AA1111" s="9">
        <v>12.178000000000001</v>
      </c>
      <c r="AB1111" t="str">
        <f>IF(AND(SalesData[[#This Row],[Profit]]=0,SalesData[[#This Row],[Sales]]&gt;0),"Zero-Profit Order","OK")</f>
        <v>OK</v>
      </c>
      <c r="AC1111" s="9">
        <f>IFERROR(SalesData[[#This Row],[Profit]]/SalesData[[#This Row],[Sales]],0)</f>
        <v>6.25E-2</v>
      </c>
      <c r="AE1111"/>
    </row>
    <row r="1112" spans="1:31" x14ac:dyDescent="0.25">
      <c r="A1112">
        <v>5741</v>
      </c>
      <c r="B1112" t="s">
        <v>3236</v>
      </c>
      <c r="C1112" s="2">
        <v>43128</v>
      </c>
      <c r="D1112" s="13">
        <v>42825</v>
      </c>
      <c r="E1112" s="8">
        <f>IF(SalesData[[#This Row],[Ship Date]]&lt;SalesData[[#This Row],[Order Date]], SalesData[[#This Row],[Ship Date]], SalesData[[#This Row],[Order Date]])</f>
        <v>42825</v>
      </c>
      <c r="F1112" s="8">
        <f>IF(SalesData[[#This Row],[Ship Date]]&lt;SalesData[[#This Row],[Order Date]], SalesData[[#This Row],[Order Date]], SalesData[[#This Row],[Ship Date]])</f>
        <v>43128</v>
      </c>
      <c r="G1112" s="11">
        <f>SalesData[[#This Row],[Shipdate fixed]] - SalesData[[#This Row],[Orderdate fixed]]</f>
        <v>303</v>
      </c>
      <c r="H1112" s="11">
        <f>YEAR(SalesData[[#This Row],[Orderdate fixed]])</f>
        <v>2017</v>
      </c>
      <c r="I1112" s="11" t="str">
        <f>"Q"&amp;ROUNDUP(MONTH(SalesData[[#This Row],[Orderdate fixed]])/3,0)</f>
        <v>Q1</v>
      </c>
      <c r="J1112" s="8" t="str">
        <f>TEXT(SalesData[[#This Row],[Orderdate fixed]],"mmm")</f>
        <v>Mar</v>
      </c>
      <c r="K1112" t="s">
        <v>78</v>
      </c>
      <c r="L1112" t="s">
        <v>3237</v>
      </c>
      <c r="M1112" s="14" t="s">
        <v>3238</v>
      </c>
      <c r="N1112" t="s">
        <v>81</v>
      </c>
      <c r="O1112" t="s">
        <v>26</v>
      </c>
      <c r="P1112" t="s">
        <v>1561</v>
      </c>
      <c r="Q1112" t="s">
        <v>50</v>
      </c>
      <c r="R1112" s="5">
        <v>94533</v>
      </c>
      <c r="S1112" t="s">
        <v>51</v>
      </c>
      <c r="T1112" t="s">
        <v>924</v>
      </c>
      <c r="U1112" t="s">
        <v>31</v>
      </c>
      <c r="V1112" t="s">
        <v>53</v>
      </c>
      <c r="W1112" t="s">
        <v>925</v>
      </c>
      <c r="X1112" s="9">
        <v>26.48</v>
      </c>
      <c r="Y1112">
        <v>1</v>
      </c>
      <c r="Z1112" s="12">
        <v>0</v>
      </c>
      <c r="AA1112" s="9">
        <v>10.0624</v>
      </c>
      <c r="AB1112" t="str">
        <f>IF(AND(SalesData[[#This Row],[Profit]]=0,SalesData[[#This Row],[Sales]]&gt;0),"Zero-Profit Order","OK")</f>
        <v>OK</v>
      </c>
      <c r="AC1112" s="9">
        <f>IFERROR(SalesData[[#This Row],[Profit]]/SalesData[[#This Row],[Sales]],0)</f>
        <v>0.38</v>
      </c>
      <c r="AE1112"/>
    </row>
    <row r="1113" spans="1:31" x14ac:dyDescent="0.25">
      <c r="A1113">
        <v>2941</v>
      </c>
      <c r="B1113" t="s">
        <v>2160</v>
      </c>
      <c r="C1113" s="2">
        <v>43113</v>
      </c>
      <c r="D1113" s="13">
        <v>42825</v>
      </c>
      <c r="E1113" s="8">
        <f>IF(SalesData[[#This Row],[Ship Date]]&lt;SalesData[[#This Row],[Order Date]], SalesData[[#This Row],[Ship Date]], SalesData[[#This Row],[Order Date]])</f>
        <v>42825</v>
      </c>
      <c r="F1113" s="8">
        <f>IF(SalesData[[#This Row],[Ship Date]]&lt;SalesData[[#This Row],[Order Date]], SalesData[[#This Row],[Order Date]], SalesData[[#This Row],[Ship Date]])</f>
        <v>43113</v>
      </c>
      <c r="G1113" s="11">
        <f>SalesData[[#This Row],[Shipdate fixed]] - SalesData[[#This Row],[Orderdate fixed]]</f>
        <v>288</v>
      </c>
      <c r="H1113" s="11">
        <f>YEAR(SalesData[[#This Row],[Orderdate fixed]])</f>
        <v>2017</v>
      </c>
      <c r="I1113" s="11" t="str">
        <f>"Q"&amp;ROUNDUP(MONTH(SalesData[[#This Row],[Orderdate fixed]])/3,0)</f>
        <v>Q1</v>
      </c>
      <c r="J1113" s="8" t="str">
        <f>TEXT(SalesData[[#This Row],[Orderdate fixed]],"mmm")</f>
        <v>Mar</v>
      </c>
      <c r="K1113" t="s">
        <v>38</v>
      </c>
      <c r="L1113" t="s">
        <v>656</v>
      </c>
      <c r="M1113" s="14" t="s">
        <v>657</v>
      </c>
      <c r="N1113" t="s">
        <v>81</v>
      </c>
      <c r="O1113" t="s">
        <v>26</v>
      </c>
      <c r="P1113" t="s">
        <v>886</v>
      </c>
      <c r="Q1113" t="s">
        <v>222</v>
      </c>
      <c r="R1113" s="5">
        <v>53209</v>
      </c>
      <c r="S1113" t="s">
        <v>84</v>
      </c>
      <c r="T1113" t="s">
        <v>2161</v>
      </c>
      <c r="U1113" t="s">
        <v>31</v>
      </c>
      <c r="V1113" t="s">
        <v>35</v>
      </c>
      <c r="W1113" t="s">
        <v>2162</v>
      </c>
      <c r="X1113" s="9">
        <v>90.99</v>
      </c>
      <c r="Y1113">
        <v>1</v>
      </c>
      <c r="Z1113" s="12">
        <v>0</v>
      </c>
      <c r="AA1113" s="9">
        <v>14.558400000000001</v>
      </c>
      <c r="AB1113" t="str">
        <f>IF(AND(SalesData[[#This Row],[Profit]]=0,SalesData[[#This Row],[Sales]]&gt;0),"Zero-Profit Order","OK")</f>
        <v>OK</v>
      </c>
      <c r="AC1113" s="9">
        <f>IFERROR(SalesData[[#This Row],[Profit]]/SalesData[[#This Row],[Sales]],0)</f>
        <v>0.16</v>
      </c>
      <c r="AE1113"/>
    </row>
    <row r="1114" spans="1:31" x14ac:dyDescent="0.25">
      <c r="A1114">
        <v>1159</v>
      </c>
      <c r="B1114" t="s">
        <v>1060</v>
      </c>
      <c r="C1114" s="2">
        <v>42012</v>
      </c>
      <c r="D1114" s="13">
        <v>42558</v>
      </c>
      <c r="E1114" s="8">
        <f>IF(SalesData[[#This Row],[Ship Date]]&lt;SalesData[[#This Row],[Order Date]], SalesData[[#This Row],[Ship Date]], SalesData[[#This Row],[Order Date]])</f>
        <v>42012</v>
      </c>
      <c r="F1114" s="8">
        <f>IF(SalesData[[#This Row],[Ship Date]]&lt;SalesData[[#This Row],[Order Date]], SalesData[[#This Row],[Order Date]], SalesData[[#This Row],[Ship Date]])</f>
        <v>42558</v>
      </c>
      <c r="G1114" s="11">
        <f>SalesData[[#This Row],[Shipdate fixed]] - SalesData[[#This Row],[Orderdate fixed]]</f>
        <v>546</v>
      </c>
      <c r="H1114" s="11">
        <f>YEAR(SalesData[[#This Row],[Orderdate fixed]])</f>
        <v>2015</v>
      </c>
      <c r="I1114" s="11" t="str">
        <f>"Q"&amp;ROUNDUP(MONTH(SalesData[[#This Row],[Orderdate fixed]])/3,0)</f>
        <v>Q1</v>
      </c>
      <c r="J1114" s="8" t="str">
        <f>TEXT(SalesData[[#This Row],[Orderdate fixed]],"mmm")</f>
        <v>Jan</v>
      </c>
      <c r="K1114" t="s">
        <v>22</v>
      </c>
      <c r="L1114" t="s">
        <v>1061</v>
      </c>
      <c r="M1114" s="14" t="s">
        <v>1062</v>
      </c>
      <c r="N1114" t="s">
        <v>81</v>
      </c>
      <c r="O1114" t="s">
        <v>26</v>
      </c>
      <c r="P1114" t="s">
        <v>49</v>
      </c>
      <c r="Q1114" t="s">
        <v>50</v>
      </c>
      <c r="R1114" s="5">
        <v>90004</v>
      </c>
      <c r="S1114" t="s">
        <v>51</v>
      </c>
      <c r="T1114" t="s">
        <v>1063</v>
      </c>
      <c r="U1114" t="s">
        <v>31</v>
      </c>
      <c r="V1114" t="s">
        <v>35</v>
      </c>
      <c r="W1114" t="s">
        <v>1064</v>
      </c>
      <c r="X1114" s="9">
        <v>195.184</v>
      </c>
      <c r="Y1114">
        <v>1</v>
      </c>
      <c r="Z1114" s="12">
        <v>0.2</v>
      </c>
      <c r="AA1114" s="9">
        <v>19.5184</v>
      </c>
      <c r="AB1114" t="str">
        <f>IF(AND(SalesData[[#This Row],[Profit]]=0,SalesData[[#This Row],[Sales]]&gt;0),"Zero-Profit Order","OK")</f>
        <v>OK</v>
      </c>
      <c r="AC1114" s="9">
        <f>IFERROR(SalesData[[#This Row],[Profit]]/SalesData[[#This Row],[Sales]],0)</f>
        <v>0.1</v>
      </c>
      <c r="AE1114"/>
    </row>
    <row r="1115" spans="1:31" x14ac:dyDescent="0.25">
      <c r="A1115">
        <v>2943</v>
      </c>
      <c r="B1115" t="s">
        <v>2160</v>
      </c>
      <c r="C1115" s="2">
        <v>43115</v>
      </c>
      <c r="D1115" s="13">
        <v>42825</v>
      </c>
      <c r="E1115" s="8">
        <f>IF(SalesData[[#This Row],[Ship Date]]&lt;SalesData[[#This Row],[Order Date]], SalesData[[#This Row],[Ship Date]], SalesData[[#This Row],[Order Date]])</f>
        <v>42825</v>
      </c>
      <c r="F1115" s="8">
        <f>IF(SalesData[[#This Row],[Ship Date]]&lt;SalesData[[#This Row],[Order Date]], SalesData[[#This Row],[Order Date]], SalesData[[#This Row],[Ship Date]])</f>
        <v>43115</v>
      </c>
      <c r="G1115" s="11">
        <f>SalesData[[#This Row],[Shipdate fixed]] - SalesData[[#This Row],[Orderdate fixed]]</f>
        <v>290</v>
      </c>
      <c r="H1115" s="11">
        <f>YEAR(SalesData[[#This Row],[Orderdate fixed]])</f>
        <v>2017</v>
      </c>
      <c r="I1115" s="11" t="str">
        <f>"Q"&amp;ROUNDUP(MONTH(SalesData[[#This Row],[Orderdate fixed]])/3,0)</f>
        <v>Q1</v>
      </c>
      <c r="J1115" s="8" t="str">
        <f>TEXT(SalesData[[#This Row],[Orderdate fixed]],"mmm")</f>
        <v>Mar</v>
      </c>
      <c r="K1115" t="s">
        <v>38</v>
      </c>
      <c r="L1115" t="s">
        <v>656</v>
      </c>
      <c r="M1115" s="14" t="s">
        <v>657</v>
      </c>
      <c r="N1115" t="s">
        <v>81</v>
      </c>
      <c r="O1115" t="s">
        <v>26</v>
      </c>
      <c r="P1115" t="s">
        <v>886</v>
      </c>
      <c r="Q1115" t="s">
        <v>222</v>
      </c>
      <c r="R1115" s="5">
        <v>53209</v>
      </c>
      <c r="S1115" t="s">
        <v>84</v>
      </c>
      <c r="T1115" t="s">
        <v>1009</v>
      </c>
      <c r="U1115" t="s">
        <v>31</v>
      </c>
      <c r="V1115" t="s">
        <v>35</v>
      </c>
      <c r="W1115" t="s">
        <v>1010</v>
      </c>
      <c r="X1115" s="9">
        <v>368.97</v>
      </c>
      <c r="Y1115">
        <v>3</v>
      </c>
      <c r="Z1115" s="12">
        <v>0</v>
      </c>
      <c r="AA1115" s="9">
        <v>40.5867</v>
      </c>
      <c r="AB1115" t="str">
        <f>IF(AND(SalesData[[#This Row],[Profit]]=0,SalesData[[#This Row],[Sales]]&gt;0),"Zero-Profit Order","OK")</f>
        <v>OK</v>
      </c>
      <c r="AC1115" s="9">
        <f>IFERROR(SalesData[[#This Row],[Profit]]/SalesData[[#This Row],[Sales]],0)</f>
        <v>0.10999999999999999</v>
      </c>
      <c r="AE1115"/>
    </row>
    <row r="1116" spans="1:31" x14ac:dyDescent="0.25">
      <c r="A1116">
        <v>2942</v>
      </c>
      <c r="B1116" t="s">
        <v>2160</v>
      </c>
      <c r="C1116" s="2">
        <v>43114</v>
      </c>
      <c r="D1116" s="13">
        <v>42825</v>
      </c>
      <c r="E1116" s="8">
        <f>IF(SalesData[[#This Row],[Ship Date]]&lt;SalesData[[#This Row],[Order Date]], SalesData[[#This Row],[Ship Date]], SalesData[[#This Row],[Order Date]])</f>
        <v>42825</v>
      </c>
      <c r="F1116" s="8">
        <f>IF(SalesData[[#This Row],[Ship Date]]&lt;SalesData[[#This Row],[Order Date]], SalesData[[#This Row],[Order Date]], SalesData[[#This Row],[Ship Date]])</f>
        <v>43114</v>
      </c>
      <c r="G1116" s="11">
        <f>SalesData[[#This Row],[Shipdate fixed]] - SalesData[[#This Row],[Orderdate fixed]]</f>
        <v>289</v>
      </c>
      <c r="H1116" s="11">
        <f>YEAR(SalesData[[#This Row],[Orderdate fixed]])</f>
        <v>2017</v>
      </c>
      <c r="I1116" s="11" t="str">
        <f>"Q"&amp;ROUNDUP(MONTH(SalesData[[#This Row],[Orderdate fixed]])/3,0)</f>
        <v>Q1</v>
      </c>
      <c r="J1116" s="8" t="str">
        <f>TEXT(SalesData[[#This Row],[Orderdate fixed]],"mmm")</f>
        <v>Mar</v>
      </c>
      <c r="K1116" t="s">
        <v>38</v>
      </c>
      <c r="L1116" t="s">
        <v>656</v>
      </c>
      <c r="M1116" s="14" t="s">
        <v>657</v>
      </c>
      <c r="N1116" t="s">
        <v>81</v>
      </c>
      <c r="O1116" t="s">
        <v>26</v>
      </c>
      <c r="P1116" t="s">
        <v>886</v>
      </c>
      <c r="Q1116" t="s">
        <v>222</v>
      </c>
      <c r="R1116" s="5">
        <v>53209</v>
      </c>
      <c r="S1116" t="s">
        <v>84</v>
      </c>
      <c r="T1116" t="s">
        <v>797</v>
      </c>
      <c r="U1116" t="s">
        <v>31</v>
      </c>
      <c r="V1116" t="s">
        <v>35</v>
      </c>
      <c r="W1116" t="s">
        <v>798</v>
      </c>
      <c r="X1116" s="9">
        <v>1526.56</v>
      </c>
      <c r="Y1116">
        <v>7</v>
      </c>
      <c r="Z1116" s="12">
        <v>0</v>
      </c>
      <c r="AA1116" s="9">
        <v>427.43680000000001</v>
      </c>
      <c r="AB1116" t="str">
        <f>IF(AND(SalesData[[#This Row],[Profit]]=0,SalesData[[#This Row],[Sales]]&gt;0),"Zero-Profit Order","OK")</f>
        <v>OK</v>
      </c>
      <c r="AC1116" s="9">
        <f>IFERROR(SalesData[[#This Row],[Profit]]/SalesData[[#This Row],[Sales]],0)</f>
        <v>0.28000000000000003</v>
      </c>
      <c r="AE1116"/>
    </row>
    <row r="1117" spans="1:31" x14ac:dyDescent="0.25">
      <c r="A1117">
        <v>7534</v>
      </c>
      <c r="B1117" t="s">
        <v>3759</v>
      </c>
      <c r="C1117" s="2">
        <v>43047</v>
      </c>
      <c r="D1117" s="13">
        <v>42738</v>
      </c>
      <c r="E1117" s="8">
        <f>IF(SalesData[[#This Row],[Ship Date]]&lt;SalesData[[#This Row],[Order Date]], SalesData[[#This Row],[Ship Date]], SalesData[[#This Row],[Order Date]])</f>
        <v>42738</v>
      </c>
      <c r="F1117" s="8">
        <f>IF(SalesData[[#This Row],[Ship Date]]&lt;SalesData[[#This Row],[Order Date]], SalesData[[#This Row],[Order Date]], SalesData[[#This Row],[Ship Date]])</f>
        <v>43047</v>
      </c>
      <c r="G1117" s="11">
        <f>SalesData[[#This Row],[Shipdate fixed]] - SalesData[[#This Row],[Orderdate fixed]]</f>
        <v>309</v>
      </c>
      <c r="H1117" s="11">
        <f>YEAR(SalesData[[#This Row],[Orderdate fixed]])</f>
        <v>2017</v>
      </c>
      <c r="I1117" s="11" t="str">
        <f>"Q"&amp;ROUNDUP(MONTH(SalesData[[#This Row],[Orderdate fixed]])/3,0)</f>
        <v>Q1</v>
      </c>
      <c r="J1117" s="8" t="str">
        <f>TEXT(SalesData[[#This Row],[Orderdate fixed]],"mmm")</f>
        <v>Jan</v>
      </c>
      <c r="K1117" t="s">
        <v>38</v>
      </c>
      <c r="L1117" t="s">
        <v>3329</v>
      </c>
      <c r="M1117" s="14" t="s">
        <v>3330</v>
      </c>
      <c r="N1117" t="s">
        <v>25</v>
      </c>
      <c r="O1117" t="s">
        <v>26</v>
      </c>
      <c r="P1117" t="s">
        <v>3760</v>
      </c>
      <c r="Q1117" t="s">
        <v>1017</v>
      </c>
      <c r="R1117" s="5">
        <v>27834</v>
      </c>
      <c r="S1117" t="s">
        <v>29</v>
      </c>
      <c r="T1117" t="s">
        <v>1009</v>
      </c>
      <c r="U1117" t="s">
        <v>31</v>
      </c>
      <c r="V1117" t="s">
        <v>35</v>
      </c>
      <c r="W1117" t="s">
        <v>1010</v>
      </c>
      <c r="X1117" s="9">
        <v>196.78399999999999</v>
      </c>
      <c r="Y1117">
        <v>2</v>
      </c>
      <c r="Z1117" s="12">
        <v>0.2</v>
      </c>
      <c r="AA1117" s="9">
        <v>-22.138200000000001</v>
      </c>
      <c r="AB1117" t="str">
        <f>IF(AND(SalesData[[#This Row],[Profit]]=0,SalesData[[#This Row],[Sales]]&gt;0),"Zero-Profit Order","OK")</f>
        <v>OK</v>
      </c>
      <c r="AC1117" s="9">
        <f>IFERROR(SalesData[[#This Row],[Profit]]/SalesData[[#This Row],[Sales]],0)</f>
        <v>-0.11250000000000002</v>
      </c>
      <c r="AE1117"/>
    </row>
    <row r="1118" spans="1:31" x14ac:dyDescent="0.25">
      <c r="A1118">
        <v>355</v>
      </c>
      <c r="B1118" t="s">
        <v>394</v>
      </c>
      <c r="C1118" s="2">
        <v>42130</v>
      </c>
      <c r="D1118" s="13">
        <v>42473</v>
      </c>
      <c r="E1118" s="8">
        <f>IF(SalesData[[#This Row],[Ship Date]]&lt;SalesData[[#This Row],[Order Date]], SalesData[[#This Row],[Ship Date]], SalesData[[#This Row],[Order Date]])</f>
        <v>42130</v>
      </c>
      <c r="F1118" s="8">
        <f>IF(SalesData[[#This Row],[Ship Date]]&lt;SalesData[[#This Row],[Order Date]], SalesData[[#This Row],[Order Date]], SalesData[[#This Row],[Ship Date]])</f>
        <v>42473</v>
      </c>
      <c r="G1118" s="11">
        <f>SalesData[[#This Row],[Shipdate fixed]] - SalesData[[#This Row],[Orderdate fixed]]</f>
        <v>343</v>
      </c>
      <c r="H1118" s="11">
        <f>YEAR(SalesData[[#This Row],[Orderdate fixed]])</f>
        <v>2015</v>
      </c>
      <c r="I1118" s="11" t="str">
        <f>"Q"&amp;ROUNDUP(MONTH(SalesData[[#This Row],[Orderdate fixed]])/3,0)</f>
        <v>Q2</v>
      </c>
      <c r="J1118" s="8" t="str">
        <f>TEXT(SalesData[[#This Row],[Orderdate fixed]],"mmm")</f>
        <v>May</v>
      </c>
      <c r="K1118" t="s">
        <v>38</v>
      </c>
      <c r="L1118" t="s">
        <v>395</v>
      </c>
      <c r="M1118" s="14" t="s">
        <v>396</v>
      </c>
      <c r="N1118" t="s">
        <v>25</v>
      </c>
      <c r="O1118" t="s">
        <v>26</v>
      </c>
      <c r="P1118" t="s">
        <v>158</v>
      </c>
      <c r="Q1118" t="s">
        <v>109</v>
      </c>
      <c r="R1118" s="5">
        <v>10035</v>
      </c>
      <c r="S1118" t="s">
        <v>62</v>
      </c>
      <c r="T1118" t="s">
        <v>397</v>
      </c>
      <c r="U1118" t="s">
        <v>31</v>
      </c>
      <c r="V1118" t="s">
        <v>32</v>
      </c>
      <c r="W1118" t="s">
        <v>398</v>
      </c>
      <c r="X1118" s="9">
        <v>388.70400000000001</v>
      </c>
      <c r="Y1118">
        <v>6</v>
      </c>
      <c r="Z1118" s="12">
        <v>0.2</v>
      </c>
      <c r="AA1118" s="9">
        <v>-4.8587999999999996</v>
      </c>
      <c r="AB1118" t="str">
        <f>IF(AND(SalesData[[#This Row],[Profit]]=0,SalesData[[#This Row],[Sales]]&gt;0),"Zero-Profit Order","OK")</f>
        <v>OK</v>
      </c>
      <c r="AC1118" s="9">
        <f>IFERROR(SalesData[[#This Row],[Profit]]/SalesData[[#This Row],[Sales]],0)</f>
        <v>-1.2499999999999999E-2</v>
      </c>
      <c r="AE1118"/>
    </row>
    <row r="1119" spans="1:31" x14ac:dyDescent="0.25">
      <c r="A1119">
        <v>704</v>
      </c>
      <c r="B1119" t="s">
        <v>708</v>
      </c>
      <c r="C1119" s="2">
        <v>41933</v>
      </c>
      <c r="D1119" s="13">
        <v>42108</v>
      </c>
      <c r="E1119" s="8">
        <f>IF(SalesData[[#This Row],[Ship Date]]&lt;SalesData[[#This Row],[Order Date]], SalesData[[#This Row],[Ship Date]], SalesData[[#This Row],[Order Date]])</f>
        <v>41933</v>
      </c>
      <c r="F1119" s="8">
        <f>IF(SalesData[[#This Row],[Ship Date]]&lt;SalesData[[#This Row],[Order Date]], SalesData[[#This Row],[Order Date]], SalesData[[#This Row],[Ship Date]])</f>
        <v>42108</v>
      </c>
      <c r="G1119" s="11">
        <f>SalesData[[#This Row],[Shipdate fixed]] - SalesData[[#This Row],[Orderdate fixed]]</f>
        <v>175</v>
      </c>
      <c r="H1119" s="11">
        <f>YEAR(SalesData[[#This Row],[Orderdate fixed]])</f>
        <v>2014</v>
      </c>
      <c r="I1119" s="11" t="str">
        <f>"Q"&amp;ROUNDUP(MONTH(SalesData[[#This Row],[Orderdate fixed]])/3,0)</f>
        <v>Q4</v>
      </c>
      <c r="J1119" s="8" t="str">
        <f>TEXT(SalesData[[#This Row],[Orderdate fixed]],"mmm")</f>
        <v>Oct</v>
      </c>
      <c r="K1119" t="s">
        <v>38</v>
      </c>
      <c r="L1119" t="s">
        <v>709</v>
      </c>
      <c r="M1119" s="14" t="s">
        <v>710</v>
      </c>
      <c r="N1119" t="s">
        <v>25</v>
      </c>
      <c r="O1119" t="s">
        <v>26</v>
      </c>
      <c r="P1119" t="s">
        <v>711</v>
      </c>
      <c r="Q1119" t="s">
        <v>50</v>
      </c>
      <c r="R1119" s="5">
        <v>90805</v>
      </c>
      <c r="S1119" t="s">
        <v>51</v>
      </c>
      <c r="T1119" t="s">
        <v>712</v>
      </c>
      <c r="U1119" t="s">
        <v>31</v>
      </c>
      <c r="V1119" t="s">
        <v>44</v>
      </c>
      <c r="W1119" t="s">
        <v>713</v>
      </c>
      <c r="X1119" s="9">
        <v>369.91199999999998</v>
      </c>
      <c r="Y1119">
        <v>3</v>
      </c>
      <c r="Z1119" s="12">
        <v>0.2</v>
      </c>
      <c r="AA1119" s="9">
        <v>-13.871700000000001</v>
      </c>
      <c r="AB1119" t="str">
        <f>IF(AND(SalesData[[#This Row],[Profit]]=0,SalesData[[#This Row],[Sales]]&gt;0),"Zero-Profit Order","OK")</f>
        <v>OK</v>
      </c>
      <c r="AC1119" s="9">
        <f>IFERROR(SalesData[[#This Row],[Profit]]/SalesData[[#This Row],[Sales]],0)</f>
        <v>-3.7500000000000006E-2</v>
      </c>
      <c r="AE1119"/>
    </row>
    <row r="1120" spans="1:31" x14ac:dyDescent="0.25">
      <c r="A1120">
        <v>4196</v>
      </c>
      <c r="B1120" t="s">
        <v>2718</v>
      </c>
      <c r="C1120" s="2">
        <v>42131</v>
      </c>
      <c r="D1120" s="13">
        <v>42474</v>
      </c>
      <c r="E1120" s="8">
        <f>IF(SalesData[[#This Row],[Ship Date]]&lt;SalesData[[#This Row],[Order Date]], SalesData[[#This Row],[Ship Date]], SalesData[[#This Row],[Order Date]])</f>
        <v>42131</v>
      </c>
      <c r="F1120" s="8">
        <f>IF(SalesData[[#This Row],[Ship Date]]&lt;SalesData[[#This Row],[Order Date]], SalesData[[#This Row],[Order Date]], SalesData[[#This Row],[Ship Date]])</f>
        <v>42474</v>
      </c>
      <c r="G1120" s="11">
        <f>SalesData[[#This Row],[Shipdate fixed]] - SalesData[[#This Row],[Orderdate fixed]]</f>
        <v>343</v>
      </c>
      <c r="H1120" s="11">
        <f>YEAR(SalesData[[#This Row],[Orderdate fixed]])</f>
        <v>2015</v>
      </c>
      <c r="I1120" s="11" t="str">
        <f>"Q"&amp;ROUNDUP(MONTH(SalesData[[#This Row],[Orderdate fixed]])/3,0)</f>
        <v>Q2</v>
      </c>
      <c r="J1120" s="8" t="str">
        <f>TEXT(SalesData[[#This Row],[Orderdate fixed]],"mmm")</f>
        <v>May</v>
      </c>
      <c r="K1120" t="s">
        <v>38</v>
      </c>
      <c r="L1120" t="s">
        <v>1635</v>
      </c>
      <c r="M1120" s="14" t="s">
        <v>1636</v>
      </c>
      <c r="N1120" t="s">
        <v>25</v>
      </c>
      <c r="O1120" t="s">
        <v>26</v>
      </c>
      <c r="P1120" t="s">
        <v>49</v>
      </c>
      <c r="Q1120" t="s">
        <v>50</v>
      </c>
      <c r="R1120" s="5">
        <v>90032</v>
      </c>
      <c r="S1120" t="s">
        <v>51</v>
      </c>
      <c r="T1120" t="s">
        <v>783</v>
      </c>
      <c r="U1120" t="s">
        <v>31</v>
      </c>
      <c r="V1120" t="s">
        <v>53</v>
      </c>
      <c r="W1120" t="s">
        <v>784</v>
      </c>
      <c r="X1120" s="9">
        <v>24.7</v>
      </c>
      <c r="Y1120">
        <v>5</v>
      </c>
      <c r="Z1120" s="12">
        <v>0</v>
      </c>
      <c r="AA1120" s="9">
        <v>10.374000000000001</v>
      </c>
      <c r="AB1120" t="str">
        <f>IF(AND(SalesData[[#This Row],[Profit]]=0,SalesData[[#This Row],[Sales]]&gt;0),"Zero-Profit Order","OK")</f>
        <v>OK</v>
      </c>
      <c r="AC1120" s="9">
        <f>IFERROR(SalesData[[#This Row],[Profit]]/SalesData[[#This Row],[Sales]],0)</f>
        <v>0.42000000000000004</v>
      </c>
      <c r="AE1120"/>
    </row>
    <row r="1121" spans="1:31" x14ac:dyDescent="0.25">
      <c r="A1121">
        <v>7362</v>
      </c>
      <c r="B1121" t="s">
        <v>3716</v>
      </c>
      <c r="C1121" s="2">
        <v>42195</v>
      </c>
      <c r="D1121" s="13">
        <v>42474</v>
      </c>
      <c r="E1121" s="8">
        <f>IF(SalesData[[#This Row],[Ship Date]]&lt;SalesData[[#This Row],[Order Date]], SalesData[[#This Row],[Ship Date]], SalesData[[#This Row],[Order Date]])</f>
        <v>42195</v>
      </c>
      <c r="F1121" s="8">
        <f>IF(SalesData[[#This Row],[Ship Date]]&lt;SalesData[[#This Row],[Order Date]], SalesData[[#This Row],[Order Date]], SalesData[[#This Row],[Ship Date]])</f>
        <v>42474</v>
      </c>
      <c r="G1121" s="11">
        <f>SalesData[[#This Row],[Shipdate fixed]] - SalesData[[#This Row],[Orderdate fixed]]</f>
        <v>279</v>
      </c>
      <c r="H1121" s="11">
        <f>YEAR(SalesData[[#This Row],[Orderdate fixed]])</f>
        <v>2015</v>
      </c>
      <c r="I1121" s="11" t="str">
        <f>"Q"&amp;ROUNDUP(MONTH(SalesData[[#This Row],[Orderdate fixed]])/3,0)</f>
        <v>Q3</v>
      </c>
      <c r="J1121" s="8" t="str">
        <f>TEXT(SalesData[[#This Row],[Orderdate fixed]],"mmm")</f>
        <v>Jul</v>
      </c>
      <c r="K1121" t="s">
        <v>78</v>
      </c>
      <c r="L1121" t="s">
        <v>1987</v>
      </c>
      <c r="M1121" s="14" t="s">
        <v>1988</v>
      </c>
      <c r="N1121" t="s">
        <v>25</v>
      </c>
      <c r="O1121" t="s">
        <v>26</v>
      </c>
      <c r="P1121" t="s">
        <v>49</v>
      </c>
      <c r="Q1121" t="s">
        <v>50</v>
      </c>
      <c r="R1121" s="5">
        <v>90036</v>
      </c>
      <c r="S1121" t="s">
        <v>51</v>
      </c>
      <c r="T1121" t="s">
        <v>491</v>
      </c>
      <c r="U1121" t="s">
        <v>31</v>
      </c>
      <c r="V1121" t="s">
        <v>35</v>
      </c>
      <c r="W1121" t="s">
        <v>492</v>
      </c>
      <c r="X1121" s="9">
        <v>194.352</v>
      </c>
      <c r="Y1121">
        <v>3</v>
      </c>
      <c r="Z1121" s="12">
        <v>0.2</v>
      </c>
      <c r="AA1121" s="9">
        <v>-36.441000000000003</v>
      </c>
      <c r="AB1121" t="str">
        <f>IF(AND(SalesData[[#This Row],[Profit]]=0,SalesData[[#This Row],[Sales]]&gt;0),"Zero-Profit Order","OK")</f>
        <v>OK</v>
      </c>
      <c r="AC1121" s="9">
        <f>IFERROR(SalesData[[#This Row],[Profit]]/SalesData[[#This Row],[Sales]],0)</f>
        <v>-0.1875</v>
      </c>
      <c r="AE1121"/>
    </row>
    <row r="1122" spans="1:31" x14ac:dyDescent="0.25">
      <c r="A1122">
        <v>5400</v>
      </c>
      <c r="B1122" t="s">
        <v>3128</v>
      </c>
      <c r="C1122" s="2">
        <v>42151</v>
      </c>
      <c r="D1122" s="13">
        <v>42474</v>
      </c>
      <c r="E1122" s="8">
        <f>IF(SalesData[[#This Row],[Ship Date]]&lt;SalesData[[#This Row],[Order Date]], SalesData[[#This Row],[Ship Date]], SalesData[[#This Row],[Order Date]])</f>
        <v>42151</v>
      </c>
      <c r="F1122" s="8">
        <f>IF(SalesData[[#This Row],[Ship Date]]&lt;SalesData[[#This Row],[Order Date]], SalesData[[#This Row],[Order Date]], SalesData[[#This Row],[Ship Date]])</f>
        <v>42474</v>
      </c>
      <c r="G1122" s="11">
        <f>SalesData[[#This Row],[Shipdate fixed]] - SalesData[[#This Row],[Orderdate fixed]]</f>
        <v>323</v>
      </c>
      <c r="H1122" s="11">
        <f>YEAR(SalesData[[#This Row],[Orderdate fixed]])</f>
        <v>2015</v>
      </c>
      <c r="I1122" s="11" t="str">
        <f>"Q"&amp;ROUNDUP(MONTH(SalesData[[#This Row],[Orderdate fixed]])/3,0)</f>
        <v>Q2</v>
      </c>
      <c r="J1122" s="8" t="str">
        <f>TEXT(SalesData[[#This Row],[Orderdate fixed]],"mmm")</f>
        <v>May</v>
      </c>
      <c r="K1122" t="s">
        <v>38</v>
      </c>
      <c r="L1122" t="s">
        <v>2016</v>
      </c>
      <c r="M1122" s="14" t="s">
        <v>2017</v>
      </c>
      <c r="N1122" t="s">
        <v>25</v>
      </c>
      <c r="O1122" t="s">
        <v>26</v>
      </c>
      <c r="P1122" t="s">
        <v>49</v>
      </c>
      <c r="Q1122" t="s">
        <v>50</v>
      </c>
      <c r="R1122" s="5">
        <v>90004</v>
      </c>
      <c r="S1122" t="s">
        <v>51</v>
      </c>
      <c r="T1122" t="s">
        <v>30</v>
      </c>
      <c r="U1122" t="s">
        <v>31</v>
      </c>
      <c r="V1122" t="s">
        <v>32</v>
      </c>
      <c r="W1122" t="s">
        <v>33</v>
      </c>
      <c r="X1122" s="9">
        <v>556.66499999999996</v>
      </c>
      <c r="Y1122">
        <v>5</v>
      </c>
      <c r="Z1122" s="12">
        <v>0.15</v>
      </c>
      <c r="AA1122" s="9">
        <v>6.5490000000000004</v>
      </c>
      <c r="AB1122" t="str">
        <f>IF(AND(SalesData[[#This Row],[Profit]]=0,SalesData[[#This Row],[Sales]]&gt;0),"Zero-Profit Order","OK")</f>
        <v>OK</v>
      </c>
      <c r="AC1122" s="9">
        <f>IFERROR(SalesData[[#This Row],[Profit]]/SalesData[[#This Row],[Sales]],0)</f>
        <v>1.1764705882352943E-2</v>
      </c>
      <c r="AE1122"/>
    </row>
    <row r="1123" spans="1:31" x14ac:dyDescent="0.25">
      <c r="A1123">
        <v>1980</v>
      </c>
      <c r="B1123" t="s">
        <v>1600</v>
      </c>
      <c r="C1123" s="2">
        <v>43152</v>
      </c>
      <c r="D1123" s="13">
        <v>42474</v>
      </c>
      <c r="E1123" s="8">
        <f>IF(SalesData[[#This Row],[Ship Date]]&lt;SalesData[[#This Row],[Order Date]], SalesData[[#This Row],[Ship Date]], SalesData[[#This Row],[Order Date]])</f>
        <v>42474</v>
      </c>
      <c r="F1123" s="8">
        <f>IF(SalesData[[#This Row],[Ship Date]]&lt;SalesData[[#This Row],[Order Date]], SalesData[[#This Row],[Order Date]], SalesData[[#This Row],[Ship Date]])</f>
        <v>43152</v>
      </c>
      <c r="G1123" s="11">
        <f>SalesData[[#This Row],[Shipdate fixed]] - SalesData[[#This Row],[Orderdate fixed]]</f>
        <v>678</v>
      </c>
      <c r="H1123" s="11">
        <f>YEAR(SalesData[[#This Row],[Orderdate fixed]])</f>
        <v>2016</v>
      </c>
      <c r="I1123" s="11" t="str">
        <f>"Q"&amp;ROUNDUP(MONTH(SalesData[[#This Row],[Orderdate fixed]])/3,0)</f>
        <v>Q2</v>
      </c>
      <c r="J1123" s="8" t="str">
        <f>TEXT(SalesData[[#This Row],[Orderdate fixed]],"mmm")</f>
        <v>Apr</v>
      </c>
      <c r="K1123" t="s">
        <v>407</v>
      </c>
      <c r="L1123" t="s">
        <v>1196</v>
      </c>
      <c r="M1123" s="14" t="s">
        <v>1197</v>
      </c>
      <c r="N1123" t="s">
        <v>25</v>
      </c>
      <c r="O1123" t="s">
        <v>26</v>
      </c>
      <c r="P1123" t="s">
        <v>1283</v>
      </c>
      <c r="Q1123" t="s">
        <v>501</v>
      </c>
      <c r="R1123" s="5">
        <v>85301</v>
      </c>
      <c r="S1123" t="s">
        <v>51</v>
      </c>
      <c r="T1123" t="s">
        <v>363</v>
      </c>
      <c r="U1123" t="s">
        <v>31</v>
      </c>
      <c r="V1123" t="s">
        <v>35</v>
      </c>
      <c r="W1123" t="s">
        <v>364</v>
      </c>
      <c r="X1123" s="9">
        <v>933.53599999999994</v>
      </c>
      <c r="Y1123">
        <v>4</v>
      </c>
      <c r="Z1123" s="12">
        <v>0.2</v>
      </c>
      <c r="AA1123" s="9">
        <v>105.0228</v>
      </c>
      <c r="AB1123" t="str">
        <f>IF(AND(SalesData[[#This Row],[Profit]]=0,SalesData[[#This Row],[Sales]]&gt;0),"Zero-Profit Order","OK")</f>
        <v>OK</v>
      </c>
      <c r="AC1123" s="9">
        <f>IFERROR(SalesData[[#This Row],[Profit]]/SalesData[[#This Row],[Sales]],0)</f>
        <v>0.11250000000000002</v>
      </c>
      <c r="AE1123"/>
    </row>
    <row r="1124" spans="1:31" x14ac:dyDescent="0.25">
      <c r="A1124">
        <v>7563</v>
      </c>
      <c r="B1124" t="s">
        <v>3769</v>
      </c>
      <c r="C1124" s="2">
        <v>42031</v>
      </c>
      <c r="D1124" s="13">
        <v>42560</v>
      </c>
      <c r="E1124" s="8">
        <f>IF(SalesData[[#This Row],[Ship Date]]&lt;SalesData[[#This Row],[Order Date]], SalesData[[#This Row],[Ship Date]], SalesData[[#This Row],[Order Date]])</f>
        <v>42031</v>
      </c>
      <c r="F1124" s="8">
        <f>IF(SalesData[[#This Row],[Ship Date]]&lt;SalesData[[#This Row],[Order Date]], SalesData[[#This Row],[Order Date]], SalesData[[#This Row],[Ship Date]])</f>
        <v>42560</v>
      </c>
      <c r="G1124" s="11">
        <f>SalesData[[#This Row],[Shipdate fixed]] - SalesData[[#This Row],[Orderdate fixed]]</f>
        <v>529</v>
      </c>
      <c r="H1124" s="11">
        <f>YEAR(SalesData[[#This Row],[Orderdate fixed]])</f>
        <v>2015</v>
      </c>
      <c r="I1124" s="11" t="str">
        <f>"Q"&amp;ROUNDUP(MONTH(SalesData[[#This Row],[Orderdate fixed]])/3,0)</f>
        <v>Q1</v>
      </c>
      <c r="J1124" s="8" t="str">
        <f>TEXT(SalesData[[#This Row],[Orderdate fixed]],"mmm")</f>
        <v>Jan</v>
      </c>
      <c r="K1124" t="s">
        <v>38</v>
      </c>
      <c r="L1124" t="s">
        <v>3770</v>
      </c>
      <c r="M1124" s="14" t="s">
        <v>3771</v>
      </c>
      <c r="N1124" t="s">
        <v>25</v>
      </c>
      <c r="O1124" t="s">
        <v>26</v>
      </c>
      <c r="P1124" t="s">
        <v>120</v>
      </c>
      <c r="Q1124" t="s">
        <v>121</v>
      </c>
      <c r="R1124" s="5">
        <v>60610</v>
      </c>
      <c r="S1124" t="s">
        <v>84</v>
      </c>
      <c r="T1124" t="s">
        <v>2724</v>
      </c>
      <c r="U1124" t="s">
        <v>31</v>
      </c>
      <c r="V1124" t="s">
        <v>32</v>
      </c>
      <c r="W1124" t="s">
        <v>2725</v>
      </c>
      <c r="X1124" s="9">
        <v>198.744</v>
      </c>
      <c r="Y1124">
        <v>4</v>
      </c>
      <c r="Z1124" s="12">
        <v>0.3</v>
      </c>
      <c r="AA1124" s="9">
        <v>0</v>
      </c>
      <c r="AB1124" t="str">
        <f>IF(AND(SalesData[[#This Row],[Profit]]=0,SalesData[[#This Row],[Sales]]&gt;0),"Zero-Profit Order","OK")</f>
        <v>Zero-Profit Order</v>
      </c>
      <c r="AC1124" s="9">
        <f>IFERROR(SalesData[[#This Row],[Profit]]/SalesData[[#This Row],[Sales]],0)</f>
        <v>0</v>
      </c>
      <c r="AE1124"/>
    </row>
    <row r="1125" spans="1:31" x14ac:dyDescent="0.25">
      <c r="A1125">
        <v>5789</v>
      </c>
      <c r="B1125" t="s">
        <v>3258</v>
      </c>
      <c r="C1125" s="2">
        <v>42428</v>
      </c>
      <c r="D1125" s="13">
        <v>42839</v>
      </c>
      <c r="E1125" s="8">
        <f>IF(SalesData[[#This Row],[Ship Date]]&lt;SalesData[[#This Row],[Order Date]], SalesData[[#This Row],[Ship Date]], SalesData[[#This Row],[Order Date]])</f>
        <v>42428</v>
      </c>
      <c r="F1125" s="8">
        <f>IF(SalesData[[#This Row],[Ship Date]]&lt;SalesData[[#This Row],[Order Date]], SalesData[[#This Row],[Order Date]], SalesData[[#This Row],[Ship Date]])</f>
        <v>42839</v>
      </c>
      <c r="G1125" s="11">
        <f>SalesData[[#This Row],[Shipdate fixed]] - SalesData[[#This Row],[Orderdate fixed]]</f>
        <v>411</v>
      </c>
      <c r="H1125" s="11">
        <f>YEAR(SalesData[[#This Row],[Orderdate fixed]])</f>
        <v>2016</v>
      </c>
      <c r="I1125" s="11" t="str">
        <f>"Q"&amp;ROUNDUP(MONTH(SalesData[[#This Row],[Orderdate fixed]])/3,0)</f>
        <v>Q1</v>
      </c>
      <c r="J1125" s="8" t="str">
        <f>TEXT(SalesData[[#This Row],[Orderdate fixed]],"mmm")</f>
        <v>Feb</v>
      </c>
      <c r="K1125" t="s">
        <v>22</v>
      </c>
      <c r="L1125" t="s">
        <v>3259</v>
      </c>
      <c r="M1125" s="14" t="s">
        <v>3260</v>
      </c>
      <c r="N1125" t="s">
        <v>81</v>
      </c>
      <c r="O1125" t="s">
        <v>26</v>
      </c>
      <c r="P1125" t="s">
        <v>587</v>
      </c>
      <c r="Q1125" t="s">
        <v>42</v>
      </c>
      <c r="R1125" s="5">
        <v>32216</v>
      </c>
      <c r="S1125" t="s">
        <v>29</v>
      </c>
      <c r="T1125" t="s">
        <v>1992</v>
      </c>
      <c r="U1125" t="s">
        <v>31</v>
      </c>
      <c r="V1125" t="s">
        <v>53</v>
      </c>
      <c r="W1125" t="s">
        <v>1993</v>
      </c>
      <c r="X1125" s="9">
        <v>12.32</v>
      </c>
      <c r="Y1125">
        <v>5</v>
      </c>
      <c r="Z1125" s="12">
        <v>0.2</v>
      </c>
      <c r="AA1125" s="9">
        <v>1.8480000000000001</v>
      </c>
      <c r="AB1125" t="str">
        <f>IF(AND(SalesData[[#This Row],[Profit]]=0,SalesData[[#This Row],[Sales]]&gt;0),"Zero-Profit Order","OK")</f>
        <v>OK</v>
      </c>
      <c r="AC1125" s="9">
        <f>IFERROR(SalesData[[#This Row],[Profit]]/SalesData[[#This Row],[Sales]],0)</f>
        <v>0.15</v>
      </c>
      <c r="AE1125"/>
    </row>
    <row r="1126" spans="1:31" x14ac:dyDescent="0.25">
      <c r="A1126">
        <v>7425</v>
      </c>
      <c r="B1126" t="s">
        <v>3729</v>
      </c>
      <c r="C1126" s="2">
        <v>42429</v>
      </c>
      <c r="D1126" s="13">
        <v>42839</v>
      </c>
      <c r="E1126" s="8">
        <f>IF(SalesData[[#This Row],[Ship Date]]&lt;SalesData[[#This Row],[Order Date]], SalesData[[#This Row],[Ship Date]], SalesData[[#This Row],[Order Date]])</f>
        <v>42429</v>
      </c>
      <c r="F1126" s="8">
        <f>IF(SalesData[[#This Row],[Ship Date]]&lt;SalesData[[#This Row],[Order Date]], SalesData[[#This Row],[Order Date]], SalesData[[#This Row],[Ship Date]])</f>
        <v>42839</v>
      </c>
      <c r="G1126" s="11">
        <f>SalesData[[#This Row],[Shipdate fixed]] - SalesData[[#This Row],[Orderdate fixed]]</f>
        <v>410</v>
      </c>
      <c r="H1126" s="11">
        <f>YEAR(SalesData[[#This Row],[Orderdate fixed]])</f>
        <v>2016</v>
      </c>
      <c r="I1126" s="11" t="str">
        <f>"Q"&amp;ROUNDUP(MONTH(SalesData[[#This Row],[Orderdate fixed]])/3,0)</f>
        <v>Q1</v>
      </c>
      <c r="J1126" s="8" t="str">
        <f>TEXT(SalesData[[#This Row],[Orderdate fixed]],"mmm")</f>
        <v>Feb</v>
      </c>
      <c r="K1126" t="s">
        <v>38</v>
      </c>
      <c r="L1126" t="s">
        <v>246</v>
      </c>
      <c r="M1126" s="14" t="s">
        <v>247</v>
      </c>
      <c r="N1126" t="s">
        <v>25</v>
      </c>
      <c r="O1126" t="s">
        <v>26</v>
      </c>
      <c r="P1126" t="s">
        <v>60</v>
      </c>
      <c r="Q1126" t="s">
        <v>61</v>
      </c>
      <c r="R1126" s="5">
        <v>19143</v>
      </c>
      <c r="S1126" t="s">
        <v>62</v>
      </c>
      <c r="T1126" t="s">
        <v>851</v>
      </c>
      <c r="U1126" t="s">
        <v>31</v>
      </c>
      <c r="V1126" t="s">
        <v>53</v>
      </c>
      <c r="W1126" t="s">
        <v>852</v>
      </c>
      <c r="X1126" s="9">
        <v>36.671999999999997</v>
      </c>
      <c r="Y1126">
        <v>3</v>
      </c>
      <c r="Z1126" s="12">
        <v>0.2</v>
      </c>
      <c r="AA1126" s="9">
        <v>6.4176000000000002</v>
      </c>
      <c r="AB1126" t="str">
        <f>IF(AND(SalesData[[#This Row],[Profit]]=0,SalesData[[#This Row],[Sales]]&gt;0),"Zero-Profit Order","OK")</f>
        <v>OK</v>
      </c>
      <c r="AC1126" s="9">
        <f>IFERROR(SalesData[[#This Row],[Profit]]/SalesData[[#This Row],[Sales]],0)</f>
        <v>0.17500000000000002</v>
      </c>
      <c r="AE1126"/>
    </row>
    <row r="1127" spans="1:31" x14ac:dyDescent="0.25">
      <c r="A1127">
        <v>7658</v>
      </c>
      <c r="B1127" t="s">
        <v>3799</v>
      </c>
      <c r="C1127" s="2">
        <v>43157</v>
      </c>
      <c r="D1127" s="13">
        <v>41744</v>
      </c>
      <c r="E1127" s="8">
        <f>IF(SalesData[[#This Row],[Ship Date]]&lt;SalesData[[#This Row],[Order Date]], SalesData[[#This Row],[Ship Date]], SalesData[[#This Row],[Order Date]])</f>
        <v>41744</v>
      </c>
      <c r="F1127" s="8">
        <f>IF(SalesData[[#This Row],[Ship Date]]&lt;SalesData[[#This Row],[Order Date]], SalesData[[#This Row],[Order Date]], SalesData[[#This Row],[Ship Date]])</f>
        <v>43157</v>
      </c>
      <c r="G1127" s="11">
        <f>SalesData[[#This Row],[Shipdate fixed]] - SalesData[[#This Row],[Orderdate fixed]]</f>
        <v>1413</v>
      </c>
      <c r="H1127" s="11">
        <f>YEAR(SalesData[[#This Row],[Orderdate fixed]])</f>
        <v>2014</v>
      </c>
      <c r="I1127" s="11" t="str">
        <f>"Q"&amp;ROUNDUP(MONTH(SalesData[[#This Row],[Orderdate fixed]])/3,0)</f>
        <v>Q2</v>
      </c>
      <c r="J1127" s="8" t="str">
        <f>TEXT(SalesData[[#This Row],[Orderdate fixed]],"mmm")</f>
        <v>Apr</v>
      </c>
      <c r="K1127" t="s">
        <v>407</v>
      </c>
      <c r="L1127" t="s">
        <v>118</v>
      </c>
      <c r="M1127" s="14" t="s">
        <v>119</v>
      </c>
      <c r="N1127" t="s">
        <v>90</v>
      </c>
      <c r="O1127" t="s">
        <v>26</v>
      </c>
      <c r="P1127" t="s">
        <v>49</v>
      </c>
      <c r="Q1127" t="s">
        <v>50</v>
      </c>
      <c r="R1127" s="5">
        <v>90049</v>
      </c>
      <c r="S1127" t="s">
        <v>51</v>
      </c>
      <c r="T1127" t="s">
        <v>336</v>
      </c>
      <c r="U1127" t="s">
        <v>31</v>
      </c>
      <c r="V1127" t="s">
        <v>53</v>
      </c>
      <c r="W1127" t="s">
        <v>337</v>
      </c>
      <c r="X1127" s="9">
        <v>187.76</v>
      </c>
      <c r="Y1127">
        <v>4</v>
      </c>
      <c r="Z1127" s="12">
        <v>0</v>
      </c>
      <c r="AA1127" s="9">
        <v>76.9816</v>
      </c>
      <c r="AB1127" t="str">
        <f>IF(AND(SalesData[[#This Row],[Profit]]=0,SalesData[[#This Row],[Sales]]&gt;0),"Zero-Profit Order","OK")</f>
        <v>OK</v>
      </c>
      <c r="AC1127" s="9">
        <f>IFERROR(SalesData[[#This Row],[Profit]]/SalesData[[#This Row],[Sales]],0)</f>
        <v>0.41000000000000003</v>
      </c>
      <c r="AE1127"/>
    </row>
    <row r="1128" spans="1:31" x14ac:dyDescent="0.25">
      <c r="A1128">
        <v>5039</v>
      </c>
      <c r="B1128" t="s">
        <v>3005</v>
      </c>
      <c r="C1128" s="2">
        <v>41959</v>
      </c>
      <c r="D1128" s="13">
        <v>42345</v>
      </c>
      <c r="E1128" s="8">
        <f>IF(SalesData[[#This Row],[Ship Date]]&lt;SalesData[[#This Row],[Order Date]], SalesData[[#This Row],[Ship Date]], SalesData[[#This Row],[Order Date]])</f>
        <v>41959</v>
      </c>
      <c r="F1128" s="8">
        <f>IF(SalesData[[#This Row],[Ship Date]]&lt;SalesData[[#This Row],[Order Date]], SalesData[[#This Row],[Order Date]], SalesData[[#This Row],[Ship Date]])</f>
        <v>42345</v>
      </c>
      <c r="G1128" s="11">
        <f>SalesData[[#This Row],[Shipdate fixed]] - SalesData[[#This Row],[Orderdate fixed]]</f>
        <v>386</v>
      </c>
      <c r="H1128" s="11">
        <f>YEAR(SalesData[[#This Row],[Orderdate fixed]])</f>
        <v>2014</v>
      </c>
      <c r="I1128" s="11" t="str">
        <f>"Q"&amp;ROUNDUP(MONTH(SalesData[[#This Row],[Orderdate fixed]])/3,0)</f>
        <v>Q4</v>
      </c>
      <c r="J1128" s="8" t="str">
        <f>TEXT(SalesData[[#This Row],[Orderdate fixed]],"mmm")</f>
        <v>Nov</v>
      </c>
      <c r="K1128" t="s">
        <v>78</v>
      </c>
      <c r="L1128" t="s">
        <v>1298</v>
      </c>
      <c r="M1128" s="14" t="s">
        <v>1299</v>
      </c>
      <c r="N1128" t="s">
        <v>81</v>
      </c>
      <c r="O1128" t="s">
        <v>26</v>
      </c>
      <c r="P1128" t="s">
        <v>183</v>
      </c>
      <c r="Q1128" t="s">
        <v>184</v>
      </c>
      <c r="R1128" s="5">
        <v>19805</v>
      </c>
      <c r="S1128" t="s">
        <v>62</v>
      </c>
      <c r="T1128" t="s">
        <v>888</v>
      </c>
      <c r="U1128" t="s">
        <v>31</v>
      </c>
      <c r="V1128" t="s">
        <v>44</v>
      </c>
      <c r="W1128" t="s">
        <v>889</v>
      </c>
      <c r="X1128" s="9">
        <v>199.83600000000001</v>
      </c>
      <c r="Y1128">
        <v>4</v>
      </c>
      <c r="Z1128" s="12">
        <v>0.3</v>
      </c>
      <c r="AA1128" s="9">
        <v>-37.112400000000001</v>
      </c>
      <c r="AB1128" t="str">
        <f>IF(AND(SalesData[[#This Row],[Profit]]=0,SalesData[[#This Row],[Sales]]&gt;0),"Zero-Profit Order","OK")</f>
        <v>OK</v>
      </c>
      <c r="AC1128" s="9">
        <f>IFERROR(SalesData[[#This Row],[Profit]]/SalesData[[#This Row],[Sales]],0)</f>
        <v>-0.18571428571428572</v>
      </c>
      <c r="AE1128"/>
    </row>
    <row r="1129" spans="1:31" x14ac:dyDescent="0.25">
      <c r="A1129">
        <v>9526</v>
      </c>
      <c r="B1129" t="s">
        <v>4275</v>
      </c>
      <c r="C1129" s="2">
        <v>42335</v>
      </c>
      <c r="D1129" s="13">
        <v>42898</v>
      </c>
      <c r="E1129" s="8">
        <f>IF(SalesData[[#This Row],[Ship Date]]&lt;SalesData[[#This Row],[Order Date]], SalesData[[#This Row],[Ship Date]], SalesData[[#This Row],[Order Date]])</f>
        <v>42335</v>
      </c>
      <c r="F1129" s="8">
        <f>IF(SalesData[[#This Row],[Ship Date]]&lt;SalesData[[#This Row],[Order Date]], SalesData[[#This Row],[Order Date]], SalesData[[#This Row],[Ship Date]])</f>
        <v>42898</v>
      </c>
      <c r="G1129" s="11">
        <f>SalesData[[#This Row],[Shipdate fixed]] - SalesData[[#This Row],[Orderdate fixed]]</f>
        <v>563</v>
      </c>
      <c r="H1129" s="11">
        <f>YEAR(SalesData[[#This Row],[Orderdate fixed]])</f>
        <v>2015</v>
      </c>
      <c r="I1129" s="11" t="str">
        <f>"Q"&amp;ROUNDUP(MONTH(SalesData[[#This Row],[Orderdate fixed]])/3,0)</f>
        <v>Q4</v>
      </c>
      <c r="J1129" s="8" t="str">
        <f>TEXT(SalesData[[#This Row],[Orderdate fixed]],"mmm")</f>
        <v>Nov</v>
      </c>
      <c r="K1129" t="s">
        <v>78</v>
      </c>
      <c r="L1129" t="s">
        <v>4276</v>
      </c>
      <c r="M1129" s="14" t="s">
        <v>4277</v>
      </c>
      <c r="N1129" t="s">
        <v>90</v>
      </c>
      <c r="O1129" t="s">
        <v>26</v>
      </c>
      <c r="P1129" t="s">
        <v>176</v>
      </c>
      <c r="Q1129" t="s">
        <v>177</v>
      </c>
      <c r="R1129" s="5">
        <v>98115</v>
      </c>
      <c r="S1129" t="s">
        <v>51</v>
      </c>
      <c r="T1129" t="s">
        <v>1104</v>
      </c>
      <c r="U1129" t="s">
        <v>31</v>
      </c>
      <c r="V1129" t="s">
        <v>53</v>
      </c>
      <c r="W1129" t="s">
        <v>1105</v>
      </c>
      <c r="X1129" s="9">
        <v>199.9</v>
      </c>
      <c r="Y1129">
        <v>5</v>
      </c>
      <c r="Z1129" s="12">
        <v>0</v>
      </c>
      <c r="AA1129" s="9">
        <v>39.979999999999997</v>
      </c>
      <c r="AB1129" t="str">
        <f>IF(AND(SalesData[[#This Row],[Profit]]=0,SalesData[[#This Row],[Sales]]&gt;0),"Zero-Profit Order","OK")</f>
        <v>OK</v>
      </c>
      <c r="AC1129" s="9">
        <f>IFERROR(SalesData[[#This Row],[Profit]]/SalesData[[#This Row],[Sales]],0)</f>
        <v>0.19999999999999998</v>
      </c>
      <c r="AE1129"/>
    </row>
    <row r="1130" spans="1:31" x14ac:dyDescent="0.25">
      <c r="A1130">
        <v>9428</v>
      </c>
      <c r="B1130" t="s">
        <v>4255</v>
      </c>
      <c r="C1130" s="2">
        <v>42806</v>
      </c>
      <c r="D1130" s="13">
        <v>41651</v>
      </c>
      <c r="E1130" s="8">
        <f>IF(SalesData[[#This Row],[Ship Date]]&lt;SalesData[[#This Row],[Order Date]], SalesData[[#This Row],[Ship Date]], SalesData[[#This Row],[Order Date]])</f>
        <v>41651</v>
      </c>
      <c r="F1130" s="8">
        <f>IF(SalesData[[#This Row],[Ship Date]]&lt;SalesData[[#This Row],[Order Date]], SalesData[[#This Row],[Order Date]], SalesData[[#This Row],[Ship Date]])</f>
        <v>42806</v>
      </c>
      <c r="G1130" s="11">
        <f>SalesData[[#This Row],[Shipdate fixed]] - SalesData[[#This Row],[Orderdate fixed]]</f>
        <v>1155</v>
      </c>
      <c r="H1130" s="11">
        <f>YEAR(SalesData[[#This Row],[Orderdate fixed]])</f>
        <v>2014</v>
      </c>
      <c r="I1130" s="11" t="str">
        <f>"Q"&amp;ROUNDUP(MONTH(SalesData[[#This Row],[Orderdate fixed]])/3,0)</f>
        <v>Q1</v>
      </c>
      <c r="J1130" s="8" t="str">
        <f>TEXT(SalesData[[#This Row],[Orderdate fixed]],"mmm")</f>
        <v>Jan</v>
      </c>
      <c r="K1130" t="s">
        <v>38</v>
      </c>
      <c r="L1130" t="s">
        <v>2677</v>
      </c>
      <c r="M1130" s="14" t="s">
        <v>2678</v>
      </c>
      <c r="N1130" t="s">
        <v>81</v>
      </c>
      <c r="O1130" t="s">
        <v>26</v>
      </c>
      <c r="P1130" t="s">
        <v>2935</v>
      </c>
      <c r="Q1130" t="s">
        <v>109</v>
      </c>
      <c r="R1130" s="5">
        <v>14215</v>
      </c>
      <c r="S1130" t="s">
        <v>62</v>
      </c>
      <c r="T1130" t="s">
        <v>1104</v>
      </c>
      <c r="U1130" t="s">
        <v>31</v>
      </c>
      <c r="V1130" t="s">
        <v>53</v>
      </c>
      <c r="W1130" t="s">
        <v>1105</v>
      </c>
      <c r="X1130" s="9">
        <v>199.9</v>
      </c>
      <c r="Y1130">
        <v>5</v>
      </c>
      <c r="Z1130" s="12">
        <v>0</v>
      </c>
      <c r="AA1130" s="9">
        <v>39.979999999999997</v>
      </c>
      <c r="AB1130" t="str">
        <f>IF(AND(SalesData[[#This Row],[Profit]]=0,SalesData[[#This Row],[Sales]]&gt;0),"Zero-Profit Order","OK")</f>
        <v>OK</v>
      </c>
      <c r="AC1130" s="9">
        <f>IFERROR(SalesData[[#This Row],[Profit]]/SalesData[[#This Row],[Sales]],0)</f>
        <v>0.19999999999999998</v>
      </c>
      <c r="AE1130"/>
    </row>
    <row r="1131" spans="1:31" x14ac:dyDescent="0.25">
      <c r="A1131">
        <v>2282</v>
      </c>
      <c r="B1131" t="s">
        <v>1786</v>
      </c>
      <c r="C1131" s="2">
        <v>42636</v>
      </c>
      <c r="D1131" s="13">
        <v>42777</v>
      </c>
      <c r="E1131" s="8">
        <f>IF(SalesData[[#This Row],[Ship Date]]&lt;SalesData[[#This Row],[Order Date]], SalesData[[#This Row],[Ship Date]], SalesData[[#This Row],[Order Date]])</f>
        <v>42636</v>
      </c>
      <c r="F1131" s="8">
        <f>IF(SalesData[[#This Row],[Ship Date]]&lt;SalesData[[#This Row],[Order Date]], SalesData[[#This Row],[Order Date]], SalesData[[#This Row],[Ship Date]])</f>
        <v>42777</v>
      </c>
      <c r="G1131" s="11">
        <f>SalesData[[#This Row],[Shipdate fixed]] - SalesData[[#This Row],[Orderdate fixed]]</f>
        <v>141</v>
      </c>
      <c r="H1131" s="11">
        <f>YEAR(SalesData[[#This Row],[Orderdate fixed]])</f>
        <v>2016</v>
      </c>
      <c r="I1131" s="11" t="str">
        <f>"Q"&amp;ROUNDUP(MONTH(SalesData[[#This Row],[Orderdate fixed]])/3,0)</f>
        <v>Q3</v>
      </c>
      <c r="J1131" s="8" t="str">
        <f>TEXT(SalesData[[#This Row],[Orderdate fixed]],"mmm")</f>
        <v>Sep</v>
      </c>
      <c r="K1131" t="s">
        <v>78</v>
      </c>
      <c r="L1131" t="s">
        <v>1787</v>
      </c>
      <c r="M1131" s="14" t="s">
        <v>1788</v>
      </c>
      <c r="N1131" t="s">
        <v>25</v>
      </c>
      <c r="O1131" t="s">
        <v>26</v>
      </c>
      <c r="P1131" t="s">
        <v>176</v>
      </c>
      <c r="Q1131" t="s">
        <v>177</v>
      </c>
      <c r="R1131" s="5">
        <v>98115</v>
      </c>
      <c r="S1131" t="s">
        <v>51</v>
      </c>
      <c r="T1131" t="s">
        <v>1117</v>
      </c>
      <c r="U1131" t="s">
        <v>31</v>
      </c>
      <c r="V1131" t="s">
        <v>32</v>
      </c>
      <c r="W1131" t="s">
        <v>1118</v>
      </c>
      <c r="X1131" s="9">
        <v>199.98</v>
      </c>
      <c r="Y1131">
        <v>2</v>
      </c>
      <c r="Z1131" s="12">
        <v>0</v>
      </c>
      <c r="AA1131" s="9">
        <v>37.996200000000002</v>
      </c>
      <c r="AB1131" t="str">
        <f>IF(AND(SalesData[[#This Row],[Profit]]=0,SalesData[[#This Row],[Sales]]&gt;0),"Zero-Profit Order","OK")</f>
        <v>OK</v>
      </c>
      <c r="AC1131" s="9">
        <f>IFERROR(SalesData[[#This Row],[Profit]]/SalesData[[#This Row],[Sales]],0)</f>
        <v>0.19000000000000003</v>
      </c>
      <c r="AE1131"/>
    </row>
    <row r="1132" spans="1:31" x14ac:dyDescent="0.25">
      <c r="A1132">
        <v>5263</v>
      </c>
      <c r="B1132" t="s">
        <v>3083</v>
      </c>
      <c r="C1132" s="2">
        <v>41721</v>
      </c>
      <c r="D1132" s="13">
        <v>41921</v>
      </c>
      <c r="E1132" s="8">
        <f>IF(SalesData[[#This Row],[Ship Date]]&lt;SalesData[[#This Row],[Order Date]], SalesData[[#This Row],[Ship Date]], SalesData[[#This Row],[Order Date]])</f>
        <v>41721</v>
      </c>
      <c r="F1132" s="8">
        <f>IF(SalesData[[#This Row],[Ship Date]]&lt;SalesData[[#This Row],[Order Date]], SalesData[[#This Row],[Order Date]], SalesData[[#This Row],[Ship Date]])</f>
        <v>41921</v>
      </c>
      <c r="G1132" s="11">
        <f>SalesData[[#This Row],[Shipdate fixed]] - SalesData[[#This Row],[Orderdate fixed]]</f>
        <v>200</v>
      </c>
      <c r="H1132" s="11">
        <f>YEAR(SalesData[[#This Row],[Orderdate fixed]])</f>
        <v>2014</v>
      </c>
      <c r="I1132" s="11" t="str">
        <f>"Q"&amp;ROUNDUP(MONTH(SalesData[[#This Row],[Orderdate fixed]])/3,0)</f>
        <v>Q1</v>
      </c>
      <c r="J1132" s="8" t="str">
        <f>TEXT(SalesData[[#This Row],[Orderdate fixed]],"mmm")</f>
        <v>Mar</v>
      </c>
      <c r="K1132" t="s">
        <v>78</v>
      </c>
      <c r="L1132" t="s">
        <v>1205</v>
      </c>
      <c r="M1132" s="14" t="s">
        <v>1206</v>
      </c>
      <c r="N1132" t="s">
        <v>90</v>
      </c>
      <c r="O1132" t="s">
        <v>26</v>
      </c>
      <c r="P1132" t="s">
        <v>91</v>
      </c>
      <c r="Q1132" t="s">
        <v>83</v>
      </c>
      <c r="R1132" s="5">
        <v>77036</v>
      </c>
      <c r="S1132" t="s">
        <v>84</v>
      </c>
      <c r="T1132" t="s">
        <v>903</v>
      </c>
      <c r="U1132" t="s">
        <v>31</v>
      </c>
      <c r="V1132" t="s">
        <v>44</v>
      </c>
      <c r="W1132" t="s">
        <v>904</v>
      </c>
      <c r="X1132" s="9">
        <v>200.79499999999999</v>
      </c>
      <c r="Y1132">
        <v>1</v>
      </c>
      <c r="Z1132" s="12">
        <v>0.3</v>
      </c>
      <c r="AA1132" s="9">
        <v>-22.948</v>
      </c>
      <c r="AB1132" t="str">
        <f>IF(AND(SalesData[[#This Row],[Profit]]=0,SalesData[[#This Row],[Sales]]&gt;0),"Zero-Profit Order","OK")</f>
        <v>OK</v>
      </c>
      <c r="AC1132" s="9">
        <f>IFERROR(SalesData[[#This Row],[Profit]]/SalesData[[#This Row],[Sales]],0)</f>
        <v>-0.1142857142857143</v>
      </c>
      <c r="AE1132"/>
    </row>
    <row r="1133" spans="1:31" x14ac:dyDescent="0.25">
      <c r="A1133">
        <v>6719</v>
      </c>
      <c r="B1133" t="s">
        <v>3537</v>
      </c>
      <c r="C1133" s="2">
        <v>42132</v>
      </c>
      <c r="D1133" s="13">
        <v>42475</v>
      </c>
      <c r="E1133" s="8">
        <f>IF(SalesData[[#This Row],[Ship Date]]&lt;SalesData[[#This Row],[Order Date]], SalesData[[#This Row],[Ship Date]], SalesData[[#This Row],[Order Date]])</f>
        <v>42132</v>
      </c>
      <c r="F1133" s="8">
        <f>IF(SalesData[[#This Row],[Ship Date]]&lt;SalesData[[#This Row],[Order Date]], SalesData[[#This Row],[Order Date]], SalesData[[#This Row],[Ship Date]])</f>
        <v>42475</v>
      </c>
      <c r="G1133" s="11">
        <f>SalesData[[#This Row],[Shipdate fixed]] - SalesData[[#This Row],[Orderdate fixed]]</f>
        <v>343</v>
      </c>
      <c r="H1133" s="11">
        <f>YEAR(SalesData[[#This Row],[Orderdate fixed]])</f>
        <v>2015</v>
      </c>
      <c r="I1133" s="11" t="str">
        <f>"Q"&amp;ROUNDUP(MONTH(SalesData[[#This Row],[Orderdate fixed]])/3,0)</f>
        <v>Q2</v>
      </c>
      <c r="J1133" s="8" t="str">
        <f>TEXT(SalesData[[#This Row],[Orderdate fixed]],"mmm")</f>
        <v>May</v>
      </c>
      <c r="K1133" t="s">
        <v>38</v>
      </c>
      <c r="L1133" t="s">
        <v>729</v>
      </c>
      <c r="M1133" s="14" t="s">
        <v>730</v>
      </c>
      <c r="N1133" t="s">
        <v>90</v>
      </c>
      <c r="O1133" t="s">
        <v>26</v>
      </c>
      <c r="P1133" t="s">
        <v>3538</v>
      </c>
      <c r="Q1133" t="s">
        <v>1039</v>
      </c>
      <c r="R1133" s="5">
        <v>71901</v>
      </c>
      <c r="S1133" t="s">
        <v>29</v>
      </c>
      <c r="T1133" t="s">
        <v>1104</v>
      </c>
      <c r="U1133" t="s">
        <v>31</v>
      </c>
      <c r="V1133" t="s">
        <v>53</v>
      </c>
      <c r="W1133" t="s">
        <v>1105</v>
      </c>
      <c r="X1133" s="9">
        <v>159.91999999999999</v>
      </c>
      <c r="Y1133">
        <v>4</v>
      </c>
      <c r="Z1133" s="12">
        <v>0</v>
      </c>
      <c r="AA1133" s="9">
        <v>31.984000000000002</v>
      </c>
      <c r="AB1133" t="str">
        <f>IF(AND(SalesData[[#This Row],[Profit]]=0,SalesData[[#This Row],[Sales]]&gt;0),"Zero-Profit Order","OK")</f>
        <v>OK</v>
      </c>
      <c r="AC1133" s="9">
        <f>IFERROR(SalesData[[#This Row],[Profit]]/SalesData[[#This Row],[Sales]],0)</f>
        <v>0.20000000000000004</v>
      </c>
      <c r="AE1133"/>
    </row>
    <row r="1134" spans="1:31" x14ac:dyDescent="0.25">
      <c r="A1134">
        <v>2848</v>
      </c>
      <c r="B1134" t="s">
        <v>2104</v>
      </c>
      <c r="C1134" s="2">
        <v>42378</v>
      </c>
      <c r="D1134" s="13">
        <v>42840</v>
      </c>
      <c r="E1134" s="8">
        <f>IF(SalesData[[#This Row],[Ship Date]]&lt;SalesData[[#This Row],[Order Date]], SalesData[[#This Row],[Ship Date]], SalesData[[#This Row],[Order Date]])</f>
        <v>42378</v>
      </c>
      <c r="F1134" s="8">
        <f>IF(SalesData[[#This Row],[Ship Date]]&lt;SalesData[[#This Row],[Order Date]], SalesData[[#This Row],[Order Date]], SalesData[[#This Row],[Ship Date]])</f>
        <v>42840</v>
      </c>
      <c r="G1134" s="11">
        <f>SalesData[[#This Row],[Shipdate fixed]] - SalesData[[#This Row],[Orderdate fixed]]</f>
        <v>462</v>
      </c>
      <c r="H1134" s="11">
        <f>YEAR(SalesData[[#This Row],[Orderdate fixed]])</f>
        <v>2016</v>
      </c>
      <c r="I1134" s="11" t="str">
        <f>"Q"&amp;ROUNDUP(MONTH(SalesData[[#This Row],[Orderdate fixed]])/3,0)</f>
        <v>Q1</v>
      </c>
      <c r="J1134" s="8" t="str">
        <f>TEXT(SalesData[[#This Row],[Orderdate fixed]],"mmm")</f>
        <v>Jan</v>
      </c>
      <c r="K1134" t="s">
        <v>38</v>
      </c>
      <c r="L1134" t="s">
        <v>2105</v>
      </c>
      <c r="M1134" s="14" t="s">
        <v>2106</v>
      </c>
      <c r="N1134" t="s">
        <v>81</v>
      </c>
      <c r="O1134" t="s">
        <v>26</v>
      </c>
      <c r="P1134" t="s">
        <v>1798</v>
      </c>
      <c r="Q1134" t="s">
        <v>648</v>
      </c>
      <c r="R1134" s="5">
        <v>30076</v>
      </c>
      <c r="S1134" t="s">
        <v>29</v>
      </c>
      <c r="T1134" t="s">
        <v>2107</v>
      </c>
      <c r="U1134" t="s">
        <v>31</v>
      </c>
      <c r="V1134" t="s">
        <v>53</v>
      </c>
      <c r="W1134" t="s">
        <v>2108</v>
      </c>
      <c r="X1134" s="9">
        <v>56.28</v>
      </c>
      <c r="Y1134">
        <v>6</v>
      </c>
      <c r="Z1134" s="12">
        <v>0</v>
      </c>
      <c r="AA1134" s="9">
        <v>15.7584</v>
      </c>
      <c r="AB1134" t="str">
        <f>IF(AND(SalesData[[#This Row],[Profit]]=0,SalesData[[#This Row],[Sales]]&gt;0),"Zero-Profit Order","OK")</f>
        <v>OK</v>
      </c>
      <c r="AC1134" s="9">
        <f>IFERROR(SalesData[[#This Row],[Profit]]/SalesData[[#This Row],[Sales]],0)</f>
        <v>0.27999999999999997</v>
      </c>
      <c r="AE1134"/>
    </row>
    <row r="1135" spans="1:31" x14ac:dyDescent="0.25">
      <c r="A1135">
        <v>1130</v>
      </c>
      <c r="B1135" t="s">
        <v>1040</v>
      </c>
      <c r="C1135" s="2">
        <v>42196</v>
      </c>
      <c r="D1135" s="13">
        <v>42476</v>
      </c>
      <c r="E1135" s="8">
        <f>IF(SalesData[[#This Row],[Ship Date]]&lt;SalesData[[#This Row],[Order Date]], SalesData[[#This Row],[Ship Date]], SalesData[[#This Row],[Order Date]])</f>
        <v>42196</v>
      </c>
      <c r="F1135" s="8">
        <f>IF(SalesData[[#This Row],[Ship Date]]&lt;SalesData[[#This Row],[Order Date]], SalesData[[#This Row],[Order Date]], SalesData[[#This Row],[Ship Date]])</f>
        <v>42476</v>
      </c>
      <c r="G1135" s="11">
        <f>SalesData[[#This Row],[Shipdate fixed]] - SalesData[[#This Row],[Orderdate fixed]]</f>
        <v>280</v>
      </c>
      <c r="H1135" s="11">
        <f>YEAR(SalesData[[#This Row],[Orderdate fixed]])</f>
        <v>2015</v>
      </c>
      <c r="I1135" s="11" t="str">
        <f>"Q"&amp;ROUNDUP(MONTH(SalesData[[#This Row],[Orderdate fixed]])/3,0)</f>
        <v>Q3</v>
      </c>
      <c r="J1135" s="8" t="str">
        <f>TEXT(SalesData[[#This Row],[Orderdate fixed]],"mmm")</f>
        <v>Jul</v>
      </c>
      <c r="K1135" t="s">
        <v>38</v>
      </c>
      <c r="L1135" t="s">
        <v>1041</v>
      </c>
      <c r="M1135" s="14" t="s">
        <v>1042</v>
      </c>
      <c r="N1135" t="s">
        <v>25</v>
      </c>
      <c r="O1135" t="s">
        <v>26</v>
      </c>
      <c r="P1135" t="s">
        <v>859</v>
      </c>
      <c r="Q1135" t="s">
        <v>697</v>
      </c>
      <c r="R1135" s="5">
        <v>22153</v>
      </c>
      <c r="S1135" t="s">
        <v>29</v>
      </c>
      <c r="T1135" t="s">
        <v>1043</v>
      </c>
      <c r="U1135" t="s">
        <v>31</v>
      </c>
      <c r="V1135" t="s">
        <v>44</v>
      </c>
      <c r="W1135" t="s">
        <v>1044</v>
      </c>
      <c r="X1135" s="9">
        <v>343.92</v>
      </c>
      <c r="Y1135">
        <v>4</v>
      </c>
      <c r="Z1135" s="12">
        <v>0</v>
      </c>
      <c r="AA1135" s="9">
        <v>75.662400000000005</v>
      </c>
      <c r="AB1135" t="str">
        <f>IF(AND(SalesData[[#This Row],[Profit]]=0,SalesData[[#This Row],[Sales]]&gt;0),"Zero-Profit Order","OK")</f>
        <v>OK</v>
      </c>
      <c r="AC1135" s="9">
        <f>IFERROR(SalesData[[#This Row],[Profit]]/SalesData[[#This Row],[Sales]],0)</f>
        <v>0.22</v>
      </c>
      <c r="AE1135"/>
    </row>
    <row r="1136" spans="1:31" x14ac:dyDescent="0.25">
      <c r="A1136">
        <v>5775</v>
      </c>
      <c r="B1136" t="s">
        <v>3253</v>
      </c>
      <c r="C1136" s="2">
        <v>42197</v>
      </c>
      <c r="D1136" s="13">
        <v>42476</v>
      </c>
      <c r="E1136" s="8">
        <f>IF(SalesData[[#This Row],[Ship Date]]&lt;SalesData[[#This Row],[Order Date]], SalesData[[#This Row],[Ship Date]], SalesData[[#This Row],[Order Date]])</f>
        <v>42197</v>
      </c>
      <c r="F1136" s="8">
        <f>IF(SalesData[[#This Row],[Ship Date]]&lt;SalesData[[#This Row],[Order Date]], SalesData[[#This Row],[Order Date]], SalesData[[#This Row],[Ship Date]])</f>
        <v>42476</v>
      </c>
      <c r="G1136" s="11">
        <f>SalesData[[#This Row],[Shipdate fixed]] - SalesData[[#This Row],[Orderdate fixed]]</f>
        <v>279</v>
      </c>
      <c r="H1136" s="11">
        <f>YEAR(SalesData[[#This Row],[Orderdate fixed]])</f>
        <v>2015</v>
      </c>
      <c r="I1136" s="11" t="str">
        <f>"Q"&amp;ROUNDUP(MONTH(SalesData[[#This Row],[Orderdate fixed]])/3,0)</f>
        <v>Q3</v>
      </c>
      <c r="J1136" s="8" t="str">
        <f>TEXT(SalesData[[#This Row],[Orderdate fixed]],"mmm")</f>
        <v>Jul</v>
      </c>
      <c r="K1136" t="s">
        <v>38</v>
      </c>
      <c r="L1136" t="s">
        <v>1188</v>
      </c>
      <c r="M1136" s="14" t="s">
        <v>1189</v>
      </c>
      <c r="N1136" t="s">
        <v>25</v>
      </c>
      <c r="O1136" t="s">
        <v>26</v>
      </c>
      <c r="P1136" t="s">
        <v>49</v>
      </c>
      <c r="Q1136" t="s">
        <v>50</v>
      </c>
      <c r="R1136" s="5">
        <v>90036</v>
      </c>
      <c r="S1136" t="s">
        <v>51</v>
      </c>
      <c r="T1136" t="s">
        <v>3197</v>
      </c>
      <c r="U1136" t="s">
        <v>31</v>
      </c>
      <c r="V1136" t="s">
        <v>35</v>
      </c>
      <c r="W1136" t="s">
        <v>3198</v>
      </c>
      <c r="X1136" s="9">
        <v>638.28800000000001</v>
      </c>
      <c r="Y1136">
        <v>7</v>
      </c>
      <c r="Z1136" s="12">
        <v>0.2</v>
      </c>
      <c r="AA1136" s="9">
        <v>-31.914400000000001</v>
      </c>
      <c r="AB1136" t="str">
        <f>IF(AND(SalesData[[#This Row],[Profit]]=0,SalesData[[#This Row],[Sales]]&gt;0),"Zero-Profit Order","OK")</f>
        <v>OK</v>
      </c>
      <c r="AC1136" s="9">
        <f>IFERROR(SalesData[[#This Row],[Profit]]/SalesData[[#This Row],[Sales]],0)</f>
        <v>-0.05</v>
      </c>
      <c r="AE1136"/>
    </row>
    <row r="1137" spans="1:31" x14ac:dyDescent="0.25">
      <c r="A1137">
        <v>2797</v>
      </c>
      <c r="B1137" t="s">
        <v>2078</v>
      </c>
      <c r="C1137" s="2">
        <v>41790</v>
      </c>
      <c r="D1137" s="13">
        <v>41746</v>
      </c>
      <c r="E1137" s="8">
        <f>IF(SalesData[[#This Row],[Ship Date]]&lt;SalesData[[#This Row],[Order Date]], SalesData[[#This Row],[Ship Date]], SalesData[[#This Row],[Order Date]])</f>
        <v>41746</v>
      </c>
      <c r="F1137" s="8">
        <f>IF(SalesData[[#This Row],[Ship Date]]&lt;SalesData[[#This Row],[Order Date]], SalesData[[#This Row],[Order Date]], SalesData[[#This Row],[Ship Date]])</f>
        <v>41790</v>
      </c>
      <c r="G1137" s="11">
        <f>SalesData[[#This Row],[Shipdate fixed]] - SalesData[[#This Row],[Orderdate fixed]]</f>
        <v>44</v>
      </c>
      <c r="H1137" s="11">
        <f>YEAR(SalesData[[#This Row],[Orderdate fixed]])</f>
        <v>2014</v>
      </c>
      <c r="I1137" s="11" t="str">
        <f>"Q"&amp;ROUNDUP(MONTH(SalesData[[#This Row],[Orderdate fixed]])/3,0)</f>
        <v>Q2</v>
      </c>
      <c r="J1137" s="8" t="str">
        <f>TEXT(SalesData[[#This Row],[Orderdate fixed]],"mmm")</f>
        <v>Apr</v>
      </c>
      <c r="K1137" t="s">
        <v>38</v>
      </c>
      <c r="L1137" t="s">
        <v>2079</v>
      </c>
      <c r="M1137" s="14" t="s">
        <v>2080</v>
      </c>
      <c r="N1137" t="s">
        <v>81</v>
      </c>
      <c r="O1137" t="s">
        <v>26</v>
      </c>
      <c r="P1137" t="s">
        <v>2081</v>
      </c>
      <c r="Q1137" t="s">
        <v>50</v>
      </c>
      <c r="R1137" s="5">
        <v>90278</v>
      </c>
      <c r="S1137" t="s">
        <v>51</v>
      </c>
      <c r="T1137" t="s">
        <v>523</v>
      </c>
      <c r="U1137" t="s">
        <v>31</v>
      </c>
      <c r="V1137" t="s">
        <v>32</v>
      </c>
      <c r="W1137" t="s">
        <v>524</v>
      </c>
      <c r="X1137" s="9">
        <v>308.49900000000002</v>
      </c>
      <c r="Y1137">
        <v>3</v>
      </c>
      <c r="Z1137" s="12">
        <v>0.15</v>
      </c>
      <c r="AA1137" s="9">
        <v>-18.146999999999998</v>
      </c>
      <c r="AB1137" t="str">
        <f>IF(AND(SalesData[[#This Row],[Profit]]=0,SalesData[[#This Row],[Sales]]&gt;0),"Zero-Profit Order","OK")</f>
        <v>OK</v>
      </c>
      <c r="AC1137" s="9">
        <f>IFERROR(SalesData[[#This Row],[Profit]]/SalesData[[#This Row],[Sales]],0)</f>
        <v>-5.8823529411764698E-2</v>
      </c>
      <c r="AE1137"/>
    </row>
    <row r="1138" spans="1:31" x14ac:dyDescent="0.25">
      <c r="A1138">
        <v>1142</v>
      </c>
      <c r="B1138" t="s">
        <v>1045</v>
      </c>
      <c r="C1138" s="2">
        <v>43752</v>
      </c>
      <c r="D1138" s="13">
        <v>41708</v>
      </c>
      <c r="E1138" s="8">
        <f>IF(SalesData[[#This Row],[Ship Date]]&lt;SalesData[[#This Row],[Order Date]], SalesData[[#This Row],[Ship Date]], SalesData[[#This Row],[Order Date]])</f>
        <v>41708</v>
      </c>
      <c r="F1138" s="8">
        <f>IF(SalesData[[#This Row],[Ship Date]]&lt;SalesData[[#This Row],[Order Date]], SalesData[[#This Row],[Order Date]], SalesData[[#This Row],[Ship Date]])</f>
        <v>43752</v>
      </c>
      <c r="G1138" s="11">
        <f>SalesData[[#This Row],[Shipdate fixed]] - SalesData[[#This Row],[Orderdate fixed]]</f>
        <v>2044</v>
      </c>
      <c r="H1138" s="11">
        <f>YEAR(SalesData[[#This Row],[Orderdate fixed]])</f>
        <v>2014</v>
      </c>
      <c r="I1138" s="11" t="str">
        <f>"Q"&amp;ROUNDUP(MONTH(SalesData[[#This Row],[Orderdate fixed]])/3,0)</f>
        <v>Q1</v>
      </c>
      <c r="J1138" s="8" t="str">
        <f>TEXT(SalesData[[#This Row],[Orderdate fixed]],"mmm")</f>
        <v>Mar</v>
      </c>
      <c r="K1138" t="s">
        <v>38</v>
      </c>
      <c r="L1138" t="s">
        <v>1046</v>
      </c>
      <c r="M1138" s="14" t="s">
        <v>1047</v>
      </c>
      <c r="N1138" t="s">
        <v>25</v>
      </c>
      <c r="O1138" t="s">
        <v>26</v>
      </c>
      <c r="P1138" t="s">
        <v>49</v>
      </c>
      <c r="Q1138" t="s">
        <v>50</v>
      </c>
      <c r="R1138" s="5">
        <v>90045</v>
      </c>
      <c r="S1138" t="s">
        <v>51</v>
      </c>
      <c r="T1138" t="s">
        <v>916</v>
      </c>
      <c r="U1138" t="s">
        <v>31</v>
      </c>
      <c r="V1138" t="s">
        <v>53</v>
      </c>
      <c r="W1138" t="s">
        <v>917</v>
      </c>
      <c r="X1138" s="9">
        <v>204.6</v>
      </c>
      <c r="Y1138">
        <v>2</v>
      </c>
      <c r="Z1138" s="12">
        <v>0</v>
      </c>
      <c r="AA1138" s="9">
        <v>53.195999999999998</v>
      </c>
      <c r="AB1138" t="str">
        <f>IF(AND(SalesData[[#This Row],[Profit]]=0,SalesData[[#This Row],[Sales]]&gt;0),"Zero-Profit Order","OK")</f>
        <v>OK</v>
      </c>
      <c r="AC1138" s="9">
        <f>IFERROR(SalesData[[#This Row],[Profit]]/SalesData[[#This Row],[Sales]],0)</f>
        <v>0.26</v>
      </c>
      <c r="AE1138"/>
    </row>
    <row r="1139" spans="1:31" x14ac:dyDescent="0.25">
      <c r="A1139">
        <v>9513</v>
      </c>
      <c r="B1139" t="s">
        <v>4274</v>
      </c>
      <c r="C1139" s="2">
        <v>43317</v>
      </c>
      <c r="D1139" s="13">
        <v>42800</v>
      </c>
      <c r="E1139" s="8">
        <f>IF(SalesData[[#This Row],[Ship Date]]&lt;SalesData[[#This Row],[Order Date]], SalesData[[#This Row],[Ship Date]], SalesData[[#This Row],[Order Date]])</f>
        <v>42800</v>
      </c>
      <c r="F1139" s="8">
        <f>IF(SalesData[[#This Row],[Ship Date]]&lt;SalesData[[#This Row],[Order Date]], SalesData[[#This Row],[Order Date]], SalesData[[#This Row],[Ship Date]])</f>
        <v>43317</v>
      </c>
      <c r="G1139" s="11">
        <f>SalesData[[#This Row],[Shipdate fixed]] - SalesData[[#This Row],[Orderdate fixed]]</f>
        <v>517</v>
      </c>
      <c r="H1139" s="11">
        <f>YEAR(SalesData[[#This Row],[Orderdate fixed]])</f>
        <v>2017</v>
      </c>
      <c r="I1139" s="11" t="str">
        <f>"Q"&amp;ROUNDUP(MONTH(SalesData[[#This Row],[Orderdate fixed]])/3,0)</f>
        <v>Q1</v>
      </c>
      <c r="J1139" s="8" t="str">
        <f>TEXT(SalesData[[#This Row],[Orderdate fixed]],"mmm")</f>
        <v>Mar</v>
      </c>
      <c r="K1139" t="s">
        <v>22</v>
      </c>
      <c r="L1139" t="s">
        <v>1908</v>
      </c>
      <c r="M1139" s="14" t="s">
        <v>1909</v>
      </c>
      <c r="N1139" t="s">
        <v>25</v>
      </c>
      <c r="O1139" t="s">
        <v>26</v>
      </c>
      <c r="P1139" t="s">
        <v>1720</v>
      </c>
      <c r="Q1139" t="s">
        <v>83</v>
      </c>
      <c r="R1139" s="5">
        <v>75217</v>
      </c>
      <c r="S1139" t="s">
        <v>84</v>
      </c>
      <c r="T1139" t="s">
        <v>980</v>
      </c>
      <c r="U1139" t="s">
        <v>31</v>
      </c>
      <c r="V1139" t="s">
        <v>32</v>
      </c>
      <c r="W1139" t="s">
        <v>981</v>
      </c>
      <c r="X1139" s="9">
        <v>204.66640000000001</v>
      </c>
      <c r="Y1139">
        <v>1</v>
      </c>
      <c r="Z1139" s="12">
        <v>0.32</v>
      </c>
      <c r="AA1139" s="9">
        <v>-6.0195999999999996</v>
      </c>
      <c r="AB1139" t="str">
        <f>IF(AND(SalesData[[#This Row],[Profit]]=0,SalesData[[#This Row],[Sales]]&gt;0),"Zero-Profit Order","OK")</f>
        <v>OK</v>
      </c>
      <c r="AC1139" s="9">
        <f>IFERROR(SalesData[[#This Row],[Profit]]/SalesData[[#This Row],[Sales]],0)</f>
        <v>-2.9411764705882349E-2</v>
      </c>
      <c r="AE1139"/>
    </row>
    <row r="1140" spans="1:31" x14ac:dyDescent="0.25">
      <c r="A1140">
        <v>7335</v>
      </c>
      <c r="B1140" t="s">
        <v>3707</v>
      </c>
      <c r="C1140" s="2">
        <v>41954</v>
      </c>
      <c r="D1140" s="13">
        <v>42111</v>
      </c>
      <c r="E1140" s="8">
        <f>IF(SalesData[[#This Row],[Ship Date]]&lt;SalesData[[#This Row],[Order Date]], SalesData[[#This Row],[Ship Date]], SalesData[[#This Row],[Order Date]])</f>
        <v>41954</v>
      </c>
      <c r="F1140" s="8">
        <f>IF(SalesData[[#This Row],[Ship Date]]&lt;SalesData[[#This Row],[Order Date]], SalesData[[#This Row],[Order Date]], SalesData[[#This Row],[Ship Date]])</f>
        <v>42111</v>
      </c>
      <c r="G1140" s="11">
        <f>SalesData[[#This Row],[Shipdate fixed]] - SalesData[[#This Row],[Orderdate fixed]]</f>
        <v>157</v>
      </c>
      <c r="H1140" s="11">
        <f>YEAR(SalesData[[#This Row],[Orderdate fixed]])</f>
        <v>2014</v>
      </c>
      <c r="I1140" s="11" t="str">
        <f>"Q"&amp;ROUNDUP(MONTH(SalesData[[#This Row],[Orderdate fixed]])/3,0)</f>
        <v>Q4</v>
      </c>
      <c r="J1140" s="8" t="str">
        <f>TEXT(SalesData[[#This Row],[Orderdate fixed]],"mmm")</f>
        <v>Nov</v>
      </c>
      <c r="K1140" t="s">
        <v>38</v>
      </c>
      <c r="L1140" t="s">
        <v>2374</v>
      </c>
      <c r="M1140" s="14" t="s">
        <v>2375</v>
      </c>
      <c r="N1140" t="s">
        <v>25</v>
      </c>
      <c r="O1140" t="s">
        <v>26</v>
      </c>
      <c r="P1140" t="s">
        <v>285</v>
      </c>
      <c r="Q1140" t="s">
        <v>42</v>
      </c>
      <c r="R1140" s="5">
        <v>33614</v>
      </c>
      <c r="S1140" t="s">
        <v>29</v>
      </c>
      <c r="T1140" t="s">
        <v>266</v>
      </c>
      <c r="U1140" t="s">
        <v>31</v>
      </c>
      <c r="V1140" t="s">
        <v>53</v>
      </c>
      <c r="W1140" t="s">
        <v>267</v>
      </c>
      <c r="X1140" s="9">
        <v>54.527999999999999</v>
      </c>
      <c r="Y1140">
        <v>3</v>
      </c>
      <c r="Z1140" s="12">
        <v>0.2</v>
      </c>
      <c r="AA1140" s="9">
        <v>14.313599999999999</v>
      </c>
      <c r="AB1140" t="str">
        <f>IF(AND(SalesData[[#This Row],[Profit]]=0,SalesData[[#This Row],[Sales]]&gt;0),"Zero-Profit Order","OK")</f>
        <v>OK</v>
      </c>
      <c r="AC1140" s="9">
        <f>IFERROR(SalesData[[#This Row],[Profit]]/SalesData[[#This Row],[Sales]],0)</f>
        <v>0.26250000000000001</v>
      </c>
      <c r="AE1140"/>
    </row>
    <row r="1141" spans="1:31" x14ac:dyDescent="0.25">
      <c r="A1141">
        <v>7006</v>
      </c>
      <c r="B1141" t="s">
        <v>3615</v>
      </c>
      <c r="C1141" s="2">
        <v>41816</v>
      </c>
      <c r="D1141" s="13">
        <v>42135</v>
      </c>
      <c r="E1141" s="8">
        <f>IF(SalesData[[#This Row],[Ship Date]]&lt;SalesData[[#This Row],[Order Date]], SalesData[[#This Row],[Ship Date]], SalesData[[#This Row],[Order Date]])</f>
        <v>41816</v>
      </c>
      <c r="F1141" s="8">
        <f>IF(SalesData[[#This Row],[Ship Date]]&lt;SalesData[[#This Row],[Order Date]], SalesData[[#This Row],[Order Date]], SalesData[[#This Row],[Ship Date]])</f>
        <v>42135</v>
      </c>
      <c r="G1141" s="11">
        <f>SalesData[[#This Row],[Shipdate fixed]] - SalesData[[#This Row],[Orderdate fixed]]</f>
        <v>319</v>
      </c>
      <c r="H1141" s="11">
        <f>YEAR(SalesData[[#This Row],[Orderdate fixed]])</f>
        <v>2014</v>
      </c>
      <c r="I1141" s="11" t="str">
        <f>"Q"&amp;ROUNDUP(MONTH(SalesData[[#This Row],[Orderdate fixed]])/3,0)</f>
        <v>Q2</v>
      </c>
      <c r="J1141" s="8" t="str">
        <f>TEXT(SalesData[[#This Row],[Orderdate fixed]],"mmm")</f>
        <v>Jun</v>
      </c>
      <c r="K1141" t="s">
        <v>38</v>
      </c>
      <c r="L1141" t="s">
        <v>2854</v>
      </c>
      <c r="M1141" s="14" t="s">
        <v>2855</v>
      </c>
      <c r="N1141" t="s">
        <v>25</v>
      </c>
      <c r="O1141" t="s">
        <v>26</v>
      </c>
      <c r="P1141" t="s">
        <v>158</v>
      </c>
      <c r="Q1141" t="s">
        <v>109</v>
      </c>
      <c r="R1141" s="5">
        <v>10009</v>
      </c>
      <c r="S1141" t="s">
        <v>62</v>
      </c>
      <c r="T1141" t="s">
        <v>3197</v>
      </c>
      <c r="U1141" t="s">
        <v>31</v>
      </c>
      <c r="V1141" t="s">
        <v>35</v>
      </c>
      <c r="W1141" t="s">
        <v>3198</v>
      </c>
      <c r="X1141" s="9">
        <v>205.16399999999999</v>
      </c>
      <c r="Y1141">
        <v>2</v>
      </c>
      <c r="Z1141" s="12">
        <v>0.1</v>
      </c>
      <c r="AA1141" s="9">
        <v>13.6776</v>
      </c>
      <c r="AB1141" t="str">
        <f>IF(AND(SalesData[[#This Row],[Profit]]=0,SalesData[[#This Row],[Sales]]&gt;0),"Zero-Profit Order","OK")</f>
        <v>OK</v>
      </c>
      <c r="AC1141" s="9">
        <f>IFERROR(SalesData[[#This Row],[Profit]]/SalesData[[#This Row],[Sales]],0)</f>
        <v>6.6666666666666666E-2</v>
      </c>
      <c r="AE1141"/>
    </row>
    <row r="1142" spans="1:31" x14ac:dyDescent="0.25">
      <c r="A1142">
        <v>7334</v>
      </c>
      <c r="B1142" t="s">
        <v>3707</v>
      </c>
      <c r="C1142" s="2">
        <v>41953</v>
      </c>
      <c r="D1142" s="13">
        <v>42111</v>
      </c>
      <c r="E1142" s="8">
        <f>IF(SalesData[[#This Row],[Ship Date]]&lt;SalesData[[#This Row],[Order Date]], SalesData[[#This Row],[Ship Date]], SalesData[[#This Row],[Order Date]])</f>
        <v>41953</v>
      </c>
      <c r="F1142" s="8">
        <f>IF(SalesData[[#This Row],[Ship Date]]&lt;SalesData[[#This Row],[Order Date]], SalesData[[#This Row],[Order Date]], SalesData[[#This Row],[Ship Date]])</f>
        <v>42111</v>
      </c>
      <c r="G1142" s="11">
        <f>SalesData[[#This Row],[Shipdate fixed]] - SalesData[[#This Row],[Orderdate fixed]]</f>
        <v>158</v>
      </c>
      <c r="H1142" s="11">
        <f>YEAR(SalesData[[#This Row],[Orderdate fixed]])</f>
        <v>2014</v>
      </c>
      <c r="I1142" s="11" t="str">
        <f>"Q"&amp;ROUNDUP(MONTH(SalesData[[#This Row],[Orderdate fixed]])/3,0)</f>
        <v>Q4</v>
      </c>
      <c r="J1142" s="8" t="str">
        <f>TEXT(SalesData[[#This Row],[Orderdate fixed]],"mmm")</f>
        <v>Nov</v>
      </c>
      <c r="K1142" t="s">
        <v>38</v>
      </c>
      <c r="L1142" t="s">
        <v>2374</v>
      </c>
      <c r="M1142" s="14" t="s">
        <v>2375</v>
      </c>
      <c r="N1142" t="s">
        <v>25</v>
      </c>
      <c r="O1142" t="s">
        <v>26</v>
      </c>
      <c r="P1142" t="s">
        <v>285</v>
      </c>
      <c r="Q1142" t="s">
        <v>42</v>
      </c>
      <c r="R1142" s="5">
        <v>33614</v>
      </c>
      <c r="S1142" t="s">
        <v>29</v>
      </c>
      <c r="T1142" t="s">
        <v>547</v>
      </c>
      <c r="U1142" t="s">
        <v>31</v>
      </c>
      <c r="V1142" t="s">
        <v>53</v>
      </c>
      <c r="W1142" t="s">
        <v>548</v>
      </c>
      <c r="X1142" s="9">
        <v>67.36</v>
      </c>
      <c r="Y1142">
        <v>2</v>
      </c>
      <c r="Z1142" s="12">
        <v>0.2</v>
      </c>
      <c r="AA1142" s="9">
        <v>10.103999999999999</v>
      </c>
      <c r="AB1142" t="str">
        <f>IF(AND(SalesData[[#This Row],[Profit]]=0,SalesData[[#This Row],[Sales]]&gt;0),"Zero-Profit Order","OK")</f>
        <v>OK</v>
      </c>
      <c r="AC1142" s="9">
        <f>IFERROR(SalesData[[#This Row],[Profit]]/SalesData[[#This Row],[Sales]],0)</f>
        <v>0.15</v>
      </c>
      <c r="AE1142"/>
    </row>
    <row r="1143" spans="1:31" x14ac:dyDescent="0.25">
      <c r="A1143">
        <v>469</v>
      </c>
      <c r="B1143" t="s">
        <v>508</v>
      </c>
      <c r="C1143" s="2">
        <v>43145</v>
      </c>
      <c r="D1143" s="13">
        <v>42829</v>
      </c>
      <c r="E1143" s="8">
        <f>IF(SalesData[[#This Row],[Ship Date]]&lt;SalesData[[#This Row],[Order Date]], SalesData[[#This Row],[Ship Date]], SalesData[[#This Row],[Order Date]])</f>
        <v>42829</v>
      </c>
      <c r="F1143" s="8">
        <f>IF(SalesData[[#This Row],[Ship Date]]&lt;SalesData[[#This Row],[Order Date]], SalesData[[#This Row],[Order Date]], SalesData[[#This Row],[Ship Date]])</f>
        <v>43145</v>
      </c>
      <c r="G1143" s="11">
        <f>SalesData[[#This Row],[Shipdate fixed]] - SalesData[[#This Row],[Orderdate fixed]]</f>
        <v>316</v>
      </c>
      <c r="H1143" s="11">
        <f>YEAR(SalesData[[#This Row],[Orderdate fixed]])</f>
        <v>2017</v>
      </c>
      <c r="I1143" s="11" t="str">
        <f>"Q"&amp;ROUNDUP(MONTH(SalesData[[#This Row],[Orderdate fixed]])/3,0)</f>
        <v>Q2</v>
      </c>
      <c r="J1143" s="8" t="str">
        <f>TEXT(SalesData[[#This Row],[Orderdate fixed]],"mmm")</f>
        <v>Apr</v>
      </c>
      <c r="K1143" t="s">
        <v>38</v>
      </c>
      <c r="L1143" t="s">
        <v>269</v>
      </c>
      <c r="M1143" s="14" t="s">
        <v>270</v>
      </c>
      <c r="N1143" t="s">
        <v>81</v>
      </c>
      <c r="O1143" t="s">
        <v>26</v>
      </c>
      <c r="P1143" t="s">
        <v>509</v>
      </c>
      <c r="Q1143" t="s">
        <v>83</v>
      </c>
      <c r="R1143" s="5">
        <v>79109</v>
      </c>
      <c r="S1143" t="s">
        <v>84</v>
      </c>
      <c r="T1143" t="s">
        <v>510</v>
      </c>
      <c r="U1143" t="s">
        <v>31</v>
      </c>
      <c r="V1143" t="s">
        <v>32</v>
      </c>
      <c r="W1143" t="s">
        <v>511</v>
      </c>
      <c r="X1143" s="9">
        <v>205.33279999999999</v>
      </c>
      <c r="Y1143">
        <v>2</v>
      </c>
      <c r="Z1143" s="12">
        <v>0.32</v>
      </c>
      <c r="AA1143" s="9">
        <v>-36.235199999999999</v>
      </c>
      <c r="AB1143" t="str">
        <f>IF(AND(SalesData[[#This Row],[Profit]]=0,SalesData[[#This Row],[Sales]]&gt;0),"Zero-Profit Order","OK")</f>
        <v>OK</v>
      </c>
      <c r="AC1143" s="9">
        <f>IFERROR(SalesData[[#This Row],[Profit]]/SalesData[[#This Row],[Sales]],0)</f>
        <v>-0.17647058823529413</v>
      </c>
      <c r="AE1143"/>
    </row>
    <row r="1144" spans="1:31" x14ac:dyDescent="0.25">
      <c r="A1144">
        <v>7912</v>
      </c>
      <c r="B1144" t="s">
        <v>3861</v>
      </c>
      <c r="C1144" s="2">
        <v>42048</v>
      </c>
      <c r="D1144" s="13">
        <v>42563</v>
      </c>
      <c r="E1144" s="8">
        <f>IF(SalesData[[#This Row],[Ship Date]]&lt;SalesData[[#This Row],[Order Date]], SalesData[[#This Row],[Ship Date]], SalesData[[#This Row],[Order Date]])</f>
        <v>42048</v>
      </c>
      <c r="F1144" s="8">
        <f>IF(SalesData[[#This Row],[Ship Date]]&lt;SalesData[[#This Row],[Order Date]], SalesData[[#This Row],[Order Date]], SalesData[[#This Row],[Ship Date]])</f>
        <v>42563</v>
      </c>
      <c r="G1144" s="11">
        <f>SalesData[[#This Row],[Shipdate fixed]] - SalesData[[#This Row],[Orderdate fixed]]</f>
        <v>515</v>
      </c>
      <c r="H1144" s="11">
        <f>YEAR(SalesData[[#This Row],[Orderdate fixed]])</f>
        <v>2015</v>
      </c>
      <c r="I1144" s="11" t="str">
        <f>"Q"&amp;ROUNDUP(MONTH(SalesData[[#This Row],[Orderdate fixed]])/3,0)</f>
        <v>Q1</v>
      </c>
      <c r="J1144" s="8" t="str">
        <f>TEXT(SalesData[[#This Row],[Orderdate fixed]],"mmm")</f>
        <v>Feb</v>
      </c>
      <c r="K1144" t="s">
        <v>38</v>
      </c>
      <c r="L1144" t="s">
        <v>2834</v>
      </c>
      <c r="M1144" s="14" t="s">
        <v>2835</v>
      </c>
      <c r="N1144" t="s">
        <v>25</v>
      </c>
      <c r="O1144" t="s">
        <v>26</v>
      </c>
      <c r="P1144" t="s">
        <v>3862</v>
      </c>
      <c r="Q1144" t="s">
        <v>50</v>
      </c>
      <c r="R1144" s="5">
        <v>95037</v>
      </c>
      <c r="S1144" t="s">
        <v>51</v>
      </c>
      <c r="T1144" t="s">
        <v>523</v>
      </c>
      <c r="U1144" t="s">
        <v>31</v>
      </c>
      <c r="V1144" t="s">
        <v>32</v>
      </c>
      <c r="W1144" t="s">
        <v>524</v>
      </c>
      <c r="X1144" s="9">
        <v>205.666</v>
      </c>
      <c r="Y1144">
        <v>2</v>
      </c>
      <c r="Z1144" s="12">
        <v>0.15</v>
      </c>
      <c r="AA1144" s="9">
        <v>-12.098000000000001</v>
      </c>
      <c r="AB1144" t="str">
        <f>IF(AND(SalesData[[#This Row],[Profit]]=0,SalesData[[#This Row],[Sales]]&gt;0),"Zero-Profit Order","OK")</f>
        <v>OK</v>
      </c>
      <c r="AC1144" s="9">
        <f>IFERROR(SalesData[[#This Row],[Profit]]/SalesData[[#This Row],[Sales]],0)</f>
        <v>-5.8823529411764712E-2</v>
      </c>
      <c r="AE1144"/>
    </row>
    <row r="1145" spans="1:31" x14ac:dyDescent="0.25">
      <c r="A1145">
        <v>6139</v>
      </c>
      <c r="B1145" t="s">
        <v>3367</v>
      </c>
      <c r="C1145" s="2">
        <v>43137</v>
      </c>
      <c r="D1145" s="13">
        <v>41733</v>
      </c>
      <c r="E1145" s="8">
        <f>IF(SalesData[[#This Row],[Ship Date]]&lt;SalesData[[#This Row],[Order Date]], SalesData[[#This Row],[Ship Date]], SalesData[[#This Row],[Order Date]])</f>
        <v>41733</v>
      </c>
      <c r="F1145" s="8">
        <f>IF(SalesData[[#This Row],[Ship Date]]&lt;SalesData[[#This Row],[Order Date]], SalesData[[#This Row],[Order Date]], SalesData[[#This Row],[Ship Date]])</f>
        <v>43137</v>
      </c>
      <c r="G1145" s="11">
        <f>SalesData[[#This Row],[Shipdate fixed]] - SalesData[[#This Row],[Orderdate fixed]]</f>
        <v>1404</v>
      </c>
      <c r="H1145" s="11">
        <f>YEAR(SalesData[[#This Row],[Orderdate fixed]])</f>
        <v>2014</v>
      </c>
      <c r="I1145" s="11" t="str">
        <f>"Q"&amp;ROUNDUP(MONTH(SalesData[[#This Row],[Orderdate fixed]])/3,0)</f>
        <v>Q2</v>
      </c>
      <c r="J1145" s="8" t="str">
        <f>TEXT(SalesData[[#This Row],[Orderdate fixed]],"mmm")</f>
        <v>Apr</v>
      </c>
      <c r="K1145" t="s">
        <v>38</v>
      </c>
      <c r="L1145" t="s">
        <v>848</v>
      </c>
      <c r="M1145" s="14" t="s">
        <v>849</v>
      </c>
      <c r="N1145" t="s">
        <v>25</v>
      </c>
      <c r="O1145" t="s">
        <v>26</v>
      </c>
      <c r="P1145" t="s">
        <v>310</v>
      </c>
      <c r="Q1145" t="s">
        <v>50</v>
      </c>
      <c r="R1145" s="5">
        <v>94110</v>
      </c>
      <c r="S1145" t="s">
        <v>51</v>
      </c>
      <c r="T1145" t="s">
        <v>523</v>
      </c>
      <c r="U1145" t="s">
        <v>31</v>
      </c>
      <c r="V1145" t="s">
        <v>32</v>
      </c>
      <c r="W1145" t="s">
        <v>524</v>
      </c>
      <c r="X1145" s="9">
        <v>205.666</v>
      </c>
      <c r="Y1145">
        <v>2</v>
      </c>
      <c r="Z1145" s="12">
        <v>0.15</v>
      </c>
      <c r="AA1145" s="9">
        <v>-12.098000000000001</v>
      </c>
      <c r="AB1145" t="str">
        <f>IF(AND(SalesData[[#This Row],[Profit]]=0,SalesData[[#This Row],[Sales]]&gt;0),"Zero-Profit Order","OK")</f>
        <v>OK</v>
      </c>
      <c r="AC1145" s="9">
        <f>IFERROR(SalesData[[#This Row],[Profit]]/SalesData[[#This Row],[Sales]],0)</f>
        <v>-5.8823529411764712E-2</v>
      </c>
      <c r="AE1145"/>
    </row>
    <row r="1146" spans="1:31" x14ac:dyDescent="0.25">
      <c r="A1146">
        <v>8930</v>
      </c>
      <c r="B1146" t="s">
        <v>4125</v>
      </c>
      <c r="C1146" s="2">
        <v>43148</v>
      </c>
      <c r="D1146" s="13">
        <v>42111</v>
      </c>
      <c r="E1146" s="8">
        <f>IF(SalesData[[#This Row],[Ship Date]]&lt;SalesData[[#This Row],[Order Date]], SalesData[[#This Row],[Ship Date]], SalesData[[#This Row],[Order Date]])</f>
        <v>42111</v>
      </c>
      <c r="F1146" s="8">
        <f>IF(SalesData[[#This Row],[Ship Date]]&lt;SalesData[[#This Row],[Order Date]], SalesData[[#This Row],[Order Date]], SalesData[[#This Row],[Ship Date]])</f>
        <v>43148</v>
      </c>
      <c r="G1146" s="11">
        <f>SalesData[[#This Row],[Shipdate fixed]] - SalesData[[#This Row],[Orderdate fixed]]</f>
        <v>1037</v>
      </c>
      <c r="H1146" s="11">
        <f>YEAR(SalesData[[#This Row],[Orderdate fixed]])</f>
        <v>2015</v>
      </c>
      <c r="I1146" s="11" t="str">
        <f>"Q"&amp;ROUNDUP(MONTH(SalesData[[#This Row],[Orderdate fixed]])/3,0)</f>
        <v>Q2</v>
      </c>
      <c r="J1146" s="8" t="str">
        <f>TEXT(SalesData[[#This Row],[Orderdate fixed]],"mmm")</f>
        <v>Apr</v>
      </c>
      <c r="K1146" t="s">
        <v>38</v>
      </c>
      <c r="L1146" t="s">
        <v>3033</v>
      </c>
      <c r="M1146" s="14" t="s">
        <v>3034</v>
      </c>
      <c r="N1146" t="s">
        <v>25</v>
      </c>
      <c r="O1146" t="s">
        <v>26</v>
      </c>
      <c r="P1146" t="s">
        <v>1849</v>
      </c>
      <c r="Q1146" t="s">
        <v>83</v>
      </c>
      <c r="R1146" s="5">
        <v>77340</v>
      </c>
      <c r="S1146" t="s">
        <v>84</v>
      </c>
      <c r="T1146" t="s">
        <v>1265</v>
      </c>
      <c r="U1146" t="s">
        <v>31</v>
      </c>
      <c r="V1146" t="s">
        <v>44</v>
      </c>
      <c r="W1146" t="s">
        <v>1266</v>
      </c>
      <c r="X1146" s="9">
        <v>211.37200000000001</v>
      </c>
      <c r="Y1146">
        <v>2</v>
      </c>
      <c r="Z1146" s="12">
        <v>0.3</v>
      </c>
      <c r="AA1146" s="9">
        <v>-45.293999999999997</v>
      </c>
      <c r="AB1146" t="str">
        <f>IF(AND(SalesData[[#This Row],[Profit]]=0,SalesData[[#This Row],[Sales]]&gt;0),"Zero-Profit Order","OK")</f>
        <v>OK</v>
      </c>
      <c r="AC1146" s="9">
        <f>IFERROR(SalesData[[#This Row],[Profit]]/SalesData[[#This Row],[Sales]],0)</f>
        <v>-0.21428571428571425</v>
      </c>
      <c r="AE1146"/>
    </row>
    <row r="1147" spans="1:31" x14ac:dyDescent="0.25">
      <c r="A1147">
        <v>1522</v>
      </c>
      <c r="B1147" t="s">
        <v>1322</v>
      </c>
      <c r="C1147" s="2">
        <v>41902</v>
      </c>
      <c r="D1147" s="13">
        <v>42320</v>
      </c>
      <c r="E1147" s="8">
        <f>IF(SalesData[[#This Row],[Ship Date]]&lt;SalesData[[#This Row],[Order Date]], SalesData[[#This Row],[Ship Date]], SalesData[[#This Row],[Order Date]])</f>
        <v>41902</v>
      </c>
      <c r="F1147" s="8">
        <f>IF(SalesData[[#This Row],[Ship Date]]&lt;SalesData[[#This Row],[Order Date]], SalesData[[#This Row],[Order Date]], SalesData[[#This Row],[Ship Date]])</f>
        <v>42320</v>
      </c>
      <c r="G1147" s="11">
        <f>SalesData[[#This Row],[Shipdate fixed]] - SalesData[[#This Row],[Orderdate fixed]]</f>
        <v>418</v>
      </c>
      <c r="H1147" s="11">
        <f>YEAR(SalesData[[#This Row],[Orderdate fixed]])</f>
        <v>2014</v>
      </c>
      <c r="I1147" s="11" t="str">
        <f>"Q"&amp;ROUNDUP(MONTH(SalesData[[#This Row],[Orderdate fixed]])/3,0)</f>
        <v>Q3</v>
      </c>
      <c r="J1147" s="8" t="str">
        <f>TEXT(SalesData[[#This Row],[Orderdate fixed]],"mmm")</f>
        <v>Sep</v>
      </c>
      <c r="K1147" t="s">
        <v>38</v>
      </c>
      <c r="L1147" t="s">
        <v>1323</v>
      </c>
      <c r="M1147" s="14" t="s">
        <v>1324</v>
      </c>
      <c r="N1147" t="s">
        <v>25</v>
      </c>
      <c r="O1147" t="s">
        <v>26</v>
      </c>
      <c r="P1147" t="s">
        <v>1203</v>
      </c>
      <c r="Q1147" t="s">
        <v>501</v>
      </c>
      <c r="R1147" s="5">
        <v>85705</v>
      </c>
      <c r="S1147" t="s">
        <v>51</v>
      </c>
      <c r="T1147" t="s">
        <v>726</v>
      </c>
      <c r="U1147" t="s">
        <v>31</v>
      </c>
      <c r="V1147" t="s">
        <v>53</v>
      </c>
      <c r="W1147" t="s">
        <v>727</v>
      </c>
      <c r="X1147" s="9">
        <v>206.11199999999999</v>
      </c>
      <c r="Y1147">
        <v>6</v>
      </c>
      <c r="Z1147" s="12">
        <v>0.2</v>
      </c>
      <c r="AA1147" s="9">
        <v>48.951599999999999</v>
      </c>
      <c r="AB1147" t="str">
        <f>IF(AND(SalesData[[#This Row],[Profit]]=0,SalesData[[#This Row],[Sales]]&gt;0),"Zero-Profit Order","OK")</f>
        <v>OK</v>
      </c>
      <c r="AC1147" s="9">
        <f>IFERROR(SalesData[[#This Row],[Profit]]/SalesData[[#This Row],[Sales]],0)</f>
        <v>0.23749999999999999</v>
      </c>
      <c r="AE1147"/>
    </row>
    <row r="1148" spans="1:31" x14ac:dyDescent="0.25">
      <c r="A1148">
        <v>7960</v>
      </c>
      <c r="B1148" t="s">
        <v>3874</v>
      </c>
      <c r="C1148" s="2">
        <v>42331</v>
      </c>
      <c r="D1148" s="13">
        <v>43018</v>
      </c>
      <c r="E1148" s="8">
        <f>IF(SalesData[[#This Row],[Ship Date]]&lt;SalesData[[#This Row],[Order Date]], SalesData[[#This Row],[Ship Date]], SalesData[[#This Row],[Order Date]])</f>
        <v>42331</v>
      </c>
      <c r="F1148" s="8">
        <f>IF(SalesData[[#This Row],[Ship Date]]&lt;SalesData[[#This Row],[Order Date]], SalesData[[#This Row],[Order Date]], SalesData[[#This Row],[Ship Date]])</f>
        <v>43018</v>
      </c>
      <c r="G1148" s="11">
        <f>SalesData[[#This Row],[Shipdate fixed]] - SalesData[[#This Row],[Orderdate fixed]]</f>
        <v>687</v>
      </c>
      <c r="H1148" s="11">
        <f>YEAR(SalesData[[#This Row],[Orderdate fixed]])</f>
        <v>2015</v>
      </c>
      <c r="I1148" s="11" t="str">
        <f>"Q"&amp;ROUNDUP(MONTH(SalesData[[#This Row],[Orderdate fixed]])/3,0)</f>
        <v>Q4</v>
      </c>
      <c r="J1148" s="8" t="str">
        <f>TEXT(SalesData[[#This Row],[Orderdate fixed]],"mmm")</f>
        <v>Nov</v>
      </c>
      <c r="K1148" t="s">
        <v>38</v>
      </c>
      <c r="L1148" t="s">
        <v>1648</v>
      </c>
      <c r="M1148" s="14" t="s">
        <v>1649</v>
      </c>
      <c r="N1148" t="s">
        <v>81</v>
      </c>
      <c r="O1148" t="s">
        <v>26</v>
      </c>
      <c r="P1148" t="s">
        <v>3412</v>
      </c>
      <c r="Q1148" t="s">
        <v>50</v>
      </c>
      <c r="R1148" s="5">
        <v>95928</v>
      </c>
      <c r="S1148" t="s">
        <v>51</v>
      </c>
      <c r="T1148" t="s">
        <v>1043</v>
      </c>
      <c r="U1148" t="s">
        <v>31</v>
      </c>
      <c r="V1148" t="s">
        <v>44</v>
      </c>
      <c r="W1148" t="s">
        <v>1044</v>
      </c>
      <c r="X1148" s="9">
        <v>206.352</v>
      </c>
      <c r="Y1148">
        <v>3</v>
      </c>
      <c r="Z1148" s="12">
        <v>0.2</v>
      </c>
      <c r="AA1148" s="9">
        <v>5.1588000000000003</v>
      </c>
      <c r="AB1148" t="str">
        <f>IF(AND(SalesData[[#This Row],[Profit]]=0,SalesData[[#This Row],[Sales]]&gt;0),"Zero-Profit Order","OK")</f>
        <v>OK</v>
      </c>
      <c r="AC1148" s="9">
        <f>IFERROR(SalesData[[#This Row],[Profit]]/SalesData[[#This Row],[Sales]],0)</f>
        <v>2.5000000000000001E-2</v>
      </c>
      <c r="AE1148"/>
    </row>
    <row r="1149" spans="1:31" x14ac:dyDescent="0.25">
      <c r="A1149">
        <v>7835</v>
      </c>
      <c r="B1149" t="s">
        <v>3836</v>
      </c>
      <c r="C1149" s="2">
        <v>43146</v>
      </c>
      <c r="D1149" s="13">
        <v>42111</v>
      </c>
      <c r="E1149" s="8">
        <f>IF(SalesData[[#This Row],[Ship Date]]&lt;SalesData[[#This Row],[Order Date]], SalesData[[#This Row],[Ship Date]], SalesData[[#This Row],[Order Date]])</f>
        <v>42111</v>
      </c>
      <c r="F1149" s="8">
        <f>IF(SalesData[[#This Row],[Ship Date]]&lt;SalesData[[#This Row],[Order Date]], SalesData[[#This Row],[Order Date]], SalesData[[#This Row],[Ship Date]])</f>
        <v>43146</v>
      </c>
      <c r="G1149" s="11">
        <f>SalesData[[#This Row],[Shipdate fixed]] - SalesData[[#This Row],[Orderdate fixed]]</f>
        <v>1035</v>
      </c>
      <c r="H1149" s="11">
        <f>YEAR(SalesData[[#This Row],[Orderdate fixed]])</f>
        <v>2015</v>
      </c>
      <c r="I1149" s="11" t="str">
        <f>"Q"&amp;ROUNDUP(MONTH(SalesData[[#This Row],[Orderdate fixed]])/3,0)</f>
        <v>Q2</v>
      </c>
      <c r="J1149" s="8" t="str">
        <f>TEXT(SalesData[[#This Row],[Orderdate fixed]],"mmm")</f>
        <v>Apr</v>
      </c>
      <c r="K1149" t="s">
        <v>22</v>
      </c>
      <c r="L1149" t="s">
        <v>2944</v>
      </c>
      <c r="M1149" s="14" t="s">
        <v>2945</v>
      </c>
      <c r="N1149" t="s">
        <v>25</v>
      </c>
      <c r="O1149" t="s">
        <v>26</v>
      </c>
      <c r="P1149" t="s">
        <v>49</v>
      </c>
      <c r="Q1149" t="s">
        <v>50</v>
      </c>
      <c r="R1149" s="5">
        <v>90045</v>
      </c>
      <c r="S1149" t="s">
        <v>51</v>
      </c>
      <c r="T1149" t="s">
        <v>1265</v>
      </c>
      <c r="U1149" t="s">
        <v>31</v>
      </c>
      <c r="V1149" t="s">
        <v>44</v>
      </c>
      <c r="W1149" t="s">
        <v>1266</v>
      </c>
      <c r="X1149" s="9">
        <v>241.56800000000001</v>
      </c>
      <c r="Y1149">
        <v>2</v>
      </c>
      <c r="Z1149" s="12">
        <v>0.2</v>
      </c>
      <c r="AA1149" s="9">
        <v>-15.098000000000001</v>
      </c>
      <c r="AB1149" t="str">
        <f>IF(AND(SalesData[[#This Row],[Profit]]=0,SalesData[[#This Row],[Sales]]&gt;0),"Zero-Profit Order","OK")</f>
        <v>OK</v>
      </c>
      <c r="AC1149" s="9">
        <f>IFERROR(SalesData[[#This Row],[Profit]]/SalesData[[#This Row],[Sales]],0)</f>
        <v>-6.25E-2</v>
      </c>
      <c r="AE1149"/>
    </row>
    <row r="1150" spans="1:31" x14ac:dyDescent="0.25">
      <c r="A1150">
        <v>1833</v>
      </c>
      <c r="B1150" t="s">
        <v>1504</v>
      </c>
      <c r="C1150" s="2">
        <v>41885</v>
      </c>
      <c r="D1150" s="13">
        <v>42258</v>
      </c>
      <c r="E1150" s="8">
        <f>IF(SalesData[[#This Row],[Ship Date]]&lt;SalesData[[#This Row],[Order Date]], SalesData[[#This Row],[Ship Date]], SalesData[[#This Row],[Order Date]])</f>
        <v>41885</v>
      </c>
      <c r="F1150" s="8">
        <f>IF(SalesData[[#This Row],[Ship Date]]&lt;SalesData[[#This Row],[Order Date]], SalesData[[#This Row],[Order Date]], SalesData[[#This Row],[Ship Date]])</f>
        <v>42258</v>
      </c>
      <c r="G1150" s="11">
        <f>SalesData[[#This Row],[Shipdate fixed]] - SalesData[[#This Row],[Orderdate fixed]]</f>
        <v>373</v>
      </c>
      <c r="H1150" s="11">
        <f>YEAR(SalesData[[#This Row],[Orderdate fixed]])</f>
        <v>2014</v>
      </c>
      <c r="I1150" s="11" t="str">
        <f>"Q"&amp;ROUNDUP(MONTH(SalesData[[#This Row],[Orderdate fixed]])/3,0)</f>
        <v>Q3</v>
      </c>
      <c r="J1150" s="8" t="str">
        <f>TEXT(SalesData[[#This Row],[Orderdate fixed]],"mmm")</f>
        <v>Sep</v>
      </c>
      <c r="K1150" t="s">
        <v>38</v>
      </c>
      <c r="L1150" t="s">
        <v>1061</v>
      </c>
      <c r="M1150" s="14" t="s">
        <v>1062</v>
      </c>
      <c r="N1150" t="s">
        <v>81</v>
      </c>
      <c r="O1150" t="s">
        <v>26</v>
      </c>
      <c r="P1150" t="s">
        <v>1016</v>
      </c>
      <c r="Q1150" t="s">
        <v>1017</v>
      </c>
      <c r="R1150" s="5">
        <v>28110</v>
      </c>
      <c r="S1150" t="s">
        <v>29</v>
      </c>
      <c r="T1150" t="s">
        <v>1071</v>
      </c>
      <c r="U1150" t="s">
        <v>31</v>
      </c>
      <c r="V1150" t="s">
        <v>35</v>
      </c>
      <c r="W1150" t="s">
        <v>1072</v>
      </c>
      <c r="X1150" s="9">
        <v>207</v>
      </c>
      <c r="Y1150">
        <v>3</v>
      </c>
      <c r="Z1150" s="12">
        <v>0.2</v>
      </c>
      <c r="AA1150" s="9">
        <v>25.875</v>
      </c>
      <c r="AB1150" t="str">
        <f>IF(AND(SalesData[[#This Row],[Profit]]=0,SalesData[[#This Row],[Sales]]&gt;0),"Zero-Profit Order","OK")</f>
        <v>OK</v>
      </c>
      <c r="AC1150" s="9">
        <f>IFERROR(SalesData[[#This Row],[Profit]]/SalesData[[#This Row],[Sales]],0)</f>
        <v>0.125</v>
      </c>
      <c r="AE1150"/>
    </row>
    <row r="1151" spans="1:31" x14ac:dyDescent="0.25">
      <c r="A1151">
        <v>8282</v>
      </c>
      <c r="B1151" t="s">
        <v>3970</v>
      </c>
      <c r="C1151" s="2">
        <v>42401</v>
      </c>
      <c r="D1151" s="13">
        <v>43013</v>
      </c>
      <c r="E1151" s="8">
        <f>IF(SalesData[[#This Row],[Ship Date]]&lt;SalesData[[#This Row],[Order Date]], SalesData[[#This Row],[Ship Date]], SalesData[[#This Row],[Order Date]])</f>
        <v>42401</v>
      </c>
      <c r="F1151" s="8">
        <f>IF(SalesData[[#This Row],[Ship Date]]&lt;SalesData[[#This Row],[Order Date]], SalesData[[#This Row],[Order Date]], SalesData[[#This Row],[Ship Date]])</f>
        <v>43013</v>
      </c>
      <c r="G1151" s="11">
        <f>SalesData[[#This Row],[Shipdate fixed]] - SalesData[[#This Row],[Orderdate fixed]]</f>
        <v>612</v>
      </c>
      <c r="H1151" s="11">
        <f>YEAR(SalesData[[#This Row],[Orderdate fixed]])</f>
        <v>2016</v>
      </c>
      <c r="I1151" s="11" t="str">
        <f>"Q"&amp;ROUNDUP(MONTH(SalesData[[#This Row],[Orderdate fixed]])/3,0)</f>
        <v>Q1</v>
      </c>
      <c r="J1151" s="8" t="str">
        <f>TEXT(SalesData[[#This Row],[Orderdate fixed]],"mmm")</f>
        <v>Feb</v>
      </c>
      <c r="K1151" t="s">
        <v>78</v>
      </c>
      <c r="L1151" t="s">
        <v>550</v>
      </c>
      <c r="M1151" s="14" t="s">
        <v>551</v>
      </c>
      <c r="N1151" t="s">
        <v>81</v>
      </c>
      <c r="O1151" t="s">
        <v>26</v>
      </c>
      <c r="P1151" t="s">
        <v>587</v>
      </c>
      <c r="Q1151" t="s">
        <v>1017</v>
      </c>
      <c r="R1151" s="5">
        <v>28540</v>
      </c>
      <c r="S1151" t="s">
        <v>29</v>
      </c>
      <c r="T1151" t="s">
        <v>1071</v>
      </c>
      <c r="U1151" t="s">
        <v>31</v>
      </c>
      <c r="V1151" t="s">
        <v>35</v>
      </c>
      <c r="W1151" t="s">
        <v>1072</v>
      </c>
      <c r="X1151" s="9">
        <v>207</v>
      </c>
      <c r="Y1151">
        <v>3</v>
      </c>
      <c r="Z1151" s="12">
        <v>0.2</v>
      </c>
      <c r="AA1151" s="9">
        <v>25.875</v>
      </c>
      <c r="AB1151" t="str">
        <f>IF(AND(SalesData[[#This Row],[Profit]]=0,SalesData[[#This Row],[Sales]]&gt;0),"Zero-Profit Order","OK")</f>
        <v>OK</v>
      </c>
      <c r="AC1151" s="9">
        <f>IFERROR(SalesData[[#This Row],[Profit]]/SalesData[[#This Row],[Sales]],0)</f>
        <v>0.125</v>
      </c>
      <c r="AE1151"/>
    </row>
    <row r="1152" spans="1:31" x14ac:dyDescent="0.25">
      <c r="A1152">
        <v>9186</v>
      </c>
      <c r="B1152" t="s">
        <v>4187</v>
      </c>
      <c r="C1152" s="2">
        <v>42363</v>
      </c>
      <c r="D1152" s="13">
        <v>43047</v>
      </c>
      <c r="E1152" s="8">
        <f>IF(SalesData[[#This Row],[Ship Date]]&lt;SalesData[[#This Row],[Order Date]], SalesData[[#This Row],[Ship Date]], SalesData[[#This Row],[Order Date]])</f>
        <v>42363</v>
      </c>
      <c r="F1152" s="8">
        <f>IF(SalesData[[#This Row],[Ship Date]]&lt;SalesData[[#This Row],[Order Date]], SalesData[[#This Row],[Order Date]], SalesData[[#This Row],[Ship Date]])</f>
        <v>43047</v>
      </c>
      <c r="G1152" s="11">
        <f>SalesData[[#This Row],[Shipdate fixed]] - SalesData[[#This Row],[Orderdate fixed]]</f>
        <v>684</v>
      </c>
      <c r="H1152" s="11">
        <f>YEAR(SalesData[[#This Row],[Orderdate fixed]])</f>
        <v>2015</v>
      </c>
      <c r="I1152" s="11" t="str">
        <f>"Q"&amp;ROUNDUP(MONTH(SalesData[[#This Row],[Orderdate fixed]])/3,0)</f>
        <v>Q4</v>
      </c>
      <c r="J1152" s="8" t="str">
        <f>TEXT(SalesData[[#This Row],[Orderdate fixed]],"mmm")</f>
        <v>Dec</v>
      </c>
      <c r="K1152" t="s">
        <v>38</v>
      </c>
      <c r="L1152" t="s">
        <v>395</v>
      </c>
      <c r="M1152" s="14" t="s">
        <v>396</v>
      </c>
      <c r="N1152" t="s">
        <v>25</v>
      </c>
      <c r="O1152" t="s">
        <v>26</v>
      </c>
      <c r="P1152" t="s">
        <v>3752</v>
      </c>
      <c r="Q1152" t="s">
        <v>50</v>
      </c>
      <c r="R1152" s="5">
        <v>92683</v>
      </c>
      <c r="S1152" t="s">
        <v>51</v>
      </c>
      <c r="T1152" t="s">
        <v>4188</v>
      </c>
      <c r="U1152" t="s">
        <v>31</v>
      </c>
      <c r="V1152" t="s">
        <v>35</v>
      </c>
      <c r="W1152" t="s">
        <v>4189</v>
      </c>
      <c r="X1152" s="9">
        <v>207.184</v>
      </c>
      <c r="Y1152">
        <v>1</v>
      </c>
      <c r="Z1152" s="12">
        <v>0.2</v>
      </c>
      <c r="AA1152" s="9">
        <v>25.898</v>
      </c>
      <c r="AB1152" t="str">
        <f>IF(AND(SalesData[[#This Row],[Profit]]=0,SalesData[[#This Row],[Sales]]&gt;0),"Zero-Profit Order","OK")</f>
        <v>OK</v>
      </c>
      <c r="AC1152" s="9">
        <f>IFERROR(SalesData[[#This Row],[Profit]]/SalesData[[#This Row],[Sales]],0)</f>
        <v>0.125</v>
      </c>
      <c r="AE1152"/>
    </row>
    <row r="1153" spans="1:31" x14ac:dyDescent="0.25">
      <c r="A1153">
        <v>8929</v>
      </c>
      <c r="B1153" t="s">
        <v>4125</v>
      </c>
      <c r="C1153" s="2">
        <v>43147</v>
      </c>
      <c r="D1153" s="13">
        <v>42111</v>
      </c>
      <c r="E1153" s="8">
        <f>IF(SalesData[[#This Row],[Ship Date]]&lt;SalesData[[#This Row],[Order Date]], SalesData[[#This Row],[Ship Date]], SalesData[[#This Row],[Order Date]])</f>
        <v>42111</v>
      </c>
      <c r="F1153" s="8">
        <f>IF(SalesData[[#This Row],[Ship Date]]&lt;SalesData[[#This Row],[Order Date]], SalesData[[#This Row],[Order Date]], SalesData[[#This Row],[Ship Date]])</f>
        <v>43147</v>
      </c>
      <c r="G1153" s="11">
        <f>SalesData[[#This Row],[Shipdate fixed]] - SalesData[[#This Row],[Orderdate fixed]]</f>
        <v>1036</v>
      </c>
      <c r="H1153" s="11">
        <f>YEAR(SalesData[[#This Row],[Orderdate fixed]])</f>
        <v>2015</v>
      </c>
      <c r="I1153" s="11" t="str">
        <f>"Q"&amp;ROUNDUP(MONTH(SalesData[[#This Row],[Orderdate fixed]])/3,0)</f>
        <v>Q2</v>
      </c>
      <c r="J1153" s="8" t="str">
        <f>TEXT(SalesData[[#This Row],[Orderdate fixed]],"mmm")</f>
        <v>Apr</v>
      </c>
      <c r="K1153" t="s">
        <v>38</v>
      </c>
      <c r="L1153" t="s">
        <v>3033</v>
      </c>
      <c r="M1153" s="14" t="s">
        <v>3034</v>
      </c>
      <c r="N1153" t="s">
        <v>25</v>
      </c>
      <c r="O1153" t="s">
        <v>26</v>
      </c>
      <c r="P1153" t="s">
        <v>1849</v>
      </c>
      <c r="Q1153" t="s">
        <v>83</v>
      </c>
      <c r="R1153" s="5">
        <v>77340</v>
      </c>
      <c r="S1153" t="s">
        <v>84</v>
      </c>
      <c r="T1153" t="s">
        <v>680</v>
      </c>
      <c r="U1153" t="s">
        <v>31</v>
      </c>
      <c r="V1153" t="s">
        <v>44</v>
      </c>
      <c r="W1153" t="s">
        <v>681</v>
      </c>
      <c r="X1153" s="9">
        <v>609.98</v>
      </c>
      <c r="Y1153">
        <v>4</v>
      </c>
      <c r="Z1153" s="12">
        <v>0.3</v>
      </c>
      <c r="AA1153" s="9">
        <v>-113.282</v>
      </c>
      <c r="AB1153" t="str">
        <f>IF(AND(SalesData[[#This Row],[Profit]]=0,SalesData[[#This Row],[Sales]]&gt;0),"Zero-Profit Order","OK")</f>
        <v>OK</v>
      </c>
      <c r="AC1153" s="9">
        <f>IFERROR(SalesData[[#This Row],[Profit]]/SalesData[[#This Row],[Sales]],0)</f>
        <v>-0.18571428571428569</v>
      </c>
      <c r="AE1153"/>
    </row>
    <row r="1154" spans="1:31" x14ac:dyDescent="0.25">
      <c r="A1154">
        <v>552</v>
      </c>
      <c r="B1154" t="s">
        <v>579</v>
      </c>
      <c r="C1154" s="2">
        <v>43158</v>
      </c>
      <c r="D1154" s="13">
        <v>42477</v>
      </c>
      <c r="E1154" s="8">
        <f>IF(SalesData[[#This Row],[Ship Date]]&lt;SalesData[[#This Row],[Order Date]], SalesData[[#This Row],[Ship Date]], SalesData[[#This Row],[Order Date]])</f>
        <v>42477</v>
      </c>
      <c r="F1154" s="8">
        <f>IF(SalesData[[#This Row],[Ship Date]]&lt;SalesData[[#This Row],[Order Date]], SalesData[[#This Row],[Order Date]], SalesData[[#This Row],[Ship Date]])</f>
        <v>43158</v>
      </c>
      <c r="G1154" s="11">
        <f>SalesData[[#This Row],[Shipdate fixed]] - SalesData[[#This Row],[Orderdate fixed]]</f>
        <v>681</v>
      </c>
      <c r="H1154" s="11">
        <f>YEAR(SalesData[[#This Row],[Orderdate fixed]])</f>
        <v>2016</v>
      </c>
      <c r="I1154" s="11" t="str">
        <f>"Q"&amp;ROUNDUP(MONTH(SalesData[[#This Row],[Orderdate fixed]])/3,0)</f>
        <v>Q2</v>
      </c>
      <c r="J1154" s="8" t="str">
        <f>TEXT(SalesData[[#This Row],[Orderdate fixed]],"mmm")</f>
        <v>Apr</v>
      </c>
      <c r="K1154" t="s">
        <v>22</v>
      </c>
      <c r="L1154" t="s">
        <v>580</v>
      </c>
      <c r="M1154" s="14" t="s">
        <v>581</v>
      </c>
      <c r="N1154" t="s">
        <v>25</v>
      </c>
      <c r="O1154" t="s">
        <v>26</v>
      </c>
      <c r="P1154" t="s">
        <v>310</v>
      </c>
      <c r="Q1154" t="s">
        <v>50</v>
      </c>
      <c r="R1154" s="5">
        <v>94110</v>
      </c>
      <c r="S1154" t="s">
        <v>51</v>
      </c>
      <c r="T1154" t="s">
        <v>582</v>
      </c>
      <c r="U1154" t="s">
        <v>31</v>
      </c>
      <c r="V1154" t="s">
        <v>35</v>
      </c>
      <c r="W1154" t="s">
        <v>583</v>
      </c>
      <c r="X1154" s="9">
        <v>1121.568</v>
      </c>
      <c r="Y1154">
        <v>2</v>
      </c>
      <c r="Z1154" s="12">
        <v>0.2</v>
      </c>
      <c r="AA1154" s="9">
        <v>0</v>
      </c>
      <c r="AB1154" t="str">
        <f>IF(AND(SalesData[[#This Row],[Profit]]=0,SalesData[[#This Row],[Sales]]&gt;0),"Zero-Profit Order","OK")</f>
        <v>Zero-Profit Order</v>
      </c>
      <c r="AC1154" s="9">
        <f>IFERROR(SalesData[[#This Row],[Profit]]/SalesData[[#This Row],[Sales]],0)</f>
        <v>0</v>
      </c>
      <c r="AE1154"/>
    </row>
    <row r="1155" spans="1:31" x14ac:dyDescent="0.25">
      <c r="A1155">
        <v>8340</v>
      </c>
      <c r="B1155" t="s">
        <v>3984</v>
      </c>
      <c r="C1155" s="2">
        <v>43151</v>
      </c>
      <c r="D1155" s="13">
        <v>42842</v>
      </c>
      <c r="E1155" s="8">
        <f>IF(SalesData[[#This Row],[Ship Date]]&lt;SalesData[[#This Row],[Order Date]], SalesData[[#This Row],[Ship Date]], SalesData[[#This Row],[Order Date]])</f>
        <v>42842</v>
      </c>
      <c r="F1155" s="8">
        <f>IF(SalesData[[#This Row],[Ship Date]]&lt;SalesData[[#This Row],[Order Date]], SalesData[[#This Row],[Order Date]], SalesData[[#This Row],[Ship Date]])</f>
        <v>43151</v>
      </c>
      <c r="G1155" s="11">
        <f>SalesData[[#This Row],[Shipdate fixed]] - SalesData[[#This Row],[Orderdate fixed]]</f>
        <v>309</v>
      </c>
      <c r="H1155" s="11">
        <f>YEAR(SalesData[[#This Row],[Orderdate fixed]])</f>
        <v>2017</v>
      </c>
      <c r="I1155" s="11" t="str">
        <f>"Q"&amp;ROUNDUP(MONTH(SalesData[[#This Row],[Orderdate fixed]])/3,0)</f>
        <v>Q2</v>
      </c>
      <c r="J1155" s="8" t="str">
        <f>TEXT(SalesData[[#This Row],[Orderdate fixed]],"mmm")</f>
        <v>Apr</v>
      </c>
      <c r="K1155" t="s">
        <v>38</v>
      </c>
      <c r="L1155" t="s">
        <v>3387</v>
      </c>
      <c r="M1155" s="14" t="s">
        <v>3388</v>
      </c>
      <c r="N1155" t="s">
        <v>81</v>
      </c>
      <c r="O1155" t="s">
        <v>26</v>
      </c>
      <c r="P1155" t="s">
        <v>2007</v>
      </c>
      <c r="Q1155" t="s">
        <v>50</v>
      </c>
      <c r="R1155" s="5">
        <v>92345</v>
      </c>
      <c r="S1155" t="s">
        <v>51</v>
      </c>
      <c r="T1155" t="s">
        <v>1598</v>
      </c>
      <c r="U1155" t="s">
        <v>31</v>
      </c>
      <c r="V1155" t="s">
        <v>35</v>
      </c>
      <c r="W1155" t="s">
        <v>1599</v>
      </c>
      <c r="X1155" s="9">
        <v>436.70400000000001</v>
      </c>
      <c r="Y1155">
        <v>6</v>
      </c>
      <c r="Z1155" s="12">
        <v>0.2</v>
      </c>
      <c r="AA1155" s="9">
        <v>-38.211599999999997</v>
      </c>
      <c r="AB1155" t="str">
        <f>IF(AND(SalesData[[#This Row],[Profit]]=0,SalesData[[#This Row],[Sales]]&gt;0),"Zero-Profit Order","OK")</f>
        <v>OK</v>
      </c>
      <c r="AC1155" s="9">
        <f>IFERROR(SalesData[[#This Row],[Profit]]/SalesData[[#This Row],[Sales]],0)</f>
        <v>-8.7499999999999994E-2</v>
      </c>
      <c r="AE1155"/>
    </row>
    <row r="1156" spans="1:31" x14ac:dyDescent="0.25">
      <c r="A1156">
        <v>7460</v>
      </c>
      <c r="B1156" t="s">
        <v>3737</v>
      </c>
      <c r="C1156" s="2">
        <v>43161</v>
      </c>
      <c r="D1156" s="13">
        <v>42112</v>
      </c>
      <c r="E1156" s="8">
        <f>IF(SalesData[[#This Row],[Ship Date]]&lt;SalesData[[#This Row],[Order Date]], SalesData[[#This Row],[Ship Date]], SalesData[[#This Row],[Order Date]])</f>
        <v>42112</v>
      </c>
      <c r="F1156" s="8">
        <f>IF(SalesData[[#This Row],[Ship Date]]&lt;SalesData[[#This Row],[Order Date]], SalesData[[#This Row],[Order Date]], SalesData[[#This Row],[Ship Date]])</f>
        <v>43161</v>
      </c>
      <c r="G1156" s="11">
        <f>SalesData[[#This Row],[Shipdate fixed]] - SalesData[[#This Row],[Orderdate fixed]]</f>
        <v>1049</v>
      </c>
      <c r="H1156" s="11">
        <f>YEAR(SalesData[[#This Row],[Orderdate fixed]])</f>
        <v>2015</v>
      </c>
      <c r="I1156" s="11" t="str">
        <f>"Q"&amp;ROUNDUP(MONTH(SalesData[[#This Row],[Orderdate fixed]])/3,0)</f>
        <v>Q2</v>
      </c>
      <c r="J1156" s="8" t="str">
        <f>TEXT(SalesData[[#This Row],[Orderdate fixed]],"mmm")</f>
        <v>Apr</v>
      </c>
      <c r="K1156" t="s">
        <v>78</v>
      </c>
      <c r="L1156" t="s">
        <v>873</v>
      </c>
      <c r="M1156" s="14" t="s">
        <v>874</v>
      </c>
      <c r="N1156" t="s">
        <v>25</v>
      </c>
      <c r="O1156" t="s">
        <v>26</v>
      </c>
      <c r="P1156" t="s">
        <v>696</v>
      </c>
      <c r="Q1156" t="s">
        <v>697</v>
      </c>
      <c r="R1156" s="5">
        <v>22980</v>
      </c>
      <c r="S1156" t="s">
        <v>29</v>
      </c>
      <c r="T1156" t="s">
        <v>841</v>
      </c>
      <c r="U1156" t="s">
        <v>31</v>
      </c>
      <c r="V1156" t="s">
        <v>32</v>
      </c>
      <c r="W1156" t="s">
        <v>842</v>
      </c>
      <c r="X1156" s="9">
        <v>523.26</v>
      </c>
      <c r="Y1156">
        <v>9</v>
      </c>
      <c r="Z1156" s="12">
        <v>0</v>
      </c>
      <c r="AA1156" s="9">
        <v>125.58240000000001</v>
      </c>
      <c r="AB1156" t="str">
        <f>IF(AND(SalesData[[#This Row],[Profit]]=0,SalesData[[#This Row],[Sales]]&gt;0),"Zero-Profit Order","OK")</f>
        <v>OK</v>
      </c>
      <c r="AC1156" s="9">
        <f>IFERROR(SalesData[[#This Row],[Profit]]/SalesData[[#This Row],[Sales]],0)</f>
        <v>0.24000000000000002</v>
      </c>
      <c r="AE1156"/>
    </row>
    <row r="1157" spans="1:31" x14ac:dyDescent="0.25">
      <c r="A1157">
        <v>4971</v>
      </c>
      <c r="B1157" t="s">
        <v>2983</v>
      </c>
      <c r="C1157" s="2">
        <v>42109</v>
      </c>
      <c r="D1157" s="13">
        <v>42624</v>
      </c>
      <c r="E1157" s="8">
        <f>IF(SalesData[[#This Row],[Ship Date]]&lt;SalesData[[#This Row],[Order Date]], SalesData[[#This Row],[Ship Date]], SalesData[[#This Row],[Order Date]])</f>
        <v>42109</v>
      </c>
      <c r="F1157" s="8">
        <f>IF(SalesData[[#This Row],[Ship Date]]&lt;SalesData[[#This Row],[Order Date]], SalesData[[#This Row],[Order Date]], SalesData[[#This Row],[Ship Date]])</f>
        <v>42624</v>
      </c>
      <c r="G1157" s="11">
        <f>SalesData[[#This Row],[Shipdate fixed]] - SalesData[[#This Row],[Orderdate fixed]]</f>
        <v>515</v>
      </c>
      <c r="H1157" s="11">
        <f>YEAR(SalesData[[#This Row],[Orderdate fixed]])</f>
        <v>2015</v>
      </c>
      <c r="I1157" s="11" t="str">
        <f>"Q"&amp;ROUNDUP(MONTH(SalesData[[#This Row],[Orderdate fixed]])/3,0)</f>
        <v>Q2</v>
      </c>
      <c r="J1157" s="8" t="str">
        <f>TEXT(SalesData[[#This Row],[Orderdate fixed]],"mmm")</f>
        <v>Apr</v>
      </c>
      <c r="K1157" t="s">
        <v>78</v>
      </c>
      <c r="L1157" t="s">
        <v>333</v>
      </c>
      <c r="M1157" s="14" t="s">
        <v>334</v>
      </c>
      <c r="N1157" t="s">
        <v>81</v>
      </c>
      <c r="O1157" t="s">
        <v>26</v>
      </c>
      <c r="P1157" t="s">
        <v>587</v>
      </c>
      <c r="Q1157" t="s">
        <v>42</v>
      </c>
      <c r="R1157" s="5">
        <v>32216</v>
      </c>
      <c r="S1157" t="s">
        <v>29</v>
      </c>
      <c r="T1157" t="s">
        <v>129</v>
      </c>
      <c r="U1157" t="s">
        <v>31</v>
      </c>
      <c r="V1157" t="s">
        <v>35</v>
      </c>
      <c r="W1157" t="s">
        <v>130</v>
      </c>
      <c r="X1157" s="9">
        <v>207.98400000000001</v>
      </c>
      <c r="Y1157">
        <v>2</v>
      </c>
      <c r="Z1157" s="12">
        <v>0.2</v>
      </c>
      <c r="AA1157" s="9">
        <v>-28.597799999999999</v>
      </c>
      <c r="AB1157" t="str">
        <f>IF(AND(SalesData[[#This Row],[Profit]]=0,SalesData[[#This Row],[Sales]]&gt;0),"Zero-Profit Order","OK")</f>
        <v>OK</v>
      </c>
      <c r="AC1157" s="9">
        <f>IFERROR(SalesData[[#This Row],[Profit]]/SalesData[[#This Row],[Sales]],0)</f>
        <v>-0.13749999999999998</v>
      </c>
      <c r="AE1157"/>
    </row>
    <row r="1158" spans="1:31" x14ac:dyDescent="0.25">
      <c r="A1158">
        <v>7459</v>
      </c>
      <c r="B1158" t="s">
        <v>3737</v>
      </c>
      <c r="C1158" s="2">
        <v>43160</v>
      </c>
      <c r="D1158" s="13">
        <v>42112</v>
      </c>
      <c r="E1158" s="8">
        <f>IF(SalesData[[#This Row],[Ship Date]]&lt;SalesData[[#This Row],[Order Date]], SalesData[[#This Row],[Ship Date]], SalesData[[#This Row],[Order Date]])</f>
        <v>42112</v>
      </c>
      <c r="F1158" s="8">
        <f>IF(SalesData[[#This Row],[Ship Date]]&lt;SalesData[[#This Row],[Order Date]], SalesData[[#This Row],[Order Date]], SalesData[[#This Row],[Ship Date]])</f>
        <v>43160</v>
      </c>
      <c r="G1158" s="11">
        <f>SalesData[[#This Row],[Shipdate fixed]] - SalesData[[#This Row],[Orderdate fixed]]</f>
        <v>1048</v>
      </c>
      <c r="H1158" s="11">
        <f>YEAR(SalesData[[#This Row],[Orderdate fixed]])</f>
        <v>2015</v>
      </c>
      <c r="I1158" s="11" t="str">
        <f>"Q"&amp;ROUNDUP(MONTH(SalesData[[#This Row],[Orderdate fixed]])/3,0)</f>
        <v>Q2</v>
      </c>
      <c r="J1158" s="8" t="str">
        <f>TEXT(SalesData[[#This Row],[Orderdate fixed]],"mmm")</f>
        <v>Apr</v>
      </c>
      <c r="K1158" t="s">
        <v>78</v>
      </c>
      <c r="L1158" t="s">
        <v>873</v>
      </c>
      <c r="M1158" s="14" t="s">
        <v>874</v>
      </c>
      <c r="N1158" t="s">
        <v>25</v>
      </c>
      <c r="O1158" t="s">
        <v>26</v>
      </c>
      <c r="P1158" t="s">
        <v>696</v>
      </c>
      <c r="Q1158" t="s">
        <v>697</v>
      </c>
      <c r="R1158" s="5">
        <v>22980</v>
      </c>
      <c r="S1158" t="s">
        <v>29</v>
      </c>
      <c r="T1158" t="s">
        <v>1812</v>
      </c>
      <c r="U1158" t="s">
        <v>31</v>
      </c>
      <c r="V1158" t="s">
        <v>53</v>
      </c>
      <c r="W1158" t="s">
        <v>1813</v>
      </c>
      <c r="X1158" s="9">
        <v>1196.8599999999999</v>
      </c>
      <c r="Y1158">
        <v>7</v>
      </c>
      <c r="Z1158" s="12">
        <v>0</v>
      </c>
      <c r="AA1158" s="9">
        <v>119.68600000000001</v>
      </c>
      <c r="AB1158" t="str">
        <f>IF(AND(SalesData[[#This Row],[Profit]]=0,SalesData[[#This Row],[Sales]]&gt;0),"Zero-Profit Order","OK")</f>
        <v>OK</v>
      </c>
      <c r="AC1158" s="9">
        <f>IFERROR(SalesData[[#This Row],[Profit]]/SalesData[[#This Row],[Sales]],0)</f>
        <v>0.10000000000000002</v>
      </c>
      <c r="AE1158"/>
    </row>
    <row r="1159" spans="1:31" x14ac:dyDescent="0.25">
      <c r="A1159">
        <v>418</v>
      </c>
      <c r="B1159" t="s">
        <v>444</v>
      </c>
      <c r="C1159" s="2">
        <v>43153</v>
      </c>
      <c r="D1159" s="13">
        <v>42478</v>
      </c>
      <c r="E1159" s="8">
        <f>IF(SalesData[[#This Row],[Ship Date]]&lt;SalesData[[#This Row],[Order Date]], SalesData[[#This Row],[Ship Date]], SalesData[[#This Row],[Order Date]])</f>
        <v>42478</v>
      </c>
      <c r="F1159" s="8">
        <f>IF(SalesData[[#This Row],[Ship Date]]&lt;SalesData[[#This Row],[Order Date]], SalesData[[#This Row],[Order Date]], SalesData[[#This Row],[Ship Date]])</f>
        <v>43153</v>
      </c>
      <c r="G1159" s="11">
        <f>SalesData[[#This Row],[Shipdate fixed]] - SalesData[[#This Row],[Orderdate fixed]]</f>
        <v>675</v>
      </c>
      <c r="H1159" s="11">
        <f>YEAR(SalesData[[#This Row],[Orderdate fixed]])</f>
        <v>2016</v>
      </c>
      <c r="I1159" s="11" t="str">
        <f>"Q"&amp;ROUNDUP(MONTH(SalesData[[#This Row],[Orderdate fixed]])/3,0)</f>
        <v>Q2</v>
      </c>
      <c r="J1159" s="8" t="str">
        <f>TEXT(SalesData[[#This Row],[Orderdate fixed]],"mmm")</f>
        <v>Apr</v>
      </c>
      <c r="K1159" t="s">
        <v>38</v>
      </c>
      <c r="L1159" t="s">
        <v>445</v>
      </c>
      <c r="M1159" s="14" t="s">
        <v>446</v>
      </c>
      <c r="N1159" t="s">
        <v>25</v>
      </c>
      <c r="O1159" t="s">
        <v>26</v>
      </c>
      <c r="P1159" t="s">
        <v>49</v>
      </c>
      <c r="Q1159" t="s">
        <v>50</v>
      </c>
      <c r="R1159" s="5">
        <v>90004</v>
      </c>
      <c r="S1159" t="s">
        <v>51</v>
      </c>
      <c r="T1159" t="s">
        <v>447</v>
      </c>
      <c r="U1159" t="s">
        <v>31</v>
      </c>
      <c r="V1159" t="s">
        <v>35</v>
      </c>
      <c r="W1159" t="s">
        <v>448</v>
      </c>
      <c r="X1159" s="9">
        <v>383.8</v>
      </c>
      <c r="Y1159">
        <v>5</v>
      </c>
      <c r="Z1159" s="12">
        <v>0.2</v>
      </c>
      <c r="AA1159" s="9">
        <v>38.380000000000003</v>
      </c>
      <c r="AB1159" t="str">
        <f>IF(AND(SalesData[[#This Row],[Profit]]=0,SalesData[[#This Row],[Sales]]&gt;0),"Zero-Profit Order","OK")</f>
        <v>OK</v>
      </c>
      <c r="AC1159" s="9">
        <f>IFERROR(SalesData[[#This Row],[Profit]]/SalesData[[#This Row],[Sales]],0)</f>
        <v>0.1</v>
      </c>
      <c r="AE1159"/>
    </row>
    <row r="1160" spans="1:31" x14ac:dyDescent="0.25">
      <c r="A1160">
        <v>1867</v>
      </c>
      <c r="B1160" t="s">
        <v>1536</v>
      </c>
      <c r="C1160" s="2">
        <v>43159</v>
      </c>
      <c r="D1160" s="13">
        <v>42843</v>
      </c>
      <c r="E1160" s="8">
        <f>IF(SalesData[[#This Row],[Ship Date]]&lt;SalesData[[#This Row],[Order Date]], SalesData[[#This Row],[Ship Date]], SalesData[[#This Row],[Order Date]])</f>
        <v>42843</v>
      </c>
      <c r="F1160" s="8">
        <f>IF(SalesData[[#This Row],[Ship Date]]&lt;SalesData[[#This Row],[Order Date]], SalesData[[#This Row],[Order Date]], SalesData[[#This Row],[Ship Date]])</f>
        <v>43159</v>
      </c>
      <c r="G1160" s="11">
        <f>SalesData[[#This Row],[Shipdate fixed]] - SalesData[[#This Row],[Orderdate fixed]]</f>
        <v>316</v>
      </c>
      <c r="H1160" s="11">
        <f>YEAR(SalesData[[#This Row],[Orderdate fixed]])</f>
        <v>2017</v>
      </c>
      <c r="I1160" s="11" t="str">
        <f>"Q"&amp;ROUNDUP(MONTH(SalesData[[#This Row],[Orderdate fixed]])/3,0)</f>
        <v>Q2</v>
      </c>
      <c r="J1160" s="8" t="str">
        <f>TEXT(SalesData[[#This Row],[Orderdate fixed]],"mmm")</f>
        <v>Apr</v>
      </c>
      <c r="K1160" t="s">
        <v>78</v>
      </c>
      <c r="L1160" t="s">
        <v>1537</v>
      </c>
      <c r="M1160" s="14" t="s">
        <v>1538</v>
      </c>
      <c r="N1160" t="s">
        <v>81</v>
      </c>
      <c r="O1160" t="s">
        <v>26</v>
      </c>
      <c r="P1160" t="s">
        <v>27</v>
      </c>
      <c r="Q1160" t="s">
        <v>1321</v>
      </c>
      <c r="R1160" s="5">
        <v>89015</v>
      </c>
      <c r="S1160" t="s">
        <v>51</v>
      </c>
      <c r="T1160" t="s">
        <v>993</v>
      </c>
      <c r="U1160" t="s">
        <v>31</v>
      </c>
      <c r="V1160" t="s">
        <v>53</v>
      </c>
      <c r="W1160" t="s">
        <v>994</v>
      </c>
      <c r="X1160" s="9">
        <v>196.45</v>
      </c>
      <c r="Y1160">
        <v>5</v>
      </c>
      <c r="Z1160" s="12">
        <v>0</v>
      </c>
      <c r="AA1160" s="9">
        <v>70.721999999999994</v>
      </c>
      <c r="AB1160" t="str">
        <f>IF(AND(SalesData[[#This Row],[Profit]]=0,SalesData[[#This Row],[Sales]]&gt;0),"Zero-Profit Order","OK")</f>
        <v>OK</v>
      </c>
      <c r="AC1160" s="9">
        <f>IFERROR(SalesData[[#This Row],[Profit]]/SalesData[[#This Row],[Sales]],0)</f>
        <v>0.36</v>
      </c>
      <c r="AE1160"/>
    </row>
    <row r="1161" spans="1:31" x14ac:dyDescent="0.25">
      <c r="A1161">
        <v>703</v>
      </c>
      <c r="B1161" t="s">
        <v>703</v>
      </c>
      <c r="C1161" s="2">
        <v>42070</v>
      </c>
      <c r="D1161" s="13">
        <v>42593</v>
      </c>
      <c r="E1161" s="8">
        <f>IF(SalesData[[#This Row],[Ship Date]]&lt;SalesData[[#This Row],[Order Date]], SalesData[[#This Row],[Ship Date]], SalesData[[#This Row],[Order Date]])</f>
        <v>42070</v>
      </c>
      <c r="F1161" s="8">
        <f>IF(SalesData[[#This Row],[Ship Date]]&lt;SalesData[[#This Row],[Order Date]], SalesData[[#This Row],[Order Date]], SalesData[[#This Row],[Ship Date]])</f>
        <v>42593</v>
      </c>
      <c r="G1161" s="11">
        <f>SalesData[[#This Row],[Shipdate fixed]] - SalesData[[#This Row],[Orderdate fixed]]</f>
        <v>523</v>
      </c>
      <c r="H1161" s="11">
        <f>YEAR(SalesData[[#This Row],[Orderdate fixed]])</f>
        <v>2015</v>
      </c>
      <c r="I1161" s="11" t="str">
        <f>"Q"&amp;ROUNDUP(MONTH(SalesData[[#This Row],[Orderdate fixed]])/3,0)</f>
        <v>Q1</v>
      </c>
      <c r="J1161" s="8" t="str">
        <f>TEXT(SalesData[[#This Row],[Orderdate fixed]],"mmm")</f>
        <v>Mar</v>
      </c>
      <c r="K1161" t="s">
        <v>22</v>
      </c>
      <c r="L1161" t="s">
        <v>704</v>
      </c>
      <c r="M1161" s="14" t="s">
        <v>705</v>
      </c>
      <c r="N1161" t="s">
        <v>81</v>
      </c>
      <c r="O1161" t="s">
        <v>26</v>
      </c>
      <c r="P1161" t="s">
        <v>176</v>
      </c>
      <c r="Q1161" t="s">
        <v>177</v>
      </c>
      <c r="R1161" s="5">
        <v>98103</v>
      </c>
      <c r="S1161" t="s">
        <v>51</v>
      </c>
      <c r="T1161" t="s">
        <v>706</v>
      </c>
      <c r="U1161" t="s">
        <v>31</v>
      </c>
      <c r="V1161" t="s">
        <v>53</v>
      </c>
      <c r="W1161" t="s">
        <v>707</v>
      </c>
      <c r="X1161" s="9">
        <v>209.88</v>
      </c>
      <c r="Y1161">
        <v>3</v>
      </c>
      <c r="Z1161" s="12">
        <v>0</v>
      </c>
      <c r="AA1161" s="9">
        <v>35.679600000000001</v>
      </c>
      <c r="AB1161" t="str">
        <f>IF(AND(SalesData[[#This Row],[Profit]]=0,SalesData[[#This Row],[Sales]]&gt;0),"Zero-Profit Order","OK")</f>
        <v>OK</v>
      </c>
      <c r="AC1161" s="9">
        <f>IFERROR(SalesData[[#This Row],[Profit]]/SalesData[[#This Row],[Sales]],0)</f>
        <v>0.17</v>
      </c>
      <c r="AE1161"/>
    </row>
    <row r="1162" spans="1:31" x14ac:dyDescent="0.25">
      <c r="A1162">
        <v>5361</v>
      </c>
      <c r="B1162" t="s">
        <v>3113</v>
      </c>
      <c r="C1162" s="2">
        <v>43154</v>
      </c>
      <c r="D1162" s="13">
        <v>42843</v>
      </c>
      <c r="E1162" s="8">
        <f>IF(SalesData[[#This Row],[Ship Date]]&lt;SalesData[[#This Row],[Order Date]], SalesData[[#This Row],[Ship Date]], SalesData[[#This Row],[Order Date]])</f>
        <v>42843</v>
      </c>
      <c r="F1162" s="8">
        <f>IF(SalesData[[#This Row],[Ship Date]]&lt;SalesData[[#This Row],[Order Date]], SalesData[[#This Row],[Order Date]], SalesData[[#This Row],[Ship Date]])</f>
        <v>43154</v>
      </c>
      <c r="G1162" s="11">
        <f>SalesData[[#This Row],[Shipdate fixed]] - SalesData[[#This Row],[Orderdate fixed]]</f>
        <v>311</v>
      </c>
      <c r="H1162" s="11">
        <f>YEAR(SalesData[[#This Row],[Orderdate fixed]])</f>
        <v>2017</v>
      </c>
      <c r="I1162" s="11" t="str">
        <f>"Q"&amp;ROUNDUP(MONTH(SalesData[[#This Row],[Orderdate fixed]])/3,0)</f>
        <v>Q2</v>
      </c>
      <c r="J1162" s="8" t="str">
        <f>TEXT(SalesData[[#This Row],[Orderdate fixed]],"mmm")</f>
        <v>Apr</v>
      </c>
      <c r="K1162" t="s">
        <v>38</v>
      </c>
      <c r="L1162" t="s">
        <v>1919</v>
      </c>
      <c r="M1162" s="14" t="s">
        <v>1920</v>
      </c>
      <c r="N1162" t="s">
        <v>81</v>
      </c>
      <c r="O1162" t="s">
        <v>26</v>
      </c>
      <c r="P1162" t="s">
        <v>1892</v>
      </c>
      <c r="Q1162" t="s">
        <v>1017</v>
      </c>
      <c r="R1162" s="5">
        <v>28314</v>
      </c>
      <c r="S1162" t="s">
        <v>29</v>
      </c>
      <c r="T1162" t="s">
        <v>1156</v>
      </c>
      <c r="U1162" t="s">
        <v>31</v>
      </c>
      <c r="V1162" t="s">
        <v>32</v>
      </c>
      <c r="W1162" t="s">
        <v>1157</v>
      </c>
      <c r="X1162" s="9">
        <v>198.27199999999999</v>
      </c>
      <c r="Y1162">
        <v>8</v>
      </c>
      <c r="Z1162" s="12">
        <v>0.2</v>
      </c>
      <c r="AA1162" s="9">
        <v>-32.219200000000001</v>
      </c>
      <c r="AB1162" t="str">
        <f>IF(AND(SalesData[[#This Row],[Profit]]=0,SalesData[[#This Row],[Sales]]&gt;0),"Zero-Profit Order","OK")</f>
        <v>OK</v>
      </c>
      <c r="AC1162" s="9">
        <f>IFERROR(SalesData[[#This Row],[Profit]]/SalesData[[#This Row],[Sales]],0)</f>
        <v>-0.16250000000000001</v>
      </c>
      <c r="AE1162"/>
    </row>
    <row r="1163" spans="1:31" x14ac:dyDescent="0.25">
      <c r="A1163">
        <v>5179</v>
      </c>
      <c r="B1163" t="s">
        <v>3056</v>
      </c>
      <c r="C1163" s="2">
        <v>43150</v>
      </c>
      <c r="D1163" s="13">
        <v>42113</v>
      </c>
      <c r="E1163" s="8">
        <f>IF(SalesData[[#This Row],[Ship Date]]&lt;SalesData[[#This Row],[Order Date]], SalesData[[#This Row],[Ship Date]], SalesData[[#This Row],[Order Date]])</f>
        <v>42113</v>
      </c>
      <c r="F1163" s="8">
        <f>IF(SalesData[[#This Row],[Ship Date]]&lt;SalesData[[#This Row],[Order Date]], SalesData[[#This Row],[Order Date]], SalesData[[#This Row],[Ship Date]])</f>
        <v>43150</v>
      </c>
      <c r="G1163" s="11">
        <f>SalesData[[#This Row],[Shipdate fixed]] - SalesData[[#This Row],[Orderdate fixed]]</f>
        <v>1037</v>
      </c>
      <c r="H1163" s="11">
        <f>YEAR(SalesData[[#This Row],[Orderdate fixed]])</f>
        <v>2015</v>
      </c>
      <c r="I1163" s="11" t="str">
        <f>"Q"&amp;ROUNDUP(MONTH(SalesData[[#This Row],[Orderdate fixed]])/3,0)</f>
        <v>Q2</v>
      </c>
      <c r="J1163" s="8" t="str">
        <f>TEXT(SalesData[[#This Row],[Orderdate fixed]],"mmm")</f>
        <v>Apr</v>
      </c>
      <c r="K1163" t="s">
        <v>38</v>
      </c>
      <c r="L1163" t="s">
        <v>1007</v>
      </c>
      <c r="M1163" s="14" t="s">
        <v>1008</v>
      </c>
      <c r="N1163" t="s">
        <v>81</v>
      </c>
      <c r="O1163" t="s">
        <v>26</v>
      </c>
      <c r="P1163" t="s">
        <v>49</v>
      </c>
      <c r="Q1163" t="s">
        <v>50</v>
      </c>
      <c r="R1163" s="5">
        <v>90036</v>
      </c>
      <c r="S1163" t="s">
        <v>51</v>
      </c>
      <c r="T1163" t="s">
        <v>1523</v>
      </c>
      <c r="U1163" t="s">
        <v>31</v>
      </c>
      <c r="V1163" t="s">
        <v>53</v>
      </c>
      <c r="W1163" t="s">
        <v>1524</v>
      </c>
      <c r="X1163" s="9">
        <v>37.68</v>
      </c>
      <c r="Y1163">
        <v>2</v>
      </c>
      <c r="Z1163" s="12">
        <v>0</v>
      </c>
      <c r="AA1163" s="9">
        <v>15.8256</v>
      </c>
      <c r="AB1163" t="str">
        <f>IF(AND(SalesData[[#This Row],[Profit]]=0,SalesData[[#This Row],[Sales]]&gt;0),"Zero-Profit Order","OK")</f>
        <v>OK</v>
      </c>
      <c r="AC1163" s="9">
        <f>IFERROR(SalesData[[#This Row],[Profit]]/SalesData[[#This Row],[Sales]],0)</f>
        <v>0.42</v>
      </c>
      <c r="AE1163"/>
    </row>
    <row r="1164" spans="1:31" x14ac:dyDescent="0.25">
      <c r="A1164">
        <v>2070</v>
      </c>
      <c r="B1164" t="s">
        <v>1650</v>
      </c>
      <c r="C1164" s="2">
        <v>43149</v>
      </c>
      <c r="D1164" s="13">
        <v>42113</v>
      </c>
      <c r="E1164" s="8">
        <f>IF(SalesData[[#This Row],[Ship Date]]&lt;SalesData[[#This Row],[Order Date]], SalesData[[#This Row],[Ship Date]], SalesData[[#This Row],[Order Date]])</f>
        <v>42113</v>
      </c>
      <c r="F1164" s="8">
        <f>IF(SalesData[[#This Row],[Ship Date]]&lt;SalesData[[#This Row],[Order Date]], SalesData[[#This Row],[Order Date]], SalesData[[#This Row],[Ship Date]])</f>
        <v>43149</v>
      </c>
      <c r="G1164" s="11">
        <f>SalesData[[#This Row],[Shipdate fixed]] - SalesData[[#This Row],[Orderdate fixed]]</f>
        <v>1036</v>
      </c>
      <c r="H1164" s="11">
        <f>YEAR(SalesData[[#This Row],[Orderdate fixed]])</f>
        <v>2015</v>
      </c>
      <c r="I1164" s="11" t="str">
        <f>"Q"&amp;ROUNDUP(MONTH(SalesData[[#This Row],[Orderdate fixed]])/3,0)</f>
        <v>Q2</v>
      </c>
      <c r="J1164" s="8" t="str">
        <f>TEXT(SalesData[[#This Row],[Orderdate fixed]],"mmm")</f>
        <v>Apr</v>
      </c>
      <c r="K1164" t="s">
        <v>38</v>
      </c>
      <c r="L1164" t="s">
        <v>824</v>
      </c>
      <c r="M1164" s="14" t="s">
        <v>825</v>
      </c>
      <c r="N1164" t="s">
        <v>25</v>
      </c>
      <c r="O1164" t="s">
        <v>26</v>
      </c>
      <c r="P1164" t="s">
        <v>1651</v>
      </c>
      <c r="Q1164" t="s">
        <v>50</v>
      </c>
      <c r="R1164" s="5">
        <v>91767</v>
      </c>
      <c r="S1164" t="s">
        <v>51</v>
      </c>
      <c r="T1164" t="s">
        <v>1652</v>
      </c>
      <c r="U1164" t="s">
        <v>31</v>
      </c>
      <c r="V1164" t="s">
        <v>44</v>
      </c>
      <c r="W1164" t="s">
        <v>1653</v>
      </c>
      <c r="X1164" s="9">
        <v>710.83199999999999</v>
      </c>
      <c r="Y1164">
        <v>3</v>
      </c>
      <c r="Z1164" s="12">
        <v>0.2</v>
      </c>
      <c r="AA1164" s="9">
        <v>-97.739400000000003</v>
      </c>
      <c r="AB1164" t="str">
        <f>IF(AND(SalesData[[#This Row],[Profit]]=0,SalesData[[#This Row],[Sales]]&gt;0),"Zero-Profit Order","OK")</f>
        <v>OK</v>
      </c>
      <c r="AC1164" s="9">
        <f>IFERROR(SalesData[[#This Row],[Profit]]/SalesData[[#This Row],[Sales]],0)</f>
        <v>-0.13750000000000001</v>
      </c>
      <c r="AE1164"/>
    </row>
    <row r="1165" spans="1:31" x14ac:dyDescent="0.25">
      <c r="A1165">
        <v>8747</v>
      </c>
      <c r="B1165" t="s">
        <v>4088</v>
      </c>
      <c r="C1165" s="2">
        <v>42246</v>
      </c>
      <c r="D1165" s="13">
        <v>42918</v>
      </c>
      <c r="E1165" s="8">
        <f>IF(SalesData[[#This Row],[Ship Date]]&lt;SalesData[[#This Row],[Order Date]], SalesData[[#This Row],[Ship Date]], SalesData[[#This Row],[Order Date]])</f>
        <v>42246</v>
      </c>
      <c r="F1165" s="8">
        <f>IF(SalesData[[#This Row],[Ship Date]]&lt;SalesData[[#This Row],[Order Date]], SalesData[[#This Row],[Order Date]], SalesData[[#This Row],[Ship Date]])</f>
        <v>42918</v>
      </c>
      <c r="G1165" s="11">
        <f>SalesData[[#This Row],[Shipdate fixed]] - SalesData[[#This Row],[Orderdate fixed]]</f>
        <v>672</v>
      </c>
      <c r="H1165" s="11">
        <f>YEAR(SalesData[[#This Row],[Orderdate fixed]])</f>
        <v>2015</v>
      </c>
      <c r="I1165" s="11" t="str">
        <f>"Q"&amp;ROUNDUP(MONTH(SalesData[[#This Row],[Orderdate fixed]])/3,0)</f>
        <v>Q3</v>
      </c>
      <c r="J1165" s="8" t="str">
        <f>TEXT(SalesData[[#This Row],[Orderdate fixed]],"mmm")</f>
        <v>Aug</v>
      </c>
      <c r="K1165" t="s">
        <v>38</v>
      </c>
      <c r="L1165" t="s">
        <v>1981</v>
      </c>
      <c r="M1165" s="14" t="s">
        <v>1982</v>
      </c>
      <c r="N1165" t="s">
        <v>81</v>
      </c>
      <c r="O1165" t="s">
        <v>26</v>
      </c>
      <c r="P1165" t="s">
        <v>620</v>
      </c>
      <c r="Q1165" t="s">
        <v>50</v>
      </c>
      <c r="R1165" s="5">
        <v>92105</v>
      </c>
      <c r="S1165" t="s">
        <v>51</v>
      </c>
      <c r="T1165" t="s">
        <v>991</v>
      </c>
      <c r="U1165" t="s">
        <v>31</v>
      </c>
      <c r="V1165" t="s">
        <v>53</v>
      </c>
      <c r="W1165" t="s">
        <v>992</v>
      </c>
      <c r="X1165" s="9">
        <v>210.58</v>
      </c>
      <c r="Y1165">
        <v>2</v>
      </c>
      <c r="Z1165" s="12">
        <v>0</v>
      </c>
      <c r="AA1165" s="9">
        <v>12.6348</v>
      </c>
      <c r="AB1165" t="str">
        <f>IF(AND(SalesData[[#This Row],[Profit]]=0,SalesData[[#This Row],[Sales]]&gt;0),"Zero-Profit Order","OK")</f>
        <v>OK</v>
      </c>
      <c r="AC1165" s="9">
        <f>IFERROR(SalesData[[#This Row],[Profit]]/SalesData[[#This Row],[Sales]],0)</f>
        <v>0.06</v>
      </c>
      <c r="AE1165"/>
    </row>
    <row r="1166" spans="1:31" x14ac:dyDescent="0.25">
      <c r="A1166">
        <v>3252</v>
      </c>
      <c r="B1166" t="s">
        <v>2343</v>
      </c>
      <c r="C1166" s="2">
        <v>43168</v>
      </c>
      <c r="D1166" s="13">
        <v>42844</v>
      </c>
      <c r="E1166" s="8">
        <f>IF(SalesData[[#This Row],[Ship Date]]&lt;SalesData[[#This Row],[Order Date]], SalesData[[#This Row],[Ship Date]], SalesData[[#This Row],[Order Date]])</f>
        <v>42844</v>
      </c>
      <c r="F1166" s="8">
        <f>IF(SalesData[[#This Row],[Ship Date]]&lt;SalesData[[#This Row],[Order Date]], SalesData[[#This Row],[Order Date]], SalesData[[#This Row],[Ship Date]])</f>
        <v>43168</v>
      </c>
      <c r="G1166" s="11">
        <f>SalesData[[#This Row],[Shipdate fixed]] - SalesData[[#This Row],[Orderdate fixed]]</f>
        <v>324</v>
      </c>
      <c r="H1166" s="11">
        <f>YEAR(SalesData[[#This Row],[Orderdate fixed]])</f>
        <v>2017</v>
      </c>
      <c r="I1166" s="11" t="str">
        <f>"Q"&amp;ROUNDUP(MONTH(SalesData[[#This Row],[Orderdate fixed]])/3,0)</f>
        <v>Q2</v>
      </c>
      <c r="J1166" s="8" t="str">
        <f>TEXT(SalesData[[#This Row],[Orderdate fixed]],"mmm")</f>
        <v>Apr</v>
      </c>
      <c r="K1166" t="s">
        <v>78</v>
      </c>
      <c r="L1166" t="s">
        <v>2344</v>
      </c>
      <c r="M1166" s="14" t="s">
        <v>2345</v>
      </c>
      <c r="N1166" t="s">
        <v>25</v>
      </c>
      <c r="O1166" t="s">
        <v>26</v>
      </c>
      <c r="P1166" t="s">
        <v>60</v>
      </c>
      <c r="Q1166" t="s">
        <v>61</v>
      </c>
      <c r="R1166" s="5">
        <v>19120</v>
      </c>
      <c r="S1166" t="s">
        <v>62</v>
      </c>
      <c r="T1166" t="s">
        <v>1271</v>
      </c>
      <c r="U1166" t="s">
        <v>31</v>
      </c>
      <c r="V1166" t="s">
        <v>53</v>
      </c>
      <c r="W1166" t="s">
        <v>1739</v>
      </c>
      <c r="X1166" s="9">
        <v>60.311999999999998</v>
      </c>
      <c r="Y1166">
        <v>3</v>
      </c>
      <c r="Z1166" s="12">
        <v>0.2</v>
      </c>
      <c r="AA1166" s="9">
        <v>5.2773000000000003</v>
      </c>
      <c r="AB1166" t="str">
        <f>IF(AND(SalesData[[#This Row],[Profit]]=0,SalesData[[#This Row],[Sales]]&gt;0),"Zero-Profit Order","OK")</f>
        <v>OK</v>
      </c>
      <c r="AC1166" s="9">
        <f>IFERROR(SalesData[[#This Row],[Profit]]/SalesData[[#This Row],[Sales]],0)</f>
        <v>8.7500000000000008E-2</v>
      </c>
      <c r="AE1166"/>
    </row>
    <row r="1167" spans="1:31" x14ac:dyDescent="0.25">
      <c r="A1167">
        <v>5646</v>
      </c>
      <c r="B1167" t="s">
        <v>3208</v>
      </c>
      <c r="C1167" s="2">
        <v>43156</v>
      </c>
      <c r="D1167" s="13">
        <v>42844</v>
      </c>
      <c r="E1167" s="8">
        <f>IF(SalesData[[#This Row],[Ship Date]]&lt;SalesData[[#This Row],[Order Date]], SalesData[[#This Row],[Ship Date]], SalesData[[#This Row],[Order Date]])</f>
        <v>42844</v>
      </c>
      <c r="F1167" s="8">
        <f>IF(SalesData[[#This Row],[Ship Date]]&lt;SalesData[[#This Row],[Order Date]], SalesData[[#This Row],[Order Date]], SalesData[[#This Row],[Ship Date]])</f>
        <v>43156</v>
      </c>
      <c r="G1167" s="11">
        <f>SalesData[[#This Row],[Shipdate fixed]] - SalesData[[#This Row],[Orderdate fixed]]</f>
        <v>312</v>
      </c>
      <c r="H1167" s="11">
        <f>YEAR(SalesData[[#This Row],[Orderdate fixed]])</f>
        <v>2017</v>
      </c>
      <c r="I1167" s="11" t="str">
        <f>"Q"&amp;ROUNDUP(MONTH(SalesData[[#This Row],[Orderdate fixed]])/3,0)</f>
        <v>Q2</v>
      </c>
      <c r="J1167" s="8" t="str">
        <f>TEXT(SalesData[[#This Row],[Orderdate fixed]],"mmm")</f>
        <v>Apr</v>
      </c>
      <c r="K1167" t="s">
        <v>38</v>
      </c>
      <c r="L1167" t="s">
        <v>1847</v>
      </c>
      <c r="M1167" s="14" t="s">
        <v>1848</v>
      </c>
      <c r="N1167" t="s">
        <v>81</v>
      </c>
      <c r="O1167" t="s">
        <v>26</v>
      </c>
      <c r="P1167" t="s">
        <v>3209</v>
      </c>
      <c r="Q1167" t="s">
        <v>344</v>
      </c>
      <c r="R1167" s="5">
        <v>7960</v>
      </c>
      <c r="S1167" t="s">
        <v>62</v>
      </c>
      <c r="T1167" t="s">
        <v>1185</v>
      </c>
      <c r="U1167" t="s">
        <v>31</v>
      </c>
      <c r="V1167" t="s">
        <v>53</v>
      </c>
      <c r="W1167" t="s">
        <v>1186</v>
      </c>
      <c r="X1167" s="9">
        <v>74.45</v>
      </c>
      <c r="Y1167">
        <v>5</v>
      </c>
      <c r="Z1167" s="12">
        <v>0</v>
      </c>
      <c r="AA1167" s="9">
        <v>20.101500000000001</v>
      </c>
      <c r="AB1167" t="str">
        <f>IF(AND(SalesData[[#This Row],[Profit]]=0,SalesData[[#This Row],[Sales]]&gt;0),"Zero-Profit Order","OK")</f>
        <v>OK</v>
      </c>
      <c r="AC1167" s="9">
        <f>IFERROR(SalesData[[#This Row],[Profit]]/SalesData[[#This Row],[Sales]],0)</f>
        <v>0.27</v>
      </c>
      <c r="AE1167"/>
    </row>
    <row r="1168" spans="1:31" x14ac:dyDescent="0.25">
      <c r="A1168">
        <v>3101</v>
      </c>
      <c r="B1168" t="s">
        <v>2285</v>
      </c>
      <c r="C1168" s="2">
        <v>43155</v>
      </c>
      <c r="D1168" s="13">
        <v>42844</v>
      </c>
      <c r="E1168" s="8">
        <f>IF(SalesData[[#This Row],[Ship Date]]&lt;SalesData[[#This Row],[Order Date]], SalesData[[#This Row],[Ship Date]], SalesData[[#This Row],[Order Date]])</f>
        <v>42844</v>
      </c>
      <c r="F1168" s="8">
        <f>IF(SalesData[[#This Row],[Ship Date]]&lt;SalesData[[#This Row],[Order Date]], SalesData[[#This Row],[Order Date]], SalesData[[#This Row],[Ship Date]])</f>
        <v>43155</v>
      </c>
      <c r="G1168" s="11">
        <f>SalesData[[#This Row],[Shipdate fixed]] - SalesData[[#This Row],[Orderdate fixed]]</f>
        <v>311</v>
      </c>
      <c r="H1168" s="11">
        <f>YEAR(SalesData[[#This Row],[Orderdate fixed]])</f>
        <v>2017</v>
      </c>
      <c r="I1168" s="11" t="str">
        <f>"Q"&amp;ROUNDUP(MONTH(SalesData[[#This Row],[Orderdate fixed]])/3,0)</f>
        <v>Q2</v>
      </c>
      <c r="J1168" s="8" t="str">
        <f>TEXT(SalesData[[#This Row],[Orderdate fixed]],"mmm")</f>
        <v>Apr</v>
      </c>
      <c r="K1168" t="s">
        <v>38</v>
      </c>
      <c r="L1168" t="s">
        <v>2286</v>
      </c>
      <c r="M1168" s="14" t="s">
        <v>2287</v>
      </c>
      <c r="N1168" t="s">
        <v>25</v>
      </c>
      <c r="O1168" t="s">
        <v>26</v>
      </c>
      <c r="P1168" t="s">
        <v>158</v>
      </c>
      <c r="Q1168" t="s">
        <v>109</v>
      </c>
      <c r="R1168" s="5">
        <v>10024</v>
      </c>
      <c r="S1168" t="s">
        <v>62</v>
      </c>
      <c r="T1168" t="s">
        <v>879</v>
      </c>
      <c r="U1168" t="s">
        <v>31</v>
      </c>
      <c r="V1168" t="s">
        <v>32</v>
      </c>
      <c r="W1168" t="s">
        <v>880</v>
      </c>
      <c r="X1168" s="9">
        <v>242.352</v>
      </c>
      <c r="Y1168">
        <v>3</v>
      </c>
      <c r="Z1168" s="12">
        <v>0.2</v>
      </c>
      <c r="AA1168" s="9">
        <v>9.0882000000000005</v>
      </c>
      <c r="AB1168" t="str">
        <f>IF(AND(SalesData[[#This Row],[Profit]]=0,SalesData[[#This Row],[Sales]]&gt;0),"Zero-Profit Order","OK")</f>
        <v>OK</v>
      </c>
      <c r="AC1168" s="9">
        <f>IFERROR(SalesData[[#This Row],[Profit]]/SalesData[[#This Row],[Sales]],0)</f>
        <v>3.7499999999999999E-2</v>
      </c>
      <c r="AE1168"/>
    </row>
    <row r="1169" spans="1:31" x14ac:dyDescent="0.25">
      <c r="A1169">
        <v>9791</v>
      </c>
      <c r="B1169" t="s">
        <v>4340</v>
      </c>
      <c r="C1169" s="2">
        <v>43123</v>
      </c>
      <c r="D1169" s="13">
        <v>42739</v>
      </c>
      <c r="E1169" s="8">
        <f>IF(SalesData[[#This Row],[Ship Date]]&lt;SalesData[[#This Row],[Order Date]], SalesData[[#This Row],[Ship Date]], SalesData[[#This Row],[Order Date]])</f>
        <v>42739</v>
      </c>
      <c r="F1169" s="8">
        <f>IF(SalesData[[#This Row],[Ship Date]]&lt;SalesData[[#This Row],[Order Date]], SalesData[[#This Row],[Order Date]], SalesData[[#This Row],[Ship Date]])</f>
        <v>43123</v>
      </c>
      <c r="G1169" s="11">
        <f>SalesData[[#This Row],[Shipdate fixed]] - SalesData[[#This Row],[Orderdate fixed]]</f>
        <v>384</v>
      </c>
      <c r="H1169" s="11">
        <f>YEAR(SalesData[[#This Row],[Orderdate fixed]])</f>
        <v>2017</v>
      </c>
      <c r="I1169" s="11" t="str">
        <f>"Q"&amp;ROUNDUP(MONTH(SalesData[[#This Row],[Orderdate fixed]])/3,0)</f>
        <v>Q1</v>
      </c>
      <c r="J1169" s="8" t="str">
        <f>TEXT(SalesData[[#This Row],[Orderdate fixed]],"mmm")</f>
        <v>Jan</v>
      </c>
      <c r="K1169" t="s">
        <v>38</v>
      </c>
      <c r="L1169" t="s">
        <v>1326</v>
      </c>
      <c r="M1169" s="14" t="s">
        <v>1327</v>
      </c>
      <c r="N1169" t="s">
        <v>25</v>
      </c>
      <c r="O1169" t="s">
        <v>26</v>
      </c>
      <c r="P1169" t="s">
        <v>91</v>
      </c>
      <c r="Q1169" t="s">
        <v>83</v>
      </c>
      <c r="R1169" s="5">
        <v>77070</v>
      </c>
      <c r="S1169" t="s">
        <v>84</v>
      </c>
      <c r="T1169" t="s">
        <v>1831</v>
      </c>
      <c r="U1169" t="s">
        <v>31</v>
      </c>
      <c r="V1169" t="s">
        <v>35</v>
      </c>
      <c r="W1169" t="s">
        <v>1832</v>
      </c>
      <c r="X1169" s="9">
        <v>211.24600000000001</v>
      </c>
      <c r="Y1169">
        <v>2</v>
      </c>
      <c r="Z1169" s="12">
        <v>0.3</v>
      </c>
      <c r="AA1169" s="9">
        <v>-66.391599999999997</v>
      </c>
      <c r="AB1169" t="str">
        <f>IF(AND(SalesData[[#This Row],[Profit]]=0,SalesData[[#This Row],[Sales]]&gt;0),"Zero-Profit Order","OK")</f>
        <v>OK</v>
      </c>
      <c r="AC1169" s="9">
        <f>IFERROR(SalesData[[#This Row],[Profit]]/SalesData[[#This Row],[Sales]],0)</f>
        <v>-0.31428571428571428</v>
      </c>
      <c r="AE1169"/>
    </row>
    <row r="1170" spans="1:31" x14ac:dyDescent="0.25">
      <c r="A1170">
        <v>4279</v>
      </c>
      <c r="B1170" t="s">
        <v>2750</v>
      </c>
      <c r="C1170" s="2">
        <v>43163</v>
      </c>
      <c r="D1170" s="13">
        <v>42480</v>
      </c>
      <c r="E1170" s="8">
        <f>IF(SalesData[[#This Row],[Ship Date]]&lt;SalesData[[#This Row],[Order Date]], SalesData[[#This Row],[Ship Date]], SalesData[[#This Row],[Order Date]])</f>
        <v>42480</v>
      </c>
      <c r="F1170" s="8">
        <f>IF(SalesData[[#This Row],[Ship Date]]&lt;SalesData[[#This Row],[Order Date]], SalesData[[#This Row],[Order Date]], SalesData[[#This Row],[Ship Date]])</f>
        <v>43163</v>
      </c>
      <c r="G1170" s="11">
        <f>SalesData[[#This Row],[Shipdate fixed]] - SalesData[[#This Row],[Orderdate fixed]]</f>
        <v>683</v>
      </c>
      <c r="H1170" s="11">
        <f>YEAR(SalesData[[#This Row],[Orderdate fixed]])</f>
        <v>2016</v>
      </c>
      <c r="I1170" s="11" t="str">
        <f>"Q"&amp;ROUNDUP(MONTH(SalesData[[#This Row],[Orderdate fixed]])/3,0)</f>
        <v>Q2</v>
      </c>
      <c r="J1170" s="8" t="str">
        <f>TEXT(SalesData[[#This Row],[Orderdate fixed]],"mmm")</f>
        <v>Apr</v>
      </c>
      <c r="K1170" t="s">
        <v>38</v>
      </c>
      <c r="L1170" t="s">
        <v>2740</v>
      </c>
      <c r="M1170" s="14" t="s">
        <v>2741</v>
      </c>
      <c r="N1170" t="s">
        <v>81</v>
      </c>
      <c r="O1170" t="s">
        <v>26</v>
      </c>
      <c r="P1170" t="s">
        <v>2041</v>
      </c>
      <c r="Q1170" t="s">
        <v>344</v>
      </c>
      <c r="R1170" s="5">
        <v>8701</v>
      </c>
      <c r="S1170" t="s">
        <v>62</v>
      </c>
      <c r="T1170" t="s">
        <v>2218</v>
      </c>
      <c r="U1170" t="s">
        <v>31</v>
      </c>
      <c r="V1170" t="s">
        <v>53</v>
      </c>
      <c r="W1170" t="s">
        <v>2219</v>
      </c>
      <c r="X1170" s="9">
        <v>9.9600000000000009</v>
      </c>
      <c r="Y1170">
        <v>2</v>
      </c>
      <c r="Z1170" s="12">
        <v>0</v>
      </c>
      <c r="AA1170" s="9">
        <v>3.2867999999999999</v>
      </c>
      <c r="AB1170" t="str">
        <f>IF(AND(SalesData[[#This Row],[Profit]]=0,SalesData[[#This Row],[Sales]]&gt;0),"Zero-Profit Order","OK")</f>
        <v>OK</v>
      </c>
      <c r="AC1170" s="9">
        <f>IFERROR(SalesData[[#This Row],[Profit]]/SalesData[[#This Row],[Sales]],0)</f>
        <v>0.32999999999999996</v>
      </c>
      <c r="AE1170"/>
    </row>
    <row r="1171" spans="1:31" x14ac:dyDescent="0.25">
      <c r="A1171">
        <v>2547</v>
      </c>
      <c r="B1171" t="s">
        <v>1936</v>
      </c>
      <c r="C1171" s="2">
        <v>43164</v>
      </c>
      <c r="D1171" s="13">
        <v>42845</v>
      </c>
      <c r="E1171" s="8">
        <f>IF(SalesData[[#This Row],[Ship Date]]&lt;SalesData[[#This Row],[Order Date]], SalesData[[#This Row],[Ship Date]], SalesData[[#This Row],[Order Date]])</f>
        <v>42845</v>
      </c>
      <c r="F1171" s="8">
        <f>IF(SalesData[[#This Row],[Ship Date]]&lt;SalesData[[#This Row],[Order Date]], SalesData[[#This Row],[Order Date]], SalesData[[#This Row],[Ship Date]])</f>
        <v>43164</v>
      </c>
      <c r="G1171" s="11">
        <f>SalesData[[#This Row],[Shipdate fixed]] - SalesData[[#This Row],[Orderdate fixed]]</f>
        <v>319</v>
      </c>
      <c r="H1171" s="11">
        <f>YEAR(SalesData[[#This Row],[Orderdate fixed]])</f>
        <v>2017</v>
      </c>
      <c r="I1171" s="11" t="str">
        <f>"Q"&amp;ROUNDUP(MONTH(SalesData[[#This Row],[Orderdate fixed]])/3,0)</f>
        <v>Q2</v>
      </c>
      <c r="J1171" s="8" t="str">
        <f>TEXT(SalesData[[#This Row],[Orderdate fixed]],"mmm")</f>
        <v>Apr</v>
      </c>
      <c r="K1171" t="s">
        <v>38</v>
      </c>
      <c r="L1171" t="s">
        <v>125</v>
      </c>
      <c r="M1171" s="14" t="s">
        <v>126</v>
      </c>
      <c r="N1171" t="s">
        <v>25</v>
      </c>
      <c r="O1171" t="s">
        <v>26</v>
      </c>
      <c r="P1171" t="s">
        <v>1472</v>
      </c>
      <c r="Q1171" t="s">
        <v>50</v>
      </c>
      <c r="R1171" s="5">
        <v>95123</v>
      </c>
      <c r="S1171" t="s">
        <v>51</v>
      </c>
      <c r="T1171" t="s">
        <v>523</v>
      </c>
      <c r="U1171" t="s">
        <v>31</v>
      </c>
      <c r="V1171" t="s">
        <v>32</v>
      </c>
      <c r="W1171" t="s">
        <v>524</v>
      </c>
      <c r="X1171" s="9">
        <v>102.833</v>
      </c>
      <c r="Y1171">
        <v>1</v>
      </c>
      <c r="Z1171" s="12">
        <v>0.15</v>
      </c>
      <c r="AA1171" s="9">
        <v>-6.0490000000000004</v>
      </c>
      <c r="AB1171" t="str">
        <f>IF(AND(SalesData[[#This Row],[Profit]]=0,SalesData[[#This Row],[Sales]]&gt;0),"Zero-Profit Order","OK")</f>
        <v>OK</v>
      </c>
      <c r="AC1171" s="9">
        <f>IFERROR(SalesData[[#This Row],[Profit]]/SalesData[[#This Row],[Sales]],0)</f>
        <v>-5.8823529411764712E-2</v>
      </c>
      <c r="AE1171"/>
    </row>
    <row r="1172" spans="1:31" x14ac:dyDescent="0.25">
      <c r="A1172">
        <v>4570</v>
      </c>
      <c r="B1172" t="s">
        <v>2861</v>
      </c>
      <c r="C1172" s="2">
        <v>43176</v>
      </c>
      <c r="D1172" s="13">
        <v>41750</v>
      </c>
      <c r="E1172" s="8">
        <f>IF(SalesData[[#This Row],[Ship Date]]&lt;SalesData[[#This Row],[Order Date]], SalesData[[#This Row],[Ship Date]], SalesData[[#This Row],[Order Date]])</f>
        <v>41750</v>
      </c>
      <c r="F1172" s="8">
        <f>IF(SalesData[[#This Row],[Ship Date]]&lt;SalesData[[#This Row],[Order Date]], SalesData[[#This Row],[Order Date]], SalesData[[#This Row],[Ship Date]])</f>
        <v>43176</v>
      </c>
      <c r="G1172" s="11">
        <f>SalesData[[#This Row],[Shipdate fixed]] - SalesData[[#This Row],[Orderdate fixed]]</f>
        <v>1426</v>
      </c>
      <c r="H1172" s="11">
        <f>YEAR(SalesData[[#This Row],[Orderdate fixed]])</f>
        <v>2014</v>
      </c>
      <c r="I1172" s="11" t="str">
        <f>"Q"&amp;ROUNDUP(MONTH(SalesData[[#This Row],[Orderdate fixed]])/3,0)</f>
        <v>Q2</v>
      </c>
      <c r="J1172" s="8" t="str">
        <f>TEXT(SalesData[[#This Row],[Orderdate fixed]],"mmm")</f>
        <v>Apr</v>
      </c>
      <c r="K1172" t="s">
        <v>22</v>
      </c>
      <c r="L1172" t="s">
        <v>996</v>
      </c>
      <c r="M1172" s="14" t="s">
        <v>997</v>
      </c>
      <c r="N1172" t="s">
        <v>90</v>
      </c>
      <c r="O1172" t="s">
        <v>26</v>
      </c>
      <c r="P1172" t="s">
        <v>1472</v>
      </c>
      <c r="Q1172" t="s">
        <v>50</v>
      </c>
      <c r="R1172" s="5">
        <v>95123</v>
      </c>
      <c r="S1172" t="s">
        <v>51</v>
      </c>
      <c r="T1172" t="s">
        <v>290</v>
      </c>
      <c r="U1172" t="s">
        <v>31</v>
      </c>
      <c r="V1172" t="s">
        <v>53</v>
      </c>
      <c r="W1172" t="s">
        <v>2567</v>
      </c>
      <c r="X1172" s="9">
        <v>76.14</v>
      </c>
      <c r="Y1172">
        <v>3</v>
      </c>
      <c r="Z1172" s="12">
        <v>0</v>
      </c>
      <c r="AA1172" s="9">
        <v>26.649000000000001</v>
      </c>
      <c r="AB1172" t="str">
        <f>IF(AND(SalesData[[#This Row],[Profit]]=0,SalesData[[#This Row],[Sales]]&gt;0),"Zero-Profit Order","OK")</f>
        <v>OK</v>
      </c>
      <c r="AC1172" s="9">
        <f>IFERROR(SalesData[[#This Row],[Profit]]/SalesData[[#This Row],[Sales]],0)</f>
        <v>0.35000000000000003</v>
      </c>
      <c r="AE1172"/>
    </row>
    <row r="1173" spans="1:31" x14ac:dyDescent="0.25">
      <c r="A1173">
        <v>7583</v>
      </c>
      <c r="B1173" t="s">
        <v>3778</v>
      </c>
      <c r="C1173" s="2">
        <v>43162</v>
      </c>
      <c r="D1173" s="13">
        <v>42115</v>
      </c>
      <c r="E1173" s="8">
        <f>IF(SalesData[[#This Row],[Ship Date]]&lt;SalesData[[#This Row],[Order Date]], SalesData[[#This Row],[Ship Date]], SalesData[[#This Row],[Order Date]])</f>
        <v>42115</v>
      </c>
      <c r="F1173" s="8">
        <f>IF(SalesData[[#This Row],[Ship Date]]&lt;SalesData[[#This Row],[Order Date]], SalesData[[#This Row],[Order Date]], SalesData[[#This Row],[Ship Date]])</f>
        <v>43162</v>
      </c>
      <c r="G1173" s="11">
        <f>SalesData[[#This Row],[Shipdate fixed]] - SalesData[[#This Row],[Orderdate fixed]]</f>
        <v>1047</v>
      </c>
      <c r="H1173" s="11">
        <f>YEAR(SalesData[[#This Row],[Orderdate fixed]])</f>
        <v>2015</v>
      </c>
      <c r="I1173" s="11" t="str">
        <f>"Q"&amp;ROUNDUP(MONTH(SalesData[[#This Row],[Orderdate fixed]])/3,0)</f>
        <v>Q2</v>
      </c>
      <c r="J1173" s="8" t="str">
        <f>TEXT(SalesData[[#This Row],[Orderdate fixed]],"mmm")</f>
        <v>Apr</v>
      </c>
      <c r="K1173" t="s">
        <v>38</v>
      </c>
      <c r="L1173" t="s">
        <v>2105</v>
      </c>
      <c r="M1173" s="14" t="s">
        <v>2106</v>
      </c>
      <c r="N1173" t="s">
        <v>81</v>
      </c>
      <c r="O1173" t="s">
        <v>26</v>
      </c>
      <c r="P1173" t="s">
        <v>158</v>
      </c>
      <c r="Q1173" t="s">
        <v>109</v>
      </c>
      <c r="R1173" s="5">
        <v>10024</v>
      </c>
      <c r="S1173" t="s">
        <v>62</v>
      </c>
      <c r="T1173" t="s">
        <v>110</v>
      </c>
      <c r="U1173" t="s">
        <v>31</v>
      </c>
      <c r="V1173" t="s">
        <v>35</v>
      </c>
      <c r="W1173" t="s">
        <v>111</v>
      </c>
      <c r="X1173" s="9">
        <v>127.764</v>
      </c>
      <c r="Y1173">
        <v>2</v>
      </c>
      <c r="Z1173" s="12">
        <v>0.1</v>
      </c>
      <c r="AA1173" s="9">
        <v>2.8391999999999999</v>
      </c>
      <c r="AB1173" t="str">
        <f>IF(AND(SalesData[[#This Row],[Profit]]=0,SalesData[[#This Row],[Sales]]&gt;0),"Zero-Profit Order","OK")</f>
        <v>OK</v>
      </c>
      <c r="AC1173" s="9">
        <f>IFERROR(SalesData[[#This Row],[Profit]]/SalesData[[#This Row],[Sales]],0)</f>
        <v>2.2222222222222223E-2</v>
      </c>
      <c r="AE1173"/>
    </row>
    <row r="1174" spans="1:31" x14ac:dyDescent="0.25">
      <c r="A1174">
        <v>2645</v>
      </c>
      <c r="B1174" t="s">
        <v>1997</v>
      </c>
      <c r="C1174" s="2">
        <v>43165</v>
      </c>
      <c r="D1174" s="13">
        <v>42481</v>
      </c>
      <c r="E1174" s="8">
        <f>IF(SalesData[[#This Row],[Ship Date]]&lt;SalesData[[#This Row],[Order Date]], SalesData[[#This Row],[Ship Date]], SalesData[[#This Row],[Order Date]])</f>
        <v>42481</v>
      </c>
      <c r="F1174" s="8">
        <f>IF(SalesData[[#This Row],[Ship Date]]&lt;SalesData[[#This Row],[Order Date]], SalesData[[#This Row],[Order Date]], SalesData[[#This Row],[Ship Date]])</f>
        <v>43165</v>
      </c>
      <c r="G1174" s="11">
        <f>SalesData[[#This Row],[Shipdate fixed]] - SalesData[[#This Row],[Orderdate fixed]]</f>
        <v>684</v>
      </c>
      <c r="H1174" s="11">
        <f>YEAR(SalesData[[#This Row],[Orderdate fixed]])</f>
        <v>2016</v>
      </c>
      <c r="I1174" s="11" t="str">
        <f>"Q"&amp;ROUNDUP(MONTH(SalesData[[#This Row],[Orderdate fixed]])/3,0)</f>
        <v>Q2</v>
      </c>
      <c r="J1174" s="8" t="str">
        <f>TEXT(SalesData[[#This Row],[Orderdate fixed]],"mmm")</f>
        <v>Apr</v>
      </c>
      <c r="K1174" t="s">
        <v>22</v>
      </c>
      <c r="L1174" t="s">
        <v>1718</v>
      </c>
      <c r="M1174" s="14" t="s">
        <v>1719</v>
      </c>
      <c r="N1174" t="s">
        <v>90</v>
      </c>
      <c r="O1174" t="s">
        <v>26</v>
      </c>
      <c r="P1174" t="s">
        <v>1998</v>
      </c>
      <c r="Q1174" t="s">
        <v>1017</v>
      </c>
      <c r="R1174" s="5">
        <v>27604</v>
      </c>
      <c r="S1174" t="s">
        <v>29</v>
      </c>
      <c r="T1174" t="s">
        <v>481</v>
      </c>
      <c r="U1174" t="s">
        <v>31</v>
      </c>
      <c r="V1174" t="s">
        <v>53</v>
      </c>
      <c r="W1174" t="s">
        <v>482</v>
      </c>
      <c r="X1174" s="9">
        <v>18.623999999999999</v>
      </c>
      <c r="Y1174">
        <v>8</v>
      </c>
      <c r="Z1174" s="12">
        <v>0.2</v>
      </c>
      <c r="AA1174" s="9">
        <v>6.2855999999999996</v>
      </c>
      <c r="AB1174" t="str">
        <f>IF(AND(SalesData[[#This Row],[Profit]]=0,SalesData[[#This Row],[Sales]]&gt;0),"Zero-Profit Order","OK")</f>
        <v>OK</v>
      </c>
      <c r="AC1174" s="9">
        <f>IFERROR(SalesData[[#This Row],[Profit]]/SalesData[[#This Row],[Sales]],0)</f>
        <v>0.33750000000000002</v>
      </c>
      <c r="AE1174"/>
    </row>
    <row r="1175" spans="1:31" x14ac:dyDescent="0.25">
      <c r="A1175">
        <v>5033</v>
      </c>
      <c r="B1175" t="s">
        <v>3000</v>
      </c>
      <c r="C1175" s="2">
        <v>42984</v>
      </c>
      <c r="D1175" s="13">
        <v>42767</v>
      </c>
      <c r="E1175" s="8">
        <f>IF(SalesData[[#This Row],[Ship Date]]&lt;SalesData[[#This Row],[Order Date]], SalesData[[#This Row],[Ship Date]], SalesData[[#This Row],[Order Date]])</f>
        <v>42767</v>
      </c>
      <c r="F1175" s="8">
        <f>IF(SalesData[[#This Row],[Ship Date]]&lt;SalesData[[#This Row],[Order Date]], SalesData[[#This Row],[Order Date]], SalesData[[#This Row],[Ship Date]])</f>
        <v>42984</v>
      </c>
      <c r="G1175" s="11">
        <f>SalesData[[#This Row],[Shipdate fixed]] - SalesData[[#This Row],[Orderdate fixed]]</f>
        <v>217</v>
      </c>
      <c r="H1175" s="11">
        <f>YEAR(SalesData[[#This Row],[Orderdate fixed]])</f>
        <v>2017</v>
      </c>
      <c r="I1175" s="11" t="str">
        <f>"Q"&amp;ROUNDUP(MONTH(SalesData[[#This Row],[Orderdate fixed]])/3,0)</f>
        <v>Q1</v>
      </c>
      <c r="J1175" s="8" t="str">
        <f>TEXT(SalesData[[#This Row],[Orderdate fixed]],"mmm")</f>
        <v>Feb</v>
      </c>
      <c r="K1175" t="s">
        <v>38</v>
      </c>
      <c r="L1175" t="s">
        <v>1916</v>
      </c>
      <c r="M1175" s="14" t="s">
        <v>1917</v>
      </c>
      <c r="N1175" t="s">
        <v>81</v>
      </c>
      <c r="O1175" t="s">
        <v>26</v>
      </c>
      <c r="P1175" t="s">
        <v>1276</v>
      </c>
      <c r="Q1175" t="s">
        <v>344</v>
      </c>
      <c r="R1175" s="5">
        <v>8360</v>
      </c>
      <c r="S1175" t="s">
        <v>62</v>
      </c>
      <c r="T1175" t="s">
        <v>110</v>
      </c>
      <c r="U1175" t="s">
        <v>31</v>
      </c>
      <c r="V1175" t="s">
        <v>35</v>
      </c>
      <c r="W1175" t="s">
        <v>111</v>
      </c>
      <c r="X1175" s="9">
        <v>212.94</v>
      </c>
      <c r="Y1175">
        <v>3</v>
      </c>
      <c r="Z1175" s="12">
        <v>0</v>
      </c>
      <c r="AA1175" s="9">
        <v>25.552800000000001</v>
      </c>
      <c r="AB1175" t="str">
        <f>IF(AND(SalesData[[#This Row],[Profit]]=0,SalesData[[#This Row],[Sales]]&gt;0),"Zero-Profit Order","OK")</f>
        <v>OK</v>
      </c>
      <c r="AC1175" s="9">
        <f>IFERROR(SalesData[[#This Row],[Profit]]/SalesData[[#This Row],[Sales]],0)</f>
        <v>0.12000000000000001</v>
      </c>
      <c r="AE1175"/>
    </row>
    <row r="1176" spans="1:31" x14ac:dyDescent="0.25">
      <c r="A1176">
        <v>5156</v>
      </c>
      <c r="B1176" t="s">
        <v>3040</v>
      </c>
      <c r="C1176" s="2">
        <v>41904</v>
      </c>
      <c r="D1176" s="13">
        <v>42224</v>
      </c>
      <c r="E1176" s="8">
        <f>IF(SalesData[[#This Row],[Ship Date]]&lt;SalesData[[#This Row],[Order Date]], SalesData[[#This Row],[Ship Date]], SalesData[[#This Row],[Order Date]])</f>
        <v>41904</v>
      </c>
      <c r="F1176" s="8">
        <f>IF(SalesData[[#This Row],[Ship Date]]&lt;SalesData[[#This Row],[Order Date]], SalesData[[#This Row],[Order Date]], SalesData[[#This Row],[Ship Date]])</f>
        <v>42224</v>
      </c>
      <c r="G1176" s="11">
        <f>SalesData[[#This Row],[Shipdate fixed]] - SalesData[[#This Row],[Orderdate fixed]]</f>
        <v>320</v>
      </c>
      <c r="H1176" s="11">
        <f>YEAR(SalesData[[#This Row],[Orderdate fixed]])</f>
        <v>2014</v>
      </c>
      <c r="I1176" s="11" t="str">
        <f>"Q"&amp;ROUNDUP(MONTH(SalesData[[#This Row],[Orderdate fixed]])/3,0)</f>
        <v>Q3</v>
      </c>
      <c r="J1176" s="8" t="str">
        <f>TEXT(SalesData[[#This Row],[Orderdate fixed]],"mmm")</f>
        <v>Sep</v>
      </c>
      <c r="K1176" t="s">
        <v>78</v>
      </c>
      <c r="L1176" t="s">
        <v>3041</v>
      </c>
      <c r="M1176" s="14" t="s">
        <v>3042</v>
      </c>
      <c r="N1176" t="s">
        <v>25</v>
      </c>
      <c r="O1176" t="s">
        <v>26</v>
      </c>
      <c r="P1176" t="s">
        <v>3043</v>
      </c>
      <c r="Q1176" t="s">
        <v>546</v>
      </c>
      <c r="R1176" s="5">
        <v>63122</v>
      </c>
      <c r="S1176" t="s">
        <v>84</v>
      </c>
      <c r="T1176" t="s">
        <v>2177</v>
      </c>
      <c r="U1176" t="s">
        <v>31</v>
      </c>
      <c r="V1176" t="s">
        <v>53</v>
      </c>
      <c r="W1176" t="s">
        <v>2178</v>
      </c>
      <c r="X1176" s="9">
        <v>212.94</v>
      </c>
      <c r="Y1176">
        <v>3</v>
      </c>
      <c r="Z1176" s="12">
        <v>0</v>
      </c>
      <c r="AA1176" s="9">
        <v>34.070399999999999</v>
      </c>
      <c r="AB1176" t="str">
        <f>IF(AND(SalesData[[#This Row],[Profit]]=0,SalesData[[#This Row],[Sales]]&gt;0),"Zero-Profit Order","OK")</f>
        <v>OK</v>
      </c>
      <c r="AC1176" s="9">
        <f>IFERROR(SalesData[[#This Row],[Profit]]/SalesData[[#This Row],[Sales]],0)</f>
        <v>0.16</v>
      </c>
      <c r="AE1176"/>
    </row>
    <row r="1177" spans="1:31" x14ac:dyDescent="0.25">
      <c r="A1177">
        <v>3986</v>
      </c>
      <c r="B1177" t="s">
        <v>2649</v>
      </c>
      <c r="C1177" s="2">
        <v>43166</v>
      </c>
      <c r="D1177" s="13">
        <v>42481</v>
      </c>
      <c r="E1177" s="8">
        <f>IF(SalesData[[#This Row],[Ship Date]]&lt;SalesData[[#This Row],[Order Date]], SalesData[[#This Row],[Ship Date]], SalesData[[#This Row],[Order Date]])</f>
        <v>42481</v>
      </c>
      <c r="F1177" s="8">
        <f>IF(SalesData[[#This Row],[Ship Date]]&lt;SalesData[[#This Row],[Order Date]], SalesData[[#This Row],[Order Date]], SalesData[[#This Row],[Ship Date]])</f>
        <v>43166</v>
      </c>
      <c r="G1177" s="11">
        <f>SalesData[[#This Row],[Shipdate fixed]] - SalesData[[#This Row],[Orderdate fixed]]</f>
        <v>685</v>
      </c>
      <c r="H1177" s="11">
        <f>YEAR(SalesData[[#This Row],[Orderdate fixed]])</f>
        <v>2016</v>
      </c>
      <c r="I1177" s="11" t="str">
        <f>"Q"&amp;ROUNDUP(MONTH(SalesData[[#This Row],[Orderdate fixed]])/3,0)</f>
        <v>Q2</v>
      </c>
      <c r="J1177" s="8" t="str">
        <f>TEXT(SalesData[[#This Row],[Orderdate fixed]],"mmm")</f>
        <v>Apr</v>
      </c>
      <c r="K1177" t="s">
        <v>38</v>
      </c>
      <c r="L1177" t="s">
        <v>1312</v>
      </c>
      <c r="M1177" s="14" t="s">
        <v>1313</v>
      </c>
      <c r="N1177" t="s">
        <v>25</v>
      </c>
      <c r="O1177" t="s">
        <v>26</v>
      </c>
      <c r="P1177" t="s">
        <v>2041</v>
      </c>
      <c r="Q1177" t="s">
        <v>50</v>
      </c>
      <c r="R1177" s="5">
        <v>90712</v>
      </c>
      <c r="S1177" t="s">
        <v>51</v>
      </c>
      <c r="T1177" t="s">
        <v>879</v>
      </c>
      <c r="U1177" t="s">
        <v>31</v>
      </c>
      <c r="V1177" t="s">
        <v>32</v>
      </c>
      <c r="W1177" t="s">
        <v>880</v>
      </c>
      <c r="X1177" s="9">
        <v>257.49900000000002</v>
      </c>
      <c r="Y1177">
        <v>3</v>
      </c>
      <c r="Z1177" s="12">
        <v>0.15</v>
      </c>
      <c r="AA1177" s="9">
        <v>24.235199999999999</v>
      </c>
      <c r="AB1177" t="str">
        <f>IF(AND(SalesData[[#This Row],[Profit]]=0,SalesData[[#This Row],[Sales]]&gt;0),"Zero-Profit Order","OK")</f>
        <v>OK</v>
      </c>
      <c r="AC1177" s="9">
        <f>IFERROR(SalesData[[#This Row],[Profit]]/SalesData[[#This Row],[Sales]],0)</f>
        <v>9.4117647058823514E-2</v>
      </c>
      <c r="AE1177"/>
    </row>
    <row r="1178" spans="1:31" x14ac:dyDescent="0.25">
      <c r="A1178">
        <v>6570</v>
      </c>
      <c r="B1178" t="s">
        <v>3492</v>
      </c>
      <c r="C1178" s="2">
        <v>43170</v>
      </c>
      <c r="D1178" s="13">
        <v>41751</v>
      </c>
      <c r="E1178" s="8">
        <f>IF(SalesData[[#This Row],[Ship Date]]&lt;SalesData[[#This Row],[Order Date]], SalesData[[#This Row],[Ship Date]], SalesData[[#This Row],[Order Date]])</f>
        <v>41751</v>
      </c>
      <c r="F1178" s="8">
        <f>IF(SalesData[[#This Row],[Ship Date]]&lt;SalesData[[#This Row],[Order Date]], SalesData[[#This Row],[Order Date]], SalesData[[#This Row],[Ship Date]])</f>
        <v>43170</v>
      </c>
      <c r="G1178" s="11">
        <f>SalesData[[#This Row],[Shipdate fixed]] - SalesData[[#This Row],[Orderdate fixed]]</f>
        <v>1419</v>
      </c>
      <c r="H1178" s="11">
        <f>YEAR(SalesData[[#This Row],[Orderdate fixed]])</f>
        <v>2014</v>
      </c>
      <c r="I1178" s="11" t="str">
        <f>"Q"&amp;ROUNDUP(MONTH(SalesData[[#This Row],[Orderdate fixed]])/3,0)</f>
        <v>Q2</v>
      </c>
      <c r="J1178" s="8" t="str">
        <f>TEXT(SalesData[[#This Row],[Orderdate fixed]],"mmm")</f>
        <v>Apr</v>
      </c>
      <c r="K1178" t="s">
        <v>38</v>
      </c>
      <c r="L1178" t="s">
        <v>113</v>
      </c>
      <c r="M1178" s="14" t="s">
        <v>114</v>
      </c>
      <c r="N1178" t="s">
        <v>25</v>
      </c>
      <c r="O1178" t="s">
        <v>26</v>
      </c>
      <c r="P1178" t="s">
        <v>91</v>
      </c>
      <c r="Q1178" t="s">
        <v>83</v>
      </c>
      <c r="R1178" s="5">
        <v>77095</v>
      </c>
      <c r="S1178" t="s">
        <v>84</v>
      </c>
      <c r="T1178" t="s">
        <v>376</v>
      </c>
      <c r="U1178" t="s">
        <v>31</v>
      </c>
      <c r="V1178" t="s">
        <v>35</v>
      </c>
      <c r="W1178" t="s">
        <v>377</v>
      </c>
      <c r="X1178" s="9">
        <v>317.05799999999999</v>
      </c>
      <c r="Y1178">
        <v>3</v>
      </c>
      <c r="Z1178" s="12">
        <v>0.3</v>
      </c>
      <c r="AA1178" s="9">
        <v>-18.117599999999999</v>
      </c>
      <c r="AB1178" t="str">
        <f>IF(AND(SalesData[[#This Row],[Profit]]=0,SalesData[[#This Row],[Sales]]&gt;0),"Zero-Profit Order","OK")</f>
        <v>OK</v>
      </c>
      <c r="AC1178" s="9">
        <f>IFERROR(SalesData[[#This Row],[Profit]]/SalesData[[#This Row],[Sales]],0)</f>
        <v>-5.7142857142857141E-2</v>
      </c>
      <c r="AE1178"/>
    </row>
    <row r="1179" spans="1:31" x14ac:dyDescent="0.25">
      <c r="A1179">
        <v>67</v>
      </c>
      <c r="B1179" t="s">
        <v>117</v>
      </c>
      <c r="C1179" s="2">
        <v>43230</v>
      </c>
      <c r="D1179" s="13">
        <v>42129</v>
      </c>
      <c r="E1179" s="8">
        <f>IF(SalesData[[#This Row],[Ship Date]]&lt;SalesData[[#This Row],[Order Date]], SalesData[[#This Row],[Ship Date]], SalesData[[#This Row],[Order Date]])</f>
        <v>42129</v>
      </c>
      <c r="F1179" s="8">
        <f>IF(SalesData[[#This Row],[Ship Date]]&lt;SalesData[[#This Row],[Order Date]], SalesData[[#This Row],[Order Date]], SalesData[[#This Row],[Ship Date]])</f>
        <v>43230</v>
      </c>
      <c r="G1179" s="11">
        <f>SalesData[[#This Row],[Shipdate fixed]] - SalesData[[#This Row],[Orderdate fixed]]</f>
        <v>1101</v>
      </c>
      <c r="H1179" s="11">
        <f>YEAR(SalesData[[#This Row],[Orderdate fixed]])</f>
        <v>2015</v>
      </c>
      <c r="I1179" s="11" t="str">
        <f>"Q"&amp;ROUNDUP(MONTH(SalesData[[#This Row],[Orderdate fixed]])/3,0)</f>
        <v>Q2</v>
      </c>
      <c r="J1179" s="8" t="str">
        <f>TEXT(SalesData[[#This Row],[Orderdate fixed]],"mmm")</f>
        <v>May</v>
      </c>
      <c r="K1179" t="s">
        <v>38</v>
      </c>
      <c r="L1179" t="s">
        <v>118</v>
      </c>
      <c r="M1179" s="14" t="s">
        <v>119</v>
      </c>
      <c r="N1179" t="s">
        <v>90</v>
      </c>
      <c r="O1179" t="s">
        <v>26</v>
      </c>
      <c r="P1179" t="s">
        <v>120</v>
      </c>
      <c r="Q1179" t="s">
        <v>121</v>
      </c>
      <c r="R1179" s="5">
        <v>60610</v>
      </c>
      <c r="S1179" t="s">
        <v>84</v>
      </c>
      <c r="T1179" t="s">
        <v>122</v>
      </c>
      <c r="U1179" t="s">
        <v>31</v>
      </c>
      <c r="V1179" t="s">
        <v>35</v>
      </c>
      <c r="W1179" t="s">
        <v>123</v>
      </c>
      <c r="X1179" s="9">
        <v>213.11500000000001</v>
      </c>
      <c r="Y1179">
        <v>5</v>
      </c>
      <c r="Z1179" s="12">
        <v>0.3</v>
      </c>
      <c r="AA1179" s="9">
        <v>-15.2225</v>
      </c>
      <c r="AB1179" t="str">
        <f>IF(AND(SalesData[[#This Row],[Profit]]=0,SalesData[[#This Row],[Sales]]&gt;0),"Zero-Profit Order","OK")</f>
        <v>OK</v>
      </c>
      <c r="AC1179" s="9">
        <f>IFERROR(SalesData[[#This Row],[Profit]]/SalesData[[#This Row],[Sales]],0)</f>
        <v>-7.1428571428571425E-2</v>
      </c>
      <c r="AE1179"/>
    </row>
    <row r="1180" spans="1:31" x14ac:dyDescent="0.25">
      <c r="A1180">
        <v>5439</v>
      </c>
      <c r="B1180" t="s">
        <v>3134</v>
      </c>
      <c r="C1180" s="2">
        <v>41691</v>
      </c>
      <c r="D1180" s="13">
        <v>41858</v>
      </c>
      <c r="E1180" s="8">
        <f>IF(SalesData[[#This Row],[Ship Date]]&lt;SalesData[[#This Row],[Order Date]], SalesData[[#This Row],[Ship Date]], SalesData[[#This Row],[Order Date]])</f>
        <v>41691</v>
      </c>
      <c r="F1180" s="8">
        <f>IF(SalesData[[#This Row],[Ship Date]]&lt;SalesData[[#This Row],[Order Date]], SalesData[[#This Row],[Order Date]], SalesData[[#This Row],[Ship Date]])</f>
        <v>41858</v>
      </c>
      <c r="G1180" s="11">
        <f>SalesData[[#This Row],[Shipdate fixed]] - SalesData[[#This Row],[Orderdate fixed]]</f>
        <v>167</v>
      </c>
      <c r="H1180" s="11">
        <f>YEAR(SalesData[[#This Row],[Orderdate fixed]])</f>
        <v>2014</v>
      </c>
      <c r="I1180" s="11" t="str">
        <f>"Q"&amp;ROUNDUP(MONTH(SalesData[[#This Row],[Orderdate fixed]])/3,0)</f>
        <v>Q1</v>
      </c>
      <c r="J1180" s="8" t="str">
        <f>TEXT(SalesData[[#This Row],[Orderdate fixed]],"mmm")</f>
        <v>Feb</v>
      </c>
      <c r="K1180" t="s">
        <v>78</v>
      </c>
      <c r="L1180" t="s">
        <v>3135</v>
      </c>
      <c r="M1180" s="14" t="s">
        <v>3136</v>
      </c>
      <c r="N1180" t="s">
        <v>81</v>
      </c>
      <c r="O1180" t="s">
        <v>26</v>
      </c>
      <c r="P1180" t="s">
        <v>3137</v>
      </c>
      <c r="Q1180" t="s">
        <v>42</v>
      </c>
      <c r="R1180" s="5">
        <v>32137</v>
      </c>
      <c r="S1180" t="s">
        <v>29</v>
      </c>
      <c r="T1180" t="s">
        <v>3138</v>
      </c>
      <c r="U1180" t="s">
        <v>31</v>
      </c>
      <c r="V1180" t="s">
        <v>53</v>
      </c>
      <c r="W1180" t="s">
        <v>3139</v>
      </c>
      <c r="X1180" s="9">
        <v>213.21600000000001</v>
      </c>
      <c r="Y1180">
        <v>3</v>
      </c>
      <c r="Z1180" s="12">
        <v>0.2</v>
      </c>
      <c r="AA1180" s="9">
        <v>15.991199999999999</v>
      </c>
      <c r="AB1180" t="str">
        <f>IF(AND(SalesData[[#This Row],[Profit]]=0,SalesData[[#This Row],[Sales]]&gt;0),"Zero-Profit Order","OK")</f>
        <v>OK</v>
      </c>
      <c r="AC1180" s="9">
        <f>IFERROR(SalesData[[#This Row],[Profit]]/SalesData[[#This Row],[Sales]],0)</f>
        <v>7.4999999999999997E-2</v>
      </c>
      <c r="AE1180"/>
    </row>
    <row r="1181" spans="1:31" x14ac:dyDescent="0.25">
      <c r="A1181">
        <v>6654</v>
      </c>
      <c r="B1181" t="s">
        <v>3517</v>
      </c>
      <c r="C1181" s="2">
        <v>42388</v>
      </c>
      <c r="D1181" s="13">
        <v>43048</v>
      </c>
      <c r="E1181" s="8">
        <f>IF(SalesData[[#This Row],[Ship Date]]&lt;SalesData[[#This Row],[Order Date]], SalesData[[#This Row],[Ship Date]], SalesData[[#This Row],[Order Date]])</f>
        <v>42388</v>
      </c>
      <c r="F1181" s="8">
        <f>IF(SalesData[[#This Row],[Ship Date]]&lt;SalesData[[#This Row],[Order Date]], SalesData[[#This Row],[Order Date]], SalesData[[#This Row],[Ship Date]])</f>
        <v>43048</v>
      </c>
      <c r="G1181" s="11">
        <f>SalesData[[#This Row],[Shipdate fixed]] - SalesData[[#This Row],[Orderdate fixed]]</f>
        <v>660</v>
      </c>
      <c r="H1181" s="11">
        <f>YEAR(SalesData[[#This Row],[Orderdate fixed]])</f>
        <v>2016</v>
      </c>
      <c r="I1181" s="11" t="str">
        <f>"Q"&amp;ROUNDUP(MONTH(SalesData[[#This Row],[Orderdate fixed]])/3,0)</f>
        <v>Q1</v>
      </c>
      <c r="J1181" s="8" t="str">
        <f>TEXT(SalesData[[#This Row],[Orderdate fixed]],"mmm")</f>
        <v>Jan</v>
      </c>
      <c r="K1181" t="s">
        <v>78</v>
      </c>
      <c r="L1181" t="s">
        <v>1837</v>
      </c>
      <c r="M1181" s="14" t="s">
        <v>1838</v>
      </c>
      <c r="N1181" t="s">
        <v>81</v>
      </c>
      <c r="O1181" t="s">
        <v>26</v>
      </c>
      <c r="P1181" t="s">
        <v>670</v>
      </c>
      <c r="Q1181" t="s">
        <v>83</v>
      </c>
      <c r="R1181" s="5">
        <v>76017</v>
      </c>
      <c r="S1181" t="s">
        <v>84</v>
      </c>
      <c r="T1181" t="s">
        <v>2409</v>
      </c>
      <c r="U1181" t="s">
        <v>31</v>
      </c>
      <c r="V1181" t="s">
        <v>35</v>
      </c>
      <c r="W1181" t="s">
        <v>2410</v>
      </c>
      <c r="X1181" s="9">
        <v>213.43</v>
      </c>
      <c r="Y1181">
        <v>5</v>
      </c>
      <c r="Z1181" s="12">
        <v>0.3</v>
      </c>
      <c r="AA1181" s="9">
        <v>-39.637</v>
      </c>
      <c r="AB1181" t="str">
        <f>IF(AND(SalesData[[#This Row],[Profit]]=0,SalesData[[#This Row],[Sales]]&gt;0),"Zero-Profit Order","OK")</f>
        <v>OK</v>
      </c>
      <c r="AC1181" s="9">
        <f>IFERROR(SalesData[[#This Row],[Profit]]/SalesData[[#This Row],[Sales]],0)</f>
        <v>-0.18571428571428572</v>
      </c>
      <c r="AE1181"/>
    </row>
    <row r="1182" spans="1:31" x14ac:dyDescent="0.25">
      <c r="A1182">
        <v>5078</v>
      </c>
      <c r="B1182" t="s">
        <v>3016</v>
      </c>
      <c r="C1182" s="2">
        <v>43179</v>
      </c>
      <c r="D1182" s="13">
        <v>41751</v>
      </c>
      <c r="E1182" s="8">
        <f>IF(SalesData[[#This Row],[Ship Date]]&lt;SalesData[[#This Row],[Order Date]], SalesData[[#This Row],[Ship Date]], SalesData[[#This Row],[Order Date]])</f>
        <v>41751</v>
      </c>
      <c r="F1182" s="8">
        <f>IF(SalesData[[#This Row],[Ship Date]]&lt;SalesData[[#This Row],[Order Date]], SalesData[[#This Row],[Order Date]], SalesData[[#This Row],[Ship Date]])</f>
        <v>43179</v>
      </c>
      <c r="G1182" s="11">
        <f>SalesData[[#This Row],[Shipdate fixed]] - SalesData[[#This Row],[Orderdate fixed]]</f>
        <v>1428</v>
      </c>
      <c r="H1182" s="11">
        <f>YEAR(SalesData[[#This Row],[Orderdate fixed]])</f>
        <v>2014</v>
      </c>
      <c r="I1182" s="11" t="str">
        <f>"Q"&amp;ROUNDUP(MONTH(SalesData[[#This Row],[Orderdate fixed]])/3,0)</f>
        <v>Q2</v>
      </c>
      <c r="J1182" s="8" t="str">
        <f>TEXT(SalesData[[#This Row],[Orderdate fixed]],"mmm")</f>
        <v>Apr</v>
      </c>
      <c r="K1182" t="s">
        <v>22</v>
      </c>
      <c r="L1182" t="s">
        <v>720</v>
      </c>
      <c r="M1182" s="14" t="s">
        <v>721</v>
      </c>
      <c r="N1182" t="s">
        <v>25</v>
      </c>
      <c r="O1182" t="s">
        <v>26</v>
      </c>
      <c r="P1182" t="s">
        <v>91</v>
      </c>
      <c r="Q1182" t="s">
        <v>83</v>
      </c>
      <c r="R1182" s="5">
        <v>77070</v>
      </c>
      <c r="S1182" t="s">
        <v>84</v>
      </c>
      <c r="T1182" t="s">
        <v>2812</v>
      </c>
      <c r="U1182" t="s">
        <v>31</v>
      </c>
      <c r="V1182" t="s">
        <v>44</v>
      </c>
      <c r="W1182" t="s">
        <v>2813</v>
      </c>
      <c r="X1182" s="9">
        <v>401.59</v>
      </c>
      <c r="Y1182">
        <v>2</v>
      </c>
      <c r="Z1182" s="12">
        <v>0.3</v>
      </c>
      <c r="AA1182" s="9">
        <v>-131.95099999999999</v>
      </c>
      <c r="AB1182" t="str">
        <f>IF(AND(SalesData[[#This Row],[Profit]]=0,SalesData[[#This Row],[Sales]]&gt;0),"Zero-Profit Order","OK")</f>
        <v>OK</v>
      </c>
      <c r="AC1182" s="9">
        <f>IFERROR(SalesData[[#This Row],[Profit]]/SalesData[[#This Row],[Sales]],0)</f>
        <v>-0.32857142857142857</v>
      </c>
      <c r="AE1182"/>
    </row>
    <row r="1183" spans="1:31" x14ac:dyDescent="0.25">
      <c r="A1183">
        <v>9854</v>
      </c>
      <c r="B1183" t="s">
        <v>4354</v>
      </c>
      <c r="C1183" s="2">
        <v>42009</v>
      </c>
      <c r="D1183" s="13">
        <v>42526</v>
      </c>
      <c r="E1183" s="8">
        <f>IF(SalesData[[#This Row],[Ship Date]]&lt;SalesData[[#This Row],[Order Date]], SalesData[[#This Row],[Ship Date]], SalesData[[#This Row],[Order Date]])</f>
        <v>42009</v>
      </c>
      <c r="F1183" s="8">
        <f>IF(SalesData[[#This Row],[Ship Date]]&lt;SalesData[[#This Row],[Order Date]], SalesData[[#This Row],[Order Date]], SalesData[[#This Row],[Ship Date]])</f>
        <v>42526</v>
      </c>
      <c r="G1183" s="11">
        <f>SalesData[[#This Row],[Shipdate fixed]] - SalesData[[#This Row],[Orderdate fixed]]</f>
        <v>517</v>
      </c>
      <c r="H1183" s="11">
        <f>YEAR(SalesData[[#This Row],[Orderdate fixed]])</f>
        <v>2015</v>
      </c>
      <c r="I1183" s="11" t="str">
        <f>"Q"&amp;ROUNDUP(MONTH(SalesData[[#This Row],[Orderdate fixed]])/3,0)</f>
        <v>Q1</v>
      </c>
      <c r="J1183" s="8" t="str">
        <f>TEXT(SalesData[[#This Row],[Orderdate fixed]],"mmm")</f>
        <v>Jan</v>
      </c>
      <c r="K1183" t="s">
        <v>38</v>
      </c>
      <c r="L1183" t="s">
        <v>1579</v>
      </c>
      <c r="M1183" s="14" t="s">
        <v>1580</v>
      </c>
      <c r="N1183" t="s">
        <v>81</v>
      </c>
      <c r="O1183" t="s">
        <v>26</v>
      </c>
      <c r="P1183" t="s">
        <v>158</v>
      </c>
      <c r="Q1183" t="s">
        <v>109</v>
      </c>
      <c r="R1183" s="5">
        <v>10009</v>
      </c>
      <c r="S1183" t="s">
        <v>62</v>
      </c>
      <c r="T1183" t="s">
        <v>726</v>
      </c>
      <c r="U1183" t="s">
        <v>31</v>
      </c>
      <c r="V1183" t="s">
        <v>53</v>
      </c>
      <c r="W1183" t="s">
        <v>727</v>
      </c>
      <c r="X1183" s="9">
        <v>214.7</v>
      </c>
      <c r="Y1183">
        <v>5</v>
      </c>
      <c r="Z1183" s="12">
        <v>0</v>
      </c>
      <c r="AA1183" s="9">
        <v>83.733000000000004</v>
      </c>
      <c r="AB1183" t="str">
        <f>IF(AND(SalesData[[#This Row],[Profit]]=0,SalesData[[#This Row],[Sales]]&gt;0),"Zero-Profit Order","OK")</f>
        <v>OK</v>
      </c>
      <c r="AC1183" s="9">
        <f>IFERROR(SalesData[[#This Row],[Profit]]/SalesData[[#This Row],[Sales]],0)</f>
        <v>0.39</v>
      </c>
      <c r="AE1183"/>
    </row>
    <row r="1184" spans="1:31" x14ac:dyDescent="0.25">
      <c r="A1184">
        <v>5095</v>
      </c>
      <c r="B1184" t="s">
        <v>3020</v>
      </c>
      <c r="C1184" s="2">
        <v>41708</v>
      </c>
      <c r="D1184" s="13">
        <v>41924</v>
      </c>
      <c r="E1184" s="8">
        <f>IF(SalesData[[#This Row],[Ship Date]]&lt;SalesData[[#This Row],[Order Date]], SalesData[[#This Row],[Ship Date]], SalesData[[#This Row],[Order Date]])</f>
        <v>41708</v>
      </c>
      <c r="F1184" s="8">
        <f>IF(SalesData[[#This Row],[Ship Date]]&lt;SalesData[[#This Row],[Order Date]], SalesData[[#This Row],[Order Date]], SalesData[[#This Row],[Ship Date]])</f>
        <v>41924</v>
      </c>
      <c r="G1184" s="11">
        <f>SalesData[[#This Row],[Shipdate fixed]] - SalesData[[#This Row],[Orderdate fixed]]</f>
        <v>216</v>
      </c>
      <c r="H1184" s="11">
        <f>YEAR(SalesData[[#This Row],[Orderdate fixed]])</f>
        <v>2014</v>
      </c>
      <c r="I1184" s="11" t="str">
        <f>"Q"&amp;ROUNDUP(MONTH(SalesData[[#This Row],[Orderdate fixed]])/3,0)</f>
        <v>Q1</v>
      </c>
      <c r="J1184" s="8" t="str">
        <f>TEXT(SalesData[[#This Row],[Orderdate fixed]],"mmm")</f>
        <v>Mar</v>
      </c>
      <c r="K1184" t="s">
        <v>38</v>
      </c>
      <c r="L1184" t="s">
        <v>2130</v>
      </c>
      <c r="M1184" s="14" t="s">
        <v>2131</v>
      </c>
      <c r="N1184" t="s">
        <v>25</v>
      </c>
      <c r="O1184" t="s">
        <v>26</v>
      </c>
      <c r="P1184" t="s">
        <v>120</v>
      </c>
      <c r="Q1184" t="s">
        <v>121</v>
      </c>
      <c r="R1184" s="5">
        <v>60610</v>
      </c>
      <c r="S1184" t="s">
        <v>84</v>
      </c>
      <c r="T1184" t="s">
        <v>1043</v>
      </c>
      <c r="U1184" t="s">
        <v>31</v>
      </c>
      <c r="V1184" t="s">
        <v>44</v>
      </c>
      <c r="W1184" t="s">
        <v>1044</v>
      </c>
      <c r="X1184" s="9">
        <v>214.95</v>
      </c>
      <c r="Y1184">
        <v>5</v>
      </c>
      <c r="Z1184" s="12">
        <v>0.5</v>
      </c>
      <c r="AA1184" s="9">
        <v>-120.372</v>
      </c>
      <c r="AB1184" t="str">
        <f>IF(AND(SalesData[[#This Row],[Profit]]=0,SalesData[[#This Row],[Sales]]&gt;0),"Zero-Profit Order","OK")</f>
        <v>OK</v>
      </c>
      <c r="AC1184" s="9">
        <f>IFERROR(SalesData[[#This Row],[Profit]]/SalesData[[#This Row],[Sales]],0)</f>
        <v>-0.56000000000000005</v>
      </c>
      <c r="AE1184"/>
    </row>
    <row r="1185" spans="1:31" x14ac:dyDescent="0.25">
      <c r="A1185">
        <v>3429</v>
      </c>
      <c r="B1185" t="s">
        <v>2427</v>
      </c>
      <c r="C1185" s="2">
        <v>42287</v>
      </c>
      <c r="D1185" s="13">
        <v>42893</v>
      </c>
      <c r="E1185" s="8">
        <f>IF(SalesData[[#This Row],[Ship Date]]&lt;SalesData[[#This Row],[Order Date]], SalesData[[#This Row],[Ship Date]], SalesData[[#This Row],[Order Date]])</f>
        <v>42287</v>
      </c>
      <c r="F1185" s="8">
        <f>IF(SalesData[[#This Row],[Ship Date]]&lt;SalesData[[#This Row],[Order Date]], SalesData[[#This Row],[Order Date]], SalesData[[#This Row],[Ship Date]])</f>
        <v>42893</v>
      </c>
      <c r="G1185" s="11">
        <f>SalesData[[#This Row],[Shipdate fixed]] - SalesData[[#This Row],[Orderdate fixed]]</f>
        <v>606</v>
      </c>
      <c r="H1185" s="11">
        <f>YEAR(SalesData[[#This Row],[Orderdate fixed]])</f>
        <v>2015</v>
      </c>
      <c r="I1185" s="11" t="str">
        <f>"Q"&amp;ROUNDUP(MONTH(SalesData[[#This Row],[Orderdate fixed]])/3,0)</f>
        <v>Q4</v>
      </c>
      <c r="J1185" s="8" t="str">
        <f>TEXT(SalesData[[#This Row],[Orderdate fixed]],"mmm")</f>
        <v>Oct</v>
      </c>
      <c r="K1185" t="s">
        <v>22</v>
      </c>
      <c r="L1185" t="s">
        <v>1205</v>
      </c>
      <c r="M1185" s="14" t="s">
        <v>1206</v>
      </c>
      <c r="N1185" t="s">
        <v>90</v>
      </c>
      <c r="O1185" t="s">
        <v>26</v>
      </c>
      <c r="P1185" t="s">
        <v>796</v>
      </c>
      <c r="Q1185" t="s">
        <v>215</v>
      </c>
      <c r="R1185" s="5">
        <v>43130</v>
      </c>
      <c r="S1185" t="s">
        <v>62</v>
      </c>
      <c r="T1185" t="s">
        <v>435</v>
      </c>
      <c r="U1185" t="s">
        <v>31</v>
      </c>
      <c r="V1185" t="s">
        <v>44</v>
      </c>
      <c r="W1185" t="s">
        <v>436</v>
      </c>
      <c r="X1185" s="9">
        <v>215.148</v>
      </c>
      <c r="Y1185">
        <v>2</v>
      </c>
      <c r="Z1185" s="12">
        <v>0.4</v>
      </c>
      <c r="AA1185" s="9">
        <v>-103.98820000000001</v>
      </c>
      <c r="AB1185" t="str">
        <f>IF(AND(SalesData[[#This Row],[Profit]]=0,SalesData[[#This Row],[Sales]]&gt;0),"Zero-Profit Order","OK")</f>
        <v>OK</v>
      </c>
      <c r="AC1185" s="9">
        <f>IFERROR(SalesData[[#This Row],[Profit]]/SalesData[[#This Row],[Sales]],0)</f>
        <v>-0.48333333333333339</v>
      </c>
      <c r="AE1185"/>
    </row>
    <row r="1186" spans="1:31" x14ac:dyDescent="0.25">
      <c r="A1186">
        <v>5076</v>
      </c>
      <c r="B1186" t="s">
        <v>3016</v>
      </c>
      <c r="C1186" s="2">
        <v>43178</v>
      </c>
      <c r="D1186" s="13">
        <v>41751</v>
      </c>
      <c r="E1186" s="8">
        <f>IF(SalesData[[#This Row],[Ship Date]]&lt;SalesData[[#This Row],[Order Date]], SalesData[[#This Row],[Ship Date]], SalesData[[#This Row],[Order Date]])</f>
        <v>41751</v>
      </c>
      <c r="F1186" s="8">
        <f>IF(SalesData[[#This Row],[Ship Date]]&lt;SalesData[[#This Row],[Order Date]], SalesData[[#This Row],[Order Date]], SalesData[[#This Row],[Ship Date]])</f>
        <v>43178</v>
      </c>
      <c r="G1186" s="11">
        <f>SalesData[[#This Row],[Shipdate fixed]] - SalesData[[#This Row],[Orderdate fixed]]</f>
        <v>1427</v>
      </c>
      <c r="H1186" s="11">
        <f>YEAR(SalesData[[#This Row],[Orderdate fixed]])</f>
        <v>2014</v>
      </c>
      <c r="I1186" s="11" t="str">
        <f>"Q"&amp;ROUNDUP(MONTH(SalesData[[#This Row],[Orderdate fixed]])/3,0)</f>
        <v>Q2</v>
      </c>
      <c r="J1186" s="8" t="str">
        <f>TEXT(SalesData[[#This Row],[Orderdate fixed]],"mmm")</f>
        <v>Apr</v>
      </c>
      <c r="K1186" t="s">
        <v>22</v>
      </c>
      <c r="L1186" t="s">
        <v>720</v>
      </c>
      <c r="M1186" s="14" t="s">
        <v>721</v>
      </c>
      <c r="N1186" t="s">
        <v>25</v>
      </c>
      <c r="O1186" t="s">
        <v>26</v>
      </c>
      <c r="P1186" t="s">
        <v>91</v>
      </c>
      <c r="Q1186" t="s">
        <v>83</v>
      </c>
      <c r="R1186" s="5">
        <v>77070</v>
      </c>
      <c r="S1186" t="s">
        <v>84</v>
      </c>
      <c r="T1186" t="s">
        <v>286</v>
      </c>
      <c r="U1186" t="s">
        <v>31</v>
      </c>
      <c r="V1186" t="s">
        <v>44</v>
      </c>
      <c r="W1186" t="s">
        <v>287</v>
      </c>
      <c r="X1186" s="9">
        <v>744.1</v>
      </c>
      <c r="Y1186">
        <v>5</v>
      </c>
      <c r="Z1186" s="12">
        <v>0.3</v>
      </c>
      <c r="AA1186" s="9">
        <v>-95.67</v>
      </c>
      <c r="AB1186" t="str">
        <f>IF(AND(SalesData[[#This Row],[Profit]]=0,SalesData[[#This Row],[Sales]]&gt;0),"Zero-Profit Order","OK")</f>
        <v>OK</v>
      </c>
      <c r="AC1186" s="9">
        <f>IFERROR(SalesData[[#This Row],[Profit]]/SalesData[[#This Row],[Sales]],0)</f>
        <v>-0.12857142857142856</v>
      </c>
      <c r="AE1186"/>
    </row>
    <row r="1187" spans="1:31" x14ac:dyDescent="0.25">
      <c r="A1187">
        <v>1799</v>
      </c>
      <c r="B1187" t="s">
        <v>1469</v>
      </c>
      <c r="C1187" s="2">
        <v>42118</v>
      </c>
      <c r="D1187" s="13">
        <v>42681</v>
      </c>
      <c r="E1187" s="8">
        <f>IF(SalesData[[#This Row],[Ship Date]]&lt;SalesData[[#This Row],[Order Date]], SalesData[[#This Row],[Ship Date]], SalesData[[#This Row],[Order Date]])</f>
        <v>42118</v>
      </c>
      <c r="F1187" s="8">
        <f>IF(SalesData[[#This Row],[Ship Date]]&lt;SalesData[[#This Row],[Order Date]], SalesData[[#This Row],[Order Date]], SalesData[[#This Row],[Ship Date]])</f>
        <v>42681</v>
      </c>
      <c r="G1187" s="11">
        <f>SalesData[[#This Row],[Shipdate fixed]] - SalesData[[#This Row],[Orderdate fixed]]</f>
        <v>563</v>
      </c>
      <c r="H1187" s="11">
        <f>YEAR(SalesData[[#This Row],[Orderdate fixed]])</f>
        <v>2015</v>
      </c>
      <c r="I1187" s="11" t="str">
        <f>"Q"&amp;ROUNDUP(MONTH(SalesData[[#This Row],[Orderdate fixed]])/3,0)</f>
        <v>Q2</v>
      </c>
      <c r="J1187" s="8" t="str">
        <f>TEXT(SalesData[[#This Row],[Orderdate fixed]],"mmm")</f>
        <v>Apr</v>
      </c>
      <c r="K1187" t="s">
        <v>38</v>
      </c>
      <c r="L1187" t="s">
        <v>1470</v>
      </c>
      <c r="M1187" s="14" t="s">
        <v>1471</v>
      </c>
      <c r="N1187" t="s">
        <v>25</v>
      </c>
      <c r="O1187" t="s">
        <v>26</v>
      </c>
      <c r="P1187" t="s">
        <v>1472</v>
      </c>
      <c r="Q1187" t="s">
        <v>50</v>
      </c>
      <c r="R1187" s="5">
        <v>95123</v>
      </c>
      <c r="S1187" t="s">
        <v>51</v>
      </c>
      <c r="T1187" t="s">
        <v>588</v>
      </c>
      <c r="U1187" t="s">
        <v>31</v>
      </c>
      <c r="V1187" t="s">
        <v>53</v>
      </c>
      <c r="W1187" t="s">
        <v>589</v>
      </c>
      <c r="X1187" s="9">
        <v>215.65</v>
      </c>
      <c r="Y1187">
        <v>5</v>
      </c>
      <c r="Z1187" s="12">
        <v>0</v>
      </c>
      <c r="AA1187" s="9">
        <v>73.320999999999998</v>
      </c>
      <c r="AB1187" t="str">
        <f>IF(AND(SalesData[[#This Row],[Profit]]=0,SalesData[[#This Row],[Sales]]&gt;0),"Zero-Profit Order","OK")</f>
        <v>OK</v>
      </c>
      <c r="AC1187" s="9">
        <f>IFERROR(SalesData[[#This Row],[Profit]]/SalesData[[#This Row],[Sales]],0)</f>
        <v>0.33999999999999997</v>
      </c>
      <c r="AE1187"/>
    </row>
    <row r="1188" spans="1:31" x14ac:dyDescent="0.25">
      <c r="A1188">
        <v>9069</v>
      </c>
      <c r="B1188" t="s">
        <v>4168</v>
      </c>
      <c r="C1188" s="2">
        <v>42015</v>
      </c>
      <c r="D1188" s="13">
        <v>42499</v>
      </c>
      <c r="E1188" s="8">
        <f>IF(SalesData[[#This Row],[Ship Date]]&lt;SalesData[[#This Row],[Order Date]], SalesData[[#This Row],[Ship Date]], SalesData[[#This Row],[Order Date]])</f>
        <v>42015</v>
      </c>
      <c r="F1188" s="8">
        <f>IF(SalesData[[#This Row],[Ship Date]]&lt;SalesData[[#This Row],[Order Date]], SalesData[[#This Row],[Order Date]], SalesData[[#This Row],[Ship Date]])</f>
        <v>42499</v>
      </c>
      <c r="G1188" s="11">
        <f>SalesData[[#This Row],[Shipdate fixed]] - SalesData[[#This Row],[Orderdate fixed]]</f>
        <v>484</v>
      </c>
      <c r="H1188" s="11">
        <f>YEAR(SalesData[[#This Row],[Orderdate fixed]])</f>
        <v>2015</v>
      </c>
      <c r="I1188" s="11" t="str">
        <f>"Q"&amp;ROUNDUP(MONTH(SalesData[[#This Row],[Orderdate fixed]])/3,0)</f>
        <v>Q1</v>
      </c>
      <c r="J1188" s="8" t="str">
        <f>TEXT(SalesData[[#This Row],[Orderdate fixed]],"mmm")</f>
        <v>Jan</v>
      </c>
      <c r="K1188" t="s">
        <v>22</v>
      </c>
      <c r="L1188" t="s">
        <v>227</v>
      </c>
      <c r="M1188" s="14" t="s">
        <v>228</v>
      </c>
      <c r="N1188" t="s">
        <v>25</v>
      </c>
      <c r="O1188" t="s">
        <v>26</v>
      </c>
      <c r="P1188" t="s">
        <v>781</v>
      </c>
      <c r="Q1188" t="s">
        <v>177</v>
      </c>
      <c r="R1188" s="5">
        <v>98198</v>
      </c>
      <c r="S1188" t="s">
        <v>51</v>
      </c>
      <c r="T1188" t="s">
        <v>103</v>
      </c>
      <c r="U1188" t="s">
        <v>31</v>
      </c>
      <c r="V1188" t="s">
        <v>35</v>
      </c>
      <c r="W1188" t="s">
        <v>104</v>
      </c>
      <c r="X1188" s="9">
        <v>215.976</v>
      </c>
      <c r="Y1188">
        <v>3</v>
      </c>
      <c r="Z1188" s="12">
        <v>0.2</v>
      </c>
      <c r="AA1188" s="9">
        <v>-2.6997</v>
      </c>
      <c r="AB1188" t="str">
        <f>IF(AND(SalesData[[#This Row],[Profit]]=0,SalesData[[#This Row],[Sales]]&gt;0),"Zero-Profit Order","OK")</f>
        <v>OK</v>
      </c>
      <c r="AC1188" s="9">
        <f>IFERROR(SalesData[[#This Row],[Profit]]/SalesData[[#This Row],[Sales]],0)</f>
        <v>-1.2500000000000001E-2</v>
      </c>
      <c r="AE1188"/>
    </row>
    <row r="1189" spans="1:31" x14ac:dyDescent="0.25">
      <c r="A1189">
        <v>9262</v>
      </c>
      <c r="B1189" t="s">
        <v>4200</v>
      </c>
      <c r="C1189" s="2">
        <v>42251</v>
      </c>
      <c r="D1189" s="13">
        <v>42775</v>
      </c>
      <c r="E1189" s="8">
        <f>IF(SalesData[[#This Row],[Ship Date]]&lt;SalesData[[#This Row],[Order Date]], SalesData[[#This Row],[Ship Date]], SalesData[[#This Row],[Order Date]])</f>
        <v>42251</v>
      </c>
      <c r="F1189" s="8">
        <f>IF(SalesData[[#This Row],[Ship Date]]&lt;SalesData[[#This Row],[Order Date]], SalesData[[#This Row],[Order Date]], SalesData[[#This Row],[Ship Date]])</f>
        <v>42775</v>
      </c>
      <c r="G1189" s="11">
        <f>SalesData[[#This Row],[Shipdate fixed]] - SalesData[[#This Row],[Orderdate fixed]]</f>
        <v>524</v>
      </c>
      <c r="H1189" s="11">
        <f>YEAR(SalesData[[#This Row],[Orderdate fixed]])</f>
        <v>2015</v>
      </c>
      <c r="I1189" s="11" t="str">
        <f>"Q"&amp;ROUNDUP(MONTH(SalesData[[#This Row],[Orderdate fixed]])/3,0)</f>
        <v>Q3</v>
      </c>
      <c r="J1189" s="8" t="str">
        <f>TEXT(SalesData[[#This Row],[Orderdate fixed]],"mmm")</f>
        <v>Sep</v>
      </c>
      <c r="K1189" t="s">
        <v>407</v>
      </c>
      <c r="L1189" t="s">
        <v>3180</v>
      </c>
      <c r="M1189" s="14" t="s">
        <v>3181</v>
      </c>
      <c r="N1189" t="s">
        <v>90</v>
      </c>
      <c r="O1189" t="s">
        <v>26</v>
      </c>
      <c r="P1189" t="s">
        <v>176</v>
      </c>
      <c r="Q1189" t="s">
        <v>177</v>
      </c>
      <c r="R1189" s="5">
        <v>98103</v>
      </c>
      <c r="S1189" t="s">
        <v>51</v>
      </c>
      <c r="T1189" t="s">
        <v>103</v>
      </c>
      <c r="U1189" t="s">
        <v>31</v>
      </c>
      <c r="V1189" t="s">
        <v>35</v>
      </c>
      <c r="W1189" t="s">
        <v>104</v>
      </c>
      <c r="X1189" s="9">
        <v>215.976</v>
      </c>
      <c r="Y1189">
        <v>3</v>
      </c>
      <c r="Z1189" s="12">
        <v>0.2</v>
      </c>
      <c r="AA1189" s="9">
        <v>-2.6997</v>
      </c>
      <c r="AB1189" t="str">
        <f>IF(AND(SalesData[[#This Row],[Profit]]=0,SalesData[[#This Row],[Sales]]&gt;0),"Zero-Profit Order","OK")</f>
        <v>OK</v>
      </c>
      <c r="AC1189" s="9">
        <f>IFERROR(SalesData[[#This Row],[Profit]]/SalesData[[#This Row],[Sales]],0)</f>
        <v>-1.2500000000000001E-2</v>
      </c>
      <c r="AE1189"/>
    </row>
    <row r="1190" spans="1:31" x14ac:dyDescent="0.25">
      <c r="A1190">
        <v>2122</v>
      </c>
      <c r="B1190" t="s">
        <v>1681</v>
      </c>
      <c r="C1190" s="2">
        <v>42417</v>
      </c>
      <c r="D1190" s="13">
        <v>43050</v>
      </c>
      <c r="E1190" s="8">
        <f>IF(SalesData[[#This Row],[Ship Date]]&lt;SalesData[[#This Row],[Order Date]], SalesData[[#This Row],[Ship Date]], SalesData[[#This Row],[Order Date]])</f>
        <v>42417</v>
      </c>
      <c r="F1190" s="8">
        <f>IF(SalesData[[#This Row],[Ship Date]]&lt;SalesData[[#This Row],[Order Date]], SalesData[[#This Row],[Order Date]], SalesData[[#This Row],[Ship Date]])</f>
        <v>43050</v>
      </c>
      <c r="G1190" s="11">
        <f>SalesData[[#This Row],[Shipdate fixed]] - SalesData[[#This Row],[Orderdate fixed]]</f>
        <v>633</v>
      </c>
      <c r="H1190" s="11">
        <f>YEAR(SalesData[[#This Row],[Orderdate fixed]])</f>
        <v>2016</v>
      </c>
      <c r="I1190" s="11" t="str">
        <f>"Q"&amp;ROUNDUP(MONTH(SalesData[[#This Row],[Orderdate fixed]])/3,0)</f>
        <v>Q1</v>
      </c>
      <c r="J1190" s="8" t="str">
        <f>TEXT(SalesData[[#This Row],[Orderdate fixed]],"mmm")</f>
        <v>Feb</v>
      </c>
      <c r="K1190" t="s">
        <v>78</v>
      </c>
      <c r="L1190" t="s">
        <v>1682</v>
      </c>
      <c r="M1190" s="14" t="s">
        <v>1683</v>
      </c>
      <c r="N1190" t="s">
        <v>81</v>
      </c>
      <c r="O1190" t="s">
        <v>26</v>
      </c>
      <c r="P1190" t="s">
        <v>1684</v>
      </c>
      <c r="Q1190" t="s">
        <v>50</v>
      </c>
      <c r="R1190" s="5">
        <v>94086</v>
      </c>
      <c r="S1190" t="s">
        <v>51</v>
      </c>
      <c r="T1190" t="s">
        <v>103</v>
      </c>
      <c r="U1190" t="s">
        <v>31</v>
      </c>
      <c r="V1190" t="s">
        <v>35</v>
      </c>
      <c r="W1190" t="s">
        <v>104</v>
      </c>
      <c r="X1190" s="9">
        <v>215.976</v>
      </c>
      <c r="Y1190">
        <v>3</v>
      </c>
      <c r="Z1190" s="12">
        <v>0.2</v>
      </c>
      <c r="AA1190" s="9">
        <v>-2.6997</v>
      </c>
      <c r="AB1190" t="str">
        <f>IF(AND(SalesData[[#This Row],[Profit]]=0,SalesData[[#This Row],[Sales]]&gt;0),"Zero-Profit Order","OK")</f>
        <v>OK</v>
      </c>
      <c r="AC1190" s="9">
        <f>IFERROR(SalesData[[#This Row],[Profit]]/SalesData[[#This Row],[Sales]],0)</f>
        <v>-1.2500000000000001E-2</v>
      </c>
      <c r="AE1190"/>
    </row>
    <row r="1191" spans="1:31" x14ac:dyDescent="0.25">
      <c r="A1191">
        <v>2474</v>
      </c>
      <c r="B1191" t="s">
        <v>1896</v>
      </c>
      <c r="C1191" s="2">
        <v>42038</v>
      </c>
      <c r="D1191" s="13">
        <v>42532</v>
      </c>
      <c r="E1191" s="8">
        <f>IF(SalesData[[#This Row],[Ship Date]]&lt;SalesData[[#This Row],[Order Date]], SalesData[[#This Row],[Ship Date]], SalesData[[#This Row],[Order Date]])</f>
        <v>42038</v>
      </c>
      <c r="F1191" s="8">
        <f>IF(SalesData[[#This Row],[Ship Date]]&lt;SalesData[[#This Row],[Order Date]], SalesData[[#This Row],[Order Date]], SalesData[[#This Row],[Ship Date]])</f>
        <v>42532</v>
      </c>
      <c r="G1191" s="11">
        <f>SalesData[[#This Row],[Shipdate fixed]] - SalesData[[#This Row],[Orderdate fixed]]</f>
        <v>494</v>
      </c>
      <c r="H1191" s="11">
        <f>YEAR(SalesData[[#This Row],[Orderdate fixed]])</f>
        <v>2015</v>
      </c>
      <c r="I1191" s="11" t="str">
        <f>"Q"&amp;ROUNDUP(MONTH(SalesData[[#This Row],[Orderdate fixed]])/3,0)</f>
        <v>Q1</v>
      </c>
      <c r="J1191" s="8" t="str">
        <f>TEXT(SalesData[[#This Row],[Orderdate fixed]],"mmm")</f>
        <v>Feb</v>
      </c>
      <c r="K1191" t="s">
        <v>78</v>
      </c>
      <c r="L1191" t="s">
        <v>1897</v>
      </c>
      <c r="M1191" s="14" t="s">
        <v>1898</v>
      </c>
      <c r="N1191" t="s">
        <v>25</v>
      </c>
      <c r="O1191" t="s">
        <v>26</v>
      </c>
      <c r="P1191" t="s">
        <v>49</v>
      </c>
      <c r="Q1191" t="s">
        <v>50</v>
      </c>
      <c r="R1191" s="5">
        <v>90032</v>
      </c>
      <c r="S1191" t="s">
        <v>51</v>
      </c>
      <c r="T1191" t="s">
        <v>1899</v>
      </c>
      <c r="U1191" t="s">
        <v>31</v>
      </c>
      <c r="V1191" t="s">
        <v>35</v>
      </c>
      <c r="W1191" t="s">
        <v>1900</v>
      </c>
      <c r="X1191" s="9">
        <v>217.584</v>
      </c>
      <c r="Y1191">
        <v>2</v>
      </c>
      <c r="Z1191" s="12">
        <v>0.2</v>
      </c>
      <c r="AA1191" s="9">
        <v>-29.9178</v>
      </c>
      <c r="AB1191" t="str">
        <f>IF(AND(SalesData[[#This Row],[Profit]]=0,SalesData[[#This Row],[Sales]]&gt;0),"Zero-Profit Order","OK")</f>
        <v>OK</v>
      </c>
      <c r="AC1191" s="9">
        <f>IFERROR(SalesData[[#This Row],[Profit]]/SalesData[[#This Row],[Sales]],0)</f>
        <v>-0.13749999999999998</v>
      </c>
      <c r="AE1191"/>
    </row>
    <row r="1192" spans="1:31" x14ac:dyDescent="0.25">
      <c r="A1192">
        <v>5785</v>
      </c>
      <c r="B1192" t="s">
        <v>3255</v>
      </c>
      <c r="C1192" s="2">
        <v>42265</v>
      </c>
      <c r="D1192" s="13">
        <v>42957</v>
      </c>
      <c r="E1192" s="8">
        <f>IF(SalesData[[#This Row],[Ship Date]]&lt;SalesData[[#This Row],[Order Date]], SalesData[[#This Row],[Ship Date]], SalesData[[#This Row],[Order Date]])</f>
        <v>42265</v>
      </c>
      <c r="F1192" s="8">
        <f>IF(SalesData[[#This Row],[Ship Date]]&lt;SalesData[[#This Row],[Order Date]], SalesData[[#This Row],[Order Date]], SalesData[[#This Row],[Ship Date]])</f>
        <v>42957</v>
      </c>
      <c r="G1192" s="11">
        <f>SalesData[[#This Row],[Shipdate fixed]] - SalesData[[#This Row],[Orderdate fixed]]</f>
        <v>692</v>
      </c>
      <c r="H1192" s="11">
        <f>YEAR(SalesData[[#This Row],[Orderdate fixed]])</f>
        <v>2015</v>
      </c>
      <c r="I1192" s="11" t="str">
        <f>"Q"&amp;ROUNDUP(MONTH(SalesData[[#This Row],[Orderdate fixed]])/3,0)</f>
        <v>Q3</v>
      </c>
      <c r="J1192" s="8" t="str">
        <f>TEXT(SalesData[[#This Row],[Orderdate fixed]],"mmm")</f>
        <v>Sep</v>
      </c>
      <c r="K1192" t="s">
        <v>38</v>
      </c>
      <c r="L1192" t="s">
        <v>3256</v>
      </c>
      <c r="M1192" s="14" t="s">
        <v>3257</v>
      </c>
      <c r="N1192" t="s">
        <v>25</v>
      </c>
      <c r="O1192" t="s">
        <v>26</v>
      </c>
      <c r="P1192" t="s">
        <v>859</v>
      </c>
      <c r="Q1192" t="s">
        <v>1498</v>
      </c>
      <c r="R1192" s="5">
        <v>97477</v>
      </c>
      <c r="S1192" t="s">
        <v>51</v>
      </c>
      <c r="T1192" t="s">
        <v>437</v>
      </c>
      <c r="U1192" t="s">
        <v>31</v>
      </c>
      <c r="V1192" t="s">
        <v>32</v>
      </c>
      <c r="W1192" t="s">
        <v>438</v>
      </c>
      <c r="X1192" s="9">
        <v>217.76400000000001</v>
      </c>
      <c r="Y1192">
        <v>6</v>
      </c>
      <c r="Z1192" s="12">
        <v>0.7</v>
      </c>
      <c r="AA1192" s="9">
        <v>-384.71640000000002</v>
      </c>
      <c r="AB1192" t="str">
        <f>IF(AND(SalesData[[#This Row],[Profit]]=0,SalesData[[#This Row],[Sales]]&gt;0),"Zero-Profit Order","OK")</f>
        <v>OK</v>
      </c>
      <c r="AC1192" s="9">
        <f>IFERROR(SalesData[[#This Row],[Profit]]/SalesData[[#This Row],[Sales]],0)</f>
        <v>-1.7666666666666666</v>
      </c>
      <c r="AE1192"/>
    </row>
    <row r="1193" spans="1:31" x14ac:dyDescent="0.25">
      <c r="A1193">
        <v>52</v>
      </c>
      <c r="B1193" t="s">
        <v>96</v>
      </c>
      <c r="C1193" s="2">
        <v>43171</v>
      </c>
      <c r="D1193" s="13">
        <v>42116</v>
      </c>
      <c r="E1193" s="8">
        <f>IF(SalesData[[#This Row],[Ship Date]]&lt;SalesData[[#This Row],[Order Date]], SalesData[[#This Row],[Ship Date]], SalesData[[#This Row],[Order Date]])</f>
        <v>42116</v>
      </c>
      <c r="F1193" s="8">
        <f>IF(SalesData[[#This Row],[Ship Date]]&lt;SalesData[[#This Row],[Order Date]], SalesData[[#This Row],[Order Date]], SalesData[[#This Row],[Ship Date]])</f>
        <v>43171</v>
      </c>
      <c r="G1193" s="11">
        <f>SalesData[[#This Row],[Shipdate fixed]] - SalesData[[#This Row],[Orderdate fixed]]</f>
        <v>1055</v>
      </c>
      <c r="H1193" s="11">
        <f>YEAR(SalesData[[#This Row],[Orderdate fixed]])</f>
        <v>2015</v>
      </c>
      <c r="I1193" s="11" t="str">
        <f>"Q"&amp;ROUNDUP(MONTH(SalesData[[#This Row],[Orderdate fixed]])/3,0)</f>
        <v>Q2</v>
      </c>
      <c r="J1193" s="8" t="str">
        <f>TEXT(SalesData[[#This Row],[Orderdate fixed]],"mmm")</f>
        <v>Apr</v>
      </c>
      <c r="K1193" t="s">
        <v>38</v>
      </c>
      <c r="L1193" t="s">
        <v>97</v>
      </c>
      <c r="M1193" s="14" t="s">
        <v>98</v>
      </c>
      <c r="N1193" t="s">
        <v>25</v>
      </c>
      <c r="O1193" t="s">
        <v>26</v>
      </c>
      <c r="P1193" t="s">
        <v>99</v>
      </c>
      <c r="Q1193" t="s">
        <v>100</v>
      </c>
      <c r="R1193" s="5">
        <v>47150</v>
      </c>
      <c r="S1193" t="s">
        <v>84</v>
      </c>
      <c r="T1193" t="s">
        <v>101</v>
      </c>
      <c r="U1193" t="s">
        <v>31</v>
      </c>
      <c r="V1193" t="s">
        <v>53</v>
      </c>
      <c r="W1193" t="s">
        <v>102</v>
      </c>
      <c r="X1193" s="9">
        <v>6.16</v>
      </c>
      <c r="Y1193">
        <v>2</v>
      </c>
      <c r="Z1193" s="12">
        <v>0</v>
      </c>
      <c r="AA1193" s="9">
        <v>2.9567999999999999</v>
      </c>
      <c r="AB1193" t="str">
        <f>IF(AND(SalesData[[#This Row],[Profit]]=0,SalesData[[#This Row],[Sales]]&gt;0),"Zero-Profit Order","OK")</f>
        <v>OK</v>
      </c>
      <c r="AC1193" s="9">
        <f>IFERROR(SalesData[[#This Row],[Profit]]/SalesData[[#This Row],[Sales]],0)</f>
        <v>0.48</v>
      </c>
      <c r="AE1193"/>
    </row>
    <row r="1194" spans="1:31" x14ac:dyDescent="0.25">
      <c r="A1194">
        <v>5491</v>
      </c>
      <c r="B1194" t="s">
        <v>3158</v>
      </c>
      <c r="C1194" s="2">
        <v>42225</v>
      </c>
      <c r="D1194" s="13">
        <v>42829</v>
      </c>
      <c r="E1194" s="8">
        <f>IF(SalesData[[#This Row],[Ship Date]]&lt;SalesData[[#This Row],[Order Date]], SalesData[[#This Row],[Ship Date]], SalesData[[#This Row],[Order Date]])</f>
        <v>42225</v>
      </c>
      <c r="F1194" s="8">
        <f>IF(SalesData[[#This Row],[Ship Date]]&lt;SalesData[[#This Row],[Order Date]], SalesData[[#This Row],[Order Date]], SalesData[[#This Row],[Ship Date]])</f>
        <v>42829</v>
      </c>
      <c r="G1194" s="11">
        <f>SalesData[[#This Row],[Shipdate fixed]] - SalesData[[#This Row],[Orderdate fixed]]</f>
        <v>604</v>
      </c>
      <c r="H1194" s="11">
        <f>YEAR(SalesData[[#This Row],[Orderdate fixed]])</f>
        <v>2015</v>
      </c>
      <c r="I1194" s="11" t="str">
        <f>"Q"&amp;ROUNDUP(MONTH(SalesData[[#This Row],[Orderdate fixed]])/3,0)</f>
        <v>Q3</v>
      </c>
      <c r="J1194" s="8" t="str">
        <f>TEXT(SalesData[[#This Row],[Orderdate fixed]],"mmm")</f>
        <v>Aug</v>
      </c>
      <c r="K1194" t="s">
        <v>22</v>
      </c>
      <c r="L1194" t="s">
        <v>1837</v>
      </c>
      <c r="M1194" s="14" t="s">
        <v>1838</v>
      </c>
      <c r="N1194" t="s">
        <v>81</v>
      </c>
      <c r="O1194" t="s">
        <v>26</v>
      </c>
      <c r="P1194" t="s">
        <v>587</v>
      </c>
      <c r="Q1194" t="s">
        <v>42</v>
      </c>
      <c r="R1194" s="5">
        <v>32216</v>
      </c>
      <c r="S1194" t="s">
        <v>29</v>
      </c>
      <c r="T1194" t="s">
        <v>1598</v>
      </c>
      <c r="U1194" t="s">
        <v>31</v>
      </c>
      <c r="V1194" t="s">
        <v>35</v>
      </c>
      <c r="W1194" t="s">
        <v>1599</v>
      </c>
      <c r="X1194" s="9">
        <v>218.352</v>
      </c>
      <c r="Y1194">
        <v>3</v>
      </c>
      <c r="Z1194" s="12">
        <v>0.2</v>
      </c>
      <c r="AA1194" s="9">
        <v>-19.105799999999999</v>
      </c>
      <c r="AB1194" t="str">
        <f>IF(AND(SalesData[[#This Row],[Profit]]=0,SalesData[[#This Row],[Sales]]&gt;0),"Zero-Profit Order","OK")</f>
        <v>OK</v>
      </c>
      <c r="AC1194" s="9">
        <f>IFERROR(SalesData[[#This Row],[Profit]]/SalesData[[#This Row],[Sales]],0)</f>
        <v>-8.7499999999999994E-2</v>
      </c>
      <c r="AE1194"/>
    </row>
    <row r="1195" spans="1:31" x14ac:dyDescent="0.25">
      <c r="A1195">
        <v>9301</v>
      </c>
      <c r="B1195" t="s">
        <v>4220</v>
      </c>
      <c r="C1195" s="2">
        <v>43173</v>
      </c>
      <c r="D1195" s="13">
        <v>42116</v>
      </c>
      <c r="E1195" s="8">
        <f>IF(SalesData[[#This Row],[Ship Date]]&lt;SalesData[[#This Row],[Order Date]], SalesData[[#This Row],[Ship Date]], SalesData[[#This Row],[Order Date]])</f>
        <v>42116</v>
      </c>
      <c r="F1195" s="8">
        <f>IF(SalesData[[#This Row],[Ship Date]]&lt;SalesData[[#This Row],[Order Date]], SalesData[[#This Row],[Order Date]], SalesData[[#This Row],[Ship Date]])</f>
        <v>43173</v>
      </c>
      <c r="G1195" s="11">
        <f>SalesData[[#This Row],[Shipdate fixed]] - SalesData[[#This Row],[Orderdate fixed]]</f>
        <v>1057</v>
      </c>
      <c r="H1195" s="11">
        <f>YEAR(SalesData[[#This Row],[Orderdate fixed]])</f>
        <v>2015</v>
      </c>
      <c r="I1195" s="11" t="str">
        <f>"Q"&amp;ROUNDUP(MONTH(SalesData[[#This Row],[Orderdate fixed]])/3,0)</f>
        <v>Q2</v>
      </c>
      <c r="J1195" s="8" t="str">
        <f>TEXT(SalesData[[#This Row],[Orderdate fixed]],"mmm")</f>
        <v>Apr</v>
      </c>
      <c r="K1195" t="s">
        <v>22</v>
      </c>
      <c r="L1195" t="s">
        <v>450</v>
      </c>
      <c r="M1195" s="14" t="s">
        <v>451</v>
      </c>
      <c r="N1195" t="s">
        <v>81</v>
      </c>
      <c r="O1195" t="s">
        <v>26</v>
      </c>
      <c r="P1195" t="s">
        <v>4221</v>
      </c>
      <c r="Q1195" t="s">
        <v>83</v>
      </c>
      <c r="R1195" s="5">
        <v>78501</v>
      </c>
      <c r="S1195" t="s">
        <v>84</v>
      </c>
      <c r="T1195" t="s">
        <v>491</v>
      </c>
      <c r="U1195" t="s">
        <v>31</v>
      </c>
      <c r="V1195" t="s">
        <v>35</v>
      </c>
      <c r="W1195" t="s">
        <v>492</v>
      </c>
      <c r="X1195" s="9">
        <v>56.686</v>
      </c>
      <c r="Y1195">
        <v>1</v>
      </c>
      <c r="Z1195" s="12">
        <v>0.3</v>
      </c>
      <c r="AA1195" s="9">
        <v>-20.245000000000001</v>
      </c>
      <c r="AB1195" t="str">
        <f>IF(AND(SalesData[[#This Row],[Profit]]=0,SalesData[[#This Row],[Sales]]&gt;0),"Zero-Profit Order","OK")</f>
        <v>OK</v>
      </c>
      <c r="AC1195" s="9">
        <f>IFERROR(SalesData[[#This Row],[Profit]]/SalesData[[#This Row],[Sales]],0)</f>
        <v>-0.35714285714285715</v>
      </c>
      <c r="AE1195"/>
    </row>
    <row r="1196" spans="1:31" x14ac:dyDescent="0.25">
      <c r="A1196">
        <v>53</v>
      </c>
      <c r="B1196" t="s">
        <v>96</v>
      </c>
      <c r="C1196" s="2">
        <v>43172</v>
      </c>
      <c r="D1196" s="13">
        <v>42116</v>
      </c>
      <c r="E1196" s="8">
        <f>IF(SalesData[[#This Row],[Ship Date]]&lt;SalesData[[#This Row],[Order Date]], SalesData[[#This Row],[Ship Date]], SalesData[[#This Row],[Order Date]])</f>
        <v>42116</v>
      </c>
      <c r="F1196" s="8">
        <f>IF(SalesData[[#This Row],[Ship Date]]&lt;SalesData[[#This Row],[Order Date]], SalesData[[#This Row],[Order Date]], SalesData[[#This Row],[Ship Date]])</f>
        <v>43172</v>
      </c>
      <c r="G1196" s="11">
        <f>SalesData[[#This Row],[Shipdate fixed]] - SalesData[[#This Row],[Orderdate fixed]]</f>
        <v>1056</v>
      </c>
      <c r="H1196" s="11">
        <f>YEAR(SalesData[[#This Row],[Orderdate fixed]])</f>
        <v>2015</v>
      </c>
      <c r="I1196" s="11" t="str">
        <f>"Q"&amp;ROUNDUP(MONTH(SalesData[[#This Row],[Orderdate fixed]])/3,0)</f>
        <v>Q2</v>
      </c>
      <c r="J1196" s="8" t="str">
        <f>TEXT(SalesData[[#This Row],[Orderdate fixed]],"mmm")</f>
        <v>Apr</v>
      </c>
      <c r="K1196" t="s">
        <v>38</v>
      </c>
      <c r="L1196" t="s">
        <v>97</v>
      </c>
      <c r="M1196" s="14" t="s">
        <v>98</v>
      </c>
      <c r="N1196" t="s">
        <v>25</v>
      </c>
      <c r="O1196" t="s">
        <v>26</v>
      </c>
      <c r="P1196" t="s">
        <v>99</v>
      </c>
      <c r="Q1196" t="s">
        <v>100</v>
      </c>
      <c r="R1196" s="5">
        <v>47150</v>
      </c>
      <c r="S1196" t="s">
        <v>84</v>
      </c>
      <c r="T1196" t="s">
        <v>103</v>
      </c>
      <c r="U1196" t="s">
        <v>31</v>
      </c>
      <c r="V1196" t="s">
        <v>35</v>
      </c>
      <c r="W1196" t="s">
        <v>104</v>
      </c>
      <c r="X1196" s="9">
        <v>89.99</v>
      </c>
      <c r="Y1196">
        <v>1</v>
      </c>
      <c r="Z1196" s="12">
        <v>0</v>
      </c>
      <c r="AA1196" s="9">
        <v>17.098099999999999</v>
      </c>
      <c r="AB1196" t="str">
        <f>IF(AND(SalesData[[#This Row],[Profit]]=0,SalesData[[#This Row],[Sales]]&gt;0),"Zero-Profit Order","OK")</f>
        <v>OK</v>
      </c>
      <c r="AC1196" s="9">
        <f>IFERROR(SalesData[[#This Row],[Profit]]/SalesData[[#This Row],[Sales]],0)</f>
        <v>0.19</v>
      </c>
      <c r="AE1196"/>
    </row>
    <row r="1197" spans="1:31" x14ac:dyDescent="0.25">
      <c r="A1197">
        <v>3989</v>
      </c>
      <c r="B1197" t="s">
        <v>2650</v>
      </c>
      <c r="C1197" s="2">
        <v>43167</v>
      </c>
      <c r="D1197" s="13">
        <v>42482</v>
      </c>
      <c r="E1197" s="8">
        <f>IF(SalesData[[#This Row],[Ship Date]]&lt;SalesData[[#This Row],[Order Date]], SalesData[[#This Row],[Ship Date]], SalesData[[#This Row],[Order Date]])</f>
        <v>42482</v>
      </c>
      <c r="F1197" s="8">
        <f>IF(SalesData[[#This Row],[Ship Date]]&lt;SalesData[[#This Row],[Order Date]], SalesData[[#This Row],[Order Date]], SalesData[[#This Row],[Ship Date]])</f>
        <v>43167</v>
      </c>
      <c r="G1197" s="11">
        <f>SalesData[[#This Row],[Shipdate fixed]] - SalesData[[#This Row],[Orderdate fixed]]</f>
        <v>685</v>
      </c>
      <c r="H1197" s="11">
        <f>YEAR(SalesData[[#This Row],[Orderdate fixed]])</f>
        <v>2016</v>
      </c>
      <c r="I1197" s="11" t="str">
        <f>"Q"&amp;ROUNDUP(MONTH(SalesData[[#This Row],[Orderdate fixed]])/3,0)</f>
        <v>Q2</v>
      </c>
      <c r="J1197" s="8" t="str">
        <f>TEXT(SalesData[[#This Row],[Orderdate fixed]],"mmm")</f>
        <v>Apr</v>
      </c>
      <c r="K1197" t="s">
        <v>38</v>
      </c>
      <c r="L1197" t="s">
        <v>2651</v>
      </c>
      <c r="M1197" s="14" t="s">
        <v>2652</v>
      </c>
      <c r="N1197" t="s">
        <v>81</v>
      </c>
      <c r="O1197" t="s">
        <v>26</v>
      </c>
      <c r="P1197" t="s">
        <v>144</v>
      </c>
      <c r="Q1197" t="s">
        <v>128</v>
      </c>
      <c r="R1197" s="5">
        <v>38401</v>
      </c>
      <c r="S1197" t="s">
        <v>29</v>
      </c>
      <c r="T1197" t="s">
        <v>2653</v>
      </c>
      <c r="U1197" t="s">
        <v>31</v>
      </c>
      <c r="V1197" t="s">
        <v>53</v>
      </c>
      <c r="W1197" t="s">
        <v>2654</v>
      </c>
      <c r="X1197" s="9">
        <v>79.12</v>
      </c>
      <c r="Y1197">
        <v>5</v>
      </c>
      <c r="Z1197" s="12">
        <v>0.2</v>
      </c>
      <c r="AA1197" s="9">
        <v>13.846</v>
      </c>
      <c r="AB1197" t="str">
        <f>IF(AND(SalesData[[#This Row],[Profit]]=0,SalesData[[#This Row],[Sales]]&gt;0),"Zero-Profit Order","OK")</f>
        <v>OK</v>
      </c>
      <c r="AC1197" s="9">
        <f>IFERROR(SalesData[[#This Row],[Profit]]/SalesData[[#This Row],[Sales]],0)</f>
        <v>0.17499999999999999</v>
      </c>
      <c r="AE1197"/>
    </row>
    <row r="1198" spans="1:31" x14ac:dyDescent="0.25">
      <c r="A1198">
        <v>202</v>
      </c>
      <c r="B1198" t="s">
        <v>245</v>
      </c>
      <c r="C1198" s="2">
        <v>41672</v>
      </c>
      <c r="D1198" s="13">
        <v>41767</v>
      </c>
      <c r="E1198" s="8">
        <f>IF(SalesData[[#This Row],[Ship Date]]&lt;SalesData[[#This Row],[Order Date]], SalesData[[#This Row],[Ship Date]], SalesData[[#This Row],[Order Date]])</f>
        <v>41672</v>
      </c>
      <c r="F1198" s="8">
        <f>IF(SalesData[[#This Row],[Ship Date]]&lt;SalesData[[#This Row],[Order Date]], SalesData[[#This Row],[Order Date]], SalesData[[#This Row],[Ship Date]])</f>
        <v>41767</v>
      </c>
      <c r="G1198" s="11">
        <f>SalesData[[#This Row],[Shipdate fixed]] - SalesData[[#This Row],[Orderdate fixed]]</f>
        <v>95</v>
      </c>
      <c r="H1198" s="11">
        <f>YEAR(SalesData[[#This Row],[Orderdate fixed]])</f>
        <v>2014</v>
      </c>
      <c r="I1198" s="11" t="str">
        <f>"Q"&amp;ROUNDUP(MONTH(SalesData[[#This Row],[Orderdate fixed]])/3,0)</f>
        <v>Q1</v>
      </c>
      <c r="J1198" s="8" t="str">
        <f>TEXT(SalesData[[#This Row],[Orderdate fixed]],"mmm")</f>
        <v>Feb</v>
      </c>
      <c r="K1198" t="s">
        <v>78</v>
      </c>
      <c r="L1198" t="s">
        <v>246</v>
      </c>
      <c r="M1198" s="14" t="s">
        <v>247</v>
      </c>
      <c r="N1198" t="s">
        <v>25</v>
      </c>
      <c r="O1198" t="s">
        <v>26</v>
      </c>
      <c r="P1198" t="s">
        <v>248</v>
      </c>
      <c r="Q1198" t="s">
        <v>165</v>
      </c>
      <c r="R1198" s="5">
        <v>80219</v>
      </c>
      <c r="S1198" t="s">
        <v>51</v>
      </c>
      <c r="T1198" t="s">
        <v>249</v>
      </c>
      <c r="U1198" t="s">
        <v>31</v>
      </c>
      <c r="V1198" t="s">
        <v>44</v>
      </c>
      <c r="W1198" t="s">
        <v>250</v>
      </c>
      <c r="X1198" s="9">
        <v>218.75</v>
      </c>
      <c r="Y1198">
        <v>2</v>
      </c>
      <c r="Z1198" s="12">
        <v>0.5</v>
      </c>
      <c r="AA1198" s="9">
        <v>-161.875</v>
      </c>
      <c r="AB1198" t="str">
        <f>IF(AND(SalesData[[#This Row],[Profit]]=0,SalesData[[#This Row],[Sales]]&gt;0),"Zero-Profit Order","OK")</f>
        <v>OK</v>
      </c>
      <c r="AC1198" s="9">
        <f>IFERROR(SalesData[[#This Row],[Profit]]/SalesData[[#This Row],[Sales]],0)</f>
        <v>-0.74</v>
      </c>
      <c r="AE1198"/>
    </row>
    <row r="1199" spans="1:31" x14ac:dyDescent="0.25">
      <c r="A1199">
        <v>6863</v>
      </c>
      <c r="B1199" t="s">
        <v>3578</v>
      </c>
      <c r="C1199" s="2">
        <v>43169</v>
      </c>
      <c r="D1199" s="13">
        <v>42847</v>
      </c>
      <c r="E1199" s="8">
        <f>IF(SalesData[[#This Row],[Ship Date]]&lt;SalesData[[#This Row],[Order Date]], SalesData[[#This Row],[Ship Date]], SalesData[[#This Row],[Order Date]])</f>
        <v>42847</v>
      </c>
      <c r="F1199" s="8">
        <f>IF(SalesData[[#This Row],[Ship Date]]&lt;SalesData[[#This Row],[Order Date]], SalesData[[#This Row],[Order Date]], SalesData[[#This Row],[Ship Date]])</f>
        <v>43169</v>
      </c>
      <c r="G1199" s="11">
        <f>SalesData[[#This Row],[Shipdate fixed]] - SalesData[[#This Row],[Orderdate fixed]]</f>
        <v>322</v>
      </c>
      <c r="H1199" s="11">
        <f>YEAR(SalesData[[#This Row],[Orderdate fixed]])</f>
        <v>2017</v>
      </c>
      <c r="I1199" s="11" t="str">
        <f>"Q"&amp;ROUNDUP(MONTH(SalesData[[#This Row],[Orderdate fixed]])/3,0)</f>
        <v>Q2</v>
      </c>
      <c r="J1199" s="8" t="str">
        <f>TEXT(SalesData[[#This Row],[Orderdate fixed]],"mmm")</f>
        <v>Apr</v>
      </c>
      <c r="K1199" t="s">
        <v>38</v>
      </c>
      <c r="L1199" t="s">
        <v>3561</v>
      </c>
      <c r="M1199" s="14" t="s">
        <v>3562</v>
      </c>
      <c r="N1199" t="s">
        <v>25</v>
      </c>
      <c r="O1199" t="s">
        <v>26</v>
      </c>
      <c r="P1199" t="s">
        <v>49</v>
      </c>
      <c r="Q1199" t="s">
        <v>50</v>
      </c>
      <c r="R1199" s="5">
        <v>90008</v>
      </c>
      <c r="S1199" t="s">
        <v>51</v>
      </c>
      <c r="T1199" t="s">
        <v>1598</v>
      </c>
      <c r="U1199" t="s">
        <v>31</v>
      </c>
      <c r="V1199" t="s">
        <v>35</v>
      </c>
      <c r="W1199" t="s">
        <v>1599</v>
      </c>
      <c r="X1199" s="9">
        <v>218.352</v>
      </c>
      <c r="Y1199">
        <v>3</v>
      </c>
      <c r="Z1199" s="12">
        <v>0.2</v>
      </c>
      <c r="AA1199" s="9">
        <v>-19.105799999999999</v>
      </c>
      <c r="AB1199" t="str">
        <f>IF(AND(SalesData[[#This Row],[Profit]]=0,SalesData[[#This Row],[Sales]]&gt;0),"Zero-Profit Order","OK")</f>
        <v>OK</v>
      </c>
      <c r="AC1199" s="9">
        <f>IFERROR(SalesData[[#This Row],[Profit]]/SalesData[[#This Row],[Sales]],0)</f>
        <v>-8.7499999999999994E-2</v>
      </c>
      <c r="AE1199"/>
    </row>
    <row r="1200" spans="1:31" x14ac:dyDescent="0.25">
      <c r="A1200">
        <v>8455</v>
      </c>
      <c r="B1200" t="s">
        <v>4021</v>
      </c>
      <c r="C1200" s="2">
        <v>43175</v>
      </c>
      <c r="D1200" s="13">
        <v>42483</v>
      </c>
      <c r="E1200" s="8">
        <f>IF(SalesData[[#This Row],[Ship Date]]&lt;SalesData[[#This Row],[Order Date]], SalesData[[#This Row],[Ship Date]], SalesData[[#This Row],[Order Date]])</f>
        <v>42483</v>
      </c>
      <c r="F1200" s="8">
        <f>IF(SalesData[[#This Row],[Ship Date]]&lt;SalesData[[#This Row],[Order Date]], SalesData[[#This Row],[Order Date]], SalesData[[#This Row],[Ship Date]])</f>
        <v>43175</v>
      </c>
      <c r="G1200" s="11">
        <f>SalesData[[#This Row],[Shipdate fixed]] - SalesData[[#This Row],[Orderdate fixed]]</f>
        <v>692</v>
      </c>
      <c r="H1200" s="11">
        <f>YEAR(SalesData[[#This Row],[Orderdate fixed]])</f>
        <v>2016</v>
      </c>
      <c r="I1200" s="11" t="str">
        <f>"Q"&amp;ROUNDUP(MONTH(SalesData[[#This Row],[Orderdate fixed]])/3,0)</f>
        <v>Q2</v>
      </c>
      <c r="J1200" s="8" t="str">
        <f>TEXT(SalesData[[#This Row],[Orderdate fixed]],"mmm")</f>
        <v>Apr</v>
      </c>
      <c r="K1200" t="s">
        <v>38</v>
      </c>
      <c r="L1200" t="s">
        <v>3162</v>
      </c>
      <c r="M1200" s="14" t="s">
        <v>3163</v>
      </c>
      <c r="N1200" t="s">
        <v>81</v>
      </c>
      <c r="O1200" t="s">
        <v>26</v>
      </c>
      <c r="P1200" t="s">
        <v>91</v>
      </c>
      <c r="Q1200" t="s">
        <v>83</v>
      </c>
      <c r="R1200" s="5">
        <v>77070</v>
      </c>
      <c r="S1200" t="s">
        <v>84</v>
      </c>
      <c r="T1200" t="s">
        <v>1736</v>
      </c>
      <c r="U1200" t="s">
        <v>31</v>
      </c>
      <c r="V1200" t="s">
        <v>53</v>
      </c>
      <c r="W1200" t="s">
        <v>1737</v>
      </c>
      <c r="X1200" s="9">
        <v>127.88</v>
      </c>
      <c r="Y1200">
        <v>5</v>
      </c>
      <c r="Z1200" s="12">
        <v>0.6</v>
      </c>
      <c r="AA1200" s="9">
        <v>-67.137</v>
      </c>
      <c r="AB1200" t="str">
        <f>IF(AND(SalesData[[#This Row],[Profit]]=0,SalesData[[#This Row],[Sales]]&gt;0),"Zero-Profit Order","OK")</f>
        <v>OK</v>
      </c>
      <c r="AC1200" s="9">
        <f>IFERROR(SalesData[[#This Row],[Profit]]/SalesData[[#This Row],[Sales]],0)</f>
        <v>-0.52500000000000002</v>
      </c>
      <c r="AE1200"/>
    </row>
    <row r="1201" spans="1:31" x14ac:dyDescent="0.25">
      <c r="A1201">
        <v>3099</v>
      </c>
      <c r="B1201" t="s">
        <v>2284</v>
      </c>
      <c r="C1201" s="2">
        <v>43219</v>
      </c>
      <c r="D1201" s="13">
        <v>42740</v>
      </c>
      <c r="E1201" s="8">
        <f>IF(SalesData[[#This Row],[Ship Date]]&lt;SalesData[[#This Row],[Order Date]], SalesData[[#This Row],[Ship Date]], SalesData[[#This Row],[Order Date]])</f>
        <v>42740</v>
      </c>
      <c r="F1201" s="8">
        <f>IF(SalesData[[#This Row],[Ship Date]]&lt;SalesData[[#This Row],[Order Date]], SalesData[[#This Row],[Order Date]], SalesData[[#This Row],[Ship Date]])</f>
        <v>43219</v>
      </c>
      <c r="G1201" s="11">
        <f>SalesData[[#This Row],[Shipdate fixed]] - SalesData[[#This Row],[Orderdate fixed]]</f>
        <v>479</v>
      </c>
      <c r="H1201" s="11">
        <f>YEAR(SalesData[[#This Row],[Orderdate fixed]])</f>
        <v>2017</v>
      </c>
      <c r="I1201" s="11" t="str">
        <f>"Q"&amp;ROUNDUP(MONTH(SalesData[[#This Row],[Orderdate fixed]])/3,0)</f>
        <v>Q1</v>
      </c>
      <c r="J1201" s="8" t="str">
        <f>TEXT(SalesData[[#This Row],[Orderdate fixed]],"mmm")</f>
        <v>Jan</v>
      </c>
      <c r="K1201" t="s">
        <v>38</v>
      </c>
      <c r="L1201" t="s">
        <v>169</v>
      </c>
      <c r="M1201" s="14" t="s">
        <v>170</v>
      </c>
      <c r="N1201" t="s">
        <v>81</v>
      </c>
      <c r="O1201" t="s">
        <v>26</v>
      </c>
      <c r="P1201" t="s">
        <v>576</v>
      </c>
      <c r="Q1201" t="s">
        <v>83</v>
      </c>
      <c r="R1201" s="5">
        <v>76106</v>
      </c>
      <c r="S1201" t="s">
        <v>84</v>
      </c>
      <c r="T1201" t="s">
        <v>397</v>
      </c>
      <c r="U1201" t="s">
        <v>31</v>
      </c>
      <c r="V1201" t="s">
        <v>32</v>
      </c>
      <c r="W1201" t="s">
        <v>398</v>
      </c>
      <c r="X1201" s="9">
        <v>220.26560000000001</v>
      </c>
      <c r="Y1201">
        <v>4</v>
      </c>
      <c r="Z1201" s="12">
        <v>0.32</v>
      </c>
      <c r="AA1201" s="9">
        <v>-42.1096</v>
      </c>
      <c r="AB1201" t="str">
        <f>IF(AND(SalesData[[#This Row],[Profit]]=0,SalesData[[#This Row],[Sales]]&gt;0),"Zero-Profit Order","OK")</f>
        <v>OK</v>
      </c>
      <c r="AC1201" s="9">
        <f>IFERROR(SalesData[[#This Row],[Profit]]/SalesData[[#This Row],[Sales]],0)</f>
        <v>-0.19117647058823528</v>
      </c>
      <c r="AE1201"/>
    </row>
    <row r="1202" spans="1:31" x14ac:dyDescent="0.25">
      <c r="A1202">
        <v>8565</v>
      </c>
      <c r="B1202" t="s">
        <v>4047</v>
      </c>
      <c r="C1202" s="2">
        <v>43233</v>
      </c>
      <c r="D1202" s="13">
        <v>42830</v>
      </c>
      <c r="E1202" s="8">
        <f>IF(SalesData[[#This Row],[Ship Date]]&lt;SalesData[[#This Row],[Order Date]], SalesData[[#This Row],[Ship Date]], SalesData[[#This Row],[Order Date]])</f>
        <v>42830</v>
      </c>
      <c r="F1202" s="8">
        <f>IF(SalesData[[#This Row],[Ship Date]]&lt;SalesData[[#This Row],[Order Date]], SalesData[[#This Row],[Order Date]], SalesData[[#This Row],[Ship Date]])</f>
        <v>43233</v>
      </c>
      <c r="G1202" s="11">
        <f>SalesData[[#This Row],[Shipdate fixed]] - SalesData[[#This Row],[Orderdate fixed]]</f>
        <v>403</v>
      </c>
      <c r="H1202" s="11">
        <f>YEAR(SalesData[[#This Row],[Orderdate fixed]])</f>
        <v>2017</v>
      </c>
      <c r="I1202" s="11" t="str">
        <f>"Q"&amp;ROUNDUP(MONTH(SalesData[[#This Row],[Orderdate fixed]])/3,0)</f>
        <v>Q2</v>
      </c>
      <c r="J1202" s="8" t="str">
        <f>TEXT(SalesData[[#This Row],[Orderdate fixed]],"mmm")</f>
        <v>Apr</v>
      </c>
      <c r="K1202" t="s">
        <v>38</v>
      </c>
      <c r="L1202" t="s">
        <v>1125</v>
      </c>
      <c r="M1202" s="14" t="s">
        <v>1126</v>
      </c>
      <c r="N1202" t="s">
        <v>90</v>
      </c>
      <c r="O1202" t="s">
        <v>26</v>
      </c>
      <c r="P1202" t="s">
        <v>4048</v>
      </c>
      <c r="Q1202" t="s">
        <v>42</v>
      </c>
      <c r="R1202" s="5">
        <v>32771</v>
      </c>
      <c r="S1202" t="s">
        <v>29</v>
      </c>
      <c r="T1202" t="s">
        <v>3269</v>
      </c>
      <c r="U1202" t="s">
        <v>31</v>
      </c>
      <c r="V1202" t="s">
        <v>53</v>
      </c>
      <c r="W1202" t="s">
        <v>3270</v>
      </c>
      <c r="X1202" s="9">
        <v>220.70400000000001</v>
      </c>
      <c r="Y1202">
        <v>6</v>
      </c>
      <c r="Z1202" s="12">
        <v>0.2</v>
      </c>
      <c r="AA1202" s="9">
        <v>-8.2764000000000006</v>
      </c>
      <c r="AB1202" t="str">
        <f>IF(AND(SalesData[[#This Row],[Profit]]=0,SalesData[[#This Row],[Sales]]&gt;0),"Zero-Profit Order","OK")</f>
        <v>OK</v>
      </c>
      <c r="AC1202" s="9">
        <f>IFERROR(SalesData[[#This Row],[Profit]]/SalesData[[#This Row],[Sales]],0)</f>
        <v>-3.7499999999999999E-2</v>
      </c>
      <c r="AE1202"/>
    </row>
    <row r="1203" spans="1:31" x14ac:dyDescent="0.25">
      <c r="A1203">
        <v>8453</v>
      </c>
      <c r="B1203" t="s">
        <v>4021</v>
      </c>
      <c r="C1203" s="2">
        <v>43174</v>
      </c>
      <c r="D1203" s="13">
        <v>42483</v>
      </c>
      <c r="E1203" s="8">
        <f>IF(SalesData[[#This Row],[Ship Date]]&lt;SalesData[[#This Row],[Order Date]], SalesData[[#This Row],[Ship Date]], SalesData[[#This Row],[Order Date]])</f>
        <v>42483</v>
      </c>
      <c r="F1203" s="8">
        <f>IF(SalesData[[#This Row],[Ship Date]]&lt;SalesData[[#This Row],[Order Date]], SalesData[[#This Row],[Order Date]], SalesData[[#This Row],[Ship Date]])</f>
        <v>43174</v>
      </c>
      <c r="G1203" s="11">
        <f>SalesData[[#This Row],[Shipdate fixed]] - SalesData[[#This Row],[Orderdate fixed]]</f>
        <v>691</v>
      </c>
      <c r="H1203" s="11">
        <f>YEAR(SalesData[[#This Row],[Orderdate fixed]])</f>
        <v>2016</v>
      </c>
      <c r="I1203" s="11" t="str">
        <f>"Q"&amp;ROUNDUP(MONTH(SalesData[[#This Row],[Orderdate fixed]])/3,0)</f>
        <v>Q2</v>
      </c>
      <c r="J1203" s="8" t="str">
        <f>TEXT(SalesData[[#This Row],[Orderdate fixed]],"mmm")</f>
        <v>Apr</v>
      </c>
      <c r="K1203" t="s">
        <v>38</v>
      </c>
      <c r="L1203" t="s">
        <v>3162</v>
      </c>
      <c r="M1203" s="14" t="s">
        <v>3163</v>
      </c>
      <c r="N1203" t="s">
        <v>81</v>
      </c>
      <c r="O1203" t="s">
        <v>26</v>
      </c>
      <c r="P1203" t="s">
        <v>91</v>
      </c>
      <c r="Q1203" t="s">
        <v>83</v>
      </c>
      <c r="R1203" s="5">
        <v>77070</v>
      </c>
      <c r="S1203" t="s">
        <v>84</v>
      </c>
      <c r="T1203" t="s">
        <v>1009</v>
      </c>
      <c r="U1203" t="s">
        <v>31</v>
      </c>
      <c r="V1203" t="s">
        <v>35</v>
      </c>
      <c r="W1203" t="s">
        <v>1010</v>
      </c>
      <c r="X1203" s="9">
        <v>344.37200000000001</v>
      </c>
      <c r="Y1203">
        <v>4</v>
      </c>
      <c r="Z1203" s="12">
        <v>0.3</v>
      </c>
      <c r="AA1203" s="9">
        <v>-93.472399999999993</v>
      </c>
      <c r="AB1203" t="str">
        <f>IF(AND(SalesData[[#This Row],[Profit]]=0,SalesData[[#This Row],[Sales]]&gt;0),"Zero-Profit Order","OK")</f>
        <v>OK</v>
      </c>
      <c r="AC1203" s="9">
        <f>IFERROR(SalesData[[#This Row],[Profit]]/SalesData[[#This Row],[Sales]],0)</f>
        <v>-0.27142857142857141</v>
      </c>
      <c r="AE1203"/>
    </row>
    <row r="1204" spans="1:31" x14ac:dyDescent="0.25">
      <c r="A1204">
        <v>6157</v>
      </c>
      <c r="B1204" t="s">
        <v>3373</v>
      </c>
      <c r="C1204" s="2">
        <v>43183</v>
      </c>
      <c r="D1204" s="13">
        <v>42848</v>
      </c>
      <c r="E1204" s="8">
        <f>IF(SalesData[[#This Row],[Ship Date]]&lt;SalesData[[#This Row],[Order Date]], SalesData[[#This Row],[Ship Date]], SalesData[[#This Row],[Order Date]])</f>
        <v>42848</v>
      </c>
      <c r="F1204" s="8">
        <f>IF(SalesData[[#This Row],[Ship Date]]&lt;SalesData[[#This Row],[Order Date]], SalesData[[#This Row],[Order Date]], SalesData[[#This Row],[Ship Date]])</f>
        <v>43183</v>
      </c>
      <c r="G1204" s="11">
        <f>SalesData[[#This Row],[Shipdate fixed]] - SalesData[[#This Row],[Orderdate fixed]]</f>
        <v>335</v>
      </c>
      <c r="H1204" s="11">
        <f>YEAR(SalesData[[#This Row],[Orderdate fixed]])</f>
        <v>2017</v>
      </c>
      <c r="I1204" s="11" t="str">
        <f>"Q"&amp;ROUNDUP(MONTH(SalesData[[#This Row],[Orderdate fixed]])/3,0)</f>
        <v>Q2</v>
      </c>
      <c r="J1204" s="8" t="str">
        <f>TEXT(SalesData[[#This Row],[Orderdate fixed]],"mmm")</f>
        <v>Apr</v>
      </c>
      <c r="K1204" t="s">
        <v>78</v>
      </c>
      <c r="L1204" t="s">
        <v>169</v>
      </c>
      <c r="M1204" s="14" t="s">
        <v>170</v>
      </c>
      <c r="N1204" t="s">
        <v>81</v>
      </c>
      <c r="O1204" t="s">
        <v>26</v>
      </c>
      <c r="P1204" t="s">
        <v>60</v>
      </c>
      <c r="Q1204" t="s">
        <v>61</v>
      </c>
      <c r="R1204" s="5">
        <v>19120</v>
      </c>
      <c r="S1204" t="s">
        <v>62</v>
      </c>
      <c r="T1204" t="s">
        <v>1970</v>
      </c>
      <c r="U1204" t="s">
        <v>31</v>
      </c>
      <c r="V1204" t="s">
        <v>53</v>
      </c>
      <c r="W1204" t="s">
        <v>1971</v>
      </c>
      <c r="X1204" s="9">
        <v>42.408000000000001</v>
      </c>
      <c r="Y1204">
        <v>3</v>
      </c>
      <c r="Z1204" s="12">
        <v>0.2</v>
      </c>
      <c r="AA1204" s="9">
        <v>9.5418000000000003</v>
      </c>
      <c r="AB1204" t="str">
        <f>IF(AND(SalesData[[#This Row],[Profit]]=0,SalesData[[#This Row],[Sales]]&gt;0),"Zero-Profit Order","OK")</f>
        <v>OK</v>
      </c>
      <c r="AC1204" s="9">
        <f>IFERROR(SalesData[[#This Row],[Profit]]/SalesData[[#This Row],[Sales]],0)</f>
        <v>0.22500000000000001</v>
      </c>
      <c r="AE1204"/>
    </row>
    <row r="1205" spans="1:31" x14ac:dyDescent="0.25">
      <c r="A1205">
        <v>6340</v>
      </c>
      <c r="B1205" t="s">
        <v>3434</v>
      </c>
      <c r="C1205" s="2">
        <v>42328</v>
      </c>
      <c r="D1205" s="13">
        <v>42988</v>
      </c>
      <c r="E1205" s="8">
        <f>IF(SalesData[[#This Row],[Ship Date]]&lt;SalesData[[#This Row],[Order Date]], SalesData[[#This Row],[Ship Date]], SalesData[[#This Row],[Order Date]])</f>
        <v>42328</v>
      </c>
      <c r="F1205" s="8">
        <f>IF(SalesData[[#This Row],[Ship Date]]&lt;SalesData[[#This Row],[Order Date]], SalesData[[#This Row],[Order Date]], SalesData[[#This Row],[Ship Date]])</f>
        <v>42988</v>
      </c>
      <c r="G1205" s="11">
        <f>SalesData[[#This Row],[Shipdate fixed]] - SalesData[[#This Row],[Orderdate fixed]]</f>
        <v>660</v>
      </c>
      <c r="H1205" s="11">
        <f>YEAR(SalesData[[#This Row],[Orderdate fixed]])</f>
        <v>2015</v>
      </c>
      <c r="I1205" s="11" t="str">
        <f>"Q"&amp;ROUNDUP(MONTH(SalesData[[#This Row],[Orderdate fixed]])/3,0)</f>
        <v>Q4</v>
      </c>
      <c r="J1205" s="8" t="str">
        <f>TEXT(SalesData[[#This Row],[Orderdate fixed]],"mmm")</f>
        <v>Nov</v>
      </c>
      <c r="K1205" t="s">
        <v>38</v>
      </c>
      <c r="L1205" t="s">
        <v>1298</v>
      </c>
      <c r="M1205" s="14" t="s">
        <v>1299</v>
      </c>
      <c r="N1205" t="s">
        <v>81</v>
      </c>
      <c r="O1205" t="s">
        <v>26</v>
      </c>
      <c r="P1205" t="s">
        <v>158</v>
      </c>
      <c r="Q1205" t="s">
        <v>109</v>
      </c>
      <c r="R1205" s="5">
        <v>10035</v>
      </c>
      <c r="S1205" t="s">
        <v>62</v>
      </c>
      <c r="T1205" t="s">
        <v>1009</v>
      </c>
      <c r="U1205" t="s">
        <v>31</v>
      </c>
      <c r="V1205" t="s">
        <v>35</v>
      </c>
      <c r="W1205" t="s">
        <v>1010</v>
      </c>
      <c r="X1205" s="9">
        <v>221.38200000000001</v>
      </c>
      <c r="Y1205">
        <v>2</v>
      </c>
      <c r="Z1205" s="12">
        <v>0.1</v>
      </c>
      <c r="AA1205" s="9">
        <v>2.4598</v>
      </c>
      <c r="AB1205" t="str">
        <f>IF(AND(SalesData[[#This Row],[Profit]]=0,SalesData[[#This Row],[Sales]]&gt;0),"Zero-Profit Order","OK")</f>
        <v>OK</v>
      </c>
      <c r="AC1205" s="9">
        <f>IFERROR(SalesData[[#This Row],[Profit]]/SalesData[[#This Row],[Sales]],0)</f>
        <v>1.1111111111111112E-2</v>
      </c>
      <c r="AE1205"/>
    </row>
    <row r="1206" spans="1:31" x14ac:dyDescent="0.25">
      <c r="A1206">
        <v>473</v>
      </c>
      <c r="B1206" t="s">
        <v>512</v>
      </c>
      <c r="C1206" s="2">
        <v>41756</v>
      </c>
      <c r="D1206" s="13">
        <v>41954</v>
      </c>
      <c r="E1206" s="8">
        <f>IF(SalesData[[#This Row],[Ship Date]]&lt;SalesData[[#This Row],[Order Date]], SalesData[[#This Row],[Ship Date]], SalesData[[#This Row],[Order Date]])</f>
        <v>41756</v>
      </c>
      <c r="F1206" s="8">
        <f>IF(SalesData[[#This Row],[Ship Date]]&lt;SalesData[[#This Row],[Order Date]], SalesData[[#This Row],[Order Date]], SalesData[[#This Row],[Ship Date]])</f>
        <v>41954</v>
      </c>
      <c r="G1206" s="11">
        <f>SalesData[[#This Row],[Shipdate fixed]] - SalesData[[#This Row],[Orderdate fixed]]</f>
        <v>198</v>
      </c>
      <c r="H1206" s="11">
        <f>YEAR(SalesData[[#This Row],[Orderdate fixed]])</f>
        <v>2014</v>
      </c>
      <c r="I1206" s="11" t="str">
        <f>"Q"&amp;ROUNDUP(MONTH(SalesData[[#This Row],[Orderdate fixed]])/3,0)</f>
        <v>Q2</v>
      </c>
      <c r="J1206" s="8" t="str">
        <f>TEXT(SalesData[[#This Row],[Orderdate fixed]],"mmm")</f>
        <v>Apr</v>
      </c>
      <c r="K1206" t="s">
        <v>22</v>
      </c>
      <c r="L1206" t="s">
        <v>513</v>
      </c>
      <c r="M1206" s="14" t="s">
        <v>514</v>
      </c>
      <c r="N1206" t="s">
        <v>25</v>
      </c>
      <c r="O1206" t="s">
        <v>26</v>
      </c>
      <c r="P1206" t="s">
        <v>310</v>
      </c>
      <c r="Q1206" t="s">
        <v>50</v>
      </c>
      <c r="R1206" s="5">
        <v>94110</v>
      </c>
      <c r="S1206" t="s">
        <v>51</v>
      </c>
      <c r="T1206" t="s">
        <v>515</v>
      </c>
      <c r="U1206" t="s">
        <v>31</v>
      </c>
      <c r="V1206" t="s">
        <v>32</v>
      </c>
      <c r="W1206" t="s">
        <v>516</v>
      </c>
      <c r="X1206" s="9">
        <v>222.666</v>
      </c>
      <c r="Y1206">
        <v>2</v>
      </c>
      <c r="Z1206" s="12">
        <v>0.15</v>
      </c>
      <c r="AA1206" s="9">
        <v>10.478400000000001</v>
      </c>
      <c r="AB1206" t="str">
        <f>IF(AND(SalesData[[#This Row],[Profit]]=0,SalesData[[#This Row],[Sales]]&gt;0),"Zero-Profit Order","OK")</f>
        <v>OK</v>
      </c>
      <c r="AC1206" s="9">
        <f>IFERROR(SalesData[[#This Row],[Profit]]/SalesData[[#This Row],[Sales]],0)</f>
        <v>4.7058823529411771E-2</v>
      </c>
      <c r="AE1206"/>
    </row>
    <row r="1207" spans="1:31" x14ac:dyDescent="0.25">
      <c r="A1207">
        <v>6154</v>
      </c>
      <c r="B1207" t="s">
        <v>3373</v>
      </c>
      <c r="C1207" s="2">
        <v>43182</v>
      </c>
      <c r="D1207" s="13">
        <v>42848</v>
      </c>
      <c r="E1207" s="8">
        <f>IF(SalesData[[#This Row],[Ship Date]]&lt;SalesData[[#This Row],[Order Date]], SalesData[[#This Row],[Ship Date]], SalesData[[#This Row],[Order Date]])</f>
        <v>42848</v>
      </c>
      <c r="F1207" s="8">
        <f>IF(SalesData[[#This Row],[Ship Date]]&lt;SalesData[[#This Row],[Order Date]], SalesData[[#This Row],[Order Date]], SalesData[[#This Row],[Ship Date]])</f>
        <v>43182</v>
      </c>
      <c r="G1207" s="11">
        <f>SalesData[[#This Row],[Shipdate fixed]] - SalesData[[#This Row],[Orderdate fixed]]</f>
        <v>334</v>
      </c>
      <c r="H1207" s="11">
        <f>YEAR(SalesData[[#This Row],[Orderdate fixed]])</f>
        <v>2017</v>
      </c>
      <c r="I1207" s="11" t="str">
        <f>"Q"&amp;ROUNDUP(MONTH(SalesData[[#This Row],[Orderdate fixed]])/3,0)</f>
        <v>Q2</v>
      </c>
      <c r="J1207" s="8" t="str">
        <f>TEXT(SalesData[[#This Row],[Orderdate fixed]],"mmm")</f>
        <v>Apr</v>
      </c>
      <c r="K1207" t="s">
        <v>78</v>
      </c>
      <c r="L1207" t="s">
        <v>169</v>
      </c>
      <c r="M1207" s="14" t="s">
        <v>170</v>
      </c>
      <c r="N1207" t="s">
        <v>81</v>
      </c>
      <c r="O1207" t="s">
        <v>26</v>
      </c>
      <c r="P1207" t="s">
        <v>60</v>
      </c>
      <c r="Q1207" t="s">
        <v>61</v>
      </c>
      <c r="R1207" s="5">
        <v>19120</v>
      </c>
      <c r="S1207" t="s">
        <v>62</v>
      </c>
      <c r="T1207" t="s">
        <v>2036</v>
      </c>
      <c r="U1207" t="s">
        <v>31</v>
      </c>
      <c r="V1207" t="s">
        <v>53</v>
      </c>
      <c r="W1207" t="s">
        <v>2037</v>
      </c>
      <c r="X1207" s="9">
        <v>51.968000000000004</v>
      </c>
      <c r="Y1207">
        <v>2</v>
      </c>
      <c r="Z1207" s="12">
        <v>0.2</v>
      </c>
      <c r="AA1207" s="9">
        <v>10.393599999999999</v>
      </c>
      <c r="AB1207" t="str">
        <f>IF(AND(SalesData[[#This Row],[Profit]]=0,SalesData[[#This Row],[Sales]]&gt;0),"Zero-Profit Order","OK")</f>
        <v>OK</v>
      </c>
      <c r="AC1207" s="9">
        <f>IFERROR(SalesData[[#This Row],[Profit]]/SalesData[[#This Row],[Sales]],0)</f>
        <v>0.19999999999999998</v>
      </c>
      <c r="AE1207"/>
    </row>
    <row r="1208" spans="1:31" x14ac:dyDescent="0.25">
      <c r="A1208">
        <v>7184</v>
      </c>
      <c r="B1208" t="s">
        <v>3649</v>
      </c>
      <c r="C1208" s="2">
        <v>43189</v>
      </c>
      <c r="D1208" s="13">
        <v>42848</v>
      </c>
      <c r="E1208" s="8">
        <f>IF(SalesData[[#This Row],[Ship Date]]&lt;SalesData[[#This Row],[Order Date]], SalesData[[#This Row],[Ship Date]], SalesData[[#This Row],[Order Date]])</f>
        <v>42848</v>
      </c>
      <c r="F1208" s="8">
        <f>IF(SalesData[[#This Row],[Ship Date]]&lt;SalesData[[#This Row],[Order Date]], SalesData[[#This Row],[Order Date]], SalesData[[#This Row],[Ship Date]])</f>
        <v>43189</v>
      </c>
      <c r="G1208" s="11">
        <f>SalesData[[#This Row],[Shipdate fixed]] - SalesData[[#This Row],[Orderdate fixed]]</f>
        <v>341</v>
      </c>
      <c r="H1208" s="11">
        <f>YEAR(SalesData[[#This Row],[Orderdate fixed]])</f>
        <v>2017</v>
      </c>
      <c r="I1208" s="11" t="str">
        <f>"Q"&amp;ROUNDUP(MONTH(SalesData[[#This Row],[Orderdate fixed]])/3,0)</f>
        <v>Q2</v>
      </c>
      <c r="J1208" s="8" t="str">
        <f>TEXT(SalesData[[#This Row],[Orderdate fixed]],"mmm")</f>
        <v>Apr</v>
      </c>
      <c r="K1208" t="s">
        <v>78</v>
      </c>
      <c r="L1208" t="s">
        <v>2635</v>
      </c>
      <c r="M1208" s="14" t="s">
        <v>2636</v>
      </c>
      <c r="N1208" t="s">
        <v>25</v>
      </c>
      <c r="O1208" t="s">
        <v>26</v>
      </c>
      <c r="P1208" t="s">
        <v>2735</v>
      </c>
      <c r="Q1208" t="s">
        <v>1070</v>
      </c>
      <c r="R1208" s="5">
        <v>21215</v>
      </c>
      <c r="S1208" t="s">
        <v>62</v>
      </c>
      <c r="T1208" t="s">
        <v>94</v>
      </c>
      <c r="U1208" t="s">
        <v>31</v>
      </c>
      <c r="V1208" t="s">
        <v>35</v>
      </c>
      <c r="W1208" t="s">
        <v>95</v>
      </c>
      <c r="X1208" s="9">
        <v>908.82</v>
      </c>
      <c r="Y1208">
        <v>9</v>
      </c>
      <c r="Z1208" s="12">
        <v>0</v>
      </c>
      <c r="AA1208" s="9">
        <v>227.20500000000001</v>
      </c>
      <c r="AB1208" t="str">
        <f>IF(AND(SalesData[[#This Row],[Profit]]=0,SalesData[[#This Row],[Sales]]&gt;0),"Zero-Profit Order","OK")</f>
        <v>OK</v>
      </c>
      <c r="AC1208" s="9">
        <f>IFERROR(SalesData[[#This Row],[Profit]]/SalesData[[#This Row],[Sales]],0)</f>
        <v>0.25</v>
      </c>
      <c r="AE1208"/>
    </row>
    <row r="1209" spans="1:31" x14ac:dyDescent="0.25">
      <c r="A1209">
        <v>6768</v>
      </c>
      <c r="B1209" t="s">
        <v>3549</v>
      </c>
      <c r="C1209" s="2">
        <v>43185</v>
      </c>
      <c r="D1209" s="13">
        <v>42849</v>
      </c>
      <c r="E1209" s="8">
        <f>IF(SalesData[[#This Row],[Ship Date]]&lt;SalesData[[#This Row],[Order Date]], SalesData[[#This Row],[Ship Date]], SalesData[[#This Row],[Order Date]])</f>
        <v>42849</v>
      </c>
      <c r="F1209" s="8">
        <f>IF(SalesData[[#This Row],[Ship Date]]&lt;SalesData[[#This Row],[Order Date]], SalesData[[#This Row],[Order Date]], SalesData[[#This Row],[Ship Date]])</f>
        <v>43185</v>
      </c>
      <c r="G1209" s="11">
        <f>SalesData[[#This Row],[Shipdate fixed]] - SalesData[[#This Row],[Orderdate fixed]]</f>
        <v>336</v>
      </c>
      <c r="H1209" s="11">
        <f>YEAR(SalesData[[#This Row],[Orderdate fixed]])</f>
        <v>2017</v>
      </c>
      <c r="I1209" s="11" t="str">
        <f>"Q"&amp;ROUNDUP(MONTH(SalesData[[#This Row],[Orderdate fixed]])/3,0)</f>
        <v>Q2</v>
      </c>
      <c r="J1209" s="8" t="str">
        <f>TEXT(SalesData[[#This Row],[Orderdate fixed]],"mmm")</f>
        <v>Apr</v>
      </c>
      <c r="K1209" t="s">
        <v>38</v>
      </c>
      <c r="L1209" t="s">
        <v>2340</v>
      </c>
      <c r="M1209" s="14" t="s">
        <v>2341</v>
      </c>
      <c r="N1209" t="s">
        <v>25</v>
      </c>
      <c r="O1209" t="s">
        <v>26</v>
      </c>
      <c r="P1209" t="s">
        <v>120</v>
      </c>
      <c r="Q1209" t="s">
        <v>121</v>
      </c>
      <c r="R1209" s="5">
        <v>60653</v>
      </c>
      <c r="S1209" t="s">
        <v>84</v>
      </c>
      <c r="T1209" t="s">
        <v>1329</v>
      </c>
      <c r="U1209" t="s">
        <v>31</v>
      </c>
      <c r="V1209" t="s">
        <v>53</v>
      </c>
      <c r="W1209" t="s">
        <v>1330</v>
      </c>
      <c r="X1209" s="9">
        <v>14.56</v>
      </c>
      <c r="Y1209">
        <v>5</v>
      </c>
      <c r="Z1209" s="12">
        <v>0.6</v>
      </c>
      <c r="AA1209" s="9">
        <v>-6.1879999999999997</v>
      </c>
      <c r="AB1209" t="str">
        <f>IF(AND(SalesData[[#This Row],[Profit]]=0,SalesData[[#This Row],[Sales]]&gt;0),"Zero-Profit Order","OK")</f>
        <v>OK</v>
      </c>
      <c r="AC1209" s="9">
        <f>IFERROR(SalesData[[#This Row],[Profit]]/SalesData[[#This Row],[Sales]],0)</f>
        <v>-0.42499999999999999</v>
      </c>
      <c r="AE1209"/>
    </row>
    <row r="1210" spans="1:31" x14ac:dyDescent="0.25">
      <c r="A1210">
        <v>805</v>
      </c>
      <c r="B1210" t="s">
        <v>813</v>
      </c>
      <c r="C1210" s="2">
        <v>43195</v>
      </c>
      <c r="D1210" s="13">
        <v>42849</v>
      </c>
      <c r="E1210" s="8">
        <f>IF(SalesData[[#This Row],[Ship Date]]&lt;SalesData[[#This Row],[Order Date]], SalesData[[#This Row],[Ship Date]], SalesData[[#This Row],[Order Date]])</f>
        <v>42849</v>
      </c>
      <c r="F1210" s="8">
        <f>IF(SalesData[[#This Row],[Ship Date]]&lt;SalesData[[#This Row],[Order Date]], SalesData[[#This Row],[Order Date]], SalesData[[#This Row],[Ship Date]])</f>
        <v>43195</v>
      </c>
      <c r="G1210" s="11">
        <f>SalesData[[#This Row],[Shipdate fixed]] - SalesData[[#This Row],[Orderdate fixed]]</f>
        <v>346</v>
      </c>
      <c r="H1210" s="11">
        <f>YEAR(SalesData[[#This Row],[Orderdate fixed]])</f>
        <v>2017</v>
      </c>
      <c r="I1210" s="11" t="str">
        <f>"Q"&amp;ROUNDUP(MONTH(SalesData[[#This Row],[Orderdate fixed]])/3,0)</f>
        <v>Q2</v>
      </c>
      <c r="J1210" s="8" t="str">
        <f>TEXT(SalesData[[#This Row],[Orderdate fixed]],"mmm")</f>
        <v>Apr</v>
      </c>
      <c r="K1210" t="s">
        <v>78</v>
      </c>
      <c r="L1210" t="s">
        <v>814</v>
      </c>
      <c r="M1210" s="14" t="s">
        <v>815</v>
      </c>
      <c r="N1210" t="s">
        <v>25</v>
      </c>
      <c r="O1210" t="s">
        <v>26</v>
      </c>
      <c r="P1210" t="s">
        <v>310</v>
      </c>
      <c r="Q1210" t="s">
        <v>50</v>
      </c>
      <c r="R1210" s="5">
        <v>94122</v>
      </c>
      <c r="S1210" t="s">
        <v>51</v>
      </c>
      <c r="T1210" t="s">
        <v>816</v>
      </c>
      <c r="U1210" t="s">
        <v>31</v>
      </c>
      <c r="V1210" t="s">
        <v>53</v>
      </c>
      <c r="W1210" t="s">
        <v>817</v>
      </c>
      <c r="X1210" s="9">
        <v>18.28</v>
      </c>
      <c r="Y1210">
        <v>2</v>
      </c>
      <c r="Z1210" s="12">
        <v>0</v>
      </c>
      <c r="AA1210" s="9">
        <v>6.2152000000000003</v>
      </c>
      <c r="AB1210" t="str">
        <f>IF(AND(SalesData[[#This Row],[Profit]]=0,SalesData[[#This Row],[Sales]]&gt;0),"Zero-Profit Order","OK")</f>
        <v>OK</v>
      </c>
      <c r="AC1210" s="9">
        <f>IFERROR(SalesData[[#This Row],[Profit]]/SalesData[[#This Row],[Sales]],0)</f>
        <v>0.33999999999999997</v>
      </c>
      <c r="AE1210"/>
    </row>
    <row r="1211" spans="1:31" x14ac:dyDescent="0.25">
      <c r="A1211">
        <v>2709</v>
      </c>
      <c r="B1211" t="s">
        <v>2033</v>
      </c>
      <c r="C1211" s="2">
        <v>42527</v>
      </c>
      <c r="D1211" s="13">
        <v>42157</v>
      </c>
      <c r="E1211" s="8">
        <f>IF(SalesData[[#This Row],[Ship Date]]&lt;SalesData[[#This Row],[Order Date]], SalesData[[#This Row],[Ship Date]], SalesData[[#This Row],[Order Date]])</f>
        <v>42157</v>
      </c>
      <c r="F1211" s="8">
        <f>IF(SalesData[[#This Row],[Ship Date]]&lt;SalesData[[#This Row],[Order Date]], SalesData[[#This Row],[Order Date]], SalesData[[#This Row],[Ship Date]])</f>
        <v>42527</v>
      </c>
      <c r="G1211" s="11">
        <f>SalesData[[#This Row],[Shipdate fixed]] - SalesData[[#This Row],[Orderdate fixed]]</f>
        <v>370</v>
      </c>
      <c r="H1211" s="11">
        <f>YEAR(SalesData[[#This Row],[Orderdate fixed]])</f>
        <v>2015</v>
      </c>
      <c r="I1211" s="11" t="str">
        <f>"Q"&amp;ROUNDUP(MONTH(SalesData[[#This Row],[Orderdate fixed]])/3,0)</f>
        <v>Q2</v>
      </c>
      <c r="J1211" s="8" t="str">
        <f>TEXT(SalesData[[#This Row],[Orderdate fixed]],"mmm")</f>
        <v>Jun</v>
      </c>
      <c r="K1211" t="s">
        <v>38</v>
      </c>
      <c r="L1211" t="s">
        <v>2034</v>
      </c>
      <c r="M1211" s="14" t="s">
        <v>2035</v>
      </c>
      <c r="N1211" t="s">
        <v>25</v>
      </c>
      <c r="O1211" t="s">
        <v>26</v>
      </c>
      <c r="P1211" t="s">
        <v>49</v>
      </c>
      <c r="Q1211" t="s">
        <v>50</v>
      </c>
      <c r="R1211" s="5">
        <v>90049</v>
      </c>
      <c r="S1211" t="s">
        <v>51</v>
      </c>
      <c r="T1211" t="s">
        <v>2036</v>
      </c>
      <c r="U1211" t="s">
        <v>31</v>
      </c>
      <c r="V1211" t="s">
        <v>53</v>
      </c>
      <c r="W1211" t="s">
        <v>2037</v>
      </c>
      <c r="X1211" s="9">
        <v>227.36</v>
      </c>
      <c r="Y1211">
        <v>7</v>
      </c>
      <c r="Z1211" s="12">
        <v>0</v>
      </c>
      <c r="AA1211" s="9">
        <v>81.849599999999995</v>
      </c>
      <c r="AB1211" t="str">
        <f>IF(AND(SalesData[[#This Row],[Profit]]=0,SalesData[[#This Row],[Sales]]&gt;0),"Zero-Profit Order","OK")</f>
        <v>OK</v>
      </c>
      <c r="AC1211" s="9">
        <f>IFERROR(SalesData[[#This Row],[Profit]]/SalesData[[#This Row],[Sales]],0)</f>
        <v>0.35999999999999993</v>
      </c>
      <c r="AE1211"/>
    </row>
    <row r="1212" spans="1:31" x14ac:dyDescent="0.25">
      <c r="A1212">
        <v>3714</v>
      </c>
      <c r="B1212" t="s">
        <v>2518</v>
      </c>
      <c r="C1212" s="2">
        <v>43190</v>
      </c>
      <c r="D1212" s="13">
        <v>42849</v>
      </c>
      <c r="E1212" s="8">
        <f>IF(SalesData[[#This Row],[Ship Date]]&lt;SalesData[[#This Row],[Order Date]], SalesData[[#This Row],[Ship Date]], SalesData[[#This Row],[Order Date]])</f>
        <v>42849</v>
      </c>
      <c r="F1212" s="8">
        <f>IF(SalesData[[#This Row],[Ship Date]]&lt;SalesData[[#This Row],[Order Date]], SalesData[[#This Row],[Order Date]], SalesData[[#This Row],[Ship Date]])</f>
        <v>43190</v>
      </c>
      <c r="G1212" s="11">
        <f>SalesData[[#This Row],[Shipdate fixed]] - SalesData[[#This Row],[Orderdate fixed]]</f>
        <v>341</v>
      </c>
      <c r="H1212" s="11">
        <f>YEAR(SalesData[[#This Row],[Orderdate fixed]])</f>
        <v>2017</v>
      </c>
      <c r="I1212" s="11" t="str">
        <f>"Q"&amp;ROUNDUP(MONTH(SalesData[[#This Row],[Orderdate fixed]])/3,0)</f>
        <v>Q2</v>
      </c>
      <c r="J1212" s="8" t="str">
        <f>TEXT(SalesData[[#This Row],[Orderdate fixed]],"mmm")</f>
        <v>Apr</v>
      </c>
      <c r="K1212" t="s">
        <v>78</v>
      </c>
      <c r="L1212" t="s">
        <v>1449</v>
      </c>
      <c r="M1212" s="14" t="s">
        <v>1450</v>
      </c>
      <c r="N1212" t="s">
        <v>25</v>
      </c>
      <c r="O1212" t="s">
        <v>26</v>
      </c>
      <c r="P1212" t="s">
        <v>176</v>
      </c>
      <c r="Q1212" t="s">
        <v>177</v>
      </c>
      <c r="R1212" s="5">
        <v>98103</v>
      </c>
      <c r="S1212" t="s">
        <v>51</v>
      </c>
      <c r="T1212" t="s">
        <v>998</v>
      </c>
      <c r="U1212" t="s">
        <v>31</v>
      </c>
      <c r="V1212" t="s">
        <v>53</v>
      </c>
      <c r="W1212" t="s">
        <v>999</v>
      </c>
      <c r="X1212" s="9">
        <v>162.6</v>
      </c>
      <c r="Y1212">
        <v>3</v>
      </c>
      <c r="Z1212" s="12">
        <v>0</v>
      </c>
      <c r="AA1212" s="9">
        <v>34.146000000000001</v>
      </c>
      <c r="AB1212" t="str">
        <f>IF(AND(SalesData[[#This Row],[Profit]]=0,SalesData[[#This Row],[Sales]]&gt;0),"Zero-Profit Order","OK")</f>
        <v>OK</v>
      </c>
      <c r="AC1212" s="9">
        <f>IFERROR(SalesData[[#This Row],[Profit]]/SalesData[[#This Row],[Sales]],0)</f>
        <v>0.21000000000000002</v>
      </c>
      <c r="AE1212"/>
    </row>
    <row r="1213" spans="1:31" x14ac:dyDescent="0.25">
      <c r="A1213">
        <v>4553</v>
      </c>
      <c r="B1213" t="s">
        <v>2853</v>
      </c>
      <c r="C1213" s="2">
        <v>42988</v>
      </c>
      <c r="D1213" s="13">
        <v>42036</v>
      </c>
      <c r="E1213" s="8">
        <f>IF(SalesData[[#This Row],[Ship Date]]&lt;SalesData[[#This Row],[Order Date]], SalesData[[#This Row],[Ship Date]], SalesData[[#This Row],[Order Date]])</f>
        <v>42036</v>
      </c>
      <c r="F1213" s="8">
        <f>IF(SalesData[[#This Row],[Ship Date]]&lt;SalesData[[#This Row],[Order Date]], SalesData[[#This Row],[Order Date]], SalesData[[#This Row],[Ship Date]])</f>
        <v>42988</v>
      </c>
      <c r="G1213" s="11">
        <f>SalesData[[#This Row],[Shipdate fixed]] - SalesData[[#This Row],[Orderdate fixed]]</f>
        <v>952</v>
      </c>
      <c r="H1213" s="11">
        <f>YEAR(SalesData[[#This Row],[Orderdate fixed]])</f>
        <v>2015</v>
      </c>
      <c r="I1213" s="11" t="str">
        <f>"Q"&amp;ROUNDUP(MONTH(SalesData[[#This Row],[Orderdate fixed]])/3,0)</f>
        <v>Q1</v>
      </c>
      <c r="J1213" s="8" t="str">
        <f>TEXT(SalesData[[#This Row],[Orderdate fixed]],"mmm")</f>
        <v>Feb</v>
      </c>
      <c r="K1213" t="s">
        <v>38</v>
      </c>
      <c r="L1213" t="s">
        <v>2854</v>
      </c>
      <c r="M1213" s="14" t="s">
        <v>2855</v>
      </c>
      <c r="N1213" t="s">
        <v>25</v>
      </c>
      <c r="O1213" t="s">
        <v>26</v>
      </c>
      <c r="P1213" t="s">
        <v>310</v>
      </c>
      <c r="Q1213" t="s">
        <v>50</v>
      </c>
      <c r="R1213" s="5">
        <v>94122</v>
      </c>
      <c r="S1213" t="s">
        <v>51</v>
      </c>
      <c r="T1213" t="s">
        <v>447</v>
      </c>
      <c r="U1213" t="s">
        <v>31</v>
      </c>
      <c r="V1213" t="s">
        <v>35</v>
      </c>
      <c r="W1213" t="s">
        <v>448</v>
      </c>
      <c r="X1213" s="9">
        <v>230.28</v>
      </c>
      <c r="Y1213">
        <v>3</v>
      </c>
      <c r="Z1213" s="12">
        <v>0.2</v>
      </c>
      <c r="AA1213" s="9">
        <v>23.027999999999999</v>
      </c>
      <c r="AB1213" t="str">
        <f>IF(AND(SalesData[[#This Row],[Profit]]=0,SalesData[[#This Row],[Sales]]&gt;0),"Zero-Profit Order","OK")</f>
        <v>OK</v>
      </c>
      <c r="AC1213" s="9">
        <f>IFERROR(SalesData[[#This Row],[Profit]]/SalesData[[#This Row],[Sales]],0)</f>
        <v>9.9999999999999992E-2</v>
      </c>
      <c r="AE1213"/>
    </row>
    <row r="1214" spans="1:31" x14ac:dyDescent="0.25">
      <c r="A1214">
        <v>2615</v>
      </c>
      <c r="B1214" t="s">
        <v>1983</v>
      </c>
      <c r="C1214" s="2">
        <v>43210</v>
      </c>
      <c r="D1214" s="13">
        <v>41703</v>
      </c>
      <c r="E1214" s="8">
        <f>IF(SalesData[[#This Row],[Ship Date]]&lt;SalesData[[#This Row],[Order Date]], SalesData[[#This Row],[Ship Date]], SalesData[[#This Row],[Order Date]])</f>
        <v>41703</v>
      </c>
      <c r="F1214" s="8">
        <f>IF(SalesData[[#This Row],[Ship Date]]&lt;SalesData[[#This Row],[Order Date]], SalesData[[#This Row],[Order Date]], SalesData[[#This Row],[Ship Date]])</f>
        <v>43210</v>
      </c>
      <c r="G1214" s="11">
        <f>SalesData[[#This Row],[Shipdate fixed]] - SalesData[[#This Row],[Orderdate fixed]]</f>
        <v>1507</v>
      </c>
      <c r="H1214" s="11">
        <f>YEAR(SalesData[[#This Row],[Orderdate fixed]])</f>
        <v>2014</v>
      </c>
      <c r="I1214" s="11" t="str">
        <f>"Q"&amp;ROUNDUP(MONTH(SalesData[[#This Row],[Orderdate fixed]])/3,0)</f>
        <v>Q1</v>
      </c>
      <c r="J1214" s="8" t="str">
        <f>TEXT(SalesData[[#This Row],[Orderdate fixed]],"mmm")</f>
        <v>Mar</v>
      </c>
      <c r="K1214" t="s">
        <v>38</v>
      </c>
      <c r="L1214" t="s">
        <v>1984</v>
      </c>
      <c r="M1214" s="14" t="s">
        <v>1985</v>
      </c>
      <c r="N1214" t="s">
        <v>81</v>
      </c>
      <c r="O1214" t="s">
        <v>26</v>
      </c>
      <c r="P1214" t="s">
        <v>49</v>
      </c>
      <c r="Q1214" t="s">
        <v>50</v>
      </c>
      <c r="R1214" s="5">
        <v>90049</v>
      </c>
      <c r="S1214" t="s">
        <v>51</v>
      </c>
      <c r="T1214" t="s">
        <v>447</v>
      </c>
      <c r="U1214" t="s">
        <v>31</v>
      </c>
      <c r="V1214" t="s">
        <v>35</v>
      </c>
      <c r="W1214" t="s">
        <v>448</v>
      </c>
      <c r="X1214" s="9">
        <v>230.28</v>
      </c>
      <c r="Y1214">
        <v>3</v>
      </c>
      <c r="Z1214" s="12">
        <v>0.2</v>
      </c>
      <c r="AA1214" s="9">
        <v>23.027999999999999</v>
      </c>
      <c r="AB1214" t="str">
        <f>IF(AND(SalesData[[#This Row],[Profit]]=0,SalesData[[#This Row],[Sales]]&gt;0),"Zero-Profit Order","OK")</f>
        <v>OK</v>
      </c>
      <c r="AC1214" s="9">
        <f>IFERROR(SalesData[[#This Row],[Profit]]/SalesData[[#This Row],[Sales]],0)</f>
        <v>9.9999999999999992E-2</v>
      </c>
      <c r="AE1214"/>
    </row>
    <row r="1215" spans="1:31" x14ac:dyDescent="0.25">
      <c r="A1215">
        <v>6766</v>
      </c>
      <c r="B1215" t="s">
        <v>3549</v>
      </c>
      <c r="C1215" s="2">
        <v>43184</v>
      </c>
      <c r="D1215" s="13">
        <v>42849</v>
      </c>
      <c r="E1215" s="8">
        <f>IF(SalesData[[#This Row],[Ship Date]]&lt;SalesData[[#This Row],[Order Date]], SalesData[[#This Row],[Ship Date]], SalesData[[#This Row],[Order Date]])</f>
        <v>42849</v>
      </c>
      <c r="F1215" s="8">
        <f>IF(SalesData[[#This Row],[Ship Date]]&lt;SalesData[[#This Row],[Order Date]], SalesData[[#This Row],[Order Date]], SalesData[[#This Row],[Ship Date]])</f>
        <v>43184</v>
      </c>
      <c r="G1215" s="11">
        <f>SalesData[[#This Row],[Shipdate fixed]] - SalesData[[#This Row],[Orderdate fixed]]</f>
        <v>335</v>
      </c>
      <c r="H1215" s="11">
        <f>YEAR(SalesData[[#This Row],[Orderdate fixed]])</f>
        <v>2017</v>
      </c>
      <c r="I1215" s="11" t="str">
        <f>"Q"&amp;ROUNDUP(MONTH(SalesData[[#This Row],[Orderdate fixed]])/3,0)</f>
        <v>Q2</v>
      </c>
      <c r="J1215" s="8" t="str">
        <f>TEXT(SalesData[[#This Row],[Orderdate fixed]],"mmm")</f>
        <v>Apr</v>
      </c>
      <c r="K1215" t="s">
        <v>38</v>
      </c>
      <c r="L1215" t="s">
        <v>2340</v>
      </c>
      <c r="M1215" s="14" t="s">
        <v>2341</v>
      </c>
      <c r="N1215" t="s">
        <v>25</v>
      </c>
      <c r="O1215" t="s">
        <v>26</v>
      </c>
      <c r="P1215" t="s">
        <v>120</v>
      </c>
      <c r="Q1215" t="s">
        <v>121</v>
      </c>
      <c r="R1215" s="5">
        <v>60653</v>
      </c>
      <c r="S1215" t="s">
        <v>84</v>
      </c>
      <c r="T1215" t="s">
        <v>376</v>
      </c>
      <c r="U1215" t="s">
        <v>31</v>
      </c>
      <c r="V1215" t="s">
        <v>35</v>
      </c>
      <c r="W1215" t="s">
        <v>377</v>
      </c>
      <c r="X1215" s="9">
        <v>317.05799999999999</v>
      </c>
      <c r="Y1215">
        <v>3</v>
      </c>
      <c r="Z1215" s="12">
        <v>0.3</v>
      </c>
      <c r="AA1215" s="9">
        <v>-18.117599999999999</v>
      </c>
      <c r="AB1215" t="str">
        <f>IF(AND(SalesData[[#This Row],[Profit]]=0,SalesData[[#This Row],[Sales]]&gt;0),"Zero-Profit Order","OK")</f>
        <v>OK</v>
      </c>
      <c r="AC1215" s="9">
        <f>IFERROR(SalesData[[#This Row],[Profit]]/SalesData[[#This Row],[Sales]],0)</f>
        <v>-5.7142857142857141E-2</v>
      </c>
      <c r="AE1215"/>
    </row>
    <row r="1216" spans="1:31" x14ac:dyDescent="0.25">
      <c r="A1216">
        <v>6850</v>
      </c>
      <c r="B1216" t="s">
        <v>3576</v>
      </c>
      <c r="C1216" s="2">
        <v>43180</v>
      </c>
      <c r="D1216" s="13">
        <v>41754</v>
      </c>
      <c r="E1216" s="8">
        <f>IF(SalesData[[#This Row],[Ship Date]]&lt;SalesData[[#This Row],[Order Date]], SalesData[[#This Row],[Ship Date]], SalesData[[#This Row],[Order Date]])</f>
        <v>41754</v>
      </c>
      <c r="F1216" s="8">
        <f>IF(SalesData[[#This Row],[Ship Date]]&lt;SalesData[[#This Row],[Order Date]], SalesData[[#This Row],[Order Date]], SalesData[[#This Row],[Ship Date]])</f>
        <v>43180</v>
      </c>
      <c r="G1216" s="11">
        <f>SalesData[[#This Row],[Shipdate fixed]] - SalesData[[#This Row],[Orderdate fixed]]</f>
        <v>1426</v>
      </c>
      <c r="H1216" s="11">
        <f>YEAR(SalesData[[#This Row],[Orderdate fixed]])</f>
        <v>2014</v>
      </c>
      <c r="I1216" s="11" t="str">
        <f>"Q"&amp;ROUNDUP(MONTH(SalesData[[#This Row],[Orderdate fixed]])/3,0)</f>
        <v>Q2</v>
      </c>
      <c r="J1216" s="8" t="str">
        <f>TEXT(SalesData[[#This Row],[Orderdate fixed]],"mmm")</f>
        <v>Apr</v>
      </c>
      <c r="K1216" t="s">
        <v>38</v>
      </c>
      <c r="L1216" t="s">
        <v>1545</v>
      </c>
      <c r="M1216" s="14" t="s">
        <v>1546</v>
      </c>
      <c r="N1216" t="s">
        <v>25</v>
      </c>
      <c r="O1216" t="s">
        <v>26</v>
      </c>
      <c r="P1216" t="s">
        <v>49</v>
      </c>
      <c r="Q1216" t="s">
        <v>50</v>
      </c>
      <c r="R1216" s="5">
        <v>90045</v>
      </c>
      <c r="S1216" t="s">
        <v>51</v>
      </c>
      <c r="T1216" t="s">
        <v>2110</v>
      </c>
      <c r="U1216" t="s">
        <v>31</v>
      </c>
      <c r="V1216" t="s">
        <v>53</v>
      </c>
      <c r="W1216" t="s">
        <v>2111</v>
      </c>
      <c r="X1216" s="9">
        <v>59.92</v>
      </c>
      <c r="Y1216">
        <v>4</v>
      </c>
      <c r="Z1216" s="12">
        <v>0</v>
      </c>
      <c r="AA1216" s="9">
        <v>27.563199999999998</v>
      </c>
      <c r="AB1216" t="str">
        <f>IF(AND(SalesData[[#This Row],[Profit]]=0,SalesData[[#This Row],[Sales]]&gt;0),"Zero-Profit Order","OK")</f>
        <v>OK</v>
      </c>
      <c r="AC1216" s="9">
        <f>IFERROR(SalesData[[#This Row],[Profit]]/SalesData[[#This Row],[Sales]],0)</f>
        <v>0.45999999999999996</v>
      </c>
      <c r="AE1216"/>
    </row>
    <row r="1217" spans="1:31" x14ac:dyDescent="0.25">
      <c r="A1217">
        <v>2292</v>
      </c>
      <c r="B1217" t="s">
        <v>1794</v>
      </c>
      <c r="C1217" s="2">
        <v>43181</v>
      </c>
      <c r="D1217" s="13">
        <v>42119</v>
      </c>
      <c r="E1217" s="8">
        <f>IF(SalesData[[#This Row],[Ship Date]]&lt;SalesData[[#This Row],[Order Date]], SalesData[[#This Row],[Ship Date]], SalesData[[#This Row],[Order Date]])</f>
        <v>42119</v>
      </c>
      <c r="F1217" s="8">
        <f>IF(SalesData[[#This Row],[Ship Date]]&lt;SalesData[[#This Row],[Order Date]], SalesData[[#This Row],[Order Date]], SalesData[[#This Row],[Ship Date]])</f>
        <v>43181</v>
      </c>
      <c r="G1217" s="11">
        <f>SalesData[[#This Row],[Shipdate fixed]] - SalesData[[#This Row],[Orderdate fixed]]</f>
        <v>1062</v>
      </c>
      <c r="H1217" s="11">
        <f>YEAR(SalesData[[#This Row],[Orderdate fixed]])</f>
        <v>2015</v>
      </c>
      <c r="I1217" s="11" t="str">
        <f>"Q"&amp;ROUNDUP(MONTH(SalesData[[#This Row],[Orderdate fixed]])/3,0)</f>
        <v>Q2</v>
      </c>
      <c r="J1217" s="8" t="str">
        <f>TEXT(SalesData[[#This Row],[Orderdate fixed]],"mmm")</f>
        <v>Apr</v>
      </c>
      <c r="K1217" t="s">
        <v>38</v>
      </c>
      <c r="L1217" t="s">
        <v>1707</v>
      </c>
      <c r="M1217" s="14" t="s">
        <v>1708</v>
      </c>
      <c r="N1217" t="s">
        <v>81</v>
      </c>
      <c r="O1217" t="s">
        <v>26</v>
      </c>
      <c r="P1217" t="s">
        <v>329</v>
      </c>
      <c r="Q1217" t="s">
        <v>648</v>
      </c>
      <c r="R1217" s="5">
        <v>31907</v>
      </c>
      <c r="S1217" t="s">
        <v>29</v>
      </c>
      <c r="T1217" t="s">
        <v>1381</v>
      </c>
      <c r="U1217" t="s">
        <v>31</v>
      </c>
      <c r="V1217" t="s">
        <v>53</v>
      </c>
      <c r="W1217" t="s">
        <v>1382</v>
      </c>
      <c r="X1217" s="9">
        <v>595.38</v>
      </c>
      <c r="Y1217">
        <v>6</v>
      </c>
      <c r="Z1217" s="12">
        <v>0</v>
      </c>
      <c r="AA1217" s="9">
        <v>297.69</v>
      </c>
      <c r="AB1217" t="str">
        <f>IF(AND(SalesData[[#This Row],[Profit]]=0,SalesData[[#This Row],[Sales]]&gt;0),"Zero-Profit Order","OK")</f>
        <v>OK</v>
      </c>
      <c r="AC1217" s="9">
        <f>IFERROR(SalesData[[#This Row],[Profit]]/SalesData[[#This Row],[Sales]],0)</f>
        <v>0.5</v>
      </c>
      <c r="AE1217"/>
    </row>
    <row r="1218" spans="1:31" x14ac:dyDescent="0.25">
      <c r="A1218">
        <v>1403</v>
      </c>
      <c r="B1218" t="s">
        <v>1232</v>
      </c>
      <c r="C1218" s="2">
        <v>43177</v>
      </c>
      <c r="D1218" s="13">
        <v>42485</v>
      </c>
      <c r="E1218" s="8">
        <f>IF(SalesData[[#This Row],[Ship Date]]&lt;SalesData[[#This Row],[Order Date]], SalesData[[#This Row],[Ship Date]], SalesData[[#This Row],[Order Date]])</f>
        <v>42485</v>
      </c>
      <c r="F1218" s="8">
        <f>IF(SalesData[[#This Row],[Ship Date]]&lt;SalesData[[#This Row],[Order Date]], SalesData[[#This Row],[Order Date]], SalesData[[#This Row],[Ship Date]])</f>
        <v>43177</v>
      </c>
      <c r="G1218" s="11">
        <f>SalesData[[#This Row],[Shipdate fixed]] - SalesData[[#This Row],[Orderdate fixed]]</f>
        <v>692</v>
      </c>
      <c r="H1218" s="11">
        <f>YEAR(SalesData[[#This Row],[Orderdate fixed]])</f>
        <v>2016</v>
      </c>
      <c r="I1218" s="11" t="str">
        <f>"Q"&amp;ROUNDUP(MONTH(SalesData[[#This Row],[Orderdate fixed]])/3,0)</f>
        <v>Q2</v>
      </c>
      <c r="J1218" s="8" t="str">
        <f>TEXT(SalesData[[#This Row],[Orderdate fixed]],"mmm")</f>
        <v>Apr</v>
      </c>
      <c r="K1218" t="s">
        <v>38</v>
      </c>
      <c r="L1218" t="s">
        <v>1233</v>
      </c>
      <c r="M1218" s="14" t="s">
        <v>1234</v>
      </c>
      <c r="N1218" t="s">
        <v>90</v>
      </c>
      <c r="O1218" t="s">
        <v>26</v>
      </c>
      <c r="P1218" t="s">
        <v>329</v>
      </c>
      <c r="Q1218" t="s">
        <v>215</v>
      </c>
      <c r="R1218" s="5">
        <v>43229</v>
      </c>
      <c r="S1218" t="s">
        <v>62</v>
      </c>
      <c r="T1218" t="s">
        <v>1235</v>
      </c>
      <c r="U1218" t="s">
        <v>31</v>
      </c>
      <c r="V1218" t="s">
        <v>44</v>
      </c>
      <c r="W1218" t="s">
        <v>1236</v>
      </c>
      <c r="X1218" s="9">
        <v>205.17599999999999</v>
      </c>
      <c r="Y1218">
        <v>2</v>
      </c>
      <c r="Z1218" s="12">
        <v>0.4</v>
      </c>
      <c r="AA1218" s="9">
        <v>-58.133200000000002</v>
      </c>
      <c r="AB1218" t="str">
        <f>IF(AND(SalesData[[#This Row],[Profit]]=0,SalesData[[#This Row],[Sales]]&gt;0),"Zero-Profit Order","OK")</f>
        <v>OK</v>
      </c>
      <c r="AC1218" s="9">
        <f>IFERROR(SalesData[[#This Row],[Profit]]/SalesData[[#This Row],[Sales]],0)</f>
        <v>-0.28333333333333338</v>
      </c>
      <c r="AE1218"/>
    </row>
    <row r="1219" spans="1:31" x14ac:dyDescent="0.25">
      <c r="A1219">
        <v>7535</v>
      </c>
      <c r="B1219" t="s">
        <v>3759</v>
      </c>
      <c r="C1219" s="2">
        <v>43048</v>
      </c>
      <c r="D1219" s="13">
        <v>42738</v>
      </c>
      <c r="E1219" s="8">
        <f>IF(SalesData[[#This Row],[Ship Date]]&lt;SalesData[[#This Row],[Order Date]], SalesData[[#This Row],[Ship Date]], SalesData[[#This Row],[Order Date]])</f>
        <v>42738</v>
      </c>
      <c r="F1219" s="8">
        <f>IF(SalesData[[#This Row],[Ship Date]]&lt;SalesData[[#This Row],[Order Date]], SalesData[[#This Row],[Order Date]], SalesData[[#This Row],[Ship Date]])</f>
        <v>43048</v>
      </c>
      <c r="G1219" s="11">
        <f>SalesData[[#This Row],[Shipdate fixed]] - SalesData[[#This Row],[Orderdate fixed]]</f>
        <v>310</v>
      </c>
      <c r="H1219" s="11">
        <f>YEAR(SalesData[[#This Row],[Orderdate fixed]])</f>
        <v>2017</v>
      </c>
      <c r="I1219" s="11" t="str">
        <f>"Q"&amp;ROUNDUP(MONTH(SalesData[[#This Row],[Orderdate fixed]])/3,0)</f>
        <v>Q1</v>
      </c>
      <c r="J1219" s="8" t="str">
        <f>TEXT(SalesData[[#This Row],[Orderdate fixed]],"mmm")</f>
        <v>Jan</v>
      </c>
      <c r="K1219" t="s">
        <v>38</v>
      </c>
      <c r="L1219" t="s">
        <v>3329</v>
      </c>
      <c r="M1219" s="14" t="s">
        <v>3330</v>
      </c>
      <c r="N1219" t="s">
        <v>25</v>
      </c>
      <c r="O1219" t="s">
        <v>26</v>
      </c>
      <c r="P1219" t="s">
        <v>3760</v>
      </c>
      <c r="Q1219" t="s">
        <v>1017</v>
      </c>
      <c r="R1219" s="5">
        <v>27834</v>
      </c>
      <c r="S1219" t="s">
        <v>29</v>
      </c>
      <c r="T1219" t="s">
        <v>330</v>
      </c>
      <c r="U1219" t="s">
        <v>31</v>
      </c>
      <c r="V1219" t="s">
        <v>32</v>
      </c>
      <c r="W1219" t="s">
        <v>331</v>
      </c>
      <c r="X1219" s="9">
        <v>231.92</v>
      </c>
      <c r="Y1219">
        <v>5</v>
      </c>
      <c r="Z1219" s="12">
        <v>0.2</v>
      </c>
      <c r="AA1219" s="9">
        <v>5.798</v>
      </c>
      <c r="AB1219" t="str">
        <f>IF(AND(SalesData[[#This Row],[Profit]]=0,SalesData[[#This Row],[Sales]]&gt;0),"Zero-Profit Order","OK")</f>
        <v>OK</v>
      </c>
      <c r="AC1219" s="9">
        <f>IFERROR(SalesData[[#This Row],[Profit]]/SalesData[[#This Row],[Sales]],0)</f>
        <v>2.5000000000000001E-2</v>
      </c>
      <c r="AE1219"/>
    </row>
    <row r="1220" spans="1:31" x14ac:dyDescent="0.25">
      <c r="A1220">
        <v>7243</v>
      </c>
      <c r="B1220" t="s">
        <v>3666</v>
      </c>
      <c r="C1220" s="2">
        <v>43201</v>
      </c>
      <c r="D1220" s="13">
        <v>42850</v>
      </c>
      <c r="E1220" s="8">
        <f>IF(SalesData[[#This Row],[Ship Date]]&lt;SalesData[[#This Row],[Order Date]], SalesData[[#This Row],[Ship Date]], SalesData[[#This Row],[Order Date]])</f>
        <v>42850</v>
      </c>
      <c r="F1220" s="8">
        <f>IF(SalesData[[#This Row],[Ship Date]]&lt;SalesData[[#This Row],[Order Date]], SalesData[[#This Row],[Order Date]], SalesData[[#This Row],[Ship Date]])</f>
        <v>43201</v>
      </c>
      <c r="G1220" s="11">
        <f>SalesData[[#This Row],[Shipdate fixed]] - SalesData[[#This Row],[Orderdate fixed]]</f>
        <v>351</v>
      </c>
      <c r="H1220" s="11">
        <f>YEAR(SalesData[[#This Row],[Orderdate fixed]])</f>
        <v>2017</v>
      </c>
      <c r="I1220" s="11" t="str">
        <f>"Q"&amp;ROUNDUP(MONTH(SalesData[[#This Row],[Orderdate fixed]])/3,0)</f>
        <v>Q2</v>
      </c>
      <c r="J1220" s="8" t="str">
        <f>TEXT(SalesData[[#This Row],[Orderdate fixed]],"mmm")</f>
        <v>Apr</v>
      </c>
      <c r="K1220" t="s">
        <v>22</v>
      </c>
      <c r="L1220" t="s">
        <v>2590</v>
      </c>
      <c r="M1220" s="14" t="s">
        <v>2591</v>
      </c>
      <c r="N1220" t="s">
        <v>25</v>
      </c>
      <c r="O1220" t="s">
        <v>26</v>
      </c>
      <c r="P1220" t="s">
        <v>1166</v>
      </c>
      <c r="Q1220" t="s">
        <v>50</v>
      </c>
      <c r="R1220" s="5">
        <v>91104</v>
      </c>
      <c r="S1220" t="s">
        <v>51</v>
      </c>
      <c r="T1220" t="s">
        <v>532</v>
      </c>
      <c r="U1220" t="s">
        <v>31</v>
      </c>
      <c r="V1220" t="s">
        <v>53</v>
      </c>
      <c r="W1220" t="s">
        <v>3106</v>
      </c>
      <c r="X1220" s="9">
        <v>24.14</v>
      </c>
      <c r="Y1220">
        <v>2</v>
      </c>
      <c r="Z1220" s="12">
        <v>0</v>
      </c>
      <c r="AA1220" s="9">
        <v>7.9661999999999997</v>
      </c>
      <c r="AB1220" t="str">
        <f>IF(AND(SalesData[[#This Row],[Profit]]=0,SalesData[[#This Row],[Sales]]&gt;0),"Zero-Profit Order","OK")</f>
        <v>OK</v>
      </c>
      <c r="AC1220" s="9">
        <f>IFERROR(SalesData[[#This Row],[Profit]]/SalesData[[#This Row],[Sales]],0)</f>
        <v>0.32999999999999996</v>
      </c>
      <c r="AE1220"/>
    </row>
    <row r="1221" spans="1:31" x14ac:dyDescent="0.25">
      <c r="A1221">
        <v>7241</v>
      </c>
      <c r="B1221" t="s">
        <v>3666</v>
      </c>
      <c r="C1221" s="2">
        <v>43200</v>
      </c>
      <c r="D1221" s="13">
        <v>42850</v>
      </c>
      <c r="E1221" s="8">
        <f>IF(SalesData[[#This Row],[Ship Date]]&lt;SalesData[[#This Row],[Order Date]], SalesData[[#This Row],[Ship Date]], SalesData[[#This Row],[Order Date]])</f>
        <v>42850</v>
      </c>
      <c r="F1221" s="8">
        <f>IF(SalesData[[#This Row],[Ship Date]]&lt;SalesData[[#This Row],[Order Date]], SalesData[[#This Row],[Order Date]], SalesData[[#This Row],[Ship Date]])</f>
        <v>43200</v>
      </c>
      <c r="G1221" s="11">
        <f>SalesData[[#This Row],[Shipdate fixed]] - SalesData[[#This Row],[Orderdate fixed]]</f>
        <v>350</v>
      </c>
      <c r="H1221" s="11">
        <f>YEAR(SalesData[[#This Row],[Orderdate fixed]])</f>
        <v>2017</v>
      </c>
      <c r="I1221" s="11" t="str">
        <f>"Q"&amp;ROUNDUP(MONTH(SalesData[[#This Row],[Orderdate fixed]])/3,0)</f>
        <v>Q2</v>
      </c>
      <c r="J1221" s="8" t="str">
        <f>TEXT(SalesData[[#This Row],[Orderdate fixed]],"mmm")</f>
        <v>Apr</v>
      </c>
      <c r="K1221" t="s">
        <v>22</v>
      </c>
      <c r="L1221" t="s">
        <v>2590</v>
      </c>
      <c r="M1221" s="14" t="s">
        <v>2591</v>
      </c>
      <c r="N1221" t="s">
        <v>25</v>
      </c>
      <c r="O1221" t="s">
        <v>26</v>
      </c>
      <c r="P1221" t="s">
        <v>1166</v>
      </c>
      <c r="Q1221" t="s">
        <v>50</v>
      </c>
      <c r="R1221" s="5">
        <v>91104</v>
      </c>
      <c r="S1221" t="s">
        <v>51</v>
      </c>
      <c r="T1221" t="s">
        <v>2185</v>
      </c>
      <c r="U1221" t="s">
        <v>31</v>
      </c>
      <c r="V1221" t="s">
        <v>53</v>
      </c>
      <c r="W1221" t="s">
        <v>2186</v>
      </c>
      <c r="X1221" s="9">
        <v>66.36</v>
      </c>
      <c r="Y1221">
        <v>7</v>
      </c>
      <c r="Z1221" s="12">
        <v>0</v>
      </c>
      <c r="AA1221" s="9">
        <v>26.544</v>
      </c>
      <c r="AB1221" t="str">
        <f>IF(AND(SalesData[[#This Row],[Profit]]=0,SalesData[[#This Row],[Sales]]&gt;0),"Zero-Profit Order","OK")</f>
        <v>OK</v>
      </c>
      <c r="AC1221" s="9">
        <f>IFERROR(SalesData[[#This Row],[Profit]]/SalesData[[#This Row],[Sales]],0)</f>
        <v>0.4</v>
      </c>
      <c r="AE1221"/>
    </row>
    <row r="1222" spans="1:31" x14ac:dyDescent="0.25">
      <c r="A1222">
        <v>1886</v>
      </c>
      <c r="B1222" t="s">
        <v>1557</v>
      </c>
      <c r="C1222" s="2">
        <v>43192</v>
      </c>
      <c r="D1222" s="13">
        <v>42486</v>
      </c>
      <c r="E1222" s="8">
        <f>IF(SalesData[[#This Row],[Ship Date]]&lt;SalesData[[#This Row],[Order Date]], SalesData[[#This Row],[Ship Date]], SalesData[[#This Row],[Order Date]])</f>
        <v>42486</v>
      </c>
      <c r="F1222" s="8">
        <f>IF(SalesData[[#This Row],[Ship Date]]&lt;SalesData[[#This Row],[Order Date]], SalesData[[#This Row],[Order Date]], SalesData[[#This Row],[Ship Date]])</f>
        <v>43192</v>
      </c>
      <c r="G1222" s="11">
        <f>SalesData[[#This Row],[Shipdate fixed]] - SalesData[[#This Row],[Orderdate fixed]]</f>
        <v>706</v>
      </c>
      <c r="H1222" s="11">
        <f>YEAR(SalesData[[#This Row],[Orderdate fixed]])</f>
        <v>2016</v>
      </c>
      <c r="I1222" s="11" t="str">
        <f>"Q"&amp;ROUNDUP(MONTH(SalesData[[#This Row],[Orderdate fixed]])/3,0)</f>
        <v>Q2</v>
      </c>
      <c r="J1222" s="8" t="str">
        <f>TEXT(SalesData[[#This Row],[Orderdate fixed]],"mmm")</f>
        <v>Apr</v>
      </c>
      <c r="K1222" t="s">
        <v>22</v>
      </c>
      <c r="L1222" t="s">
        <v>574</v>
      </c>
      <c r="M1222" s="14" t="s">
        <v>575</v>
      </c>
      <c r="N1222" t="s">
        <v>25</v>
      </c>
      <c r="O1222" t="s">
        <v>26</v>
      </c>
      <c r="P1222" t="s">
        <v>310</v>
      </c>
      <c r="Q1222" t="s">
        <v>50</v>
      </c>
      <c r="R1222" s="5">
        <v>94122</v>
      </c>
      <c r="S1222" t="s">
        <v>51</v>
      </c>
      <c r="T1222" t="s">
        <v>1558</v>
      </c>
      <c r="U1222" t="s">
        <v>31</v>
      </c>
      <c r="V1222" t="s">
        <v>53</v>
      </c>
      <c r="W1222" t="s">
        <v>1559</v>
      </c>
      <c r="X1222" s="9">
        <v>31.56</v>
      </c>
      <c r="Y1222">
        <v>3</v>
      </c>
      <c r="Z1222" s="12">
        <v>0</v>
      </c>
      <c r="AA1222" s="9">
        <v>10.4148</v>
      </c>
      <c r="AB1222" t="str">
        <f>IF(AND(SalesData[[#This Row],[Profit]]=0,SalesData[[#This Row],[Sales]]&gt;0),"Zero-Profit Order","OK")</f>
        <v>OK</v>
      </c>
      <c r="AC1222" s="9">
        <f>IFERROR(SalesData[[#This Row],[Profit]]/SalesData[[#This Row],[Sales]],0)</f>
        <v>0.33</v>
      </c>
      <c r="AE1222"/>
    </row>
    <row r="1223" spans="1:31" x14ac:dyDescent="0.25">
      <c r="A1223">
        <v>1037</v>
      </c>
      <c r="B1223" t="s">
        <v>967</v>
      </c>
      <c r="C1223" s="2">
        <v>43191</v>
      </c>
      <c r="D1223" s="13">
        <v>42486</v>
      </c>
      <c r="E1223" s="8">
        <f>IF(SalesData[[#This Row],[Ship Date]]&lt;SalesData[[#This Row],[Order Date]], SalesData[[#This Row],[Ship Date]], SalesData[[#This Row],[Order Date]])</f>
        <v>42486</v>
      </c>
      <c r="F1223" s="8">
        <f>IF(SalesData[[#This Row],[Ship Date]]&lt;SalesData[[#This Row],[Order Date]], SalesData[[#This Row],[Order Date]], SalesData[[#This Row],[Ship Date]])</f>
        <v>43191</v>
      </c>
      <c r="G1223" s="11">
        <f>SalesData[[#This Row],[Shipdate fixed]] - SalesData[[#This Row],[Orderdate fixed]]</f>
        <v>705</v>
      </c>
      <c r="H1223" s="11">
        <f>YEAR(SalesData[[#This Row],[Orderdate fixed]])</f>
        <v>2016</v>
      </c>
      <c r="I1223" s="11" t="str">
        <f>"Q"&amp;ROUNDUP(MONTH(SalesData[[#This Row],[Orderdate fixed]])/3,0)</f>
        <v>Q2</v>
      </c>
      <c r="J1223" s="8" t="str">
        <f>TEXT(SalesData[[#This Row],[Orderdate fixed]],"mmm")</f>
        <v>Apr</v>
      </c>
      <c r="K1223" t="s">
        <v>38</v>
      </c>
      <c r="L1223" t="s">
        <v>968</v>
      </c>
      <c r="M1223" s="14" t="s">
        <v>969</v>
      </c>
      <c r="N1223" t="s">
        <v>90</v>
      </c>
      <c r="O1223" t="s">
        <v>26</v>
      </c>
      <c r="P1223" t="s">
        <v>970</v>
      </c>
      <c r="Q1223" t="s">
        <v>546</v>
      </c>
      <c r="R1223" s="5">
        <v>65109</v>
      </c>
      <c r="S1223" t="s">
        <v>84</v>
      </c>
      <c r="T1223" t="s">
        <v>971</v>
      </c>
      <c r="U1223" t="s">
        <v>31</v>
      </c>
      <c r="V1223" t="s">
        <v>53</v>
      </c>
      <c r="W1223" t="s">
        <v>972</v>
      </c>
      <c r="X1223" s="9">
        <v>86.62</v>
      </c>
      <c r="Y1223">
        <v>2</v>
      </c>
      <c r="Z1223" s="12">
        <v>0</v>
      </c>
      <c r="AA1223" s="9">
        <v>8.6620000000000008</v>
      </c>
      <c r="AB1223" t="str">
        <f>IF(AND(SalesData[[#This Row],[Profit]]=0,SalesData[[#This Row],[Sales]]&gt;0),"Zero-Profit Order","OK")</f>
        <v>OK</v>
      </c>
      <c r="AC1223" s="9">
        <f>IFERROR(SalesData[[#This Row],[Profit]]/SalesData[[#This Row],[Sales]],0)</f>
        <v>0.1</v>
      </c>
      <c r="AE1223"/>
    </row>
    <row r="1224" spans="1:31" x14ac:dyDescent="0.25">
      <c r="A1224">
        <v>232</v>
      </c>
      <c r="B1224" t="s">
        <v>282</v>
      </c>
      <c r="C1224" s="2">
        <v>42355</v>
      </c>
      <c r="D1224" s="13">
        <v>43073</v>
      </c>
      <c r="E1224" s="8">
        <f>IF(SalesData[[#This Row],[Ship Date]]&lt;SalesData[[#This Row],[Order Date]], SalesData[[#This Row],[Ship Date]], SalesData[[#This Row],[Order Date]])</f>
        <v>42355</v>
      </c>
      <c r="F1224" s="8">
        <f>IF(SalesData[[#This Row],[Ship Date]]&lt;SalesData[[#This Row],[Order Date]], SalesData[[#This Row],[Order Date]], SalesData[[#This Row],[Ship Date]])</f>
        <v>43073</v>
      </c>
      <c r="G1224" s="11">
        <f>SalesData[[#This Row],[Shipdate fixed]] - SalesData[[#This Row],[Orderdate fixed]]</f>
        <v>718</v>
      </c>
      <c r="H1224" s="11">
        <f>YEAR(SalesData[[#This Row],[Orderdate fixed]])</f>
        <v>2015</v>
      </c>
      <c r="I1224" s="11" t="str">
        <f>"Q"&amp;ROUNDUP(MONTH(SalesData[[#This Row],[Orderdate fixed]])/3,0)</f>
        <v>Q4</v>
      </c>
      <c r="J1224" s="8" t="str">
        <f>TEXT(SalesData[[#This Row],[Orderdate fixed]],"mmm")</f>
        <v>Dec</v>
      </c>
      <c r="K1224" t="s">
        <v>38</v>
      </c>
      <c r="L1224" t="s">
        <v>283</v>
      </c>
      <c r="M1224" s="14" t="s">
        <v>284</v>
      </c>
      <c r="N1224" t="s">
        <v>90</v>
      </c>
      <c r="O1224" t="s">
        <v>26</v>
      </c>
      <c r="P1224" t="s">
        <v>285</v>
      </c>
      <c r="Q1224" t="s">
        <v>42</v>
      </c>
      <c r="R1224" s="5">
        <v>33614</v>
      </c>
      <c r="S1224" t="s">
        <v>29</v>
      </c>
      <c r="T1224" t="s">
        <v>286</v>
      </c>
      <c r="U1224" t="s">
        <v>31</v>
      </c>
      <c r="V1224" t="s">
        <v>44</v>
      </c>
      <c r="W1224" t="s">
        <v>287</v>
      </c>
      <c r="X1224" s="9">
        <v>233.86</v>
      </c>
      <c r="Y1224">
        <v>2</v>
      </c>
      <c r="Z1224" s="12">
        <v>0.45</v>
      </c>
      <c r="AA1224" s="9">
        <v>-102.048</v>
      </c>
      <c r="AB1224" t="str">
        <f>IF(AND(SalesData[[#This Row],[Profit]]=0,SalesData[[#This Row],[Sales]]&gt;0),"Zero-Profit Order","OK")</f>
        <v>OK</v>
      </c>
      <c r="AC1224" s="9">
        <f>IFERROR(SalesData[[#This Row],[Profit]]/SalesData[[#This Row],[Sales]],0)</f>
        <v>-0.43636363636363634</v>
      </c>
      <c r="AE1224"/>
    </row>
    <row r="1225" spans="1:31" x14ac:dyDescent="0.25">
      <c r="A1225">
        <v>7441</v>
      </c>
      <c r="B1225" t="s">
        <v>3733</v>
      </c>
      <c r="C1225" s="2">
        <v>42256</v>
      </c>
      <c r="D1225" s="13">
        <v>42895</v>
      </c>
      <c r="E1225" s="8">
        <f>IF(SalesData[[#This Row],[Ship Date]]&lt;SalesData[[#This Row],[Order Date]], SalesData[[#This Row],[Ship Date]], SalesData[[#This Row],[Order Date]])</f>
        <v>42256</v>
      </c>
      <c r="F1225" s="8">
        <f>IF(SalesData[[#This Row],[Ship Date]]&lt;SalesData[[#This Row],[Order Date]], SalesData[[#This Row],[Order Date]], SalesData[[#This Row],[Ship Date]])</f>
        <v>42895</v>
      </c>
      <c r="G1225" s="11">
        <f>SalesData[[#This Row],[Shipdate fixed]] - SalesData[[#This Row],[Orderdate fixed]]</f>
        <v>639</v>
      </c>
      <c r="H1225" s="11">
        <f>YEAR(SalesData[[#This Row],[Orderdate fixed]])</f>
        <v>2015</v>
      </c>
      <c r="I1225" s="11" t="str">
        <f>"Q"&amp;ROUNDUP(MONTH(SalesData[[#This Row],[Orderdate fixed]])/3,0)</f>
        <v>Q3</v>
      </c>
      <c r="J1225" s="8" t="str">
        <f>TEXT(SalesData[[#This Row],[Orderdate fixed]],"mmm")</f>
        <v>Sep</v>
      </c>
      <c r="K1225" t="s">
        <v>38</v>
      </c>
      <c r="L1225" t="s">
        <v>1487</v>
      </c>
      <c r="M1225" s="14" t="s">
        <v>1488</v>
      </c>
      <c r="N1225" t="s">
        <v>25</v>
      </c>
      <c r="O1225" t="s">
        <v>26</v>
      </c>
      <c r="P1225" t="s">
        <v>49</v>
      </c>
      <c r="Q1225" t="s">
        <v>50</v>
      </c>
      <c r="R1225" s="5">
        <v>90049</v>
      </c>
      <c r="S1225" t="s">
        <v>51</v>
      </c>
      <c r="T1225" t="s">
        <v>1446</v>
      </c>
      <c r="U1225" t="s">
        <v>31</v>
      </c>
      <c r="V1225" t="s">
        <v>44</v>
      </c>
      <c r="W1225" t="s">
        <v>1447</v>
      </c>
      <c r="X1225" s="9">
        <v>236.52799999999999</v>
      </c>
      <c r="Y1225">
        <v>2</v>
      </c>
      <c r="Z1225" s="12">
        <v>0.2</v>
      </c>
      <c r="AA1225" s="9">
        <v>-2.9565999999999999</v>
      </c>
      <c r="AB1225" t="str">
        <f>IF(AND(SalesData[[#This Row],[Profit]]=0,SalesData[[#This Row],[Sales]]&gt;0),"Zero-Profit Order","OK")</f>
        <v>OK</v>
      </c>
      <c r="AC1225" s="9">
        <f>IFERROR(SalesData[[#This Row],[Profit]]/SalesData[[#This Row],[Sales]],0)</f>
        <v>-1.2500000000000001E-2</v>
      </c>
      <c r="AE1225"/>
    </row>
    <row r="1226" spans="1:31" x14ac:dyDescent="0.25">
      <c r="A1226">
        <v>6046</v>
      </c>
      <c r="B1226" t="s">
        <v>3342</v>
      </c>
      <c r="C1226" s="2">
        <v>41845</v>
      </c>
      <c r="D1226" s="13">
        <v>42225</v>
      </c>
      <c r="E1226" s="8">
        <f>IF(SalesData[[#This Row],[Ship Date]]&lt;SalesData[[#This Row],[Order Date]], SalesData[[#This Row],[Ship Date]], SalesData[[#This Row],[Order Date]])</f>
        <v>41845</v>
      </c>
      <c r="F1226" s="8">
        <f>IF(SalesData[[#This Row],[Ship Date]]&lt;SalesData[[#This Row],[Order Date]], SalesData[[#This Row],[Order Date]], SalesData[[#This Row],[Ship Date]])</f>
        <v>42225</v>
      </c>
      <c r="G1226" s="11">
        <f>SalesData[[#This Row],[Shipdate fixed]] - SalesData[[#This Row],[Orderdate fixed]]</f>
        <v>380</v>
      </c>
      <c r="H1226" s="11">
        <f>YEAR(SalesData[[#This Row],[Orderdate fixed]])</f>
        <v>2014</v>
      </c>
      <c r="I1226" s="11" t="str">
        <f>"Q"&amp;ROUNDUP(MONTH(SalesData[[#This Row],[Orderdate fixed]])/3,0)</f>
        <v>Q3</v>
      </c>
      <c r="J1226" s="8" t="str">
        <f>TEXT(SalesData[[#This Row],[Orderdate fixed]],"mmm")</f>
        <v>Jul</v>
      </c>
      <c r="K1226" t="s">
        <v>38</v>
      </c>
      <c r="L1226" t="s">
        <v>2039</v>
      </c>
      <c r="M1226" s="14" t="s">
        <v>2040</v>
      </c>
      <c r="N1226" t="s">
        <v>81</v>
      </c>
      <c r="O1226" t="s">
        <v>26</v>
      </c>
      <c r="P1226" t="s">
        <v>1203</v>
      </c>
      <c r="Q1226" t="s">
        <v>501</v>
      </c>
      <c r="R1226" s="5">
        <v>85705</v>
      </c>
      <c r="S1226" t="s">
        <v>51</v>
      </c>
      <c r="T1226" t="s">
        <v>1381</v>
      </c>
      <c r="U1226" t="s">
        <v>31</v>
      </c>
      <c r="V1226" t="s">
        <v>53</v>
      </c>
      <c r="W1226" t="s">
        <v>1382</v>
      </c>
      <c r="X1226" s="9">
        <v>238.15199999999999</v>
      </c>
      <c r="Y1226">
        <v>3</v>
      </c>
      <c r="Z1226" s="12">
        <v>0.2</v>
      </c>
      <c r="AA1226" s="9">
        <v>89.307000000000002</v>
      </c>
      <c r="AB1226" t="str">
        <f>IF(AND(SalesData[[#This Row],[Profit]]=0,SalesData[[#This Row],[Sales]]&gt;0),"Zero-Profit Order","OK")</f>
        <v>OK</v>
      </c>
      <c r="AC1226" s="9">
        <f>IFERROR(SalesData[[#This Row],[Profit]]/SalesData[[#This Row],[Sales]],0)</f>
        <v>0.37500000000000006</v>
      </c>
      <c r="AE1226"/>
    </row>
    <row r="1227" spans="1:31" x14ac:dyDescent="0.25">
      <c r="A1227">
        <v>130</v>
      </c>
      <c r="B1227" t="s">
        <v>198</v>
      </c>
      <c r="C1227" s="2">
        <v>42112</v>
      </c>
      <c r="D1227" s="13">
        <v>42654</v>
      </c>
      <c r="E1227" s="8">
        <f>IF(SalesData[[#This Row],[Ship Date]]&lt;SalesData[[#This Row],[Order Date]], SalesData[[#This Row],[Ship Date]], SalesData[[#This Row],[Order Date]])</f>
        <v>42112</v>
      </c>
      <c r="F1227" s="8">
        <f>IF(SalesData[[#This Row],[Ship Date]]&lt;SalesData[[#This Row],[Order Date]], SalesData[[#This Row],[Order Date]], SalesData[[#This Row],[Ship Date]])</f>
        <v>42654</v>
      </c>
      <c r="G1227" s="11">
        <f>SalesData[[#This Row],[Shipdate fixed]] - SalesData[[#This Row],[Orderdate fixed]]</f>
        <v>542</v>
      </c>
      <c r="H1227" s="11">
        <f>YEAR(SalesData[[#This Row],[Orderdate fixed]])</f>
        <v>2015</v>
      </c>
      <c r="I1227" s="11" t="str">
        <f>"Q"&amp;ROUNDUP(MONTH(SalesData[[#This Row],[Orderdate fixed]])/3,0)</f>
        <v>Q2</v>
      </c>
      <c r="J1227" s="8" t="str">
        <f>TEXT(SalesData[[#This Row],[Orderdate fixed]],"mmm")</f>
        <v>Apr</v>
      </c>
      <c r="K1227" t="s">
        <v>22</v>
      </c>
      <c r="L1227" t="s">
        <v>199</v>
      </c>
      <c r="M1227" s="14" t="s">
        <v>200</v>
      </c>
      <c r="N1227" t="s">
        <v>90</v>
      </c>
      <c r="O1227" t="s">
        <v>26</v>
      </c>
      <c r="P1227" t="s">
        <v>49</v>
      </c>
      <c r="Q1227" t="s">
        <v>50</v>
      </c>
      <c r="R1227" s="5">
        <v>90004</v>
      </c>
      <c r="S1227" t="s">
        <v>51</v>
      </c>
      <c r="T1227" t="s">
        <v>202</v>
      </c>
      <c r="U1227" t="s">
        <v>31</v>
      </c>
      <c r="V1227" t="s">
        <v>53</v>
      </c>
      <c r="W1227" t="s">
        <v>203</v>
      </c>
      <c r="X1227" s="9">
        <v>238.56</v>
      </c>
      <c r="Y1227">
        <v>3</v>
      </c>
      <c r="Z1227" s="12">
        <v>0</v>
      </c>
      <c r="AA1227" s="9">
        <v>26.241599999999998</v>
      </c>
      <c r="AB1227" t="str">
        <f>IF(AND(SalesData[[#This Row],[Profit]]=0,SalesData[[#This Row],[Sales]]&gt;0),"Zero-Profit Order","OK")</f>
        <v>OK</v>
      </c>
      <c r="AC1227" s="9">
        <f>IFERROR(SalesData[[#This Row],[Profit]]/SalesData[[#This Row],[Sales]],0)</f>
        <v>0.10999999999999999</v>
      </c>
      <c r="AE1227"/>
    </row>
    <row r="1228" spans="1:31" x14ac:dyDescent="0.25">
      <c r="A1228">
        <v>6031</v>
      </c>
      <c r="B1228" t="s">
        <v>3333</v>
      </c>
      <c r="C1228" s="2">
        <v>42344</v>
      </c>
      <c r="D1228" s="13">
        <v>42893</v>
      </c>
      <c r="E1228" s="8">
        <f>IF(SalesData[[#This Row],[Ship Date]]&lt;SalesData[[#This Row],[Order Date]], SalesData[[#This Row],[Ship Date]], SalesData[[#This Row],[Order Date]])</f>
        <v>42344</v>
      </c>
      <c r="F1228" s="8">
        <f>IF(SalesData[[#This Row],[Ship Date]]&lt;SalesData[[#This Row],[Order Date]], SalesData[[#This Row],[Order Date]], SalesData[[#This Row],[Ship Date]])</f>
        <v>42893</v>
      </c>
      <c r="G1228" s="11">
        <f>SalesData[[#This Row],[Shipdate fixed]] - SalesData[[#This Row],[Orderdate fixed]]</f>
        <v>549</v>
      </c>
      <c r="H1228" s="11">
        <f>YEAR(SalesData[[#This Row],[Orderdate fixed]])</f>
        <v>2015</v>
      </c>
      <c r="I1228" s="11" t="str">
        <f>"Q"&amp;ROUNDUP(MONTH(SalesData[[#This Row],[Orderdate fixed]])/3,0)</f>
        <v>Q4</v>
      </c>
      <c r="J1228" s="8" t="str">
        <f>TEXT(SalesData[[#This Row],[Orderdate fixed]],"mmm")</f>
        <v>Dec</v>
      </c>
      <c r="K1228" t="s">
        <v>407</v>
      </c>
      <c r="L1228" t="s">
        <v>2764</v>
      </c>
      <c r="M1228" s="14" t="s">
        <v>2765</v>
      </c>
      <c r="N1228" t="s">
        <v>25</v>
      </c>
      <c r="O1228" t="s">
        <v>26</v>
      </c>
      <c r="P1228" t="s">
        <v>987</v>
      </c>
      <c r="Q1228" t="s">
        <v>42</v>
      </c>
      <c r="R1228" s="5">
        <v>33142</v>
      </c>
      <c r="S1228" t="s">
        <v>29</v>
      </c>
      <c r="T1228" t="s">
        <v>1566</v>
      </c>
      <c r="U1228" t="s">
        <v>31</v>
      </c>
      <c r="V1228" t="s">
        <v>35</v>
      </c>
      <c r="W1228" t="s">
        <v>1567</v>
      </c>
      <c r="X1228" s="9">
        <v>239.24</v>
      </c>
      <c r="Y1228">
        <v>1</v>
      </c>
      <c r="Z1228" s="12">
        <v>0.2</v>
      </c>
      <c r="AA1228" s="9">
        <v>23.923999999999999</v>
      </c>
      <c r="AB1228" t="str">
        <f>IF(AND(SalesData[[#This Row],[Profit]]=0,SalesData[[#This Row],[Sales]]&gt;0),"Zero-Profit Order","OK")</f>
        <v>OK</v>
      </c>
      <c r="AC1228" s="9">
        <f>IFERROR(SalesData[[#This Row],[Profit]]/SalesData[[#This Row],[Sales]],0)</f>
        <v>9.9999999999999992E-2</v>
      </c>
      <c r="AE1228"/>
    </row>
    <row r="1229" spans="1:31" x14ac:dyDescent="0.25">
      <c r="A1229">
        <v>8593</v>
      </c>
      <c r="B1229" t="s">
        <v>4053</v>
      </c>
      <c r="C1229" s="2">
        <v>43202</v>
      </c>
      <c r="D1229" s="13">
        <v>42851</v>
      </c>
      <c r="E1229" s="8">
        <f>IF(SalesData[[#This Row],[Ship Date]]&lt;SalesData[[#This Row],[Order Date]], SalesData[[#This Row],[Ship Date]], SalesData[[#This Row],[Order Date]])</f>
        <v>42851</v>
      </c>
      <c r="F1229" s="8">
        <f>IF(SalesData[[#This Row],[Ship Date]]&lt;SalesData[[#This Row],[Order Date]], SalesData[[#This Row],[Order Date]], SalesData[[#This Row],[Ship Date]])</f>
        <v>43202</v>
      </c>
      <c r="G1229" s="11">
        <f>SalesData[[#This Row],[Shipdate fixed]] - SalesData[[#This Row],[Orderdate fixed]]</f>
        <v>351</v>
      </c>
      <c r="H1229" s="11">
        <f>YEAR(SalesData[[#This Row],[Orderdate fixed]])</f>
        <v>2017</v>
      </c>
      <c r="I1229" s="11" t="str">
        <f>"Q"&amp;ROUNDUP(MONTH(SalesData[[#This Row],[Orderdate fixed]])/3,0)</f>
        <v>Q2</v>
      </c>
      <c r="J1229" s="8" t="str">
        <f>TEXT(SalesData[[#This Row],[Orderdate fixed]],"mmm")</f>
        <v>Apr</v>
      </c>
      <c r="K1229" t="s">
        <v>78</v>
      </c>
      <c r="L1229" t="s">
        <v>39</v>
      </c>
      <c r="M1229" s="14" t="s">
        <v>40</v>
      </c>
      <c r="N1229" t="s">
        <v>25</v>
      </c>
      <c r="O1229" t="s">
        <v>26</v>
      </c>
      <c r="P1229" t="s">
        <v>4054</v>
      </c>
      <c r="Q1229" t="s">
        <v>165</v>
      </c>
      <c r="R1229" s="5">
        <v>80634</v>
      </c>
      <c r="S1229" t="s">
        <v>51</v>
      </c>
      <c r="T1229" t="s">
        <v>3024</v>
      </c>
      <c r="U1229" t="s">
        <v>31</v>
      </c>
      <c r="V1229" t="s">
        <v>53</v>
      </c>
      <c r="W1229" t="s">
        <v>3025</v>
      </c>
      <c r="X1229" s="9">
        <v>11.664</v>
      </c>
      <c r="Y1229">
        <v>3</v>
      </c>
      <c r="Z1229" s="12">
        <v>0.2</v>
      </c>
      <c r="AA1229" s="9">
        <v>3.3534000000000002</v>
      </c>
      <c r="AB1229" t="str">
        <f>IF(AND(SalesData[[#This Row],[Profit]]=0,SalesData[[#This Row],[Sales]]&gt;0),"Zero-Profit Order","OK")</f>
        <v>OK</v>
      </c>
      <c r="AC1229" s="9">
        <f>IFERROR(SalesData[[#This Row],[Profit]]/SalesData[[#This Row],[Sales]],0)</f>
        <v>0.28750000000000003</v>
      </c>
      <c r="AE1229"/>
    </row>
    <row r="1230" spans="1:31" x14ac:dyDescent="0.25">
      <c r="A1230">
        <v>8157</v>
      </c>
      <c r="B1230" t="s">
        <v>3936</v>
      </c>
      <c r="C1230" s="2">
        <v>42065</v>
      </c>
      <c r="D1230" s="13">
        <v>42623</v>
      </c>
      <c r="E1230" s="8">
        <f>IF(SalesData[[#This Row],[Ship Date]]&lt;SalesData[[#This Row],[Order Date]], SalesData[[#This Row],[Ship Date]], SalesData[[#This Row],[Order Date]])</f>
        <v>42065</v>
      </c>
      <c r="F1230" s="8">
        <f>IF(SalesData[[#This Row],[Ship Date]]&lt;SalesData[[#This Row],[Order Date]], SalesData[[#This Row],[Order Date]], SalesData[[#This Row],[Ship Date]])</f>
        <v>42623</v>
      </c>
      <c r="G1230" s="11">
        <f>SalesData[[#This Row],[Shipdate fixed]] - SalesData[[#This Row],[Orderdate fixed]]</f>
        <v>558</v>
      </c>
      <c r="H1230" s="11">
        <f>YEAR(SalesData[[#This Row],[Orderdate fixed]])</f>
        <v>2015</v>
      </c>
      <c r="I1230" s="11" t="str">
        <f>"Q"&amp;ROUNDUP(MONTH(SalesData[[#This Row],[Orderdate fixed]])/3,0)</f>
        <v>Q1</v>
      </c>
      <c r="J1230" s="8" t="str">
        <f>TEXT(SalesData[[#This Row],[Orderdate fixed]],"mmm")</f>
        <v>Mar</v>
      </c>
      <c r="K1230" t="s">
        <v>38</v>
      </c>
      <c r="L1230" t="s">
        <v>760</v>
      </c>
      <c r="M1230" s="14" t="s">
        <v>761</v>
      </c>
      <c r="N1230" t="s">
        <v>25</v>
      </c>
      <c r="O1230" t="s">
        <v>26</v>
      </c>
      <c r="P1230" t="s">
        <v>2735</v>
      </c>
      <c r="Q1230" t="s">
        <v>1070</v>
      </c>
      <c r="R1230" s="5">
        <v>21215</v>
      </c>
      <c r="S1230" t="s">
        <v>62</v>
      </c>
      <c r="T1230" t="s">
        <v>1235</v>
      </c>
      <c r="U1230" t="s">
        <v>31</v>
      </c>
      <c r="V1230" t="s">
        <v>44</v>
      </c>
      <c r="W1230" t="s">
        <v>1236</v>
      </c>
      <c r="X1230" s="9">
        <v>239.37200000000001</v>
      </c>
      <c r="Y1230">
        <v>2</v>
      </c>
      <c r="Z1230" s="12">
        <v>0.3</v>
      </c>
      <c r="AA1230" s="9">
        <v>-23.937200000000001</v>
      </c>
      <c r="AB1230" t="str">
        <f>IF(AND(SalesData[[#This Row],[Profit]]=0,SalesData[[#This Row],[Sales]]&gt;0),"Zero-Profit Order","OK")</f>
        <v>OK</v>
      </c>
      <c r="AC1230" s="9">
        <f>IFERROR(SalesData[[#This Row],[Profit]]/SalesData[[#This Row],[Sales]],0)</f>
        <v>-9.9999999999999992E-2</v>
      </c>
      <c r="AE1230"/>
    </row>
    <row r="1231" spans="1:31" x14ac:dyDescent="0.25">
      <c r="A1231">
        <v>5859</v>
      </c>
      <c r="B1231" t="s">
        <v>3285</v>
      </c>
      <c r="C1231" s="2">
        <v>42295</v>
      </c>
      <c r="D1231" s="13">
        <v>42925</v>
      </c>
      <c r="E1231" s="8">
        <f>IF(SalesData[[#This Row],[Ship Date]]&lt;SalesData[[#This Row],[Order Date]], SalesData[[#This Row],[Ship Date]], SalesData[[#This Row],[Order Date]])</f>
        <v>42295</v>
      </c>
      <c r="F1231" s="8">
        <f>IF(SalesData[[#This Row],[Ship Date]]&lt;SalesData[[#This Row],[Order Date]], SalesData[[#This Row],[Order Date]], SalesData[[#This Row],[Ship Date]])</f>
        <v>42925</v>
      </c>
      <c r="G1231" s="11">
        <f>SalesData[[#This Row],[Shipdate fixed]] - SalesData[[#This Row],[Orderdate fixed]]</f>
        <v>630</v>
      </c>
      <c r="H1231" s="11">
        <f>YEAR(SalesData[[#This Row],[Orderdate fixed]])</f>
        <v>2015</v>
      </c>
      <c r="I1231" s="11" t="str">
        <f>"Q"&amp;ROUNDUP(MONTH(SalesData[[#This Row],[Orderdate fixed]])/3,0)</f>
        <v>Q4</v>
      </c>
      <c r="J1231" s="8" t="str">
        <f>TEXT(SalesData[[#This Row],[Orderdate fixed]],"mmm")</f>
        <v>Oct</v>
      </c>
      <c r="K1231" t="s">
        <v>22</v>
      </c>
      <c r="L1231" t="s">
        <v>2818</v>
      </c>
      <c r="M1231" s="14" t="s">
        <v>2819</v>
      </c>
      <c r="N1231" t="s">
        <v>25</v>
      </c>
      <c r="O1231" t="s">
        <v>26</v>
      </c>
      <c r="P1231" t="s">
        <v>490</v>
      </c>
      <c r="Q1231" t="s">
        <v>50</v>
      </c>
      <c r="R1231" s="5">
        <v>94521</v>
      </c>
      <c r="S1231" t="s">
        <v>51</v>
      </c>
      <c r="T1231" t="s">
        <v>2603</v>
      </c>
      <c r="U1231" t="s">
        <v>31</v>
      </c>
      <c r="V1231" t="s">
        <v>32</v>
      </c>
      <c r="W1231" t="s">
        <v>2604</v>
      </c>
      <c r="X1231" s="9">
        <v>239.666</v>
      </c>
      <c r="Y1231">
        <v>2</v>
      </c>
      <c r="Z1231" s="12">
        <v>0.15</v>
      </c>
      <c r="AA1231" s="9">
        <v>14.098000000000001</v>
      </c>
      <c r="AB1231" t="str">
        <f>IF(AND(SalesData[[#This Row],[Profit]]=0,SalesData[[#This Row],[Sales]]&gt;0),"Zero-Profit Order","OK")</f>
        <v>OK</v>
      </c>
      <c r="AC1231" s="9">
        <f>IFERROR(SalesData[[#This Row],[Profit]]/SalesData[[#This Row],[Sales]],0)</f>
        <v>5.8823529411764712E-2</v>
      </c>
      <c r="AE1231"/>
    </row>
    <row r="1232" spans="1:31" x14ac:dyDescent="0.25">
      <c r="A1232">
        <v>2239</v>
      </c>
      <c r="B1232" t="s">
        <v>1762</v>
      </c>
      <c r="C1232" s="2">
        <v>43186</v>
      </c>
      <c r="D1232" s="13">
        <v>42851</v>
      </c>
      <c r="E1232" s="8">
        <f>IF(SalesData[[#This Row],[Ship Date]]&lt;SalesData[[#This Row],[Order Date]], SalesData[[#This Row],[Ship Date]], SalesData[[#This Row],[Order Date]])</f>
        <v>42851</v>
      </c>
      <c r="F1232" s="8">
        <f>IF(SalesData[[#This Row],[Ship Date]]&lt;SalesData[[#This Row],[Order Date]], SalesData[[#This Row],[Order Date]], SalesData[[#This Row],[Ship Date]])</f>
        <v>43186</v>
      </c>
      <c r="G1232" s="11">
        <f>SalesData[[#This Row],[Shipdate fixed]] - SalesData[[#This Row],[Orderdate fixed]]</f>
        <v>335</v>
      </c>
      <c r="H1232" s="11">
        <f>YEAR(SalesData[[#This Row],[Orderdate fixed]])</f>
        <v>2017</v>
      </c>
      <c r="I1232" s="11" t="str">
        <f>"Q"&amp;ROUNDUP(MONTH(SalesData[[#This Row],[Orderdate fixed]])/3,0)</f>
        <v>Q2</v>
      </c>
      <c r="J1232" s="8" t="str">
        <f>TEXT(SalesData[[#This Row],[Orderdate fixed]],"mmm")</f>
        <v>Apr</v>
      </c>
      <c r="K1232" t="s">
        <v>38</v>
      </c>
      <c r="L1232" t="s">
        <v>1763</v>
      </c>
      <c r="M1232" s="14" t="s">
        <v>1764</v>
      </c>
      <c r="N1232" t="s">
        <v>90</v>
      </c>
      <c r="O1232" t="s">
        <v>26</v>
      </c>
      <c r="P1232" t="s">
        <v>120</v>
      </c>
      <c r="Q1232" t="s">
        <v>121</v>
      </c>
      <c r="R1232" s="5">
        <v>60610</v>
      </c>
      <c r="S1232" t="s">
        <v>84</v>
      </c>
      <c r="T1232" t="s">
        <v>1765</v>
      </c>
      <c r="U1232" t="s">
        <v>31</v>
      </c>
      <c r="V1232" t="s">
        <v>53</v>
      </c>
      <c r="W1232" t="s">
        <v>1766</v>
      </c>
      <c r="X1232" s="9">
        <v>44.4</v>
      </c>
      <c r="Y1232">
        <v>2</v>
      </c>
      <c r="Z1232" s="12">
        <v>0.6</v>
      </c>
      <c r="AA1232" s="9">
        <v>-52.17</v>
      </c>
      <c r="AB1232" t="str">
        <f>IF(AND(SalesData[[#This Row],[Profit]]=0,SalesData[[#This Row],[Sales]]&gt;0),"Zero-Profit Order","OK")</f>
        <v>OK</v>
      </c>
      <c r="AC1232" s="9">
        <f>IFERROR(SalesData[[#This Row],[Profit]]/SalesData[[#This Row],[Sales]],0)</f>
        <v>-1.175</v>
      </c>
      <c r="AE1232"/>
    </row>
    <row r="1233" spans="1:31" x14ac:dyDescent="0.25">
      <c r="A1233">
        <v>6602</v>
      </c>
      <c r="B1233" t="s">
        <v>3498</v>
      </c>
      <c r="C1233" s="2">
        <v>41667</v>
      </c>
      <c r="D1233" s="13">
        <v>41832</v>
      </c>
      <c r="E1233" s="8">
        <f>IF(SalesData[[#This Row],[Ship Date]]&lt;SalesData[[#This Row],[Order Date]], SalesData[[#This Row],[Ship Date]], SalesData[[#This Row],[Order Date]])</f>
        <v>41667</v>
      </c>
      <c r="F1233" s="8">
        <f>IF(SalesData[[#This Row],[Ship Date]]&lt;SalesData[[#This Row],[Order Date]], SalesData[[#This Row],[Order Date]], SalesData[[#This Row],[Ship Date]])</f>
        <v>41832</v>
      </c>
      <c r="G1233" s="11">
        <f>SalesData[[#This Row],[Shipdate fixed]] - SalesData[[#This Row],[Orderdate fixed]]</f>
        <v>165</v>
      </c>
      <c r="H1233" s="11">
        <f>YEAR(SalesData[[#This Row],[Orderdate fixed]])</f>
        <v>2014</v>
      </c>
      <c r="I1233" s="11" t="str">
        <f>"Q"&amp;ROUNDUP(MONTH(SalesData[[#This Row],[Orderdate fixed]])/3,0)</f>
        <v>Q1</v>
      </c>
      <c r="J1233" s="8" t="str">
        <f>TEXT(SalesData[[#This Row],[Orderdate fixed]],"mmm")</f>
        <v>Jan</v>
      </c>
      <c r="K1233" t="s">
        <v>38</v>
      </c>
      <c r="L1233" t="s">
        <v>3499</v>
      </c>
      <c r="M1233" s="14" t="s">
        <v>3500</v>
      </c>
      <c r="N1233" t="s">
        <v>81</v>
      </c>
      <c r="O1233" t="s">
        <v>26</v>
      </c>
      <c r="P1233" t="s">
        <v>2503</v>
      </c>
      <c r="Q1233" t="s">
        <v>1070</v>
      </c>
      <c r="R1233" s="5">
        <v>20735</v>
      </c>
      <c r="S1233" t="s">
        <v>62</v>
      </c>
      <c r="T1233" t="s">
        <v>1494</v>
      </c>
      <c r="U1233" t="s">
        <v>31</v>
      </c>
      <c r="V1233" t="s">
        <v>35</v>
      </c>
      <c r="W1233" t="s">
        <v>1495</v>
      </c>
      <c r="X1233" s="9">
        <v>239.84</v>
      </c>
      <c r="Y1233">
        <v>8</v>
      </c>
      <c r="Z1233" s="12">
        <v>0</v>
      </c>
      <c r="AA1233" s="9">
        <v>64.756799999999998</v>
      </c>
      <c r="AB1233" t="str">
        <f>IF(AND(SalesData[[#This Row],[Profit]]=0,SalesData[[#This Row],[Sales]]&gt;0),"Zero-Profit Order","OK")</f>
        <v>OK</v>
      </c>
      <c r="AC1233" s="9">
        <f>IFERROR(SalesData[[#This Row],[Profit]]/SalesData[[#This Row],[Sales]],0)</f>
        <v>0.26999999999999996</v>
      </c>
      <c r="AE1233"/>
    </row>
    <row r="1234" spans="1:31" x14ac:dyDescent="0.25">
      <c r="A1234">
        <v>5518</v>
      </c>
      <c r="B1234" t="s">
        <v>3165</v>
      </c>
      <c r="C1234" s="2">
        <v>42321</v>
      </c>
      <c r="D1234" s="13">
        <v>42990</v>
      </c>
      <c r="E1234" s="8">
        <f>IF(SalesData[[#This Row],[Ship Date]]&lt;SalesData[[#This Row],[Order Date]], SalesData[[#This Row],[Ship Date]], SalesData[[#This Row],[Order Date]])</f>
        <v>42321</v>
      </c>
      <c r="F1234" s="8">
        <f>IF(SalesData[[#This Row],[Ship Date]]&lt;SalesData[[#This Row],[Order Date]], SalesData[[#This Row],[Order Date]], SalesData[[#This Row],[Ship Date]])</f>
        <v>42990</v>
      </c>
      <c r="G1234" s="11">
        <f>SalesData[[#This Row],[Shipdate fixed]] - SalesData[[#This Row],[Orderdate fixed]]</f>
        <v>669</v>
      </c>
      <c r="H1234" s="11">
        <f>YEAR(SalesData[[#This Row],[Orderdate fixed]])</f>
        <v>2015</v>
      </c>
      <c r="I1234" s="11" t="str">
        <f>"Q"&amp;ROUNDUP(MONTH(SalesData[[#This Row],[Orderdate fixed]])/3,0)</f>
        <v>Q4</v>
      </c>
      <c r="J1234" s="8" t="str">
        <f>TEXT(SalesData[[#This Row],[Orderdate fixed]],"mmm")</f>
        <v>Nov</v>
      </c>
      <c r="K1234" t="s">
        <v>38</v>
      </c>
      <c r="L1234" t="s">
        <v>3166</v>
      </c>
      <c r="M1234" s="14" t="s">
        <v>3167</v>
      </c>
      <c r="N1234" t="s">
        <v>81</v>
      </c>
      <c r="O1234" t="s">
        <v>26</v>
      </c>
      <c r="P1234" t="s">
        <v>60</v>
      </c>
      <c r="Q1234" t="s">
        <v>61</v>
      </c>
      <c r="R1234" s="5">
        <v>19134</v>
      </c>
      <c r="S1234" t="s">
        <v>62</v>
      </c>
      <c r="T1234" t="s">
        <v>1083</v>
      </c>
      <c r="U1234" t="s">
        <v>31</v>
      </c>
      <c r="V1234" t="s">
        <v>35</v>
      </c>
      <c r="W1234" t="s">
        <v>1084</v>
      </c>
      <c r="X1234" s="9">
        <v>239.96</v>
      </c>
      <c r="Y1234">
        <v>10</v>
      </c>
      <c r="Z1234" s="12">
        <v>0.3</v>
      </c>
      <c r="AA1234" s="9">
        <v>-10.284000000000001</v>
      </c>
      <c r="AB1234" t="str">
        <f>IF(AND(SalesData[[#This Row],[Profit]]=0,SalesData[[#This Row],[Sales]]&gt;0),"Zero-Profit Order","OK")</f>
        <v>OK</v>
      </c>
      <c r="AC1234" s="9">
        <f>IFERROR(SalesData[[#This Row],[Profit]]/SalesData[[#This Row],[Sales]],0)</f>
        <v>-4.2857142857142858E-2</v>
      </c>
      <c r="AE1234"/>
    </row>
    <row r="1235" spans="1:31" x14ac:dyDescent="0.25">
      <c r="A1235">
        <v>1387</v>
      </c>
      <c r="B1235" t="s">
        <v>1220</v>
      </c>
      <c r="C1235" s="2">
        <v>42076</v>
      </c>
      <c r="D1235" s="13">
        <v>42492</v>
      </c>
      <c r="E1235" s="8">
        <f>IF(SalesData[[#This Row],[Ship Date]]&lt;SalesData[[#This Row],[Order Date]], SalesData[[#This Row],[Ship Date]], SalesData[[#This Row],[Order Date]])</f>
        <v>42076</v>
      </c>
      <c r="F1235" s="8">
        <f>IF(SalesData[[#This Row],[Ship Date]]&lt;SalesData[[#This Row],[Order Date]], SalesData[[#This Row],[Order Date]], SalesData[[#This Row],[Ship Date]])</f>
        <v>42492</v>
      </c>
      <c r="G1235" s="11">
        <f>SalesData[[#This Row],[Shipdate fixed]] - SalesData[[#This Row],[Orderdate fixed]]</f>
        <v>416</v>
      </c>
      <c r="H1235" s="11">
        <f>YEAR(SalesData[[#This Row],[Orderdate fixed]])</f>
        <v>2015</v>
      </c>
      <c r="I1235" s="11" t="str">
        <f>"Q"&amp;ROUNDUP(MONTH(SalesData[[#This Row],[Orderdate fixed]])/3,0)</f>
        <v>Q1</v>
      </c>
      <c r="J1235" s="8" t="str">
        <f>TEXT(SalesData[[#This Row],[Orderdate fixed]],"mmm")</f>
        <v>Mar</v>
      </c>
      <c r="K1235" t="s">
        <v>407</v>
      </c>
      <c r="L1235" t="s">
        <v>1221</v>
      </c>
      <c r="M1235" s="14" t="s">
        <v>1222</v>
      </c>
      <c r="N1235" t="s">
        <v>90</v>
      </c>
      <c r="O1235" t="s">
        <v>26</v>
      </c>
      <c r="P1235" t="s">
        <v>1223</v>
      </c>
      <c r="Q1235" t="s">
        <v>648</v>
      </c>
      <c r="R1235" s="5">
        <v>30080</v>
      </c>
      <c r="S1235" t="s">
        <v>29</v>
      </c>
      <c r="T1235" t="s">
        <v>691</v>
      </c>
      <c r="U1235" t="s">
        <v>31</v>
      </c>
      <c r="V1235" t="s">
        <v>32</v>
      </c>
      <c r="W1235" t="s">
        <v>692</v>
      </c>
      <c r="X1235" s="9">
        <v>239.98</v>
      </c>
      <c r="Y1235">
        <v>2</v>
      </c>
      <c r="Z1235" s="12">
        <v>0</v>
      </c>
      <c r="AA1235" s="9">
        <v>52.7956</v>
      </c>
      <c r="AB1235" t="str">
        <f>IF(AND(SalesData[[#This Row],[Profit]]=0,SalesData[[#This Row],[Sales]]&gt;0),"Zero-Profit Order","OK")</f>
        <v>OK</v>
      </c>
      <c r="AC1235" s="9">
        <f>IFERROR(SalesData[[#This Row],[Profit]]/SalesData[[#This Row],[Sales]],0)</f>
        <v>0.22</v>
      </c>
      <c r="AE1235"/>
    </row>
    <row r="1236" spans="1:31" x14ac:dyDescent="0.25">
      <c r="A1236">
        <v>3027</v>
      </c>
      <c r="B1236" t="s">
        <v>2231</v>
      </c>
      <c r="C1236" s="2">
        <v>43196</v>
      </c>
      <c r="D1236" s="13">
        <v>42851</v>
      </c>
      <c r="E1236" s="8">
        <f>IF(SalesData[[#This Row],[Ship Date]]&lt;SalesData[[#This Row],[Order Date]], SalesData[[#This Row],[Ship Date]], SalesData[[#This Row],[Order Date]])</f>
        <v>42851</v>
      </c>
      <c r="F1236" s="8">
        <f>IF(SalesData[[#This Row],[Ship Date]]&lt;SalesData[[#This Row],[Order Date]], SalesData[[#This Row],[Order Date]], SalesData[[#This Row],[Ship Date]])</f>
        <v>43196</v>
      </c>
      <c r="G1236" s="11">
        <f>SalesData[[#This Row],[Shipdate fixed]] - SalesData[[#This Row],[Orderdate fixed]]</f>
        <v>345</v>
      </c>
      <c r="H1236" s="11">
        <f>YEAR(SalesData[[#This Row],[Orderdate fixed]])</f>
        <v>2017</v>
      </c>
      <c r="I1236" s="11" t="str">
        <f>"Q"&amp;ROUNDUP(MONTH(SalesData[[#This Row],[Orderdate fixed]])/3,0)</f>
        <v>Q2</v>
      </c>
      <c r="J1236" s="8" t="str">
        <f>TEXT(SalesData[[#This Row],[Orderdate fixed]],"mmm")</f>
        <v>Apr</v>
      </c>
      <c r="K1236" t="s">
        <v>38</v>
      </c>
      <c r="L1236" t="s">
        <v>640</v>
      </c>
      <c r="M1236" s="14" t="s">
        <v>641</v>
      </c>
      <c r="N1236" t="s">
        <v>90</v>
      </c>
      <c r="O1236" t="s">
        <v>26</v>
      </c>
      <c r="P1236" t="s">
        <v>60</v>
      </c>
      <c r="Q1236" t="s">
        <v>61</v>
      </c>
      <c r="R1236" s="5">
        <v>19140</v>
      </c>
      <c r="S1236" t="s">
        <v>62</v>
      </c>
      <c r="T1236" t="s">
        <v>1372</v>
      </c>
      <c r="U1236" t="s">
        <v>31</v>
      </c>
      <c r="V1236" t="s">
        <v>53</v>
      </c>
      <c r="W1236" t="s">
        <v>1373</v>
      </c>
      <c r="X1236" s="9">
        <v>254.352</v>
      </c>
      <c r="Y1236">
        <v>3</v>
      </c>
      <c r="Z1236" s="12">
        <v>0.2</v>
      </c>
      <c r="AA1236" s="9">
        <v>0</v>
      </c>
      <c r="AB1236" t="str">
        <f>IF(AND(SalesData[[#This Row],[Profit]]=0,SalesData[[#This Row],[Sales]]&gt;0),"Zero-Profit Order","OK")</f>
        <v>Zero-Profit Order</v>
      </c>
      <c r="AC1236" s="9">
        <f>IFERROR(SalesData[[#This Row],[Profit]]/SalesData[[#This Row],[Sales]],0)</f>
        <v>0</v>
      </c>
      <c r="AE1236"/>
    </row>
    <row r="1237" spans="1:31" x14ac:dyDescent="0.25">
      <c r="A1237">
        <v>3409</v>
      </c>
      <c r="B1237" t="s">
        <v>2419</v>
      </c>
      <c r="C1237" s="2">
        <v>43199</v>
      </c>
      <c r="D1237" s="13">
        <v>41756</v>
      </c>
      <c r="E1237" s="8">
        <f>IF(SalesData[[#This Row],[Ship Date]]&lt;SalesData[[#This Row],[Order Date]], SalesData[[#This Row],[Ship Date]], SalesData[[#This Row],[Order Date]])</f>
        <v>41756</v>
      </c>
      <c r="F1237" s="8">
        <f>IF(SalesData[[#This Row],[Ship Date]]&lt;SalesData[[#This Row],[Order Date]], SalesData[[#This Row],[Order Date]], SalesData[[#This Row],[Ship Date]])</f>
        <v>43199</v>
      </c>
      <c r="G1237" s="11">
        <f>SalesData[[#This Row],[Shipdate fixed]] - SalesData[[#This Row],[Orderdate fixed]]</f>
        <v>1443</v>
      </c>
      <c r="H1237" s="11">
        <f>YEAR(SalesData[[#This Row],[Orderdate fixed]])</f>
        <v>2014</v>
      </c>
      <c r="I1237" s="11" t="str">
        <f>"Q"&amp;ROUNDUP(MONTH(SalesData[[#This Row],[Orderdate fixed]])/3,0)</f>
        <v>Q2</v>
      </c>
      <c r="J1237" s="8" t="str">
        <f>TEXT(SalesData[[#This Row],[Orderdate fixed]],"mmm")</f>
        <v>Apr</v>
      </c>
      <c r="K1237" t="s">
        <v>38</v>
      </c>
      <c r="L1237" t="s">
        <v>2420</v>
      </c>
      <c r="M1237" s="14" t="s">
        <v>2421</v>
      </c>
      <c r="N1237" t="s">
        <v>90</v>
      </c>
      <c r="O1237" t="s">
        <v>26</v>
      </c>
      <c r="P1237" t="s">
        <v>329</v>
      </c>
      <c r="Q1237" t="s">
        <v>215</v>
      </c>
      <c r="R1237" s="5">
        <v>43229</v>
      </c>
      <c r="S1237" t="s">
        <v>62</v>
      </c>
      <c r="T1237" t="s">
        <v>958</v>
      </c>
      <c r="U1237" t="s">
        <v>31</v>
      </c>
      <c r="V1237" t="s">
        <v>53</v>
      </c>
      <c r="W1237" t="s">
        <v>959</v>
      </c>
      <c r="X1237" s="9">
        <v>22.335999999999999</v>
      </c>
      <c r="Y1237">
        <v>4</v>
      </c>
      <c r="Z1237" s="12">
        <v>0.2</v>
      </c>
      <c r="AA1237" s="9">
        <v>7.8175999999999997</v>
      </c>
      <c r="AB1237" t="str">
        <f>IF(AND(SalesData[[#This Row],[Profit]]=0,SalesData[[#This Row],[Sales]]&gt;0),"Zero-Profit Order","OK")</f>
        <v>OK</v>
      </c>
      <c r="AC1237" s="9">
        <f>IFERROR(SalesData[[#This Row],[Profit]]/SalesData[[#This Row],[Sales]],0)</f>
        <v>0.35000000000000003</v>
      </c>
      <c r="AE1237"/>
    </row>
    <row r="1238" spans="1:31" x14ac:dyDescent="0.25">
      <c r="A1238">
        <v>5973</v>
      </c>
      <c r="B1238" t="s">
        <v>3314</v>
      </c>
      <c r="C1238" s="2">
        <v>42340</v>
      </c>
      <c r="D1238" s="13">
        <v>43041</v>
      </c>
      <c r="E1238" s="8">
        <f>IF(SalesData[[#This Row],[Ship Date]]&lt;SalesData[[#This Row],[Order Date]], SalesData[[#This Row],[Ship Date]], SalesData[[#This Row],[Order Date]])</f>
        <v>42340</v>
      </c>
      <c r="F1238" s="8">
        <f>IF(SalesData[[#This Row],[Ship Date]]&lt;SalesData[[#This Row],[Order Date]], SalesData[[#This Row],[Order Date]], SalesData[[#This Row],[Ship Date]])</f>
        <v>43041</v>
      </c>
      <c r="G1238" s="11">
        <f>SalesData[[#This Row],[Shipdate fixed]] - SalesData[[#This Row],[Orderdate fixed]]</f>
        <v>701</v>
      </c>
      <c r="H1238" s="11">
        <f>YEAR(SalesData[[#This Row],[Orderdate fixed]])</f>
        <v>2015</v>
      </c>
      <c r="I1238" s="11" t="str">
        <f>"Q"&amp;ROUNDUP(MONTH(SalesData[[#This Row],[Orderdate fixed]])/3,0)</f>
        <v>Q4</v>
      </c>
      <c r="J1238" s="8" t="str">
        <f>TEXT(SalesData[[#This Row],[Orderdate fixed]],"mmm")</f>
        <v>Dec</v>
      </c>
      <c r="K1238" t="s">
        <v>38</v>
      </c>
      <c r="L1238" t="s">
        <v>3315</v>
      </c>
      <c r="M1238" s="14" t="s">
        <v>3316</v>
      </c>
      <c r="N1238" t="s">
        <v>25</v>
      </c>
      <c r="O1238" t="s">
        <v>26</v>
      </c>
      <c r="P1238" t="s">
        <v>158</v>
      </c>
      <c r="Q1238" t="s">
        <v>109</v>
      </c>
      <c r="R1238" s="5">
        <v>10024</v>
      </c>
      <c r="S1238" t="s">
        <v>62</v>
      </c>
      <c r="T1238" t="s">
        <v>980</v>
      </c>
      <c r="U1238" t="s">
        <v>31</v>
      </c>
      <c r="V1238" t="s">
        <v>32</v>
      </c>
      <c r="W1238" t="s">
        <v>981</v>
      </c>
      <c r="X1238" s="9">
        <v>240.78399999999999</v>
      </c>
      <c r="Y1238">
        <v>1</v>
      </c>
      <c r="Z1238" s="12">
        <v>0.2</v>
      </c>
      <c r="AA1238" s="9">
        <v>30.097999999999999</v>
      </c>
      <c r="AB1238" t="str">
        <f>IF(AND(SalesData[[#This Row],[Profit]]=0,SalesData[[#This Row],[Sales]]&gt;0),"Zero-Profit Order","OK")</f>
        <v>OK</v>
      </c>
      <c r="AC1238" s="9">
        <f>IFERROR(SalesData[[#This Row],[Profit]]/SalesData[[#This Row],[Sales]],0)</f>
        <v>0.125</v>
      </c>
      <c r="AE1238"/>
    </row>
    <row r="1239" spans="1:31" x14ac:dyDescent="0.25">
      <c r="A1239">
        <v>3406</v>
      </c>
      <c r="B1239" t="s">
        <v>2419</v>
      </c>
      <c r="C1239" s="2">
        <v>43197</v>
      </c>
      <c r="D1239" s="13">
        <v>41756</v>
      </c>
      <c r="E1239" s="8">
        <f>IF(SalesData[[#This Row],[Ship Date]]&lt;SalesData[[#This Row],[Order Date]], SalesData[[#This Row],[Ship Date]], SalesData[[#This Row],[Order Date]])</f>
        <v>41756</v>
      </c>
      <c r="F1239" s="8">
        <f>IF(SalesData[[#This Row],[Ship Date]]&lt;SalesData[[#This Row],[Order Date]], SalesData[[#This Row],[Order Date]], SalesData[[#This Row],[Ship Date]])</f>
        <v>43197</v>
      </c>
      <c r="G1239" s="11">
        <f>SalesData[[#This Row],[Shipdate fixed]] - SalesData[[#This Row],[Orderdate fixed]]</f>
        <v>1441</v>
      </c>
      <c r="H1239" s="11">
        <f>YEAR(SalesData[[#This Row],[Orderdate fixed]])</f>
        <v>2014</v>
      </c>
      <c r="I1239" s="11" t="str">
        <f>"Q"&amp;ROUNDUP(MONTH(SalesData[[#This Row],[Orderdate fixed]])/3,0)</f>
        <v>Q2</v>
      </c>
      <c r="J1239" s="8" t="str">
        <f>TEXT(SalesData[[#This Row],[Orderdate fixed]],"mmm")</f>
        <v>Apr</v>
      </c>
      <c r="K1239" t="s">
        <v>38</v>
      </c>
      <c r="L1239" t="s">
        <v>2420</v>
      </c>
      <c r="M1239" s="14" t="s">
        <v>2421</v>
      </c>
      <c r="N1239" t="s">
        <v>90</v>
      </c>
      <c r="O1239" t="s">
        <v>26</v>
      </c>
      <c r="P1239" t="s">
        <v>329</v>
      </c>
      <c r="Q1239" t="s">
        <v>215</v>
      </c>
      <c r="R1239" s="5">
        <v>43229</v>
      </c>
      <c r="S1239" t="s">
        <v>62</v>
      </c>
      <c r="T1239" t="s">
        <v>311</v>
      </c>
      <c r="U1239" t="s">
        <v>31</v>
      </c>
      <c r="V1239" t="s">
        <v>35</v>
      </c>
      <c r="W1239" t="s">
        <v>312</v>
      </c>
      <c r="X1239" s="9">
        <v>281.37200000000001</v>
      </c>
      <c r="Y1239">
        <v>2</v>
      </c>
      <c r="Z1239" s="12">
        <v>0.3</v>
      </c>
      <c r="AA1239" s="9">
        <v>-12.0588</v>
      </c>
      <c r="AB1239" t="str">
        <f>IF(AND(SalesData[[#This Row],[Profit]]=0,SalesData[[#This Row],[Sales]]&gt;0),"Zero-Profit Order","OK")</f>
        <v>OK</v>
      </c>
      <c r="AC1239" s="9">
        <f>IFERROR(SalesData[[#This Row],[Profit]]/SalesData[[#This Row],[Sales]],0)</f>
        <v>-4.2857142857142858E-2</v>
      </c>
      <c r="AE1239"/>
    </row>
    <row r="1240" spans="1:31" x14ac:dyDescent="0.25">
      <c r="A1240">
        <v>3407</v>
      </c>
      <c r="B1240" t="s">
        <v>2419</v>
      </c>
      <c r="C1240" s="2">
        <v>43198</v>
      </c>
      <c r="D1240" s="13">
        <v>41756</v>
      </c>
      <c r="E1240" s="8">
        <f>IF(SalesData[[#This Row],[Ship Date]]&lt;SalesData[[#This Row],[Order Date]], SalesData[[#This Row],[Ship Date]], SalesData[[#This Row],[Order Date]])</f>
        <v>41756</v>
      </c>
      <c r="F1240" s="8">
        <f>IF(SalesData[[#This Row],[Ship Date]]&lt;SalesData[[#This Row],[Order Date]], SalesData[[#This Row],[Order Date]], SalesData[[#This Row],[Ship Date]])</f>
        <v>43198</v>
      </c>
      <c r="G1240" s="11">
        <f>SalesData[[#This Row],[Shipdate fixed]] - SalesData[[#This Row],[Orderdate fixed]]</f>
        <v>1442</v>
      </c>
      <c r="H1240" s="11">
        <f>YEAR(SalesData[[#This Row],[Orderdate fixed]])</f>
        <v>2014</v>
      </c>
      <c r="I1240" s="11" t="str">
        <f>"Q"&amp;ROUNDUP(MONTH(SalesData[[#This Row],[Orderdate fixed]])/3,0)</f>
        <v>Q2</v>
      </c>
      <c r="J1240" s="8" t="str">
        <f>TEXT(SalesData[[#This Row],[Orderdate fixed]],"mmm")</f>
        <v>Apr</v>
      </c>
      <c r="K1240" t="s">
        <v>38</v>
      </c>
      <c r="L1240" t="s">
        <v>2420</v>
      </c>
      <c r="M1240" s="14" t="s">
        <v>2421</v>
      </c>
      <c r="N1240" t="s">
        <v>90</v>
      </c>
      <c r="O1240" t="s">
        <v>26</v>
      </c>
      <c r="P1240" t="s">
        <v>329</v>
      </c>
      <c r="Q1240" t="s">
        <v>215</v>
      </c>
      <c r="R1240" s="5">
        <v>43229</v>
      </c>
      <c r="S1240" t="s">
        <v>62</v>
      </c>
      <c r="T1240" t="s">
        <v>311</v>
      </c>
      <c r="U1240" t="s">
        <v>31</v>
      </c>
      <c r="V1240" t="s">
        <v>35</v>
      </c>
      <c r="W1240" t="s">
        <v>312</v>
      </c>
      <c r="X1240" s="9">
        <v>281.37200000000001</v>
      </c>
      <c r="Y1240">
        <v>2</v>
      </c>
      <c r="Z1240" s="12">
        <v>0.3</v>
      </c>
      <c r="AA1240" s="9">
        <v>-12.0588</v>
      </c>
      <c r="AB1240" t="str">
        <f>IF(AND(SalesData[[#This Row],[Profit]]=0,SalesData[[#This Row],[Sales]]&gt;0),"Zero-Profit Order","OK")</f>
        <v>OK</v>
      </c>
      <c r="AC1240" s="9">
        <f>IFERROR(SalesData[[#This Row],[Profit]]/SalesData[[#This Row],[Sales]],0)</f>
        <v>-4.2857142857142858E-2</v>
      </c>
      <c r="AE1240"/>
    </row>
    <row r="1241" spans="1:31" x14ac:dyDescent="0.25">
      <c r="A1241">
        <v>1359</v>
      </c>
      <c r="B1241" t="s">
        <v>1192</v>
      </c>
      <c r="C1241" s="2">
        <v>43217</v>
      </c>
      <c r="D1241" s="13">
        <v>42852</v>
      </c>
      <c r="E1241" s="8">
        <f>IF(SalesData[[#This Row],[Ship Date]]&lt;SalesData[[#This Row],[Order Date]], SalesData[[#This Row],[Ship Date]], SalesData[[#This Row],[Order Date]])</f>
        <v>42852</v>
      </c>
      <c r="F1241" s="8">
        <f>IF(SalesData[[#This Row],[Ship Date]]&lt;SalesData[[#This Row],[Order Date]], SalesData[[#This Row],[Order Date]], SalesData[[#This Row],[Ship Date]])</f>
        <v>43217</v>
      </c>
      <c r="G1241" s="11">
        <f>SalesData[[#This Row],[Shipdate fixed]] - SalesData[[#This Row],[Orderdate fixed]]</f>
        <v>365</v>
      </c>
      <c r="H1241" s="11">
        <f>YEAR(SalesData[[#This Row],[Orderdate fixed]])</f>
        <v>2017</v>
      </c>
      <c r="I1241" s="11" t="str">
        <f>"Q"&amp;ROUNDUP(MONTH(SalesData[[#This Row],[Orderdate fixed]])/3,0)</f>
        <v>Q2</v>
      </c>
      <c r="J1241" s="8" t="str">
        <f>TEXT(SalesData[[#This Row],[Orderdate fixed]],"mmm")</f>
        <v>Apr</v>
      </c>
      <c r="K1241" t="s">
        <v>78</v>
      </c>
      <c r="L1241" t="s">
        <v>1193</v>
      </c>
      <c r="M1241" s="14" t="s">
        <v>1194</v>
      </c>
      <c r="N1241" t="s">
        <v>25</v>
      </c>
      <c r="O1241" t="s">
        <v>26</v>
      </c>
      <c r="P1241" t="s">
        <v>576</v>
      </c>
      <c r="Q1241" t="s">
        <v>83</v>
      </c>
      <c r="R1241" s="5">
        <v>76106</v>
      </c>
      <c r="S1241" t="s">
        <v>84</v>
      </c>
      <c r="T1241" t="s">
        <v>631</v>
      </c>
      <c r="U1241" t="s">
        <v>31</v>
      </c>
      <c r="V1241" t="s">
        <v>53</v>
      </c>
      <c r="W1241" t="s">
        <v>632</v>
      </c>
      <c r="X1241" s="9">
        <v>1.988</v>
      </c>
      <c r="Y1241">
        <v>1</v>
      </c>
      <c r="Z1241" s="12">
        <v>0.6</v>
      </c>
      <c r="AA1241" s="9">
        <v>-1.4413</v>
      </c>
      <c r="AB1241" t="str">
        <f>IF(AND(SalesData[[#This Row],[Profit]]=0,SalesData[[#This Row],[Sales]]&gt;0),"Zero-Profit Order","OK")</f>
        <v>OK</v>
      </c>
      <c r="AC1241" s="9">
        <f>IFERROR(SalesData[[#This Row],[Profit]]/SalesData[[#This Row],[Sales]],0)</f>
        <v>-0.72499999999999998</v>
      </c>
      <c r="AE1241"/>
    </row>
    <row r="1242" spans="1:31" x14ac:dyDescent="0.25">
      <c r="A1242">
        <v>8472</v>
      </c>
      <c r="B1242" t="s">
        <v>4025</v>
      </c>
      <c r="C1242" s="2">
        <v>43204</v>
      </c>
      <c r="D1242" s="13">
        <v>42852</v>
      </c>
      <c r="E1242" s="8">
        <f>IF(SalesData[[#This Row],[Ship Date]]&lt;SalesData[[#This Row],[Order Date]], SalesData[[#This Row],[Ship Date]], SalesData[[#This Row],[Order Date]])</f>
        <v>42852</v>
      </c>
      <c r="F1242" s="8">
        <f>IF(SalesData[[#This Row],[Ship Date]]&lt;SalesData[[#This Row],[Order Date]], SalesData[[#This Row],[Order Date]], SalesData[[#This Row],[Ship Date]])</f>
        <v>43204</v>
      </c>
      <c r="G1242" s="11">
        <f>SalesData[[#This Row],[Shipdate fixed]] - SalesData[[#This Row],[Orderdate fixed]]</f>
        <v>352</v>
      </c>
      <c r="H1242" s="11">
        <f>YEAR(SalesData[[#This Row],[Orderdate fixed]])</f>
        <v>2017</v>
      </c>
      <c r="I1242" s="11" t="str">
        <f>"Q"&amp;ROUNDUP(MONTH(SalesData[[#This Row],[Orderdate fixed]])/3,0)</f>
        <v>Q2</v>
      </c>
      <c r="J1242" s="8" t="str">
        <f>TEXT(SalesData[[#This Row],[Orderdate fixed]],"mmm")</f>
        <v>Apr</v>
      </c>
      <c r="K1242" t="s">
        <v>38</v>
      </c>
      <c r="L1242" t="s">
        <v>156</v>
      </c>
      <c r="M1242" s="14" t="s">
        <v>157</v>
      </c>
      <c r="N1242" t="s">
        <v>90</v>
      </c>
      <c r="O1242" t="s">
        <v>26</v>
      </c>
      <c r="P1242" t="s">
        <v>4026</v>
      </c>
      <c r="Q1242" t="s">
        <v>128</v>
      </c>
      <c r="R1242" s="5">
        <v>37042</v>
      </c>
      <c r="S1242" t="s">
        <v>29</v>
      </c>
      <c r="T1242" t="s">
        <v>2376</v>
      </c>
      <c r="U1242" t="s">
        <v>31</v>
      </c>
      <c r="V1242" t="s">
        <v>53</v>
      </c>
      <c r="W1242" t="s">
        <v>2377</v>
      </c>
      <c r="X1242" s="9">
        <v>77.951999999999998</v>
      </c>
      <c r="Y1242">
        <v>3</v>
      </c>
      <c r="Z1242" s="12">
        <v>0.2</v>
      </c>
      <c r="AA1242" s="9">
        <v>-11.6928</v>
      </c>
      <c r="AB1242" t="str">
        <f>IF(AND(SalesData[[#This Row],[Profit]]=0,SalesData[[#This Row],[Sales]]&gt;0),"Zero-Profit Order","OK")</f>
        <v>OK</v>
      </c>
      <c r="AC1242" s="9">
        <f>IFERROR(SalesData[[#This Row],[Profit]]/SalesData[[#This Row],[Sales]],0)</f>
        <v>-0.15</v>
      </c>
      <c r="AE1242"/>
    </row>
    <row r="1243" spans="1:31" x14ac:dyDescent="0.25">
      <c r="A1243">
        <v>6482</v>
      </c>
      <c r="B1243" t="s">
        <v>3467</v>
      </c>
      <c r="C1243" s="2">
        <v>42285</v>
      </c>
      <c r="D1243" s="13">
        <v>43014</v>
      </c>
      <c r="E1243" s="8">
        <f>IF(SalesData[[#This Row],[Ship Date]]&lt;SalesData[[#This Row],[Order Date]], SalesData[[#This Row],[Ship Date]], SalesData[[#This Row],[Order Date]])</f>
        <v>42285</v>
      </c>
      <c r="F1243" s="8">
        <f>IF(SalesData[[#This Row],[Ship Date]]&lt;SalesData[[#This Row],[Order Date]], SalesData[[#This Row],[Order Date]], SalesData[[#This Row],[Ship Date]])</f>
        <v>43014</v>
      </c>
      <c r="G1243" s="11">
        <f>SalesData[[#This Row],[Shipdate fixed]] - SalesData[[#This Row],[Orderdate fixed]]</f>
        <v>729</v>
      </c>
      <c r="H1243" s="11">
        <f>YEAR(SalesData[[#This Row],[Orderdate fixed]])</f>
        <v>2015</v>
      </c>
      <c r="I1243" s="11" t="str">
        <f>"Q"&amp;ROUNDUP(MONTH(SalesData[[#This Row],[Orderdate fixed]])/3,0)</f>
        <v>Q4</v>
      </c>
      <c r="J1243" s="8" t="str">
        <f>TEXT(SalesData[[#This Row],[Orderdate fixed]],"mmm")</f>
        <v>Oct</v>
      </c>
      <c r="K1243" t="s">
        <v>38</v>
      </c>
      <c r="L1243" t="s">
        <v>2917</v>
      </c>
      <c r="M1243" s="14" t="s">
        <v>2918</v>
      </c>
      <c r="N1243" t="s">
        <v>25</v>
      </c>
      <c r="O1243" t="s">
        <v>26</v>
      </c>
      <c r="P1243" t="s">
        <v>421</v>
      </c>
      <c r="Q1243" t="s">
        <v>42</v>
      </c>
      <c r="R1243" s="5">
        <v>33024</v>
      </c>
      <c r="S1243" t="s">
        <v>29</v>
      </c>
      <c r="T1243" t="s">
        <v>510</v>
      </c>
      <c r="U1243" t="s">
        <v>31</v>
      </c>
      <c r="V1243" t="s">
        <v>32</v>
      </c>
      <c r="W1243" t="s">
        <v>511</v>
      </c>
      <c r="X1243" s="9">
        <v>241.56800000000001</v>
      </c>
      <c r="Y1243">
        <v>2</v>
      </c>
      <c r="Z1243" s="12">
        <v>0.2</v>
      </c>
      <c r="AA1243" s="9">
        <v>0</v>
      </c>
      <c r="AB1243" t="str">
        <f>IF(AND(SalesData[[#This Row],[Profit]]=0,SalesData[[#This Row],[Sales]]&gt;0),"Zero-Profit Order","OK")</f>
        <v>Zero-Profit Order</v>
      </c>
      <c r="AC1243" s="9">
        <f>IFERROR(SalesData[[#This Row],[Profit]]/SalesData[[#This Row],[Sales]],0)</f>
        <v>0</v>
      </c>
      <c r="AE1243"/>
    </row>
    <row r="1244" spans="1:31" x14ac:dyDescent="0.25">
      <c r="A1244">
        <v>8974</v>
      </c>
      <c r="B1244" t="s">
        <v>4141</v>
      </c>
      <c r="C1244" s="2">
        <v>43209</v>
      </c>
      <c r="D1244" s="13">
        <v>42852</v>
      </c>
      <c r="E1244" s="8">
        <f>IF(SalesData[[#This Row],[Ship Date]]&lt;SalesData[[#This Row],[Order Date]], SalesData[[#This Row],[Ship Date]], SalesData[[#This Row],[Order Date]])</f>
        <v>42852</v>
      </c>
      <c r="F1244" s="8">
        <f>IF(SalesData[[#This Row],[Ship Date]]&lt;SalesData[[#This Row],[Order Date]], SalesData[[#This Row],[Order Date]], SalesData[[#This Row],[Ship Date]])</f>
        <v>43209</v>
      </c>
      <c r="G1244" s="11">
        <f>SalesData[[#This Row],[Shipdate fixed]] - SalesData[[#This Row],[Orderdate fixed]]</f>
        <v>357</v>
      </c>
      <c r="H1244" s="11">
        <f>YEAR(SalesData[[#This Row],[Orderdate fixed]])</f>
        <v>2017</v>
      </c>
      <c r="I1244" s="11" t="str">
        <f>"Q"&amp;ROUNDUP(MONTH(SalesData[[#This Row],[Orderdate fixed]])/3,0)</f>
        <v>Q2</v>
      </c>
      <c r="J1244" s="8" t="str">
        <f>TEXT(SalesData[[#This Row],[Orderdate fixed]],"mmm")</f>
        <v>Apr</v>
      </c>
      <c r="K1244" t="s">
        <v>22</v>
      </c>
      <c r="L1244" t="s">
        <v>2848</v>
      </c>
      <c r="M1244" s="14" t="s">
        <v>2849</v>
      </c>
      <c r="N1244" t="s">
        <v>25</v>
      </c>
      <c r="O1244" t="s">
        <v>26</v>
      </c>
      <c r="P1244" t="s">
        <v>49</v>
      </c>
      <c r="Q1244" t="s">
        <v>50</v>
      </c>
      <c r="R1244" s="5">
        <v>90008</v>
      </c>
      <c r="S1244" t="s">
        <v>51</v>
      </c>
      <c r="T1244" t="s">
        <v>330</v>
      </c>
      <c r="U1244" t="s">
        <v>31</v>
      </c>
      <c r="V1244" t="s">
        <v>32</v>
      </c>
      <c r="W1244" t="s">
        <v>331</v>
      </c>
      <c r="X1244" s="9">
        <v>344.98099999999999</v>
      </c>
      <c r="Y1244">
        <v>7</v>
      </c>
      <c r="Z1244" s="12">
        <v>0.15</v>
      </c>
      <c r="AA1244" s="9">
        <v>28.4102</v>
      </c>
      <c r="AB1244" t="str">
        <f>IF(AND(SalesData[[#This Row],[Profit]]=0,SalesData[[#This Row],[Sales]]&gt;0),"Zero-Profit Order","OK")</f>
        <v>OK</v>
      </c>
      <c r="AC1244" s="9">
        <f>IFERROR(SalesData[[#This Row],[Profit]]/SalesData[[#This Row],[Sales]],0)</f>
        <v>8.2352941176470587E-2</v>
      </c>
      <c r="AE1244"/>
    </row>
    <row r="1245" spans="1:31" x14ac:dyDescent="0.25">
      <c r="A1245">
        <v>8470</v>
      </c>
      <c r="B1245" t="s">
        <v>4025</v>
      </c>
      <c r="C1245" s="2">
        <v>43203</v>
      </c>
      <c r="D1245" s="13">
        <v>42852</v>
      </c>
      <c r="E1245" s="8">
        <f>IF(SalesData[[#This Row],[Ship Date]]&lt;SalesData[[#This Row],[Order Date]], SalesData[[#This Row],[Ship Date]], SalesData[[#This Row],[Order Date]])</f>
        <v>42852</v>
      </c>
      <c r="F1245" s="8">
        <f>IF(SalesData[[#This Row],[Ship Date]]&lt;SalesData[[#This Row],[Order Date]], SalesData[[#This Row],[Order Date]], SalesData[[#This Row],[Ship Date]])</f>
        <v>43203</v>
      </c>
      <c r="G1245" s="11">
        <f>SalesData[[#This Row],[Shipdate fixed]] - SalesData[[#This Row],[Orderdate fixed]]</f>
        <v>351</v>
      </c>
      <c r="H1245" s="11">
        <f>YEAR(SalesData[[#This Row],[Orderdate fixed]])</f>
        <v>2017</v>
      </c>
      <c r="I1245" s="11" t="str">
        <f>"Q"&amp;ROUNDUP(MONTH(SalesData[[#This Row],[Orderdate fixed]])/3,0)</f>
        <v>Q2</v>
      </c>
      <c r="J1245" s="8" t="str">
        <f>TEXT(SalesData[[#This Row],[Orderdate fixed]],"mmm")</f>
        <v>Apr</v>
      </c>
      <c r="K1245" t="s">
        <v>38</v>
      </c>
      <c r="L1245" t="s">
        <v>156</v>
      </c>
      <c r="M1245" s="14" t="s">
        <v>157</v>
      </c>
      <c r="N1245" t="s">
        <v>90</v>
      </c>
      <c r="O1245" t="s">
        <v>26</v>
      </c>
      <c r="P1245" t="s">
        <v>4026</v>
      </c>
      <c r="Q1245" t="s">
        <v>128</v>
      </c>
      <c r="R1245" s="5">
        <v>37042</v>
      </c>
      <c r="S1245" t="s">
        <v>29</v>
      </c>
      <c r="T1245" t="s">
        <v>437</v>
      </c>
      <c r="U1245" t="s">
        <v>31</v>
      </c>
      <c r="V1245" t="s">
        <v>32</v>
      </c>
      <c r="W1245" t="s">
        <v>438</v>
      </c>
      <c r="X1245" s="9">
        <v>387.13600000000002</v>
      </c>
      <c r="Y1245">
        <v>4</v>
      </c>
      <c r="Z1245" s="12">
        <v>0.2</v>
      </c>
      <c r="AA1245" s="9">
        <v>-14.5176</v>
      </c>
      <c r="AB1245" t="str">
        <f>IF(AND(SalesData[[#This Row],[Profit]]=0,SalesData[[#This Row],[Sales]]&gt;0),"Zero-Profit Order","OK")</f>
        <v>OK</v>
      </c>
      <c r="AC1245" s="9">
        <f>IFERROR(SalesData[[#This Row],[Profit]]/SalesData[[#This Row],[Sales]],0)</f>
        <v>-3.7499999999999999E-2</v>
      </c>
      <c r="AE1245"/>
    </row>
    <row r="1246" spans="1:31" x14ac:dyDescent="0.25">
      <c r="A1246">
        <v>4684</v>
      </c>
      <c r="B1246" t="s">
        <v>2908</v>
      </c>
      <c r="C1246" s="2">
        <v>43594</v>
      </c>
      <c r="D1246" s="13">
        <v>42438</v>
      </c>
      <c r="E1246" s="8">
        <f>IF(SalesData[[#This Row],[Ship Date]]&lt;SalesData[[#This Row],[Order Date]], SalesData[[#This Row],[Ship Date]], SalesData[[#This Row],[Order Date]])</f>
        <v>42438</v>
      </c>
      <c r="F1246" s="8">
        <f>IF(SalesData[[#This Row],[Ship Date]]&lt;SalesData[[#This Row],[Order Date]], SalesData[[#This Row],[Order Date]], SalesData[[#This Row],[Ship Date]])</f>
        <v>43594</v>
      </c>
      <c r="G1246" s="11">
        <f>SalesData[[#This Row],[Shipdate fixed]] - SalesData[[#This Row],[Orderdate fixed]]</f>
        <v>1156</v>
      </c>
      <c r="H1246" s="11">
        <f>YEAR(SalesData[[#This Row],[Orderdate fixed]])</f>
        <v>2016</v>
      </c>
      <c r="I1246" s="11" t="str">
        <f>"Q"&amp;ROUNDUP(MONTH(SalesData[[#This Row],[Orderdate fixed]])/3,0)</f>
        <v>Q1</v>
      </c>
      <c r="J1246" s="8" t="str">
        <f>TEXT(SalesData[[#This Row],[Orderdate fixed]],"mmm")</f>
        <v>Mar</v>
      </c>
      <c r="K1246" t="s">
        <v>38</v>
      </c>
      <c r="L1246" t="s">
        <v>1061</v>
      </c>
      <c r="M1246" s="14" t="s">
        <v>1062</v>
      </c>
      <c r="N1246" t="s">
        <v>81</v>
      </c>
      <c r="O1246" t="s">
        <v>26</v>
      </c>
      <c r="P1246" t="s">
        <v>60</v>
      </c>
      <c r="Q1246" t="s">
        <v>61</v>
      </c>
      <c r="R1246" s="5">
        <v>19120</v>
      </c>
      <c r="S1246" t="s">
        <v>62</v>
      </c>
      <c r="T1246" t="s">
        <v>2387</v>
      </c>
      <c r="U1246" t="s">
        <v>31</v>
      </c>
      <c r="V1246" t="s">
        <v>44</v>
      </c>
      <c r="W1246" t="s">
        <v>2388</v>
      </c>
      <c r="X1246" s="9">
        <v>241.92</v>
      </c>
      <c r="Y1246">
        <v>4</v>
      </c>
      <c r="Z1246" s="12">
        <v>0.4</v>
      </c>
      <c r="AA1246" s="9">
        <v>-56.448</v>
      </c>
      <c r="AB1246" t="str">
        <f>IF(AND(SalesData[[#This Row],[Profit]]=0,SalesData[[#This Row],[Sales]]&gt;0),"Zero-Profit Order","OK")</f>
        <v>OK</v>
      </c>
      <c r="AC1246" s="9">
        <f>IFERROR(SalesData[[#This Row],[Profit]]/SalesData[[#This Row],[Sales]],0)</f>
        <v>-0.23333333333333334</v>
      </c>
      <c r="AE1246"/>
    </row>
    <row r="1247" spans="1:31" x14ac:dyDescent="0.25">
      <c r="A1247">
        <v>6612</v>
      </c>
      <c r="B1247" t="s">
        <v>3502</v>
      </c>
      <c r="C1247" s="2">
        <v>43187</v>
      </c>
      <c r="D1247" s="13">
        <v>42122</v>
      </c>
      <c r="E1247" s="8">
        <f>IF(SalesData[[#This Row],[Ship Date]]&lt;SalesData[[#This Row],[Order Date]], SalesData[[#This Row],[Ship Date]], SalesData[[#This Row],[Order Date]])</f>
        <v>42122</v>
      </c>
      <c r="F1247" s="8">
        <f>IF(SalesData[[#This Row],[Ship Date]]&lt;SalesData[[#This Row],[Order Date]], SalesData[[#This Row],[Order Date]], SalesData[[#This Row],[Ship Date]])</f>
        <v>43187</v>
      </c>
      <c r="G1247" s="11">
        <f>SalesData[[#This Row],[Shipdate fixed]] - SalesData[[#This Row],[Orderdate fixed]]</f>
        <v>1065</v>
      </c>
      <c r="H1247" s="11">
        <f>YEAR(SalesData[[#This Row],[Orderdate fixed]])</f>
        <v>2015</v>
      </c>
      <c r="I1247" s="11" t="str">
        <f>"Q"&amp;ROUNDUP(MONTH(SalesData[[#This Row],[Orderdate fixed]])/3,0)</f>
        <v>Q2</v>
      </c>
      <c r="J1247" s="8" t="str">
        <f>TEXT(SalesData[[#This Row],[Orderdate fixed]],"mmm")</f>
        <v>Apr</v>
      </c>
      <c r="K1247" t="s">
        <v>38</v>
      </c>
      <c r="L1247" t="s">
        <v>3256</v>
      </c>
      <c r="M1247" s="14" t="s">
        <v>3257</v>
      </c>
      <c r="N1247" t="s">
        <v>25</v>
      </c>
      <c r="O1247" t="s">
        <v>26</v>
      </c>
      <c r="P1247" t="s">
        <v>846</v>
      </c>
      <c r="Q1247" t="s">
        <v>28</v>
      </c>
      <c r="R1247" s="5">
        <v>40214</v>
      </c>
      <c r="S1247" t="s">
        <v>29</v>
      </c>
      <c r="T1247" t="s">
        <v>338</v>
      </c>
      <c r="U1247" t="s">
        <v>31</v>
      </c>
      <c r="V1247" t="s">
        <v>35</v>
      </c>
      <c r="W1247" t="s">
        <v>339</v>
      </c>
      <c r="X1247" s="9">
        <v>191.96</v>
      </c>
      <c r="Y1247">
        <v>2</v>
      </c>
      <c r="Z1247" s="12">
        <v>0</v>
      </c>
      <c r="AA1247" s="9">
        <v>51.8292</v>
      </c>
      <c r="AB1247" t="str">
        <f>IF(AND(SalesData[[#This Row],[Profit]]=0,SalesData[[#This Row],[Sales]]&gt;0),"Zero-Profit Order","OK")</f>
        <v>OK</v>
      </c>
      <c r="AC1247" s="9">
        <f>IFERROR(SalesData[[#This Row],[Profit]]/SalesData[[#This Row],[Sales]],0)</f>
        <v>0.26999999999999996</v>
      </c>
      <c r="AE1247"/>
    </row>
    <row r="1248" spans="1:31" x14ac:dyDescent="0.25">
      <c r="A1248">
        <v>6615</v>
      </c>
      <c r="B1248" t="s">
        <v>3502</v>
      </c>
      <c r="C1248" s="2">
        <v>43188</v>
      </c>
      <c r="D1248" s="13">
        <v>42122</v>
      </c>
      <c r="E1248" s="8">
        <f>IF(SalesData[[#This Row],[Ship Date]]&lt;SalesData[[#This Row],[Order Date]], SalesData[[#This Row],[Ship Date]], SalesData[[#This Row],[Order Date]])</f>
        <v>42122</v>
      </c>
      <c r="F1248" s="8">
        <f>IF(SalesData[[#This Row],[Ship Date]]&lt;SalesData[[#This Row],[Order Date]], SalesData[[#This Row],[Order Date]], SalesData[[#This Row],[Ship Date]])</f>
        <v>43188</v>
      </c>
      <c r="G1248" s="11">
        <f>SalesData[[#This Row],[Shipdate fixed]] - SalesData[[#This Row],[Orderdate fixed]]</f>
        <v>1066</v>
      </c>
      <c r="H1248" s="11">
        <f>YEAR(SalesData[[#This Row],[Orderdate fixed]])</f>
        <v>2015</v>
      </c>
      <c r="I1248" s="11" t="str">
        <f>"Q"&amp;ROUNDUP(MONTH(SalesData[[#This Row],[Orderdate fixed]])/3,0)</f>
        <v>Q2</v>
      </c>
      <c r="J1248" s="8" t="str">
        <f>TEXT(SalesData[[#This Row],[Orderdate fixed]],"mmm")</f>
        <v>Apr</v>
      </c>
      <c r="K1248" t="s">
        <v>38</v>
      </c>
      <c r="L1248" t="s">
        <v>3256</v>
      </c>
      <c r="M1248" s="14" t="s">
        <v>3257</v>
      </c>
      <c r="N1248" t="s">
        <v>25</v>
      </c>
      <c r="O1248" t="s">
        <v>26</v>
      </c>
      <c r="P1248" t="s">
        <v>846</v>
      </c>
      <c r="Q1248" t="s">
        <v>28</v>
      </c>
      <c r="R1248" s="5">
        <v>40214</v>
      </c>
      <c r="S1248" t="s">
        <v>29</v>
      </c>
      <c r="T1248" t="s">
        <v>706</v>
      </c>
      <c r="U1248" t="s">
        <v>31</v>
      </c>
      <c r="V1248" t="s">
        <v>53</v>
      </c>
      <c r="W1248" t="s">
        <v>707</v>
      </c>
      <c r="X1248" s="9">
        <v>209.88</v>
      </c>
      <c r="Y1248">
        <v>3</v>
      </c>
      <c r="Z1248" s="12">
        <v>0</v>
      </c>
      <c r="AA1248" s="9">
        <v>35.679600000000001</v>
      </c>
      <c r="AB1248" t="str">
        <f>IF(AND(SalesData[[#This Row],[Profit]]=0,SalesData[[#This Row],[Sales]]&gt;0),"Zero-Profit Order","OK")</f>
        <v>OK</v>
      </c>
      <c r="AC1248" s="9">
        <f>IFERROR(SalesData[[#This Row],[Profit]]/SalesData[[#This Row],[Sales]],0)</f>
        <v>0.17</v>
      </c>
      <c r="AE1248"/>
    </row>
    <row r="1249" spans="1:31" x14ac:dyDescent="0.25">
      <c r="A1249">
        <v>4988</v>
      </c>
      <c r="B1249" t="s">
        <v>2984</v>
      </c>
      <c r="C1249" s="2">
        <v>43205</v>
      </c>
      <c r="D1249" s="13">
        <v>42488</v>
      </c>
      <c r="E1249" s="8">
        <f>IF(SalesData[[#This Row],[Ship Date]]&lt;SalesData[[#This Row],[Order Date]], SalesData[[#This Row],[Ship Date]], SalesData[[#This Row],[Order Date]])</f>
        <v>42488</v>
      </c>
      <c r="F1249" s="8">
        <f>IF(SalesData[[#This Row],[Ship Date]]&lt;SalesData[[#This Row],[Order Date]], SalesData[[#This Row],[Order Date]], SalesData[[#This Row],[Ship Date]])</f>
        <v>43205</v>
      </c>
      <c r="G1249" s="11">
        <f>SalesData[[#This Row],[Shipdate fixed]] - SalesData[[#This Row],[Orderdate fixed]]</f>
        <v>717</v>
      </c>
      <c r="H1249" s="11">
        <f>YEAR(SalesData[[#This Row],[Orderdate fixed]])</f>
        <v>2016</v>
      </c>
      <c r="I1249" s="11" t="str">
        <f>"Q"&amp;ROUNDUP(MONTH(SalesData[[#This Row],[Orderdate fixed]])/3,0)</f>
        <v>Q2</v>
      </c>
      <c r="J1249" s="8" t="str">
        <f>TEXT(SalesData[[#This Row],[Orderdate fixed]],"mmm")</f>
        <v>Apr</v>
      </c>
      <c r="K1249" t="s">
        <v>38</v>
      </c>
      <c r="L1249" t="s">
        <v>2985</v>
      </c>
      <c r="M1249" s="14" t="s">
        <v>2986</v>
      </c>
      <c r="N1249" t="s">
        <v>90</v>
      </c>
      <c r="O1249" t="s">
        <v>26</v>
      </c>
      <c r="P1249" t="s">
        <v>335</v>
      </c>
      <c r="Q1249" t="s">
        <v>165</v>
      </c>
      <c r="R1249" s="5">
        <v>80906</v>
      </c>
      <c r="S1249" t="s">
        <v>51</v>
      </c>
      <c r="T1249" t="s">
        <v>230</v>
      </c>
      <c r="U1249" t="s">
        <v>31</v>
      </c>
      <c r="V1249" t="s">
        <v>35</v>
      </c>
      <c r="W1249" t="s">
        <v>231</v>
      </c>
      <c r="X1249" s="9">
        <v>1325.76</v>
      </c>
      <c r="Y1249">
        <v>6</v>
      </c>
      <c r="Z1249" s="12">
        <v>0.2</v>
      </c>
      <c r="AA1249" s="9">
        <v>149.148</v>
      </c>
      <c r="AB1249" t="str">
        <f>IF(AND(SalesData[[#This Row],[Profit]]=0,SalesData[[#This Row],[Sales]]&gt;0),"Zero-Profit Order","OK")</f>
        <v>OK</v>
      </c>
      <c r="AC1249" s="9">
        <f>IFERROR(SalesData[[#This Row],[Profit]]/SalesData[[#This Row],[Sales]],0)</f>
        <v>0.1125</v>
      </c>
      <c r="AE1249"/>
    </row>
    <row r="1250" spans="1:31" x14ac:dyDescent="0.25">
      <c r="A1250">
        <v>6949</v>
      </c>
      <c r="B1250" t="s">
        <v>3601</v>
      </c>
      <c r="C1250" s="2">
        <v>43208</v>
      </c>
      <c r="D1250" s="13">
        <v>42123</v>
      </c>
      <c r="E1250" s="8">
        <f>IF(SalesData[[#This Row],[Ship Date]]&lt;SalesData[[#This Row],[Order Date]], SalesData[[#This Row],[Ship Date]], SalesData[[#This Row],[Order Date]])</f>
        <v>42123</v>
      </c>
      <c r="F1250" s="8">
        <f>IF(SalesData[[#This Row],[Ship Date]]&lt;SalesData[[#This Row],[Order Date]], SalesData[[#This Row],[Order Date]], SalesData[[#This Row],[Ship Date]])</f>
        <v>43208</v>
      </c>
      <c r="G1250" s="11">
        <f>SalesData[[#This Row],[Shipdate fixed]] - SalesData[[#This Row],[Orderdate fixed]]</f>
        <v>1085</v>
      </c>
      <c r="H1250" s="11">
        <f>YEAR(SalesData[[#This Row],[Orderdate fixed]])</f>
        <v>2015</v>
      </c>
      <c r="I1250" s="11" t="str">
        <f>"Q"&amp;ROUNDUP(MONTH(SalesData[[#This Row],[Orderdate fixed]])/3,0)</f>
        <v>Q2</v>
      </c>
      <c r="J1250" s="8" t="str">
        <f>TEXT(SalesData[[#This Row],[Orderdate fixed]],"mmm")</f>
        <v>Apr</v>
      </c>
      <c r="K1250" t="s">
        <v>38</v>
      </c>
      <c r="L1250" t="s">
        <v>824</v>
      </c>
      <c r="M1250" s="14" t="s">
        <v>825</v>
      </c>
      <c r="N1250" t="s">
        <v>25</v>
      </c>
      <c r="O1250" t="s">
        <v>26</v>
      </c>
      <c r="P1250" t="s">
        <v>164</v>
      </c>
      <c r="Q1250" t="s">
        <v>121</v>
      </c>
      <c r="R1250" s="5">
        <v>60505</v>
      </c>
      <c r="S1250" t="s">
        <v>84</v>
      </c>
      <c r="T1250" t="s">
        <v>2409</v>
      </c>
      <c r="U1250" t="s">
        <v>31</v>
      </c>
      <c r="V1250" t="s">
        <v>35</v>
      </c>
      <c r="W1250" t="s">
        <v>2410</v>
      </c>
      <c r="X1250" s="9">
        <v>128.05799999999999</v>
      </c>
      <c r="Y1250">
        <v>3</v>
      </c>
      <c r="Z1250" s="12">
        <v>0.3</v>
      </c>
      <c r="AA1250" s="9">
        <v>-23.7822</v>
      </c>
      <c r="AB1250" t="str">
        <f>IF(AND(SalesData[[#This Row],[Profit]]=0,SalesData[[#This Row],[Sales]]&gt;0),"Zero-Profit Order","OK")</f>
        <v>OK</v>
      </c>
      <c r="AC1250" s="9">
        <f>IFERROR(SalesData[[#This Row],[Profit]]/SalesData[[#This Row],[Sales]],0)</f>
        <v>-0.18571428571428572</v>
      </c>
      <c r="AE1250"/>
    </row>
    <row r="1251" spans="1:31" x14ac:dyDescent="0.25">
      <c r="A1251">
        <v>7879</v>
      </c>
      <c r="B1251" t="s">
        <v>3849</v>
      </c>
      <c r="C1251" s="2">
        <v>42832</v>
      </c>
      <c r="D1251" s="13">
        <v>42472</v>
      </c>
      <c r="E1251" s="8">
        <f>IF(SalesData[[#This Row],[Ship Date]]&lt;SalesData[[#This Row],[Order Date]], SalesData[[#This Row],[Ship Date]], SalesData[[#This Row],[Order Date]])</f>
        <v>42472</v>
      </c>
      <c r="F1251" s="8">
        <f>IF(SalesData[[#This Row],[Ship Date]]&lt;SalesData[[#This Row],[Order Date]], SalesData[[#This Row],[Order Date]], SalesData[[#This Row],[Ship Date]])</f>
        <v>42832</v>
      </c>
      <c r="G1251" s="11">
        <f>SalesData[[#This Row],[Shipdate fixed]] - SalesData[[#This Row],[Orderdate fixed]]</f>
        <v>360</v>
      </c>
      <c r="H1251" s="11">
        <f>YEAR(SalesData[[#This Row],[Orderdate fixed]])</f>
        <v>2016</v>
      </c>
      <c r="I1251" s="11" t="str">
        <f>"Q"&amp;ROUNDUP(MONTH(SalesData[[#This Row],[Orderdate fixed]])/3,0)</f>
        <v>Q2</v>
      </c>
      <c r="J1251" s="8" t="str">
        <f>TEXT(SalesData[[#This Row],[Orderdate fixed]],"mmm")</f>
        <v>Apr</v>
      </c>
      <c r="K1251" t="s">
        <v>22</v>
      </c>
      <c r="L1251" t="s">
        <v>2094</v>
      </c>
      <c r="M1251" s="14" t="s">
        <v>2095</v>
      </c>
      <c r="N1251" t="s">
        <v>90</v>
      </c>
      <c r="O1251" t="s">
        <v>26</v>
      </c>
      <c r="P1251" t="s">
        <v>164</v>
      </c>
      <c r="Q1251" t="s">
        <v>121</v>
      </c>
      <c r="R1251" s="5">
        <v>60505</v>
      </c>
      <c r="S1251" t="s">
        <v>84</v>
      </c>
      <c r="T1251" t="s">
        <v>3657</v>
      </c>
      <c r="U1251" t="s">
        <v>31</v>
      </c>
      <c r="V1251" t="s">
        <v>53</v>
      </c>
      <c r="W1251" t="s">
        <v>3658</v>
      </c>
      <c r="X1251" s="9">
        <v>242.17599999999999</v>
      </c>
      <c r="Y1251">
        <v>4</v>
      </c>
      <c r="Z1251" s="12">
        <v>0.6</v>
      </c>
      <c r="AA1251" s="9">
        <v>-302.72000000000003</v>
      </c>
      <c r="AB1251" t="str">
        <f>IF(AND(SalesData[[#This Row],[Profit]]=0,SalesData[[#This Row],[Sales]]&gt;0),"Zero-Profit Order","OK")</f>
        <v>OK</v>
      </c>
      <c r="AC1251" s="9">
        <f>IFERROR(SalesData[[#This Row],[Profit]]/SalesData[[#This Row],[Sales]],0)</f>
        <v>-1.2500000000000002</v>
      </c>
      <c r="AE1251"/>
    </row>
    <row r="1252" spans="1:31" x14ac:dyDescent="0.25">
      <c r="A1252">
        <v>463</v>
      </c>
      <c r="B1252" t="s">
        <v>497</v>
      </c>
      <c r="C1252" s="2">
        <v>43193</v>
      </c>
      <c r="D1252" s="13">
        <v>42489</v>
      </c>
      <c r="E1252" s="8">
        <f>IF(SalesData[[#This Row],[Ship Date]]&lt;SalesData[[#This Row],[Order Date]], SalesData[[#This Row],[Ship Date]], SalesData[[#This Row],[Order Date]])</f>
        <v>42489</v>
      </c>
      <c r="F1252" s="8">
        <f>IF(SalesData[[#This Row],[Ship Date]]&lt;SalesData[[#This Row],[Order Date]], SalesData[[#This Row],[Order Date]], SalesData[[#This Row],[Ship Date]])</f>
        <v>43193</v>
      </c>
      <c r="G1252" s="11">
        <f>SalesData[[#This Row],[Shipdate fixed]] - SalesData[[#This Row],[Orderdate fixed]]</f>
        <v>704</v>
      </c>
      <c r="H1252" s="11">
        <f>YEAR(SalesData[[#This Row],[Orderdate fixed]])</f>
        <v>2016</v>
      </c>
      <c r="I1252" s="11" t="str">
        <f>"Q"&amp;ROUNDUP(MONTH(SalesData[[#This Row],[Orderdate fixed]])/3,0)</f>
        <v>Q2</v>
      </c>
      <c r="J1252" s="8" t="str">
        <f>TEXT(SalesData[[#This Row],[Orderdate fixed]],"mmm")</f>
        <v>Apr</v>
      </c>
      <c r="K1252" t="s">
        <v>38</v>
      </c>
      <c r="L1252" t="s">
        <v>498</v>
      </c>
      <c r="M1252" s="14" t="s">
        <v>499</v>
      </c>
      <c r="N1252" t="s">
        <v>90</v>
      </c>
      <c r="O1252" t="s">
        <v>26</v>
      </c>
      <c r="P1252" t="s">
        <v>500</v>
      </c>
      <c r="Q1252" t="s">
        <v>501</v>
      </c>
      <c r="R1252" s="5">
        <v>85023</v>
      </c>
      <c r="S1252" t="s">
        <v>51</v>
      </c>
      <c r="T1252" t="s">
        <v>404</v>
      </c>
      <c r="U1252" t="s">
        <v>31</v>
      </c>
      <c r="V1252" t="s">
        <v>53</v>
      </c>
      <c r="W1252" t="s">
        <v>405</v>
      </c>
      <c r="X1252" s="9">
        <v>23.56</v>
      </c>
      <c r="Y1252">
        <v>5</v>
      </c>
      <c r="Z1252" s="12">
        <v>0.2</v>
      </c>
      <c r="AA1252" s="9">
        <v>7.0679999999999996</v>
      </c>
      <c r="AB1252" t="str">
        <f>IF(AND(SalesData[[#This Row],[Profit]]=0,SalesData[[#This Row],[Sales]]&gt;0),"Zero-Profit Order","OK")</f>
        <v>OK</v>
      </c>
      <c r="AC1252" s="9">
        <f>IFERROR(SalesData[[#This Row],[Profit]]/SalesData[[#This Row],[Sales]],0)</f>
        <v>0.3</v>
      </c>
      <c r="AE1252"/>
    </row>
    <row r="1253" spans="1:31" x14ac:dyDescent="0.25">
      <c r="A1253">
        <v>464</v>
      </c>
      <c r="B1253" t="s">
        <v>497</v>
      </c>
      <c r="C1253" s="2">
        <v>43194</v>
      </c>
      <c r="D1253" s="13">
        <v>42489</v>
      </c>
      <c r="E1253" s="8">
        <f>IF(SalesData[[#This Row],[Ship Date]]&lt;SalesData[[#This Row],[Order Date]], SalesData[[#This Row],[Ship Date]], SalesData[[#This Row],[Order Date]])</f>
        <v>42489</v>
      </c>
      <c r="F1253" s="8">
        <f>IF(SalesData[[#This Row],[Ship Date]]&lt;SalesData[[#This Row],[Order Date]], SalesData[[#This Row],[Order Date]], SalesData[[#This Row],[Ship Date]])</f>
        <v>43194</v>
      </c>
      <c r="G1253" s="11">
        <f>SalesData[[#This Row],[Shipdate fixed]] - SalesData[[#This Row],[Orderdate fixed]]</f>
        <v>705</v>
      </c>
      <c r="H1253" s="11">
        <f>YEAR(SalesData[[#This Row],[Orderdate fixed]])</f>
        <v>2016</v>
      </c>
      <c r="I1253" s="11" t="str">
        <f>"Q"&amp;ROUNDUP(MONTH(SalesData[[#This Row],[Orderdate fixed]])/3,0)</f>
        <v>Q2</v>
      </c>
      <c r="J1253" s="8" t="str">
        <f>TEXT(SalesData[[#This Row],[Orderdate fixed]],"mmm")</f>
        <v>Apr</v>
      </c>
      <c r="K1253" t="s">
        <v>38</v>
      </c>
      <c r="L1253" t="s">
        <v>498</v>
      </c>
      <c r="M1253" s="14" t="s">
        <v>499</v>
      </c>
      <c r="N1253" t="s">
        <v>90</v>
      </c>
      <c r="O1253" t="s">
        <v>26</v>
      </c>
      <c r="P1253" t="s">
        <v>500</v>
      </c>
      <c r="Q1253" t="s">
        <v>501</v>
      </c>
      <c r="R1253" s="5">
        <v>85023</v>
      </c>
      <c r="S1253" t="s">
        <v>51</v>
      </c>
      <c r="T1253" t="s">
        <v>502</v>
      </c>
      <c r="U1253" t="s">
        <v>31</v>
      </c>
      <c r="V1253" t="s">
        <v>44</v>
      </c>
      <c r="W1253" t="s">
        <v>503</v>
      </c>
      <c r="X1253" s="9">
        <v>1272.6300000000001</v>
      </c>
      <c r="Y1253">
        <v>6</v>
      </c>
      <c r="Z1253" s="12">
        <v>0.5</v>
      </c>
      <c r="AA1253" s="9">
        <v>-814.48320000000001</v>
      </c>
      <c r="AB1253" t="str">
        <f>IF(AND(SalesData[[#This Row],[Profit]]=0,SalesData[[#This Row],[Sales]]&gt;0),"Zero-Profit Order","OK")</f>
        <v>OK</v>
      </c>
      <c r="AC1253" s="9">
        <f>IFERROR(SalesData[[#This Row],[Profit]]/SalesData[[#This Row],[Sales]],0)</f>
        <v>-0.6399999999999999</v>
      </c>
      <c r="AE1253"/>
    </row>
    <row r="1254" spans="1:31" x14ac:dyDescent="0.25">
      <c r="A1254">
        <v>4376</v>
      </c>
      <c r="B1254" t="s">
        <v>2781</v>
      </c>
      <c r="C1254" s="2">
        <v>43206</v>
      </c>
      <c r="D1254" s="13">
        <v>41759</v>
      </c>
      <c r="E1254" s="8">
        <f>IF(SalesData[[#This Row],[Ship Date]]&lt;SalesData[[#This Row],[Order Date]], SalesData[[#This Row],[Ship Date]], SalesData[[#This Row],[Order Date]])</f>
        <v>41759</v>
      </c>
      <c r="F1254" s="8">
        <f>IF(SalesData[[#This Row],[Ship Date]]&lt;SalesData[[#This Row],[Order Date]], SalesData[[#This Row],[Order Date]], SalesData[[#This Row],[Ship Date]])</f>
        <v>43206</v>
      </c>
      <c r="G1254" s="11">
        <f>SalesData[[#This Row],[Shipdate fixed]] - SalesData[[#This Row],[Orderdate fixed]]</f>
        <v>1447</v>
      </c>
      <c r="H1254" s="11">
        <f>YEAR(SalesData[[#This Row],[Orderdate fixed]])</f>
        <v>2014</v>
      </c>
      <c r="I1254" s="11" t="str">
        <f>"Q"&amp;ROUNDUP(MONTH(SalesData[[#This Row],[Orderdate fixed]])/3,0)</f>
        <v>Q2</v>
      </c>
      <c r="J1254" s="8" t="str">
        <f>TEXT(SalesData[[#This Row],[Orderdate fixed]],"mmm")</f>
        <v>Apr</v>
      </c>
      <c r="K1254" t="s">
        <v>38</v>
      </c>
      <c r="L1254" t="s">
        <v>1247</v>
      </c>
      <c r="M1254" s="14" t="s">
        <v>1248</v>
      </c>
      <c r="N1254" t="s">
        <v>90</v>
      </c>
      <c r="O1254" t="s">
        <v>26</v>
      </c>
      <c r="P1254" t="s">
        <v>2782</v>
      </c>
      <c r="Q1254" t="s">
        <v>50</v>
      </c>
      <c r="R1254" s="5">
        <v>91776</v>
      </c>
      <c r="S1254" t="s">
        <v>51</v>
      </c>
      <c r="T1254" t="s">
        <v>131</v>
      </c>
      <c r="U1254" t="s">
        <v>31</v>
      </c>
      <c r="V1254" t="s">
        <v>53</v>
      </c>
      <c r="W1254" t="s">
        <v>132</v>
      </c>
      <c r="X1254" s="9">
        <v>303.25</v>
      </c>
      <c r="Y1254">
        <v>5</v>
      </c>
      <c r="Z1254" s="12">
        <v>0</v>
      </c>
      <c r="AA1254" s="9">
        <v>63.682499999999997</v>
      </c>
      <c r="AB1254" t="str">
        <f>IF(AND(SalesData[[#This Row],[Profit]]=0,SalesData[[#This Row],[Sales]]&gt;0),"Zero-Profit Order","OK")</f>
        <v>OK</v>
      </c>
      <c r="AC1254" s="9">
        <f>IFERROR(SalesData[[#This Row],[Profit]]/SalesData[[#This Row],[Sales]],0)</f>
        <v>0.21</v>
      </c>
      <c r="AE1254"/>
    </row>
    <row r="1255" spans="1:31" x14ac:dyDescent="0.25">
      <c r="A1255">
        <v>7541</v>
      </c>
      <c r="B1255" t="s">
        <v>3762</v>
      </c>
      <c r="C1255" s="2">
        <v>42273</v>
      </c>
      <c r="D1255" s="13">
        <v>42898</v>
      </c>
      <c r="E1255" s="8">
        <f>IF(SalesData[[#This Row],[Ship Date]]&lt;SalesData[[#This Row],[Order Date]], SalesData[[#This Row],[Ship Date]], SalesData[[#This Row],[Order Date]])</f>
        <v>42273</v>
      </c>
      <c r="F1255" s="8">
        <f>IF(SalesData[[#This Row],[Ship Date]]&lt;SalesData[[#This Row],[Order Date]], SalesData[[#This Row],[Order Date]], SalesData[[#This Row],[Ship Date]])</f>
        <v>42898</v>
      </c>
      <c r="G1255" s="11">
        <f>SalesData[[#This Row],[Shipdate fixed]] - SalesData[[#This Row],[Orderdate fixed]]</f>
        <v>625</v>
      </c>
      <c r="H1255" s="11">
        <f>YEAR(SalesData[[#This Row],[Orderdate fixed]])</f>
        <v>2015</v>
      </c>
      <c r="I1255" s="11" t="str">
        <f>"Q"&amp;ROUNDUP(MONTH(SalesData[[#This Row],[Orderdate fixed]])/3,0)</f>
        <v>Q3</v>
      </c>
      <c r="J1255" s="8" t="str">
        <f>TEXT(SalesData[[#This Row],[Orderdate fixed]],"mmm")</f>
        <v>Sep</v>
      </c>
      <c r="K1255" t="s">
        <v>38</v>
      </c>
      <c r="L1255" t="s">
        <v>3763</v>
      </c>
      <c r="M1255" s="14" t="s">
        <v>3764</v>
      </c>
      <c r="N1255" t="s">
        <v>81</v>
      </c>
      <c r="O1255" t="s">
        <v>26</v>
      </c>
      <c r="P1255" t="s">
        <v>248</v>
      </c>
      <c r="Q1255" t="s">
        <v>165</v>
      </c>
      <c r="R1255" s="5">
        <v>80219</v>
      </c>
      <c r="S1255" t="s">
        <v>51</v>
      </c>
      <c r="T1255" t="s">
        <v>2796</v>
      </c>
      <c r="U1255" t="s">
        <v>31</v>
      </c>
      <c r="V1255" t="s">
        <v>32</v>
      </c>
      <c r="W1255" t="s">
        <v>2797</v>
      </c>
      <c r="X1255" s="9">
        <v>242.352</v>
      </c>
      <c r="Y1255">
        <v>8</v>
      </c>
      <c r="Z1255" s="12">
        <v>0.7</v>
      </c>
      <c r="AA1255" s="9">
        <v>-363.52800000000002</v>
      </c>
      <c r="AB1255" t="str">
        <f>IF(AND(SalesData[[#This Row],[Profit]]=0,SalesData[[#This Row],[Sales]]&gt;0),"Zero-Profit Order","OK")</f>
        <v>OK</v>
      </c>
      <c r="AC1255" s="9">
        <f>IFERROR(SalesData[[#This Row],[Profit]]/SalesData[[#This Row],[Sales]],0)</f>
        <v>-1.5</v>
      </c>
      <c r="AE1255"/>
    </row>
    <row r="1256" spans="1:31" x14ac:dyDescent="0.25">
      <c r="A1256">
        <v>445</v>
      </c>
      <c r="B1256" t="s">
        <v>471</v>
      </c>
      <c r="C1256" s="2">
        <v>42084</v>
      </c>
      <c r="D1256" s="13">
        <v>42560</v>
      </c>
      <c r="E1256" s="8">
        <f>IF(SalesData[[#This Row],[Ship Date]]&lt;SalesData[[#This Row],[Order Date]], SalesData[[#This Row],[Ship Date]], SalesData[[#This Row],[Order Date]])</f>
        <v>42084</v>
      </c>
      <c r="F1256" s="8">
        <f>IF(SalesData[[#This Row],[Ship Date]]&lt;SalesData[[#This Row],[Order Date]], SalesData[[#This Row],[Order Date]], SalesData[[#This Row],[Ship Date]])</f>
        <v>42560</v>
      </c>
      <c r="G1256" s="11">
        <f>SalesData[[#This Row],[Shipdate fixed]] - SalesData[[#This Row],[Orderdate fixed]]</f>
        <v>476</v>
      </c>
      <c r="H1256" s="11">
        <f>YEAR(SalesData[[#This Row],[Orderdate fixed]])</f>
        <v>2015</v>
      </c>
      <c r="I1256" s="11" t="str">
        <f>"Q"&amp;ROUNDUP(MONTH(SalesData[[#This Row],[Orderdate fixed]])/3,0)</f>
        <v>Q1</v>
      </c>
      <c r="J1256" s="8" t="str">
        <f>TEXT(SalesData[[#This Row],[Orderdate fixed]],"mmm")</f>
        <v>Mar</v>
      </c>
      <c r="K1256" t="s">
        <v>22</v>
      </c>
      <c r="L1256" t="s">
        <v>472</v>
      </c>
      <c r="M1256" s="14" t="s">
        <v>473</v>
      </c>
      <c r="N1256" t="s">
        <v>25</v>
      </c>
      <c r="O1256" t="s">
        <v>26</v>
      </c>
      <c r="P1256" t="s">
        <v>271</v>
      </c>
      <c r="Q1256" t="s">
        <v>272</v>
      </c>
      <c r="R1256" s="5">
        <v>48227</v>
      </c>
      <c r="S1256" t="s">
        <v>84</v>
      </c>
      <c r="T1256" t="s">
        <v>476</v>
      </c>
      <c r="U1256" t="s">
        <v>31</v>
      </c>
      <c r="V1256" t="s">
        <v>35</v>
      </c>
      <c r="W1256" t="s">
        <v>477</v>
      </c>
      <c r="X1256" s="9">
        <v>242.94</v>
      </c>
      <c r="Y1256">
        <v>3</v>
      </c>
      <c r="Z1256" s="12">
        <v>0</v>
      </c>
      <c r="AA1256" s="9">
        <v>29.152799999999999</v>
      </c>
      <c r="AB1256" t="str">
        <f>IF(AND(SalesData[[#This Row],[Profit]]=0,SalesData[[#This Row],[Sales]]&gt;0),"Zero-Profit Order","OK")</f>
        <v>OK</v>
      </c>
      <c r="AC1256" s="9">
        <f>IFERROR(SalesData[[#This Row],[Profit]]/SalesData[[#This Row],[Sales]],0)</f>
        <v>0.12</v>
      </c>
      <c r="AE1256"/>
    </row>
    <row r="1257" spans="1:31" x14ac:dyDescent="0.25">
      <c r="A1257">
        <v>4378</v>
      </c>
      <c r="B1257" t="s">
        <v>2781</v>
      </c>
      <c r="C1257" s="2">
        <v>43207</v>
      </c>
      <c r="D1257" s="13">
        <v>41759</v>
      </c>
      <c r="E1257" s="8">
        <f>IF(SalesData[[#This Row],[Ship Date]]&lt;SalesData[[#This Row],[Order Date]], SalesData[[#This Row],[Ship Date]], SalesData[[#This Row],[Order Date]])</f>
        <v>41759</v>
      </c>
      <c r="F1257" s="8">
        <f>IF(SalesData[[#This Row],[Ship Date]]&lt;SalesData[[#This Row],[Order Date]], SalesData[[#This Row],[Order Date]], SalesData[[#This Row],[Ship Date]])</f>
        <v>43207</v>
      </c>
      <c r="G1257" s="11">
        <f>SalesData[[#This Row],[Shipdate fixed]] - SalesData[[#This Row],[Orderdate fixed]]</f>
        <v>1448</v>
      </c>
      <c r="H1257" s="11">
        <f>YEAR(SalesData[[#This Row],[Orderdate fixed]])</f>
        <v>2014</v>
      </c>
      <c r="I1257" s="11" t="str">
        <f>"Q"&amp;ROUNDUP(MONTH(SalesData[[#This Row],[Orderdate fixed]])/3,0)</f>
        <v>Q2</v>
      </c>
      <c r="J1257" s="8" t="str">
        <f>TEXT(SalesData[[#This Row],[Orderdate fixed]],"mmm")</f>
        <v>Apr</v>
      </c>
      <c r="K1257" t="s">
        <v>38</v>
      </c>
      <c r="L1257" t="s">
        <v>1247</v>
      </c>
      <c r="M1257" s="14" t="s">
        <v>1248</v>
      </c>
      <c r="N1257" t="s">
        <v>90</v>
      </c>
      <c r="O1257" t="s">
        <v>26</v>
      </c>
      <c r="P1257" t="s">
        <v>2782</v>
      </c>
      <c r="Q1257" t="s">
        <v>50</v>
      </c>
      <c r="R1257" s="5">
        <v>91776</v>
      </c>
      <c r="S1257" t="s">
        <v>51</v>
      </c>
      <c r="T1257" t="s">
        <v>1076</v>
      </c>
      <c r="U1257" t="s">
        <v>31</v>
      </c>
      <c r="V1257" t="s">
        <v>35</v>
      </c>
      <c r="W1257" t="s">
        <v>1077</v>
      </c>
      <c r="X1257" s="9">
        <v>1487.04</v>
      </c>
      <c r="Y1257">
        <v>5</v>
      </c>
      <c r="Z1257" s="12">
        <v>0.2</v>
      </c>
      <c r="AA1257" s="9">
        <v>148.70400000000001</v>
      </c>
      <c r="AB1257" t="str">
        <f>IF(AND(SalesData[[#This Row],[Profit]]=0,SalesData[[#This Row],[Sales]]&gt;0),"Zero-Profit Order","OK")</f>
        <v>OK</v>
      </c>
      <c r="AC1257" s="9">
        <f>IFERROR(SalesData[[#This Row],[Profit]]/SalesData[[#This Row],[Sales]],0)</f>
        <v>0.1</v>
      </c>
      <c r="AE1257"/>
    </row>
    <row r="1258" spans="1:31" x14ac:dyDescent="0.25">
      <c r="A1258">
        <v>2975</v>
      </c>
      <c r="B1258" t="s">
        <v>2194</v>
      </c>
      <c r="C1258" s="2">
        <v>41903</v>
      </c>
      <c r="D1258" s="13">
        <v>42343</v>
      </c>
      <c r="E1258" s="8">
        <f>IF(SalesData[[#This Row],[Ship Date]]&lt;SalesData[[#This Row],[Order Date]], SalesData[[#This Row],[Ship Date]], SalesData[[#This Row],[Order Date]])</f>
        <v>41903</v>
      </c>
      <c r="F1258" s="8">
        <f>IF(SalesData[[#This Row],[Ship Date]]&lt;SalesData[[#This Row],[Order Date]], SalesData[[#This Row],[Order Date]], SalesData[[#This Row],[Ship Date]])</f>
        <v>42343</v>
      </c>
      <c r="G1258" s="11">
        <f>SalesData[[#This Row],[Shipdate fixed]] - SalesData[[#This Row],[Orderdate fixed]]</f>
        <v>440</v>
      </c>
      <c r="H1258" s="11">
        <f>YEAR(SalesData[[#This Row],[Orderdate fixed]])</f>
        <v>2014</v>
      </c>
      <c r="I1258" s="11" t="str">
        <f>"Q"&amp;ROUNDUP(MONTH(SalesData[[#This Row],[Orderdate fixed]])/3,0)</f>
        <v>Q3</v>
      </c>
      <c r="J1258" s="8" t="str">
        <f>TEXT(SalesData[[#This Row],[Orderdate fixed]],"mmm")</f>
        <v>Sep</v>
      </c>
      <c r="K1258" t="s">
        <v>38</v>
      </c>
      <c r="L1258" t="s">
        <v>430</v>
      </c>
      <c r="M1258" s="14" t="s">
        <v>431</v>
      </c>
      <c r="N1258" t="s">
        <v>25</v>
      </c>
      <c r="O1258" t="s">
        <v>26</v>
      </c>
      <c r="P1258" t="s">
        <v>2195</v>
      </c>
      <c r="Q1258" t="s">
        <v>83</v>
      </c>
      <c r="R1258" s="5">
        <v>75002</v>
      </c>
      <c r="S1258" t="s">
        <v>84</v>
      </c>
      <c r="T1258" t="s">
        <v>765</v>
      </c>
      <c r="U1258" t="s">
        <v>31</v>
      </c>
      <c r="V1258" t="s">
        <v>44</v>
      </c>
      <c r="W1258" t="s">
        <v>766</v>
      </c>
      <c r="X1258" s="9">
        <v>244.006</v>
      </c>
      <c r="Y1258">
        <v>2</v>
      </c>
      <c r="Z1258" s="12">
        <v>0.3</v>
      </c>
      <c r="AA1258" s="9">
        <v>-31.372199999999999</v>
      </c>
      <c r="AB1258" t="str">
        <f>IF(AND(SalesData[[#This Row],[Profit]]=0,SalesData[[#This Row],[Sales]]&gt;0),"Zero-Profit Order","OK")</f>
        <v>OK</v>
      </c>
      <c r="AC1258" s="9">
        <f>IFERROR(SalesData[[#This Row],[Profit]]/SalesData[[#This Row],[Sales]],0)</f>
        <v>-0.12857142857142856</v>
      </c>
      <c r="AE1258"/>
    </row>
    <row r="1259" spans="1:31" x14ac:dyDescent="0.25">
      <c r="A1259">
        <v>8207</v>
      </c>
      <c r="B1259" t="s">
        <v>3951</v>
      </c>
      <c r="C1259" s="2">
        <v>43215</v>
      </c>
      <c r="D1259" s="13">
        <v>42124</v>
      </c>
      <c r="E1259" s="8">
        <f>IF(SalesData[[#This Row],[Ship Date]]&lt;SalesData[[#This Row],[Order Date]], SalesData[[#This Row],[Ship Date]], SalesData[[#This Row],[Order Date]])</f>
        <v>42124</v>
      </c>
      <c r="F1259" s="8">
        <f>IF(SalesData[[#This Row],[Ship Date]]&lt;SalesData[[#This Row],[Order Date]], SalesData[[#This Row],[Order Date]], SalesData[[#This Row],[Ship Date]])</f>
        <v>43215</v>
      </c>
      <c r="G1259" s="11">
        <f>SalesData[[#This Row],[Shipdate fixed]] - SalesData[[#This Row],[Orderdate fixed]]</f>
        <v>1091</v>
      </c>
      <c r="H1259" s="11">
        <f>YEAR(SalesData[[#This Row],[Orderdate fixed]])</f>
        <v>2015</v>
      </c>
      <c r="I1259" s="11" t="str">
        <f>"Q"&amp;ROUNDUP(MONTH(SalesData[[#This Row],[Orderdate fixed]])/3,0)</f>
        <v>Q2</v>
      </c>
      <c r="J1259" s="8" t="str">
        <f>TEXT(SalesData[[#This Row],[Orderdate fixed]],"mmm")</f>
        <v>Apr</v>
      </c>
      <c r="K1259" t="s">
        <v>38</v>
      </c>
      <c r="L1259" t="s">
        <v>800</v>
      </c>
      <c r="M1259" s="14" t="s">
        <v>801</v>
      </c>
      <c r="N1259" t="s">
        <v>25</v>
      </c>
      <c r="O1259" t="s">
        <v>26</v>
      </c>
      <c r="P1259" t="s">
        <v>3952</v>
      </c>
      <c r="Q1259" t="s">
        <v>42</v>
      </c>
      <c r="R1259" s="5">
        <v>32114</v>
      </c>
      <c r="S1259" t="s">
        <v>29</v>
      </c>
      <c r="T1259" t="s">
        <v>43</v>
      </c>
      <c r="U1259" t="s">
        <v>31</v>
      </c>
      <c r="V1259" t="s">
        <v>44</v>
      </c>
      <c r="W1259" t="s">
        <v>45</v>
      </c>
      <c r="X1259" s="9">
        <v>191.5155</v>
      </c>
      <c r="Y1259">
        <v>1</v>
      </c>
      <c r="Z1259" s="12">
        <v>0.45</v>
      </c>
      <c r="AA1259" s="9">
        <v>-76.606200000000001</v>
      </c>
      <c r="AB1259" t="str">
        <f>IF(AND(SalesData[[#This Row],[Profit]]=0,SalesData[[#This Row],[Sales]]&gt;0),"Zero-Profit Order","OK")</f>
        <v>OK</v>
      </c>
      <c r="AC1259" s="9">
        <f>IFERROR(SalesData[[#This Row],[Profit]]/SalesData[[#This Row],[Sales]],0)</f>
        <v>-0.4</v>
      </c>
      <c r="AE1259"/>
    </row>
    <row r="1260" spans="1:31" x14ac:dyDescent="0.25">
      <c r="A1260">
        <v>3343</v>
      </c>
      <c r="B1260" t="s">
        <v>2378</v>
      </c>
      <c r="C1260" s="2">
        <v>43583</v>
      </c>
      <c r="D1260" s="13">
        <v>42378</v>
      </c>
      <c r="E1260" s="8">
        <f>IF(SalesData[[#This Row],[Ship Date]]&lt;SalesData[[#This Row],[Order Date]], SalesData[[#This Row],[Ship Date]], SalesData[[#This Row],[Order Date]])</f>
        <v>42378</v>
      </c>
      <c r="F1260" s="8">
        <f>IF(SalesData[[#This Row],[Ship Date]]&lt;SalesData[[#This Row],[Order Date]], SalesData[[#This Row],[Order Date]], SalesData[[#This Row],[Ship Date]])</f>
        <v>43583</v>
      </c>
      <c r="G1260" s="11">
        <f>SalesData[[#This Row],[Shipdate fixed]] - SalesData[[#This Row],[Orderdate fixed]]</f>
        <v>1205</v>
      </c>
      <c r="H1260" s="11">
        <f>YEAR(SalesData[[#This Row],[Orderdate fixed]])</f>
        <v>2016</v>
      </c>
      <c r="I1260" s="11" t="str">
        <f>"Q"&amp;ROUNDUP(MONTH(SalesData[[#This Row],[Orderdate fixed]])/3,0)</f>
        <v>Q1</v>
      </c>
      <c r="J1260" s="8" t="str">
        <f>TEXT(SalesData[[#This Row],[Orderdate fixed]],"mmm")</f>
        <v>Jan</v>
      </c>
      <c r="K1260" t="s">
        <v>22</v>
      </c>
      <c r="L1260" t="s">
        <v>106</v>
      </c>
      <c r="M1260" s="14" t="s">
        <v>107</v>
      </c>
      <c r="N1260" t="s">
        <v>25</v>
      </c>
      <c r="O1260" t="s">
        <v>26</v>
      </c>
      <c r="P1260" t="s">
        <v>2379</v>
      </c>
      <c r="Q1260" t="s">
        <v>415</v>
      </c>
      <c r="R1260" s="5">
        <v>2169</v>
      </c>
      <c r="S1260" t="s">
        <v>62</v>
      </c>
      <c r="T1260" t="s">
        <v>1442</v>
      </c>
      <c r="U1260" t="s">
        <v>31</v>
      </c>
      <c r="V1260" t="s">
        <v>44</v>
      </c>
      <c r="W1260" t="s">
        <v>1443</v>
      </c>
      <c r="X1260" s="9">
        <v>244.61500000000001</v>
      </c>
      <c r="Y1260">
        <v>1</v>
      </c>
      <c r="Z1260" s="12">
        <v>0.3</v>
      </c>
      <c r="AA1260" s="9">
        <v>20.966999999999999</v>
      </c>
      <c r="AB1260" t="str">
        <f>IF(AND(SalesData[[#This Row],[Profit]]=0,SalesData[[#This Row],[Sales]]&gt;0),"Zero-Profit Order","OK")</f>
        <v>OK</v>
      </c>
      <c r="AC1260" s="9">
        <f>IFERROR(SalesData[[#This Row],[Profit]]/SalesData[[#This Row],[Sales]],0)</f>
        <v>8.5714285714285701E-2</v>
      </c>
      <c r="AE1260"/>
    </row>
    <row r="1261" spans="1:31" x14ac:dyDescent="0.25">
      <c r="A1261">
        <v>2899</v>
      </c>
      <c r="B1261" t="s">
        <v>2141</v>
      </c>
      <c r="C1261" s="2">
        <v>43214</v>
      </c>
      <c r="D1261" s="13">
        <v>42124</v>
      </c>
      <c r="E1261" s="8">
        <f>IF(SalesData[[#This Row],[Ship Date]]&lt;SalesData[[#This Row],[Order Date]], SalesData[[#This Row],[Ship Date]], SalesData[[#This Row],[Order Date]])</f>
        <v>42124</v>
      </c>
      <c r="F1261" s="8">
        <f>IF(SalesData[[#This Row],[Ship Date]]&lt;SalesData[[#This Row],[Order Date]], SalesData[[#This Row],[Order Date]], SalesData[[#This Row],[Ship Date]])</f>
        <v>43214</v>
      </c>
      <c r="G1261" s="11">
        <f>SalesData[[#This Row],[Shipdate fixed]] - SalesData[[#This Row],[Orderdate fixed]]</f>
        <v>1090</v>
      </c>
      <c r="H1261" s="11">
        <f>YEAR(SalesData[[#This Row],[Orderdate fixed]])</f>
        <v>2015</v>
      </c>
      <c r="I1261" s="11" t="str">
        <f>"Q"&amp;ROUNDUP(MONTH(SalesData[[#This Row],[Orderdate fixed]])/3,0)</f>
        <v>Q2</v>
      </c>
      <c r="J1261" s="8" t="str">
        <f>TEXT(SalesData[[#This Row],[Orderdate fixed]],"mmm")</f>
        <v>Apr</v>
      </c>
      <c r="K1261" t="s">
        <v>38</v>
      </c>
      <c r="L1261" t="s">
        <v>1879</v>
      </c>
      <c r="M1261" s="14" t="s">
        <v>1880</v>
      </c>
      <c r="N1261" t="s">
        <v>25</v>
      </c>
      <c r="O1261" t="s">
        <v>26</v>
      </c>
      <c r="P1261" t="s">
        <v>91</v>
      </c>
      <c r="Q1261" t="s">
        <v>83</v>
      </c>
      <c r="R1261" s="5">
        <v>77036</v>
      </c>
      <c r="S1261" t="s">
        <v>84</v>
      </c>
      <c r="T1261" t="s">
        <v>363</v>
      </c>
      <c r="U1261" t="s">
        <v>31</v>
      </c>
      <c r="V1261" t="s">
        <v>35</v>
      </c>
      <c r="W1261" t="s">
        <v>364</v>
      </c>
      <c r="X1261" s="9">
        <v>408.42200000000003</v>
      </c>
      <c r="Y1261">
        <v>2</v>
      </c>
      <c r="Z1261" s="12">
        <v>0.3</v>
      </c>
      <c r="AA1261" s="9">
        <v>-5.8346</v>
      </c>
      <c r="AB1261" t="str">
        <f>IF(AND(SalesData[[#This Row],[Profit]]=0,SalesData[[#This Row],[Sales]]&gt;0),"Zero-Profit Order","OK")</f>
        <v>OK</v>
      </c>
      <c r="AC1261" s="9">
        <f>IFERROR(SalesData[[#This Row],[Profit]]/SalesData[[#This Row],[Sales]],0)</f>
        <v>-1.4285714285714285E-2</v>
      </c>
      <c r="AE1261"/>
    </row>
    <row r="1262" spans="1:31" x14ac:dyDescent="0.25">
      <c r="A1262">
        <v>7913</v>
      </c>
      <c r="B1262" t="s">
        <v>3863</v>
      </c>
      <c r="C1262" s="2">
        <v>43222</v>
      </c>
      <c r="D1262" s="13">
        <v>42490</v>
      </c>
      <c r="E1262" s="8">
        <f>IF(SalesData[[#This Row],[Ship Date]]&lt;SalesData[[#This Row],[Order Date]], SalesData[[#This Row],[Ship Date]], SalesData[[#This Row],[Order Date]])</f>
        <v>42490</v>
      </c>
      <c r="F1262" s="8">
        <f>IF(SalesData[[#This Row],[Ship Date]]&lt;SalesData[[#This Row],[Order Date]], SalesData[[#This Row],[Order Date]], SalesData[[#This Row],[Ship Date]])</f>
        <v>43222</v>
      </c>
      <c r="G1262" s="11">
        <f>SalesData[[#This Row],[Shipdate fixed]] - SalesData[[#This Row],[Orderdate fixed]]</f>
        <v>732</v>
      </c>
      <c r="H1262" s="11">
        <f>YEAR(SalesData[[#This Row],[Orderdate fixed]])</f>
        <v>2016</v>
      </c>
      <c r="I1262" s="11" t="str">
        <f>"Q"&amp;ROUNDUP(MONTH(SalesData[[#This Row],[Orderdate fixed]])/3,0)</f>
        <v>Q2</v>
      </c>
      <c r="J1262" s="8" t="str">
        <f>TEXT(SalesData[[#This Row],[Orderdate fixed]],"mmm")</f>
        <v>Apr</v>
      </c>
      <c r="K1262" t="s">
        <v>22</v>
      </c>
      <c r="L1262" t="s">
        <v>3770</v>
      </c>
      <c r="M1262" s="14" t="s">
        <v>3771</v>
      </c>
      <c r="N1262" t="s">
        <v>25</v>
      </c>
      <c r="O1262" t="s">
        <v>26</v>
      </c>
      <c r="P1262" t="s">
        <v>3638</v>
      </c>
      <c r="Q1262" t="s">
        <v>121</v>
      </c>
      <c r="R1262" s="5">
        <v>60174</v>
      </c>
      <c r="S1262" t="s">
        <v>84</v>
      </c>
      <c r="T1262" t="s">
        <v>948</v>
      </c>
      <c r="U1262" t="s">
        <v>31</v>
      </c>
      <c r="V1262" t="s">
        <v>53</v>
      </c>
      <c r="W1262" t="s">
        <v>949</v>
      </c>
      <c r="X1262" s="9">
        <v>30.344000000000001</v>
      </c>
      <c r="Y1262">
        <v>2</v>
      </c>
      <c r="Z1262" s="12">
        <v>0.6</v>
      </c>
      <c r="AA1262" s="9">
        <v>-31.8612</v>
      </c>
      <c r="AB1262" t="str">
        <f>IF(AND(SalesData[[#This Row],[Profit]]=0,SalesData[[#This Row],[Sales]]&gt;0),"Zero-Profit Order","OK")</f>
        <v>OK</v>
      </c>
      <c r="AC1262" s="9">
        <f>IFERROR(SalesData[[#This Row],[Profit]]/SalesData[[#This Row],[Sales]],0)</f>
        <v>-1.05</v>
      </c>
      <c r="AE1262"/>
    </row>
    <row r="1263" spans="1:31" x14ac:dyDescent="0.25">
      <c r="A1263">
        <v>1602</v>
      </c>
      <c r="B1263" t="s">
        <v>1371</v>
      </c>
      <c r="C1263" s="2">
        <v>42133</v>
      </c>
      <c r="D1263" s="13">
        <v>42503</v>
      </c>
      <c r="E1263" s="8">
        <f>IF(SalesData[[#This Row],[Ship Date]]&lt;SalesData[[#This Row],[Order Date]], SalesData[[#This Row],[Ship Date]], SalesData[[#This Row],[Order Date]])</f>
        <v>42133</v>
      </c>
      <c r="F1263" s="8">
        <f>IF(SalesData[[#This Row],[Ship Date]]&lt;SalesData[[#This Row],[Order Date]], SalesData[[#This Row],[Order Date]], SalesData[[#This Row],[Ship Date]])</f>
        <v>42503</v>
      </c>
      <c r="G1263" s="11">
        <f>SalesData[[#This Row],[Shipdate fixed]] - SalesData[[#This Row],[Orderdate fixed]]</f>
        <v>370</v>
      </c>
      <c r="H1263" s="11">
        <f>YEAR(SalesData[[#This Row],[Orderdate fixed]])</f>
        <v>2015</v>
      </c>
      <c r="I1263" s="11" t="str">
        <f>"Q"&amp;ROUNDUP(MONTH(SalesData[[#This Row],[Orderdate fixed]])/3,0)</f>
        <v>Q2</v>
      </c>
      <c r="J1263" s="8" t="str">
        <f>TEXT(SalesData[[#This Row],[Orderdate fixed]],"mmm")</f>
        <v>May</v>
      </c>
      <c r="K1263" t="s">
        <v>22</v>
      </c>
      <c r="L1263" t="s">
        <v>1061</v>
      </c>
      <c r="M1263" s="14" t="s">
        <v>1062</v>
      </c>
      <c r="N1263" t="s">
        <v>81</v>
      </c>
      <c r="O1263" t="s">
        <v>26</v>
      </c>
      <c r="P1263" t="s">
        <v>722</v>
      </c>
      <c r="Q1263" t="s">
        <v>184</v>
      </c>
      <c r="R1263" s="5">
        <v>19901</v>
      </c>
      <c r="S1263" t="s">
        <v>62</v>
      </c>
      <c r="T1263" t="s">
        <v>1372</v>
      </c>
      <c r="U1263" t="s">
        <v>31</v>
      </c>
      <c r="V1263" t="s">
        <v>53</v>
      </c>
      <c r="W1263" t="s">
        <v>1373</v>
      </c>
      <c r="X1263" s="9">
        <v>211.96</v>
      </c>
      <c r="Y1263">
        <v>2</v>
      </c>
      <c r="Z1263" s="12">
        <v>0</v>
      </c>
      <c r="AA1263" s="9">
        <v>42.392000000000003</v>
      </c>
      <c r="AB1263" t="str">
        <f>IF(AND(SalesData[[#This Row],[Profit]]=0,SalesData[[#This Row],[Sales]]&gt;0),"Zero-Profit Order","OK")</f>
        <v>OK</v>
      </c>
      <c r="AC1263" s="9">
        <f>IFERROR(SalesData[[#This Row],[Profit]]/SalesData[[#This Row],[Sales]],0)</f>
        <v>0.2</v>
      </c>
      <c r="AE1263"/>
    </row>
    <row r="1264" spans="1:31" x14ac:dyDescent="0.25">
      <c r="A1264">
        <v>5012</v>
      </c>
      <c r="B1264" t="s">
        <v>2990</v>
      </c>
      <c r="C1264" s="2">
        <v>42447</v>
      </c>
      <c r="D1264" s="13">
        <v>42868</v>
      </c>
      <c r="E1264" s="8">
        <f>IF(SalesData[[#This Row],[Ship Date]]&lt;SalesData[[#This Row],[Order Date]], SalesData[[#This Row],[Ship Date]], SalesData[[#This Row],[Order Date]])</f>
        <v>42447</v>
      </c>
      <c r="F1264" s="8">
        <f>IF(SalesData[[#This Row],[Ship Date]]&lt;SalesData[[#This Row],[Order Date]], SalesData[[#This Row],[Order Date]], SalesData[[#This Row],[Ship Date]])</f>
        <v>42868</v>
      </c>
      <c r="G1264" s="11">
        <f>SalesData[[#This Row],[Shipdate fixed]] - SalesData[[#This Row],[Orderdate fixed]]</f>
        <v>421</v>
      </c>
      <c r="H1264" s="11">
        <f>YEAR(SalesData[[#This Row],[Orderdate fixed]])</f>
        <v>2016</v>
      </c>
      <c r="I1264" s="11" t="str">
        <f>"Q"&amp;ROUNDUP(MONTH(SalesData[[#This Row],[Orderdate fixed]])/3,0)</f>
        <v>Q1</v>
      </c>
      <c r="J1264" s="8" t="str">
        <f>TEXT(SalesData[[#This Row],[Orderdate fixed]],"mmm")</f>
        <v>Mar</v>
      </c>
      <c r="K1264" t="s">
        <v>78</v>
      </c>
      <c r="L1264" t="s">
        <v>1298</v>
      </c>
      <c r="M1264" s="14" t="s">
        <v>1299</v>
      </c>
      <c r="N1264" t="s">
        <v>81</v>
      </c>
      <c r="O1264" t="s">
        <v>26</v>
      </c>
      <c r="P1264" t="s">
        <v>500</v>
      </c>
      <c r="Q1264" t="s">
        <v>501</v>
      </c>
      <c r="R1264" s="5">
        <v>85023</v>
      </c>
      <c r="S1264" t="s">
        <v>51</v>
      </c>
      <c r="T1264" t="s">
        <v>1117</v>
      </c>
      <c r="U1264" t="s">
        <v>31</v>
      </c>
      <c r="V1264" t="s">
        <v>32</v>
      </c>
      <c r="W1264" t="s">
        <v>1118</v>
      </c>
      <c r="X1264" s="9">
        <v>209.97900000000001</v>
      </c>
      <c r="Y1264">
        <v>7</v>
      </c>
      <c r="Z1264" s="12">
        <v>0.7</v>
      </c>
      <c r="AA1264" s="9">
        <v>-356.96429999999998</v>
      </c>
      <c r="AB1264" t="str">
        <f>IF(AND(SalesData[[#This Row],[Profit]]=0,SalesData[[#This Row],[Sales]]&gt;0),"Zero-Profit Order","OK")</f>
        <v>OK</v>
      </c>
      <c r="AC1264" s="9">
        <f>IFERROR(SalesData[[#This Row],[Profit]]/SalesData[[#This Row],[Sales]],0)</f>
        <v>-1.6999999999999997</v>
      </c>
      <c r="AE1264"/>
    </row>
    <row r="1265" spans="1:31" x14ac:dyDescent="0.25">
      <c r="A1265">
        <v>8112</v>
      </c>
      <c r="B1265" t="s">
        <v>3921</v>
      </c>
      <c r="C1265" s="2">
        <v>41995</v>
      </c>
      <c r="D1265" s="13">
        <v>42441</v>
      </c>
      <c r="E1265" s="8">
        <f>IF(SalesData[[#This Row],[Ship Date]]&lt;SalesData[[#This Row],[Order Date]], SalesData[[#This Row],[Ship Date]], SalesData[[#This Row],[Order Date]])</f>
        <v>41995</v>
      </c>
      <c r="F1265" s="8">
        <f>IF(SalesData[[#This Row],[Ship Date]]&lt;SalesData[[#This Row],[Order Date]], SalesData[[#This Row],[Order Date]], SalesData[[#This Row],[Ship Date]])</f>
        <v>42441</v>
      </c>
      <c r="G1265" s="11">
        <f>SalesData[[#This Row],[Shipdate fixed]] - SalesData[[#This Row],[Orderdate fixed]]</f>
        <v>446</v>
      </c>
      <c r="H1265" s="11">
        <f>YEAR(SalesData[[#This Row],[Orderdate fixed]])</f>
        <v>2014</v>
      </c>
      <c r="I1265" s="11" t="str">
        <f>"Q"&amp;ROUNDUP(MONTH(SalesData[[#This Row],[Orderdate fixed]])/3,0)</f>
        <v>Q4</v>
      </c>
      <c r="J1265" s="8" t="str">
        <f>TEXT(SalesData[[#This Row],[Orderdate fixed]],"mmm")</f>
        <v>Dec</v>
      </c>
      <c r="K1265" t="s">
        <v>22</v>
      </c>
      <c r="L1265" t="s">
        <v>3797</v>
      </c>
      <c r="M1265" s="14" t="s">
        <v>3798</v>
      </c>
      <c r="N1265" t="s">
        <v>25</v>
      </c>
      <c r="O1265" t="s">
        <v>26</v>
      </c>
      <c r="P1265" t="s">
        <v>1726</v>
      </c>
      <c r="Q1265" t="s">
        <v>83</v>
      </c>
      <c r="R1265" s="5">
        <v>76903</v>
      </c>
      <c r="S1265" t="s">
        <v>84</v>
      </c>
      <c r="T1265" t="s">
        <v>571</v>
      </c>
      <c r="U1265" t="s">
        <v>31</v>
      </c>
      <c r="V1265" t="s">
        <v>35</v>
      </c>
      <c r="W1265" t="s">
        <v>572</v>
      </c>
      <c r="X1265" s="9">
        <v>248.43</v>
      </c>
      <c r="Y1265">
        <v>5</v>
      </c>
      <c r="Z1265" s="12">
        <v>0.3</v>
      </c>
      <c r="AA1265" s="9">
        <v>-17.745000000000001</v>
      </c>
      <c r="AB1265" t="str">
        <f>IF(AND(SalesData[[#This Row],[Profit]]=0,SalesData[[#This Row],[Sales]]&gt;0),"Zero-Profit Order","OK")</f>
        <v>OK</v>
      </c>
      <c r="AC1265" s="9">
        <f>IFERROR(SalesData[[#This Row],[Profit]]/SalesData[[#This Row],[Sales]],0)</f>
        <v>-7.1428571428571425E-2</v>
      </c>
      <c r="AE1265"/>
    </row>
    <row r="1266" spans="1:31" x14ac:dyDescent="0.25">
      <c r="A1266">
        <v>7555</v>
      </c>
      <c r="B1266" t="s">
        <v>3766</v>
      </c>
      <c r="C1266" s="2">
        <v>41759</v>
      </c>
      <c r="D1266" s="13">
        <v>41773</v>
      </c>
      <c r="E1266" s="8">
        <f>IF(SalesData[[#This Row],[Ship Date]]&lt;SalesData[[#This Row],[Order Date]], SalesData[[#This Row],[Ship Date]], SalesData[[#This Row],[Order Date]])</f>
        <v>41759</v>
      </c>
      <c r="F1266" s="8">
        <f>IF(SalesData[[#This Row],[Ship Date]]&lt;SalesData[[#This Row],[Order Date]], SalesData[[#This Row],[Order Date]], SalesData[[#This Row],[Ship Date]])</f>
        <v>41773</v>
      </c>
      <c r="G1266" s="11">
        <f>SalesData[[#This Row],[Shipdate fixed]] - SalesData[[#This Row],[Orderdate fixed]]</f>
        <v>14</v>
      </c>
      <c r="H1266" s="11">
        <f>YEAR(SalesData[[#This Row],[Orderdate fixed]])</f>
        <v>2014</v>
      </c>
      <c r="I1266" s="11" t="str">
        <f>"Q"&amp;ROUNDUP(MONTH(SalesData[[#This Row],[Orderdate fixed]])/3,0)</f>
        <v>Q2</v>
      </c>
      <c r="J1266" s="8" t="str">
        <f>TEXT(SalesData[[#This Row],[Orderdate fixed]],"mmm")</f>
        <v>Apr</v>
      </c>
      <c r="K1266" t="s">
        <v>22</v>
      </c>
      <c r="L1266" t="s">
        <v>844</v>
      </c>
      <c r="M1266" s="14" t="s">
        <v>845</v>
      </c>
      <c r="N1266" t="s">
        <v>25</v>
      </c>
      <c r="O1266" t="s">
        <v>26</v>
      </c>
      <c r="P1266" t="s">
        <v>60</v>
      </c>
      <c r="Q1266" t="s">
        <v>61</v>
      </c>
      <c r="R1266" s="5">
        <v>19134</v>
      </c>
      <c r="S1266" t="s">
        <v>62</v>
      </c>
      <c r="T1266" t="s">
        <v>1117</v>
      </c>
      <c r="U1266" t="s">
        <v>31</v>
      </c>
      <c r="V1266" t="s">
        <v>32</v>
      </c>
      <c r="W1266" t="s">
        <v>1118</v>
      </c>
      <c r="X1266" s="9">
        <v>349.96499999999997</v>
      </c>
      <c r="Y1266">
        <v>7</v>
      </c>
      <c r="Z1266" s="12">
        <v>0.5</v>
      </c>
      <c r="AA1266" s="9">
        <v>-216.97829999999999</v>
      </c>
      <c r="AB1266" t="str">
        <f>IF(AND(SalesData[[#This Row],[Profit]]=0,SalesData[[#This Row],[Sales]]&gt;0),"Zero-Profit Order","OK")</f>
        <v>OK</v>
      </c>
      <c r="AC1266" s="9">
        <f>IFERROR(SalesData[[#This Row],[Profit]]/SalesData[[#This Row],[Sales]],0)</f>
        <v>-0.62</v>
      </c>
      <c r="AE1266"/>
    </row>
    <row r="1267" spans="1:31" x14ac:dyDescent="0.25">
      <c r="A1267">
        <v>1152</v>
      </c>
      <c r="B1267" t="s">
        <v>1048</v>
      </c>
      <c r="C1267" s="2">
        <v>41917</v>
      </c>
      <c r="D1267" s="13">
        <v>42138</v>
      </c>
      <c r="E1267" s="8">
        <f>IF(SalesData[[#This Row],[Ship Date]]&lt;SalesData[[#This Row],[Order Date]], SalesData[[#This Row],[Ship Date]], SalesData[[#This Row],[Order Date]])</f>
        <v>41917</v>
      </c>
      <c r="F1267" s="8">
        <f>IF(SalesData[[#This Row],[Ship Date]]&lt;SalesData[[#This Row],[Order Date]], SalesData[[#This Row],[Order Date]], SalesData[[#This Row],[Ship Date]])</f>
        <v>42138</v>
      </c>
      <c r="G1267" s="11">
        <f>SalesData[[#This Row],[Shipdate fixed]] - SalesData[[#This Row],[Orderdate fixed]]</f>
        <v>221</v>
      </c>
      <c r="H1267" s="11">
        <f>YEAR(SalesData[[#This Row],[Orderdate fixed]])</f>
        <v>2014</v>
      </c>
      <c r="I1267" s="11" t="str">
        <f>"Q"&amp;ROUNDUP(MONTH(SalesData[[#This Row],[Orderdate fixed]])/3,0)</f>
        <v>Q4</v>
      </c>
      <c r="J1267" s="8" t="str">
        <f>TEXT(SalesData[[#This Row],[Orderdate fixed]],"mmm")</f>
        <v>Oct</v>
      </c>
      <c r="K1267" t="s">
        <v>38</v>
      </c>
      <c r="L1267" t="s">
        <v>1049</v>
      </c>
      <c r="M1267" s="14" t="s">
        <v>1050</v>
      </c>
      <c r="N1267" t="s">
        <v>81</v>
      </c>
      <c r="O1267" t="s">
        <v>26</v>
      </c>
      <c r="P1267" t="s">
        <v>1051</v>
      </c>
      <c r="Q1267" t="s">
        <v>215</v>
      </c>
      <c r="R1267" s="5">
        <v>44221</v>
      </c>
      <c r="S1267" t="s">
        <v>62</v>
      </c>
      <c r="T1267" t="s">
        <v>1052</v>
      </c>
      <c r="U1267" t="s">
        <v>31</v>
      </c>
      <c r="V1267" t="s">
        <v>53</v>
      </c>
      <c r="W1267" t="s">
        <v>1053</v>
      </c>
      <c r="X1267" s="9">
        <v>8.3520000000000003</v>
      </c>
      <c r="Y1267">
        <v>6</v>
      </c>
      <c r="Z1267" s="12">
        <v>0.2</v>
      </c>
      <c r="AA1267" s="9">
        <v>1.2527999999999999</v>
      </c>
      <c r="AB1267" t="str">
        <f>IF(AND(SalesData[[#This Row],[Profit]]=0,SalesData[[#This Row],[Sales]]&gt;0),"Zero-Profit Order","OK")</f>
        <v>OK</v>
      </c>
      <c r="AC1267" s="9">
        <f>IFERROR(SalesData[[#This Row],[Profit]]/SalesData[[#This Row],[Sales]],0)</f>
        <v>0.15</v>
      </c>
      <c r="AE1267"/>
    </row>
    <row r="1268" spans="1:31" x14ac:dyDescent="0.25">
      <c r="A1268">
        <v>2161</v>
      </c>
      <c r="B1268" t="s">
        <v>1721</v>
      </c>
      <c r="C1268" s="2">
        <v>43243</v>
      </c>
      <c r="D1268" s="13">
        <v>42504</v>
      </c>
      <c r="E1268" s="8">
        <f>IF(SalesData[[#This Row],[Ship Date]]&lt;SalesData[[#This Row],[Order Date]], SalesData[[#This Row],[Ship Date]], SalesData[[#This Row],[Order Date]])</f>
        <v>42504</v>
      </c>
      <c r="F1268" s="8">
        <f>IF(SalesData[[#This Row],[Ship Date]]&lt;SalesData[[#This Row],[Order Date]], SalesData[[#This Row],[Order Date]], SalesData[[#This Row],[Ship Date]])</f>
        <v>43243</v>
      </c>
      <c r="G1268" s="11">
        <f>SalesData[[#This Row],[Shipdate fixed]] - SalesData[[#This Row],[Orderdate fixed]]</f>
        <v>739</v>
      </c>
      <c r="H1268" s="11">
        <f>YEAR(SalesData[[#This Row],[Orderdate fixed]])</f>
        <v>2016</v>
      </c>
      <c r="I1268" s="11" t="str">
        <f>"Q"&amp;ROUNDUP(MONTH(SalesData[[#This Row],[Orderdate fixed]])/3,0)</f>
        <v>Q2</v>
      </c>
      <c r="J1268" s="8" t="str">
        <f>TEXT(SalesData[[#This Row],[Orderdate fixed]],"mmm")</f>
        <v>May</v>
      </c>
      <c r="K1268" t="s">
        <v>407</v>
      </c>
      <c r="L1268" t="s">
        <v>308</v>
      </c>
      <c r="M1268" s="14" t="s">
        <v>309</v>
      </c>
      <c r="N1268" t="s">
        <v>25</v>
      </c>
      <c r="O1268" t="s">
        <v>26</v>
      </c>
      <c r="P1268" t="s">
        <v>1722</v>
      </c>
      <c r="Q1268" t="s">
        <v>215</v>
      </c>
      <c r="R1268" s="5">
        <v>45231</v>
      </c>
      <c r="S1268" t="s">
        <v>62</v>
      </c>
      <c r="T1268" t="s">
        <v>1381</v>
      </c>
      <c r="U1268" t="s">
        <v>31</v>
      </c>
      <c r="V1268" t="s">
        <v>53</v>
      </c>
      <c r="W1268" t="s">
        <v>1382</v>
      </c>
      <c r="X1268" s="9">
        <v>79.384</v>
      </c>
      <c r="Y1268">
        <v>1</v>
      </c>
      <c r="Z1268" s="12">
        <v>0.2</v>
      </c>
      <c r="AA1268" s="9">
        <v>29.768999999999998</v>
      </c>
      <c r="AB1268" t="str">
        <f>IF(AND(SalesData[[#This Row],[Profit]]=0,SalesData[[#This Row],[Sales]]&gt;0),"Zero-Profit Order","OK")</f>
        <v>OK</v>
      </c>
      <c r="AC1268" s="9">
        <f>IFERROR(SalesData[[#This Row],[Profit]]/SalesData[[#This Row],[Sales]],0)</f>
        <v>0.375</v>
      </c>
      <c r="AE1268"/>
    </row>
    <row r="1269" spans="1:31" x14ac:dyDescent="0.25">
      <c r="A1269">
        <v>2375</v>
      </c>
      <c r="B1269" t="s">
        <v>1836</v>
      </c>
      <c r="C1269" s="2">
        <v>42120</v>
      </c>
      <c r="D1269" s="13">
        <v>42681</v>
      </c>
      <c r="E1269" s="8">
        <f>IF(SalesData[[#This Row],[Ship Date]]&lt;SalesData[[#This Row],[Order Date]], SalesData[[#This Row],[Ship Date]], SalesData[[#This Row],[Order Date]])</f>
        <v>42120</v>
      </c>
      <c r="F1269" s="8">
        <f>IF(SalesData[[#This Row],[Ship Date]]&lt;SalesData[[#This Row],[Order Date]], SalesData[[#This Row],[Order Date]], SalesData[[#This Row],[Ship Date]])</f>
        <v>42681</v>
      </c>
      <c r="G1269" s="11">
        <f>SalesData[[#This Row],[Shipdate fixed]] - SalesData[[#This Row],[Orderdate fixed]]</f>
        <v>561</v>
      </c>
      <c r="H1269" s="11">
        <f>YEAR(SalesData[[#This Row],[Orderdate fixed]])</f>
        <v>2015</v>
      </c>
      <c r="I1269" s="11" t="str">
        <f>"Q"&amp;ROUNDUP(MONTH(SalesData[[#This Row],[Orderdate fixed]])/3,0)</f>
        <v>Q2</v>
      </c>
      <c r="J1269" s="8" t="str">
        <f>TEXT(SalesData[[#This Row],[Orderdate fixed]],"mmm")</f>
        <v>Apr</v>
      </c>
      <c r="K1269" t="s">
        <v>22</v>
      </c>
      <c r="L1269" t="s">
        <v>1837</v>
      </c>
      <c r="M1269" s="14" t="s">
        <v>1838</v>
      </c>
      <c r="N1269" t="s">
        <v>81</v>
      </c>
      <c r="O1269" t="s">
        <v>26</v>
      </c>
      <c r="P1269" t="s">
        <v>164</v>
      </c>
      <c r="Q1269" t="s">
        <v>121</v>
      </c>
      <c r="R1269" s="5">
        <v>60505</v>
      </c>
      <c r="S1269" t="s">
        <v>84</v>
      </c>
      <c r="T1269" t="s">
        <v>402</v>
      </c>
      <c r="U1269" t="s">
        <v>31</v>
      </c>
      <c r="V1269" t="s">
        <v>35</v>
      </c>
      <c r="W1269" t="s">
        <v>403</v>
      </c>
      <c r="X1269" s="9">
        <v>253.37200000000001</v>
      </c>
      <c r="Y1269">
        <v>2</v>
      </c>
      <c r="Z1269" s="12">
        <v>0.3</v>
      </c>
      <c r="AA1269" s="9">
        <v>-14.478400000000001</v>
      </c>
      <c r="AB1269" t="str">
        <f>IF(AND(SalesData[[#This Row],[Profit]]=0,SalesData[[#This Row],[Sales]]&gt;0),"Zero-Profit Order","OK")</f>
        <v>OK</v>
      </c>
      <c r="AC1269" s="9">
        <f>IFERROR(SalesData[[#This Row],[Profit]]/SalesData[[#This Row],[Sales]],0)</f>
        <v>-5.7142857142857141E-2</v>
      </c>
      <c r="AE1269"/>
    </row>
    <row r="1270" spans="1:31" x14ac:dyDescent="0.25">
      <c r="A1270">
        <v>814</v>
      </c>
      <c r="B1270" t="s">
        <v>827</v>
      </c>
      <c r="C1270" s="2">
        <v>43245</v>
      </c>
      <c r="D1270" s="13">
        <v>42869</v>
      </c>
      <c r="E1270" s="8">
        <f>IF(SalesData[[#This Row],[Ship Date]]&lt;SalesData[[#This Row],[Order Date]], SalesData[[#This Row],[Ship Date]], SalesData[[#This Row],[Order Date]])</f>
        <v>42869</v>
      </c>
      <c r="F1270" s="8">
        <f>IF(SalesData[[#This Row],[Ship Date]]&lt;SalesData[[#This Row],[Order Date]], SalesData[[#This Row],[Order Date]], SalesData[[#This Row],[Ship Date]])</f>
        <v>43245</v>
      </c>
      <c r="G1270" s="11">
        <f>SalesData[[#This Row],[Shipdate fixed]] - SalesData[[#This Row],[Orderdate fixed]]</f>
        <v>376</v>
      </c>
      <c r="H1270" s="11">
        <f>YEAR(SalesData[[#This Row],[Orderdate fixed]])</f>
        <v>2017</v>
      </c>
      <c r="I1270" s="11" t="str">
        <f>"Q"&amp;ROUNDUP(MONTH(SalesData[[#This Row],[Orderdate fixed]])/3,0)</f>
        <v>Q2</v>
      </c>
      <c r="J1270" s="8" t="str">
        <f>TEXT(SalesData[[#This Row],[Orderdate fixed]],"mmm")</f>
        <v>May</v>
      </c>
      <c r="K1270" t="s">
        <v>407</v>
      </c>
      <c r="L1270" t="s">
        <v>828</v>
      </c>
      <c r="M1270" s="14" t="s">
        <v>829</v>
      </c>
      <c r="N1270" t="s">
        <v>25</v>
      </c>
      <c r="O1270" t="s">
        <v>26</v>
      </c>
      <c r="P1270" t="s">
        <v>830</v>
      </c>
      <c r="Q1270" t="s">
        <v>50</v>
      </c>
      <c r="R1270" s="5">
        <v>92704</v>
      </c>
      <c r="S1270" t="s">
        <v>51</v>
      </c>
      <c r="T1270" t="s">
        <v>816</v>
      </c>
      <c r="U1270" t="s">
        <v>31</v>
      </c>
      <c r="V1270" t="s">
        <v>53</v>
      </c>
      <c r="W1270" t="s">
        <v>817</v>
      </c>
      <c r="X1270" s="9">
        <v>18.28</v>
      </c>
      <c r="Y1270">
        <v>2</v>
      </c>
      <c r="Z1270" s="12">
        <v>0</v>
      </c>
      <c r="AA1270" s="9">
        <v>6.2152000000000003</v>
      </c>
      <c r="AB1270" t="str">
        <f>IF(AND(SalesData[[#This Row],[Profit]]=0,SalesData[[#This Row],[Sales]]&gt;0),"Zero-Profit Order","OK")</f>
        <v>OK</v>
      </c>
      <c r="AC1270" s="9">
        <f>IFERROR(SalesData[[#This Row],[Profit]]/SalesData[[#This Row],[Sales]],0)</f>
        <v>0.33999999999999997</v>
      </c>
      <c r="AE1270"/>
    </row>
    <row r="1271" spans="1:31" x14ac:dyDescent="0.25">
      <c r="A1271">
        <v>4918</v>
      </c>
      <c r="B1271" t="s">
        <v>2967</v>
      </c>
      <c r="C1271" s="2">
        <v>42412</v>
      </c>
      <c r="D1271" s="13">
        <v>43049</v>
      </c>
      <c r="E1271" s="8">
        <f>IF(SalesData[[#This Row],[Ship Date]]&lt;SalesData[[#This Row],[Order Date]], SalesData[[#This Row],[Ship Date]], SalesData[[#This Row],[Order Date]])</f>
        <v>42412</v>
      </c>
      <c r="F1271" s="8">
        <f>IF(SalesData[[#This Row],[Ship Date]]&lt;SalesData[[#This Row],[Order Date]], SalesData[[#This Row],[Order Date]], SalesData[[#This Row],[Ship Date]])</f>
        <v>43049</v>
      </c>
      <c r="G1271" s="11">
        <f>SalesData[[#This Row],[Shipdate fixed]] - SalesData[[#This Row],[Orderdate fixed]]</f>
        <v>637</v>
      </c>
      <c r="H1271" s="11">
        <f>YEAR(SalesData[[#This Row],[Orderdate fixed]])</f>
        <v>2016</v>
      </c>
      <c r="I1271" s="11" t="str">
        <f>"Q"&amp;ROUNDUP(MONTH(SalesData[[#This Row],[Orderdate fixed]])/3,0)</f>
        <v>Q1</v>
      </c>
      <c r="J1271" s="8" t="str">
        <f>TEXT(SalesData[[#This Row],[Orderdate fixed]],"mmm")</f>
        <v>Feb</v>
      </c>
      <c r="K1271" t="s">
        <v>22</v>
      </c>
      <c r="L1271" t="s">
        <v>1281</v>
      </c>
      <c r="M1271" s="14" t="s">
        <v>1282</v>
      </c>
      <c r="N1271" t="s">
        <v>25</v>
      </c>
      <c r="O1271" t="s">
        <v>26</v>
      </c>
      <c r="P1271" t="s">
        <v>2968</v>
      </c>
      <c r="Q1271" t="s">
        <v>83</v>
      </c>
      <c r="R1271" s="5">
        <v>77573</v>
      </c>
      <c r="S1271" t="s">
        <v>84</v>
      </c>
      <c r="T1271" t="s">
        <v>2969</v>
      </c>
      <c r="U1271" t="s">
        <v>31</v>
      </c>
      <c r="V1271" t="s">
        <v>35</v>
      </c>
      <c r="W1271" t="s">
        <v>2970</v>
      </c>
      <c r="X1271" s="9">
        <v>254.05799999999999</v>
      </c>
      <c r="Y1271">
        <v>3</v>
      </c>
      <c r="Z1271" s="12">
        <v>0.3</v>
      </c>
      <c r="AA1271" s="9">
        <v>-32.6646</v>
      </c>
      <c r="AB1271" t="str">
        <f>IF(AND(SalesData[[#This Row],[Profit]]=0,SalesData[[#This Row],[Sales]]&gt;0),"Zero-Profit Order","OK")</f>
        <v>OK</v>
      </c>
      <c r="AC1271" s="9">
        <f>IFERROR(SalesData[[#This Row],[Profit]]/SalesData[[#This Row],[Sales]],0)</f>
        <v>-0.12857142857142859</v>
      </c>
      <c r="AE1271"/>
    </row>
    <row r="1272" spans="1:31" x14ac:dyDescent="0.25">
      <c r="A1272">
        <v>6667</v>
      </c>
      <c r="B1272" t="s">
        <v>3521</v>
      </c>
      <c r="C1272" s="2">
        <v>42464</v>
      </c>
      <c r="D1272" s="13">
        <v>42869</v>
      </c>
      <c r="E1272" s="8">
        <f>IF(SalesData[[#This Row],[Ship Date]]&lt;SalesData[[#This Row],[Order Date]], SalesData[[#This Row],[Ship Date]], SalesData[[#This Row],[Order Date]])</f>
        <v>42464</v>
      </c>
      <c r="F1272" s="8">
        <f>IF(SalesData[[#This Row],[Ship Date]]&lt;SalesData[[#This Row],[Order Date]], SalesData[[#This Row],[Order Date]], SalesData[[#This Row],[Ship Date]])</f>
        <v>42869</v>
      </c>
      <c r="G1272" s="11">
        <f>SalesData[[#This Row],[Shipdate fixed]] - SalesData[[#This Row],[Orderdate fixed]]</f>
        <v>405</v>
      </c>
      <c r="H1272" s="11">
        <f>YEAR(SalesData[[#This Row],[Orderdate fixed]])</f>
        <v>2016</v>
      </c>
      <c r="I1272" s="11" t="str">
        <f>"Q"&amp;ROUNDUP(MONTH(SalesData[[#This Row],[Orderdate fixed]])/3,0)</f>
        <v>Q2</v>
      </c>
      <c r="J1272" s="8" t="str">
        <f>TEXT(SalesData[[#This Row],[Orderdate fixed]],"mmm")</f>
        <v>Apr</v>
      </c>
      <c r="K1272" t="s">
        <v>22</v>
      </c>
      <c r="L1272" t="s">
        <v>599</v>
      </c>
      <c r="M1272" s="14" t="s">
        <v>600</v>
      </c>
      <c r="N1272" t="s">
        <v>25</v>
      </c>
      <c r="O1272" t="s">
        <v>26</v>
      </c>
      <c r="P1272" t="s">
        <v>1276</v>
      </c>
      <c r="Q1272" t="s">
        <v>344</v>
      </c>
      <c r="R1272" s="5">
        <v>8360</v>
      </c>
      <c r="S1272" t="s">
        <v>62</v>
      </c>
      <c r="T1272" t="s">
        <v>2882</v>
      </c>
      <c r="U1272" t="s">
        <v>31</v>
      </c>
      <c r="V1272" t="s">
        <v>53</v>
      </c>
      <c r="W1272" t="s">
        <v>2883</v>
      </c>
      <c r="X1272" s="9">
        <v>42.85</v>
      </c>
      <c r="Y1272">
        <v>5</v>
      </c>
      <c r="Z1272" s="12">
        <v>0</v>
      </c>
      <c r="AA1272" s="9">
        <v>15.426</v>
      </c>
      <c r="AB1272" t="str">
        <f>IF(AND(SalesData[[#This Row],[Profit]]=0,SalesData[[#This Row],[Sales]]&gt;0),"Zero-Profit Order","OK")</f>
        <v>OK</v>
      </c>
      <c r="AC1272" s="9">
        <f>IFERROR(SalesData[[#This Row],[Profit]]/SalesData[[#This Row],[Sales]],0)</f>
        <v>0.36</v>
      </c>
      <c r="AE1272"/>
    </row>
    <row r="1273" spans="1:31" x14ac:dyDescent="0.25">
      <c r="A1273">
        <v>1658</v>
      </c>
      <c r="B1273" t="s">
        <v>1394</v>
      </c>
      <c r="C1273" s="2">
        <v>41791</v>
      </c>
      <c r="D1273" s="13">
        <v>41774</v>
      </c>
      <c r="E1273" s="8">
        <f>IF(SalesData[[#This Row],[Ship Date]]&lt;SalesData[[#This Row],[Order Date]], SalesData[[#This Row],[Ship Date]], SalesData[[#This Row],[Order Date]])</f>
        <v>41774</v>
      </c>
      <c r="F1273" s="8">
        <f>IF(SalesData[[#This Row],[Ship Date]]&lt;SalesData[[#This Row],[Order Date]], SalesData[[#This Row],[Order Date]], SalesData[[#This Row],[Ship Date]])</f>
        <v>41791</v>
      </c>
      <c r="G1273" s="11">
        <f>SalesData[[#This Row],[Shipdate fixed]] - SalesData[[#This Row],[Orderdate fixed]]</f>
        <v>17</v>
      </c>
      <c r="H1273" s="11">
        <f>YEAR(SalesData[[#This Row],[Orderdate fixed]])</f>
        <v>2014</v>
      </c>
      <c r="I1273" s="11" t="str">
        <f>"Q"&amp;ROUNDUP(MONTH(SalesData[[#This Row],[Orderdate fixed]])/3,0)</f>
        <v>Q2</v>
      </c>
      <c r="J1273" s="8" t="str">
        <f>TEXT(SalesData[[#This Row],[Orderdate fixed]],"mmm")</f>
        <v>May</v>
      </c>
      <c r="K1273" t="s">
        <v>78</v>
      </c>
      <c r="L1273" t="s">
        <v>1036</v>
      </c>
      <c r="M1273" s="14" t="s">
        <v>1037</v>
      </c>
      <c r="N1273" t="s">
        <v>25</v>
      </c>
      <c r="O1273" t="s">
        <v>26</v>
      </c>
      <c r="P1273" t="s">
        <v>886</v>
      </c>
      <c r="Q1273" t="s">
        <v>222</v>
      </c>
      <c r="R1273" s="5">
        <v>53209</v>
      </c>
      <c r="S1273" t="s">
        <v>84</v>
      </c>
      <c r="T1273" t="s">
        <v>631</v>
      </c>
      <c r="U1273" t="s">
        <v>31</v>
      </c>
      <c r="V1273" t="s">
        <v>53</v>
      </c>
      <c r="W1273" t="s">
        <v>632</v>
      </c>
      <c r="X1273" s="9">
        <v>34.79</v>
      </c>
      <c r="Y1273">
        <v>7</v>
      </c>
      <c r="Z1273" s="12">
        <v>0</v>
      </c>
      <c r="AA1273" s="9">
        <v>10.7849</v>
      </c>
      <c r="AB1273" t="str">
        <f>IF(AND(SalesData[[#This Row],[Profit]]=0,SalesData[[#This Row],[Sales]]&gt;0),"Zero-Profit Order","OK")</f>
        <v>OK</v>
      </c>
      <c r="AC1273" s="9">
        <f>IFERROR(SalesData[[#This Row],[Profit]]/SalesData[[#This Row],[Sales]],0)</f>
        <v>0.31</v>
      </c>
      <c r="AE1273"/>
    </row>
    <row r="1274" spans="1:31" x14ac:dyDescent="0.25">
      <c r="A1274">
        <v>1949</v>
      </c>
      <c r="B1274" t="s">
        <v>1593</v>
      </c>
      <c r="C1274" s="2">
        <v>42254</v>
      </c>
      <c r="D1274" s="13">
        <v>42895</v>
      </c>
      <c r="E1274" s="8">
        <f>IF(SalesData[[#This Row],[Ship Date]]&lt;SalesData[[#This Row],[Order Date]], SalesData[[#This Row],[Ship Date]], SalesData[[#This Row],[Order Date]])</f>
        <v>42254</v>
      </c>
      <c r="F1274" s="8">
        <f>IF(SalesData[[#This Row],[Ship Date]]&lt;SalesData[[#This Row],[Order Date]], SalesData[[#This Row],[Order Date]], SalesData[[#This Row],[Ship Date]])</f>
        <v>42895</v>
      </c>
      <c r="G1274" s="11">
        <f>SalesData[[#This Row],[Shipdate fixed]] - SalesData[[#This Row],[Orderdate fixed]]</f>
        <v>641</v>
      </c>
      <c r="H1274" s="11">
        <f>YEAR(SalesData[[#This Row],[Orderdate fixed]])</f>
        <v>2015</v>
      </c>
      <c r="I1274" s="11" t="str">
        <f>"Q"&amp;ROUNDUP(MONTH(SalesData[[#This Row],[Orderdate fixed]])/3,0)</f>
        <v>Q3</v>
      </c>
      <c r="J1274" s="8" t="str">
        <f>TEXT(SalesData[[#This Row],[Orderdate fixed]],"mmm")</f>
        <v>Sep</v>
      </c>
      <c r="K1274" t="s">
        <v>38</v>
      </c>
      <c r="L1274" t="s">
        <v>1594</v>
      </c>
      <c r="M1274" s="14" t="s">
        <v>1595</v>
      </c>
      <c r="N1274" t="s">
        <v>81</v>
      </c>
      <c r="O1274" t="s">
        <v>26</v>
      </c>
      <c r="P1274" t="s">
        <v>158</v>
      </c>
      <c r="Q1274" t="s">
        <v>109</v>
      </c>
      <c r="R1274" s="5">
        <v>10009</v>
      </c>
      <c r="S1274" t="s">
        <v>62</v>
      </c>
      <c r="T1274" t="s">
        <v>502</v>
      </c>
      <c r="U1274" t="s">
        <v>31</v>
      </c>
      <c r="V1274" t="s">
        <v>44</v>
      </c>
      <c r="W1274" t="s">
        <v>503</v>
      </c>
      <c r="X1274" s="9">
        <v>254.52600000000001</v>
      </c>
      <c r="Y1274">
        <v>1</v>
      </c>
      <c r="Z1274" s="12">
        <v>0.4</v>
      </c>
      <c r="AA1274" s="9">
        <v>-93.3262</v>
      </c>
      <c r="AB1274" t="str">
        <f>IF(AND(SalesData[[#This Row],[Profit]]=0,SalesData[[#This Row],[Sales]]&gt;0),"Zero-Profit Order","OK")</f>
        <v>OK</v>
      </c>
      <c r="AC1274" s="9">
        <f>IFERROR(SalesData[[#This Row],[Profit]]/SalesData[[#This Row],[Sales]],0)</f>
        <v>-0.36666666666666664</v>
      </c>
      <c r="AE1274"/>
    </row>
    <row r="1275" spans="1:31" x14ac:dyDescent="0.25">
      <c r="A1275">
        <v>9200</v>
      </c>
      <c r="B1275" t="s">
        <v>4190</v>
      </c>
      <c r="C1275" s="2">
        <v>41760</v>
      </c>
      <c r="D1275" s="13">
        <v>41774</v>
      </c>
      <c r="E1275" s="8">
        <f>IF(SalesData[[#This Row],[Ship Date]]&lt;SalesData[[#This Row],[Order Date]], SalesData[[#This Row],[Ship Date]], SalesData[[#This Row],[Order Date]])</f>
        <v>41760</v>
      </c>
      <c r="F1275" s="8">
        <f>IF(SalesData[[#This Row],[Ship Date]]&lt;SalesData[[#This Row],[Order Date]], SalesData[[#This Row],[Order Date]], SalesData[[#This Row],[Ship Date]])</f>
        <v>41774</v>
      </c>
      <c r="G1275" s="11">
        <f>SalesData[[#This Row],[Shipdate fixed]] - SalesData[[#This Row],[Orderdate fixed]]</f>
        <v>14</v>
      </c>
      <c r="H1275" s="11">
        <f>YEAR(SalesData[[#This Row],[Orderdate fixed]])</f>
        <v>2014</v>
      </c>
      <c r="I1275" s="11" t="str">
        <f>"Q"&amp;ROUNDUP(MONTH(SalesData[[#This Row],[Orderdate fixed]])/3,0)</f>
        <v>Q2</v>
      </c>
      <c r="J1275" s="8" t="str">
        <f>TEXT(SalesData[[#This Row],[Orderdate fixed]],"mmm")</f>
        <v>May</v>
      </c>
      <c r="K1275" t="s">
        <v>38</v>
      </c>
      <c r="L1275" t="s">
        <v>1107</v>
      </c>
      <c r="M1275" s="14" t="s">
        <v>1108</v>
      </c>
      <c r="N1275" t="s">
        <v>25</v>
      </c>
      <c r="O1275" t="s">
        <v>26</v>
      </c>
      <c r="P1275" t="s">
        <v>1472</v>
      </c>
      <c r="Q1275" t="s">
        <v>50</v>
      </c>
      <c r="R1275" s="5">
        <v>95123</v>
      </c>
      <c r="S1275" t="s">
        <v>51</v>
      </c>
      <c r="T1275" t="s">
        <v>2254</v>
      </c>
      <c r="U1275" t="s">
        <v>31</v>
      </c>
      <c r="V1275" t="s">
        <v>35</v>
      </c>
      <c r="W1275" t="s">
        <v>2255</v>
      </c>
      <c r="X1275" s="9">
        <v>256.78399999999999</v>
      </c>
      <c r="Y1275">
        <v>1</v>
      </c>
      <c r="Z1275" s="12">
        <v>0.2</v>
      </c>
      <c r="AA1275" s="9">
        <v>32.097999999999999</v>
      </c>
      <c r="AB1275" t="str">
        <f>IF(AND(SalesData[[#This Row],[Profit]]=0,SalesData[[#This Row],[Sales]]&gt;0),"Zero-Profit Order","OK")</f>
        <v>OK</v>
      </c>
      <c r="AC1275" s="9">
        <f>IFERROR(SalesData[[#This Row],[Profit]]/SalesData[[#This Row],[Sales]],0)</f>
        <v>0.125</v>
      </c>
      <c r="AE1275"/>
    </row>
    <row r="1276" spans="1:31" x14ac:dyDescent="0.25">
      <c r="A1276">
        <v>5708</v>
      </c>
      <c r="B1276" t="s">
        <v>3231</v>
      </c>
      <c r="C1276" s="2">
        <v>41918</v>
      </c>
      <c r="D1276" s="13">
        <v>42139</v>
      </c>
      <c r="E1276" s="8">
        <f>IF(SalesData[[#This Row],[Ship Date]]&lt;SalesData[[#This Row],[Order Date]], SalesData[[#This Row],[Ship Date]], SalesData[[#This Row],[Order Date]])</f>
        <v>41918</v>
      </c>
      <c r="F1276" s="8">
        <f>IF(SalesData[[#This Row],[Ship Date]]&lt;SalesData[[#This Row],[Order Date]], SalesData[[#This Row],[Order Date]], SalesData[[#This Row],[Ship Date]])</f>
        <v>42139</v>
      </c>
      <c r="G1276" s="11">
        <f>SalesData[[#This Row],[Shipdate fixed]] - SalesData[[#This Row],[Orderdate fixed]]</f>
        <v>221</v>
      </c>
      <c r="H1276" s="11">
        <f>YEAR(SalesData[[#This Row],[Orderdate fixed]])</f>
        <v>2014</v>
      </c>
      <c r="I1276" s="11" t="str">
        <f>"Q"&amp;ROUNDUP(MONTH(SalesData[[#This Row],[Orderdate fixed]])/3,0)</f>
        <v>Q4</v>
      </c>
      <c r="J1276" s="8" t="str">
        <f>TEXT(SalesData[[#This Row],[Orderdate fixed]],"mmm")</f>
        <v>Oct</v>
      </c>
      <c r="K1276" t="s">
        <v>38</v>
      </c>
      <c r="L1276" t="s">
        <v>2216</v>
      </c>
      <c r="M1276" s="14" t="s">
        <v>2217</v>
      </c>
      <c r="N1276" t="s">
        <v>25</v>
      </c>
      <c r="O1276" t="s">
        <v>26</v>
      </c>
      <c r="P1276" t="s">
        <v>158</v>
      </c>
      <c r="Q1276" t="s">
        <v>109</v>
      </c>
      <c r="R1276" s="5">
        <v>10024</v>
      </c>
      <c r="S1276" t="s">
        <v>62</v>
      </c>
      <c r="T1276" t="s">
        <v>924</v>
      </c>
      <c r="U1276" t="s">
        <v>31</v>
      </c>
      <c r="V1276" t="s">
        <v>53</v>
      </c>
      <c r="W1276" t="s">
        <v>925</v>
      </c>
      <c r="X1276" s="9">
        <v>79.44</v>
      </c>
      <c r="Y1276">
        <v>3</v>
      </c>
      <c r="Z1276" s="12">
        <v>0</v>
      </c>
      <c r="AA1276" s="9">
        <v>30.187200000000001</v>
      </c>
      <c r="AB1276" t="str">
        <f>IF(AND(SalesData[[#This Row],[Profit]]=0,SalesData[[#This Row],[Sales]]&gt;0),"Zero-Profit Order","OK")</f>
        <v>OK</v>
      </c>
      <c r="AC1276" s="9">
        <f>IFERROR(SalesData[[#This Row],[Profit]]/SalesData[[#This Row],[Sales]],0)</f>
        <v>0.38</v>
      </c>
      <c r="AE1276"/>
    </row>
    <row r="1277" spans="1:31" x14ac:dyDescent="0.25">
      <c r="A1277">
        <v>5710</v>
      </c>
      <c r="B1277" t="s">
        <v>3231</v>
      </c>
      <c r="C1277" s="2">
        <v>41919</v>
      </c>
      <c r="D1277" s="13">
        <v>42139</v>
      </c>
      <c r="E1277" s="8">
        <f>IF(SalesData[[#This Row],[Ship Date]]&lt;SalesData[[#This Row],[Order Date]], SalesData[[#This Row],[Ship Date]], SalesData[[#This Row],[Order Date]])</f>
        <v>41919</v>
      </c>
      <c r="F1277" s="8">
        <f>IF(SalesData[[#This Row],[Ship Date]]&lt;SalesData[[#This Row],[Order Date]], SalesData[[#This Row],[Order Date]], SalesData[[#This Row],[Ship Date]])</f>
        <v>42139</v>
      </c>
      <c r="G1277" s="11">
        <f>SalesData[[#This Row],[Shipdate fixed]] - SalesData[[#This Row],[Orderdate fixed]]</f>
        <v>220</v>
      </c>
      <c r="H1277" s="11">
        <f>YEAR(SalesData[[#This Row],[Orderdate fixed]])</f>
        <v>2014</v>
      </c>
      <c r="I1277" s="11" t="str">
        <f>"Q"&amp;ROUNDUP(MONTH(SalesData[[#This Row],[Orderdate fixed]])/3,0)</f>
        <v>Q4</v>
      </c>
      <c r="J1277" s="8" t="str">
        <f>TEXT(SalesData[[#This Row],[Orderdate fixed]],"mmm")</f>
        <v>Oct</v>
      </c>
      <c r="K1277" t="s">
        <v>38</v>
      </c>
      <c r="L1277" t="s">
        <v>2216</v>
      </c>
      <c r="M1277" s="14" t="s">
        <v>2217</v>
      </c>
      <c r="N1277" t="s">
        <v>25</v>
      </c>
      <c r="O1277" t="s">
        <v>26</v>
      </c>
      <c r="P1277" t="s">
        <v>158</v>
      </c>
      <c r="Q1277" t="s">
        <v>109</v>
      </c>
      <c r="R1277" s="5">
        <v>10024</v>
      </c>
      <c r="S1277" t="s">
        <v>62</v>
      </c>
      <c r="T1277" t="s">
        <v>571</v>
      </c>
      <c r="U1277" t="s">
        <v>31</v>
      </c>
      <c r="V1277" t="s">
        <v>35</v>
      </c>
      <c r="W1277" t="s">
        <v>572</v>
      </c>
      <c r="X1277" s="9">
        <v>127.764</v>
      </c>
      <c r="Y1277">
        <v>2</v>
      </c>
      <c r="Z1277" s="12">
        <v>0.1</v>
      </c>
      <c r="AA1277" s="9">
        <v>21.294</v>
      </c>
      <c r="AB1277" t="str">
        <f>IF(AND(SalesData[[#This Row],[Profit]]=0,SalesData[[#This Row],[Sales]]&gt;0),"Zero-Profit Order","OK")</f>
        <v>OK</v>
      </c>
      <c r="AC1277" s="9">
        <f>IFERROR(SalesData[[#This Row],[Profit]]/SalesData[[#This Row],[Sales]],0)</f>
        <v>0.16666666666666669</v>
      </c>
      <c r="AE1277"/>
    </row>
    <row r="1278" spans="1:31" x14ac:dyDescent="0.25">
      <c r="A1278">
        <v>6408</v>
      </c>
      <c r="B1278" t="s">
        <v>3445</v>
      </c>
      <c r="C1278" s="2">
        <v>43246</v>
      </c>
      <c r="D1278" s="13">
        <v>42870</v>
      </c>
      <c r="E1278" s="8">
        <f>IF(SalesData[[#This Row],[Ship Date]]&lt;SalesData[[#This Row],[Order Date]], SalesData[[#This Row],[Ship Date]], SalesData[[#This Row],[Order Date]])</f>
        <v>42870</v>
      </c>
      <c r="F1278" s="8">
        <f>IF(SalesData[[#This Row],[Ship Date]]&lt;SalesData[[#This Row],[Order Date]], SalesData[[#This Row],[Order Date]], SalesData[[#This Row],[Ship Date]])</f>
        <v>43246</v>
      </c>
      <c r="G1278" s="11">
        <f>SalesData[[#This Row],[Shipdate fixed]] - SalesData[[#This Row],[Orderdate fixed]]</f>
        <v>376</v>
      </c>
      <c r="H1278" s="11">
        <f>YEAR(SalesData[[#This Row],[Orderdate fixed]])</f>
        <v>2017</v>
      </c>
      <c r="I1278" s="11" t="str">
        <f>"Q"&amp;ROUNDUP(MONTH(SalesData[[#This Row],[Orderdate fixed]])/3,0)</f>
        <v>Q2</v>
      </c>
      <c r="J1278" s="8" t="str">
        <f>TEXT(SalesData[[#This Row],[Orderdate fixed]],"mmm")</f>
        <v>May</v>
      </c>
      <c r="K1278" t="s">
        <v>78</v>
      </c>
      <c r="L1278" t="s">
        <v>854</v>
      </c>
      <c r="M1278" s="14" t="s">
        <v>855</v>
      </c>
      <c r="N1278" t="s">
        <v>25</v>
      </c>
      <c r="O1278" t="s">
        <v>26</v>
      </c>
      <c r="P1278" t="s">
        <v>91</v>
      </c>
      <c r="Q1278" t="s">
        <v>83</v>
      </c>
      <c r="R1278" s="5">
        <v>77041</v>
      </c>
      <c r="S1278" t="s">
        <v>84</v>
      </c>
      <c r="T1278" t="s">
        <v>1581</v>
      </c>
      <c r="U1278" t="s">
        <v>31</v>
      </c>
      <c r="V1278" t="s">
        <v>35</v>
      </c>
      <c r="W1278" t="s">
        <v>1582</v>
      </c>
      <c r="X1278" s="9">
        <v>899.43</v>
      </c>
      <c r="Y1278">
        <v>5</v>
      </c>
      <c r="Z1278" s="12">
        <v>0.3</v>
      </c>
      <c r="AA1278" s="9">
        <v>-12.849</v>
      </c>
      <c r="AB1278" t="str">
        <f>IF(AND(SalesData[[#This Row],[Profit]]=0,SalesData[[#This Row],[Sales]]&gt;0),"Zero-Profit Order","OK")</f>
        <v>OK</v>
      </c>
      <c r="AC1278" s="9">
        <f>IFERROR(SalesData[[#This Row],[Profit]]/SalesData[[#This Row],[Sales]],0)</f>
        <v>-1.4285714285714287E-2</v>
      </c>
      <c r="AE1278"/>
    </row>
    <row r="1279" spans="1:31" x14ac:dyDescent="0.25">
      <c r="A1279">
        <v>546</v>
      </c>
      <c r="B1279" t="s">
        <v>573</v>
      </c>
      <c r="C1279" s="2">
        <v>41774</v>
      </c>
      <c r="D1279" s="13">
        <v>41775</v>
      </c>
      <c r="E1279" s="8">
        <f>IF(SalesData[[#This Row],[Ship Date]]&lt;SalesData[[#This Row],[Order Date]], SalesData[[#This Row],[Ship Date]], SalesData[[#This Row],[Order Date]])</f>
        <v>41774</v>
      </c>
      <c r="F1279" s="8">
        <f>IF(SalesData[[#This Row],[Ship Date]]&lt;SalesData[[#This Row],[Order Date]], SalesData[[#This Row],[Order Date]], SalesData[[#This Row],[Ship Date]])</f>
        <v>41775</v>
      </c>
      <c r="G1279" s="11">
        <f>SalesData[[#This Row],[Shipdate fixed]] - SalesData[[#This Row],[Orderdate fixed]]</f>
        <v>1</v>
      </c>
      <c r="H1279" s="11">
        <f>YEAR(SalesData[[#This Row],[Orderdate fixed]])</f>
        <v>2014</v>
      </c>
      <c r="I1279" s="11" t="str">
        <f>"Q"&amp;ROUNDUP(MONTH(SalesData[[#This Row],[Orderdate fixed]])/3,0)</f>
        <v>Q2</v>
      </c>
      <c r="J1279" s="8" t="str">
        <f>TEXT(SalesData[[#This Row],[Orderdate fixed]],"mmm")</f>
        <v>May</v>
      </c>
      <c r="K1279" t="s">
        <v>38</v>
      </c>
      <c r="L1279" t="s">
        <v>574</v>
      </c>
      <c r="M1279" s="14" t="s">
        <v>575</v>
      </c>
      <c r="N1279" t="s">
        <v>25</v>
      </c>
      <c r="O1279" t="s">
        <v>26</v>
      </c>
      <c r="P1279" t="s">
        <v>576</v>
      </c>
      <c r="Q1279" t="s">
        <v>83</v>
      </c>
      <c r="R1279" s="5">
        <v>76106</v>
      </c>
      <c r="S1279" t="s">
        <v>84</v>
      </c>
      <c r="T1279" t="s">
        <v>577</v>
      </c>
      <c r="U1279" t="s">
        <v>31</v>
      </c>
      <c r="V1279" t="s">
        <v>53</v>
      </c>
      <c r="W1279" t="s">
        <v>578</v>
      </c>
      <c r="X1279" s="9">
        <v>66.111999999999995</v>
      </c>
      <c r="Y1279">
        <v>4</v>
      </c>
      <c r="Z1279" s="12">
        <v>0.6</v>
      </c>
      <c r="AA1279" s="9">
        <v>-84.2928</v>
      </c>
      <c r="AB1279" t="str">
        <f>IF(AND(SalesData[[#This Row],[Profit]]=0,SalesData[[#This Row],[Sales]]&gt;0),"Zero-Profit Order","OK")</f>
        <v>OK</v>
      </c>
      <c r="AC1279" s="9">
        <f>IFERROR(SalesData[[#This Row],[Profit]]/SalesData[[#This Row],[Sales]],0)</f>
        <v>-1.2750000000000001</v>
      </c>
      <c r="AE1279"/>
    </row>
    <row r="1280" spans="1:31" x14ac:dyDescent="0.25">
      <c r="A1280">
        <v>9429</v>
      </c>
      <c r="B1280" t="s">
        <v>4256</v>
      </c>
      <c r="C1280" s="2">
        <v>41775</v>
      </c>
      <c r="D1280" s="13">
        <v>41775</v>
      </c>
      <c r="E1280" s="8">
        <f>IF(SalesData[[#This Row],[Ship Date]]&lt;SalesData[[#This Row],[Order Date]], SalesData[[#This Row],[Ship Date]], SalesData[[#This Row],[Order Date]])</f>
        <v>41775</v>
      </c>
      <c r="F1280" s="8">
        <f>IF(SalesData[[#This Row],[Ship Date]]&lt;SalesData[[#This Row],[Order Date]], SalesData[[#This Row],[Order Date]], SalesData[[#This Row],[Ship Date]])</f>
        <v>41775</v>
      </c>
      <c r="G1280" s="11">
        <f>SalesData[[#This Row],[Shipdate fixed]] - SalesData[[#This Row],[Orderdate fixed]]</f>
        <v>0</v>
      </c>
      <c r="H1280" s="11">
        <f>YEAR(SalesData[[#This Row],[Orderdate fixed]])</f>
        <v>2014</v>
      </c>
      <c r="I1280" s="11" t="str">
        <f>"Q"&amp;ROUNDUP(MONTH(SalesData[[#This Row],[Orderdate fixed]])/3,0)</f>
        <v>Q2</v>
      </c>
      <c r="J1280" s="8" t="str">
        <f>TEXT(SalesData[[#This Row],[Orderdate fixed]],"mmm")</f>
        <v>May</v>
      </c>
      <c r="K1280" t="s">
        <v>38</v>
      </c>
      <c r="L1280" t="s">
        <v>257</v>
      </c>
      <c r="M1280" s="14" t="s">
        <v>258</v>
      </c>
      <c r="N1280" t="s">
        <v>81</v>
      </c>
      <c r="O1280" t="s">
        <v>26</v>
      </c>
      <c r="P1280" t="s">
        <v>1849</v>
      </c>
      <c r="Q1280" t="s">
        <v>83</v>
      </c>
      <c r="R1280" s="5">
        <v>77340</v>
      </c>
      <c r="S1280" t="s">
        <v>84</v>
      </c>
      <c r="T1280" t="s">
        <v>460</v>
      </c>
      <c r="U1280" t="s">
        <v>31</v>
      </c>
      <c r="V1280" t="s">
        <v>35</v>
      </c>
      <c r="W1280" t="s">
        <v>461</v>
      </c>
      <c r="X1280" s="9">
        <v>1212.96</v>
      </c>
      <c r="Y1280">
        <v>8</v>
      </c>
      <c r="Z1280" s="12">
        <v>0.3</v>
      </c>
      <c r="AA1280" s="9">
        <v>-69.311999999999998</v>
      </c>
      <c r="AB1280" t="str">
        <f>IF(AND(SalesData[[#This Row],[Profit]]=0,SalesData[[#This Row],[Sales]]&gt;0),"Zero-Profit Order","OK")</f>
        <v>OK</v>
      </c>
      <c r="AC1280" s="9">
        <f>IFERROR(SalesData[[#This Row],[Profit]]/SalesData[[#This Row],[Sales]],0)</f>
        <v>-5.7142857142857141E-2</v>
      </c>
      <c r="AE1280"/>
    </row>
    <row r="1281" spans="1:31" x14ac:dyDescent="0.25">
      <c r="A1281">
        <v>9541</v>
      </c>
      <c r="B1281" t="s">
        <v>4281</v>
      </c>
      <c r="C1281" s="2">
        <v>41955</v>
      </c>
      <c r="D1281" s="13">
        <v>42140</v>
      </c>
      <c r="E1281" s="8">
        <f>IF(SalesData[[#This Row],[Ship Date]]&lt;SalesData[[#This Row],[Order Date]], SalesData[[#This Row],[Ship Date]], SalesData[[#This Row],[Order Date]])</f>
        <v>41955</v>
      </c>
      <c r="F1281" s="8">
        <f>IF(SalesData[[#This Row],[Ship Date]]&lt;SalesData[[#This Row],[Order Date]], SalesData[[#This Row],[Order Date]], SalesData[[#This Row],[Ship Date]])</f>
        <v>42140</v>
      </c>
      <c r="G1281" s="11">
        <f>SalesData[[#This Row],[Shipdate fixed]] - SalesData[[#This Row],[Orderdate fixed]]</f>
        <v>185</v>
      </c>
      <c r="H1281" s="11">
        <f>YEAR(SalesData[[#This Row],[Orderdate fixed]])</f>
        <v>2014</v>
      </c>
      <c r="I1281" s="11" t="str">
        <f>"Q"&amp;ROUNDUP(MONTH(SalesData[[#This Row],[Orderdate fixed]])/3,0)</f>
        <v>Q4</v>
      </c>
      <c r="J1281" s="8" t="str">
        <f>TEXT(SalesData[[#This Row],[Orderdate fixed]],"mmm")</f>
        <v>Nov</v>
      </c>
      <c r="K1281" t="s">
        <v>22</v>
      </c>
      <c r="L1281" t="s">
        <v>118</v>
      </c>
      <c r="M1281" s="14" t="s">
        <v>119</v>
      </c>
      <c r="N1281" t="s">
        <v>90</v>
      </c>
      <c r="O1281" t="s">
        <v>26</v>
      </c>
      <c r="P1281" t="s">
        <v>500</v>
      </c>
      <c r="Q1281" t="s">
        <v>501</v>
      </c>
      <c r="R1281" s="5">
        <v>85023</v>
      </c>
      <c r="S1281" t="s">
        <v>51</v>
      </c>
      <c r="T1281" t="s">
        <v>1083</v>
      </c>
      <c r="U1281" t="s">
        <v>31</v>
      </c>
      <c r="V1281" t="s">
        <v>35</v>
      </c>
      <c r="W1281" t="s">
        <v>1084</v>
      </c>
      <c r="X1281" s="9">
        <v>191.96799999999999</v>
      </c>
      <c r="Y1281">
        <v>7</v>
      </c>
      <c r="Z1281" s="12">
        <v>0.2</v>
      </c>
      <c r="AA1281" s="9">
        <v>16.7972</v>
      </c>
      <c r="AB1281" t="str">
        <f>IF(AND(SalesData[[#This Row],[Profit]]=0,SalesData[[#This Row],[Sales]]&gt;0),"Zero-Profit Order","OK")</f>
        <v>OK</v>
      </c>
      <c r="AC1281" s="9">
        <f>IFERROR(SalesData[[#This Row],[Profit]]/SalesData[[#This Row],[Sales]],0)</f>
        <v>8.7500000000000008E-2</v>
      </c>
      <c r="AE1281"/>
    </row>
    <row r="1282" spans="1:31" x14ac:dyDescent="0.25">
      <c r="A1282">
        <v>2747</v>
      </c>
      <c r="B1282" t="s">
        <v>2056</v>
      </c>
      <c r="C1282" s="2">
        <v>41792</v>
      </c>
      <c r="D1282" s="13">
        <v>41776</v>
      </c>
      <c r="E1282" s="8">
        <f>IF(SalesData[[#This Row],[Ship Date]]&lt;SalesData[[#This Row],[Order Date]], SalesData[[#This Row],[Ship Date]], SalesData[[#This Row],[Order Date]])</f>
        <v>41776</v>
      </c>
      <c r="F1282" s="8">
        <f>IF(SalesData[[#This Row],[Ship Date]]&lt;SalesData[[#This Row],[Order Date]], SalesData[[#This Row],[Order Date]], SalesData[[#This Row],[Ship Date]])</f>
        <v>41792</v>
      </c>
      <c r="G1282" s="11">
        <f>SalesData[[#This Row],[Shipdate fixed]] - SalesData[[#This Row],[Orderdate fixed]]</f>
        <v>16</v>
      </c>
      <c r="H1282" s="11">
        <f>YEAR(SalesData[[#This Row],[Orderdate fixed]])</f>
        <v>2014</v>
      </c>
      <c r="I1282" s="11" t="str">
        <f>"Q"&amp;ROUNDUP(MONTH(SalesData[[#This Row],[Orderdate fixed]])/3,0)</f>
        <v>Q2</v>
      </c>
      <c r="J1282" s="8" t="str">
        <f>TEXT(SalesData[[#This Row],[Orderdate fixed]],"mmm")</f>
        <v>May</v>
      </c>
      <c r="K1282" t="s">
        <v>38</v>
      </c>
      <c r="L1282" t="s">
        <v>1908</v>
      </c>
      <c r="M1282" s="14" t="s">
        <v>1909</v>
      </c>
      <c r="N1282" t="s">
        <v>25</v>
      </c>
      <c r="O1282" t="s">
        <v>26</v>
      </c>
      <c r="P1282" t="s">
        <v>221</v>
      </c>
      <c r="Q1282" t="s">
        <v>415</v>
      </c>
      <c r="R1282" s="5">
        <v>2038</v>
      </c>
      <c r="S1282" t="s">
        <v>62</v>
      </c>
      <c r="T1282" t="s">
        <v>743</v>
      </c>
      <c r="U1282" t="s">
        <v>31</v>
      </c>
      <c r="V1282" t="s">
        <v>44</v>
      </c>
      <c r="W1282" t="s">
        <v>744</v>
      </c>
      <c r="X1282" s="9">
        <v>700.05600000000004</v>
      </c>
      <c r="Y1282">
        <v>3</v>
      </c>
      <c r="Z1282" s="12">
        <v>0.3</v>
      </c>
      <c r="AA1282" s="9">
        <v>-130.0104</v>
      </c>
      <c r="AB1282" t="str">
        <f>IF(AND(SalesData[[#This Row],[Profit]]=0,SalesData[[#This Row],[Sales]]&gt;0),"Zero-Profit Order","OK")</f>
        <v>OK</v>
      </c>
      <c r="AC1282" s="9">
        <f>IFERROR(SalesData[[#This Row],[Profit]]/SalesData[[#This Row],[Sales]],0)</f>
        <v>-0.18571428571428572</v>
      </c>
      <c r="AE1282"/>
    </row>
    <row r="1283" spans="1:31" x14ac:dyDescent="0.25">
      <c r="A1283">
        <v>8662</v>
      </c>
      <c r="B1283" t="s">
        <v>4071</v>
      </c>
      <c r="C1283" s="2">
        <v>41974</v>
      </c>
      <c r="D1283" s="13">
        <v>42141</v>
      </c>
      <c r="E1283" s="8">
        <f>IF(SalesData[[#This Row],[Ship Date]]&lt;SalesData[[#This Row],[Order Date]], SalesData[[#This Row],[Ship Date]], SalesData[[#This Row],[Order Date]])</f>
        <v>41974</v>
      </c>
      <c r="F1283" s="8">
        <f>IF(SalesData[[#This Row],[Ship Date]]&lt;SalesData[[#This Row],[Order Date]], SalesData[[#This Row],[Order Date]], SalesData[[#This Row],[Ship Date]])</f>
        <v>42141</v>
      </c>
      <c r="G1283" s="11">
        <f>SalesData[[#This Row],[Shipdate fixed]] - SalesData[[#This Row],[Orderdate fixed]]</f>
        <v>167</v>
      </c>
      <c r="H1283" s="11">
        <f>YEAR(SalesData[[#This Row],[Orderdate fixed]])</f>
        <v>2014</v>
      </c>
      <c r="I1283" s="11" t="str">
        <f>"Q"&amp;ROUNDUP(MONTH(SalesData[[#This Row],[Orderdate fixed]])/3,0)</f>
        <v>Q4</v>
      </c>
      <c r="J1283" s="8" t="str">
        <f>TEXT(SalesData[[#This Row],[Orderdate fixed]],"mmm")</f>
        <v>Dec</v>
      </c>
      <c r="K1283" t="s">
        <v>38</v>
      </c>
      <c r="L1283" t="s">
        <v>1552</v>
      </c>
      <c r="M1283" s="14" t="s">
        <v>1553</v>
      </c>
      <c r="N1283" t="s">
        <v>25</v>
      </c>
      <c r="O1283" t="s">
        <v>26</v>
      </c>
      <c r="P1283" t="s">
        <v>91</v>
      </c>
      <c r="Q1283" t="s">
        <v>83</v>
      </c>
      <c r="R1283" s="5">
        <v>77041</v>
      </c>
      <c r="S1283" t="s">
        <v>84</v>
      </c>
      <c r="T1283" t="s">
        <v>2768</v>
      </c>
      <c r="U1283" t="s">
        <v>31</v>
      </c>
      <c r="V1283" t="s">
        <v>53</v>
      </c>
      <c r="W1283" t="s">
        <v>2769</v>
      </c>
      <c r="X1283" s="9">
        <v>21.968</v>
      </c>
      <c r="Y1283">
        <v>4</v>
      </c>
      <c r="Z1283" s="12">
        <v>0.6</v>
      </c>
      <c r="AA1283" s="9">
        <v>-15.9268</v>
      </c>
      <c r="AB1283" t="str">
        <f>IF(AND(SalesData[[#This Row],[Profit]]=0,SalesData[[#This Row],[Sales]]&gt;0),"Zero-Profit Order","OK")</f>
        <v>OK</v>
      </c>
      <c r="AC1283" s="9">
        <f>IFERROR(SalesData[[#This Row],[Profit]]/SalesData[[#This Row],[Sales]],0)</f>
        <v>-0.72499999999999998</v>
      </c>
      <c r="AE1283"/>
    </row>
    <row r="1284" spans="1:31" x14ac:dyDescent="0.25">
      <c r="A1284">
        <v>9272</v>
      </c>
      <c r="B1284" t="s">
        <v>4206</v>
      </c>
      <c r="C1284" s="2">
        <v>42198</v>
      </c>
      <c r="D1284" s="13">
        <v>42507</v>
      </c>
      <c r="E1284" s="8">
        <f>IF(SalesData[[#This Row],[Ship Date]]&lt;SalesData[[#This Row],[Order Date]], SalesData[[#This Row],[Ship Date]], SalesData[[#This Row],[Order Date]])</f>
        <v>42198</v>
      </c>
      <c r="F1284" s="8">
        <f>IF(SalesData[[#This Row],[Ship Date]]&lt;SalesData[[#This Row],[Order Date]], SalesData[[#This Row],[Order Date]], SalesData[[#This Row],[Ship Date]])</f>
        <v>42507</v>
      </c>
      <c r="G1284" s="11">
        <f>SalesData[[#This Row],[Shipdate fixed]] - SalesData[[#This Row],[Orderdate fixed]]</f>
        <v>309</v>
      </c>
      <c r="H1284" s="11">
        <f>YEAR(SalesData[[#This Row],[Orderdate fixed]])</f>
        <v>2015</v>
      </c>
      <c r="I1284" s="11" t="str">
        <f>"Q"&amp;ROUNDUP(MONTH(SalesData[[#This Row],[Orderdate fixed]])/3,0)</f>
        <v>Q3</v>
      </c>
      <c r="J1284" s="8" t="str">
        <f>TEXT(SalesData[[#This Row],[Orderdate fixed]],"mmm")</f>
        <v>Jul</v>
      </c>
      <c r="K1284" t="s">
        <v>38</v>
      </c>
      <c r="L1284" t="s">
        <v>1847</v>
      </c>
      <c r="M1284" s="14" t="s">
        <v>1848</v>
      </c>
      <c r="N1284" t="s">
        <v>81</v>
      </c>
      <c r="O1284" t="s">
        <v>26</v>
      </c>
      <c r="P1284" t="s">
        <v>158</v>
      </c>
      <c r="Q1284" t="s">
        <v>109</v>
      </c>
      <c r="R1284" s="5">
        <v>10024</v>
      </c>
      <c r="S1284" t="s">
        <v>62</v>
      </c>
      <c r="T1284" t="s">
        <v>2406</v>
      </c>
      <c r="U1284" t="s">
        <v>31</v>
      </c>
      <c r="V1284" t="s">
        <v>53</v>
      </c>
      <c r="W1284" t="s">
        <v>2407</v>
      </c>
      <c r="X1284" s="9">
        <v>10.02</v>
      </c>
      <c r="Y1284">
        <v>3</v>
      </c>
      <c r="Z1284" s="12">
        <v>0</v>
      </c>
      <c r="AA1284" s="9">
        <v>4.4088000000000003</v>
      </c>
      <c r="AB1284" t="str">
        <f>IF(AND(SalesData[[#This Row],[Profit]]=0,SalesData[[#This Row],[Sales]]&gt;0),"Zero-Profit Order","OK")</f>
        <v>OK</v>
      </c>
      <c r="AC1284" s="9">
        <f>IFERROR(SalesData[[#This Row],[Profit]]/SalesData[[#This Row],[Sales]],0)</f>
        <v>0.44000000000000006</v>
      </c>
      <c r="AE1284"/>
    </row>
    <row r="1285" spans="1:31" x14ac:dyDescent="0.25">
      <c r="A1285">
        <v>7132</v>
      </c>
      <c r="B1285" t="s">
        <v>3635</v>
      </c>
      <c r="C1285" s="2">
        <v>42801</v>
      </c>
      <c r="D1285" s="13">
        <v>42747</v>
      </c>
      <c r="E1285" s="8">
        <f>IF(SalesData[[#This Row],[Ship Date]]&lt;SalesData[[#This Row],[Order Date]], SalesData[[#This Row],[Ship Date]], SalesData[[#This Row],[Order Date]])</f>
        <v>42747</v>
      </c>
      <c r="F1285" s="8">
        <f>IF(SalesData[[#This Row],[Ship Date]]&lt;SalesData[[#This Row],[Order Date]], SalesData[[#This Row],[Order Date]], SalesData[[#This Row],[Ship Date]])</f>
        <v>42801</v>
      </c>
      <c r="G1285" s="11">
        <f>SalesData[[#This Row],[Shipdate fixed]] - SalesData[[#This Row],[Orderdate fixed]]</f>
        <v>54</v>
      </c>
      <c r="H1285" s="11">
        <f>YEAR(SalesData[[#This Row],[Orderdate fixed]])</f>
        <v>2017</v>
      </c>
      <c r="I1285" s="11" t="str">
        <f>"Q"&amp;ROUNDUP(MONTH(SalesData[[#This Row],[Orderdate fixed]])/3,0)</f>
        <v>Q1</v>
      </c>
      <c r="J1285" s="8" t="str">
        <f>TEXT(SalesData[[#This Row],[Orderdate fixed]],"mmm")</f>
        <v>Jan</v>
      </c>
      <c r="K1285" t="s">
        <v>38</v>
      </c>
      <c r="L1285" t="s">
        <v>3456</v>
      </c>
      <c r="M1285" s="14" t="s">
        <v>3457</v>
      </c>
      <c r="N1285" t="s">
        <v>90</v>
      </c>
      <c r="O1285" t="s">
        <v>26</v>
      </c>
      <c r="P1285" t="s">
        <v>616</v>
      </c>
      <c r="Q1285" t="s">
        <v>100</v>
      </c>
      <c r="R1285" s="5">
        <v>47374</v>
      </c>
      <c r="S1285" t="s">
        <v>84</v>
      </c>
      <c r="T1285" t="s">
        <v>1240</v>
      </c>
      <c r="U1285" t="s">
        <v>31</v>
      </c>
      <c r="V1285" t="s">
        <v>44</v>
      </c>
      <c r="W1285" t="s">
        <v>1044</v>
      </c>
      <c r="X1285" s="9">
        <v>257.94</v>
      </c>
      <c r="Y1285">
        <v>3</v>
      </c>
      <c r="Z1285" s="12">
        <v>0</v>
      </c>
      <c r="AA1285" s="9">
        <v>67.064400000000006</v>
      </c>
      <c r="AB1285" t="str">
        <f>IF(AND(SalesData[[#This Row],[Profit]]=0,SalesData[[#This Row],[Sales]]&gt;0),"Zero-Profit Order","OK")</f>
        <v>OK</v>
      </c>
      <c r="AC1285" s="9">
        <f>IFERROR(SalesData[[#This Row],[Profit]]/SalesData[[#This Row],[Sales]],0)</f>
        <v>0.26</v>
      </c>
      <c r="AE1285"/>
    </row>
    <row r="1286" spans="1:31" x14ac:dyDescent="0.25">
      <c r="A1286">
        <v>235</v>
      </c>
      <c r="B1286" t="s">
        <v>282</v>
      </c>
      <c r="C1286" s="2">
        <v>42357</v>
      </c>
      <c r="D1286" s="13">
        <v>43073</v>
      </c>
      <c r="E1286" s="8">
        <f>IF(SalesData[[#This Row],[Ship Date]]&lt;SalesData[[#This Row],[Order Date]], SalesData[[#This Row],[Ship Date]], SalesData[[#This Row],[Order Date]])</f>
        <v>42357</v>
      </c>
      <c r="F1286" s="8">
        <f>IF(SalesData[[#This Row],[Ship Date]]&lt;SalesData[[#This Row],[Order Date]], SalesData[[#This Row],[Order Date]], SalesData[[#This Row],[Ship Date]])</f>
        <v>43073</v>
      </c>
      <c r="G1286" s="11">
        <f>SalesData[[#This Row],[Shipdate fixed]] - SalesData[[#This Row],[Orderdate fixed]]</f>
        <v>716</v>
      </c>
      <c r="H1286" s="11">
        <f>YEAR(SalesData[[#This Row],[Orderdate fixed]])</f>
        <v>2015</v>
      </c>
      <c r="I1286" s="11" t="str">
        <f>"Q"&amp;ROUNDUP(MONTH(SalesData[[#This Row],[Orderdate fixed]])/3,0)</f>
        <v>Q4</v>
      </c>
      <c r="J1286" s="8" t="str">
        <f>TEXT(SalesData[[#This Row],[Orderdate fixed]],"mmm")</f>
        <v>Dec</v>
      </c>
      <c r="K1286" t="s">
        <v>38</v>
      </c>
      <c r="L1286" t="s">
        <v>283</v>
      </c>
      <c r="M1286" s="14" t="s">
        <v>284</v>
      </c>
      <c r="N1286" t="s">
        <v>90</v>
      </c>
      <c r="O1286" t="s">
        <v>26</v>
      </c>
      <c r="P1286" t="s">
        <v>285</v>
      </c>
      <c r="Q1286" t="s">
        <v>42</v>
      </c>
      <c r="R1286" s="5">
        <v>33614</v>
      </c>
      <c r="S1286" t="s">
        <v>29</v>
      </c>
      <c r="T1286" t="s">
        <v>290</v>
      </c>
      <c r="U1286" t="s">
        <v>31</v>
      </c>
      <c r="V1286" t="s">
        <v>53</v>
      </c>
      <c r="W1286" t="s">
        <v>291</v>
      </c>
      <c r="X1286" s="9">
        <v>258.072</v>
      </c>
      <c r="Y1286">
        <v>3</v>
      </c>
      <c r="Z1286" s="12">
        <v>0.2</v>
      </c>
      <c r="AA1286" s="9">
        <v>0</v>
      </c>
      <c r="AB1286" t="str">
        <f>IF(AND(SalesData[[#This Row],[Profit]]=0,SalesData[[#This Row],[Sales]]&gt;0),"Zero-Profit Order","OK")</f>
        <v>Zero-Profit Order</v>
      </c>
      <c r="AC1286" s="9">
        <f>IFERROR(SalesData[[#This Row],[Profit]]/SalesData[[#This Row],[Sales]],0)</f>
        <v>0</v>
      </c>
      <c r="AE1286"/>
    </row>
    <row r="1287" spans="1:31" x14ac:dyDescent="0.25">
      <c r="A1287">
        <v>1351</v>
      </c>
      <c r="B1287" t="s">
        <v>1187</v>
      </c>
      <c r="C1287" s="2">
        <v>41674</v>
      </c>
      <c r="D1287" s="13">
        <v>41861</v>
      </c>
      <c r="E1287" s="8">
        <f>IF(SalesData[[#This Row],[Ship Date]]&lt;SalesData[[#This Row],[Order Date]], SalesData[[#This Row],[Ship Date]], SalesData[[#This Row],[Order Date]])</f>
        <v>41674</v>
      </c>
      <c r="F1287" s="8">
        <f>IF(SalesData[[#This Row],[Ship Date]]&lt;SalesData[[#This Row],[Order Date]], SalesData[[#This Row],[Order Date]], SalesData[[#This Row],[Ship Date]])</f>
        <v>41861</v>
      </c>
      <c r="G1287" s="11">
        <f>SalesData[[#This Row],[Shipdate fixed]] - SalesData[[#This Row],[Orderdate fixed]]</f>
        <v>187</v>
      </c>
      <c r="H1287" s="11">
        <f>YEAR(SalesData[[#This Row],[Orderdate fixed]])</f>
        <v>2014</v>
      </c>
      <c r="I1287" s="11" t="str">
        <f>"Q"&amp;ROUNDUP(MONTH(SalesData[[#This Row],[Orderdate fixed]])/3,0)</f>
        <v>Q1</v>
      </c>
      <c r="J1287" s="8" t="str">
        <f>TEXT(SalesData[[#This Row],[Orderdate fixed]],"mmm")</f>
        <v>Feb</v>
      </c>
      <c r="K1287" t="s">
        <v>22</v>
      </c>
      <c r="L1287" t="s">
        <v>1188</v>
      </c>
      <c r="M1287" s="14" t="s">
        <v>1189</v>
      </c>
      <c r="N1287" t="s">
        <v>25</v>
      </c>
      <c r="O1287" t="s">
        <v>26</v>
      </c>
      <c r="P1287" t="s">
        <v>1190</v>
      </c>
      <c r="Q1287" t="s">
        <v>121</v>
      </c>
      <c r="R1287" s="5">
        <v>60201</v>
      </c>
      <c r="S1287" t="s">
        <v>84</v>
      </c>
      <c r="T1287" t="s">
        <v>1009</v>
      </c>
      <c r="U1287" t="s">
        <v>31</v>
      </c>
      <c r="V1287" t="s">
        <v>35</v>
      </c>
      <c r="W1287" t="s">
        <v>1010</v>
      </c>
      <c r="X1287" s="9">
        <v>258.279</v>
      </c>
      <c r="Y1287">
        <v>3</v>
      </c>
      <c r="Z1287" s="12">
        <v>0.3</v>
      </c>
      <c r="AA1287" s="9">
        <v>-70.104299999999995</v>
      </c>
      <c r="AB1287" t="str">
        <f>IF(AND(SalesData[[#This Row],[Profit]]=0,SalesData[[#This Row],[Sales]]&gt;0),"Zero-Profit Order","OK")</f>
        <v>OK</v>
      </c>
      <c r="AC1287" s="9">
        <f>IFERROR(SalesData[[#This Row],[Profit]]/SalesData[[#This Row],[Sales]],0)</f>
        <v>-0.27142857142857141</v>
      </c>
      <c r="AE1287"/>
    </row>
    <row r="1288" spans="1:31" x14ac:dyDescent="0.25">
      <c r="A1288">
        <v>7637</v>
      </c>
      <c r="B1288" t="s">
        <v>3789</v>
      </c>
      <c r="C1288" s="2">
        <v>43011</v>
      </c>
      <c r="D1288" s="13">
        <v>43101</v>
      </c>
      <c r="E1288" s="8">
        <f>IF(SalesData[[#This Row],[Ship Date]]&lt;SalesData[[#This Row],[Order Date]], SalesData[[#This Row],[Ship Date]], SalesData[[#This Row],[Order Date]])</f>
        <v>43011</v>
      </c>
      <c r="F1288" s="8">
        <f>IF(SalesData[[#This Row],[Ship Date]]&lt;SalesData[[#This Row],[Order Date]], SalesData[[#This Row],[Order Date]], SalesData[[#This Row],[Ship Date]])</f>
        <v>43101</v>
      </c>
      <c r="G1288" s="11">
        <f>SalesData[[#This Row],[Shipdate fixed]] - SalesData[[#This Row],[Orderdate fixed]]</f>
        <v>90</v>
      </c>
      <c r="H1288" s="11">
        <f>YEAR(SalesData[[#This Row],[Orderdate fixed]])</f>
        <v>2017</v>
      </c>
      <c r="I1288" s="11" t="str">
        <f>"Q"&amp;ROUNDUP(MONTH(SalesData[[#This Row],[Orderdate fixed]])/3,0)</f>
        <v>Q4</v>
      </c>
      <c r="J1288" s="8" t="str">
        <f>TEXT(SalesData[[#This Row],[Orderdate fixed]],"mmm")</f>
        <v>Oct</v>
      </c>
      <c r="K1288" t="s">
        <v>22</v>
      </c>
      <c r="L1288" t="s">
        <v>906</v>
      </c>
      <c r="M1288" s="14" t="s">
        <v>907</v>
      </c>
      <c r="N1288" t="s">
        <v>25</v>
      </c>
      <c r="O1288" t="s">
        <v>26</v>
      </c>
      <c r="P1288" t="s">
        <v>846</v>
      </c>
      <c r="Q1288" t="s">
        <v>28</v>
      </c>
      <c r="R1288" s="5">
        <v>40214</v>
      </c>
      <c r="S1288" t="s">
        <v>29</v>
      </c>
      <c r="T1288" t="s">
        <v>1071</v>
      </c>
      <c r="U1288" t="s">
        <v>31</v>
      </c>
      <c r="V1288" t="s">
        <v>35</v>
      </c>
      <c r="W1288" t="s">
        <v>1072</v>
      </c>
      <c r="X1288" s="9">
        <v>258.75</v>
      </c>
      <c r="Y1288">
        <v>3</v>
      </c>
      <c r="Z1288" s="12">
        <v>0</v>
      </c>
      <c r="AA1288" s="9">
        <v>77.625</v>
      </c>
      <c r="AB1288" t="str">
        <f>IF(AND(SalesData[[#This Row],[Profit]]=0,SalesData[[#This Row],[Sales]]&gt;0),"Zero-Profit Order","OK")</f>
        <v>OK</v>
      </c>
      <c r="AC1288" s="9">
        <f>IFERROR(SalesData[[#This Row],[Profit]]/SalesData[[#This Row],[Sales]],0)</f>
        <v>0.3</v>
      </c>
      <c r="AE1288"/>
    </row>
    <row r="1289" spans="1:31" x14ac:dyDescent="0.25">
      <c r="A1289">
        <v>4703</v>
      </c>
      <c r="B1289" t="s">
        <v>2911</v>
      </c>
      <c r="C1289" s="2">
        <v>42448</v>
      </c>
      <c r="D1289" s="13">
        <v>42872</v>
      </c>
      <c r="E1289" s="8">
        <f>IF(SalesData[[#This Row],[Ship Date]]&lt;SalesData[[#This Row],[Order Date]], SalesData[[#This Row],[Ship Date]], SalesData[[#This Row],[Order Date]])</f>
        <v>42448</v>
      </c>
      <c r="F1289" s="8">
        <f>IF(SalesData[[#This Row],[Ship Date]]&lt;SalesData[[#This Row],[Order Date]], SalesData[[#This Row],[Order Date]], SalesData[[#This Row],[Ship Date]])</f>
        <v>42872</v>
      </c>
      <c r="G1289" s="11">
        <f>SalesData[[#This Row],[Shipdate fixed]] - SalesData[[#This Row],[Orderdate fixed]]</f>
        <v>424</v>
      </c>
      <c r="H1289" s="11">
        <f>YEAR(SalesData[[#This Row],[Orderdate fixed]])</f>
        <v>2016</v>
      </c>
      <c r="I1289" s="11" t="str">
        <f>"Q"&amp;ROUNDUP(MONTH(SalesData[[#This Row],[Orderdate fixed]])/3,0)</f>
        <v>Q1</v>
      </c>
      <c r="J1289" s="8" t="str">
        <f>TEXT(SalesData[[#This Row],[Orderdate fixed]],"mmm")</f>
        <v>Mar</v>
      </c>
      <c r="K1289" t="s">
        <v>38</v>
      </c>
      <c r="L1289" t="s">
        <v>1218</v>
      </c>
      <c r="M1289" s="14" t="s">
        <v>1219</v>
      </c>
      <c r="N1289" t="s">
        <v>90</v>
      </c>
      <c r="O1289" t="s">
        <v>26</v>
      </c>
      <c r="P1289" t="s">
        <v>2311</v>
      </c>
      <c r="Q1289" t="s">
        <v>83</v>
      </c>
      <c r="R1289" s="5">
        <v>78745</v>
      </c>
      <c r="S1289" t="s">
        <v>84</v>
      </c>
      <c r="T1289" t="s">
        <v>382</v>
      </c>
      <c r="U1289" t="s">
        <v>31</v>
      </c>
      <c r="V1289" t="s">
        <v>53</v>
      </c>
      <c r="W1289" t="s">
        <v>383</v>
      </c>
      <c r="X1289" s="9">
        <v>7.9960000000000004</v>
      </c>
      <c r="Y1289">
        <v>1</v>
      </c>
      <c r="Z1289" s="12">
        <v>0.6</v>
      </c>
      <c r="AA1289" s="9">
        <v>-6.9965000000000002</v>
      </c>
      <c r="AB1289" t="str">
        <f>IF(AND(SalesData[[#This Row],[Profit]]=0,SalesData[[#This Row],[Sales]]&gt;0),"Zero-Profit Order","OK")</f>
        <v>OK</v>
      </c>
      <c r="AC1289" s="9">
        <f>IFERROR(SalesData[[#This Row],[Profit]]/SalesData[[#This Row],[Sales]],0)</f>
        <v>-0.875</v>
      </c>
      <c r="AE1289"/>
    </row>
    <row r="1290" spans="1:31" x14ac:dyDescent="0.25">
      <c r="A1290">
        <v>2297</v>
      </c>
      <c r="B1290" t="s">
        <v>1796</v>
      </c>
      <c r="C1290" s="2">
        <v>41815</v>
      </c>
      <c r="D1290" s="13">
        <v>42135</v>
      </c>
      <c r="E1290" s="8">
        <f>IF(SalesData[[#This Row],[Ship Date]]&lt;SalesData[[#This Row],[Order Date]], SalesData[[#This Row],[Ship Date]], SalesData[[#This Row],[Order Date]])</f>
        <v>41815</v>
      </c>
      <c r="F1290" s="8">
        <f>IF(SalesData[[#This Row],[Ship Date]]&lt;SalesData[[#This Row],[Order Date]], SalesData[[#This Row],[Order Date]], SalesData[[#This Row],[Ship Date]])</f>
        <v>42135</v>
      </c>
      <c r="G1290" s="11">
        <f>SalesData[[#This Row],[Shipdate fixed]] - SalesData[[#This Row],[Orderdate fixed]]</f>
        <v>320</v>
      </c>
      <c r="H1290" s="11">
        <f>YEAR(SalesData[[#This Row],[Orderdate fixed]])</f>
        <v>2014</v>
      </c>
      <c r="I1290" s="11" t="str">
        <f>"Q"&amp;ROUNDUP(MONTH(SalesData[[#This Row],[Orderdate fixed]])/3,0)</f>
        <v>Q2</v>
      </c>
      <c r="J1290" s="8" t="str">
        <f>TEXT(SalesData[[#This Row],[Orderdate fixed]],"mmm")</f>
        <v>Jun</v>
      </c>
      <c r="K1290" t="s">
        <v>38</v>
      </c>
      <c r="L1290" t="s">
        <v>276</v>
      </c>
      <c r="M1290" s="14" t="s">
        <v>277</v>
      </c>
      <c r="N1290" t="s">
        <v>25</v>
      </c>
      <c r="O1290" t="s">
        <v>26</v>
      </c>
      <c r="P1290" t="s">
        <v>158</v>
      </c>
      <c r="Q1290" t="s">
        <v>109</v>
      </c>
      <c r="R1290" s="5">
        <v>10011</v>
      </c>
      <c r="S1290" t="s">
        <v>62</v>
      </c>
      <c r="T1290" t="s">
        <v>860</v>
      </c>
      <c r="U1290" t="s">
        <v>31</v>
      </c>
      <c r="V1290" t="s">
        <v>53</v>
      </c>
      <c r="W1290" t="s">
        <v>861</v>
      </c>
      <c r="X1290" s="9">
        <v>259.7</v>
      </c>
      <c r="Y1290">
        <v>5</v>
      </c>
      <c r="Z1290" s="12">
        <v>0</v>
      </c>
      <c r="AA1290" s="9">
        <v>106.477</v>
      </c>
      <c r="AB1290" t="str">
        <f>IF(AND(SalesData[[#This Row],[Profit]]=0,SalesData[[#This Row],[Sales]]&gt;0),"Zero-Profit Order","OK")</f>
        <v>OK</v>
      </c>
      <c r="AC1290" s="9">
        <f>IFERROR(SalesData[[#This Row],[Profit]]/SalesData[[#This Row],[Sales]],0)</f>
        <v>0.41000000000000003</v>
      </c>
      <c r="AE1290"/>
    </row>
    <row r="1291" spans="1:31" x14ac:dyDescent="0.25">
      <c r="A1291">
        <v>6463</v>
      </c>
      <c r="B1291" t="s">
        <v>3461</v>
      </c>
      <c r="C1291" s="2">
        <v>43247</v>
      </c>
      <c r="D1291" s="13">
        <v>42872</v>
      </c>
      <c r="E1291" s="8">
        <f>IF(SalesData[[#This Row],[Ship Date]]&lt;SalesData[[#This Row],[Order Date]], SalesData[[#This Row],[Ship Date]], SalesData[[#This Row],[Order Date]])</f>
        <v>42872</v>
      </c>
      <c r="F1291" s="8">
        <f>IF(SalesData[[#This Row],[Ship Date]]&lt;SalesData[[#This Row],[Order Date]], SalesData[[#This Row],[Order Date]], SalesData[[#This Row],[Ship Date]])</f>
        <v>43247</v>
      </c>
      <c r="G1291" s="11">
        <f>SalesData[[#This Row],[Shipdate fixed]] - SalesData[[#This Row],[Orderdate fixed]]</f>
        <v>375</v>
      </c>
      <c r="H1291" s="11">
        <f>YEAR(SalesData[[#This Row],[Orderdate fixed]])</f>
        <v>2017</v>
      </c>
      <c r="I1291" s="11" t="str">
        <f>"Q"&amp;ROUNDUP(MONTH(SalesData[[#This Row],[Orderdate fixed]])/3,0)</f>
        <v>Q2</v>
      </c>
      <c r="J1291" s="8" t="str">
        <f>TEXT(SalesData[[#This Row],[Orderdate fixed]],"mmm")</f>
        <v>May</v>
      </c>
      <c r="K1291" t="s">
        <v>78</v>
      </c>
      <c r="L1291" t="s">
        <v>857</v>
      </c>
      <c r="M1291" s="14" t="s">
        <v>858</v>
      </c>
      <c r="N1291" t="s">
        <v>81</v>
      </c>
      <c r="O1291" t="s">
        <v>26</v>
      </c>
      <c r="P1291" t="s">
        <v>2735</v>
      </c>
      <c r="Q1291" t="s">
        <v>1070</v>
      </c>
      <c r="R1291" s="5">
        <v>21215</v>
      </c>
      <c r="S1291" t="s">
        <v>62</v>
      </c>
      <c r="T1291" t="s">
        <v>2559</v>
      </c>
      <c r="U1291" t="s">
        <v>31</v>
      </c>
      <c r="V1291" t="s">
        <v>35</v>
      </c>
      <c r="W1291" t="s">
        <v>2560</v>
      </c>
      <c r="X1291" s="9">
        <v>261.95999999999998</v>
      </c>
      <c r="Y1291">
        <v>2</v>
      </c>
      <c r="Z1291" s="12">
        <v>0</v>
      </c>
      <c r="AA1291" s="9">
        <v>23.5764</v>
      </c>
      <c r="AB1291" t="str">
        <f>IF(AND(SalesData[[#This Row],[Profit]]=0,SalesData[[#This Row],[Sales]]&gt;0),"Zero-Profit Order","OK")</f>
        <v>OK</v>
      </c>
      <c r="AC1291" s="9">
        <f>IFERROR(SalesData[[#This Row],[Profit]]/SalesData[[#This Row],[Sales]],0)</f>
        <v>9.0000000000000011E-2</v>
      </c>
      <c r="AE1291"/>
    </row>
    <row r="1292" spans="1:31" x14ac:dyDescent="0.25">
      <c r="A1292">
        <v>1</v>
      </c>
      <c r="B1292" t="s">
        <v>21</v>
      </c>
      <c r="C1292" s="2">
        <v>42143</v>
      </c>
      <c r="D1292" s="13">
        <v>42685</v>
      </c>
      <c r="E1292" s="8">
        <f>IF(SalesData[[#This Row],[Ship Date]]&lt;SalesData[[#This Row],[Order Date]], SalesData[[#This Row],[Ship Date]], SalesData[[#This Row],[Order Date]])</f>
        <v>42143</v>
      </c>
      <c r="F1292" s="8">
        <f>IF(SalesData[[#This Row],[Ship Date]]&lt;SalesData[[#This Row],[Order Date]], SalesData[[#This Row],[Order Date]], SalesData[[#This Row],[Ship Date]])</f>
        <v>42685</v>
      </c>
      <c r="G1292" s="11">
        <f>SalesData[[#This Row],[Shipdate fixed]] - SalesData[[#This Row],[Orderdate fixed]]</f>
        <v>542</v>
      </c>
      <c r="H1292" s="11">
        <f>YEAR(SalesData[[#This Row],[Orderdate fixed]])</f>
        <v>2015</v>
      </c>
      <c r="I1292" s="11" t="str">
        <f>"Q"&amp;ROUNDUP(MONTH(SalesData[[#This Row],[Orderdate fixed]])/3,0)</f>
        <v>Q2</v>
      </c>
      <c r="J1292" s="8" t="str">
        <f>TEXT(SalesData[[#This Row],[Orderdate fixed]],"mmm")</f>
        <v>May</v>
      </c>
      <c r="K1292" t="s">
        <v>22</v>
      </c>
      <c r="L1292" t="s">
        <v>23</v>
      </c>
      <c r="M1292" s="14" t="s">
        <v>24</v>
      </c>
      <c r="N1292" t="s">
        <v>25</v>
      </c>
      <c r="O1292" t="s">
        <v>26</v>
      </c>
      <c r="P1292" t="s">
        <v>27</v>
      </c>
      <c r="Q1292" t="s">
        <v>28</v>
      </c>
      <c r="R1292" s="5">
        <v>42420</v>
      </c>
      <c r="S1292" t="s">
        <v>29</v>
      </c>
      <c r="T1292" t="s">
        <v>30</v>
      </c>
      <c r="U1292" t="s">
        <v>31</v>
      </c>
      <c r="V1292" t="s">
        <v>32</v>
      </c>
      <c r="W1292" t="s">
        <v>33</v>
      </c>
      <c r="X1292" s="9">
        <v>261.95999999999998</v>
      </c>
      <c r="Y1292">
        <v>2</v>
      </c>
      <c r="Z1292" s="12">
        <v>0</v>
      </c>
      <c r="AA1292" s="9">
        <v>41.913600000000002</v>
      </c>
      <c r="AB1292" t="str">
        <f>IF(AND(SalesData[[#This Row],[Profit]]=0,SalesData[[#This Row],[Sales]]&gt;0),"Zero-Profit Order","OK")</f>
        <v>OK</v>
      </c>
      <c r="AC1292" s="9">
        <f>IFERROR(SalesData[[#This Row],[Profit]]/SalesData[[#This Row],[Sales]],0)</f>
        <v>0.16000000000000003</v>
      </c>
      <c r="AE1292"/>
    </row>
    <row r="1293" spans="1:31" x14ac:dyDescent="0.25">
      <c r="A1293">
        <v>9000</v>
      </c>
      <c r="B1293" t="s">
        <v>4149</v>
      </c>
      <c r="C1293" s="2">
        <v>43237</v>
      </c>
      <c r="D1293" s="13">
        <v>42872</v>
      </c>
      <c r="E1293" s="8">
        <f>IF(SalesData[[#This Row],[Ship Date]]&lt;SalesData[[#This Row],[Order Date]], SalesData[[#This Row],[Ship Date]], SalesData[[#This Row],[Order Date]])</f>
        <v>42872</v>
      </c>
      <c r="F1293" s="8">
        <f>IF(SalesData[[#This Row],[Ship Date]]&lt;SalesData[[#This Row],[Order Date]], SalesData[[#This Row],[Order Date]], SalesData[[#This Row],[Ship Date]])</f>
        <v>43237</v>
      </c>
      <c r="G1293" s="11">
        <f>SalesData[[#This Row],[Shipdate fixed]] - SalesData[[#This Row],[Orderdate fixed]]</f>
        <v>365</v>
      </c>
      <c r="H1293" s="11">
        <f>YEAR(SalesData[[#This Row],[Orderdate fixed]])</f>
        <v>2017</v>
      </c>
      <c r="I1293" s="11" t="str">
        <f>"Q"&amp;ROUNDUP(MONTH(SalesData[[#This Row],[Orderdate fixed]])/3,0)</f>
        <v>Q2</v>
      </c>
      <c r="J1293" s="8" t="str">
        <f>TEXT(SalesData[[#This Row],[Orderdate fixed]],"mmm")</f>
        <v>May</v>
      </c>
      <c r="K1293" t="s">
        <v>38</v>
      </c>
      <c r="L1293" t="s">
        <v>1125</v>
      </c>
      <c r="M1293" s="14" t="s">
        <v>1126</v>
      </c>
      <c r="N1293" t="s">
        <v>90</v>
      </c>
      <c r="O1293" t="s">
        <v>26</v>
      </c>
      <c r="P1293" t="s">
        <v>60</v>
      </c>
      <c r="Q1293" t="s">
        <v>61</v>
      </c>
      <c r="R1293" s="5">
        <v>19140</v>
      </c>
      <c r="S1293" t="s">
        <v>62</v>
      </c>
      <c r="T1293" t="s">
        <v>649</v>
      </c>
      <c r="U1293" t="s">
        <v>31</v>
      </c>
      <c r="V1293" t="s">
        <v>35</v>
      </c>
      <c r="W1293" t="s">
        <v>650</v>
      </c>
      <c r="X1293" s="9">
        <v>458.43</v>
      </c>
      <c r="Y1293">
        <v>5</v>
      </c>
      <c r="Z1293" s="12">
        <v>0.3</v>
      </c>
      <c r="AA1293" s="9">
        <v>-124.431</v>
      </c>
      <c r="AB1293" t="str">
        <f>IF(AND(SalesData[[#This Row],[Profit]]=0,SalesData[[#This Row],[Sales]]&gt;0),"Zero-Profit Order","OK")</f>
        <v>OK</v>
      </c>
      <c r="AC1293" s="9">
        <f>IFERROR(SalesData[[#This Row],[Profit]]/SalesData[[#This Row],[Sales]],0)</f>
        <v>-0.27142857142857141</v>
      </c>
      <c r="AE1293"/>
    </row>
    <row r="1294" spans="1:31" x14ac:dyDescent="0.25">
      <c r="A1294">
        <v>4707</v>
      </c>
      <c r="B1294" t="s">
        <v>2912</v>
      </c>
      <c r="C1294" s="2">
        <v>43253</v>
      </c>
      <c r="D1294" s="13">
        <v>42508</v>
      </c>
      <c r="E1294" s="8">
        <f>IF(SalesData[[#This Row],[Ship Date]]&lt;SalesData[[#This Row],[Order Date]], SalesData[[#This Row],[Ship Date]], SalesData[[#This Row],[Order Date]])</f>
        <v>42508</v>
      </c>
      <c r="F1294" s="8">
        <f>IF(SalesData[[#This Row],[Ship Date]]&lt;SalesData[[#This Row],[Order Date]], SalesData[[#This Row],[Order Date]], SalesData[[#This Row],[Ship Date]])</f>
        <v>43253</v>
      </c>
      <c r="G1294" s="11">
        <f>SalesData[[#This Row],[Shipdate fixed]] - SalesData[[#This Row],[Orderdate fixed]]</f>
        <v>745</v>
      </c>
      <c r="H1294" s="11">
        <f>YEAR(SalesData[[#This Row],[Orderdate fixed]])</f>
        <v>2016</v>
      </c>
      <c r="I1294" s="11" t="str">
        <f>"Q"&amp;ROUNDUP(MONTH(SalesData[[#This Row],[Orderdate fixed]])/3,0)</f>
        <v>Q2</v>
      </c>
      <c r="J1294" s="8" t="str">
        <f>TEXT(SalesData[[#This Row],[Orderdate fixed]],"mmm")</f>
        <v>May</v>
      </c>
      <c r="K1294" t="s">
        <v>78</v>
      </c>
      <c r="L1294" t="s">
        <v>1453</v>
      </c>
      <c r="M1294" s="14" t="s">
        <v>1454</v>
      </c>
      <c r="N1294" t="s">
        <v>25</v>
      </c>
      <c r="O1294" t="s">
        <v>26</v>
      </c>
      <c r="P1294" t="s">
        <v>2913</v>
      </c>
      <c r="Q1294" t="s">
        <v>411</v>
      </c>
      <c r="R1294" s="5">
        <v>6708</v>
      </c>
      <c r="S1294" t="s">
        <v>62</v>
      </c>
      <c r="T1294" t="s">
        <v>971</v>
      </c>
      <c r="U1294" t="s">
        <v>31</v>
      </c>
      <c r="V1294" t="s">
        <v>53</v>
      </c>
      <c r="W1294" t="s">
        <v>972</v>
      </c>
      <c r="X1294" s="9">
        <v>173.24</v>
      </c>
      <c r="Y1294">
        <v>4</v>
      </c>
      <c r="Z1294" s="12">
        <v>0</v>
      </c>
      <c r="AA1294" s="9">
        <v>17.324000000000002</v>
      </c>
      <c r="AB1294" t="str">
        <f>IF(AND(SalesData[[#This Row],[Profit]]=0,SalesData[[#This Row],[Sales]]&gt;0),"Zero-Profit Order","OK")</f>
        <v>OK</v>
      </c>
      <c r="AC1294" s="9">
        <f>IFERROR(SalesData[[#This Row],[Profit]]/SalesData[[#This Row],[Sales]],0)</f>
        <v>0.1</v>
      </c>
      <c r="AE1294"/>
    </row>
    <row r="1295" spans="1:31" x14ac:dyDescent="0.25">
      <c r="A1295">
        <v>5823</v>
      </c>
      <c r="B1295" t="s">
        <v>3271</v>
      </c>
      <c r="C1295" s="2">
        <v>42465</v>
      </c>
      <c r="D1295" s="13">
        <v>42873</v>
      </c>
      <c r="E1295" s="8">
        <f>IF(SalesData[[#This Row],[Ship Date]]&lt;SalesData[[#This Row],[Order Date]], SalesData[[#This Row],[Ship Date]], SalesData[[#This Row],[Order Date]])</f>
        <v>42465</v>
      </c>
      <c r="F1295" s="8">
        <f>IF(SalesData[[#This Row],[Ship Date]]&lt;SalesData[[#This Row],[Order Date]], SalesData[[#This Row],[Order Date]], SalesData[[#This Row],[Ship Date]])</f>
        <v>42873</v>
      </c>
      <c r="G1295" s="11">
        <f>SalesData[[#This Row],[Shipdate fixed]] - SalesData[[#This Row],[Orderdate fixed]]</f>
        <v>408</v>
      </c>
      <c r="H1295" s="11">
        <f>YEAR(SalesData[[#This Row],[Orderdate fixed]])</f>
        <v>2016</v>
      </c>
      <c r="I1295" s="11" t="str">
        <f>"Q"&amp;ROUNDUP(MONTH(SalesData[[#This Row],[Orderdate fixed]])/3,0)</f>
        <v>Q2</v>
      </c>
      <c r="J1295" s="8" t="str">
        <f>TEXT(SalesData[[#This Row],[Orderdate fixed]],"mmm")</f>
        <v>Apr</v>
      </c>
      <c r="K1295" t="s">
        <v>38</v>
      </c>
      <c r="L1295" t="s">
        <v>2651</v>
      </c>
      <c r="M1295" s="14" t="s">
        <v>2652</v>
      </c>
      <c r="N1295" t="s">
        <v>81</v>
      </c>
      <c r="O1295" t="s">
        <v>26</v>
      </c>
      <c r="P1295" t="s">
        <v>310</v>
      </c>
      <c r="Q1295" t="s">
        <v>50</v>
      </c>
      <c r="R1295" s="5">
        <v>94122</v>
      </c>
      <c r="S1295" t="s">
        <v>51</v>
      </c>
      <c r="T1295" t="s">
        <v>888</v>
      </c>
      <c r="U1295" t="s">
        <v>31</v>
      </c>
      <c r="V1295" t="s">
        <v>44</v>
      </c>
      <c r="W1295" t="s">
        <v>889</v>
      </c>
      <c r="X1295" s="9">
        <v>285.48</v>
      </c>
      <c r="Y1295">
        <v>5</v>
      </c>
      <c r="Z1295" s="12">
        <v>0.2</v>
      </c>
      <c r="AA1295" s="9">
        <v>-10.705500000000001</v>
      </c>
      <c r="AB1295" t="str">
        <f>IF(AND(SalesData[[#This Row],[Profit]]=0,SalesData[[#This Row],[Sales]]&gt;0),"Zero-Profit Order","OK")</f>
        <v>OK</v>
      </c>
      <c r="AC1295" s="9">
        <f>IFERROR(SalesData[[#This Row],[Profit]]/SalesData[[#This Row],[Sales]],0)</f>
        <v>-3.7499999999999999E-2</v>
      </c>
      <c r="AE1295"/>
    </row>
    <row r="1296" spans="1:31" x14ac:dyDescent="0.25">
      <c r="A1296">
        <v>5355</v>
      </c>
      <c r="B1296" t="s">
        <v>3112</v>
      </c>
      <c r="C1296" s="2">
        <v>43236</v>
      </c>
      <c r="D1296" s="13">
        <v>41778</v>
      </c>
      <c r="E1296" s="8">
        <f>IF(SalesData[[#This Row],[Ship Date]]&lt;SalesData[[#This Row],[Order Date]], SalesData[[#This Row],[Ship Date]], SalesData[[#This Row],[Order Date]])</f>
        <v>41778</v>
      </c>
      <c r="F1296" s="8">
        <f>IF(SalesData[[#This Row],[Ship Date]]&lt;SalesData[[#This Row],[Order Date]], SalesData[[#This Row],[Order Date]], SalesData[[#This Row],[Ship Date]])</f>
        <v>43236</v>
      </c>
      <c r="G1296" s="11">
        <f>SalesData[[#This Row],[Shipdate fixed]] - SalesData[[#This Row],[Orderdate fixed]]</f>
        <v>1458</v>
      </c>
      <c r="H1296" s="11">
        <f>YEAR(SalesData[[#This Row],[Orderdate fixed]])</f>
        <v>2014</v>
      </c>
      <c r="I1296" s="11" t="str">
        <f>"Q"&amp;ROUNDUP(MONTH(SalesData[[#This Row],[Orderdate fixed]])/3,0)</f>
        <v>Q2</v>
      </c>
      <c r="J1296" s="8" t="str">
        <f>TEXT(SalesData[[#This Row],[Orderdate fixed]],"mmm")</f>
        <v>May</v>
      </c>
      <c r="K1296" t="s">
        <v>38</v>
      </c>
      <c r="L1296" t="s">
        <v>2352</v>
      </c>
      <c r="M1296" s="14" t="s">
        <v>2353</v>
      </c>
      <c r="N1296" t="s">
        <v>81</v>
      </c>
      <c r="O1296" t="s">
        <v>26</v>
      </c>
      <c r="P1296" t="s">
        <v>49</v>
      </c>
      <c r="Q1296" t="s">
        <v>50</v>
      </c>
      <c r="R1296" s="5">
        <v>90004</v>
      </c>
      <c r="S1296" t="s">
        <v>51</v>
      </c>
      <c r="T1296" t="s">
        <v>1873</v>
      </c>
      <c r="U1296" t="s">
        <v>31</v>
      </c>
      <c r="V1296" t="s">
        <v>35</v>
      </c>
      <c r="W1296" t="s">
        <v>1874</v>
      </c>
      <c r="X1296" s="9">
        <v>279.45600000000002</v>
      </c>
      <c r="Y1296">
        <v>6</v>
      </c>
      <c r="Z1296" s="12">
        <v>0.2</v>
      </c>
      <c r="AA1296" s="9">
        <v>20.959199999999999</v>
      </c>
      <c r="AB1296" t="str">
        <f>IF(AND(SalesData[[#This Row],[Profit]]=0,SalesData[[#This Row],[Sales]]&gt;0),"Zero-Profit Order","OK")</f>
        <v>OK</v>
      </c>
      <c r="AC1296" s="9">
        <f>IFERROR(SalesData[[#This Row],[Profit]]/SalesData[[#This Row],[Sales]],0)</f>
        <v>7.4999999999999997E-2</v>
      </c>
      <c r="AE1296"/>
    </row>
    <row r="1297" spans="1:31" x14ac:dyDescent="0.25">
      <c r="A1297">
        <v>7406</v>
      </c>
      <c r="B1297" t="s">
        <v>3722</v>
      </c>
      <c r="C1297" s="2">
        <v>43241</v>
      </c>
      <c r="D1297" s="13">
        <v>42143</v>
      </c>
      <c r="E1297" s="8">
        <f>IF(SalesData[[#This Row],[Ship Date]]&lt;SalesData[[#This Row],[Order Date]], SalesData[[#This Row],[Ship Date]], SalesData[[#This Row],[Order Date]])</f>
        <v>42143</v>
      </c>
      <c r="F1297" s="8">
        <f>IF(SalesData[[#This Row],[Ship Date]]&lt;SalesData[[#This Row],[Order Date]], SalesData[[#This Row],[Order Date]], SalesData[[#This Row],[Ship Date]])</f>
        <v>43241</v>
      </c>
      <c r="G1297" s="11">
        <f>SalesData[[#This Row],[Shipdate fixed]] - SalesData[[#This Row],[Orderdate fixed]]</f>
        <v>1098</v>
      </c>
      <c r="H1297" s="11">
        <f>YEAR(SalesData[[#This Row],[Orderdate fixed]])</f>
        <v>2015</v>
      </c>
      <c r="I1297" s="11" t="str">
        <f>"Q"&amp;ROUNDUP(MONTH(SalesData[[#This Row],[Orderdate fixed]])/3,0)</f>
        <v>Q2</v>
      </c>
      <c r="J1297" s="8" t="str">
        <f>TEXT(SalesData[[#This Row],[Orderdate fixed]],"mmm")</f>
        <v>May</v>
      </c>
      <c r="K1297" t="s">
        <v>38</v>
      </c>
      <c r="L1297" t="s">
        <v>1049</v>
      </c>
      <c r="M1297" s="14" t="s">
        <v>1050</v>
      </c>
      <c r="N1297" t="s">
        <v>81</v>
      </c>
      <c r="O1297" t="s">
        <v>26</v>
      </c>
      <c r="P1297" t="s">
        <v>3723</v>
      </c>
      <c r="Q1297" t="s">
        <v>50</v>
      </c>
      <c r="R1297" s="5">
        <v>93010</v>
      </c>
      <c r="S1297" t="s">
        <v>51</v>
      </c>
      <c r="T1297" t="s">
        <v>1637</v>
      </c>
      <c r="U1297" t="s">
        <v>31</v>
      </c>
      <c r="V1297" t="s">
        <v>35</v>
      </c>
      <c r="W1297" t="s">
        <v>1638</v>
      </c>
      <c r="X1297" s="9">
        <v>97.567999999999998</v>
      </c>
      <c r="Y1297">
        <v>2</v>
      </c>
      <c r="Z1297" s="12">
        <v>0.2</v>
      </c>
      <c r="AA1297" s="9">
        <v>-6.0979999999999999</v>
      </c>
      <c r="AB1297" t="str">
        <f>IF(AND(SalesData[[#This Row],[Profit]]=0,SalesData[[#This Row],[Sales]]&gt;0),"Zero-Profit Order","OK")</f>
        <v>OK</v>
      </c>
      <c r="AC1297" s="9">
        <f>IFERROR(SalesData[[#This Row],[Profit]]/SalesData[[#This Row],[Sales]],0)</f>
        <v>-6.25E-2</v>
      </c>
      <c r="AE1297"/>
    </row>
    <row r="1298" spans="1:31" x14ac:dyDescent="0.25">
      <c r="A1298">
        <v>7909</v>
      </c>
      <c r="B1298" t="s">
        <v>3861</v>
      </c>
      <c r="C1298" s="2">
        <v>42047</v>
      </c>
      <c r="D1298" s="13">
        <v>42563</v>
      </c>
      <c r="E1298" s="8">
        <f>IF(SalesData[[#This Row],[Ship Date]]&lt;SalesData[[#This Row],[Order Date]], SalesData[[#This Row],[Ship Date]], SalesData[[#This Row],[Order Date]])</f>
        <v>42047</v>
      </c>
      <c r="F1298" s="8">
        <f>IF(SalesData[[#This Row],[Ship Date]]&lt;SalesData[[#This Row],[Order Date]], SalesData[[#This Row],[Order Date]], SalesData[[#This Row],[Ship Date]])</f>
        <v>42563</v>
      </c>
      <c r="G1298" s="11">
        <f>SalesData[[#This Row],[Shipdate fixed]] - SalesData[[#This Row],[Orderdate fixed]]</f>
        <v>516</v>
      </c>
      <c r="H1298" s="11">
        <f>YEAR(SalesData[[#This Row],[Orderdate fixed]])</f>
        <v>2015</v>
      </c>
      <c r="I1298" s="11" t="str">
        <f>"Q"&amp;ROUNDUP(MONTH(SalesData[[#This Row],[Orderdate fixed]])/3,0)</f>
        <v>Q1</v>
      </c>
      <c r="J1298" s="8" t="str">
        <f>TEXT(SalesData[[#This Row],[Orderdate fixed]],"mmm")</f>
        <v>Feb</v>
      </c>
      <c r="K1298" t="s">
        <v>38</v>
      </c>
      <c r="L1298" t="s">
        <v>2834</v>
      </c>
      <c r="M1298" s="14" t="s">
        <v>2835</v>
      </c>
      <c r="N1298" t="s">
        <v>25</v>
      </c>
      <c r="O1298" t="s">
        <v>26</v>
      </c>
      <c r="P1298" t="s">
        <v>3862</v>
      </c>
      <c r="Q1298" t="s">
        <v>50</v>
      </c>
      <c r="R1298" s="5">
        <v>95037</v>
      </c>
      <c r="S1298" t="s">
        <v>51</v>
      </c>
      <c r="T1298" t="s">
        <v>1021</v>
      </c>
      <c r="U1298" t="s">
        <v>31</v>
      </c>
      <c r="V1298" t="s">
        <v>44</v>
      </c>
      <c r="W1298" t="s">
        <v>1022</v>
      </c>
      <c r="X1298" s="9">
        <v>268.70400000000001</v>
      </c>
      <c r="Y1298">
        <v>3</v>
      </c>
      <c r="Z1298" s="12">
        <v>0.2</v>
      </c>
      <c r="AA1298" s="9">
        <v>6.7176</v>
      </c>
      <c r="AB1298" t="str">
        <f>IF(AND(SalesData[[#This Row],[Profit]]=0,SalesData[[#This Row],[Sales]]&gt;0),"Zero-Profit Order","OK")</f>
        <v>OK</v>
      </c>
      <c r="AC1298" s="9">
        <f>IFERROR(SalesData[[#This Row],[Profit]]/SalesData[[#This Row],[Sales]],0)</f>
        <v>2.4999999999999998E-2</v>
      </c>
      <c r="AE1298"/>
    </row>
    <row r="1299" spans="1:31" x14ac:dyDescent="0.25">
      <c r="A1299">
        <v>4722</v>
      </c>
      <c r="B1299" t="s">
        <v>2916</v>
      </c>
      <c r="C1299" s="2">
        <v>41718</v>
      </c>
      <c r="D1299" s="13">
        <v>41949</v>
      </c>
      <c r="E1299" s="8">
        <f>IF(SalesData[[#This Row],[Ship Date]]&lt;SalesData[[#This Row],[Order Date]], SalesData[[#This Row],[Ship Date]], SalesData[[#This Row],[Order Date]])</f>
        <v>41718</v>
      </c>
      <c r="F1299" s="8">
        <f>IF(SalesData[[#This Row],[Ship Date]]&lt;SalesData[[#This Row],[Order Date]], SalesData[[#This Row],[Order Date]], SalesData[[#This Row],[Ship Date]])</f>
        <v>41949</v>
      </c>
      <c r="G1299" s="11">
        <f>SalesData[[#This Row],[Shipdate fixed]] - SalesData[[#This Row],[Orderdate fixed]]</f>
        <v>231</v>
      </c>
      <c r="H1299" s="11">
        <f>YEAR(SalesData[[#This Row],[Orderdate fixed]])</f>
        <v>2014</v>
      </c>
      <c r="I1299" s="11" t="str">
        <f>"Q"&amp;ROUNDUP(MONTH(SalesData[[#This Row],[Orderdate fixed]])/3,0)</f>
        <v>Q1</v>
      </c>
      <c r="J1299" s="8" t="str">
        <f>TEXT(SalesData[[#This Row],[Orderdate fixed]],"mmm")</f>
        <v>Mar</v>
      </c>
      <c r="K1299" t="s">
        <v>22</v>
      </c>
      <c r="L1299" t="s">
        <v>2917</v>
      </c>
      <c r="M1299" s="14" t="s">
        <v>2918</v>
      </c>
      <c r="N1299" t="s">
        <v>25</v>
      </c>
      <c r="O1299" t="s">
        <v>26</v>
      </c>
      <c r="P1299" t="s">
        <v>164</v>
      </c>
      <c r="Q1299" t="s">
        <v>121</v>
      </c>
      <c r="R1299" s="5">
        <v>60505</v>
      </c>
      <c r="S1299" t="s">
        <v>84</v>
      </c>
      <c r="T1299" t="s">
        <v>435</v>
      </c>
      <c r="U1299" t="s">
        <v>31</v>
      </c>
      <c r="V1299" t="s">
        <v>44</v>
      </c>
      <c r="W1299" t="s">
        <v>436</v>
      </c>
      <c r="X1299" s="9">
        <v>268.935</v>
      </c>
      <c r="Y1299">
        <v>3</v>
      </c>
      <c r="Z1299" s="12">
        <v>0.5</v>
      </c>
      <c r="AA1299" s="9">
        <v>-209.76929999999999</v>
      </c>
      <c r="AB1299" t="str">
        <f>IF(AND(SalesData[[#This Row],[Profit]]=0,SalesData[[#This Row],[Sales]]&gt;0),"Zero-Profit Order","OK")</f>
        <v>OK</v>
      </c>
      <c r="AC1299" s="9">
        <f>IFERROR(SalesData[[#This Row],[Profit]]/SalesData[[#This Row],[Sales]],0)</f>
        <v>-0.77999999999999992</v>
      </c>
      <c r="AE1299"/>
    </row>
    <row r="1300" spans="1:31" x14ac:dyDescent="0.25">
      <c r="A1300">
        <v>7405</v>
      </c>
      <c r="B1300" t="s">
        <v>3722</v>
      </c>
      <c r="C1300" s="2">
        <v>43240</v>
      </c>
      <c r="D1300" s="13">
        <v>42143</v>
      </c>
      <c r="E1300" s="8">
        <f>IF(SalesData[[#This Row],[Ship Date]]&lt;SalesData[[#This Row],[Order Date]], SalesData[[#This Row],[Ship Date]], SalesData[[#This Row],[Order Date]])</f>
        <v>42143</v>
      </c>
      <c r="F1300" s="8">
        <f>IF(SalesData[[#This Row],[Ship Date]]&lt;SalesData[[#This Row],[Order Date]], SalesData[[#This Row],[Order Date]], SalesData[[#This Row],[Ship Date]])</f>
        <v>43240</v>
      </c>
      <c r="G1300" s="11">
        <f>SalesData[[#This Row],[Shipdate fixed]] - SalesData[[#This Row],[Orderdate fixed]]</f>
        <v>1097</v>
      </c>
      <c r="H1300" s="11">
        <f>YEAR(SalesData[[#This Row],[Orderdate fixed]])</f>
        <v>2015</v>
      </c>
      <c r="I1300" s="11" t="str">
        <f>"Q"&amp;ROUNDUP(MONTH(SalesData[[#This Row],[Orderdate fixed]])/3,0)</f>
        <v>Q2</v>
      </c>
      <c r="J1300" s="8" t="str">
        <f>TEXT(SalesData[[#This Row],[Orderdate fixed]],"mmm")</f>
        <v>May</v>
      </c>
      <c r="K1300" t="s">
        <v>38</v>
      </c>
      <c r="L1300" t="s">
        <v>1049</v>
      </c>
      <c r="M1300" s="14" t="s">
        <v>1050</v>
      </c>
      <c r="N1300" t="s">
        <v>81</v>
      </c>
      <c r="O1300" t="s">
        <v>26</v>
      </c>
      <c r="P1300" t="s">
        <v>3723</v>
      </c>
      <c r="Q1300" t="s">
        <v>50</v>
      </c>
      <c r="R1300" s="5">
        <v>93010</v>
      </c>
      <c r="S1300" t="s">
        <v>51</v>
      </c>
      <c r="T1300" t="s">
        <v>621</v>
      </c>
      <c r="U1300" t="s">
        <v>31</v>
      </c>
      <c r="V1300" t="s">
        <v>53</v>
      </c>
      <c r="W1300" t="s">
        <v>622</v>
      </c>
      <c r="X1300" s="9">
        <v>122.91</v>
      </c>
      <c r="Y1300">
        <v>3</v>
      </c>
      <c r="Z1300" s="12">
        <v>0</v>
      </c>
      <c r="AA1300" s="9">
        <v>34.4148</v>
      </c>
      <c r="AB1300" t="str">
        <f>IF(AND(SalesData[[#This Row],[Profit]]=0,SalesData[[#This Row],[Sales]]&gt;0),"Zero-Profit Order","OK")</f>
        <v>OK</v>
      </c>
      <c r="AC1300" s="9">
        <f>IFERROR(SalesData[[#This Row],[Profit]]/SalesData[[#This Row],[Sales]],0)</f>
        <v>0.28000000000000003</v>
      </c>
      <c r="AE1300"/>
    </row>
    <row r="1301" spans="1:31" x14ac:dyDescent="0.25">
      <c r="A1301">
        <v>7404</v>
      </c>
      <c r="B1301" t="s">
        <v>3722</v>
      </c>
      <c r="C1301" s="2">
        <v>43239</v>
      </c>
      <c r="D1301" s="13">
        <v>42143</v>
      </c>
      <c r="E1301" s="8">
        <f>IF(SalesData[[#This Row],[Ship Date]]&lt;SalesData[[#This Row],[Order Date]], SalesData[[#This Row],[Ship Date]], SalesData[[#This Row],[Order Date]])</f>
        <v>42143</v>
      </c>
      <c r="F1301" s="8">
        <f>IF(SalesData[[#This Row],[Ship Date]]&lt;SalesData[[#This Row],[Order Date]], SalesData[[#This Row],[Order Date]], SalesData[[#This Row],[Ship Date]])</f>
        <v>43239</v>
      </c>
      <c r="G1301" s="11">
        <f>SalesData[[#This Row],[Shipdate fixed]] - SalesData[[#This Row],[Orderdate fixed]]</f>
        <v>1096</v>
      </c>
      <c r="H1301" s="11">
        <f>YEAR(SalesData[[#This Row],[Orderdate fixed]])</f>
        <v>2015</v>
      </c>
      <c r="I1301" s="11" t="str">
        <f>"Q"&amp;ROUNDUP(MONTH(SalesData[[#This Row],[Orderdate fixed]])/3,0)</f>
        <v>Q2</v>
      </c>
      <c r="J1301" s="8" t="str">
        <f>TEXT(SalesData[[#This Row],[Orderdate fixed]],"mmm")</f>
        <v>May</v>
      </c>
      <c r="K1301" t="s">
        <v>38</v>
      </c>
      <c r="L1301" t="s">
        <v>1049</v>
      </c>
      <c r="M1301" s="14" t="s">
        <v>1050</v>
      </c>
      <c r="N1301" t="s">
        <v>81</v>
      </c>
      <c r="O1301" t="s">
        <v>26</v>
      </c>
      <c r="P1301" t="s">
        <v>3723</v>
      </c>
      <c r="Q1301" t="s">
        <v>50</v>
      </c>
      <c r="R1301" s="5">
        <v>93010</v>
      </c>
      <c r="S1301" t="s">
        <v>51</v>
      </c>
      <c r="T1301" t="s">
        <v>691</v>
      </c>
      <c r="U1301" t="s">
        <v>31</v>
      </c>
      <c r="V1301" t="s">
        <v>32</v>
      </c>
      <c r="W1301" t="s">
        <v>692</v>
      </c>
      <c r="X1301" s="9">
        <v>509.95749999999998</v>
      </c>
      <c r="Y1301">
        <v>5</v>
      </c>
      <c r="Z1301" s="12">
        <v>0.15</v>
      </c>
      <c r="AA1301" s="9">
        <v>41.996499999999997</v>
      </c>
      <c r="AB1301" t="str">
        <f>IF(AND(SalesData[[#This Row],[Profit]]=0,SalesData[[#This Row],[Sales]]&gt;0),"Zero-Profit Order","OK")</f>
        <v>OK</v>
      </c>
      <c r="AC1301" s="9">
        <f>IFERROR(SalesData[[#This Row],[Profit]]/SalesData[[#This Row],[Sales]],0)</f>
        <v>8.2352941176470587E-2</v>
      </c>
      <c r="AE1301"/>
    </row>
    <row r="1302" spans="1:31" x14ac:dyDescent="0.25">
      <c r="A1302">
        <v>7407</v>
      </c>
      <c r="B1302" t="s">
        <v>3722</v>
      </c>
      <c r="C1302" s="2">
        <v>43242</v>
      </c>
      <c r="D1302" s="13">
        <v>42143</v>
      </c>
      <c r="E1302" s="8">
        <f>IF(SalesData[[#This Row],[Ship Date]]&lt;SalesData[[#This Row],[Order Date]], SalesData[[#This Row],[Ship Date]], SalesData[[#This Row],[Order Date]])</f>
        <v>42143</v>
      </c>
      <c r="F1302" s="8">
        <f>IF(SalesData[[#This Row],[Ship Date]]&lt;SalesData[[#This Row],[Order Date]], SalesData[[#This Row],[Order Date]], SalesData[[#This Row],[Ship Date]])</f>
        <v>43242</v>
      </c>
      <c r="G1302" s="11">
        <f>SalesData[[#This Row],[Shipdate fixed]] - SalesData[[#This Row],[Orderdate fixed]]</f>
        <v>1099</v>
      </c>
      <c r="H1302" s="11">
        <f>YEAR(SalesData[[#This Row],[Orderdate fixed]])</f>
        <v>2015</v>
      </c>
      <c r="I1302" s="11" t="str">
        <f>"Q"&amp;ROUNDUP(MONTH(SalesData[[#This Row],[Orderdate fixed]])/3,0)</f>
        <v>Q2</v>
      </c>
      <c r="J1302" s="8" t="str">
        <f>TEXT(SalesData[[#This Row],[Orderdate fixed]],"mmm")</f>
        <v>May</v>
      </c>
      <c r="K1302" t="s">
        <v>38</v>
      </c>
      <c r="L1302" t="s">
        <v>1049</v>
      </c>
      <c r="M1302" s="14" t="s">
        <v>1050</v>
      </c>
      <c r="N1302" t="s">
        <v>81</v>
      </c>
      <c r="O1302" t="s">
        <v>26</v>
      </c>
      <c r="P1302" t="s">
        <v>3723</v>
      </c>
      <c r="Q1302" t="s">
        <v>50</v>
      </c>
      <c r="R1302" s="5">
        <v>93010</v>
      </c>
      <c r="S1302" t="s">
        <v>51</v>
      </c>
      <c r="T1302" t="s">
        <v>2315</v>
      </c>
      <c r="U1302" t="s">
        <v>31</v>
      </c>
      <c r="V1302" t="s">
        <v>35</v>
      </c>
      <c r="W1302" t="s">
        <v>2316</v>
      </c>
      <c r="X1302" s="9">
        <v>722.35199999999998</v>
      </c>
      <c r="Y1302">
        <v>3</v>
      </c>
      <c r="Z1302" s="12">
        <v>0.2</v>
      </c>
      <c r="AA1302" s="9">
        <v>81.264600000000002</v>
      </c>
      <c r="AB1302" t="str">
        <f>IF(AND(SalesData[[#This Row],[Profit]]=0,SalesData[[#This Row],[Sales]]&gt;0),"Zero-Profit Order","OK")</f>
        <v>OK</v>
      </c>
      <c r="AC1302" s="9">
        <f>IFERROR(SalesData[[#This Row],[Profit]]/SalesData[[#This Row],[Sales]],0)</f>
        <v>0.1125</v>
      </c>
      <c r="AE1302"/>
    </row>
    <row r="1303" spans="1:31" x14ac:dyDescent="0.25">
      <c r="A1303">
        <v>4799</v>
      </c>
      <c r="B1303" t="s">
        <v>2941</v>
      </c>
      <c r="C1303" s="2">
        <v>43244</v>
      </c>
      <c r="D1303" s="13">
        <v>42509</v>
      </c>
      <c r="E1303" s="8">
        <f>IF(SalesData[[#This Row],[Ship Date]]&lt;SalesData[[#This Row],[Order Date]], SalesData[[#This Row],[Ship Date]], SalesData[[#This Row],[Order Date]])</f>
        <v>42509</v>
      </c>
      <c r="F1303" s="8">
        <f>IF(SalesData[[#This Row],[Ship Date]]&lt;SalesData[[#This Row],[Order Date]], SalesData[[#This Row],[Order Date]], SalesData[[#This Row],[Ship Date]])</f>
        <v>43244</v>
      </c>
      <c r="G1303" s="11">
        <f>SalesData[[#This Row],[Shipdate fixed]] - SalesData[[#This Row],[Orderdate fixed]]</f>
        <v>735</v>
      </c>
      <c r="H1303" s="11">
        <f>YEAR(SalesData[[#This Row],[Orderdate fixed]])</f>
        <v>2016</v>
      </c>
      <c r="I1303" s="11" t="str">
        <f>"Q"&amp;ROUNDUP(MONTH(SalesData[[#This Row],[Orderdate fixed]])/3,0)</f>
        <v>Q2</v>
      </c>
      <c r="J1303" s="8" t="str">
        <f>TEXT(SalesData[[#This Row],[Orderdate fixed]],"mmm")</f>
        <v>May</v>
      </c>
      <c r="K1303" t="s">
        <v>38</v>
      </c>
      <c r="L1303" t="s">
        <v>408</v>
      </c>
      <c r="M1303" s="14" t="s">
        <v>409</v>
      </c>
      <c r="N1303" t="s">
        <v>81</v>
      </c>
      <c r="O1303" t="s">
        <v>26</v>
      </c>
      <c r="P1303" t="s">
        <v>587</v>
      </c>
      <c r="Q1303" t="s">
        <v>42</v>
      </c>
      <c r="R1303" s="5">
        <v>32216</v>
      </c>
      <c r="S1303" t="s">
        <v>29</v>
      </c>
      <c r="T1303" t="s">
        <v>2595</v>
      </c>
      <c r="U1303" t="s">
        <v>31</v>
      </c>
      <c r="V1303" t="s">
        <v>53</v>
      </c>
      <c r="W1303" t="s">
        <v>2596</v>
      </c>
      <c r="X1303" s="9">
        <v>30.192</v>
      </c>
      <c r="Y1303">
        <v>3</v>
      </c>
      <c r="Z1303" s="12">
        <v>0.2</v>
      </c>
      <c r="AA1303" s="9">
        <v>8.3027999999999995</v>
      </c>
      <c r="AB1303" t="str">
        <f>IF(AND(SalesData[[#This Row],[Profit]]=0,SalesData[[#This Row],[Sales]]&gt;0),"Zero-Profit Order","OK")</f>
        <v>OK</v>
      </c>
      <c r="AC1303" s="9">
        <f>IFERROR(SalesData[[#This Row],[Profit]]/SalesData[[#This Row],[Sales]],0)</f>
        <v>0.27499999999999997</v>
      </c>
      <c r="AE1303"/>
    </row>
    <row r="1304" spans="1:31" x14ac:dyDescent="0.25">
      <c r="A1304">
        <v>9610</v>
      </c>
      <c r="B1304" t="s">
        <v>4305</v>
      </c>
      <c r="C1304" s="2">
        <v>43252</v>
      </c>
      <c r="D1304" s="13">
        <v>42509</v>
      </c>
      <c r="E1304" s="8">
        <f>IF(SalesData[[#This Row],[Ship Date]]&lt;SalesData[[#This Row],[Order Date]], SalesData[[#This Row],[Ship Date]], SalesData[[#This Row],[Order Date]])</f>
        <v>42509</v>
      </c>
      <c r="F1304" s="8">
        <f>IF(SalesData[[#This Row],[Ship Date]]&lt;SalesData[[#This Row],[Order Date]], SalesData[[#This Row],[Order Date]], SalesData[[#This Row],[Ship Date]])</f>
        <v>43252</v>
      </c>
      <c r="G1304" s="11">
        <f>SalesData[[#This Row],[Shipdate fixed]] - SalesData[[#This Row],[Orderdate fixed]]</f>
        <v>743</v>
      </c>
      <c r="H1304" s="11">
        <f>YEAR(SalesData[[#This Row],[Orderdate fixed]])</f>
        <v>2016</v>
      </c>
      <c r="I1304" s="11" t="str">
        <f>"Q"&amp;ROUNDUP(MONTH(SalesData[[#This Row],[Orderdate fixed]])/3,0)</f>
        <v>Q2</v>
      </c>
      <c r="J1304" s="8" t="str">
        <f>TEXT(SalesData[[#This Row],[Orderdate fixed]],"mmm")</f>
        <v>May</v>
      </c>
      <c r="K1304" t="s">
        <v>22</v>
      </c>
      <c r="L1304" t="s">
        <v>488</v>
      </c>
      <c r="M1304" s="14" t="s">
        <v>489</v>
      </c>
      <c r="N1304" t="s">
        <v>25</v>
      </c>
      <c r="O1304" t="s">
        <v>26</v>
      </c>
      <c r="P1304" t="s">
        <v>49</v>
      </c>
      <c r="Q1304" t="s">
        <v>50</v>
      </c>
      <c r="R1304" s="5">
        <v>90045</v>
      </c>
      <c r="S1304" t="s">
        <v>51</v>
      </c>
      <c r="T1304" t="s">
        <v>2150</v>
      </c>
      <c r="U1304" t="s">
        <v>31</v>
      </c>
      <c r="V1304" t="s">
        <v>53</v>
      </c>
      <c r="W1304" t="s">
        <v>2151</v>
      </c>
      <c r="X1304" s="9">
        <v>282.83999999999997</v>
      </c>
      <c r="Y1304">
        <v>4</v>
      </c>
      <c r="Z1304" s="12">
        <v>0</v>
      </c>
      <c r="AA1304" s="9">
        <v>19.7988</v>
      </c>
      <c r="AB1304" t="str">
        <f>IF(AND(SalesData[[#This Row],[Profit]]=0,SalesData[[#This Row],[Sales]]&gt;0),"Zero-Profit Order","OK")</f>
        <v>OK</v>
      </c>
      <c r="AC1304" s="9">
        <f>IFERROR(SalesData[[#This Row],[Profit]]/SalesData[[#This Row],[Sales]],0)</f>
        <v>7.0000000000000007E-2</v>
      </c>
      <c r="AE1304"/>
    </row>
    <row r="1305" spans="1:31" x14ac:dyDescent="0.25">
      <c r="A1305">
        <v>4424</v>
      </c>
      <c r="B1305" t="s">
        <v>2794</v>
      </c>
      <c r="C1305" s="2">
        <v>43256</v>
      </c>
      <c r="D1305" s="13">
        <v>42874</v>
      </c>
      <c r="E1305" s="8">
        <f>IF(SalesData[[#This Row],[Ship Date]]&lt;SalesData[[#This Row],[Order Date]], SalesData[[#This Row],[Ship Date]], SalesData[[#This Row],[Order Date]])</f>
        <v>42874</v>
      </c>
      <c r="F1305" s="8">
        <f>IF(SalesData[[#This Row],[Ship Date]]&lt;SalesData[[#This Row],[Order Date]], SalesData[[#This Row],[Order Date]], SalesData[[#This Row],[Ship Date]])</f>
        <v>43256</v>
      </c>
      <c r="G1305" s="11">
        <f>SalesData[[#This Row],[Shipdate fixed]] - SalesData[[#This Row],[Orderdate fixed]]</f>
        <v>382</v>
      </c>
      <c r="H1305" s="11">
        <f>YEAR(SalesData[[#This Row],[Orderdate fixed]])</f>
        <v>2017</v>
      </c>
      <c r="I1305" s="11" t="str">
        <f>"Q"&amp;ROUNDUP(MONTH(SalesData[[#This Row],[Orderdate fixed]])/3,0)</f>
        <v>Q2</v>
      </c>
      <c r="J1305" s="8" t="str">
        <f>TEXT(SalesData[[#This Row],[Orderdate fixed]],"mmm")</f>
        <v>May</v>
      </c>
      <c r="K1305" t="s">
        <v>78</v>
      </c>
      <c r="L1305" t="s">
        <v>1148</v>
      </c>
      <c r="M1305" s="14" t="s">
        <v>1149</v>
      </c>
      <c r="N1305" t="s">
        <v>81</v>
      </c>
      <c r="O1305" t="s">
        <v>26</v>
      </c>
      <c r="P1305" t="s">
        <v>2795</v>
      </c>
      <c r="Q1305" t="s">
        <v>648</v>
      </c>
      <c r="R1305" s="5">
        <v>30328</v>
      </c>
      <c r="S1305" t="s">
        <v>29</v>
      </c>
      <c r="T1305" t="s">
        <v>2796</v>
      </c>
      <c r="U1305" t="s">
        <v>31</v>
      </c>
      <c r="V1305" t="s">
        <v>32</v>
      </c>
      <c r="W1305" t="s">
        <v>2797</v>
      </c>
      <c r="X1305" s="9">
        <v>302.94</v>
      </c>
      <c r="Y1305">
        <v>3</v>
      </c>
      <c r="Z1305" s="12">
        <v>0</v>
      </c>
      <c r="AA1305" s="9">
        <v>75.734999999999999</v>
      </c>
      <c r="AB1305" t="str">
        <f>IF(AND(SalesData[[#This Row],[Profit]]=0,SalesData[[#This Row],[Sales]]&gt;0),"Zero-Profit Order","OK")</f>
        <v>OK</v>
      </c>
      <c r="AC1305" s="9">
        <f>IFERROR(SalesData[[#This Row],[Profit]]/SalesData[[#This Row],[Sales]],0)</f>
        <v>0.25</v>
      </c>
      <c r="AE1305"/>
    </row>
    <row r="1306" spans="1:31" x14ac:dyDescent="0.25">
      <c r="A1306">
        <v>3201</v>
      </c>
      <c r="B1306" t="s">
        <v>2328</v>
      </c>
      <c r="C1306" s="2">
        <v>43255</v>
      </c>
      <c r="D1306" s="13">
        <v>41779</v>
      </c>
      <c r="E1306" s="8">
        <f>IF(SalesData[[#This Row],[Ship Date]]&lt;SalesData[[#This Row],[Order Date]], SalesData[[#This Row],[Ship Date]], SalesData[[#This Row],[Order Date]])</f>
        <v>41779</v>
      </c>
      <c r="F1306" s="8">
        <f>IF(SalesData[[#This Row],[Ship Date]]&lt;SalesData[[#This Row],[Order Date]], SalesData[[#This Row],[Order Date]], SalesData[[#This Row],[Ship Date]])</f>
        <v>43255</v>
      </c>
      <c r="G1306" s="11">
        <f>SalesData[[#This Row],[Shipdate fixed]] - SalesData[[#This Row],[Orderdate fixed]]</f>
        <v>1476</v>
      </c>
      <c r="H1306" s="11">
        <f>YEAR(SalesData[[#This Row],[Orderdate fixed]])</f>
        <v>2014</v>
      </c>
      <c r="I1306" s="11" t="str">
        <f>"Q"&amp;ROUNDUP(MONTH(SalesData[[#This Row],[Orderdate fixed]])/3,0)</f>
        <v>Q2</v>
      </c>
      <c r="J1306" s="8" t="str">
        <f>TEXT(SalesData[[#This Row],[Orderdate fixed]],"mmm")</f>
        <v>May</v>
      </c>
      <c r="K1306" t="s">
        <v>22</v>
      </c>
      <c r="L1306" t="s">
        <v>2329</v>
      </c>
      <c r="M1306" s="14" t="s">
        <v>2330</v>
      </c>
      <c r="N1306" t="s">
        <v>25</v>
      </c>
      <c r="O1306" t="s">
        <v>26</v>
      </c>
      <c r="P1306" t="s">
        <v>486</v>
      </c>
      <c r="Q1306" t="s">
        <v>215</v>
      </c>
      <c r="R1306" s="5">
        <v>44312</v>
      </c>
      <c r="S1306" t="s">
        <v>62</v>
      </c>
      <c r="T1306" t="s">
        <v>1777</v>
      </c>
      <c r="U1306" t="s">
        <v>31</v>
      </c>
      <c r="V1306" t="s">
        <v>53</v>
      </c>
      <c r="W1306" t="s">
        <v>1778</v>
      </c>
      <c r="X1306" s="9">
        <v>149.232</v>
      </c>
      <c r="Y1306">
        <v>3</v>
      </c>
      <c r="Z1306" s="12">
        <v>0.2</v>
      </c>
      <c r="AA1306" s="9">
        <v>3.7307999999999999</v>
      </c>
      <c r="AB1306" t="str">
        <f>IF(AND(SalesData[[#This Row],[Profit]]=0,SalesData[[#This Row],[Sales]]&gt;0),"Zero-Profit Order","OK")</f>
        <v>OK</v>
      </c>
      <c r="AC1306" s="9">
        <f>IFERROR(SalesData[[#This Row],[Profit]]/SalesData[[#This Row],[Sales]],0)</f>
        <v>2.4999999999999998E-2</v>
      </c>
      <c r="AE1306"/>
    </row>
    <row r="1307" spans="1:31" x14ac:dyDescent="0.25">
      <c r="A1307">
        <v>4675</v>
      </c>
      <c r="B1307" t="s">
        <v>2904</v>
      </c>
      <c r="C1307" s="2">
        <v>43516</v>
      </c>
      <c r="D1307" s="13">
        <v>42529</v>
      </c>
      <c r="E1307" s="8">
        <f>IF(SalesData[[#This Row],[Ship Date]]&lt;SalesData[[#This Row],[Order Date]], SalesData[[#This Row],[Ship Date]], SalesData[[#This Row],[Order Date]])</f>
        <v>42529</v>
      </c>
      <c r="F1307" s="8">
        <f>IF(SalesData[[#This Row],[Ship Date]]&lt;SalesData[[#This Row],[Order Date]], SalesData[[#This Row],[Order Date]], SalesData[[#This Row],[Ship Date]])</f>
        <v>43516</v>
      </c>
      <c r="G1307" s="11">
        <f>SalesData[[#This Row],[Shipdate fixed]] - SalesData[[#This Row],[Orderdate fixed]]</f>
        <v>987</v>
      </c>
      <c r="H1307" s="11">
        <f>YEAR(SalesData[[#This Row],[Orderdate fixed]])</f>
        <v>2016</v>
      </c>
      <c r="I1307" s="11" t="str">
        <f>"Q"&amp;ROUNDUP(MONTH(SalesData[[#This Row],[Orderdate fixed]])/3,0)</f>
        <v>Q2</v>
      </c>
      <c r="J1307" s="8" t="str">
        <f>TEXT(SalesData[[#This Row],[Orderdate fixed]],"mmm")</f>
        <v>Jun</v>
      </c>
      <c r="K1307" t="s">
        <v>38</v>
      </c>
      <c r="L1307" t="s">
        <v>293</v>
      </c>
      <c r="M1307" s="14" t="s">
        <v>294</v>
      </c>
      <c r="N1307" t="s">
        <v>25</v>
      </c>
      <c r="O1307" t="s">
        <v>26</v>
      </c>
      <c r="P1307" t="s">
        <v>271</v>
      </c>
      <c r="Q1307" t="s">
        <v>272</v>
      </c>
      <c r="R1307" s="5">
        <v>48205</v>
      </c>
      <c r="S1307" t="s">
        <v>84</v>
      </c>
      <c r="T1307" t="s">
        <v>340</v>
      </c>
      <c r="U1307" t="s">
        <v>31</v>
      </c>
      <c r="V1307" t="s">
        <v>53</v>
      </c>
      <c r="W1307" t="s">
        <v>341</v>
      </c>
      <c r="X1307" s="9">
        <v>272.94</v>
      </c>
      <c r="Y1307">
        <v>3</v>
      </c>
      <c r="Z1307" s="12">
        <v>0</v>
      </c>
      <c r="AA1307" s="9">
        <v>30.023399999999999</v>
      </c>
      <c r="AB1307" t="str">
        <f>IF(AND(SalesData[[#This Row],[Profit]]=0,SalesData[[#This Row],[Sales]]&gt;0),"Zero-Profit Order","OK")</f>
        <v>OK</v>
      </c>
      <c r="AC1307" s="9">
        <f>IFERROR(SalesData[[#This Row],[Profit]]/SalesData[[#This Row],[Sales]],0)</f>
        <v>0.11</v>
      </c>
      <c r="AE1307"/>
    </row>
    <row r="1308" spans="1:31" x14ac:dyDescent="0.25">
      <c r="A1308">
        <v>9370</v>
      </c>
      <c r="B1308" t="s">
        <v>4240</v>
      </c>
      <c r="C1308" s="2">
        <v>42372</v>
      </c>
      <c r="D1308" s="13">
        <v>42989</v>
      </c>
      <c r="E1308" s="8">
        <f>IF(SalesData[[#This Row],[Ship Date]]&lt;SalesData[[#This Row],[Order Date]], SalesData[[#This Row],[Ship Date]], SalesData[[#This Row],[Order Date]])</f>
        <v>42372</v>
      </c>
      <c r="F1308" s="8">
        <f>IF(SalesData[[#This Row],[Ship Date]]&lt;SalesData[[#This Row],[Order Date]], SalesData[[#This Row],[Order Date]], SalesData[[#This Row],[Ship Date]])</f>
        <v>42989</v>
      </c>
      <c r="G1308" s="11">
        <f>SalesData[[#This Row],[Shipdate fixed]] - SalesData[[#This Row],[Orderdate fixed]]</f>
        <v>617</v>
      </c>
      <c r="H1308" s="11">
        <f>YEAR(SalesData[[#This Row],[Orderdate fixed]])</f>
        <v>2016</v>
      </c>
      <c r="I1308" s="11" t="str">
        <f>"Q"&amp;ROUNDUP(MONTH(SalesData[[#This Row],[Orderdate fixed]])/3,0)</f>
        <v>Q1</v>
      </c>
      <c r="J1308" s="8" t="str">
        <f>TEXT(SalesData[[#This Row],[Orderdate fixed]],"mmm")</f>
        <v>Jan</v>
      </c>
      <c r="K1308" t="s">
        <v>22</v>
      </c>
      <c r="L1308" t="s">
        <v>3469</v>
      </c>
      <c r="M1308" s="14" t="s">
        <v>3470</v>
      </c>
      <c r="N1308" t="s">
        <v>81</v>
      </c>
      <c r="O1308" t="s">
        <v>26</v>
      </c>
      <c r="P1308" t="s">
        <v>2503</v>
      </c>
      <c r="Q1308" t="s">
        <v>1070</v>
      </c>
      <c r="R1308" s="5">
        <v>20735</v>
      </c>
      <c r="S1308" t="s">
        <v>62</v>
      </c>
      <c r="T1308" t="s">
        <v>2161</v>
      </c>
      <c r="U1308" t="s">
        <v>31</v>
      </c>
      <c r="V1308" t="s">
        <v>35</v>
      </c>
      <c r="W1308" t="s">
        <v>2162</v>
      </c>
      <c r="X1308" s="9">
        <v>272.97000000000003</v>
      </c>
      <c r="Y1308">
        <v>3</v>
      </c>
      <c r="Z1308" s="12">
        <v>0</v>
      </c>
      <c r="AA1308" s="9">
        <v>43.675199999999997</v>
      </c>
      <c r="AB1308" t="str">
        <f>IF(AND(SalesData[[#This Row],[Profit]]=0,SalesData[[#This Row],[Sales]]&gt;0),"Zero-Profit Order","OK")</f>
        <v>OK</v>
      </c>
      <c r="AC1308" s="9">
        <f>IFERROR(SalesData[[#This Row],[Profit]]/SalesData[[#This Row],[Sales]],0)</f>
        <v>0.15999999999999998</v>
      </c>
      <c r="AE1308"/>
    </row>
    <row r="1309" spans="1:31" x14ac:dyDescent="0.25">
      <c r="A1309">
        <v>769</v>
      </c>
      <c r="B1309" t="s">
        <v>767</v>
      </c>
      <c r="C1309" s="2">
        <v>43238</v>
      </c>
      <c r="D1309" s="13">
        <v>41779</v>
      </c>
      <c r="E1309" s="8">
        <f>IF(SalesData[[#This Row],[Ship Date]]&lt;SalesData[[#This Row],[Order Date]], SalesData[[#This Row],[Ship Date]], SalesData[[#This Row],[Order Date]])</f>
        <v>41779</v>
      </c>
      <c r="F1309" s="8">
        <f>IF(SalesData[[#This Row],[Ship Date]]&lt;SalesData[[#This Row],[Order Date]], SalesData[[#This Row],[Order Date]], SalesData[[#This Row],[Ship Date]])</f>
        <v>43238</v>
      </c>
      <c r="G1309" s="11">
        <f>SalesData[[#This Row],[Shipdate fixed]] - SalesData[[#This Row],[Orderdate fixed]]</f>
        <v>1459</v>
      </c>
      <c r="H1309" s="11">
        <f>YEAR(SalesData[[#This Row],[Orderdate fixed]])</f>
        <v>2014</v>
      </c>
      <c r="I1309" s="11" t="str">
        <f>"Q"&amp;ROUNDUP(MONTH(SalesData[[#This Row],[Orderdate fixed]])/3,0)</f>
        <v>Q2</v>
      </c>
      <c r="J1309" s="8" t="str">
        <f>TEXT(SalesData[[#This Row],[Orderdate fixed]],"mmm")</f>
        <v>May</v>
      </c>
      <c r="K1309" t="s">
        <v>38</v>
      </c>
      <c r="L1309" t="s">
        <v>768</v>
      </c>
      <c r="M1309" s="14" t="s">
        <v>769</v>
      </c>
      <c r="N1309" t="s">
        <v>81</v>
      </c>
      <c r="O1309" t="s">
        <v>26</v>
      </c>
      <c r="P1309" t="s">
        <v>770</v>
      </c>
      <c r="Q1309" t="s">
        <v>42</v>
      </c>
      <c r="R1309" s="5">
        <v>33710</v>
      </c>
      <c r="S1309" t="s">
        <v>29</v>
      </c>
      <c r="T1309" t="s">
        <v>771</v>
      </c>
      <c r="U1309" t="s">
        <v>31</v>
      </c>
      <c r="V1309" t="s">
        <v>53</v>
      </c>
      <c r="W1309" t="s">
        <v>772</v>
      </c>
      <c r="X1309" s="9">
        <v>310.88</v>
      </c>
      <c r="Y1309">
        <v>2</v>
      </c>
      <c r="Z1309" s="12">
        <v>0.2</v>
      </c>
      <c r="AA1309" s="9">
        <v>23.315999999999999</v>
      </c>
      <c r="AB1309" t="str">
        <f>IF(AND(SalesData[[#This Row],[Profit]]=0,SalesData[[#This Row],[Sales]]&gt;0),"Zero-Profit Order","OK")</f>
        <v>OK</v>
      </c>
      <c r="AC1309" s="9">
        <f>IFERROR(SalesData[[#This Row],[Profit]]/SalesData[[#This Row],[Sales]],0)</f>
        <v>7.4999999999999997E-2</v>
      </c>
      <c r="AE1309"/>
    </row>
    <row r="1310" spans="1:31" x14ac:dyDescent="0.25">
      <c r="A1310">
        <v>5629</v>
      </c>
      <c r="B1310" t="s">
        <v>3196</v>
      </c>
      <c r="C1310" s="2">
        <v>43392</v>
      </c>
      <c r="D1310" s="13">
        <v>42742</v>
      </c>
      <c r="E1310" s="8">
        <f>IF(SalesData[[#This Row],[Ship Date]]&lt;SalesData[[#This Row],[Order Date]], SalesData[[#This Row],[Ship Date]], SalesData[[#This Row],[Order Date]])</f>
        <v>42742</v>
      </c>
      <c r="F1310" s="8">
        <f>IF(SalesData[[#This Row],[Ship Date]]&lt;SalesData[[#This Row],[Order Date]], SalesData[[#This Row],[Order Date]], SalesData[[#This Row],[Ship Date]])</f>
        <v>43392</v>
      </c>
      <c r="G1310" s="11">
        <f>SalesData[[#This Row],[Shipdate fixed]] - SalesData[[#This Row],[Orderdate fixed]]</f>
        <v>650</v>
      </c>
      <c r="H1310" s="11">
        <f>YEAR(SalesData[[#This Row],[Orderdate fixed]])</f>
        <v>2017</v>
      </c>
      <c r="I1310" s="11" t="str">
        <f>"Q"&amp;ROUNDUP(MONTH(SalesData[[#This Row],[Orderdate fixed]])/3,0)</f>
        <v>Q1</v>
      </c>
      <c r="J1310" s="8" t="str">
        <f>TEXT(SalesData[[#This Row],[Orderdate fixed]],"mmm")</f>
        <v>Jan</v>
      </c>
      <c r="K1310" t="s">
        <v>38</v>
      </c>
      <c r="L1310" t="s">
        <v>314</v>
      </c>
      <c r="M1310" s="14" t="s">
        <v>315</v>
      </c>
      <c r="N1310" t="s">
        <v>81</v>
      </c>
      <c r="O1310" t="s">
        <v>26</v>
      </c>
      <c r="P1310" t="s">
        <v>987</v>
      </c>
      <c r="Q1310" t="s">
        <v>42</v>
      </c>
      <c r="R1310" s="5">
        <v>33180</v>
      </c>
      <c r="S1310" t="s">
        <v>29</v>
      </c>
      <c r="T1310" t="s">
        <v>3197</v>
      </c>
      <c r="U1310" t="s">
        <v>31</v>
      </c>
      <c r="V1310" t="s">
        <v>35</v>
      </c>
      <c r="W1310" t="s">
        <v>3198</v>
      </c>
      <c r="X1310" s="9">
        <v>273.55200000000002</v>
      </c>
      <c r="Y1310">
        <v>3</v>
      </c>
      <c r="Z1310" s="12">
        <v>0.2</v>
      </c>
      <c r="AA1310" s="9">
        <v>-13.6776</v>
      </c>
      <c r="AB1310" t="str">
        <f>IF(AND(SalesData[[#This Row],[Profit]]=0,SalesData[[#This Row],[Sales]]&gt;0),"Zero-Profit Order","OK")</f>
        <v>OK</v>
      </c>
      <c r="AC1310" s="9">
        <f>IFERROR(SalesData[[#This Row],[Profit]]/SalesData[[#This Row],[Sales]],0)</f>
        <v>-4.9999999999999996E-2</v>
      </c>
      <c r="AE1310"/>
    </row>
    <row r="1311" spans="1:31" x14ac:dyDescent="0.25">
      <c r="A1311">
        <v>9711</v>
      </c>
      <c r="B1311" t="s">
        <v>4323</v>
      </c>
      <c r="C1311" s="2">
        <v>41698</v>
      </c>
      <c r="D1311" s="13">
        <v>41923</v>
      </c>
      <c r="E1311" s="8">
        <f>IF(SalesData[[#This Row],[Ship Date]]&lt;SalesData[[#This Row],[Order Date]], SalesData[[#This Row],[Ship Date]], SalesData[[#This Row],[Order Date]])</f>
        <v>41698</v>
      </c>
      <c r="F1311" s="8">
        <f>IF(SalesData[[#This Row],[Ship Date]]&lt;SalesData[[#This Row],[Order Date]], SalesData[[#This Row],[Order Date]], SalesData[[#This Row],[Ship Date]])</f>
        <v>41923</v>
      </c>
      <c r="G1311" s="11">
        <f>SalesData[[#This Row],[Shipdate fixed]] - SalesData[[#This Row],[Orderdate fixed]]</f>
        <v>225</v>
      </c>
      <c r="H1311" s="11">
        <f>YEAR(SalesData[[#This Row],[Orderdate fixed]])</f>
        <v>2014</v>
      </c>
      <c r="I1311" s="11" t="str">
        <f>"Q"&amp;ROUNDUP(MONTH(SalesData[[#This Row],[Orderdate fixed]])/3,0)</f>
        <v>Q1</v>
      </c>
      <c r="J1311" s="8" t="str">
        <f>TEXT(SalesData[[#This Row],[Orderdate fixed]],"mmm")</f>
        <v>Feb</v>
      </c>
      <c r="K1311" t="s">
        <v>38</v>
      </c>
      <c r="L1311" t="s">
        <v>1364</v>
      </c>
      <c r="M1311" s="14" t="s">
        <v>1365</v>
      </c>
      <c r="N1311" t="s">
        <v>25</v>
      </c>
      <c r="O1311" t="s">
        <v>26</v>
      </c>
      <c r="P1311" t="s">
        <v>60</v>
      </c>
      <c r="Q1311" t="s">
        <v>61</v>
      </c>
      <c r="R1311" s="5">
        <v>19143</v>
      </c>
      <c r="S1311" t="s">
        <v>62</v>
      </c>
      <c r="T1311" t="s">
        <v>1812</v>
      </c>
      <c r="U1311" t="s">
        <v>31</v>
      </c>
      <c r="V1311" t="s">
        <v>53</v>
      </c>
      <c r="W1311" t="s">
        <v>1813</v>
      </c>
      <c r="X1311" s="9">
        <v>273.56799999999998</v>
      </c>
      <c r="Y1311">
        <v>2</v>
      </c>
      <c r="Z1311" s="12">
        <v>0.2</v>
      </c>
      <c r="AA1311" s="9">
        <v>-34.195999999999998</v>
      </c>
      <c r="AB1311" t="str">
        <f>IF(AND(SalesData[[#This Row],[Profit]]=0,SalesData[[#This Row],[Sales]]&gt;0),"Zero-Profit Order","OK")</f>
        <v>OK</v>
      </c>
      <c r="AC1311" s="9">
        <f>IFERROR(SalesData[[#This Row],[Profit]]/SalesData[[#This Row],[Sales]],0)</f>
        <v>-0.125</v>
      </c>
      <c r="AE1311"/>
    </row>
    <row r="1312" spans="1:31" x14ac:dyDescent="0.25">
      <c r="A1312">
        <v>7789</v>
      </c>
      <c r="B1312" t="s">
        <v>3824</v>
      </c>
      <c r="C1312" s="2">
        <v>43254</v>
      </c>
      <c r="D1312" s="13">
        <v>42510</v>
      </c>
      <c r="E1312" s="8">
        <f>IF(SalesData[[#This Row],[Ship Date]]&lt;SalesData[[#This Row],[Order Date]], SalesData[[#This Row],[Ship Date]], SalesData[[#This Row],[Order Date]])</f>
        <v>42510</v>
      </c>
      <c r="F1312" s="8">
        <f>IF(SalesData[[#This Row],[Ship Date]]&lt;SalesData[[#This Row],[Order Date]], SalesData[[#This Row],[Order Date]], SalesData[[#This Row],[Ship Date]])</f>
        <v>43254</v>
      </c>
      <c r="G1312" s="11">
        <f>SalesData[[#This Row],[Shipdate fixed]] - SalesData[[#This Row],[Orderdate fixed]]</f>
        <v>744</v>
      </c>
      <c r="H1312" s="11">
        <f>YEAR(SalesData[[#This Row],[Orderdate fixed]])</f>
        <v>2016</v>
      </c>
      <c r="I1312" s="11" t="str">
        <f>"Q"&amp;ROUNDUP(MONTH(SalesData[[#This Row],[Orderdate fixed]])/3,0)</f>
        <v>Q2</v>
      </c>
      <c r="J1312" s="8" t="str">
        <f>TEXT(SalesData[[#This Row],[Orderdate fixed]],"mmm")</f>
        <v>May</v>
      </c>
      <c r="K1312" t="s">
        <v>78</v>
      </c>
      <c r="L1312" t="s">
        <v>3825</v>
      </c>
      <c r="M1312" s="14" t="s">
        <v>3826</v>
      </c>
      <c r="N1312" t="s">
        <v>25</v>
      </c>
      <c r="O1312" t="s">
        <v>26</v>
      </c>
      <c r="P1312" t="s">
        <v>120</v>
      </c>
      <c r="Q1312" t="s">
        <v>121</v>
      </c>
      <c r="R1312" s="5">
        <v>60653</v>
      </c>
      <c r="S1312" t="s">
        <v>84</v>
      </c>
      <c r="T1312" t="s">
        <v>1523</v>
      </c>
      <c r="U1312" t="s">
        <v>31</v>
      </c>
      <c r="V1312" t="s">
        <v>53</v>
      </c>
      <c r="W1312" t="s">
        <v>1524</v>
      </c>
      <c r="X1312" s="9">
        <v>22.608000000000001</v>
      </c>
      <c r="Y1312">
        <v>3</v>
      </c>
      <c r="Z1312" s="12">
        <v>0.6</v>
      </c>
      <c r="AA1312" s="9">
        <v>-10.1736</v>
      </c>
      <c r="AB1312" t="str">
        <f>IF(AND(SalesData[[#This Row],[Profit]]=0,SalesData[[#This Row],[Sales]]&gt;0),"Zero-Profit Order","OK")</f>
        <v>OK</v>
      </c>
      <c r="AC1312" s="9">
        <f>IFERROR(SalesData[[#This Row],[Profit]]/SalesData[[#This Row],[Sales]],0)</f>
        <v>-0.45</v>
      </c>
      <c r="AE1312"/>
    </row>
    <row r="1313" spans="1:31" x14ac:dyDescent="0.25">
      <c r="A1313">
        <v>2632</v>
      </c>
      <c r="B1313" t="s">
        <v>1986</v>
      </c>
      <c r="C1313" s="2">
        <v>43248</v>
      </c>
      <c r="D1313" s="13">
        <v>42875</v>
      </c>
      <c r="E1313" s="8">
        <f>IF(SalesData[[#This Row],[Ship Date]]&lt;SalesData[[#This Row],[Order Date]], SalesData[[#This Row],[Ship Date]], SalesData[[#This Row],[Order Date]])</f>
        <v>42875</v>
      </c>
      <c r="F1313" s="8">
        <f>IF(SalesData[[#This Row],[Ship Date]]&lt;SalesData[[#This Row],[Order Date]], SalesData[[#This Row],[Order Date]], SalesData[[#This Row],[Ship Date]])</f>
        <v>43248</v>
      </c>
      <c r="G1313" s="11">
        <f>SalesData[[#This Row],[Shipdate fixed]] - SalesData[[#This Row],[Orderdate fixed]]</f>
        <v>373</v>
      </c>
      <c r="H1313" s="11">
        <f>YEAR(SalesData[[#This Row],[Orderdate fixed]])</f>
        <v>2017</v>
      </c>
      <c r="I1313" s="11" t="str">
        <f>"Q"&amp;ROUNDUP(MONTH(SalesData[[#This Row],[Orderdate fixed]])/3,0)</f>
        <v>Q2</v>
      </c>
      <c r="J1313" s="8" t="str">
        <f>TEXT(SalesData[[#This Row],[Orderdate fixed]],"mmm")</f>
        <v>May</v>
      </c>
      <c r="K1313" t="s">
        <v>38</v>
      </c>
      <c r="L1313" t="s">
        <v>1987</v>
      </c>
      <c r="M1313" s="14" t="s">
        <v>1988</v>
      </c>
      <c r="N1313" t="s">
        <v>25</v>
      </c>
      <c r="O1313" t="s">
        <v>26</v>
      </c>
      <c r="P1313" t="s">
        <v>176</v>
      </c>
      <c r="Q1313" t="s">
        <v>177</v>
      </c>
      <c r="R1313" s="5">
        <v>98103</v>
      </c>
      <c r="S1313" t="s">
        <v>51</v>
      </c>
      <c r="T1313" t="s">
        <v>1102</v>
      </c>
      <c r="U1313" t="s">
        <v>31</v>
      </c>
      <c r="V1313" t="s">
        <v>53</v>
      </c>
      <c r="W1313" t="s">
        <v>1103</v>
      </c>
      <c r="X1313" s="9">
        <v>39.96</v>
      </c>
      <c r="Y1313">
        <v>2</v>
      </c>
      <c r="Z1313" s="12">
        <v>0</v>
      </c>
      <c r="AA1313" s="9">
        <v>17.1828</v>
      </c>
      <c r="AB1313" t="str">
        <f>IF(AND(SalesData[[#This Row],[Profit]]=0,SalesData[[#This Row],[Sales]]&gt;0),"Zero-Profit Order","OK")</f>
        <v>OK</v>
      </c>
      <c r="AC1313" s="9">
        <f>IFERROR(SalesData[[#This Row],[Profit]]/SalesData[[#This Row],[Sales]],0)</f>
        <v>0.43</v>
      </c>
      <c r="AE1313"/>
    </row>
    <row r="1314" spans="1:31" x14ac:dyDescent="0.25">
      <c r="A1314">
        <v>8963</v>
      </c>
      <c r="B1314" t="s">
        <v>4138</v>
      </c>
      <c r="C1314" s="2">
        <v>42093</v>
      </c>
      <c r="D1314" s="13">
        <v>42562</v>
      </c>
      <c r="E1314" s="8">
        <f>IF(SalesData[[#This Row],[Ship Date]]&lt;SalesData[[#This Row],[Order Date]], SalesData[[#This Row],[Ship Date]], SalesData[[#This Row],[Order Date]])</f>
        <v>42093</v>
      </c>
      <c r="F1314" s="8">
        <f>IF(SalesData[[#This Row],[Ship Date]]&lt;SalesData[[#This Row],[Order Date]], SalesData[[#This Row],[Order Date]], SalesData[[#This Row],[Ship Date]])</f>
        <v>42562</v>
      </c>
      <c r="G1314" s="11">
        <f>SalesData[[#This Row],[Shipdate fixed]] - SalesData[[#This Row],[Orderdate fixed]]</f>
        <v>469</v>
      </c>
      <c r="H1314" s="11">
        <f>YEAR(SalesData[[#This Row],[Orderdate fixed]])</f>
        <v>2015</v>
      </c>
      <c r="I1314" s="11" t="str">
        <f>"Q"&amp;ROUNDUP(MONTH(SalesData[[#This Row],[Orderdate fixed]])/3,0)</f>
        <v>Q1</v>
      </c>
      <c r="J1314" s="8" t="str">
        <f>TEXT(SalesData[[#This Row],[Orderdate fixed]],"mmm")</f>
        <v>Mar</v>
      </c>
      <c r="K1314" t="s">
        <v>78</v>
      </c>
      <c r="L1314" t="s">
        <v>3426</v>
      </c>
      <c r="M1314" s="14" t="s">
        <v>3427</v>
      </c>
      <c r="N1314" t="s">
        <v>25</v>
      </c>
      <c r="O1314" t="s">
        <v>26</v>
      </c>
      <c r="P1314" t="s">
        <v>3520</v>
      </c>
      <c r="Q1314" t="s">
        <v>697</v>
      </c>
      <c r="R1314" s="5">
        <v>23464</v>
      </c>
      <c r="S1314" t="s">
        <v>29</v>
      </c>
      <c r="T1314" t="s">
        <v>1938</v>
      </c>
      <c r="U1314" t="s">
        <v>31</v>
      </c>
      <c r="V1314" t="s">
        <v>53</v>
      </c>
      <c r="W1314" t="s">
        <v>1939</v>
      </c>
      <c r="X1314" s="9">
        <v>273.95999999999998</v>
      </c>
      <c r="Y1314">
        <v>2</v>
      </c>
      <c r="Z1314" s="12">
        <v>0</v>
      </c>
      <c r="AA1314" s="9">
        <v>71.229600000000005</v>
      </c>
      <c r="AB1314" t="str">
        <f>IF(AND(SalesData[[#This Row],[Profit]]=0,SalesData[[#This Row],[Sales]]&gt;0),"Zero-Profit Order","OK")</f>
        <v>OK</v>
      </c>
      <c r="AC1314" s="9">
        <f>IFERROR(SalesData[[#This Row],[Profit]]/SalesData[[#This Row],[Sales]],0)</f>
        <v>0.26000000000000006</v>
      </c>
      <c r="AE1314"/>
    </row>
    <row r="1315" spans="1:31" x14ac:dyDescent="0.25">
      <c r="A1315">
        <v>5371</v>
      </c>
      <c r="B1315" t="s">
        <v>3117</v>
      </c>
      <c r="C1315" s="2">
        <v>42376</v>
      </c>
      <c r="D1315" s="13">
        <v>43073</v>
      </c>
      <c r="E1315" s="8">
        <f>IF(SalesData[[#This Row],[Ship Date]]&lt;SalesData[[#This Row],[Order Date]], SalesData[[#This Row],[Ship Date]], SalesData[[#This Row],[Order Date]])</f>
        <v>42376</v>
      </c>
      <c r="F1315" s="8">
        <f>IF(SalesData[[#This Row],[Ship Date]]&lt;SalesData[[#This Row],[Order Date]], SalesData[[#This Row],[Order Date]], SalesData[[#This Row],[Ship Date]])</f>
        <v>43073</v>
      </c>
      <c r="G1315" s="11">
        <f>SalesData[[#This Row],[Shipdate fixed]] - SalesData[[#This Row],[Orderdate fixed]]</f>
        <v>697</v>
      </c>
      <c r="H1315" s="11">
        <f>YEAR(SalesData[[#This Row],[Orderdate fixed]])</f>
        <v>2016</v>
      </c>
      <c r="I1315" s="11" t="str">
        <f>"Q"&amp;ROUNDUP(MONTH(SalesData[[#This Row],[Orderdate fixed]])/3,0)</f>
        <v>Q1</v>
      </c>
      <c r="J1315" s="8" t="str">
        <f>TEXT(SalesData[[#This Row],[Orderdate fixed]],"mmm")</f>
        <v>Jan</v>
      </c>
      <c r="K1315" t="s">
        <v>38</v>
      </c>
      <c r="L1315" t="s">
        <v>3118</v>
      </c>
      <c r="M1315" s="14" t="s">
        <v>3119</v>
      </c>
      <c r="N1315" t="s">
        <v>81</v>
      </c>
      <c r="O1315" t="s">
        <v>26</v>
      </c>
      <c r="P1315" t="s">
        <v>3120</v>
      </c>
      <c r="Q1315" t="s">
        <v>272</v>
      </c>
      <c r="R1315" s="5">
        <v>48237</v>
      </c>
      <c r="S1315" t="s">
        <v>84</v>
      </c>
      <c r="T1315" t="s">
        <v>1938</v>
      </c>
      <c r="U1315" t="s">
        <v>31</v>
      </c>
      <c r="V1315" t="s">
        <v>53</v>
      </c>
      <c r="W1315" t="s">
        <v>1939</v>
      </c>
      <c r="X1315" s="9">
        <v>273.95999999999998</v>
      </c>
      <c r="Y1315">
        <v>2</v>
      </c>
      <c r="Z1315" s="12">
        <v>0</v>
      </c>
      <c r="AA1315" s="9">
        <v>71.229600000000005</v>
      </c>
      <c r="AB1315" t="str">
        <f>IF(AND(SalesData[[#This Row],[Profit]]=0,SalesData[[#This Row],[Sales]]&gt;0),"Zero-Profit Order","OK")</f>
        <v>OK</v>
      </c>
      <c r="AC1315" s="9">
        <f>IFERROR(SalesData[[#This Row],[Profit]]/SalesData[[#This Row],[Sales]],0)</f>
        <v>0.26000000000000006</v>
      </c>
      <c r="AE1315"/>
    </row>
    <row r="1316" spans="1:31" x14ac:dyDescent="0.25">
      <c r="A1316">
        <v>2633</v>
      </c>
      <c r="B1316" t="s">
        <v>1986</v>
      </c>
      <c r="C1316" s="2">
        <v>43249</v>
      </c>
      <c r="D1316" s="13">
        <v>42875</v>
      </c>
      <c r="E1316" s="8">
        <f>IF(SalesData[[#This Row],[Ship Date]]&lt;SalesData[[#This Row],[Order Date]], SalesData[[#This Row],[Ship Date]], SalesData[[#This Row],[Order Date]])</f>
        <v>42875</v>
      </c>
      <c r="F1316" s="8">
        <f>IF(SalesData[[#This Row],[Ship Date]]&lt;SalesData[[#This Row],[Order Date]], SalesData[[#This Row],[Order Date]], SalesData[[#This Row],[Ship Date]])</f>
        <v>43249</v>
      </c>
      <c r="G1316" s="11">
        <f>SalesData[[#This Row],[Shipdate fixed]] - SalesData[[#This Row],[Orderdate fixed]]</f>
        <v>374</v>
      </c>
      <c r="H1316" s="11">
        <f>YEAR(SalesData[[#This Row],[Orderdate fixed]])</f>
        <v>2017</v>
      </c>
      <c r="I1316" s="11" t="str">
        <f>"Q"&amp;ROUNDUP(MONTH(SalesData[[#This Row],[Orderdate fixed]])/3,0)</f>
        <v>Q2</v>
      </c>
      <c r="J1316" s="8" t="str">
        <f>TEXT(SalesData[[#This Row],[Orderdate fixed]],"mmm")</f>
        <v>May</v>
      </c>
      <c r="K1316" t="s">
        <v>38</v>
      </c>
      <c r="L1316" t="s">
        <v>1987</v>
      </c>
      <c r="M1316" s="14" t="s">
        <v>1988</v>
      </c>
      <c r="N1316" t="s">
        <v>25</v>
      </c>
      <c r="O1316" t="s">
        <v>26</v>
      </c>
      <c r="P1316" t="s">
        <v>176</v>
      </c>
      <c r="Q1316" t="s">
        <v>177</v>
      </c>
      <c r="R1316" s="5">
        <v>98103</v>
      </c>
      <c r="S1316" t="s">
        <v>51</v>
      </c>
      <c r="T1316" t="s">
        <v>1989</v>
      </c>
      <c r="U1316" t="s">
        <v>31</v>
      </c>
      <c r="V1316" t="s">
        <v>35</v>
      </c>
      <c r="W1316" t="s">
        <v>1990</v>
      </c>
      <c r="X1316" s="9">
        <v>42.624000000000002</v>
      </c>
      <c r="Y1316">
        <v>2</v>
      </c>
      <c r="Z1316" s="12">
        <v>0.2</v>
      </c>
      <c r="AA1316" s="9">
        <v>4.2624000000000004</v>
      </c>
      <c r="AB1316" t="str">
        <f>IF(AND(SalesData[[#This Row],[Profit]]=0,SalesData[[#This Row],[Sales]]&gt;0),"Zero-Profit Order","OK")</f>
        <v>OK</v>
      </c>
      <c r="AC1316" s="9">
        <f>IFERROR(SalesData[[#This Row],[Profit]]/SalesData[[#This Row],[Sales]],0)</f>
        <v>0.1</v>
      </c>
      <c r="AE1316"/>
    </row>
    <row r="1317" spans="1:31" x14ac:dyDescent="0.25">
      <c r="A1317">
        <v>2634</v>
      </c>
      <c r="B1317" t="s">
        <v>1986</v>
      </c>
      <c r="C1317" s="2">
        <v>43250</v>
      </c>
      <c r="D1317" s="13">
        <v>42875</v>
      </c>
      <c r="E1317" s="8">
        <f>IF(SalesData[[#This Row],[Ship Date]]&lt;SalesData[[#This Row],[Order Date]], SalesData[[#This Row],[Ship Date]], SalesData[[#This Row],[Order Date]])</f>
        <v>42875</v>
      </c>
      <c r="F1317" s="8">
        <f>IF(SalesData[[#This Row],[Ship Date]]&lt;SalesData[[#This Row],[Order Date]], SalesData[[#This Row],[Order Date]], SalesData[[#This Row],[Ship Date]])</f>
        <v>43250</v>
      </c>
      <c r="G1317" s="11">
        <f>SalesData[[#This Row],[Shipdate fixed]] - SalesData[[#This Row],[Orderdate fixed]]</f>
        <v>375</v>
      </c>
      <c r="H1317" s="11">
        <f>YEAR(SalesData[[#This Row],[Orderdate fixed]])</f>
        <v>2017</v>
      </c>
      <c r="I1317" s="11" t="str">
        <f>"Q"&amp;ROUNDUP(MONTH(SalesData[[#This Row],[Orderdate fixed]])/3,0)</f>
        <v>Q2</v>
      </c>
      <c r="J1317" s="8" t="str">
        <f>TEXT(SalesData[[#This Row],[Orderdate fixed]],"mmm")</f>
        <v>May</v>
      </c>
      <c r="K1317" t="s">
        <v>38</v>
      </c>
      <c r="L1317" t="s">
        <v>1987</v>
      </c>
      <c r="M1317" s="14" t="s">
        <v>1988</v>
      </c>
      <c r="N1317" t="s">
        <v>25</v>
      </c>
      <c r="O1317" t="s">
        <v>26</v>
      </c>
      <c r="P1317" t="s">
        <v>176</v>
      </c>
      <c r="Q1317" t="s">
        <v>177</v>
      </c>
      <c r="R1317" s="5">
        <v>98103</v>
      </c>
      <c r="S1317" t="s">
        <v>51</v>
      </c>
      <c r="T1317" t="s">
        <v>230</v>
      </c>
      <c r="U1317" t="s">
        <v>31</v>
      </c>
      <c r="V1317" t="s">
        <v>35</v>
      </c>
      <c r="W1317" t="s">
        <v>231</v>
      </c>
      <c r="X1317" s="9">
        <v>220.96</v>
      </c>
      <c r="Y1317">
        <v>1</v>
      </c>
      <c r="Z1317" s="12">
        <v>0.2</v>
      </c>
      <c r="AA1317" s="9">
        <v>24.858000000000001</v>
      </c>
      <c r="AB1317" t="str">
        <f>IF(AND(SalesData[[#This Row],[Profit]]=0,SalesData[[#This Row],[Sales]]&gt;0),"Zero-Profit Order","OK")</f>
        <v>OK</v>
      </c>
      <c r="AC1317" s="9">
        <f>IFERROR(SalesData[[#This Row],[Profit]]/SalesData[[#This Row],[Sales]],0)</f>
        <v>0.1125</v>
      </c>
      <c r="AE1317"/>
    </row>
    <row r="1318" spans="1:31" x14ac:dyDescent="0.25">
      <c r="A1318">
        <v>2985</v>
      </c>
      <c r="B1318" t="s">
        <v>2209</v>
      </c>
      <c r="C1318" s="2">
        <v>41710</v>
      </c>
      <c r="D1318" s="13">
        <v>41955</v>
      </c>
      <c r="E1318" s="8">
        <f>IF(SalesData[[#This Row],[Ship Date]]&lt;SalesData[[#This Row],[Order Date]], SalesData[[#This Row],[Ship Date]], SalesData[[#This Row],[Order Date]])</f>
        <v>41710</v>
      </c>
      <c r="F1318" s="8">
        <f>IF(SalesData[[#This Row],[Ship Date]]&lt;SalesData[[#This Row],[Order Date]], SalesData[[#This Row],[Order Date]], SalesData[[#This Row],[Ship Date]])</f>
        <v>41955</v>
      </c>
      <c r="G1318" s="11">
        <f>SalesData[[#This Row],[Shipdate fixed]] - SalesData[[#This Row],[Orderdate fixed]]</f>
        <v>245</v>
      </c>
      <c r="H1318" s="11">
        <f>YEAR(SalesData[[#This Row],[Orderdate fixed]])</f>
        <v>2014</v>
      </c>
      <c r="I1318" s="11" t="str">
        <f>"Q"&amp;ROUNDUP(MONTH(SalesData[[#This Row],[Orderdate fixed]])/3,0)</f>
        <v>Q1</v>
      </c>
      <c r="J1318" s="8" t="str">
        <f>TEXT(SalesData[[#This Row],[Orderdate fixed]],"mmm")</f>
        <v>Mar</v>
      </c>
      <c r="K1318" t="s">
        <v>22</v>
      </c>
      <c r="L1318" t="s">
        <v>585</v>
      </c>
      <c r="M1318" s="14" t="s">
        <v>586</v>
      </c>
      <c r="N1318" t="s">
        <v>25</v>
      </c>
      <c r="O1318" t="s">
        <v>26</v>
      </c>
      <c r="P1318" t="s">
        <v>859</v>
      </c>
      <c r="Q1318" t="s">
        <v>1498</v>
      </c>
      <c r="R1318" s="5">
        <v>97477</v>
      </c>
      <c r="S1318" t="s">
        <v>51</v>
      </c>
      <c r="T1318" t="s">
        <v>1704</v>
      </c>
      <c r="U1318" t="s">
        <v>31</v>
      </c>
      <c r="V1318" t="s">
        <v>44</v>
      </c>
      <c r="W1318" t="s">
        <v>1705</v>
      </c>
      <c r="X1318" s="9">
        <v>275.49</v>
      </c>
      <c r="Y1318">
        <v>1</v>
      </c>
      <c r="Z1318" s="12">
        <v>0.5</v>
      </c>
      <c r="AA1318" s="9">
        <v>-170.8038</v>
      </c>
      <c r="AB1318" t="str">
        <f>IF(AND(SalesData[[#This Row],[Profit]]=0,SalesData[[#This Row],[Sales]]&gt;0),"Zero-Profit Order","OK")</f>
        <v>OK</v>
      </c>
      <c r="AC1318" s="9">
        <f>IFERROR(SalesData[[#This Row],[Profit]]/SalesData[[#This Row],[Sales]],0)</f>
        <v>-0.62</v>
      </c>
      <c r="AE1318"/>
    </row>
    <row r="1319" spans="1:31" x14ac:dyDescent="0.25">
      <c r="A1319">
        <v>3625</v>
      </c>
      <c r="B1319" t="s">
        <v>2490</v>
      </c>
      <c r="C1319" s="2">
        <v>43263</v>
      </c>
      <c r="D1319" s="13">
        <v>42876</v>
      </c>
      <c r="E1319" s="8">
        <f>IF(SalesData[[#This Row],[Ship Date]]&lt;SalesData[[#This Row],[Order Date]], SalesData[[#This Row],[Ship Date]], SalesData[[#This Row],[Order Date]])</f>
        <v>42876</v>
      </c>
      <c r="F1319" s="8">
        <f>IF(SalesData[[#This Row],[Ship Date]]&lt;SalesData[[#This Row],[Order Date]], SalesData[[#This Row],[Order Date]], SalesData[[#This Row],[Ship Date]])</f>
        <v>43263</v>
      </c>
      <c r="G1319" s="11">
        <f>SalesData[[#This Row],[Shipdate fixed]] - SalesData[[#This Row],[Orderdate fixed]]</f>
        <v>387</v>
      </c>
      <c r="H1319" s="11">
        <f>YEAR(SalesData[[#This Row],[Orderdate fixed]])</f>
        <v>2017</v>
      </c>
      <c r="I1319" s="11" t="str">
        <f>"Q"&amp;ROUNDUP(MONTH(SalesData[[#This Row],[Orderdate fixed]])/3,0)</f>
        <v>Q2</v>
      </c>
      <c r="J1319" s="8" t="str">
        <f>TEXT(SalesData[[#This Row],[Orderdate fixed]],"mmm")</f>
        <v>May</v>
      </c>
      <c r="K1319" t="s">
        <v>22</v>
      </c>
      <c r="L1319" t="s">
        <v>1801</v>
      </c>
      <c r="M1319" s="14" t="s">
        <v>1802</v>
      </c>
      <c r="N1319" t="s">
        <v>90</v>
      </c>
      <c r="O1319" t="s">
        <v>26</v>
      </c>
      <c r="P1319" t="s">
        <v>310</v>
      </c>
      <c r="Q1319" t="s">
        <v>50</v>
      </c>
      <c r="R1319" s="5">
        <v>94109</v>
      </c>
      <c r="S1319" t="s">
        <v>51</v>
      </c>
      <c r="T1319" t="s">
        <v>571</v>
      </c>
      <c r="U1319" t="s">
        <v>31</v>
      </c>
      <c r="V1319" t="s">
        <v>35</v>
      </c>
      <c r="W1319" t="s">
        <v>572</v>
      </c>
      <c r="X1319" s="9">
        <v>681.40800000000002</v>
      </c>
      <c r="Y1319">
        <v>12</v>
      </c>
      <c r="Z1319" s="12">
        <v>0.2</v>
      </c>
      <c r="AA1319" s="9">
        <v>42.588000000000001</v>
      </c>
      <c r="AB1319" t="str">
        <f>IF(AND(SalesData[[#This Row],[Profit]]=0,SalesData[[#This Row],[Sales]]&gt;0),"Zero-Profit Order","OK")</f>
        <v>OK</v>
      </c>
      <c r="AC1319" s="9">
        <f>IFERROR(SalesData[[#This Row],[Profit]]/SalesData[[#This Row],[Sales]],0)</f>
        <v>6.25E-2</v>
      </c>
      <c r="AE1319"/>
    </row>
    <row r="1320" spans="1:31" x14ac:dyDescent="0.25">
      <c r="A1320">
        <v>8581</v>
      </c>
      <c r="B1320" t="s">
        <v>4051</v>
      </c>
      <c r="C1320" s="2">
        <v>43267</v>
      </c>
      <c r="D1320" s="13">
        <v>41781</v>
      </c>
      <c r="E1320" s="8">
        <f>IF(SalesData[[#This Row],[Ship Date]]&lt;SalesData[[#This Row],[Order Date]], SalesData[[#This Row],[Ship Date]], SalesData[[#This Row],[Order Date]])</f>
        <v>41781</v>
      </c>
      <c r="F1320" s="8">
        <f>IF(SalesData[[#This Row],[Ship Date]]&lt;SalesData[[#This Row],[Order Date]], SalesData[[#This Row],[Order Date]], SalesData[[#This Row],[Ship Date]])</f>
        <v>43267</v>
      </c>
      <c r="G1320" s="11">
        <f>SalesData[[#This Row],[Shipdate fixed]] - SalesData[[#This Row],[Orderdate fixed]]</f>
        <v>1486</v>
      </c>
      <c r="H1320" s="11">
        <f>YEAR(SalesData[[#This Row],[Orderdate fixed]])</f>
        <v>2014</v>
      </c>
      <c r="I1320" s="11" t="str">
        <f>"Q"&amp;ROUNDUP(MONTH(SalesData[[#This Row],[Orderdate fixed]])/3,0)</f>
        <v>Q2</v>
      </c>
      <c r="J1320" s="8" t="str">
        <f>TEXT(SalesData[[#This Row],[Orderdate fixed]],"mmm")</f>
        <v>May</v>
      </c>
      <c r="K1320" t="s">
        <v>22</v>
      </c>
      <c r="L1320" t="s">
        <v>1978</v>
      </c>
      <c r="M1320" s="14" t="s">
        <v>1979</v>
      </c>
      <c r="N1320" t="s">
        <v>81</v>
      </c>
      <c r="O1320" t="s">
        <v>26</v>
      </c>
      <c r="P1320" t="s">
        <v>4052</v>
      </c>
      <c r="Q1320" t="s">
        <v>83</v>
      </c>
      <c r="R1320" s="5">
        <v>78666</v>
      </c>
      <c r="S1320" t="s">
        <v>84</v>
      </c>
      <c r="T1320" t="s">
        <v>3419</v>
      </c>
      <c r="U1320" t="s">
        <v>31</v>
      </c>
      <c r="V1320" t="s">
        <v>53</v>
      </c>
      <c r="W1320" t="s">
        <v>3420</v>
      </c>
      <c r="X1320" s="9">
        <v>10.332000000000001</v>
      </c>
      <c r="Y1320">
        <v>3</v>
      </c>
      <c r="Z1320" s="12">
        <v>0.6</v>
      </c>
      <c r="AA1320" s="9">
        <v>-5.9409000000000001</v>
      </c>
      <c r="AB1320" t="str">
        <f>IF(AND(SalesData[[#This Row],[Profit]]=0,SalesData[[#This Row],[Sales]]&gt;0),"Zero-Profit Order","OK")</f>
        <v>OK</v>
      </c>
      <c r="AC1320" s="9">
        <f>IFERROR(SalesData[[#This Row],[Profit]]/SalesData[[#This Row],[Sales]],0)</f>
        <v>-0.57499999999999996</v>
      </c>
      <c r="AE1320"/>
    </row>
    <row r="1321" spans="1:31" x14ac:dyDescent="0.25">
      <c r="A1321">
        <v>2132</v>
      </c>
      <c r="B1321" t="s">
        <v>1692</v>
      </c>
      <c r="C1321" s="2">
        <v>43266</v>
      </c>
      <c r="D1321" s="13">
        <v>41781</v>
      </c>
      <c r="E1321" s="8">
        <f>IF(SalesData[[#This Row],[Ship Date]]&lt;SalesData[[#This Row],[Order Date]], SalesData[[#This Row],[Ship Date]], SalesData[[#This Row],[Order Date]])</f>
        <v>41781</v>
      </c>
      <c r="F1321" s="8">
        <f>IF(SalesData[[#This Row],[Ship Date]]&lt;SalesData[[#This Row],[Order Date]], SalesData[[#This Row],[Order Date]], SalesData[[#This Row],[Ship Date]])</f>
        <v>43266</v>
      </c>
      <c r="G1321" s="11">
        <f>SalesData[[#This Row],[Shipdate fixed]] - SalesData[[#This Row],[Orderdate fixed]]</f>
        <v>1485</v>
      </c>
      <c r="H1321" s="11">
        <f>YEAR(SalesData[[#This Row],[Orderdate fixed]])</f>
        <v>2014</v>
      </c>
      <c r="I1321" s="11" t="str">
        <f>"Q"&amp;ROUNDUP(MONTH(SalesData[[#This Row],[Orderdate fixed]])/3,0)</f>
        <v>Q2</v>
      </c>
      <c r="J1321" s="8" t="str">
        <f>TEXT(SalesData[[#This Row],[Orderdate fixed]],"mmm")</f>
        <v>May</v>
      </c>
      <c r="K1321" t="s">
        <v>22</v>
      </c>
      <c r="L1321" t="s">
        <v>1693</v>
      </c>
      <c r="M1321" s="14" t="s">
        <v>1694</v>
      </c>
      <c r="N1321" t="s">
        <v>81</v>
      </c>
      <c r="O1321" t="s">
        <v>26</v>
      </c>
      <c r="P1321" t="s">
        <v>722</v>
      </c>
      <c r="Q1321" t="s">
        <v>865</v>
      </c>
      <c r="R1321" s="5">
        <v>3820</v>
      </c>
      <c r="S1321" t="s">
        <v>62</v>
      </c>
      <c r="T1321" t="s">
        <v>1102</v>
      </c>
      <c r="U1321" t="s">
        <v>31</v>
      </c>
      <c r="V1321" t="s">
        <v>53</v>
      </c>
      <c r="W1321" t="s">
        <v>1103</v>
      </c>
      <c r="X1321" s="9">
        <v>139.86000000000001</v>
      </c>
      <c r="Y1321">
        <v>7</v>
      </c>
      <c r="Z1321" s="12">
        <v>0</v>
      </c>
      <c r="AA1321" s="9">
        <v>60.139800000000001</v>
      </c>
      <c r="AB1321" t="str">
        <f>IF(AND(SalesData[[#This Row],[Profit]]=0,SalesData[[#This Row],[Sales]]&gt;0),"Zero-Profit Order","OK")</f>
        <v>OK</v>
      </c>
      <c r="AC1321" s="9">
        <f>IFERROR(SalesData[[#This Row],[Profit]]/SalesData[[#This Row],[Sales]],0)</f>
        <v>0.42999999999999994</v>
      </c>
      <c r="AE1321"/>
    </row>
    <row r="1322" spans="1:31" x14ac:dyDescent="0.25">
      <c r="A1322">
        <v>8184</v>
      </c>
      <c r="B1322" t="s">
        <v>3945</v>
      </c>
      <c r="C1322" s="2">
        <v>43258</v>
      </c>
      <c r="D1322" s="13">
        <v>42877</v>
      </c>
      <c r="E1322" s="8">
        <f>IF(SalesData[[#This Row],[Ship Date]]&lt;SalesData[[#This Row],[Order Date]], SalesData[[#This Row],[Ship Date]], SalesData[[#This Row],[Order Date]])</f>
        <v>42877</v>
      </c>
      <c r="F1322" s="8">
        <f>IF(SalesData[[#This Row],[Ship Date]]&lt;SalesData[[#This Row],[Order Date]], SalesData[[#This Row],[Order Date]], SalesData[[#This Row],[Ship Date]])</f>
        <v>43258</v>
      </c>
      <c r="G1322" s="11">
        <f>SalesData[[#This Row],[Shipdate fixed]] - SalesData[[#This Row],[Orderdate fixed]]</f>
        <v>381</v>
      </c>
      <c r="H1322" s="11">
        <f>YEAR(SalesData[[#This Row],[Orderdate fixed]])</f>
        <v>2017</v>
      </c>
      <c r="I1322" s="11" t="str">
        <f>"Q"&amp;ROUNDUP(MONTH(SalesData[[#This Row],[Orderdate fixed]])/3,0)</f>
        <v>Q2</v>
      </c>
      <c r="J1322" s="8" t="str">
        <f>TEXT(SalesData[[#This Row],[Orderdate fixed]],"mmm")</f>
        <v>May</v>
      </c>
      <c r="K1322" t="s">
        <v>38</v>
      </c>
      <c r="L1322" t="s">
        <v>1809</v>
      </c>
      <c r="M1322" s="14" t="s">
        <v>1810</v>
      </c>
      <c r="N1322" t="s">
        <v>81</v>
      </c>
      <c r="O1322" t="s">
        <v>26</v>
      </c>
      <c r="P1322" t="s">
        <v>120</v>
      </c>
      <c r="Q1322" t="s">
        <v>121</v>
      </c>
      <c r="R1322" s="5">
        <v>60653</v>
      </c>
      <c r="S1322" t="s">
        <v>84</v>
      </c>
      <c r="T1322" t="s">
        <v>361</v>
      </c>
      <c r="U1322" t="s">
        <v>31</v>
      </c>
      <c r="V1322" t="s">
        <v>53</v>
      </c>
      <c r="W1322" t="s">
        <v>362</v>
      </c>
      <c r="X1322" s="9">
        <v>1.8919999999999999</v>
      </c>
      <c r="Y1322">
        <v>1</v>
      </c>
      <c r="Z1322" s="12">
        <v>0.6</v>
      </c>
      <c r="AA1322" s="9">
        <v>-0.99329999999999996</v>
      </c>
      <c r="AB1322" t="str">
        <f>IF(AND(SalesData[[#This Row],[Profit]]=0,SalesData[[#This Row],[Sales]]&gt;0),"Zero-Profit Order","OK")</f>
        <v>OK</v>
      </c>
      <c r="AC1322" s="9">
        <f>IFERROR(SalesData[[#This Row],[Profit]]/SalesData[[#This Row],[Sales]],0)</f>
        <v>-0.52500000000000002</v>
      </c>
      <c r="AE1322"/>
    </row>
    <row r="1323" spans="1:31" x14ac:dyDescent="0.25">
      <c r="A1323">
        <v>8180</v>
      </c>
      <c r="B1323" t="s">
        <v>3943</v>
      </c>
      <c r="C1323" s="2">
        <v>41828</v>
      </c>
      <c r="D1323" s="13">
        <v>42163</v>
      </c>
      <c r="E1323" s="8">
        <f>IF(SalesData[[#This Row],[Ship Date]]&lt;SalesData[[#This Row],[Order Date]], SalesData[[#This Row],[Ship Date]], SalesData[[#This Row],[Order Date]])</f>
        <v>41828</v>
      </c>
      <c r="F1323" s="8">
        <f>IF(SalesData[[#This Row],[Ship Date]]&lt;SalesData[[#This Row],[Order Date]], SalesData[[#This Row],[Order Date]], SalesData[[#This Row],[Ship Date]])</f>
        <v>42163</v>
      </c>
      <c r="G1323" s="11">
        <f>SalesData[[#This Row],[Shipdate fixed]] - SalesData[[#This Row],[Orderdate fixed]]</f>
        <v>335</v>
      </c>
      <c r="H1323" s="11">
        <f>YEAR(SalesData[[#This Row],[Orderdate fixed]])</f>
        <v>2014</v>
      </c>
      <c r="I1323" s="11" t="str">
        <f>"Q"&amp;ROUNDUP(MONTH(SalesData[[#This Row],[Orderdate fixed]])/3,0)</f>
        <v>Q3</v>
      </c>
      <c r="J1323" s="8" t="str">
        <f>TEXT(SalesData[[#This Row],[Orderdate fixed]],"mmm")</f>
        <v>Jul</v>
      </c>
      <c r="K1323" t="s">
        <v>38</v>
      </c>
      <c r="L1323" t="s">
        <v>569</v>
      </c>
      <c r="M1323" s="14" t="s">
        <v>570</v>
      </c>
      <c r="N1323" t="s">
        <v>25</v>
      </c>
      <c r="O1323" t="s">
        <v>26</v>
      </c>
      <c r="P1323" t="s">
        <v>859</v>
      </c>
      <c r="Q1323" t="s">
        <v>1498</v>
      </c>
      <c r="R1323" s="5">
        <v>97477</v>
      </c>
      <c r="S1323" t="s">
        <v>51</v>
      </c>
      <c r="T1323" t="s">
        <v>2547</v>
      </c>
      <c r="U1323" t="s">
        <v>31</v>
      </c>
      <c r="V1323" t="s">
        <v>44</v>
      </c>
      <c r="W1323" t="s">
        <v>2548</v>
      </c>
      <c r="X1323" s="9">
        <v>277.5</v>
      </c>
      <c r="Y1323">
        <v>4</v>
      </c>
      <c r="Z1323" s="12">
        <v>0.5</v>
      </c>
      <c r="AA1323" s="9">
        <v>-188.7</v>
      </c>
      <c r="AB1323" t="str">
        <f>IF(AND(SalesData[[#This Row],[Profit]]=0,SalesData[[#This Row],[Sales]]&gt;0),"Zero-Profit Order","OK")</f>
        <v>OK</v>
      </c>
      <c r="AC1323" s="9">
        <f>IFERROR(SalesData[[#This Row],[Profit]]/SalesData[[#This Row],[Sales]],0)</f>
        <v>-0.67999999999999994</v>
      </c>
      <c r="AE1323"/>
    </row>
    <row r="1324" spans="1:31" x14ac:dyDescent="0.25">
      <c r="A1324">
        <v>8183</v>
      </c>
      <c r="B1324" t="s">
        <v>3945</v>
      </c>
      <c r="C1324" s="2">
        <v>43257</v>
      </c>
      <c r="D1324" s="13">
        <v>42877</v>
      </c>
      <c r="E1324" s="8">
        <f>IF(SalesData[[#This Row],[Ship Date]]&lt;SalesData[[#This Row],[Order Date]], SalesData[[#This Row],[Ship Date]], SalesData[[#This Row],[Order Date]])</f>
        <v>42877</v>
      </c>
      <c r="F1324" s="8">
        <f>IF(SalesData[[#This Row],[Ship Date]]&lt;SalesData[[#This Row],[Order Date]], SalesData[[#This Row],[Order Date]], SalesData[[#This Row],[Ship Date]])</f>
        <v>43257</v>
      </c>
      <c r="G1324" s="11">
        <f>SalesData[[#This Row],[Shipdate fixed]] - SalesData[[#This Row],[Orderdate fixed]]</f>
        <v>380</v>
      </c>
      <c r="H1324" s="11">
        <f>YEAR(SalesData[[#This Row],[Orderdate fixed]])</f>
        <v>2017</v>
      </c>
      <c r="I1324" s="11" t="str">
        <f>"Q"&amp;ROUNDUP(MONTH(SalesData[[#This Row],[Orderdate fixed]])/3,0)</f>
        <v>Q2</v>
      </c>
      <c r="J1324" s="8" t="str">
        <f>TEXT(SalesData[[#This Row],[Orderdate fixed]],"mmm")</f>
        <v>May</v>
      </c>
      <c r="K1324" t="s">
        <v>38</v>
      </c>
      <c r="L1324" t="s">
        <v>1809</v>
      </c>
      <c r="M1324" s="14" t="s">
        <v>1810</v>
      </c>
      <c r="N1324" t="s">
        <v>81</v>
      </c>
      <c r="O1324" t="s">
        <v>26</v>
      </c>
      <c r="P1324" t="s">
        <v>120</v>
      </c>
      <c r="Q1324" t="s">
        <v>121</v>
      </c>
      <c r="R1324" s="5">
        <v>60653</v>
      </c>
      <c r="S1324" t="s">
        <v>84</v>
      </c>
      <c r="T1324" t="s">
        <v>1523</v>
      </c>
      <c r="U1324" t="s">
        <v>31</v>
      </c>
      <c r="V1324" t="s">
        <v>53</v>
      </c>
      <c r="W1324" t="s">
        <v>1524</v>
      </c>
      <c r="X1324" s="9">
        <v>22.608000000000001</v>
      </c>
      <c r="Y1324">
        <v>3</v>
      </c>
      <c r="Z1324" s="12">
        <v>0.6</v>
      </c>
      <c r="AA1324" s="9">
        <v>-10.1736</v>
      </c>
      <c r="AB1324" t="str">
        <f>IF(AND(SalesData[[#This Row],[Profit]]=0,SalesData[[#This Row],[Sales]]&gt;0),"Zero-Profit Order","OK")</f>
        <v>OK</v>
      </c>
      <c r="AC1324" s="9">
        <f>IFERROR(SalesData[[#This Row],[Profit]]/SalesData[[#This Row],[Sales]],0)</f>
        <v>-0.45</v>
      </c>
      <c r="AE1324"/>
    </row>
    <row r="1325" spans="1:31" x14ac:dyDescent="0.25">
      <c r="A1325">
        <v>2309</v>
      </c>
      <c r="B1325" t="s">
        <v>1800</v>
      </c>
      <c r="C1325" s="2">
        <v>42449</v>
      </c>
      <c r="D1325" s="13">
        <v>43075</v>
      </c>
      <c r="E1325" s="8">
        <f>IF(SalesData[[#This Row],[Ship Date]]&lt;SalesData[[#This Row],[Order Date]], SalesData[[#This Row],[Ship Date]], SalesData[[#This Row],[Order Date]])</f>
        <v>42449</v>
      </c>
      <c r="F1325" s="8">
        <f>IF(SalesData[[#This Row],[Ship Date]]&lt;SalesData[[#This Row],[Order Date]], SalesData[[#This Row],[Order Date]], SalesData[[#This Row],[Ship Date]])</f>
        <v>43075</v>
      </c>
      <c r="G1325" s="11">
        <f>SalesData[[#This Row],[Shipdate fixed]] - SalesData[[#This Row],[Orderdate fixed]]</f>
        <v>626</v>
      </c>
      <c r="H1325" s="11">
        <f>YEAR(SalesData[[#This Row],[Orderdate fixed]])</f>
        <v>2016</v>
      </c>
      <c r="I1325" s="11" t="str">
        <f>"Q"&amp;ROUNDUP(MONTH(SalesData[[#This Row],[Orderdate fixed]])/3,0)</f>
        <v>Q1</v>
      </c>
      <c r="J1325" s="8" t="str">
        <f>TEXT(SalesData[[#This Row],[Orderdate fixed]],"mmm")</f>
        <v>Mar</v>
      </c>
      <c r="K1325" t="s">
        <v>78</v>
      </c>
      <c r="L1325" t="s">
        <v>1801</v>
      </c>
      <c r="M1325" s="14" t="s">
        <v>1802</v>
      </c>
      <c r="N1325" t="s">
        <v>90</v>
      </c>
      <c r="O1325" t="s">
        <v>26</v>
      </c>
      <c r="P1325" t="s">
        <v>1360</v>
      </c>
      <c r="Q1325" t="s">
        <v>501</v>
      </c>
      <c r="R1325" s="5">
        <v>85345</v>
      </c>
      <c r="S1325" t="s">
        <v>51</v>
      </c>
      <c r="T1325" t="s">
        <v>832</v>
      </c>
      <c r="U1325" t="s">
        <v>31</v>
      </c>
      <c r="V1325" t="s">
        <v>35</v>
      </c>
      <c r="W1325" t="s">
        <v>833</v>
      </c>
      <c r="X1325" s="9">
        <v>280.79199999999997</v>
      </c>
      <c r="Y1325">
        <v>1</v>
      </c>
      <c r="Z1325" s="12">
        <v>0.2</v>
      </c>
      <c r="AA1325" s="9">
        <v>35.098999999999997</v>
      </c>
      <c r="AB1325" t="str">
        <f>IF(AND(SalesData[[#This Row],[Profit]]=0,SalesData[[#This Row],[Sales]]&gt;0),"Zero-Profit Order","OK")</f>
        <v>OK</v>
      </c>
      <c r="AC1325" s="9">
        <f>IFERROR(SalesData[[#This Row],[Profit]]/SalesData[[#This Row],[Sales]],0)</f>
        <v>0.125</v>
      </c>
      <c r="AE1325"/>
    </row>
    <row r="1326" spans="1:31" x14ac:dyDescent="0.25">
      <c r="A1326">
        <v>9793</v>
      </c>
      <c r="B1326" t="s">
        <v>4341</v>
      </c>
      <c r="C1326" s="2">
        <v>43272</v>
      </c>
      <c r="D1326" s="13">
        <v>41782</v>
      </c>
      <c r="E1326" s="8">
        <f>IF(SalesData[[#This Row],[Ship Date]]&lt;SalesData[[#This Row],[Order Date]], SalesData[[#This Row],[Ship Date]], SalesData[[#This Row],[Order Date]])</f>
        <v>41782</v>
      </c>
      <c r="F1326" s="8">
        <f>IF(SalesData[[#This Row],[Ship Date]]&lt;SalesData[[#This Row],[Order Date]], SalesData[[#This Row],[Order Date]], SalesData[[#This Row],[Ship Date]])</f>
        <v>43272</v>
      </c>
      <c r="G1326" s="11">
        <f>SalesData[[#This Row],[Shipdate fixed]] - SalesData[[#This Row],[Orderdate fixed]]</f>
        <v>1490</v>
      </c>
      <c r="H1326" s="11">
        <f>YEAR(SalesData[[#This Row],[Orderdate fixed]])</f>
        <v>2014</v>
      </c>
      <c r="I1326" s="11" t="str">
        <f>"Q"&amp;ROUNDUP(MONTH(SalesData[[#This Row],[Orderdate fixed]])/3,0)</f>
        <v>Q2</v>
      </c>
      <c r="J1326" s="8" t="str">
        <f>TEXT(SalesData[[#This Row],[Orderdate fixed]],"mmm")</f>
        <v>May</v>
      </c>
      <c r="K1326" t="s">
        <v>22</v>
      </c>
      <c r="L1326" t="s">
        <v>906</v>
      </c>
      <c r="M1326" s="14" t="s">
        <v>907</v>
      </c>
      <c r="N1326" t="s">
        <v>25</v>
      </c>
      <c r="O1326" t="s">
        <v>26</v>
      </c>
      <c r="P1326" t="s">
        <v>91</v>
      </c>
      <c r="Q1326" t="s">
        <v>83</v>
      </c>
      <c r="R1326" s="5">
        <v>77070</v>
      </c>
      <c r="S1326" t="s">
        <v>84</v>
      </c>
      <c r="T1326" t="s">
        <v>469</v>
      </c>
      <c r="U1326" t="s">
        <v>31</v>
      </c>
      <c r="V1326" t="s">
        <v>35</v>
      </c>
      <c r="W1326" t="s">
        <v>470</v>
      </c>
      <c r="X1326" s="9">
        <v>107.77200000000001</v>
      </c>
      <c r="Y1326">
        <v>2</v>
      </c>
      <c r="Z1326" s="12">
        <v>0.3</v>
      </c>
      <c r="AA1326" s="9">
        <v>-29.252400000000002</v>
      </c>
      <c r="AB1326" t="str">
        <f>IF(AND(SalesData[[#This Row],[Profit]]=0,SalesData[[#This Row],[Sales]]&gt;0),"Zero-Profit Order","OK")</f>
        <v>OK</v>
      </c>
      <c r="AC1326" s="9">
        <f>IFERROR(SalesData[[#This Row],[Profit]]/SalesData[[#This Row],[Sales]],0)</f>
        <v>-0.27142857142857141</v>
      </c>
      <c r="AE1326"/>
    </row>
    <row r="1327" spans="1:31" x14ac:dyDescent="0.25">
      <c r="A1327">
        <v>7825</v>
      </c>
      <c r="B1327" t="s">
        <v>3831</v>
      </c>
      <c r="C1327" s="2">
        <v>43251</v>
      </c>
      <c r="D1327" s="13">
        <v>41782</v>
      </c>
      <c r="E1327" s="8">
        <f>IF(SalesData[[#This Row],[Ship Date]]&lt;SalesData[[#This Row],[Order Date]], SalesData[[#This Row],[Ship Date]], SalesData[[#This Row],[Order Date]])</f>
        <v>41782</v>
      </c>
      <c r="F1327" s="8">
        <f>IF(SalesData[[#This Row],[Ship Date]]&lt;SalesData[[#This Row],[Order Date]], SalesData[[#This Row],[Order Date]], SalesData[[#This Row],[Ship Date]])</f>
        <v>43251</v>
      </c>
      <c r="G1327" s="11">
        <f>SalesData[[#This Row],[Shipdate fixed]] - SalesData[[#This Row],[Orderdate fixed]]</f>
        <v>1469</v>
      </c>
      <c r="H1327" s="11">
        <f>YEAR(SalesData[[#This Row],[Orderdate fixed]])</f>
        <v>2014</v>
      </c>
      <c r="I1327" s="11" t="str">
        <f>"Q"&amp;ROUNDUP(MONTH(SalesData[[#This Row],[Orderdate fixed]])/3,0)</f>
        <v>Q2</v>
      </c>
      <c r="J1327" s="8" t="str">
        <f>TEXT(SalesData[[#This Row],[Orderdate fixed]],"mmm")</f>
        <v>May</v>
      </c>
      <c r="K1327" t="s">
        <v>38</v>
      </c>
      <c r="L1327" t="s">
        <v>3832</v>
      </c>
      <c r="M1327" s="14" t="s">
        <v>3833</v>
      </c>
      <c r="N1327" t="s">
        <v>81</v>
      </c>
      <c r="O1327" t="s">
        <v>26</v>
      </c>
      <c r="P1327" t="s">
        <v>49</v>
      </c>
      <c r="Q1327" t="s">
        <v>50</v>
      </c>
      <c r="R1327" s="5">
        <v>90036</v>
      </c>
      <c r="S1327" t="s">
        <v>51</v>
      </c>
      <c r="T1327" t="s">
        <v>1873</v>
      </c>
      <c r="U1327" t="s">
        <v>31</v>
      </c>
      <c r="V1327" t="s">
        <v>35</v>
      </c>
      <c r="W1327" t="s">
        <v>1874</v>
      </c>
      <c r="X1327" s="9">
        <v>232.88</v>
      </c>
      <c r="Y1327">
        <v>5</v>
      </c>
      <c r="Z1327" s="12">
        <v>0.2</v>
      </c>
      <c r="AA1327" s="9">
        <v>17.466000000000001</v>
      </c>
      <c r="AB1327" t="str">
        <f>IF(AND(SalesData[[#This Row],[Profit]]=0,SalesData[[#This Row],[Sales]]&gt;0),"Zero-Profit Order","OK")</f>
        <v>OK</v>
      </c>
      <c r="AC1327" s="9">
        <f>IFERROR(SalesData[[#This Row],[Profit]]/SalesData[[#This Row],[Sales]],0)</f>
        <v>7.5000000000000011E-2</v>
      </c>
      <c r="AE1327"/>
    </row>
    <row r="1328" spans="1:31" x14ac:dyDescent="0.25">
      <c r="A1328">
        <v>3941</v>
      </c>
      <c r="B1328" t="s">
        <v>2617</v>
      </c>
      <c r="C1328" s="2">
        <v>43259</v>
      </c>
      <c r="D1328" s="13">
        <v>42878</v>
      </c>
      <c r="E1328" s="8">
        <f>IF(SalesData[[#This Row],[Ship Date]]&lt;SalesData[[#This Row],[Order Date]], SalesData[[#This Row],[Ship Date]], SalesData[[#This Row],[Order Date]])</f>
        <v>42878</v>
      </c>
      <c r="F1328" s="8">
        <f>IF(SalesData[[#This Row],[Ship Date]]&lt;SalesData[[#This Row],[Order Date]], SalesData[[#This Row],[Order Date]], SalesData[[#This Row],[Ship Date]])</f>
        <v>43259</v>
      </c>
      <c r="G1328" s="11">
        <f>SalesData[[#This Row],[Shipdate fixed]] - SalesData[[#This Row],[Orderdate fixed]]</f>
        <v>381</v>
      </c>
      <c r="H1328" s="11">
        <f>YEAR(SalesData[[#This Row],[Orderdate fixed]])</f>
        <v>2017</v>
      </c>
      <c r="I1328" s="11" t="str">
        <f>"Q"&amp;ROUNDUP(MONTH(SalesData[[#This Row],[Orderdate fixed]])/3,0)</f>
        <v>Q2</v>
      </c>
      <c r="J1328" s="8" t="str">
        <f>TEXT(SalesData[[#This Row],[Orderdate fixed]],"mmm")</f>
        <v>May</v>
      </c>
      <c r="K1328" t="s">
        <v>38</v>
      </c>
      <c r="L1328" t="s">
        <v>2618</v>
      </c>
      <c r="M1328" s="14" t="s">
        <v>2619</v>
      </c>
      <c r="N1328" t="s">
        <v>25</v>
      </c>
      <c r="O1328" t="s">
        <v>26</v>
      </c>
      <c r="P1328" t="s">
        <v>158</v>
      </c>
      <c r="Q1328" t="s">
        <v>109</v>
      </c>
      <c r="R1328" s="5">
        <v>10024</v>
      </c>
      <c r="S1328" t="s">
        <v>62</v>
      </c>
      <c r="T1328" t="s">
        <v>1329</v>
      </c>
      <c r="U1328" t="s">
        <v>31</v>
      </c>
      <c r="V1328" t="s">
        <v>53</v>
      </c>
      <c r="W1328" t="s">
        <v>1330</v>
      </c>
      <c r="X1328" s="9">
        <v>14.56</v>
      </c>
      <c r="Y1328">
        <v>2</v>
      </c>
      <c r="Z1328" s="12">
        <v>0</v>
      </c>
      <c r="AA1328" s="9">
        <v>6.2607999999999997</v>
      </c>
      <c r="AB1328" t="str">
        <f>IF(AND(SalesData[[#This Row],[Profit]]=0,SalesData[[#This Row],[Sales]]&gt;0),"Zero-Profit Order","OK")</f>
        <v>OK</v>
      </c>
      <c r="AC1328" s="9">
        <f>IFERROR(SalesData[[#This Row],[Profit]]/SalesData[[#This Row],[Sales]],0)</f>
        <v>0.42999999999999994</v>
      </c>
      <c r="AE1328"/>
    </row>
    <row r="1329" spans="1:31" x14ac:dyDescent="0.25">
      <c r="A1329">
        <v>1053</v>
      </c>
      <c r="B1329" t="s">
        <v>988</v>
      </c>
      <c r="C1329" s="2">
        <v>41842</v>
      </c>
      <c r="D1329" s="13">
        <v>42131</v>
      </c>
      <c r="E1329" s="8">
        <f>IF(SalesData[[#This Row],[Ship Date]]&lt;SalesData[[#This Row],[Order Date]], SalesData[[#This Row],[Ship Date]], SalesData[[#This Row],[Order Date]])</f>
        <v>41842</v>
      </c>
      <c r="F1329" s="8">
        <f>IF(SalesData[[#This Row],[Ship Date]]&lt;SalesData[[#This Row],[Order Date]], SalesData[[#This Row],[Order Date]], SalesData[[#This Row],[Ship Date]])</f>
        <v>42131</v>
      </c>
      <c r="G1329" s="11">
        <f>SalesData[[#This Row],[Shipdate fixed]] - SalesData[[#This Row],[Orderdate fixed]]</f>
        <v>289</v>
      </c>
      <c r="H1329" s="11">
        <f>YEAR(SalesData[[#This Row],[Orderdate fixed]])</f>
        <v>2014</v>
      </c>
      <c r="I1329" s="11" t="str">
        <f>"Q"&amp;ROUNDUP(MONTH(SalesData[[#This Row],[Orderdate fixed]])/3,0)</f>
        <v>Q3</v>
      </c>
      <c r="J1329" s="8" t="str">
        <f>TEXT(SalesData[[#This Row],[Orderdate fixed]],"mmm")</f>
        <v>Jul</v>
      </c>
      <c r="K1329" t="s">
        <v>78</v>
      </c>
      <c r="L1329" t="s">
        <v>989</v>
      </c>
      <c r="M1329" s="14" t="s">
        <v>990</v>
      </c>
      <c r="N1329" t="s">
        <v>81</v>
      </c>
      <c r="O1329" t="s">
        <v>26</v>
      </c>
      <c r="P1329" t="s">
        <v>60</v>
      </c>
      <c r="Q1329" t="s">
        <v>61</v>
      </c>
      <c r="R1329" s="5">
        <v>19134</v>
      </c>
      <c r="S1329" t="s">
        <v>62</v>
      </c>
      <c r="T1329" t="s">
        <v>993</v>
      </c>
      <c r="U1329" t="s">
        <v>31</v>
      </c>
      <c r="V1329" t="s">
        <v>53</v>
      </c>
      <c r="W1329" t="s">
        <v>994</v>
      </c>
      <c r="X1329" s="9">
        <v>282.88799999999998</v>
      </c>
      <c r="Y1329">
        <v>9</v>
      </c>
      <c r="Z1329" s="12">
        <v>0.2</v>
      </c>
      <c r="AA1329" s="9">
        <v>56.577599999999997</v>
      </c>
      <c r="AB1329" t="str">
        <f>IF(AND(SalesData[[#This Row],[Profit]]=0,SalesData[[#This Row],[Sales]]&gt;0),"Zero-Profit Order","OK")</f>
        <v>OK</v>
      </c>
      <c r="AC1329" s="9">
        <f>IFERROR(SalesData[[#This Row],[Profit]]/SalesData[[#This Row],[Sales]],0)</f>
        <v>0.2</v>
      </c>
      <c r="AE1329"/>
    </row>
    <row r="1330" spans="1:31" x14ac:dyDescent="0.25">
      <c r="A1330">
        <v>9032</v>
      </c>
      <c r="B1330" t="s">
        <v>4158</v>
      </c>
      <c r="C1330" s="2">
        <v>42231</v>
      </c>
      <c r="D1330" s="13">
        <v>42744</v>
      </c>
      <c r="E1330" s="8">
        <f>IF(SalesData[[#This Row],[Ship Date]]&lt;SalesData[[#This Row],[Order Date]], SalesData[[#This Row],[Ship Date]], SalesData[[#This Row],[Order Date]])</f>
        <v>42231</v>
      </c>
      <c r="F1330" s="8">
        <f>IF(SalesData[[#This Row],[Ship Date]]&lt;SalesData[[#This Row],[Order Date]], SalesData[[#This Row],[Order Date]], SalesData[[#This Row],[Ship Date]])</f>
        <v>42744</v>
      </c>
      <c r="G1330" s="11">
        <f>SalesData[[#This Row],[Shipdate fixed]] - SalesData[[#This Row],[Orderdate fixed]]</f>
        <v>513</v>
      </c>
      <c r="H1330" s="11">
        <f>YEAR(SalesData[[#This Row],[Orderdate fixed]])</f>
        <v>2015</v>
      </c>
      <c r="I1330" s="11" t="str">
        <f>"Q"&amp;ROUNDUP(MONTH(SalesData[[#This Row],[Orderdate fixed]])/3,0)</f>
        <v>Q3</v>
      </c>
      <c r="J1330" s="8" t="str">
        <f>TEXT(SalesData[[#This Row],[Orderdate fixed]],"mmm")</f>
        <v>Aug</v>
      </c>
      <c r="K1330" t="s">
        <v>407</v>
      </c>
      <c r="L1330" t="s">
        <v>1569</v>
      </c>
      <c r="M1330" s="14" t="s">
        <v>1570</v>
      </c>
      <c r="N1330" t="s">
        <v>81</v>
      </c>
      <c r="O1330" t="s">
        <v>26</v>
      </c>
      <c r="P1330" t="s">
        <v>176</v>
      </c>
      <c r="Q1330" t="s">
        <v>177</v>
      </c>
      <c r="R1330" s="5">
        <v>98103</v>
      </c>
      <c r="S1330" t="s">
        <v>51</v>
      </c>
      <c r="T1330" t="s">
        <v>299</v>
      </c>
      <c r="U1330" t="s">
        <v>31</v>
      </c>
      <c r="V1330" t="s">
        <v>44</v>
      </c>
      <c r="W1330" t="s">
        <v>300</v>
      </c>
      <c r="X1330" s="9">
        <v>283.56</v>
      </c>
      <c r="Y1330">
        <v>4</v>
      </c>
      <c r="Z1330" s="12">
        <v>0</v>
      </c>
      <c r="AA1330" s="9">
        <v>45.369599999999998</v>
      </c>
      <c r="AB1330" t="str">
        <f>IF(AND(SalesData[[#This Row],[Profit]]=0,SalesData[[#This Row],[Sales]]&gt;0),"Zero-Profit Order","OK")</f>
        <v>OK</v>
      </c>
      <c r="AC1330" s="9">
        <f>IFERROR(SalesData[[#This Row],[Profit]]/SalesData[[#This Row],[Sales]],0)</f>
        <v>0.16</v>
      </c>
      <c r="AE1330"/>
    </row>
    <row r="1331" spans="1:31" x14ac:dyDescent="0.25">
      <c r="A1331">
        <v>540</v>
      </c>
      <c r="B1331" t="s">
        <v>568</v>
      </c>
      <c r="C1331" s="2">
        <v>41911</v>
      </c>
      <c r="D1331" s="13">
        <v>42320</v>
      </c>
      <c r="E1331" s="8">
        <f>IF(SalesData[[#This Row],[Ship Date]]&lt;SalesData[[#This Row],[Order Date]], SalesData[[#This Row],[Ship Date]], SalesData[[#This Row],[Order Date]])</f>
        <v>41911</v>
      </c>
      <c r="F1331" s="8">
        <f>IF(SalesData[[#This Row],[Ship Date]]&lt;SalesData[[#This Row],[Order Date]], SalesData[[#This Row],[Order Date]], SalesData[[#This Row],[Ship Date]])</f>
        <v>42320</v>
      </c>
      <c r="G1331" s="11">
        <f>SalesData[[#This Row],[Shipdate fixed]] - SalesData[[#This Row],[Orderdate fixed]]</f>
        <v>409</v>
      </c>
      <c r="H1331" s="11">
        <f>YEAR(SalesData[[#This Row],[Orderdate fixed]])</f>
        <v>2014</v>
      </c>
      <c r="I1331" s="11" t="str">
        <f>"Q"&amp;ROUNDUP(MONTH(SalesData[[#This Row],[Orderdate fixed]])/3,0)</f>
        <v>Q3</v>
      </c>
      <c r="J1331" s="8" t="str">
        <f>TEXT(SalesData[[#This Row],[Orderdate fixed]],"mmm")</f>
        <v>Sep</v>
      </c>
      <c r="K1331" t="s">
        <v>38</v>
      </c>
      <c r="L1331" t="s">
        <v>569</v>
      </c>
      <c r="M1331" s="14" t="s">
        <v>570</v>
      </c>
      <c r="N1331" t="s">
        <v>25</v>
      </c>
      <c r="O1331" t="s">
        <v>26</v>
      </c>
      <c r="P1331" t="s">
        <v>27</v>
      </c>
      <c r="Q1331" t="s">
        <v>28</v>
      </c>
      <c r="R1331" s="5">
        <v>42420</v>
      </c>
      <c r="S1331" t="s">
        <v>29</v>
      </c>
      <c r="T1331" t="s">
        <v>571</v>
      </c>
      <c r="U1331" t="s">
        <v>31</v>
      </c>
      <c r="V1331" t="s">
        <v>35</v>
      </c>
      <c r="W1331" t="s">
        <v>572</v>
      </c>
      <c r="X1331" s="9">
        <v>283.92</v>
      </c>
      <c r="Y1331">
        <v>4</v>
      </c>
      <c r="Z1331" s="12">
        <v>0</v>
      </c>
      <c r="AA1331" s="9">
        <v>70.98</v>
      </c>
      <c r="AB1331" t="str">
        <f>IF(AND(SalesData[[#This Row],[Profit]]=0,SalesData[[#This Row],[Sales]]&gt;0),"Zero-Profit Order","OK")</f>
        <v>OK</v>
      </c>
      <c r="AC1331" s="9">
        <f>IFERROR(SalesData[[#This Row],[Profit]]/SalesData[[#This Row],[Sales]],0)</f>
        <v>0.25</v>
      </c>
      <c r="AE1331"/>
    </row>
    <row r="1332" spans="1:31" x14ac:dyDescent="0.25">
      <c r="A1332">
        <v>2861</v>
      </c>
      <c r="B1332" t="s">
        <v>2116</v>
      </c>
      <c r="C1332" s="2">
        <v>43264</v>
      </c>
      <c r="D1332" s="13">
        <v>42878</v>
      </c>
      <c r="E1332" s="8">
        <f>IF(SalesData[[#This Row],[Ship Date]]&lt;SalesData[[#This Row],[Order Date]], SalesData[[#This Row],[Ship Date]], SalesData[[#This Row],[Order Date]])</f>
        <v>42878</v>
      </c>
      <c r="F1332" s="8">
        <f>IF(SalesData[[#This Row],[Ship Date]]&lt;SalesData[[#This Row],[Order Date]], SalesData[[#This Row],[Order Date]], SalesData[[#This Row],[Ship Date]])</f>
        <v>43264</v>
      </c>
      <c r="G1332" s="11">
        <f>SalesData[[#This Row],[Shipdate fixed]] - SalesData[[#This Row],[Orderdate fixed]]</f>
        <v>386</v>
      </c>
      <c r="H1332" s="11">
        <f>YEAR(SalesData[[#This Row],[Orderdate fixed]])</f>
        <v>2017</v>
      </c>
      <c r="I1332" s="11" t="str">
        <f>"Q"&amp;ROUNDUP(MONTH(SalesData[[#This Row],[Orderdate fixed]])/3,0)</f>
        <v>Q2</v>
      </c>
      <c r="J1332" s="8" t="str">
        <f>TEXT(SalesData[[#This Row],[Orderdate fixed]],"mmm")</f>
        <v>May</v>
      </c>
      <c r="K1332" t="s">
        <v>38</v>
      </c>
      <c r="L1332" t="s">
        <v>2117</v>
      </c>
      <c r="M1332" s="14" t="s">
        <v>2118</v>
      </c>
      <c r="N1332" t="s">
        <v>25</v>
      </c>
      <c r="O1332" t="s">
        <v>26</v>
      </c>
      <c r="P1332" t="s">
        <v>2119</v>
      </c>
      <c r="Q1332" t="s">
        <v>648</v>
      </c>
      <c r="R1332" s="5">
        <v>30318</v>
      </c>
      <c r="S1332" t="s">
        <v>29</v>
      </c>
      <c r="T1332" t="s">
        <v>260</v>
      </c>
      <c r="U1332" t="s">
        <v>31</v>
      </c>
      <c r="V1332" t="s">
        <v>32</v>
      </c>
      <c r="W1332" t="s">
        <v>261</v>
      </c>
      <c r="X1332" s="9">
        <v>1628.82</v>
      </c>
      <c r="Y1332">
        <v>9</v>
      </c>
      <c r="Z1332" s="12">
        <v>0</v>
      </c>
      <c r="AA1332" s="9">
        <v>374.62860000000001</v>
      </c>
      <c r="AB1332" t="str">
        <f>IF(AND(SalesData[[#This Row],[Profit]]=0,SalesData[[#This Row],[Sales]]&gt;0),"Zero-Profit Order","OK")</f>
        <v>OK</v>
      </c>
      <c r="AC1332" s="9">
        <f>IFERROR(SalesData[[#This Row],[Profit]]/SalesData[[#This Row],[Sales]],0)</f>
        <v>0.23</v>
      </c>
      <c r="AE1332"/>
    </row>
    <row r="1333" spans="1:31" x14ac:dyDescent="0.25">
      <c r="A1333">
        <v>6702</v>
      </c>
      <c r="B1333" t="s">
        <v>3532</v>
      </c>
      <c r="C1333" s="2">
        <v>43268</v>
      </c>
      <c r="D1333" s="13">
        <v>42148</v>
      </c>
      <c r="E1333" s="8">
        <f>IF(SalesData[[#This Row],[Ship Date]]&lt;SalesData[[#This Row],[Order Date]], SalesData[[#This Row],[Ship Date]], SalesData[[#This Row],[Order Date]])</f>
        <v>42148</v>
      </c>
      <c r="F1333" s="8">
        <f>IF(SalesData[[#This Row],[Ship Date]]&lt;SalesData[[#This Row],[Order Date]], SalesData[[#This Row],[Order Date]], SalesData[[#This Row],[Ship Date]])</f>
        <v>43268</v>
      </c>
      <c r="G1333" s="11">
        <f>SalesData[[#This Row],[Shipdate fixed]] - SalesData[[#This Row],[Orderdate fixed]]</f>
        <v>1120</v>
      </c>
      <c r="H1333" s="11">
        <f>YEAR(SalesData[[#This Row],[Orderdate fixed]])</f>
        <v>2015</v>
      </c>
      <c r="I1333" s="11" t="str">
        <f>"Q"&amp;ROUNDUP(MONTH(SalesData[[#This Row],[Orderdate fixed]])/3,0)</f>
        <v>Q2</v>
      </c>
      <c r="J1333" s="8" t="str">
        <f>TEXT(SalesData[[#This Row],[Orderdate fixed]],"mmm")</f>
        <v>May</v>
      </c>
      <c r="K1333" t="s">
        <v>38</v>
      </c>
      <c r="L1333" t="s">
        <v>1349</v>
      </c>
      <c r="M1333" s="14" t="s">
        <v>1350</v>
      </c>
      <c r="N1333" t="s">
        <v>25</v>
      </c>
      <c r="O1333" t="s">
        <v>26</v>
      </c>
      <c r="P1333" t="s">
        <v>3533</v>
      </c>
      <c r="Q1333" t="s">
        <v>1017</v>
      </c>
      <c r="R1333" s="5">
        <v>27893</v>
      </c>
      <c r="S1333" t="s">
        <v>29</v>
      </c>
      <c r="T1333" t="s">
        <v>1518</v>
      </c>
      <c r="U1333" t="s">
        <v>31</v>
      </c>
      <c r="V1333" t="s">
        <v>53</v>
      </c>
      <c r="W1333" t="s">
        <v>1519</v>
      </c>
      <c r="X1333" s="9">
        <v>163.136</v>
      </c>
      <c r="Y1333">
        <v>4</v>
      </c>
      <c r="Z1333" s="12">
        <v>0.2</v>
      </c>
      <c r="AA1333" s="9">
        <v>20.391999999999999</v>
      </c>
      <c r="AB1333" t="str">
        <f>IF(AND(SalesData[[#This Row],[Profit]]=0,SalesData[[#This Row],[Sales]]&gt;0),"Zero-Profit Order","OK")</f>
        <v>OK</v>
      </c>
      <c r="AC1333" s="9">
        <f>IFERROR(SalesData[[#This Row],[Profit]]/SalesData[[#This Row],[Sales]],0)</f>
        <v>0.125</v>
      </c>
      <c r="AE1333"/>
    </row>
    <row r="1334" spans="1:31" x14ac:dyDescent="0.25">
      <c r="A1334">
        <v>800</v>
      </c>
      <c r="B1334" t="s">
        <v>804</v>
      </c>
      <c r="C1334" s="2">
        <v>42808</v>
      </c>
      <c r="D1334" s="13">
        <v>42075</v>
      </c>
      <c r="E1334" s="8">
        <f>IF(SalesData[[#This Row],[Ship Date]]&lt;SalesData[[#This Row],[Order Date]], SalesData[[#This Row],[Ship Date]], SalesData[[#This Row],[Order Date]])</f>
        <v>42075</v>
      </c>
      <c r="F1334" s="8">
        <f>IF(SalesData[[#This Row],[Ship Date]]&lt;SalesData[[#This Row],[Order Date]], SalesData[[#This Row],[Order Date]], SalesData[[#This Row],[Ship Date]])</f>
        <v>42808</v>
      </c>
      <c r="G1334" s="11">
        <f>SalesData[[#This Row],[Shipdate fixed]] - SalesData[[#This Row],[Orderdate fixed]]</f>
        <v>733</v>
      </c>
      <c r="H1334" s="11">
        <f>YEAR(SalesData[[#This Row],[Orderdate fixed]])</f>
        <v>2015</v>
      </c>
      <c r="I1334" s="11" t="str">
        <f>"Q"&amp;ROUNDUP(MONTH(SalesData[[#This Row],[Orderdate fixed]])/3,0)</f>
        <v>Q1</v>
      </c>
      <c r="J1334" s="8" t="str">
        <f>TEXT(SalesData[[#This Row],[Orderdate fixed]],"mmm")</f>
        <v>Mar</v>
      </c>
      <c r="K1334" t="s">
        <v>38</v>
      </c>
      <c r="L1334" t="s">
        <v>805</v>
      </c>
      <c r="M1334" s="14" t="s">
        <v>806</v>
      </c>
      <c r="N1334" t="s">
        <v>25</v>
      </c>
      <c r="O1334" t="s">
        <v>26</v>
      </c>
      <c r="P1334" t="s">
        <v>807</v>
      </c>
      <c r="Q1334" t="s">
        <v>50</v>
      </c>
      <c r="R1334" s="5">
        <v>92530</v>
      </c>
      <c r="S1334" t="s">
        <v>51</v>
      </c>
      <c r="T1334" t="s">
        <v>571</v>
      </c>
      <c r="U1334" t="s">
        <v>31</v>
      </c>
      <c r="V1334" t="s">
        <v>35</v>
      </c>
      <c r="W1334" t="s">
        <v>572</v>
      </c>
      <c r="X1334" s="9">
        <v>283.92</v>
      </c>
      <c r="Y1334">
        <v>5</v>
      </c>
      <c r="Z1334" s="12">
        <v>0.2</v>
      </c>
      <c r="AA1334" s="9">
        <v>17.745000000000001</v>
      </c>
      <c r="AB1334" t="str">
        <f>IF(AND(SalesData[[#This Row],[Profit]]=0,SalesData[[#This Row],[Sales]]&gt;0),"Zero-Profit Order","OK")</f>
        <v>OK</v>
      </c>
      <c r="AC1334" s="9">
        <f>IFERROR(SalesData[[#This Row],[Profit]]/SalesData[[#This Row],[Sales]],0)</f>
        <v>6.25E-2</v>
      </c>
      <c r="AE1334"/>
    </row>
    <row r="1335" spans="1:31" x14ac:dyDescent="0.25">
      <c r="A1335">
        <v>1719</v>
      </c>
      <c r="B1335" t="s">
        <v>1429</v>
      </c>
      <c r="C1335" s="2">
        <v>43261</v>
      </c>
      <c r="D1335" s="13">
        <v>42514</v>
      </c>
      <c r="E1335" s="8">
        <f>IF(SalesData[[#This Row],[Ship Date]]&lt;SalesData[[#This Row],[Order Date]], SalesData[[#This Row],[Ship Date]], SalesData[[#This Row],[Order Date]])</f>
        <v>42514</v>
      </c>
      <c r="F1335" s="8">
        <f>IF(SalesData[[#This Row],[Ship Date]]&lt;SalesData[[#This Row],[Order Date]], SalesData[[#This Row],[Order Date]], SalesData[[#This Row],[Ship Date]])</f>
        <v>43261</v>
      </c>
      <c r="G1335" s="11">
        <f>SalesData[[#This Row],[Shipdate fixed]] - SalesData[[#This Row],[Orderdate fixed]]</f>
        <v>747</v>
      </c>
      <c r="H1335" s="11">
        <f>YEAR(SalesData[[#This Row],[Orderdate fixed]])</f>
        <v>2016</v>
      </c>
      <c r="I1335" s="11" t="str">
        <f>"Q"&amp;ROUNDUP(MONTH(SalesData[[#This Row],[Orderdate fixed]])/3,0)</f>
        <v>Q2</v>
      </c>
      <c r="J1335" s="8" t="str">
        <f>TEXT(SalesData[[#This Row],[Orderdate fixed]],"mmm")</f>
        <v>May</v>
      </c>
      <c r="K1335" t="s">
        <v>38</v>
      </c>
      <c r="L1335" t="s">
        <v>1430</v>
      </c>
      <c r="M1335" s="14" t="s">
        <v>1431</v>
      </c>
      <c r="N1335" t="s">
        <v>25</v>
      </c>
      <c r="O1335" t="s">
        <v>26</v>
      </c>
      <c r="P1335" t="s">
        <v>158</v>
      </c>
      <c r="Q1335" t="s">
        <v>109</v>
      </c>
      <c r="R1335" s="5">
        <v>10011</v>
      </c>
      <c r="S1335" t="s">
        <v>62</v>
      </c>
      <c r="T1335" t="s">
        <v>1432</v>
      </c>
      <c r="U1335" t="s">
        <v>31</v>
      </c>
      <c r="V1335" t="s">
        <v>53</v>
      </c>
      <c r="W1335" t="s">
        <v>1433</v>
      </c>
      <c r="X1335" s="9">
        <v>35.92</v>
      </c>
      <c r="Y1335">
        <v>4</v>
      </c>
      <c r="Z1335" s="12">
        <v>0</v>
      </c>
      <c r="AA1335" s="9">
        <v>15.086399999999999</v>
      </c>
      <c r="AB1335" t="str">
        <f>IF(AND(SalesData[[#This Row],[Profit]]=0,SalesData[[#This Row],[Sales]]&gt;0),"Zero-Profit Order","OK")</f>
        <v>OK</v>
      </c>
      <c r="AC1335" s="9">
        <f>IFERROR(SalesData[[#This Row],[Profit]]/SalesData[[#This Row],[Sales]],0)</f>
        <v>0.42</v>
      </c>
      <c r="AE1335"/>
    </row>
    <row r="1336" spans="1:31" x14ac:dyDescent="0.25">
      <c r="A1336">
        <v>1720</v>
      </c>
      <c r="B1336" t="s">
        <v>1429</v>
      </c>
      <c r="C1336" s="2">
        <v>43262</v>
      </c>
      <c r="D1336" s="13">
        <v>42514</v>
      </c>
      <c r="E1336" s="8">
        <f>IF(SalesData[[#This Row],[Ship Date]]&lt;SalesData[[#This Row],[Order Date]], SalesData[[#This Row],[Ship Date]], SalesData[[#This Row],[Order Date]])</f>
        <v>42514</v>
      </c>
      <c r="F1336" s="8">
        <f>IF(SalesData[[#This Row],[Ship Date]]&lt;SalesData[[#This Row],[Order Date]], SalesData[[#This Row],[Order Date]], SalesData[[#This Row],[Ship Date]])</f>
        <v>43262</v>
      </c>
      <c r="G1336" s="11">
        <f>SalesData[[#This Row],[Shipdate fixed]] - SalesData[[#This Row],[Orderdate fixed]]</f>
        <v>748</v>
      </c>
      <c r="H1336" s="11">
        <f>YEAR(SalesData[[#This Row],[Orderdate fixed]])</f>
        <v>2016</v>
      </c>
      <c r="I1336" s="11" t="str">
        <f>"Q"&amp;ROUNDUP(MONTH(SalesData[[#This Row],[Orderdate fixed]])/3,0)</f>
        <v>Q2</v>
      </c>
      <c r="J1336" s="8" t="str">
        <f>TEXT(SalesData[[#This Row],[Orderdate fixed]],"mmm")</f>
        <v>May</v>
      </c>
      <c r="K1336" t="s">
        <v>38</v>
      </c>
      <c r="L1336" t="s">
        <v>1430</v>
      </c>
      <c r="M1336" s="14" t="s">
        <v>1431</v>
      </c>
      <c r="N1336" t="s">
        <v>25</v>
      </c>
      <c r="O1336" t="s">
        <v>26</v>
      </c>
      <c r="P1336" t="s">
        <v>158</v>
      </c>
      <c r="Q1336" t="s">
        <v>109</v>
      </c>
      <c r="R1336" s="5">
        <v>10011</v>
      </c>
      <c r="S1336" t="s">
        <v>62</v>
      </c>
      <c r="T1336" t="s">
        <v>631</v>
      </c>
      <c r="U1336" t="s">
        <v>31</v>
      </c>
      <c r="V1336" t="s">
        <v>53</v>
      </c>
      <c r="W1336" t="s">
        <v>632</v>
      </c>
      <c r="X1336" s="9">
        <v>39.76</v>
      </c>
      <c r="Y1336">
        <v>8</v>
      </c>
      <c r="Z1336" s="12">
        <v>0</v>
      </c>
      <c r="AA1336" s="9">
        <v>12.3256</v>
      </c>
      <c r="AB1336" t="str">
        <f>IF(AND(SalesData[[#This Row],[Profit]]=0,SalesData[[#This Row],[Sales]]&gt;0),"Zero-Profit Order","OK")</f>
        <v>OK</v>
      </c>
      <c r="AC1336" s="9">
        <f>IFERROR(SalesData[[#This Row],[Profit]]/SalesData[[#This Row],[Sales]],0)</f>
        <v>0.31</v>
      </c>
      <c r="AE1336"/>
    </row>
    <row r="1337" spans="1:31" x14ac:dyDescent="0.25">
      <c r="A1337">
        <v>770</v>
      </c>
      <c r="B1337" t="s">
        <v>773</v>
      </c>
      <c r="C1337" s="2">
        <v>43260</v>
      </c>
      <c r="D1337" s="13">
        <v>42514</v>
      </c>
      <c r="E1337" s="8">
        <f>IF(SalesData[[#This Row],[Ship Date]]&lt;SalesData[[#This Row],[Order Date]], SalesData[[#This Row],[Ship Date]], SalesData[[#This Row],[Order Date]])</f>
        <v>42514</v>
      </c>
      <c r="F1337" s="8">
        <f>IF(SalesData[[#This Row],[Ship Date]]&lt;SalesData[[#This Row],[Order Date]], SalesData[[#This Row],[Order Date]], SalesData[[#This Row],[Ship Date]])</f>
        <v>43260</v>
      </c>
      <c r="G1337" s="11">
        <f>SalesData[[#This Row],[Shipdate fixed]] - SalesData[[#This Row],[Orderdate fixed]]</f>
        <v>746</v>
      </c>
      <c r="H1337" s="11">
        <f>YEAR(SalesData[[#This Row],[Orderdate fixed]])</f>
        <v>2016</v>
      </c>
      <c r="I1337" s="11" t="str">
        <f>"Q"&amp;ROUNDUP(MONTH(SalesData[[#This Row],[Orderdate fixed]])/3,0)</f>
        <v>Q2</v>
      </c>
      <c r="J1337" s="8" t="str">
        <f>TEXT(SalesData[[#This Row],[Orderdate fixed]],"mmm")</f>
        <v>May</v>
      </c>
      <c r="K1337" t="s">
        <v>38</v>
      </c>
      <c r="L1337" t="s">
        <v>774</v>
      </c>
      <c r="M1337" s="14" t="s">
        <v>775</v>
      </c>
      <c r="N1337" t="s">
        <v>25</v>
      </c>
      <c r="O1337" t="s">
        <v>26</v>
      </c>
      <c r="P1337" t="s">
        <v>670</v>
      </c>
      <c r="Q1337" t="s">
        <v>697</v>
      </c>
      <c r="R1337" s="5">
        <v>22204</v>
      </c>
      <c r="S1337" t="s">
        <v>29</v>
      </c>
      <c r="T1337" t="s">
        <v>776</v>
      </c>
      <c r="U1337" t="s">
        <v>31</v>
      </c>
      <c r="V1337" t="s">
        <v>35</v>
      </c>
      <c r="W1337" t="s">
        <v>777</v>
      </c>
      <c r="X1337" s="9">
        <v>641.96</v>
      </c>
      <c r="Y1337">
        <v>2</v>
      </c>
      <c r="Z1337" s="12">
        <v>0</v>
      </c>
      <c r="AA1337" s="9">
        <v>179.74879999999999</v>
      </c>
      <c r="AB1337" t="str">
        <f>IF(AND(SalesData[[#This Row],[Profit]]=0,SalesData[[#This Row],[Sales]]&gt;0),"Zero-Profit Order","OK")</f>
        <v>OK</v>
      </c>
      <c r="AC1337" s="9">
        <f>IFERROR(SalesData[[#This Row],[Profit]]/SalesData[[#This Row],[Sales]],0)</f>
        <v>0.27999999999999997</v>
      </c>
      <c r="AE1337"/>
    </row>
    <row r="1338" spans="1:31" x14ac:dyDescent="0.25">
      <c r="A1338">
        <v>6069</v>
      </c>
      <c r="B1338" t="s">
        <v>3347</v>
      </c>
      <c r="C1338" s="2">
        <v>43271</v>
      </c>
      <c r="D1338" s="13">
        <v>42879</v>
      </c>
      <c r="E1338" s="8">
        <f>IF(SalesData[[#This Row],[Ship Date]]&lt;SalesData[[#This Row],[Order Date]], SalesData[[#This Row],[Ship Date]], SalesData[[#This Row],[Order Date]])</f>
        <v>42879</v>
      </c>
      <c r="F1338" s="8">
        <f>IF(SalesData[[#This Row],[Ship Date]]&lt;SalesData[[#This Row],[Order Date]], SalesData[[#This Row],[Order Date]], SalesData[[#This Row],[Ship Date]])</f>
        <v>43271</v>
      </c>
      <c r="G1338" s="11">
        <f>SalesData[[#This Row],[Shipdate fixed]] - SalesData[[#This Row],[Orderdate fixed]]</f>
        <v>392</v>
      </c>
      <c r="H1338" s="11">
        <f>YEAR(SalesData[[#This Row],[Orderdate fixed]])</f>
        <v>2017</v>
      </c>
      <c r="I1338" s="11" t="str">
        <f>"Q"&amp;ROUNDUP(MONTH(SalesData[[#This Row],[Orderdate fixed]])/3,0)</f>
        <v>Q2</v>
      </c>
      <c r="J1338" s="8" t="str">
        <f>TEXT(SalesData[[#This Row],[Orderdate fixed]],"mmm")</f>
        <v>May</v>
      </c>
      <c r="K1338" t="s">
        <v>38</v>
      </c>
      <c r="L1338" t="s">
        <v>863</v>
      </c>
      <c r="M1338" s="14" t="s">
        <v>864</v>
      </c>
      <c r="N1338" t="s">
        <v>90</v>
      </c>
      <c r="O1338" t="s">
        <v>26</v>
      </c>
      <c r="P1338" t="s">
        <v>2041</v>
      </c>
      <c r="Q1338" t="s">
        <v>50</v>
      </c>
      <c r="R1338" s="5">
        <v>90712</v>
      </c>
      <c r="S1338" t="s">
        <v>51</v>
      </c>
      <c r="T1338" t="s">
        <v>958</v>
      </c>
      <c r="U1338" t="s">
        <v>31</v>
      </c>
      <c r="V1338" t="s">
        <v>53</v>
      </c>
      <c r="W1338" t="s">
        <v>959</v>
      </c>
      <c r="X1338" s="9">
        <v>6.98</v>
      </c>
      <c r="Y1338">
        <v>1</v>
      </c>
      <c r="Z1338" s="12">
        <v>0</v>
      </c>
      <c r="AA1338" s="9">
        <v>3.3504</v>
      </c>
      <c r="AB1338" t="str">
        <f>IF(AND(SalesData[[#This Row],[Profit]]=0,SalesData[[#This Row],[Sales]]&gt;0),"Zero-Profit Order","OK")</f>
        <v>OK</v>
      </c>
      <c r="AC1338" s="9">
        <f>IFERROR(SalesData[[#This Row],[Profit]]/SalesData[[#This Row],[Sales]],0)</f>
        <v>0.48</v>
      </c>
      <c r="AE1338"/>
    </row>
    <row r="1339" spans="1:31" x14ac:dyDescent="0.25">
      <c r="A1339">
        <v>8419</v>
      </c>
      <c r="B1339" t="s">
        <v>4013</v>
      </c>
      <c r="C1339" s="2">
        <v>42402</v>
      </c>
      <c r="D1339" s="13">
        <v>43044</v>
      </c>
      <c r="E1339" s="8">
        <f>IF(SalesData[[#This Row],[Ship Date]]&lt;SalesData[[#This Row],[Order Date]], SalesData[[#This Row],[Ship Date]], SalesData[[#This Row],[Order Date]])</f>
        <v>42402</v>
      </c>
      <c r="F1339" s="8">
        <f>IF(SalesData[[#This Row],[Ship Date]]&lt;SalesData[[#This Row],[Order Date]], SalesData[[#This Row],[Order Date]], SalesData[[#This Row],[Ship Date]])</f>
        <v>43044</v>
      </c>
      <c r="G1339" s="11">
        <f>SalesData[[#This Row],[Shipdate fixed]] - SalesData[[#This Row],[Orderdate fixed]]</f>
        <v>642</v>
      </c>
      <c r="H1339" s="11">
        <f>YEAR(SalesData[[#This Row],[Orderdate fixed]])</f>
        <v>2016</v>
      </c>
      <c r="I1339" s="11" t="str">
        <f>"Q"&amp;ROUNDUP(MONTH(SalesData[[#This Row],[Orderdate fixed]])/3,0)</f>
        <v>Q1</v>
      </c>
      <c r="J1339" s="8" t="str">
        <f>TEXT(SalesData[[#This Row],[Orderdate fixed]],"mmm")</f>
        <v>Feb</v>
      </c>
      <c r="K1339" t="s">
        <v>78</v>
      </c>
      <c r="L1339" t="s">
        <v>2420</v>
      </c>
      <c r="M1339" s="14" t="s">
        <v>2421</v>
      </c>
      <c r="N1339" t="s">
        <v>90</v>
      </c>
      <c r="O1339" t="s">
        <v>26</v>
      </c>
      <c r="P1339" t="s">
        <v>176</v>
      </c>
      <c r="Q1339" t="s">
        <v>177</v>
      </c>
      <c r="R1339" s="5">
        <v>98105</v>
      </c>
      <c r="S1339" t="s">
        <v>51</v>
      </c>
      <c r="T1339" t="s">
        <v>903</v>
      </c>
      <c r="U1339" t="s">
        <v>31</v>
      </c>
      <c r="V1339" t="s">
        <v>44</v>
      </c>
      <c r="W1339" t="s">
        <v>904</v>
      </c>
      <c r="X1339" s="9">
        <v>286.85000000000002</v>
      </c>
      <c r="Y1339">
        <v>1</v>
      </c>
      <c r="Z1339" s="12">
        <v>0</v>
      </c>
      <c r="AA1339" s="9">
        <v>63.106999999999999</v>
      </c>
      <c r="AB1339" t="str">
        <f>IF(AND(SalesData[[#This Row],[Profit]]=0,SalesData[[#This Row],[Sales]]&gt;0),"Zero-Profit Order","OK")</f>
        <v>OK</v>
      </c>
      <c r="AC1339" s="9">
        <f>IFERROR(SalesData[[#This Row],[Profit]]/SalesData[[#This Row],[Sales]],0)</f>
        <v>0.21999999999999997</v>
      </c>
      <c r="AE1339"/>
    </row>
    <row r="1340" spans="1:31" x14ac:dyDescent="0.25">
      <c r="A1340">
        <v>6044</v>
      </c>
      <c r="B1340" t="s">
        <v>3341</v>
      </c>
      <c r="C1340" s="2">
        <v>43265</v>
      </c>
      <c r="D1340" s="13">
        <v>42879</v>
      </c>
      <c r="E1340" s="8">
        <f>IF(SalesData[[#This Row],[Ship Date]]&lt;SalesData[[#This Row],[Order Date]], SalesData[[#This Row],[Ship Date]], SalesData[[#This Row],[Order Date]])</f>
        <v>42879</v>
      </c>
      <c r="F1340" s="8">
        <f>IF(SalesData[[#This Row],[Ship Date]]&lt;SalesData[[#This Row],[Order Date]], SalesData[[#This Row],[Order Date]], SalesData[[#This Row],[Ship Date]])</f>
        <v>43265</v>
      </c>
      <c r="G1340" s="11">
        <f>SalesData[[#This Row],[Shipdate fixed]] - SalesData[[#This Row],[Orderdate fixed]]</f>
        <v>386</v>
      </c>
      <c r="H1340" s="11">
        <f>YEAR(SalesData[[#This Row],[Orderdate fixed]])</f>
        <v>2017</v>
      </c>
      <c r="I1340" s="11" t="str">
        <f>"Q"&amp;ROUNDUP(MONTH(SalesData[[#This Row],[Orderdate fixed]])/3,0)</f>
        <v>Q2</v>
      </c>
      <c r="J1340" s="8" t="str">
        <f>TEXT(SalesData[[#This Row],[Orderdate fixed]],"mmm")</f>
        <v>May</v>
      </c>
      <c r="K1340" t="s">
        <v>22</v>
      </c>
      <c r="L1340" t="s">
        <v>1537</v>
      </c>
      <c r="M1340" s="14" t="s">
        <v>1538</v>
      </c>
      <c r="N1340" t="s">
        <v>81</v>
      </c>
      <c r="O1340" t="s">
        <v>26</v>
      </c>
      <c r="P1340" t="s">
        <v>3105</v>
      </c>
      <c r="Q1340" t="s">
        <v>128</v>
      </c>
      <c r="R1340" s="5">
        <v>37918</v>
      </c>
      <c r="S1340" t="s">
        <v>29</v>
      </c>
      <c r="T1340" t="s">
        <v>649</v>
      </c>
      <c r="U1340" t="s">
        <v>31</v>
      </c>
      <c r="V1340" t="s">
        <v>35</v>
      </c>
      <c r="W1340" t="s">
        <v>650</v>
      </c>
      <c r="X1340" s="9">
        <v>314.35199999999998</v>
      </c>
      <c r="Y1340">
        <v>3</v>
      </c>
      <c r="Z1340" s="12">
        <v>0.2</v>
      </c>
      <c r="AA1340" s="9">
        <v>-35.364600000000003</v>
      </c>
      <c r="AB1340" t="str">
        <f>IF(AND(SalesData[[#This Row],[Profit]]=0,SalesData[[#This Row],[Sales]]&gt;0),"Zero-Profit Order","OK")</f>
        <v>OK</v>
      </c>
      <c r="AC1340" s="9">
        <f>IFERROR(SalesData[[#This Row],[Profit]]/SalesData[[#This Row],[Sales]],0)</f>
        <v>-0.11250000000000002</v>
      </c>
      <c r="AE1340"/>
    </row>
    <row r="1341" spans="1:31" x14ac:dyDescent="0.25">
      <c r="A1341">
        <v>3983</v>
      </c>
      <c r="B1341" t="s">
        <v>2648</v>
      </c>
      <c r="C1341" s="2">
        <v>42117</v>
      </c>
      <c r="D1341" s="13">
        <v>42620</v>
      </c>
      <c r="E1341" s="8">
        <f>IF(SalesData[[#This Row],[Ship Date]]&lt;SalesData[[#This Row],[Order Date]], SalesData[[#This Row],[Ship Date]], SalesData[[#This Row],[Order Date]])</f>
        <v>42117</v>
      </c>
      <c r="F1341" s="8">
        <f>IF(SalesData[[#This Row],[Ship Date]]&lt;SalesData[[#This Row],[Order Date]], SalesData[[#This Row],[Order Date]], SalesData[[#This Row],[Ship Date]])</f>
        <v>42620</v>
      </c>
      <c r="G1341" s="11">
        <f>SalesData[[#This Row],[Shipdate fixed]] - SalesData[[#This Row],[Orderdate fixed]]</f>
        <v>503</v>
      </c>
      <c r="H1341" s="11">
        <f>YEAR(SalesData[[#This Row],[Orderdate fixed]])</f>
        <v>2015</v>
      </c>
      <c r="I1341" s="11" t="str">
        <f>"Q"&amp;ROUNDUP(MONTH(SalesData[[#This Row],[Orderdate fixed]])/3,0)</f>
        <v>Q2</v>
      </c>
      <c r="J1341" s="8" t="str">
        <f>TEXT(SalesData[[#This Row],[Orderdate fixed]],"mmm")</f>
        <v>Apr</v>
      </c>
      <c r="K1341" t="s">
        <v>22</v>
      </c>
      <c r="L1341" t="s">
        <v>2114</v>
      </c>
      <c r="M1341" s="14" t="s">
        <v>2115</v>
      </c>
      <c r="N1341" t="s">
        <v>25</v>
      </c>
      <c r="O1341" t="s">
        <v>26</v>
      </c>
      <c r="P1341" t="s">
        <v>49</v>
      </c>
      <c r="Q1341" t="s">
        <v>50</v>
      </c>
      <c r="R1341" s="5">
        <v>90045</v>
      </c>
      <c r="S1341" t="s">
        <v>51</v>
      </c>
      <c r="T1341" t="s">
        <v>103</v>
      </c>
      <c r="U1341" t="s">
        <v>31</v>
      </c>
      <c r="V1341" t="s">
        <v>35</v>
      </c>
      <c r="W1341" t="s">
        <v>104</v>
      </c>
      <c r="X1341" s="9">
        <v>287.96800000000002</v>
      </c>
      <c r="Y1341">
        <v>4</v>
      </c>
      <c r="Z1341" s="12">
        <v>0.2</v>
      </c>
      <c r="AA1341" s="9">
        <v>-3.5996000000000001</v>
      </c>
      <c r="AB1341" t="str">
        <f>IF(AND(SalesData[[#This Row],[Profit]]=0,SalesData[[#This Row],[Sales]]&gt;0),"Zero-Profit Order","OK")</f>
        <v>OK</v>
      </c>
      <c r="AC1341" s="9">
        <f>IFERROR(SalesData[[#This Row],[Profit]]/SalesData[[#This Row],[Sales]],0)</f>
        <v>-1.2499999999999999E-2</v>
      </c>
      <c r="AE1341"/>
    </row>
    <row r="1342" spans="1:31" x14ac:dyDescent="0.25">
      <c r="A1342">
        <v>6068</v>
      </c>
      <c r="B1342" t="s">
        <v>3347</v>
      </c>
      <c r="C1342" s="2">
        <v>43270</v>
      </c>
      <c r="D1342" s="13">
        <v>42879</v>
      </c>
      <c r="E1342" s="8">
        <f>IF(SalesData[[#This Row],[Ship Date]]&lt;SalesData[[#This Row],[Order Date]], SalesData[[#This Row],[Ship Date]], SalesData[[#This Row],[Order Date]])</f>
        <v>42879</v>
      </c>
      <c r="F1342" s="8">
        <f>IF(SalesData[[#This Row],[Ship Date]]&lt;SalesData[[#This Row],[Order Date]], SalesData[[#This Row],[Order Date]], SalesData[[#This Row],[Ship Date]])</f>
        <v>43270</v>
      </c>
      <c r="G1342" s="11">
        <f>SalesData[[#This Row],[Shipdate fixed]] - SalesData[[#This Row],[Orderdate fixed]]</f>
        <v>391</v>
      </c>
      <c r="H1342" s="11">
        <f>YEAR(SalesData[[#This Row],[Orderdate fixed]])</f>
        <v>2017</v>
      </c>
      <c r="I1342" s="11" t="str">
        <f>"Q"&amp;ROUNDUP(MONTH(SalesData[[#This Row],[Orderdate fixed]])/3,0)</f>
        <v>Q2</v>
      </c>
      <c r="J1342" s="8" t="str">
        <f>TEXT(SalesData[[#This Row],[Orderdate fixed]],"mmm")</f>
        <v>May</v>
      </c>
      <c r="K1342" t="s">
        <v>38</v>
      </c>
      <c r="L1342" t="s">
        <v>863</v>
      </c>
      <c r="M1342" s="14" t="s">
        <v>864</v>
      </c>
      <c r="N1342" t="s">
        <v>90</v>
      </c>
      <c r="O1342" t="s">
        <v>26</v>
      </c>
      <c r="P1342" t="s">
        <v>2041</v>
      </c>
      <c r="Q1342" t="s">
        <v>50</v>
      </c>
      <c r="R1342" s="5">
        <v>90712</v>
      </c>
      <c r="S1342" t="s">
        <v>51</v>
      </c>
      <c r="T1342" t="s">
        <v>491</v>
      </c>
      <c r="U1342" t="s">
        <v>31</v>
      </c>
      <c r="V1342" t="s">
        <v>35</v>
      </c>
      <c r="W1342" t="s">
        <v>492</v>
      </c>
      <c r="X1342" s="9">
        <v>518.27200000000005</v>
      </c>
      <c r="Y1342">
        <v>8</v>
      </c>
      <c r="Z1342" s="12">
        <v>0.2</v>
      </c>
      <c r="AA1342" s="9">
        <v>-97.176000000000002</v>
      </c>
      <c r="AB1342" t="str">
        <f>IF(AND(SalesData[[#This Row],[Profit]]=0,SalesData[[#This Row],[Sales]]&gt;0),"Zero-Profit Order","OK")</f>
        <v>OK</v>
      </c>
      <c r="AC1342" s="9">
        <f>IFERROR(SalesData[[#This Row],[Profit]]/SalesData[[#This Row],[Sales]],0)</f>
        <v>-0.1875</v>
      </c>
      <c r="AE1342"/>
    </row>
    <row r="1343" spans="1:31" x14ac:dyDescent="0.25">
      <c r="A1343">
        <v>639</v>
      </c>
      <c r="B1343" t="s">
        <v>651</v>
      </c>
      <c r="C1343" s="2">
        <v>43269</v>
      </c>
      <c r="D1343" s="13">
        <v>42515</v>
      </c>
      <c r="E1343" s="8">
        <f>IF(SalesData[[#This Row],[Ship Date]]&lt;SalesData[[#This Row],[Order Date]], SalesData[[#This Row],[Ship Date]], SalesData[[#This Row],[Order Date]])</f>
        <v>42515</v>
      </c>
      <c r="F1343" s="8">
        <f>IF(SalesData[[#This Row],[Ship Date]]&lt;SalesData[[#This Row],[Order Date]], SalesData[[#This Row],[Order Date]], SalesData[[#This Row],[Ship Date]])</f>
        <v>43269</v>
      </c>
      <c r="G1343" s="11">
        <f>SalesData[[#This Row],[Shipdate fixed]] - SalesData[[#This Row],[Orderdate fixed]]</f>
        <v>754</v>
      </c>
      <c r="H1343" s="11">
        <f>YEAR(SalesData[[#This Row],[Orderdate fixed]])</f>
        <v>2016</v>
      </c>
      <c r="I1343" s="11" t="str">
        <f>"Q"&amp;ROUNDUP(MONTH(SalesData[[#This Row],[Orderdate fixed]])/3,0)</f>
        <v>Q2</v>
      </c>
      <c r="J1343" s="8" t="str">
        <f>TEXT(SalesData[[#This Row],[Orderdate fixed]],"mmm")</f>
        <v>May</v>
      </c>
      <c r="K1343" t="s">
        <v>38</v>
      </c>
      <c r="L1343" t="s">
        <v>652</v>
      </c>
      <c r="M1343" s="14" t="s">
        <v>653</v>
      </c>
      <c r="N1343" t="s">
        <v>90</v>
      </c>
      <c r="O1343" t="s">
        <v>26</v>
      </c>
      <c r="P1343" t="s">
        <v>654</v>
      </c>
      <c r="Q1343" t="s">
        <v>50</v>
      </c>
      <c r="R1343" s="5">
        <v>94591</v>
      </c>
      <c r="S1343" t="s">
        <v>51</v>
      </c>
      <c r="T1343" t="s">
        <v>295</v>
      </c>
      <c r="U1343" t="s">
        <v>31</v>
      </c>
      <c r="V1343" t="s">
        <v>53</v>
      </c>
      <c r="W1343" t="s">
        <v>296</v>
      </c>
      <c r="X1343" s="9">
        <v>1049.2</v>
      </c>
      <c r="Y1343">
        <v>5</v>
      </c>
      <c r="Z1343" s="12">
        <v>0</v>
      </c>
      <c r="AA1343" s="9">
        <v>272.79199999999997</v>
      </c>
      <c r="AB1343" t="str">
        <f>IF(AND(SalesData[[#This Row],[Profit]]=0,SalesData[[#This Row],[Sales]]&gt;0),"Zero-Profit Order","OK")</f>
        <v>OK</v>
      </c>
      <c r="AC1343" s="9">
        <f>IFERROR(SalesData[[#This Row],[Profit]]/SalesData[[#This Row],[Sales]],0)</f>
        <v>0.25999999999999995</v>
      </c>
      <c r="AE1343"/>
    </row>
    <row r="1344" spans="1:31" x14ac:dyDescent="0.25">
      <c r="A1344">
        <v>8016</v>
      </c>
      <c r="B1344" t="s">
        <v>3888</v>
      </c>
      <c r="C1344" s="2">
        <v>43283</v>
      </c>
      <c r="D1344" s="13">
        <v>42880</v>
      </c>
      <c r="E1344" s="8">
        <f>IF(SalesData[[#This Row],[Ship Date]]&lt;SalesData[[#This Row],[Order Date]], SalesData[[#This Row],[Ship Date]], SalesData[[#This Row],[Order Date]])</f>
        <v>42880</v>
      </c>
      <c r="F1344" s="8">
        <f>IF(SalesData[[#This Row],[Ship Date]]&lt;SalesData[[#This Row],[Order Date]], SalesData[[#This Row],[Order Date]], SalesData[[#This Row],[Ship Date]])</f>
        <v>43283</v>
      </c>
      <c r="G1344" s="11">
        <f>SalesData[[#This Row],[Shipdate fixed]] - SalesData[[#This Row],[Orderdate fixed]]</f>
        <v>403</v>
      </c>
      <c r="H1344" s="11">
        <f>YEAR(SalesData[[#This Row],[Orderdate fixed]])</f>
        <v>2017</v>
      </c>
      <c r="I1344" s="11" t="str">
        <f>"Q"&amp;ROUNDUP(MONTH(SalesData[[#This Row],[Orderdate fixed]])/3,0)</f>
        <v>Q2</v>
      </c>
      <c r="J1344" s="8" t="str">
        <f>TEXT(SalesData[[#This Row],[Orderdate fixed]],"mmm")</f>
        <v>May</v>
      </c>
      <c r="K1344" t="s">
        <v>407</v>
      </c>
      <c r="L1344" t="s">
        <v>1696</v>
      </c>
      <c r="M1344" s="14" t="s">
        <v>1697</v>
      </c>
      <c r="N1344" t="s">
        <v>25</v>
      </c>
      <c r="O1344" t="s">
        <v>26</v>
      </c>
      <c r="P1344" t="s">
        <v>158</v>
      </c>
      <c r="Q1344" t="s">
        <v>109</v>
      </c>
      <c r="R1344" s="5">
        <v>10009</v>
      </c>
      <c r="S1344" t="s">
        <v>62</v>
      </c>
      <c r="T1344" t="s">
        <v>658</v>
      </c>
      <c r="U1344" t="s">
        <v>31</v>
      </c>
      <c r="V1344" t="s">
        <v>53</v>
      </c>
      <c r="W1344" t="s">
        <v>659</v>
      </c>
      <c r="X1344" s="9">
        <v>18.84</v>
      </c>
      <c r="Y1344">
        <v>3</v>
      </c>
      <c r="Z1344" s="12">
        <v>0</v>
      </c>
      <c r="AA1344" s="9">
        <v>6.0288000000000004</v>
      </c>
      <c r="AB1344" t="str">
        <f>IF(AND(SalesData[[#This Row],[Profit]]=0,SalesData[[#This Row],[Sales]]&gt;0),"Zero-Profit Order","OK")</f>
        <v>OK</v>
      </c>
      <c r="AC1344" s="9">
        <f>IFERROR(SalesData[[#This Row],[Profit]]/SalesData[[#This Row],[Sales]],0)</f>
        <v>0.32</v>
      </c>
      <c r="AE1344"/>
    </row>
    <row r="1345" spans="1:31" x14ac:dyDescent="0.25">
      <c r="A1345">
        <v>6899</v>
      </c>
      <c r="B1345" t="s">
        <v>3587</v>
      </c>
      <c r="C1345" s="2">
        <v>43279</v>
      </c>
      <c r="D1345" s="13">
        <v>42150</v>
      </c>
      <c r="E1345" s="8">
        <f>IF(SalesData[[#This Row],[Ship Date]]&lt;SalesData[[#This Row],[Order Date]], SalesData[[#This Row],[Ship Date]], SalesData[[#This Row],[Order Date]])</f>
        <v>42150</v>
      </c>
      <c r="F1345" s="8">
        <f>IF(SalesData[[#This Row],[Ship Date]]&lt;SalesData[[#This Row],[Order Date]], SalesData[[#This Row],[Order Date]], SalesData[[#This Row],[Ship Date]])</f>
        <v>43279</v>
      </c>
      <c r="G1345" s="11">
        <f>SalesData[[#This Row],[Shipdate fixed]] - SalesData[[#This Row],[Orderdate fixed]]</f>
        <v>1129</v>
      </c>
      <c r="H1345" s="11">
        <f>YEAR(SalesData[[#This Row],[Orderdate fixed]])</f>
        <v>2015</v>
      </c>
      <c r="I1345" s="11" t="str">
        <f>"Q"&amp;ROUNDUP(MONTH(SalesData[[#This Row],[Orderdate fixed]])/3,0)</f>
        <v>Q2</v>
      </c>
      <c r="J1345" s="8" t="str">
        <f>TEXT(SalesData[[#This Row],[Orderdate fixed]],"mmm")</f>
        <v>May</v>
      </c>
      <c r="K1345" t="s">
        <v>22</v>
      </c>
      <c r="L1345" t="s">
        <v>2825</v>
      </c>
      <c r="M1345" s="14" t="s">
        <v>2826</v>
      </c>
      <c r="N1345" t="s">
        <v>25</v>
      </c>
      <c r="O1345" t="s">
        <v>26</v>
      </c>
      <c r="P1345" t="s">
        <v>3588</v>
      </c>
      <c r="Q1345" t="s">
        <v>121</v>
      </c>
      <c r="R1345" s="5">
        <v>60540</v>
      </c>
      <c r="S1345" t="s">
        <v>84</v>
      </c>
      <c r="T1345" t="s">
        <v>1009</v>
      </c>
      <c r="U1345" t="s">
        <v>31</v>
      </c>
      <c r="V1345" t="s">
        <v>35</v>
      </c>
      <c r="W1345" t="s">
        <v>1010</v>
      </c>
      <c r="X1345" s="9">
        <v>602.65099999999995</v>
      </c>
      <c r="Y1345">
        <v>7</v>
      </c>
      <c r="Z1345" s="12">
        <v>0.3</v>
      </c>
      <c r="AA1345" s="9">
        <v>-163.57669999999999</v>
      </c>
      <c r="AB1345" t="str">
        <f>IF(AND(SalesData[[#This Row],[Profit]]=0,SalesData[[#This Row],[Sales]]&gt;0),"Zero-Profit Order","OK")</f>
        <v>OK</v>
      </c>
      <c r="AC1345" s="9">
        <f>IFERROR(SalesData[[#This Row],[Profit]]/SalesData[[#This Row],[Sales]],0)</f>
        <v>-0.27142857142857141</v>
      </c>
      <c r="AE1345"/>
    </row>
    <row r="1346" spans="1:31" x14ac:dyDescent="0.25">
      <c r="A1346">
        <v>1275</v>
      </c>
      <c r="B1346" t="s">
        <v>1142</v>
      </c>
      <c r="C1346" s="2">
        <v>43291</v>
      </c>
      <c r="D1346" s="13">
        <v>42516</v>
      </c>
      <c r="E1346" s="8">
        <f>IF(SalesData[[#This Row],[Ship Date]]&lt;SalesData[[#This Row],[Order Date]], SalesData[[#This Row],[Ship Date]], SalesData[[#This Row],[Order Date]])</f>
        <v>42516</v>
      </c>
      <c r="F1346" s="8">
        <f>IF(SalesData[[#This Row],[Ship Date]]&lt;SalesData[[#This Row],[Order Date]], SalesData[[#This Row],[Order Date]], SalesData[[#This Row],[Ship Date]])</f>
        <v>43291</v>
      </c>
      <c r="G1346" s="11">
        <f>SalesData[[#This Row],[Shipdate fixed]] - SalesData[[#This Row],[Orderdate fixed]]</f>
        <v>775</v>
      </c>
      <c r="H1346" s="11">
        <f>YEAR(SalesData[[#This Row],[Orderdate fixed]])</f>
        <v>2016</v>
      </c>
      <c r="I1346" s="11" t="str">
        <f>"Q"&amp;ROUNDUP(MONTH(SalesData[[#This Row],[Orderdate fixed]])/3,0)</f>
        <v>Q2</v>
      </c>
      <c r="J1346" s="8" t="str">
        <f>TEXT(SalesData[[#This Row],[Orderdate fixed]],"mmm")</f>
        <v>May</v>
      </c>
      <c r="K1346" t="s">
        <v>407</v>
      </c>
      <c r="L1346" t="s">
        <v>1143</v>
      </c>
      <c r="M1346" s="14" t="s">
        <v>1144</v>
      </c>
      <c r="N1346" t="s">
        <v>25</v>
      </c>
      <c r="O1346" t="s">
        <v>26</v>
      </c>
      <c r="P1346" t="s">
        <v>576</v>
      </c>
      <c r="Q1346" t="s">
        <v>83</v>
      </c>
      <c r="R1346" s="5">
        <v>76106</v>
      </c>
      <c r="S1346" t="s">
        <v>84</v>
      </c>
      <c r="T1346" t="s">
        <v>1145</v>
      </c>
      <c r="U1346" t="s">
        <v>31</v>
      </c>
      <c r="V1346" t="s">
        <v>35</v>
      </c>
      <c r="W1346" t="s">
        <v>1146</v>
      </c>
      <c r="X1346" s="9">
        <v>388.43</v>
      </c>
      <c r="Y1346">
        <v>5</v>
      </c>
      <c r="Z1346" s="12">
        <v>0.3</v>
      </c>
      <c r="AA1346" s="9">
        <v>-88.784000000000006</v>
      </c>
      <c r="AB1346" t="str">
        <f>IF(AND(SalesData[[#This Row],[Profit]]=0,SalesData[[#This Row],[Sales]]&gt;0),"Zero-Profit Order","OK")</f>
        <v>OK</v>
      </c>
      <c r="AC1346" s="9">
        <f>IFERROR(SalesData[[#This Row],[Profit]]/SalesData[[#This Row],[Sales]],0)</f>
        <v>-0.22857142857142859</v>
      </c>
      <c r="AE1346"/>
    </row>
    <row r="1347" spans="1:31" x14ac:dyDescent="0.25">
      <c r="A1347">
        <v>3366</v>
      </c>
      <c r="B1347" t="s">
        <v>2395</v>
      </c>
      <c r="C1347" s="2">
        <v>42535</v>
      </c>
      <c r="D1347" s="13">
        <v>41672</v>
      </c>
      <c r="E1347" s="8">
        <f>IF(SalesData[[#This Row],[Ship Date]]&lt;SalesData[[#This Row],[Order Date]], SalesData[[#This Row],[Ship Date]], SalesData[[#This Row],[Order Date]])</f>
        <v>41672</v>
      </c>
      <c r="F1347" s="8">
        <f>IF(SalesData[[#This Row],[Ship Date]]&lt;SalesData[[#This Row],[Order Date]], SalesData[[#This Row],[Order Date]], SalesData[[#This Row],[Ship Date]])</f>
        <v>42535</v>
      </c>
      <c r="G1347" s="11">
        <f>SalesData[[#This Row],[Shipdate fixed]] - SalesData[[#This Row],[Orderdate fixed]]</f>
        <v>863</v>
      </c>
      <c r="H1347" s="11">
        <f>YEAR(SalesData[[#This Row],[Orderdate fixed]])</f>
        <v>2014</v>
      </c>
      <c r="I1347" s="11" t="str">
        <f>"Q"&amp;ROUNDUP(MONTH(SalesData[[#This Row],[Orderdate fixed]])/3,0)</f>
        <v>Q1</v>
      </c>
      <c r="J1347" s="8" t="str">
        <f>TEXT(SalesData[[#This Row],[Orderdate fixed]],"mmm")</f>
        <v>Feb</v>
      </c>
      <c r="K1347" t="s">
        <v>78</v>
      </c>
      <c r="L1347" t="s">
        <v>2396</v>
      </c>
      <c r="M1347" s="14" t="s">
        <v>2397</v>
      </c>
      <c r="N1347" t="s">
        <v>25</v>
      </c>
      <c r="O1347" t="s">
        <v>26</v>
      </c>
      <c r="P1347" t="s">
        <v>2398</v>
      </c>
      <c r="Q1347" t="s">
        <v>50</v>
      </c>
      <c r="R1347" s="5">
        <v>92691</v>
      </c>
      <c r="S1347" t="s">
        <v>51</v>
      </c>
      <c r="T1347" t="s">
        <v>1437</v>
      </c>
      <c r="U1347" t="s">
        <v>31</v>
      </c>
      <c r="V1347" t="s">
        <v>32</v>
      </c>
      <c r="W1347" t="s">
        <v>1438</v>
      </c>
      <c r="X1347" s="9">
        <v>290.666</v>
      </c>
      <c r="Y1347">
        <v>2</v>
      </c>
      <c r="Z1347" s="12">
        <v>0.15</v>
      </c>
      <c r="AA1347" s="9">
        <v>3.4196</v>
      </c>
      <c r="AB1347" t="str">
        <f>IF(AND(SalesData[[#This Row],[Profit]]=0,SalesData[[#This Row],[Sales]]&gt;0),"Zero-Profit Order","OK")</f>
        <v>OK</v>
      </c>
      <c r="AC1347" s="9">
        <f>IFERROR(SalesData[[#This Row],[Profit]]/SalesData[[#This Row],[Sales]],0)</f>
        <v>1.1764705882352941E-2</v>
      </c>
      <c r="AE1347"/>
    </row>
    <row r="1348" spans="1:31" x14ac:dyDescent="0.25">
      <c r="A1348">
        <v>5540</v>
      </c>
      <c r="B1348" t="s">
        <v>3168</v>
      </c>
      <c r="C1348" s="2">
        <v>43275</v>
      </c>
      <c r="D1348" s="13">
        <v>42881</v>
      </c>
      <c r="E1348" s="8">
        <f>IF(SalesData[[#This Row],[Ship Date]]&lt;SalesData[[#This Row],[Order Date]], SalesData[[#This Row],[Ship Date]], SalesData[[#This Row],[Order Date]])</f>
        <v>42881</v>
      </c>
      <c r="F1348" s="8">
        <f>IF(SalesData[[#This Row],[Ship Date]]&lt;SalesData[[#This Row],[Order Date]], SalesData[[#This Row],[Order Date]], SalesData[[#This Row],[Ship Date]])</f>
        <v>43275</v>
      </c>
      <c r="G1348" s="11">
        <f>SalesData[[#This Row],[Shipdate fixed]] - SalesData[[#This Row],[Orderdate fixed]]</f>
        <v>394</v>
      </c>
      <c r="H1348" s="11">
        <f>YEAR(SalesData[[#This Row],[Orderdate fixed]])</f>
        <v>2017</v>
      </c>
      <c r="I1348" s="11" t="str">
        <f>"Q"&amp;ROUNDUP(MONTH(SalesData[[#This Row],[Orderdate fixed]])/3,0)</f>
        <v>Q2</v>
      </c>
      <c r="J1348" s="8" t="str">
        <f>TEXT(SalesData[[#This Row],[Orderdate fixed]],"mmm")</f>
        <v>May</v>
      </c>
      <c r="K1348" t="s">
        <v>38</v>
      </c>
      <c r="L1348" t="s">
        <v>774</v>
      </c>
      <c r="M1348" s="14" t="s">
        <v>775</v>
      </c>
      <c r="N1348" t="s">
        <v>25</v>
      </c>
      <c r="O1348" t="s">
        <v>26</v>
      </c>
      <c r="P1348" t="s">
        <v>120</v>
      </c>
      <c r="Q1348" t="s">
        <v>121</v>
      </c>
      <c r="R1348" s="5">
        <v>60653</v>
      </c>
      <c r="S1348" t="s">
        <v>84</v>
      </c>
      <c r="T1348" t="s">
        <v>129</v>
      </c>
      <c r="U1348" t="s">
        <v>31</v>
      </c>
      <c r="V1348" t="s">
        <v>35</v>
      </c>
      <c r="W1348" t="s">
        <v>130</v>
      </c>
      <c r="X1348" s="9">
        <v>181.98599999999999</v>
      </c>
      <c r="Y1348">
        <v>2</v>
      </c>
      <c r="Z1348" s="12">
        <v>0.3</v>
      </c>
      <c r="AA1348" s="9">
        <v>-54.595799999999997</v>
      </c>
      <c r="AB1348" t="str">
        <f>IF(AND(SalesData[[#This Row],[Profit]]=0,SalesData[[#This Row],[Sales]]&gt;0),"Zero-Profit Order","OK")</f>
        <v>OK</v>
      </c>
      <c r="AC1348" s="9">
        <f>IFERROR(SalesData[[#This Row],[Profit]]/SalesData[[#This Row],[Sales]],0)</f>
        <v>-0.3</v>
      </c>
      <c r="AE1348"/>
    </row>
    <row r="1349" spans="1:31" x14ac:dyDescent="0.25">
      <c r="A1349">
        <v>4515</v>
      </c>
      <c r="B1349" t="s">
        <v>2828</v>
      </c>
      <c r="C1349" s="2">
        <v>42617</v>
      </c>
      <c r="D1349" s="13">
        <v>42380</v>
      </c>
      <c r="E1349" s="8">
        <f>IF(SalesData[[#This Row],[Ship Date]]&lt;SalesData[[#This Row],[Order Date]], SalesData[[#This Row],[Ship Date]], SalesData[[#This Row],[Order Date]])</f>
        <v>42380</v>
      </c>
      <c r="F1349" s="8">
        <f>IF(SalesData[[#This Row],[Ship Date]]&lt;SalesData[[#This Row],[Order Date]], SalesData[[#This Row],[Order Date]], SalesData[[#This Row],[Ship Date]])</f>
        <v>42617</v>
      </c>
      <c r="G1349" s="11">
        <f>SalesData[[#This Row],[Shipdate fixed]] - SalesData[[#This Row],[Orderdate fixed]]</f>
        <v>237</v>
      </c>
      <c r="H1349" s="11">
        <f>YEAR(SalesData[[#This Row],[Orderdate fixed]])</f>
        <v>2016</v>
      </c>
      <c r="I1349" s="11" t="str">
        <f>"Q"&amp;ROUNDUP(MONTH(SalesData[[#This Row],[Orderdate fixed]])/3,0)</f>
        <v>Q1</v>
      </c>
      <c r="J1349" s="8" t="str">
        <f>TEXT(SalesData[[#This Row],[Orderdate fixed]],"mmm")</f>
        <v>Jan</v>
      </c>
      <c r="K1349" t="s">
        <v>22</v>
      </c>
      <c r="L1349" t="s">
        <v>2829</v>
      </c>
      <c r="M1349" s="14" t="s">
        <v>2830</v>
      </c>
      <c r="N1349" t="s">
        <v>25</v>
      </c>
      <c r="O1349" t="s">
        <v>26</v>
      </c>
      <c r="P1349" t="s">
        <v>2831</v>
      </c>
      <c r="Q1349" t="s">
        <v>697</v>
      </c>
      <c r="R1349" s="5">
        <v>23666</v>
      </c>
      <c r="S1349" t="s">
        <v>29</v>
      </c>
      <c r="T1349" t="s">
        <v>1287</v>
      </c>
      <c r="U1349" t="s">
        <v>31</v>
      </c>
      <c r="V1349" t="s">
        <v>35</v>
      </c>
      <c r="W1349" t="s">
        <v>1288</v>
      </c>
      <c r="X1349" s="9">
        <v>290.98</v>
      </c>
      <c r="Y1349">
        <v>1</v>
      </c>
      <c r="Z1349" s="12">
        <v>0</v>
      </c>
      <c r="AA1349" s="9">
        <v>75.654799999999994</v>
      </c>
      <c r="AB1349" t="str">
        <f>IF(AND(SalesData[[#This Row],[Profit]]=0,SalesData[[#This Row],[Sales]]&gt;0),"Zero-Profit Order","OK")</f>
        <v>OK</v>
      </c>
      <c r="AC1349" s="9">
        <f>IFERROR(SalesData[[#This Row],[Profit]]/SalesData[[#This Row],[Sales]],0)</f>
        <v>0.25999999999999995</v>
      </c>
      <c r="AE1349"/>
    </row>
    <row r="1350" spans="1:31" x14ac:dyDescent="0.25">
      <c r="A1350">
        <v>989</v>
      </c>
      <c r="B1350" t="s">
        <v>930</v>
      </c>
      <c r="C1350" s="2">
        <v>43273</v>
      </c>
      <c r="D1350" s="13">
        <v>42881</v>
      </c>
      <c r="E1350" s="8">
        <f>IF(SalesData[[#This Row],[Ship Date]]&lt;SalesData[[#This Row],[Order Date]], SalesData[[#This Row],[Ship Date]], SalesData[[#This Row],[Order Date]])</f>
        <v>42881</v>
      </c>
      <c r="F1350" s="8">
        <f>IF(SalesData[[#This Row],[Ship Date]]&lt;SalesData[[#This Row],[Order Date]], SalesData[[#This Row],[Order Date]], SalesData[[#This Row],[Ship Date]])</f>
        <v>43273</v>
      </c>
      <c r="G1350" s="11">
        <f>SalesData[[#This Row],[Shipdate fixed]] - SalesData[[#This Row],[Orderdate fixed]]</f>
        <v>392</v>
      </c>
      <c r="H1350" s="11">
        <f>YEAR(SalesData[[#This Row],[Orderdate fixed]])</f>
        <v>2017</v>
      </c>
      <c r="I1350" s="11" t="str">
        <f>"Q"&amp;ROUNDUP(MONTH(SalesData[[#This Row],[Orderdate fixed]])/3,0)</f>
        <v>Q2</v>
      </c>
      <c r="J1350" s="8" t="str">
        <f>TEXT(SalesData[[#This Row],[Orderdate fixed]],"mmm")</f>
        <v>May</v>
      </c>
      <c r="K1350" t="s">
        <v>38</v>
      </c>
      <c r="L1350" t="s">
        <v>931</v>
      </c>
      <c r="M1350" s="14" t="s">
        <v>932</v>
      </c>
      <c r="N1350" t="s">
        <v>81</v>
      </c>
      <c r="O1350" t="s">
        <v>26</v>
      </c>
      <c r="P1350" t="s">
        <v>933</v>
      </c>
      <c r="Q1350" t="s">
        <v>109</v>
      </c>
      <c r="R1350" s="5">
        <v>13021</v>
      </c>
      <c r="S1350" t="s">
        <v>62</v>
      </c>
      <c r="T1350" t="s">
        <v>698</v>
      </c>
      <c r="U1350" t="s">
        <v>31</v>
      </c>
      <c r="V1350" t="s">
        <v>53</v>
      </c>
      <c r="W1350" t="s">
        <v>699</v>
      </c>
      <c r="X1350" s="9">
        <v>520.04999999999995</v>
      </c>
      <c r="Y1350">
        <v>5</v>
      </c>
      <c r="Z1350" s="12">
        <v>0</v>
      </c>
      <c r="AA1350" s="9">
        <v>72.807000000000002</v>
      </c>
      <c r="AB1350" t="str">
        <f>IF(AND(SalesData[[#This Row],[Profit]]=0,SalesData[[#This Row],[Sales]]&gt;0),"Zero-Profit Order","OK")</f>
        <v>OK</v>
      </c>
      <c r="AC1350" s="9">
        <f>IFERROR(SalesData[[#This Row],[Profit]]/SalesData[[#This Row],[Sales]],0)</f>
        <v>0.14000000000000001</v>
      </c>
      <c r="AE1350"/>
    </row>
    <row r="1351" spans="1:31" x14ac:dyDescent="0.25">
      <c r="A1351">
        <v>747</v>
      </c>
      <c r="B1351" t="s">
        <v>750</v>
      </c>
      <c r="C1351" s="2">
        <v>43294</v>
      </c>
      <c r="D1351" s="13">
        <v>41786</v>
      </c>
      <c r="E1351" s="8">
        <f>IF(SalesData[[#This Row],[Ship Date]]&lt;SalesData[[#This Row],[Order Date]], SalesData[[#This Row],[Ship Date]], SalesData[[#This Row],[Order Date]])</f>
        <v>41786</v>
      </c>
      <c r="F1351" s="8">
        <f>IF(SalesData[[#This Row],[Ship Date]]&lt;SalesData[[#This Row],[Order Date]], SalesData[[#This Row],[Order Date]], SalesData[[#This Row],[Ship Date]])</f>
        <v>43294</v>
      </c>
      <c r="G1351" s="11">
        <f>SalesData[[#This Row],[Shipdate fixed]] - SalesData[[#This Row],[Orderdate fixed]]</f>
        <v>1508</v>
      </c>
      <c r="H1351" s="11">
        <f>YEAR(SalesData[[#This Row],[Orderdate fixed]])</f>
        <v>2014</v>
      </c>
      <c r="I1351" s="11" t="str">
        <f>"Q"&amp;ROUNDUP(MONTH(SalesData[[#This Row],[Orderdate fixed]])/3,0)</f>
        <v>Q2</v>
      </c>
      <c r="J1351" s="8" t="str">
        <f>TEXT(SalesData[[#This Row],[Orderdate fixed]],"mmm")</f>
        <v>May</v>
      </c>
      <c r="K1351" t="s">
        <v>407</v>
      </c>
      <c r="L1351" t="s">
        <v>751</v>
      </c>
      <c r="M1351" s="14" t="s">
        <v>752</v>
      </c>
      <c r="N1351" t="s">
        <v>81</v>
      </c>
      <c r="O1351" t="s">
        <v>26</v>
      </c>
      <c r="P1351" t="s">
        <v>620</v>
      </c>
      <c r="Q1351" t="s">
        <v>50</v>
      </c>
      <c r="R1351" s="5">
        <v>92105</v>
      </c>
      <c r="S1351" t="s">
        <v>51</v>
      </c>
      <c r="T1351" t="s">
        <v>299</v>
      </c>
      <c r="U1351" t="s">
        <v>31</v>
      </c>
      <c r="V1351" t="s">
        <v>44</v>
      </c>
      <c r="W1351" t="s">
        <v>300</v>
      </c>
      <c r="X1351" s="9">
        <v>567.12</v>
      </c>
      <c r="Y1351">
        <v>10</v>
      </c>
      <c r="Z1351" s="12">
        <v>0.2</v>
      </c>
      <c r="AA1351" s="9">
        <v>-28.356000000000002</v>
      </c>
      <c r="AB1351" t="str">
        <f>IF(AND(SalesData[[#This Row],[Profit]]=0,SalesData[[#This Row],[Sales]]&gt;0),"Zero-Profit Order","OK")</f>
        <v>OK</v>
      </c>
      <c r="AC1351" s="9">
        <f>IFERROR(SalesData[[#This Row],[Profit]]/SalesData[[#This Row],[Sales]],0)</f>
        <v>-0.05</v>
      </c>
      <c r="AE1351"/>
    </row>
    <row r="1352" spans="1:31" x14ac:dyDescent="0.25">
      <c r="A1352">
        <v>6227</v>
      </c>
      <c r="B1352" t="s">
        <v>3392</v>
      </c>
      <c r="C1352" s="2">
        <v>41884</v>
      </c>
      <c r="D1352" s="13">
        <v>42257</v>
      </c>
      <c r="E1352" s="8">
        <f>IF(SalesData[[#This Row],[Ship Date]]&lt;SalesData[[#This Row],[Order Date]], SalesData[[#This Row],[Ship Date]], SalesData[[#This Row],[Order Date]])</f>
        <v>41884</v>
      </c>
      <c r="F1352" s="8">
        <f>IF(SalesData[[#This Row],[Ship Date]]&lt;SalesData[[#This Row],[Order Date]], SalesData[[#This Row],[Order Date]], SalesData[[#This Row],[Ship Date]])</f>
        <v>42257</v>
      </c>
      <c r="G1352" s="11">
        <f>SalesData[[#This Row],[Shipdate fixed]] - SalesData[[#This Row],[Orderdate fixed]]</f>
        <v>373</v>
      </c>
      <c r="H1352" s="11">
        <f>YEAR(SalesData[[#This Row],[Orderdate fixed]])</f>
        <v>2014</v>
      </c>
      <c r="I1352" s="11" t="str">
        <f>"Q"&amp;ROUNDUP(MONTH(SalesData[[#This Row],[Orderdate fixed]])/3,0)</f>
        <v>Q3</v>
      </c>
      <c r="J1352" s="8" t="str">
        <f>TEXT(SalesData[[#This Row],[Orderdate fixed]],"mmm")</f>
        <v>Sep</v>
      </c>
      <c r="K1352" t="s">
        <v>38</v>
      </c>
      <c r="L1352" t="s">
        <v>2854</v>
      </c>
      <c r="M1352" s="14" t="s">
        <v>2855</v>
      </c>
      <c r="N1352" t="s">
        <v>25</v>
      </c>
      <c r="O1352" t="s">
        <v>26</v>
      </c>
      <c r="P1352" t="s">
        <v>3379</v>
      </c>
      <c r="Q1352" t="s">
        <v>1498</v>
      </c>
      <c r="R1352" s="5">
        <v>97206</v>
      </c>
      <c r="S1352" t="s">
        <v>51</v>
      </c>
      <c r="T1352" t="s">
        <v>2161</v>
      </c>
      <c r="U1352" t="s">
        <v>31</v>
      </c>
      <c r="V1352" t="s">
        <v>35</v>
      </c>
      <c r="W1352" t="s">
        <v>2162</v>
      </c>
      <c r="X1352" s="9">
        <v>291.16800000000001</v>
      </c>
      <c r="Y1352">
        <v>4</v>
      </c>
      <c r="Z1352" s="12">
        <v>0.2</v>
      </c>
      <c r="AA1352" s="9">
        <v>-14.558400000000001</v>
      </c>
      <c r="AB1352" t="str">
        <f>IF(AND(SalesData[[#This Row],[Profit]]=0,SalesData[[#This Row],[Sales]]&gt;0),"Zero-Profit Order","OK")</f>
        <v>OK</v>
      </c>
      <c r="AC1352" s="9">
        <f>IFERROR(SalesData[[#This Row],[Profit]]/SalesData[[#This Row],[Sales]],0)</f>
        <v>-0.05</v>
      </c>
      <c r="AE1352"/>
    </row>
    <row r="1353" spans="1:31" x14ac:dyDescent="0.25">
      <c r="A1353">
        <v>1937</v>
      </c>
      <c r="B1353" t="s">
        <v>1586</v>
      </c>
      <c r="C1353" s="2">
        <v>43281</v>
      </c>
      <c r="D1353" s="13">
        <v>42151</v>
      </c>
      <c r="E1353" s="8">
        <f>IF(SalesData[[#This Row],[Ship Date]]&lt;SalesData[[#This Row],[Order Date]], SalesData[[#This Row],[Ship Date]], SalesData[[#This Row],[Order Date]])</f>
        <v>42151</v>
      </c>
      <c r="F1353" s="8">
        <f>IF(SalesData[[#This Row],[Ship Date]]&lt;SalesData[[#This Row],[Order Date]], SalesData[[#This Row],[Order Date]], SalesData[[#This Row],[Ship Date]])</f>
        <v>43281</v>
      </c>
      <c r="G1353" s="11">
        <f>SalesData[[#This Row],[Shipdate fixed]] - SalesData[[#This Row],[Orderdate fixed]]</f>
        <v>1130</v>
      </c>
      <c r="H1353" s="11">
        <f>YEAR(SalesData[[#This Row],[Orderdate fixed]])</f>
        <v>2015</v>
      </c>
      <c r="I1353" s="11" t="str">
        <f>"Q"&amp;ROUNDUP(MONTH(SalesData[[#This Row],[Orderdate fixed]])/3,0)</f>
        <v>Q2</v>
      </c>
      <c r="J1353" s="8" t="str">
        <f>TEXT(SalesData[[#This Row],[Orderdate fixed]],"mmm")</f>
        <v>May</v>
      </c>
      <c r="K1353" t="s">
        <v>22</v>
      </c>
      <c r="L1353" t="s">
        <v>1587</v>
      </c>
      <c r="M1353" s="14" t="s">
        <v>1588</v>
      </c>
      <c r="N1353" t="s">
        <v>90</v>
      </c>
      <c r="O1353" t="s">
        <v>26</v>
      </c>
      <c r="P1353" t="s">
        <v>310</v>
      </c>
      <c r="Q1353" t="s">
        <v>50</v>
      </c>
      <c r="R1353" s="5">
        <v>94109</v>
      </c>
      <c r="S1353" t="s">
        <v>51</v>
      </c>
      <c r="T1353" t="s">
        <v>1080</v>
      </c>
      <c r="U1353" t="s">
        <v>31</v>
      </c>
      <c r="V1353" t="s">
        <v>53</v>
      </c>
      <c r="W1353" t="s">
        <v>1081</v>
      </c>
      <c r="X1353" s="9">
        <v>14.73</v>
      </c>
      <c r="Y1353">
        <v>3</v>
      </c>
      <c r="Z1353" s="12">
        <v>0</v>
      </c>
      <c r="AA1353" s="9">
        <v>4.8609</v>
      </c>
      <c r="AB1353" t="str">
        <f>IF(AND(SalesData[[#This Row],[Profit]]=0,SalesData[[#This Row],[Sales]]&gt;0),"Zero-Profit Order","OK")</f>
        <v>OK</v>
      </c>
      <c r="AC1353" s="9">
        <f>IFERROR(SalesData[[#This Row],[Profit]]/SalesData[[#This Row],[Sales]],0)</f>
        <v>0.33</v>
      </c>
      <c r="AE1353"/>
    </row>
    <row r="1354" spans="1:31" x14ac:dyDescent="0.25">
      <c r="A1354">
        <v>7626</v>
      </c>
      <c r="B1354" t="s">
        <v>3787</v>
      </c>
      <c r="C1354" s="2">
        <v>43276</v>
      </c>
      <c r="D1354" s="13">
        <v>42151</v>
      </c>
      <c r="E1354" s="8">
        <f>IF(SalesData[[#This Row],[Ship Date]]&lt;SalesData[[#This Row],[Order Date]], SalesData[[#This Row],[Ship Date]], SalesData[[#This Row],[Order Date]])</f>
        <v>42151</v>
      </c>
      <c r="F1354" s="8">
        <f>IF(SalesData[[#This Row],[Ship Date]]&lt;SalesData[[#This Row],[Order Date]], SalesData[[#This Row],[Order Date]], SalesData[[#This Row],[Ship Date]])</f>
        <v>43276</v>
      </c>
      <c r="G1354" s="11">
        <f>SalesData[[#This Row],[Shipdate fixed]] - SalesData[[#This Row],[Orderdate fixed]]</f>
        <v>1125</v>
      </c>
      <c r="H1354" s="11">
        <f>YEAR(SalesData[[#This Row],[Orderdate fixed]])</f>
        <v>2015</v>
      </c>
      <c r="I1354" s="11" t="str">
        <f>"Q"&amp;ROUNDUP(MONTH(SalesData[[#This Row],[Orderdate fixed]])/3,0)</f>
        <v>Q2</v>
      </c>
      <c r="J1354" s="8" t="str">
        <f>TEXT(SalesData[[#This Row],[Orderdate fixed]],"mmm")</f>
        <v>May</v>
      </c>
      <c r="K1354" t="s">
        <v>22</v>
      </c>
      <c r="L1354" t="s">
        <v>374</v>
      </c>
      <c r="M1354" s="14" t="s">
        <v>375</v>
      </c>
      <c r="N1354" t="s">
        <v>90</v>
      </c>
      <c r="O1354" t="s">
        <v>26</v>
      </c>
      <c r="P1354" t="s">
        <v>271</v>
      </c>
      <c r="Q1354" t="s">
        <v>272</v>
      </c>
      <c r="R1354" s="5">
        <v>48234</v>
      </c>
      <c r="S1354" t="s">
        <v>84</v>
      </c>
      <c r="T1354" t="s">
        <v>1128</v>
      </c>
      <c r="U1354" t="s">
        <v>31</v>
      </c>
      <c r="V1354" t="s">
        <v>53</v>
      </c>
      <c r="W1354" t="s">
        <v>1129</v>
      </c>
      <c r="X1354" s="9">
        <v>75.33</v>
      </c>
      <c r="Y1354">
        <v>9</v>
      </c>
      <c r="Z1354" s="12">
        <v>0</v>
      </c>
      <c r="AA1354" s="9">
        <v>19.585799999999999</v>
      </c>
      <c r="AB1354" t="str">
        <f>IF(AND(SalesData[[#This Row],[Profit]]=0,SalesData[[#This Row],[Sales]]&gt;0),"Zero-Profit Order","OK")</f>
        <v>OK</v>
      </c>
      <c r="AC1354" s="9">
        <f>IFERROR(SalesData[[#This Row],[Profit]]/SalesData[[#This Row],[Sales]],0)</f>
        <v>0.26</v>
      </c>
      <c r="AE1354"/>
    </row>
    <row r="1355" spans="1:31" x14ac:dyDescent="0.25">
      <c r="A1355">
        <v>1330</v>
      </c>
      <c r="B1355" t="s">
        <v>1176</v>
      </c>
      <c r="C1355" s="2">
        <v>43277</v>
      </c>
      <c r="D1355" s="13">
        <v>42517</v>
      </c>
      <c r="E1355" s="8">
        <f>IF(SalesData[[#This Row],[Ship Date]]&lt;SalesData[[#This Row],[Order Date]], SalesData[[#This Row],[Ship Date]], SalesData[[#This Row],[Order Date]])</f>
        <v>42517</v>
      </c>
      <c r="F1355" s="8">
        <f>IF(SalesData[[#This Row],[Ship Date]]&lt;SalesData[[#This Row],[Order Date]], SalesData[[#This Row],[Order Date]], SalesData[[#This Row],[Ship Date]])</f>
        <v>43277</v>
      </c>
      <c r="G1355" s="11">
        <f>SalesData[[#This Row],[Shipdate fixed]] - SalesData[[#This Row],[Orderdate fixed]]</f>
        <v>760</v>
      </c>
      <c r="H1355" s="11">
        <f>YEAR(SalesData[[#This Row],[Orderdate fixed]])</f>
        <v>2016</v>
      </c>
      <c r="I1355" s="11" t="str">
        <f>"Q"&amp;ROUNDUP(MONTH(SalesData[[#This Row],[Orderdate fixed]])/3,0)</f>
        <v>Q2</v>
      </c>
      <c r="J1355" s="8" t="str">
        <f>TEXT(SalesData[[#This Row],[Orderdate fixed]],"mmm")</f>
        <v>May</v>
      </c>
      <c r="K1355" t="s">
        <v>38</v>
      </c>
      <c r="L1355" t="s">
        <v>1177</v>
      </c>
      <c r="M1355" s="14" t="s">
        <v>1178</v>
      </c>
      <c r="N1355" t="s">
        <v>25</v>
      </c>
      <c r="O1355" t="s">
        <v>26</v>
      </c>
      <c r="P1355" t="s">
        <v>310</v>
      </c>
      <c r="Q1355" t="s">
        <v>50</v>
      </c>
      <c r="R1355" s="5">
        <v>94109</v>
      </c>
      <c r="S1355" t="s">
        <v>51</v>
      </c>
      <c r="T1355" t="s">
        <v>1109</v>
      </c>
      <c r="U1355" t="s">
        <v>31</v>
      </c>
      <c r="V1355" t="s">
        <v>53</v>
      </c>
      <c r="W1355" t="s">
        <v>1110</v>
      </c>
      <c r="X1355" s="9">
        <v>37.049999999999997</v>
      </c>
      <c r="Y1355">
        <v>3</v>
      </c>
      <c r="Z1355" s="12">
        <v>0</v>
      </c>
      <c r="AA1355" s="9">
        <v>16.302</v>
      </c>
      <c r="AB1355" t="str">
        <f>IF(AND(SalesData[[#This Row],[Profit]]=0,SalesData[[#This Row],[Sales]]&gt;0),"Zero-Profit Order","OK")</f>
        <v>OK</v>
      </c>
      <c r="AC1355" s="9">
        <f>IFERROR(SalesData[[#This Row],[Profit]]/SalesData[[#This Row],[Sales]],0)</f>
        <v>0.44</v>
      </c>
      <c r="AE1355"/>
    </row>
    <row r="1356" spans="1:31" x14ac:dyDescent="0.25">
      <c r="A1356">
        <v>1763</v>
      </c>
      <c r="B1356" t="s">
        <v>1452</v>
      </c>
      <c r="C1356" s="2">
        <v>41880</v>
      </c>
      <c r="D1356" s="13">
        <v>42256</v>
      </c>
      <c r="E1356" s="8">
        <f>IF(SalesData[[#This Row],[Ship Date]]&lt;SalesData[[#This Row],[Order Date]], SalesData[[#This Row],[Ship Date]], SalesData[[#This Row],[Order Date]])</f>
        <v>41880</v>
      </c>
      <c r="F1356" s="8">
        <f>IF(SalesData[[#This Row],[Ship Date]]&lt;SalesData[[#This Row],[Order Date]], SalesData[[#This Row],[Order Date]], SalesData[[#This Row],[Ship Date]])</f>
        <v>42256</v>
      </c>
      <c r="G1356" s="11">
        <f>SalesData[[#This Row],[Shipdate fixed]] - SalesData[[#This Row],[Orderdate fixed]]</f>
        <v>376</v>
      </c>
      <c r="H1356" s="11">
        <f>YEAR(SalesData[[#This Row],[Orderdate fixed]])</f>
        <v>2014</v>
      </c>
      <c r="I1356" s="11" t="str">
        <f>"Q"&amp;ROUNDUP(MONTH(SalesData[[#This Row],[Orderdate fixed]])/3,0)</f>
        <v>Q3</v>
      </c>
      <c r="J1356" s="8" t="str">
        <f>TEXT(SalesData[[#This Row],[Orderdate fixed]],"mmm")</f>
        <v>Aug</v>
      </c>
      <c r="K1356" t="s">
        <v>38</v>
      </c>
      <c r="L1356" t="s">
        <v>1453</v>
      </c>
      <c r="M1356" s="14" t="s">
        <v>1454</v>
      </c>
      <c r="N1356" t="s">
        <v>25</v>
      </c>
      <c r="O1356" t="s">
        <v>26</v>
      </c>
      <c r="P1356" t="s">
        <v>620</v>
      </c>
      <c r="Q1356" t="s">
        <v>50</v>
      </c>
      <c r="R1356" s="5">
        <v>92105</v>
      </c>
      <c r="S1356" t="s">
        <v>51</v>
      </c>
      <c r="T1356" t="s">
        <v>1457</v>
      </c>
      <c r="U1356" t="s">
        <v>31</v>
      </c>
      <c r="V1356" t="s">
        <v>32</v>
      </c>
      <c r="W1356" t="s">
        <v>1458</v>
      </c>
      <c r="X1356" s="9">
        <v>293.19900000000001</v>
      </c>
      <c r="Y1356">
        <v>3</v>
      </c>
      <c r="Z1356" s="12">
        <v>0.15</v>
      </c>
      <c r="AA1356" s="9">
        <v>-20.696400000000001</v>
      </c>
      <c r="AB1356" t="str">
        <f>IF(AND(SalesData[[#This Row],[Profit]]=0,SalesData[[#This Row],[Sales]]&gt;0),"Zero-Profit Order","OK")</f>
        <v>OK</v>
      </c>
      <c r="AC1356" s="9">
        <f>IFERROR(SalesData[[#This Row],[Profit]]/SalesData[[#This Row],[Sales]],0)</f>
        <v>-7.0588235294117646E-2</v>
      </c>
      <c r="AE1356"/>
    </row>
    <row r="1357" spans="1:31" x14ac:dyDescent="0.25">
      <c r="A1357">
        <v>2442</v>
      </c>
      <c r="B1357" t="s">
        <v>1886</v>
      </c>
      <c r="C1357" s="2">
        <v>43274</v>
      </c>
      <c r="D1357" s="13">
        <v>42517</v>
      </c>
      <c r="E1357" s="8">
        <f>IF(SalesData[[#This Row],[Ship Date]]&lt;SalesData[[#This Row],[Order Date]], SalesData[[#This Row],[Ship Date]], SalesData[[#This Row],[Order Date]])</f>
        <v>42517</v>
      </c>
      <c r="F1357" s="8">
        <f>IF(SalesData[[#This Row],[Ship Date]]&lt;SalesData[[#This Row],[Order Date]], SalesData[[#This Row],[Order Date]], SalesData[[#This Row],[Ship Date]])</f>
        <v>43274</v>
      </c>
      <c r="G1357" s="11">
        <f>SalesData[[#This Row],[Shipdate fixed]] - SalesData[[#This Row],[Orderdate fixed]]</f>
        <v>757</v>
      </c>
      <c r="H1357" s="11">
        <f>YEAR(SalesData[[#This Row],[Orderdate fixed]])</f>
        <v>2016</v>
      </c>
      <c r="I1357" s="11" t="str">
        <f>"Q"&amp;ROUNDUP(MONTH(SalesData[[#This Row],[Orderdate fixed]])/3,0)</f>
        <v>Q2</v>
      </c>
      <c r="J1357" s="8" t="str">
        <f>TEXT(SalesData[[#This Row],[Orderdate fixed]],"mmm")</f>
        <v>May</v>
      </c>
      <c r="K1357" t="s">
        <v>38</v>
      </c>
      <c r="L1357" t="s">
        <v>1714</v>
      </c>
      <c r="M1357" s="14" t="s">
        <v>1715</v>
      </c>
      <c r="N1357" t="s">
        <v>25</v>
      </c>
      <c r="O1357" t="s">
        <v>26</v>
      </c>
      <c r="P1357" t="s">
        <v>1887</v>
      </c>
      <c r="Q1357" t="s">
        <v>344</v>
      </c>
      <c r="R1357" s="5">
        <v>7055</v>
      </c>
      <c r="S1357" t="s">
        <v>62</v>
      </c>
      <c r="T1357" t="s">
        <v>273</v>
      </c>
      <c r="U1357" t="s">
        <v>31</v>
      </c>
      <c r="V1357" t="s">
        <v>44</v>
      </c>
      <c r="W1357" t="s">
        <v>274</v>
      </c>
      <c r="X1357" s="9">
        <v>174.286</v>
      </c>
      <c r="Y1357">
        <v>2</v>
      </c>
      <c r="Z1357" s="12">
        <v>0.3</v>
      </c>
      <c r="AA1357" s="9">
        <v>-19.918399999999998</v>
      </c>
      <c r="AB1357" t="str">
        <f>IF(AND(SalesData[[#This Row],[Profit]]=0,SalesData[[#This Row],[Sales]]&gt;0),"Zero-Profit Order","OK")</f>
        <v>OK</v>
      </c>
      <c r="AC1357" s="9">
        <f>IFERROR(SalesData[[#This Row],[Profit]]/SalesData[[#This Row],[Sales]],0)</f>
        <v>-0.11428571428571428</v>
      </c>
      <c r="AE1357"/>
    </row>
    <row r="1358" spans="1:31" x14ac:dyDescent="0.25">
      <c r="A1358">
        <v>2821</v>
      </c>
      <c r="B1358" t="s">
        <v>2096</v>
      </c>
      <c r="C1358" s="2">
        <v>42080</v>
      </c>
      <c r="D1358" s="13">
        <v>42587</v>
      </c>
      <c r="E1358" s="8">
        <f>IF(SalesData[[#This Row],[Ship Date]]&lt;SalesData[[#This Row],[Order Date]], SalesData[[#This Row],[Ship Date]], SalesData[[#This Row],[Order Date]])</f>
        <v>42080</v>
      </c>
      <c r="F1358" s="8">
        <f>IF(SalesData[[#This Row],[Ship Date]]&lt;SalesData[[#This Row],[Order Date]], SalesData[[#This Row],[Order Date]], SalesData[[#This Row],[Ship Date]])</f>
        <v>42587</v>
      </c>
      <c r="G1358" s="11">
        <f>SalesData[[#This Row],[Shipdate fixed]] - SalesData[[#This Row],[Orderdate fixed]]</f>
        <v>507</v>
      </c>
      <c r="H1358" s="11">
        <f>YEAR(SalesData[[#This Row],[Orderdate fixed]])</f>
        <v>2015</v>
      </c>
      <c r="I1358" s="11" t="str">
        <f>"Q"&amp;ROUNDUP(MONTH(SalesData[[#This Row],[Orderdate fixed]])/3,0)</f>
        <v>Q1</v>
      </c>
      <c r="J1358" s="8" t="str">
        <f>TEXT(SalesData[[#This Row],[Orderdate fixed]],"mmm")</f>
        <v>Mar</v>
      </c>
      <c r="K1358" t="s">
        <v>78</v>
      </c>
      <c r="L1358" t="s">
        <v>2097</v>
      </c>
      <c r="M1358" s="14" t="s">
        <v>2098</v>
      </c>
      <c r="N1358" t="s">
        <v>25</v>
      </c>
      <c r="O1358" t="s">
        <v>26</v>
      </c>
      <c r="P1358" t="s">
        <v>1032</v>
      </c>
      <c r="Q1358" t="s">
        <v>50</v>
      </c>
      <c r="R1358" s="5">
        <v>92024</v>
      </c>
      <c r="S1358" t="s">
        <v>51</v>
      </c>
      <c r="T1358" t="s">
        <v>273</v>
      </c>
      <c r="U1358" t="s">
        <v>31</v>
      </c>
      <c r="V1358" t="s">
        <v>44</v>
      </c>
      <c r="W1358" t="s">
        <v>274</v>
      </c>
      <c r="X1358" s="9">
        <v>298.77600000000001</v>
      </c>
      <c r="Y1358">
        <v>3</v>
      </c>
      <c r="Z1358" s="12">
        <v>0.2</v>
      </c>
      <c r="AA1358" s="9">
        <v>7.4694000000000003</v>
      </c>
      <c r="AB1358" t="str">
        <f>IF(AND(SalesData[[#This Row],[Profit]]=0,SalesData[[#This Row],[Sales]]&gt;0),"Zero-Profit Order","OK")</f>
        <v>OK</v>
      </c>
      <c r="AC1358" s="9">
        <f>IFERROR(SalesData[[#This Row],[Profit]]/SalesData[[#This Row],[Sales]],0)</f>
        <v>2.5000000000000001E-2</v>
      </c>
      <c r="AE1358"/>
    </row>
    <row r="1359" spans="1:31" x14ac:dyDescent="0.25">
      <c r="A1359">
        <v>9578</v>
      </c>
      <c r="B1359" t="s">
        <v>4295</v>
      </c>
      <c r="C1359" s="2">
        <v>43288</v>
      </c>
      <c r="D1359" s="13">
        <v>42152</v>
      </c>
      <c r="E1359" s="8">
        <f>IF(SalesData[[#This Row],[Ship Date]]&lt;SalesData[[#This Row],[Order Date]], SalesData[[#This Row],[Ship Date]], SalesData[[#This Row],[Order Date]])</f>
        <v>42152</v>
      </c>
      <c r="F1359" s="8">
        <f>IF(SalesData[[#This Row],[Ship Date]]&lt;SalesData[[#This Row],[Order Date]], SalesData[[#This Row],[Order Date]], SalesData[[#This Row],[Ship Date]])</f>
        <v>43288</v>
      </c>
      <c r="G1359" s="11">
        <f>SalesData[[#This Row],[Shipdate fixed]] - SalesData[[#This Row],[Orderdate fixed]]</f>
        <v>1136</v>
      </c>
      <c r="H1359" s="11">
        <f>YEAR(SalesData[[#This Row],[Orderdate fixed]])</f>
        <v>2015</v>
      </c>
      <c r="I1359" s="11" t="str">
        <f>"Q"&amp;ROUNDUP(MONTH(SalesData[[#This Row],[Orderdate fixed]])/3,0)</f>
        <v>Q2</v>
      </c>
      <c r="J1359" s="8" t="str">
        <f>TEXT(SalesData[[#This Row],[Orderdate fixed]],"mmm")</f>
        <v>May</v>
      </c>
      <c r="K1359" t="s">
        <v>22</v>
      </c>
      <c r="L1359" t="s">
        <v>3561</v>
      </c>
      <c r="M1359" s="14" t="s">
        <v>3562</v>
      </c>
      <c r="N1359" t="s">
        <v>25</v>
      </c>
      <c r="O1359" t="s">
        <v>26</v>
      </c>
      <c r="P1359" t="s">
        <v>229</v>
      </c>
      <c r="Q1359" t="s">
        <v>83</v>
      </c>
      <c r="R1359" s="5">
        <v>78207</v>
      </c>
      <c r="S1359" t="s">
        <v>84</v>
      </c>
      <c r="T1359" t="s">
        <v>1494</v>
      </c>
      <c r="U1359" t="s">
        <v>31</v>
      </c>
      <c r="V1359" t="s">
        <v>35</v>
      </c>
      <c r="W1359" t="s">
        <v>1495</v>
      </c>
      <c r="X1359" s="9">
        <v>104.93</v>
      </c>
      <c r="Y1359">
        <v>5</v>
      </c>
      <c r="Z1359" s="12">
        <v>0.3</v>
      </c>
      <c r="AA1359" s="9">
        <v>-4.4969999999999999</v>
      </c>
      <c r="AB1359" t="str">
        <f>IF(AND(SalesData[[#This Row],[Profit]]=0,SalesData[[#This Row],[Sales]]&gt;0),"Zero-Profit Order","OK")</f>
        <v>OK</v>
      </c>
      <c r="AC1359" s="9">
        <f>IFERROR(SalesData[[#This Row],[Profit]]/SalesData[[#This Row],[Sales]],0)</f>
        <v>-4.2857142857142851E-2</v>
      </c>
      <c r="AE1359"/>
    </row>
    <row r="1360" spans="1:31" x14ac:dyDescent="0.25">
      <c r="A1360">
        <v>6382</v>
      </c>
      <c r="B1360" t="s">
        <v>3441</v>
      </c>
      <c r="C1360" s="2">
        <v>43135</v>
      </c>
      <c r="D1360" s="13">
        <v>42404</v>
      </c>
      <c r="E1360" s="8">
        <f>IF(SalesData[[#This Row],[Ship Date]]&lt;SalesData[[#This Row],[Order Date]], SalesData[[#This Row],[Ship Date]], SalesData[[#This Row],[Order Date]])</f>
        <v>42404</v>
      </c>
      <c r="F1360" s="8">
        <f>IF(SalesData[[#This Row],[Ship Date]]&lt;SalesData[[#This Row],[Order Date]], SalesData[[#This Row],[Order Date]], SalesData[[#This Row],[Ship Date]])</f>
        <v>43135</v>
      </c>
      <c r="G1360" s="11">
        <f>SalesData[[#This Row],[Shipdate fixed]] - SalesData[[#This Row],[Orderdate fixed]]</f>
        <v>731</v>
      </c>
      <c r="H1360" s="11">
        <f>YEAR(SalesData[[#This Row],[Orderdate fixed]])</f>
        <v>2016</v>
      </c>
      <c r="I1360" s="11" t="str">
        <f>"Q"&amp;ROUNDUP(MONTH(SalesData[[#This Row],[Orderdate fixed]])/3,0)</f>
        <v>Q1</v>
      </c>
      <c r="J1360" s="8" t="str">
        <f>TEXT(SalesData[[#This Row],[Orderdate fixed]],"mmm")</f>
        <v>Feb</v>
      </c>
      <c r="K1360" t="s">
        <v>38</v>
      </c>
      <c r="L1360" t="s">
        <v>479</v>
      </c>
      <c r="M1360" s="14" t="s">
        <v>480</v>
      </c>
      <c r="N1360" t="s">
        <v>25</v>
      </c>
      <c r="O1360" t="s">
        <v>26</v>
      </c>
      <c r="P1360" t="s">
        <v>859</v>
      </c>
      <c r="Q1360" t="s">
        <v>215</v>
      </c>
      <c r="R1360" s="5">
        <v>45503</v>
      </c>
      <c r="S1360" t="s">
        <v>62</v>
      </c>
      <c r="T1360" t="s">
        <v>691</v>
      </c>
      <c r="U1360" t="s">
        <v>31</v>
      </c>
      <c r="V1360" t="s">
        <v>32</v>
      </c>
      <c r="W1360" t="s">
        <v>692</v>
      </c>
      <c r="X1360" s="9">
        <v>299.97500000000002</v>
      </c>
      <c r="Y1360">
        <v>5</v>
      </c>
      <c r="Z1360" s="12">
        <v>0.5</v>
      </c>
      <c r="AA1360" s="9">
        <v>-167.98599999999999</v>
      </c>
      <c r="AB1360" t="str">
        <f>IF(AND(SalesData[[#This Row],[Profit]]=0,SalesData[[#This Row],[Sales]]&gt;0),"Zero-Profit Order","OK")</f>
        <v>OK</v>
      </c>
      <c r="AC1360" s="9">
        <f>IFERROR(SalesData[[#This Row],[Profit]]/SalesData[[#This Row],[Sales]],0)</f>
        <v>-0.55999999999999994</v>
      </c>
      <c r="AE1360"/>
    </row>
    <row r="1361" spans="1:31" x14ac:dyDescent="0.25">
      <c r="A1361">
        <v>9576</v>
      </c>
      <c r="B1361" t="s">
        <v>4295</v>
      </c>
      <c r="C1361" s="2">
        <v>43287</v>
      </c>
      <c r="D1361" s="13">
        <v>42152</v>
      </c>
      <c r="E1361" s="8">
        <f>IF(SalesData[[#This Row],[Ship Date]]&lt;SalesData[[#This Row],[Order Date]], SalesData[[#This Row],[Ship Date]], SalesData[[#This Row],[Order Date]])</f>
        <v>42152</v>
      </c>
      <c r="F1361" s="8">
        <f>IF(SalesData[[#This Row],[Ship Date]]&lt;SalesData[[#This Row],[Order Date]], SalesData[[#This Row],[Order Date]], SalesData[[#This Row],[Ship Date]])</f>
        <v>43287</v>
      </c>
      <c r="G1361" s="11">
        <f>SalesData[[#This Row],[Shipdate fixed]] - SalesData[[#This Row],[Orderdate fixed]]</f>
        <v>1135</v>
      </c>
      <c r="H1361" s="11">
        <f>YEAR(SalesData[[#This Row],[Orderdate fixed]])</f>
        <v>2015</v>
      </c>
      <c r="I1361" s="11" t="str">
        <f>"Q"&amp;ROUNDUP(MONTH(SalesData[[#This Row],[Orderdate fixed]])/3,0)</f>
        <v>Q2</v>
      </c>
      <c r="J1361" s="8" t="str">
        <f>TEXT(SalesData[[#This Row],[Orderdate fixed]],"mmm")</f>
        <v>May</v>
      </c>
      <c r="K1361" t="s">
        <v>22</v>
      </c>
      <c r="L1361" t="s">
        <v>3561</v>
      </c>
      <c r="M1361" s="14" t="s">
        <v>3562</v>
      </c>
      <c r="N1361" t="s">
        <v>25</v>
      </c>
      <c r="O1361" t="s">
        <v>26</v>
      </c>
      <c r="P1361" t="s">
        <v>229</v>
      </c>
      <c r="Q1361" t="s">
        <v>83</v>
      </c>
      <c r="R1361" s="5">
        <v>78207</v>
      </c>
      <c r="S1361" t="s">
        <v>84</v>
      </c>
      <c r="T1361" t="s">
        <v>146</v>
      </c>
      <c r="U1361" t="s">
        <v>31</v>
      </c>
      <c r="V1361" t="s">
        <v>35</v>
      </c>
      <c r="W1361" t="s">
        <v>147</v>
      </c>
      <c r="X1361" s="9">
        <v>105.68600000000001</v>
      </c>
      <c r="Y1361">
        <v>1</v>
      </c>
      <c r="Z1361" s="12">
        <v>0.3</v>
      </c>
      <c r="AA1361" s="9">
        <v>-28.686199999999999</v>
      </c>
      <c r="AB1361" t="str">
        <f>IF(AND(SalesData[[#This Row],[Profit]]=0,SalesData[[#This Row],[Sales]]&gt;0),"Zero-Profit Order","OK")</f>
        <v>OK</v>
      </c>
      <c r="AC1361" s="9">
        <f>IFERROR(SalesData[[#This Row],[Profit]]/SalesData[[#This Row],[Sales]],0)</f>
        <v>-0.27142857142857141</v>
      </c>
      <c r="AE1361"/>
    </row>
    <row r="1362" spans="1:31" x14ac:dyDescent="0.25">
      <c r="A1362">
        <v>1820</v>
      </c>
      <c r="B1362" t="s">
        <v>1486</v>
      </c>
      <c r="C1362" s="2">
        <v>43280</v>
      </c>
      <c r="D1362" s="13">
        <v>41788</v>
      </c>
      <c r="E1362" s="8">
        <f>IF(SalesData[[#This Row],[Ship Date]]&lt;SalesData[[#This Row],[Order Date]], SalesData[[#This Row],[Ship Date]], SalesData[[#This Row],[Order Date]])</f>
        <v>41788</v>
      </c>
      <c r="F1362" s="8">
        <f>IF(SalesData[[#This Row],[Ship Date]]&lt;SalesData[[#This Row],[Order Date]], SalesData[[#This Row],[Order Date]], SalesData[[#This Row],[Ship Date]])</f>
        <v>43280</v>
      </c>
      <c r="G1362" s="11">
        <f>SalesData[[#This Row],[Shipdate fixed]] - SalesData[[#This Row],[Orderdate fixed]]</f>
        <v>1492</v>
      </c>
      <c r="H1362" s="11">
        <f>YEAR(SalesData[[#This Row],[Orderdate fixed]])</f>
        <v>2014</v>
      </c>
      <c r="I1362" s="11" t="str">
        <f>"Q"&amp;ROUNDUP(MONTH(SalesData[[#This Row],[Orderdate fixed]])/3,0)</f>
        <v>Q2</v>
      </c>
      <c r="J1362" s="8" t="str">
        <f>TEXT(SalesData[[#This Row],[Orderdate fixed]],"mmm")</f>
        <v>May</v>
      </c>
      <c r="K1362" t="s">
        <v>38</v>
      </c>
      <c r="L1362" t="s">
        <v>1487</v>
      </c>
      <c r="M1362" s="14" t="s">
        <v>1488</v>
      </c>
      <c r="N1362" t="s">
        <v>25</v>
      </c>
      <c r="O1362" t="s">
        <v>26</v>
      </c>
      <c r="P1362" t="s">
        <v>120</v>
      </c>
      <c r="Q1362" t="s">
        <v>121</v>
      </c>
      <c r="R1362" s="5">
        <v>60623</v>
      </c>
      <c r="S1362" t="s">
        <v>84</v>
      </c>
      <c r="T1362" t="s">
        <v>1489</v>
      </c>
      <c r="U1362" t="s">
        <v>31</v>
      </c>
      <c r="V1362" t="s">
        <v>53</v>
      </c>
      <c r="W1362" t="s">
        <v>1490</v>
      </c>
      <c r="X1362" s="9">
        <v>29.32</v>
      </c>
      <c r="Y1362">
        <v>2</v>
      </c>
      <c r="Z1362" s="12">
        <v>0.6</v>
      </c>
      <c r="AA1362" s="9">
        <v>-24.189</v>
      </c>
      <c r="AB1362" t="str">
        <f>IF(AND(SalesData[[#This Row],[Profit]]=0,SalesData[[#This Row],[Sales]]&gt;0),"Zero-Profit Order","OK")</f>
        <v>OK</v>
      </c>
      <c r="AC1362" s="9">
        <f>IFERROR(SalesData[[#This Row],[Profit]]/SalesData[[#This Row],[Sales]],0)</f>
        <v>-0.82499999999999996</v>
      </c>
      <c r="AE1362"/>
    </row>
    <row r="1363" spans="1:31" x14ac:dyDescent="0.25">
      <c r="A1363">
        <v>1355</v>
      </c>
      <c r="B1363" t="s">
        <v>1191</v>
      </c>
      <c r="C1363" s="2">
        <v>42310</v>
      </c>
      <c r="D1363" s="13">
        <v>42983</v>
      </c>
      <c r="E1363" s="8">
        <f>IF(SalesData[[#This Row],[Ship Date]]&lt;SalesData[[#This Row],[Order Date]], SalesData[[#This Row],[Ship Date]], SalesData[[#This Row],[Order Date]])</f>
        <v>42310</v>
      </c>
      <c r="F1363" s="8">
        <f>IF(SalesData[[#This Row],[Ship Date]]&lt;SalesData[[#This Row],[Order Date]], SalesData[[#This Row],[Order Date]], SalesData[[#This Row],[Ship Date]])</f>
        <v>42983</v>
      </c>
      <c r="G1363" s="11">
        <f>SalesData[[#This Row],[Shipdate fixed]] - SalesData[[#This Row],[Orderdate fixed]]</f>
        <v>673</v>
      </c>
      <c r="H1363" s="11">
        <f>YEAR(SalesData[[#This Row],[Orderdate fixed]])</f>
        <v>2015</v>
      </c>
      <c r="I1363" s="11" t="str">
        <f>"Q"&amp;ROUNDUP(MONTH(SalesData[[#This Row],[Orderdate fixed]])/3,0)</f>
        <v>Q4</v>
      </c>
      <c r="J1363" s="8" t="str">
        <f>TEXT(SalesData[[#This Row],[Orderdate fixed]],"mmm")</f>
        <v>Nov</v>
      </c>
      <c r="K1363" t="s">
        <v>38</v>
      </c>
      <c r="L1363" t="s">
        <v>919</v>
      </c>
      <c r="M1363" s="14" t="s">
        <v>920</v>
      </c>
      <c r="N1363" t="s">
        <v>81</v>
      </c>
      <c r="O1363" t="s">
        <v>26</v>
      </c>
      <c r="P1363" t="s">
        <v>310</v>
      </c>
      <c r="Q1363" t="s">
        <v>50</v>
      </c>
      <c r="R1363" s="5">
        <v>94109</v>
      </c>
      <c r="S1363" t="s">
        <v>51</v>
      </c>
      <c r="T1363" t="s">
        <v>288</v>
      </c>
      <c r="U1363" t="s">
        <v>31</v>
      </c>
      <c r="V1363" t="s">
        <v>44</v>
      </c>
      <c r="W1363" t="s">
        <v>289</v>
      </c>
      <c r="X1363" s="9">
        <v>300.904</v>
      </c>
      <c r="Y1363">
        <v>1</v>
      </c>
      <c r="Z1363" s="12">
        <v>0.2</v>
      </c>
      <c r="AA1363" s="9">
        <v>11.283899999999999</v>
      </c>
      <c r="AB1363" t="str">
        <f>IF(AND(SalesData[[#This Row],[Profit]]=0,SalesData[[#This Row],[Sales]]&gt;0),"Zero-Profit Order","OK")</f>
        <v>OK</v>
      </c>
      <c r="AC1363" s="9">
        <f>IFERROR(SalesData[[#This Row],[Profit]]/SalesData[[#This Row],[Sales]],0)</f>
        <v>3.7499999999999999E-2</v>
      </c>
      <c r="AE1363"/>
    </row>
    <row r="1364" spans="1:31" x14ac:dyDescent="0.25">
      <c r="A1364">
        <v>5171</v>
      </c>
      <c r="B1364" t="s">
        <v>3053</v>
      </c>
      <c r="C1364" s="2">
        <v>43295</v>
      </c>
      <c r="D1364" s="13">
        <v>42519</v>
      </c>
      <c r="E1364" s="8">
        <f>IF(SalesData[[#This Row],[Ship Date]]&lt;SalesData[[#This Row],[Order Date]], SalesData[[#This Row],[Ship Date]], SalesData[[#This Row],[Order Date]])</f>
        <v>42519</v>
      </c>
      <c r="F1364" s="8">
        <f>IF(SalesData[[#This Row],[Ship Date]]&lt;SalesData[[#This Row],[Order Date]], SalesData[[#This Row],[Order Date]], SalesData[[#This Row],[Ship Date]])</f>
        <v>43295</v>
      </c>
      <c r="G1364" s="11">
        <f>SalesData[[#This Row],[Shipdate fixed]] - SalesData[[#This Row],[Orderdate fixed]]</f>
        <v>776</v>
      </c>
      <c r="H1364" s="11">
        <f>YEAR(SalesData[[#This Row],[Orderdate fixed]])</f>
        <v>2016</v>
      </c>
      <c r="I1364" s="11" t="str">
        <f>"Q"&amp;ROUNDUP(MONTH(SalesData[[#This Row],[Orderdate fixed]])/3,0)</f>
        <v>Q2</v>
      </c>
      <c r="J1364" s="8" t="str">
        <f>TEXT(SalesData[[#This Row],[Orderdate fixed]],"mmm")</f>
        <v>May</v>
      </c>
      <c r="K1364" t="s">
        <v>22</v>
      </c>
      <c r="L1364" t="s">
        <v>965</v>
      </c>
      <c r="M1364" s="14" t="s">
        <v>966</v>
      </c>
      <c r="N1364" t="s">
        <v>81</v>
      </c>
      <c r="O1364" t="s">
        <v>26</v>
      </c>
      <c r="P1364" t="s">
        <v>271</v>
      </c>
      <c r="Q1364" t="s">
        <v>272</v>
      </c>
      <c r="R1364" s="5">
        <v>48205</v>
      </c>
      <c r="S1364" t="s">
        <v>84</v>
      </c>
      <c r="T1364" t="s">
        <v>582</v>
      </c>
      <c r="U1364" t="s">
        <v>31</v>
      </c>
      <c r="V1364" t="s">
        <v>35</v>
      </c>
      <c r="W1364" t="s">
        <v>583</v>
      </c>
      <c r="X1364" s="9">
        <v>3504.9</v>
      </c>
      <c r="Y1364">
        <v>5</v>
      </c>
      <c r="Z1364" s="12">
        <v>0</v>
      </c>
      <c r="AA1364" s="9">
        <v>700.98</v>
      </c>
      <c r="AB1364" t="str">
        <f>IF(AND(SalesData[[#This Row],[Profit]]=0,SalesData[[#This Row],[Sales]]&gt;0),"Zero-Profit Order","OK")</f>
        <v>OK</v>
      </c>
      <c r="AC1364" s="9">
        <f>IFERROR(SalesData[[#This Row],[Profit]]/SalesData[[#This Row],[Sales]],0)</f>
        <v>0.2</v>
      </c>
      <c r="AE1364"/>
    </row>
    <row r="1365" spans="1:31" x14ac:dyDescent="0.25">
      <c r="A1365">
        <v>6436</v>
      </c>
      <c r="B1365" t="s">
        <v>3451</v>
      </c>
      <c r="C1365" s="2">
        <v>43299</v>
      </c>
      <c r="D1365" s="13">
        <v>42884</v>
      </c>
      <c r="E1365" s="8">
        <f>IF(SalesData[[#This Row],[Ship Date]]&lt;SalesData[[#This Row],[Order Date]], SalesData[[#This Row],[Ship Date]], SalesData[[#This Row],[Order Date]])</f>
        <v>42884</v>
      </c>
      <c r="F1365" s="8">
        <f>IF(SalesData[[#This Row],[Ship Date]]&lt;SalesData[[#This Row],[Order Date]], SalesData[[#This Row],[Order Date]], SalesData[[#This Row],[Ship Date]])</f>
        <v>43299</v>
      </c>
      <c r="G1365" s="11">
        <f>SalesData[[#This Row],[Shipdate fixed]] - SalesData[[#This Row],[Orderdate fixed]]</f>
        <v>415</v>
      </c>
      <c r="H1365" s="11">
        <f>YEAR(SalesData[[#This Row],[Orderdate fixed]])</f>
        <v>2017</v>
      </c>
      <c r="I1365" s="11" t="str">
        <f>"Q"&amp;ROUNDUP(MONTH(SalesData[[#This Row],[Orderdate fixed]])/3,0)</f>
        <v>Q2</v>
      </c>
      <c r="J1365" s="8" t="str">
        <f>TEXT(SalesData[[#This Row],[Orderdate fixed]],"mmm")</f>
        <v>May</v>
      </c>
      <c r="K1365" t="s">
        <v>78</v>
      </c>
      <c r="L1365" t="s">
        <v>1552</v>
      </c>
      <c r="M1365" s="14" t="s">
        <v>1553</v>
      </c>
      <c r="N1365" t="s">
        <v>25</v>
      </c>
      <c r="O1365" t="s">
        <v>26</v>
      </c>
      <c r="P1365" t="s">
        <v>3219</v>
      </c>
      <c r="Q1365" t="s">
        <v>2261</v>
      </c>
      <c r="R1365" s="5">
        <v>83201</v>
      </c>
      <c r="S1365" t="s">
        <v>51</v>
      </c>
      <c r="T1365" t="s">
        <v>2170</v>
      </c>
      <c r="U1365" t="s">
        <v>31</v>
      </c>
      <c r="V1365" t="s">
        <v>53</v>
      </c>
      <c r="W1365" t="s">
        <v>2171</v>
      </c>
      <c r="X1365" s="9">
        <v>35</v>
      </c>
      <c r="Y1365">
        <v>4</v>
      </c>
      <c r="Z1365" s="12">
        <v>0</v>
      </c>
      <c r="AA1365" s="9">
        <v>14.7</v>
      </c>
      <c r="AB1365" t="str">
        <f>IF(AND(SalesData[[#This Row],[Profit]]=0,SalesData[[#This Row],[Sales]]&gt;0),"Zero-Profit Order","OK")</f>
        <v>OK</v>
      </c>
      <c r="AC1365" s="9">
        <f>IFERROR(SalesData[[#This Row],[Profit]]/SalesData[[#This Row],[Sales]],0)</f>
        <v>0.42</v>
      </c>
      <c r="AE1365"/>
    </row>
    <row r="1366" spans="1:31" x14ac:dyDescent="0.25">
      <c r="A1366">
        <v>7636</v>
      </c>
      <c r="B1366" t="s">
        <v>3789</v>
      </c>
      <c r="C1366" s="2">
        <v>43010</v>
      </c>
      <c r="D1366" s="13">
        <v>43101</v>
      </c>
      <c r="E1366" s="8">
        <f>IF(SalesData[[#This Row],[Ship Date]]&lt;SalesData[[#This Row],[Order Date]], SalesData[[#This Row],[Ship Date]], SalesData[[#This Row],[Order Date]])</f>
        <v>43010</v>
      </c>
      <c r="F1366" s="8">
        <f>IF(SalesData[[#This Row],[Ship Date]]&lt;SalesData[[#This Row],[Order Date]], SalesData[[#This Row],[Order Date]], SalesData[[#This Row],[Ship Date]])</f>
        <v>43101</v>
      </c>
      <c r="G1366" s="11">
        <f>SalesData[[#This Row],[Shipdate fixed]] - SalesData[[#This Row],[Orderdate fixed]]</f>
        <v>91</v>
      </c>
      <c r="H1366" s="11">
        <f>YEAR(SalesData[[#This Row],[Orderdate fixed]])</f>
        <v>2017</v>
      </c>
      <c r="I1366" s="11" t="str">
        <f>"Q"&amp;ROUNDUP(MONTH(SalesData[[#This Row],[Orderdate fixed]])/3,0)</f>
        <v>Q4</v>
      </c>
      <c r="J1366" s="8" t="str">
        <f>TEXT(SalesData[[#This Row],[Orderdate fixed]],"mmm")</f>
        <v>Oct</v>
      </c>
      <c r="K1366" t="s">
        <v>22</v>
      </c>
      <c r="L1366" t="s">
        <v>906</v>
      </c>
      <c r="M1366" s="14" t="s">
        <v>907</v>
      </c>
      <c r="N1366" t="s">
        <v>25</v>
      </c>
      <c r="O1366" t="s">
        <v>26</v>
      </c>
      <c r="P1366" t="s">
        <v>846</v>
      </c>
      <c r="Q1366" t="s">
        <v>28</v>
      </c>
      <c r="R1366" s="5">
        <v>40214</v>
      </c>
      <c r="S1366" t="s">
        <v>29</v>
      </c>
      <c r="T1366" t="s">
        <v>2315</v>
      </c>
      <c r="U1366" t="s">
        <v>31</v>
      </c>
      <c r="V1366" t="s">
        <v>35</v>
      </c>
      <c r="W1366" t="s">
        <v>2316</v>
      </c>
      <c r="X1366" s="9">
        <v>300.98</v>
      </c>
      <c r="Y1366">
        <v>1</v>
      </c>
      <c r="Z1366" s="12">
        <v>0</v>
      </c>
      <c r="AA1366" s="9">
        <v>87.284199999999998</v>
      </c>
      <c r="AB1366" t="str">
        <f>IF(AND(SalesData[[#This Row],[Profit]]=0,SalesData[[#This Row],[Sales]]&gt;0),"Zero-Profit Order","OK")</f>
        <v>OK</v>
      </c>
      <c r="AC1366" s="9">
        <f>IFERROR(SalesData[[#This Row],[Profit]]/SalesData[[#This Row],[Sales]],0)</f>
        <v>0.28999999999999998</v>
      </c>
      <c r="AE1366"/>
    </row>
    <row r="1367" spans="1:31" x14ac:dyDescent="0.25">
      <c r="A1367">
        <v>4510</v>
      </c>
      <c r="B1367" t="s">
        <v>2824</v>
      </c>
      <c r="C1367" s="2">
        <v>43278</v>
      </c>
      <c r="D1367" s="13">
        <v>42884</v>
      </c>
      <c r="E1367" s="8">
        <f>IF(SalesData[[#This Row],[Ship Date]]&lt;SalesData[[#This Row],[Order Date]], SalesData[[#This Row],[Ship Date]], SalesData[[#This Row],[Order Date]])</f>
        <v>42884</v>
      </c>
      <c r="F1367" s="8">
        <f>IF(SalesData[[#This Row],[Ship Date]]&lt;SalesData[[#This Row],[Order Date]], SalesData[[#This Row],[Order Date]], SalesData[[#This Row],[Ship Date]])</f>
        <v>43278</v>
      </c>
      <c r="G1367" s="11">
        <f>SalesData[[#This Row],[Shipdate fixed]] - SalesData[[#This Row],[Orderdate fixed]]</f>
        <v>394</v>
      </c>
      <c r="H1367" s="11">
        <f>YEAR(SalesData[[#This Row],[Orderdate fixed]])</f>
        <v>2017</v>
      </c>
      <c r="I1367" s="11" t="str">
        <f>"Q"&amp;ROUNDUP(MONTH(SalesData[[#This Row],[Orderdate fixed]])/3,0)</f>
        <v>Q2</v>
      </c>
      <c r="J1367" s="8" t="str">
        <f>TEXT(SalesData[[#This Row],[Orderdate fixed]],"mmm")</f>
        <v>May</v>
      </c>
      <c r="K1367" t="s">
        <v>38</v>
      </c>
      <c r="L1367" t="s">
        <v>2825</v>
      </c>
      <c r="M1367" s="14" t="s">
        <v>2826</v>
      </c>
      <c r="N1367" t="s">
        <v>25</v>
      </c>
      <c r="O1367" t="s">
        <v>26</v>
      </c>
      <c r="P1367" t="s">
        <v>49</v>
      </c>
      <c r="Q1367" t="s">
        <v>50</v>
      </c>
      <c r="R1367" s="5">
        <v>90036</v>
      </c>
      <c r="S1367" t="s">
        <v>51</v>
      </c>
      <c r="T1367" t="s">
        <v>888</v>
      </c>
      <c r="U1367" t="s">
        <v>31</v>
      </c>
      <c r="V1367" t="s">
        <v>44</v>
      </c>
      <c r="W1367" t="s">
        <v>889</v>
      </c>
      <c r="X1367" s="9">
        <v>171.28800000000001</v>
      </c>
      <c r="Y1367">
        <v>3</v>
      </c>
      <c r="Z1367" s="12">
        <v>0.2</v>
      </c>
      <c r="AA1367" s="9">
        <v>-6.4233000000000002</v>
      </c>
      <c r="AB1367" t="str">
        <f>IF(AND(SalesData[[#This Row],[Profit]]=0,SalesData[[#This Row],[Sales]]&gt;0),"Zero-Profit Order","OK")</f>
        <v>OK</v>
      </c>
      <c r="AC1367" s="9">
        <f>IFERROR(SalesData[[#This Row],[Profit]]/SalesData[[#This Row],[Sales]],0)</f>
        <v>-3.7499999999999999E-2</v>
      </c>
      <c r="AE1367"/>
    </row>
    <row r="1368" spans="1:31" x14ac:dyDescent="0.25">
      <c r="A1368">
        <v>2752</v>
      </c>
      <c r="B1368" t="s">
        <v>2060</v>
      </c>
      <c r="C1368" s="2">
        <v>43285</v>
      </c>
      <c r="D1368" s="13">
        <v>41789</v>
      </c>
      <c r="E1368" s="8">
        <f>IF(SalesData[[#This Row],[Ship Date]]&lt;SalesData[[#This Row],[Order Date]], SalesData[[#This Row],[Ship Date]], SalesData[[#This Row],[Order Date]])</f>
        <v>41789</v>
      </c>
      <c r="F1368" s="8">
        <f>IF(SalesData[[#This Row],[Ship Date]]&lt;SalesData[[#This Row],[Order Date]], SalesData[[#This Row],[Order Date]], SalesData[[#This Row],[Ship Date]])</f>
        <v>43285</v>
      </c>
      <c r="G1368" s="11">
        <f>SalesData[[#This Row],[Shipdate fixed]] - SalesData[[#This Row],[Orderdate fixed]]</f>
        <v>1496</v>
      </c>
      <c r="H1368" s="11">
        <f>YEAR(SalesData[[#This Row],[Orderdate fixed]])</f>
        <v>2014</v>
      </c>
      <c r="I1368" s="11" t="str">
        <f>"Q"&amp;ROUNDUP(MONTH(SalesData[[#This Row],[Orderdate fixed]])/3,0)</f>
        <v>Q2</v>
      </c>
      <c r="J1368" s="8" t="str">
        <f>TEXT(SalesData[[#This Row],[Orderdate fixed]],"mmm")</f>
        <v>May</v>
      </c>
      <c r="K1368" t="s">
        <v>38</v>
      </c>
      <c r="L1368" t="s">
        <v>2016</v>
      </c>
      <c r="M1368" s="14" t="s">
        <v>2017</v>
      </c>
      <c r="N1368" t="s">
        <v>25</v>
      </c>
      <c r="O1368" t="s">
        <v>26</v>
      </c>
      <c r="P1368" t="s">
        <v>49</v>
      </c>
      <c r="Q1368" t="s">
        <v>50</v>
      </c>
      <c r="R1368" s="5">
        <v>90008</v>
      </c>
      <c r="S1368" t="s">
        <v>51</v>
      </c>
      <c r="T1368" t="s">
        <v>1513</v>
      </c>
      <c r="U1368" t="s">
        <v>31</v>
      </c>
      <c r="V1368" t="s">
        <v>35</v>
      </c>
      <c r="W1368" t="s">
        <v>1514</v>
      </c>
      <c r="X1368" s="9">
        <v>225.29599999999999</v>
      </c>
      <c r="Y1368">
        <v>2</v>
      </c>
      <c r="Z1368" s="12">
        <v>0.2</v>
      </c>
      <c r="AA1368" s="9">
        <v>22.529599999999999</v>
      </c>
      <c r="AB1368" t="str">
        <f>IF(AND(SalesData[[#This Row],[Profit]]=0,SalesData[[#This Row],[Sales]]&gt;0),"Zero-Profit Order","OK")</f>
        <v>OK</v>
      </c>
      <c r="AC1368" s="9">
        <f>IFERROR(SalesData[[#This Row],[Profit]]/SalesData[[#This Row],[Sales]],0)</f>
        <v>9.9999999999999992E-2</v>
      </c>
      <c r="AE1368"/>
    </row>
    <row r="1369" spans="1:31" x14ac:dyDescent="0.25">
      <c r="A1369">
        <v>1611</v>
      </c>
      <c r="B1369" t="s">
        <v>1374</v>
      </c>
      <c r="C1369" s="2">
        <v>43284</v>
      </c>
      <c r="D1369" s="13">
        <v>41789</v>
      </c>
      <c r="E1369" s="8">
        <f>IF(SalesData[[#This Row],[Ship Date]]&lt;SalesData[[#This Row],[Order Date]], SalesData[[#This Row],[Ship Date]], SalesData[[#This Row],[Order Date]])</f>
        <v>41789</v>
      </c>
      <c r="F1369" s="8">
        <f>IF(SalesData[[#This Row],[Ship Date]]&lt;SalesData[[#This Row],[Order Date]], SalesData[[#This Row],[Order Date]], SalesData[[#This Row],[Ship Date]])</f>
        <v>43284</v>
      </c>
      <c r="G1369" s="11">
        <f>SalesData[[#This Row],[Shipdate fixed]] - SalesData[[#This Row],[Orderdate fixed]]</f>
        <v>1495</v>
      </c>
      <c r="H1369" s="11">
        <f>YEAR(SalesData[[#This Row],[Orderdate fixed]])</f>
        <v>2014</v>
      </c>
      <c r="I1369" s="11" t="str">
        <f>"Q"&amp;ROUNDUP(MONTH(SalesData[[#This Row],[Orderdate fixed]])/3,0)</f>
        <v>Q2</v>
      </c>
      <c r="J1369" s="8" t="str">
        <f>TEXT(SalesData[[#This Row],[Orderdate fixed]],"mmm")</f>
        <v>May</v>
      </c>
      <c r="K1369" t="s">
        <v>38</v>
      </c>
      <c r="L1369" t="s">
        <v>1375</v>
      </c>
      <c r="M1369" s="14" t="s">
        <v>1376</v>
      </c>
      <c r="N1369" t="s">
        <v>81</v>
      </c>
      <c r="O1369" t="s">
        <v>26</v>
      </c>
      <c r="P1369" t="s">
        <v>49</v>
      </c>
      <c r="Q1369" t="s">
        <v>50</v>
      </c>
      <c r="R1369" s="5">
        <v>90008</v>
      </c>
      <c r="S1369" t="s">
        <v>51</v>
      </c>
      <c r="T1369" t="s">
        <v>1361</v>
      </c>
      <c r="U1369" t="s">
        <v>31</v>
      </c>
      <c r="V1369" t="s">
        <v>32</v>
      </c>
      <c r="W1369" t="s">
        <v>1362</v>
      </c>
      <c r="X1369" s="9">
        <v>290.666</v>
      </c>
      <c r="Y1369">
        <v>2</v>
      </c>
      <c r="Z1369" s="12">
        <v>0.15</v>
      </c>
      <c r="AA1369" s="9">
        <v>27.3568</v>
      </c>
      <c r="AB1369" t="str">
        <f>IF(AND(SalesData[[#This Row],[Profit]]=0,SalesData[[#This Row],[Sales]]&gt;0),"Zero-Profit Order","OK")</f>
        <v>OK</v>
      </c>
      <c r="AC1369" s="9">
        <f>IFERROR(SalesData[[#This Row],[Profit]]/SalesData[[#This Row],[Sales]],0)</f>
        <v>9.4117647058823528E-2</v>
      </c>
      <c r="AE1369"/>
    </row>
    <row r="1370" spans="1:31" x14ac:dyDescent="0.25">
      <c r="A1370">
        <v>2986</v>
      </c>
      <c r="B1370" t="s">
        <v>2210</v>
      </c>
      <c r="C1370" s="2">
        <v>43282</v>
      </c>
      <c r="D1370" s="13">
        <v>42520</v>
      </c>
      <c r="E1370" s="8">
        <f>IF(SalesData[[#This Row],[Ship Date]]&lt;SalesData[[#This Row],[Order Date]], SalesData[[#This Row],[Ship Date]], SalesData[[#This Row],[Order Date]])</f>
        <v>42520</v>
      </c>
      <c r="F1370" s="8">
        <f>IF(SalesData[[#This Row],[Ship Date]]&lt;SalesData[[#This Row],[Order Date]], SalesData[[#This Row],[Order Date]], SalesData[[#This Row],[Ship Date]])</f>
        <v>43282</v>
      </c>
      <c r="G1370" s="11">
        <f>SalesData[[#This Row],[Shipdate fixed]] - SalesData[[#This Row],[Orderdate fixed]]</f>
        <v>762</v>
      </c>
      <c r="H1370" s="11">
        <f>YEAR(SalesData[[#This Row],[Orderdate fixed]])</f>
        <v>2016</v>
      </c>
      <c r="I1370" s="11" t="str">
        <f>"Q"&amp;ROUNDUP(MONTH(SalesData[[#This Row],[Orderdate fixed]])/3,0)</f>
        <v>Q2</v>
      </c>
      <c r="J1370" s="8" t="str">
        <f>TEXT(SalesData[[#This Row],[Orderdate fixed]],"mmm")</f>
        <v>May</v>
      </c>
      <c r="K1370" t="s">
        <v>38</v>
      </c>
      <c r="L1370" t="s">
        <v>2211</v>
      </c>
      <c r="M1370" s="14" t="s">
        <v>2212</v>
      </c>
      <c r="N1370" t="s">
        <v>90</v>
      </c>
      <c r="O1370" t="s">
        <v>26</v>
      </c>
      <c r="P1370" t="s">
        <v>329</v>
      </c>
      <c r="Q1370" t="s">
        <v>648</v>
      </c>
      <c r="R1370" s="5">
        <v>31907</v>
      </c>
      <c r="S1370" t="s">
        <v>29</v>
      </c>
      <c r="T1370" t="s">
        <v>2213</v>
      </c>
      <c r="U1370" t="s">
        <v>31</v>
      </c>
      <c r="V1370" t="s">
        <v>53</v>
      </c>
      <c r="W1370" t="s">
        <v>2214</v>
      </c>
      <c r="X1370" s="9">
        <v>24.96</v>
      </c>
      <c r="Y1370">
        <v>4</v>
      </c>
      <c r="Z1370" s="12">
        <v>0</v>
      </c>
      <c r="AA1370" s="9">
        <v>6.24</v>
      </c>
      <c r="AB1370" t="str">
        <f>IF(AND(SalesData[[#This Row],[Profit]]=0,SalesData[[#This Row],[Sales]]&gt;0),"Zero-Profit Order","OK")</f>
        <v>OK</v>
      </c>
      <c r="AC1370" s="9">
        <f>IFERROR(SalesData[[#This Row],[Profit]]/SalesData[[#This Row],[Sales]],0)</f>
        <v>0.25</v>
      </c>
      <c r="AE1370"/>
    </row>
    <row r="1371" spans="1:31" x14ac:dyDescent="0.25">
      <c r="A1371">
        <v>5860</v>
      </c>
      <c r="B1371" t="s">
        <v>3286</v>
      </c>
      <c r="C1371" s="2">
        <v>41817</v>
      </c>
      <c r="D1371" s="13">
        <v>42227</v>
      </c>
      <c r="E1371" s="8">
        <f>IF(SalesData[[#This Row],[Ship Date]]&lt;SalesData[[#This Row],[Order Date]], SalesData[[#This Row],[Ship Date]], SalesData[[#This Row],[Order Date]])</f>
        <v>41817</v>
      </c>
      <c r="F1371" s="8">
        <f>IF(SalesData[[#This Row],[Ship Date]]&lt;SalesData[[#This Row],[Order Date]], SalesData[[#This Row],[Order Date]], SalesData[[#This Row],[Ship Date]])</f>
        <v>42227</v>
      </c>
      <c r="G1371" s="11">
        <f>SalesData[[#This Row],[Shipdate fixed]] - SalesData[[#This Row],[Orderdate fixed]]</f>
        <v>410</v>
      </c>
      <c r="H1371" s="11">
        <f>YEAR(SalesData[[#This Row],[Orderdate fixed]])</f>
        <v>2014</v>
      </c>
      <c r="I1371" s="11" t="str">
        <f>"Q"&amp;ROUNDUP(MONTH(SalesData[[#This Row],[Orderdate fixed]])/3,0)</f>
        <v>Q2</v>
      </c>
      <c r="J1371" s="8" t="str">
        <f>TEXT(SalesData[[#This Row],[Orderdate fixed]],"mmm")</f>
        <v>Jun</v>
      </c>
      <c r="K1371" t="s">
        <v>38</v>
      </c>
      <c r="L1371" t="s">
        <v>2051</v>
      </c>
      <c r="M1371" s="14" t="s">
        <v>2052</v>
      </c>
      <c r="N1371" t="s">
        <v>25</v>
      </c>
      <c r="O1371" t="s">
        <v>26</v>
      </c>
      <c r="P1371" t="s">
        <v>3287</v>
      </c>
      <c r="Q1371" t="s">
        <v>1039</v>
      </c>
      <c r="R1371" s="5">
        <v>72032</v>
      </c>
      <c r="S1371" t="s">
        <v>29</v>
      </c>
      <c r="T1371" t="s">
        <v>1265</v>
      </c>
      <c r="U1371" t="s">
        <v>31</v>
      </c>
      <c r="V1371" t="s">
        <v>44</v>
      </c>
      <c r="W1371" t="s">
        <v>1266</v>
      </c>
      <c r="X1371" s="9">
        <v>301.95999999999998</v>
      </c>
      <c r="Y1371">
        <v>2</v>
      </c>
      <c r="Z1371" s="12">
        <v>0</v>
      </c>
      <c r="AA1371" s="9">
        <v>45.293999999999997</v>
      </c>
      <c r="AB1371" t="str">
        <f>IF(AND(SalesData[[#This Row],[Profit]]=0,SalesData[[#This Row],[Sales]]&gt;0),"Zero-Profit Order","OK")</f>
        <v>OK</v>
      </c>
      <c r="AC1371" s="9">
        <f>IFERROR(SalesData[[#This Row],[Profit]]/SalesData[[#This Row],[Sales]],0)</f>
        <v>0.15</v>
      </c>
      <c r="AE1371"/>
    </row>
    <row r="1372" spans="1:31" x14ac:dyDescent="0.25">
      <c r="A1372">
        <v>2416</v>
      </c>
      <c r="B1372" t="s">
        <v>1859</v>
      </c>
      <c r="C1372" s="2">
        <v>41894</v>
      </c>
      <c r="D1372" s="13">
        <v>42315</v>
      </c>
      <c r="E1372" s="8">
        <f>IF(SalesData[[#This Row],[Ship Date]]&lt;SalesData[[#This Row],[Order Date]], SalesData[[#This Row],[Ship Date]], SalesData[[#This Row],[Order Date]])</f>
        <v>41894</v>
      </c>
      <c r="F1372" s="8">
        <f>IF(SalesData[[#This Row],[Ship Date]]&lt;SalesData[[#This Row],[Order Date]], SalesData[[#This Row],[Order Date]], SalesData[[#This Row],[Ship Date]])</f>
        <v>42315</v>
      </c>
      <c r="G1372" s="11">
        <f>SalesData[[#This Row],[Shipdate fixed]] - SalesData[[#This Row],[Orderdate fixed]]</f>
        <v>421</v>
      </c>
      <c r="H1372" s="11">
        <f>YEAR(SalesData[[#This Row],[Orderdate fixed]])</f>
        <v>2014</v>
      </c>
      <c r="I1372" s="11" t="str">
        <f>"Q"&amp;ROUNDUP(MONTH(SalesData[[#This Row],[Orderdate fixed]])/3,0)</f>
        <v>Q3</v>
      </c>
      <c r="J1372" s="8" t="str">
        <f>TEXT(SalesData[[#This Row],[Orderdate fixed]],"mmm")</f>
        <v>Sep</v>
      </c>
      <c r="K1372" t="s">
        <v>38</v>
      </c>
      <c r="L1372" t="s">
        <v>1221</v>
      </c>
      <c r="M1372" s="14" t="s">
        <v>1222</v>
      </c>
      <c r="N1372" t="s">
        <v>90</v>
      </c>
      <c r="O1372" t="s">
        <v>26</v>
      </c>
      <c r="P1372" t="s">
        <v>1860</v>
      </c>
      <c r="Q1372" t="s">
        <v>415</v>
      </c>
      <c r="R1372" s="5">
        <v>1040</v>
      </c>
      <c r="S1372" t="s">
        <v>62</v>
      </c>
      <c r="T1372" t="s">
        <v>510</v>
      </c>
      <c r="U1372" t="s">
        <v>31</v>
      </c>
      <c r="V1372" t="s">
        <v>32</v>
      </c>
      <c r="W1372" t="s">
        <v>511</v>
      </c>
      <c r="X1372" s="9">
        <v>301.95999999999998</v>
      </c>
      <c r="Y1372">
        <v>2</v>
      </c>
      <c r="Z1372" s="12">
        <v>0</v>
      </c>
      <c r="AA1372" s="9">
        <v>60.392000000000003</v>
      </c>
      <c r="AB1372" t="str">
        <f>IF(AND(SalesData[[#This Row],[Profit]]=0,SalesData[[#This Row],[Sales]]&gt;0),"Zero-Profit Order","OK")</f>
        <v>OK</v>
      </c>
      <c r="AC1372" s="9">
        <f>IFERROR(SalesData[[#This Row],[Profit]]/SalesData[[#This Row],[Sales]],0)</f>
        <v>0.2</v>
      </c>
      <c r="AE1372"/>
    </row>
    <row r="1373" spans="1:31" x14ac:dyDescent="0.25">
      <c r="A1373">
        <v>623</v>
      </c>
      <c r="B1373" t="s">
        <v>633</v>
      </c>
      <c r="C1373" s="2">
        <v>42830</v>
      </c>
      <c r="D1373" s="13">
        <v>42075</v>
      </c>
      <c r="E1373" s="8">
        <f>IF(SalesData[[#This Row],[Ship Date]]&lt;SalesData[[#This Row],[Order Date]], SalesData[[#This Row],[Ship Date]], SalesData[[#This Row],[Order Date]])</f>
        <v>42075</v>
      </c>
      <c r="F1373" s="8">
        <f>IF(SalesData[[#This Row],[Ship Date]]&lt;SalesData[[#This Row],[Order Date]], SalesData[[#This Row],[Order Date]], SalesData[[#This Row],[Ship Date]])</f>
        <v>42830</v>
      </c>
      <c r="G1373" s="11">
        <f>SalesData[[#This Row],[Shipdate fixed]] - SalesData[[#This Row],[Orderdate fixed]]</f>
        <v>755</v>
      </c>
      <c r="H1373" s="11">
        <f>YEAR(SalesData[[#This Row],[Orderdate fixed]])</f>
        <v>2015</v>
      </c>
      <c r="I1373" s="11" t="str">
        <f>"Q"&amp;ROUNDUP(MONTH(SalesData[[#This Row],[Orderdate fixed]])/3,0)</f>
        <v>Q1</v>
      </c>
      <c r="J1373" s="8" t="str">
        <f>TEXT(SalesData[[#This Row],[Orderdate fixed]],"mmm")</f>
        <v>Mar</v>
      </c>
      <c r="K1373" t="s">
        <v>38</v>
      </c>
      <c r="L1373" t="s">
        <v>634</v>
      </c>
      <c r="M1373" s="14" t="s">
        <v>635</v>
      </c>
      <c r="N1373" t="s">
        <v>81</v>
      </c>
      <c r="O1373" t="s">
        <v>26</v>
      </c>
      <c r="P1373" t="s">
        <v>636</v>
      </c>
      <c r="Q1373" t="s">
        <v>272</v>
      </c>
      <c r="R1373" s="5">
        <v>48126</v>
      </c>
      <c r="S1373" t="s">
        <v>84</v>
      </c>
      <c r="T1373" t="s">
        <v>637</v>
      </c>
      <c r="U1373" t="s">
        <v>31</v>
      </c>
      <c r="V1373" t="s">
        <v>35</v>
      </c>
      <c r="W1373" t="s">
        <v>638</v>
      </c>
      <c r="X1373" s="9">
        <v>301.95999999999998</v>
      </c>
      <c r="Y1373">
        <v>2</v>
      </c>
      <c r="Z1373" s="12">
        <v>0</v>
      </c>
      <c r="AA1373" s="9">
        <v>87.568399999999997</v>
      </c>
      <c r="AB1373" t="str">
        <f>IF(AND(SalesData[[#This Row],[Profit]]=0,SalesData[[#This Row],[Sales]]&gt;0),"Zero-Profit Order","OK")</f>
        <v>OK</v>
      </c>
      <c r="AC1373" s="9">
        <f>IFERROR(SalesData[[#This Row],[Profit]]/SalesData[[#This Row],[Sales]],0)</f>
        <v>0.29000000000000004</v>
      </c>
      <c r="AE1373"/>
    </row>
    <row r="1374" spans="1:31" x14ac:dyDescent="0.25">
      <c r="A1374">
        <v>9501</v>
      </c>
      <c r="B1374" t="s">
        <v>4270</v>
      </c>
      <c r="C1374" s="2">
        <v>43292</v>
      </c>
      <c r="D1374" s="13">
        <v>42520</v>
      </c>
      <c r="E1374" s="8">
        <f>IF(SalesData[[#This Row],[Ship Date]]&lt;SalesData[[#This Row],[Order Date]], SalesData[[#This Row],[Ship Date]], SalesData[[#This Row],[Order Date]])</f>
        <v>42520</v>
      </c>
      <c r="F1374" s="8">
        <f>IF(SalesData[[#This Row],[Ship Date]]&lt;SalesData[[#This Row],[Order Date]], SalesData[[#This Row],[Order Date]], SalesData[[#This Row],[Ship Date]])</f>
        <v>43292</v>
      </c>
      <c r="G1374" s="11">
        <f>SalesData[[#This Row],[Shipdate fixed]] - SalesData[[#This Row],[Orderdate fixed]]</f>
        <v>772</v>
      </c>
      <c r="H1374" s="11">
        <f>YEAR(SalesData[[#This Row],[Orderdate fixed]])</f>
        <v>2016</v>
      </c>
      <c r="I1374" s="11" t="str">
        <f>"Q"&amp;ROUNDUP(MONTH(SalesData[[#This Row],[Orderdate fixed]])/3,0)</f>
        <v>Q2</v>
      </c>
      <c r="J1374" s="8" t="str">
        <f>TEXT(SalesData[[#This Row],[Orderdate fixed]],"mmm")</f>
        <v>May</v>
      </c>
      <c r="K1374" t="s">
        <v>38</v>
      </c>
      <c r="L1374" t="s">
        <v>4271</v>
      </c>
      <c r="M1374" s="14" t="s">
        <v>4272</v>
      </c>
      <c r="N1374" t="s">
        <v>25</v>
      </c>
      <c r="O1374" t="s">
        <v>26</v>
      </c>
      <c r="P1374" t="s">
        <v>886</v>
      </c>
      <c r="Q1374" t="s">
        <v>222</v>
      </c>
      <c r="R1374" s="5">
        <v>53209</v>
      </c>
      <c r="S1374" t="s">
        <v>84</v>
      </c>
      <c r="T1374" t="s">
        <v>1432</v>
      </c>
      <c r="U1374" t="s">
        <v>31</v>
      </c>
      <c r="V1374" t="s">
        <v>53</v>
      </c>
      <c r="W1374" t="s">
        <v>1433</v>
      </c>
      <c r="X1374" s="9">
        <v>26.94</v>
      </c>
      <c r="Y1374">
        <v>3</v>
      </c>
      <c r="Z1374" s="12">
        <v>0</v>
      </c>
      <c r="AA1374" s="9">
        <v>11.3148</v>
      </c>
      <c r="AB1374" t="str">
        <f>IF(AND(SalesData[[#This Row],[Profit]]=0,SalesData[[#This Row],[Sales]]&gt;0),"Zero-Profit Order","OK")</f>
        <v>OK</v>
      </c>
      <c r="AC1374" s="9">
        <f>IFERROR(SalesData[[#This Row],[Profit]]/SalesData[[#This Row],[Sales]],0)</f>
        <v>0.42</v>
      </c>
      <c r="AE1374"/>
    </row>
    <row r="1375" spans="1:31" x14ac:dyDescent="0.25">
      <c r="A1375">
        <v>7248</v>
      </c>
      <c r="B1375" t="s">
        <v>3668</v>
      </c>
      <c r="C1375" s="2">
        <v>41669</v>
      </c>
      <c r="D1375" s="13">
        <v>41854</v>
      </c>
      <c r="E1375" s="8">
        <f>IF(SalesData[[#This Row],[Ship Date]]&lt;SalesData[[#This Row],[Order Date]], SalesData[[#This Row],[Ship Date]], SalesData[[#This Row],[Order Date]])</f>
        <v>41669</v>
      </c>
      <c r="F1375" s="8">
        <f>IF(SalesData[[#This Row],[Ship Date]]&lt;SalesData[[#This Row],[Order Date]], SalesData[[#This Row],[Order Date]], SalesData[[#This Row],[Ship Date]])</f>
        <v>41854</v>
      </c>
      <c r="G1375" s="11">
        <f>SalesData[[#This Row],[Shipdate fixed]] - SalesData[[#This Row],[Orderdate fixed]]</f>
        <v>185</v>
      </c>
      <c r="H1375" s="11">
        <f>YEAR(SalesData[[#This Row],[Orderdate fixed]])</f>
        <v>2014</v>
      </c>
      <c r="I1375" s="11" t="str">
        <f>"Q"&amp;ROUNDUP(MONTH(SalesData[[#This Row],[Orderdate fixed]])/3,0)</f>
        <v>Q1</v>
      </c>
      <c r="J1375" s="8" t="str">
        <f>TEXT(SalesData[[#This Row],[Orderdate fixed]],"mmm")</f>
        <v>Jan</v>
      </c>
      <c r="K1375" t="s">
        <v>38</v>
      </c>
      <c r="L1375" t="s">
        <v>3669</v>
      </c>
      <c r="M1375" s="14" t="s">
        <v>3670</v>
      </c>
      <c r="N1375" t="s">
        <v>81</v>
      </c>
      <c r="O1375" t="s">
        <v>26</v>
      </c>
      <c r="P1375" t="s">
        <v>329</v>
      </c>
      <c r="Q1375" t="s">
        <v>215</v>
      </c>
      <c r="R1375" s="5">
        <v>43229</v>
      </c>
      <c r="S1375" t="s">
        <v>62</v>
      </c>
      <c r="T1375" t="s">
        <v>437</v>
      </c>
      <c r="U1375" t="s">
        <v>31</v>
      </c>
      <c r="V1375" t="s">
        <v>32</v>
      </c>
      <c r="W1375" t="s">
        <v>438</v>
      </c>
      <c r="X1375" s="9">
        <v>302.45</v>
      </c>
      <c r="Y1375">
        <v>5</v>
      </c>
      <c r="Z1375" s="12">
        <v>0.5</v>
      </c>
      <c r="AA1375" s="9">
        <v>-199.61699999999999</v>
      </c>
      <c r="AB1375" t="str">
        <f>IF(AND(SalesData[[#This Row],[Profit]]=0,SalesData[[#This Row],[Sales]]&gt;0),"Zero-Profit Order","OK")</f>
        <v>OK</v>
      </c>
      <c r="AC1375" s="9">
        <f>IFERROR(SalesData[[#This Row],[Profit]]/SalesData[[#This Row],[Sales]],0)</f>
        <v>-0.66</v>
      </c>
      <c r="AE1375"/>
    </row>
    <row r="1376" spans="1:31" x14ac:dyDescent="0.25">
      <c r="A1376">
        <v>86</v>
      </c>
      <c r="B1376" t="s">
        <v>141</v>
      </c>
      <c r="C1376" s="2">
        <v>43304</v>
      </c>
      <c r="D1376" s="13">
        <v>42885</v>
      </c>
      <c r="E1376" s="8">
        <f>IF(SalesData[[#This Row],[Ship Date]]&lt;SalesData[[#This Row],[Order Date]], SalesData[[#This Row],[Ship Date]], SalesData[[#This Row],[Order Date]])</f>
        <v>42885</v>
      </c>
      <c r="F1376" s="8">
        <f>IF(SalesData[[#This Row],[Ship Date]]&lt;SalesData[[#This Row],[Order Date]], SalesData[[#This Row],[Order Date]], SalesData[[#This Row],[Ship Date]])</f>
        <v>43304</v>
      </c>
      <c r="G1376" s="11">
        <f>SalesData[[#This Row],[Shipdate fixed]] - SalesData[[#This Row],[Orderdate fixed]]</f>
        <v>419</v>
      </c>
      <c r="H1376" s="11">
        <f>YEAR(SalesData[[#This Row],[Orderdate fixed]])</f>
        <v>2017</v>
      </c>
      <c r="I1376" s="11" t="str">
        <f>"Q"&amp;ROUNDUP(MONTH(SalesData[[#This Row],[Orderdate fixed]])/3,0)</f>
        <v>Q2</v>
      </c>
      <c r="J1376" s="8" t="str">
        <f>TEXT(SalesData[[#This Row],[Orderdate fixed]],"mmm")</f>
        <v>May</v>
      </c>
      <c r="K1376" t="s">
        <v>22</v>
      </c>
      <c r="L1376" t="s">
        <v>142</v>
      </c>
      <c r="M1376" s="14" t="s">
        <v>143</v>
      </c>
      <c r="N1376" t="s">
        <v>25</v>
      </c>
      <c r="O1376" t="s">
        <v>26</v>
      </c>
      <c r="P1376" t="s">
        <v>144</v>
      </c>
      <c r="Q1376" t="s">
        <v>145</v>
      </c>
      <c r="R1376" s="5">
        <v>29203</v>
      </c>
      <c r="S1376" t="s">
        <v>29</v>
      </c>
      <c r="T1376" t="s">
        <v>146</v>
      </c>
      <c r="U1376" t="s">
        <v>31</v>
      </c>
      <c r="V1376" t="s">
        <v>35</v>
      </c>
      <c r="W1376" t="s">
        <v>147</v>
      </c>
      <c r="X1376" s="9">
        <v>301.95999999999998</v>
      </c>
      <c r="Y1376">
        <v>2</v>
      </c>
      <c r="Z1376" s="12">
        <v>0</v>
      </c>
      <c r="AA1376" s="9">
        <v>33.215600000000002</v>
      </c>
      <c r="AB1376" t="str">
        <f>IF(AND(SalesData[[#This Row],[Profit]]=0,SalesData[[#This Row],[Sales]]&gt;0),"Zero-Profit Order","OK")</f>
        <v>OK</v>
      </c>
      <c r="AC1376" s="9">
        <f>IFERROR(SalesData[[#This Row],[Profit]]/SalesData[[#This Row],[Sales]],0)</f>
        <v>0.11000000000000001</v>
      </c>
      <c r="AE1376"/>
    </row>
    <row r="1377" spans="1:31" x14ac:dyDescent="0.25">
      <c r="A1377">
        <v>5028</v>
      </c>
      <c r="B1377" t="s">
        <v>2996</v>
      </c>
      <c r="C1377" s="2">
        <v>43510</v>
      </c>
      <c r="D1377" s="13">
        <v>42802</v>
      </c>
      <c r="E1377" s="8">
        <f>IF(SalesData[[#This Row],[Ship Date]]&lt;SalesData[[#This Row],[Order Date]], SalesData[[#This Row],[Ship Date]], SalesData[[#This Row],[Order Date]])</f>
        <v>42802</v>
      </c>
      <c r="F1377" s="8">
        <f>IF(SalesData[[#This Row],[Ship Date]]&lt;SalesData[[#This Row],[Order Date]], SalesData[[#This Row],[Order Date]], SalesData[[#This Row],[Ship Date]])</f>
        <v>43510</v>
      </c>
      <c r="G1377" s="11">
        <f>SalesData[[#This Row],[Shipdate fixed]] - SalesData[[#This Row],[Orderdate fixed]]</f>
        <v>708</v>
      </c>
      <c r="H1377" s="11">
        <f>YEAR(SalesData[[#This Row],[Orderdate fixed]])</f>
        <v>2017</v>
      </c>
      <c r="I1377" s="11" t="str">
        <f>"Q"&amp;ROUNDUP(MONTH(SalesData[[#This Row],[Orderdate fixed]])/3,0)</f>
        <v>Q1</v>
      </c>
      <c r="J1377" s="8" t="str">
        <f>TEXT(SalesData[[#This Row],[Orderdate fixed]],"mmm")</f>
        <v>Mar</v>
      </c>
      <c r="K1377" t="s">
        <v>38</v>
      </c>
      <c r="L1377" t="s">
        <v>754</v>
      </c>
      <c r="M1377" s="14" t="s">
        <v>755</v>
      </c>
      <c r="N1377" t="s">
        <v>25</v>
      </c>
      <c r="O1377" t="s">
        <v>26</v>
      </c>
      <c r="P1377" t="s">
        <v>2997</v>
      </c>
      <c r="Q1377" t="s">
        <v>1503</v>
      </c>
      <c r="R1377" s="5">
        <v>73120</v>
      </c>
      <c r="S1377" t="s">
        <v>84</v>
      </c>
      <c r="T1377" t="s">
        <v>2998</v>
      </c>
      <c r="U1377" t="s">
        <v>31</v>
      </c>
      <c r="V1377" t="s">
        <v>35</v>
      </c>
      <c r="W1377" t="s">
        <v>2999</v>
      </c>
      <c r="X1377" s="9">
        <v>302.67</v>
      </c>
      <c r="Y1377">
        <v>3</v>
      </c>
      <c r="Z1377" s="12">
        <v>0</v>
      </c>
      <c r="AA1377" s="9">
        <v>72.640799999999999</v>
      </c>
      <c r="AB1377" t="str">
        <f>IF(AND(SalesData[[#This Row],[Profit]]=0,SalesData[[#This Row],[Sales]]&gt;0),"Zero-Profit Order","OK")</f>
        <v>OK</v>
      </c>
      <c r="AC1377" s="9">
        <f>IFERROR(SalesData[[#This Row],[Profit]]/SalesData[[#This Row],[Sales]],0)</f>
        <v>0.24</v>
      </c>
      <c r="AE1377"/>
    </row>
    <row r="1378" spans="1:31" x14ac:dyDescent="0.25">
      <c r="A1378">
        <v>9593</v>
      </c>
      <c r="B1378" t="s">
        <v>4298</v>
      </c>
      <c r="C1378" s="2">
        <v>43507</v>
      </c>
      <c r="D1378" s="13">
        <v>42377</v>
      </c>
      <c r="E1378" s="8">
        <f>IF(SalesData[[#This Row],[Ship Date]]&lt;SalesData[[#This Row],[Order Date]], SalesData[[#This Row],[Ship Date]], SalesData[[#This Row],[Order Date]])</f>
        <v>42377</v>
      </c>
      <c r="F1378" s="8">
        <f>IF(SalesData[[#This Row],[Ship Date]]&lt;SalesData[[#This Row],[Order Date]], SalesData[[#This Row],[Order Date]], SalesData[[#This Row],[Ship Date]])</f>
        <v>43507</v>
      </c>
      <c r="G1378" s="11">
        <f>SalesData[[#This Row],[Shipdate fixed]] - SalesData[[#This Row],[Orderdate fixed]]</f>
        <v>1130</v>
      </c>
      <c r="H1378" s="11">
        <f>YEAR(SalesData[[#This Row],[Orderdate fixed]])</f>
        <v>2016</v>
      </c>
      <c r="I1378" s="11" t="str">
        <f>"Q"&amp;ROUNDUP(MONTH(SalesData[[#This Row],[Orderdate fixed]])/3,0)</f>
        <v>Q1</v>
      </c>
      <c r="J1378" s="8" t="str">
        <f>TEXT(SalesData[[#This Row],[Orderdate fixed]],"mmm")</f>
        <v>Jan</v>
      </c>
      <c r="K1378" t="s">
        <v>38</v>
      </c>
      <c r="L1378" t="s">
        <v>4299</v>
      </c>
      <c r="M1378" s="14" t="s">
        <v>4300</v>
      </c>
      <c r="N1378" t="s">
        <v>90</v>
      </c>
      <c r="O1378" t="s">
        <v>26</v>
      </c>
      <c r="P1378" t="s">
        <v>1166</v>
      </c>
      <c r="Q1378" t="s">
        <v>83</v>
      </c>
      <c r="R1378" s="5">
        <v>77506</v>
      </c>
      <c r="S1378" t="s">
        <v>84</v>
      </c>
      <c r="T1378" t="s">
        <v>3657</v>
      </c>
      <c r="U1378" t="s">
        <v>31</v>
      </c>
      <c r="V1378" t="s">
        <v>53</v>
      </c>
      <c r="W1378" t="s">
        <v>3658</v>
      </c>
      <c r="X1378" s="9">
        <v>302.72000000000003</v>
      </c>
      <c r="Y1378">
        <v>5</v>
      </c>
      <c r="Z1378" s="12">
        <v>0.6</v>
      </c>
      <c r="AA1378" s="9">
        <v>-378.4</v>
      </c>
      <c r="AB1378" t="str">
        <f>IF(AND(SalesData[[#This Row],[Profit]]=0,SalesData[[#This Row],[Sales]]&gt;0),"Zero-Profit Order","OK")</f>
        <v>OK</v>
      </c>
      <c r="AC1378" s="9">
        <f>IFERROR(SalesData[[#This Row],[Profit]]/SalesData[[#This Row],[Sales]],0)</f>
        <v>-1.2499999999999998</v>
      </c>
      <c r="AE1378"/>
    </row>
    <row r="1379" spans="1:31" x14ac:dyDescent="0.25">
      <c r="A1379">
        <v>8521</v>
      </c>
      <c r="B1379" t="s">
        <v>4036</v>
      </c>
      <c r="C1379" s="2">
        <v>42325</v>
      </c>
      <c r="D1379" s="13">
        <v>43020</v>
      </c>
      <c r="E1379" s="8">
        <f>IF(SalesData[[#This Row],[Ship Date]]&lt;SalesData[[#This Row],[Order Date]], SalesData[[#This Row],[Ship Date]], SalesData[[#This Row],[Order Date]])</f>
        <v>42325</v>
      </c>
      <c r="F1379" s="8">
        <f>IF(SalesData[[#This Row],[Ship Date]]&lt;SalesData[[#This Row],[Order Date]], SalesData[[#This Row],[Order Date]], SalesData[[#This Row],[Ship Date]])</f>
        <v>43020</v>
      </c>
      <c r="G1379" s="11">
        <f>SalesData[[#This Row],[Shipdate fixed]] - SalesData[[#This Row],[Orderdate fixed]]</f>
        <v>695</v>
      </c>
      <c r="H1379" s="11">
        <f>YEAR(SalesData[[#This Row],[Orderdate fixed]])</f>
        <v>2015</v>
      </c>
      <c r="I1379" s="11" t="str">
        <f>"Q"&amp;ROUNDUP(MONTH(SalesData[[#This Row],[Orderdate fixed]])/3,0)</f>
        <v>Q4</v>
      </c>
      <c r="J1379" s="8" t="str">
        <f>TEXT(SalesData[[#This Row],[Orderdate fixed]],"mmm")</f>
        <v>Nov</v>
      </c>
      <c r="K1379" t="s">
        <v>38</v>
      </c>
      <c r="L1379" t="s">
        <v>3693</v>
      </c>
      <c r="M1379" s="14" t="s">
        <v>3694</v>
      </c>
      <c r="N1379" t="s">
        <v>25</v>
      </c>
      <c r="O1379" t="s">
        <v>26</v>
      </c>
      <c r="P1379" t="s">
        <v>3544</v>
      </c>
      <c r="Q1379" t="s">
        <v>344</v>
      </c>
      <c r="R1379" s="5">
        <v>7501</v>
      </c>
      <c r="S1379" t="s">
        <v>62</v>
      </c>
      <c r="T1379" t="s">
        <v>278</v>
      </c>
      <c r="U1379" t="s">
        <v>31</v>
      </c>
      <c r="V1379" t="s">
        <v>35</v>
      </c>
      <c r="W1379" t="s">
        <v>279</v>
      </c>
      <c r="X1379" s="9">
        <v>302.94</v>
      </c>
      <c r="Y1379">
        <v>3</v>
      </c>
      <c r="Z1379" s="12">
        <v>0</v>
      </c>
      <c r="AA1379" s="9">
        <v>18.176400000000001</v>
      </c>
      <c r="AB1379" t="str">
        <f>IF(AND(SalesData[[#This Row],[Profit]]=0,SalesData[[#This Row],[Sales]]&gt;0),"Zero-Profit Order","OK")</f>
        <v>OK</v>
      </c>
      <c r="AC1379" s="9">
        <f>IFERROR(SalesData[[#This Row],[Profit]]/SalesData[[#This Row],[Sales]],0)</f>
        <v>6.0000000000000005E-2</v>
      </c>
      <c r="AE1379"/>
    </row>
    <row r="1380" spans="1:31" x14ac:dyDescent="0.25">
      <c r="A1380">
        <v>6741</v>
      </c>
      <c r="B1380" t="s">
        <v>3541</v>
      </c>
      <c r="C1380" s="2">
        <v>43286</v>
      </c>
      <c r="D1380" s="13">
        <v>41790</v>
      </c>
      <c r="E1380" s="8">
        <f>IF(SalesData[[#This Row],[Ship Date]]&lt;SalesData[[#This Row],[Order Date]], SalesData[[#This Row],[Ship Date]], SalesData[[#This Row],[Order Date]])</f>
        <v>41790</v>
      </c>
      <c r="F1380" s="8">
        <f>IF(SalesData[[#This Row],[Ship Date]]&lt;SalesData[[#This Row],[Order Date]], SalesData[[#This Row],[Order Date]], SalesData[[#This Row],[Ship Date]])</f>
        <v>43286</v>
      </c>
      <c r="G1380" s="11">
        <f>SalesData[[#This Row],[Shipdate fixed]] - SalesData[[#This Row],[Orderdate fixed]]</f>
        <v>1496</v>
      </c>
      <c r="H1380" s="11">
        <f>YEAR(SalesData[[#This Row],[Orderdate fixed]])</f>
        <v>2014</v>
      </c>
      <c r="I1380" s="11" t="str">
        <f>"Q"&amp;ROUNDUP(MONTH(SalesData[[#This Row],[Orderdate fixed]])/3,0)</f>
        <v>Q2</v>
      </c>
      <c r="J1380" s="8" t="str">
        <f>TEXT(SalesData[[#This Row],[Orderdate fixed]],"mmm")</f>
        <v>May</v>
      </c>
      <c r="K1380" t="s">
        <v>38</v>
      </c>
      <c r="L1380" t="s">
        <v>1422</v>
      </c>
      <c r="M1380" s="14" t="s">
        <v>1423</v>
      </c>
      <c r="N1380" t="s">
        <v>25</v>
      </c>
      <c r="O1380" t="s">
        <v>26</v>
      </c>
      <c r="P1380" t="s">
        <v>120</v>
      </c>
      <c r="Q1380" t="s">
        <v>121</v>
      </c>
      <c r="R1380" s="5">
        <v>60623</v>
      </c>
      <c r="S1380" t="s">
        <v>84</v>
      </c>
      <c r="T1380" t="s">
        <v>1581</v>
      </c>
      <c r="U1380" t="s">
        <v>31</v>
      </c>
      <c r="V1380" t="s">
        <v>35</v>
      </c>
      <c r="W1380" t="s">
        <v>1582</v>
      </c>
      <c r="X1380" s="9">
        <v>359.77199999999999</v>
      </c>
      <c r="Y1380">
        <v>2</v>
      </c>
      <c r="Z1380" s="12">
        <v>0.3</v>
      </c>
      <c r="AA1380" s="9">
        <v>-5.1395999999999997</v>
      </c>
      <c r="AB1380" t="str">
        <f>IF(AND(SalesData[[#This Row],[Profit]]=0,SalesData[[#This Row],[Sales]]&gt;0),"Zero-Profit Order","OK")</f>
        <v>OK</v>
      </c>
      <c r="AC1380" s="9">
        <f>IFERROR(SalesData[[#This Row],[Profit]]/SalesData[[#This Row],[Sales]],0)</f>
        <v>-1.4285714285714285E-2</v>
      </c>
      <c r="AE1380"/>
    </row>
    <row r="1381" spans="1:31" x14ac:dyDescent="0.25">
      <c r="A1381">
        <v>7295</v>
      </c>
      <c r="B1381" t="s">
        <v>3688</v>
      </c>
      <c r="C1381" s="2">
        <v>43289</v>
      </c>
      <c r="D1381" s="13">
        <v>42155</v>
      </c>
      <c r="E1381" s="8">
        <f>IF(SalesData[[#This Row],[Ship Date]]&lt;SalesData[[#This Row],[Order Date]], SalesData[[#This Row],[Ship Date]], SalesData[[#This Row],[Order Date]])</f>
        <v>42155</v>
      </c>
      <c r="F1381" s="8">
        <f>IF(SalesData[[#This Row],[Ship Date]]&lt;SalesData[[#This Row],[Order Date]], SalesData[[#This Row],[Order Date]], SalesData[[#This Row],[Ship Date]])</f>
        <v>43289</v>
      </c>
      <c r="G1381" s="11">
        <f>SalesData[[#This Row],[Shipdate fixed]] - SalesData[[#This Row],[Orderdate fixed]]</f>
        <v>1134</v>
      </c>
      <c r="H1381" s="11">
        <f>YEAR(SalesData[[#This Row],[Orderdate fixed]])</f>
        <v>2015</v>
      </c>
      <c r="I1381" s="11" t="str">
        <f>"Q"&amp;ROUNDUP(MONTH(SalesData[[#This Row],[Orderdate fixed]])/3,0)</f>
        <v>Q2</v>
      </c>
      <c r="J1381" s="8" t="str">
        <f>TEXT(SalesData[[#This Row],[Orderdate fixed]],"mmm")</f>
        <v>May</v>
      </c>
      <c r="K1381" t="s">
        <v>38</v>
      </c>
      <c r="L1381" t="s">
        <v>2332</v>
      </c>
      <c r="M1381" s="14" t="s">
        <v>2333</v>
      </c>
      <c r="N1381" t="s">
        <v>25</v>
      </c>
      <c r="O1381" t="s">
        <v>26</v>
      </c>
      <c r="P1381" t="s">
        <v>3689</v>
      </c>
      <c r="Q1381" t="s">
        <v>177</v>
      </c>
      <c r="R1381" s="5">
        <v>98006</v>
      </c>
      <c r="S1381" t="s">
        <v>51</v>
      </c>
      <c r="T1381" t="s">
        <v>629</v>
      </c>
      <c r="U1381" t="s">
        <v>31</v>
      </c>
      <c r="V1381" t="s">
        <v>53</v>
      </c>
      <c r="W1381" t="s">
        <v>630</v>
      </c>
      <c r="X1381" s="9">
        <v>20.239999999999998</v>
      </c>
      <c r="Y1381">
        <v>1</v>
      </c>
      <c r="Z1381" s="12">
        <v>0</v>
      </c>
      <c r="AA1381" s="9">
        <v>7.8936000000000002</v>
      </c>
      <c r="AB1381" t="str">
        <f>IF(AND(SalesData[[#This Row],[Profit]]=0,SalesData[[#This Row],[Sales]]&gt;0),"Zero-Profit Order","OK")</f>
        <v>OK</v>
      </c>
      <c r="AC1381" s="9">
        <f>IFERROR(SalesData[[#This Row],[Profit]]/SalesData[[#This Row],[Sales]],0)</f>
        <v>0.39</v>
      </c>
      <c r="AE1381"/>
    </row>
    <row r="1382" spans="1:31" x14ac:dyDescent="0.25">
      <c r="A1382">
        <v>9371</v>
      </c>
      <c r="B1382" t="s">
        <v>4241</v>
      </c>
      <c r="C1382" s="2">
        <v>43306</v>
      </c>
      <c r="D1382" s="13">
        <v>42155</v>
      </c>
      <c r="E1382" s="8">
        <f>IF(SalesData[[#This Row],[Ship Date]]&lt;SalesData[[#This Row],[Order Date]], SalesData[[#This Row],[Ship Date]], SalesData[[#This Row],[Order Date]])</f>
        <v>42155</v>
      </c>
      <c r="F1382" s="8">
        <f>IF(SalesData[[#This Row],[Ship Date]]&lt;SalesData[[#This Row],[Order Date]], SalesData[[#This Row],[Order Date]], SalesData[[#This Row],[Ship Date]])</f>
        <v>43306</v>
      </c>
      <c r="G1382" s="11">
        <f>SalesData[[#This Row],[Shipdate fixed]] - SalesData[[#This Row],[Orderdate fixed]]</f>
        <v>1151</v>
      </c>
      <c r="H1382" s="11">
        <f>YEAR(SalesData[[#This Row],[Orderdate fixed]])</f>
        <v>2015</v>
      </c>
      <c r="I1382" s="11" t="str">
        <f>"Q"&amp;ROUNDUP(MONTH(SalesData[[#This Row],[Orderdate fixed]])/3,0)</f>
        <v>Q2</v>
      </c>
      <c r="J1382" s="8" t="str">
        <f>TEXT(SalesData[[#This Row],[Orderdate fixed]],"mmm")</f>
        <v>May</v>
      </c>
      <c r="K1382" t="s">
        <v>78</v>
      </c>
      <c r="L1382" t="s">
        <v>3508</v>
      </c>
      <c r="M1382" s="14" t="s">
        <v>3509</v>
      </c>
      <c r="N1382" t="s">
        <v>81</v>
      </c>
      <c r="O1382" t="s">
        <v>26</v>
      </c>
      <c r="P1382" t="s">
        <v>329</v>
      </c>
      <c r="Q1382" t="s">
        <v>215</v>
      </c>
      <c r="R1382" s="5">
        <v>43229</v>
      </c>
      <c r="S1382" t="s">
        <v>62</v>
      </c>
      <c r="T1382" t="s">
        <v>3806</v>
      </c>
      <c r="U1382" t="s">
        <v>31</v>
      </c>
      <c r="V1382" t="s">
        <v>53</v>
      </c>
      <c r="W1382" t="s">
        <v>3807</v>
      </c>
      <c r="X1382" s="9">
        <v>41.567999999999998</v>
      </c>
      <c r="Y1382">
        <v>4</v>
      </c>
      <c r="Z1382" s="12">
        <v>0.2</v>
      </c>
      <c r="AA1382" s="9">
        <v>-4.1567999999999996</v>
      </c>
      <c r="AB1382" t="str">
        <f>IF(AND(SalesData[[#This Row],[Profit]]=0,SalesData[[#This Row],[Sales]]&gt;0),"Zero-Profit Order","OK")</f>
        <v>OK</v>
      </c>
      <c r="AC1382" s="9">
        <f>IFERROR(SalesData[[#This Row],[Profit]]/SalesData[[#This Row],[Sales]],0)</f>
        <v>-9.9999999999999992E-2</v>
      </c>
      <c r="AE1382"/>
    </row>
    <row r="1383" spans="1:31" x14ac:dyDescent="0.25">
      <c r="A1383">
        <v>9372</v>
      </c>
      <c r="B1383" t="s">
        <v>4241</v>
      </c>
      <c r="C1383" s="2">
        <v>43307</v>
      </c>
      <c r="D1383" s="13">
        <v>42155</v>
      </c>
      <c r="E1383" s="8">
        <f>IF(SalesData[[#This Row],[Ship Date]]&lt;SalesData[[#This Row],[Order Date]], SalesData[[#This Row],[Ship Date]], SalesData[[#This Row],[Order Date]])</f>
        <v>42155</v>
      </c>
      <c r="F1383" s="8">
        <f>IF(SalesData[[#This Row],[Ship Date]]&lt;SalesData[[#This Row],[Order Date]], SalesData[[#This Row],[Order Date]], SalesData[[#This Row],[Ship Date]])</f>
        <v>43307</v>
      </c>
      <c r="G1383" s="11">
        <f>SalesData[[#This Row],[Shipdate fixed]] - SalesData[[#This Row],[Orderdate fixed]]</f>
        <v>1152</v>
      </c>
      <c r="H1383" s="11">
        <f>YEAR(SalesData[[#This Row],[Orderdate fixed]])</f>
        <v>2015</v>
      </c>
      <c r="I1383" s="11" t="str">
        <f>"Q"&amp;ROUNDUP(MONTH(SalesData[[#This Row],[Orderdate fixed]])/3,0)</f>
        <v>Q2</v>
      </c>
      <c r="J1383" s="8" t="str">
        <f>TEXT(SalesData[[#This Row],[Orderdate fixed]],"mmm")</f>
        <v>May</v>
      </c>
      <c r="K1383" t="s">
        <v>78</v>
      </c>
      <c r="L1383" t="s">
        <v>3508</v>
      </c>
      <c r="M1383" s="14" t="s">
        <v>3509</v>
      </c>
      <c r="N1383" t="s">
        <v>81</v>
      </c>
      <c r="O1383" t="s">
        <v>26</v>
      </c>
      <c r="P1383" t="s">
        <v>329</v>
      </c>
      <c r="Q1383" t="s">
        <v>215</v>
      </c>
      <c r="R1383" s="5">
        <v>43229</v>
      </c>
      <c r="S1383" t="s">
        <v>62</v>
      </c>
      <c r="T1383" t="s">
        <v>146</v>
      </c>
      <c r="U1383" t="s">
        <v>31</v>
      </c>
      <c r="V1383" t="s">
        <v>35</v>
      </c>
      <c r="W1383" t="s">
        <v>147</v>
      </c>
      <c r="X1383" s="9">
        <v>317.05799999999999</v>
      </c>
      <c r="Y1383">
        <v>3</v>
      </c>
      <c r="Z1383" s="12">
        <v>0.3</v>
      </c>
      <c r="AA1383" s="9">
        <v>-86.058599999999998</v>
      </c>
      <c r="AB1383" t="str">
        <f>IF(AND(SalesData[[#This Row],[Profit]]=0,SalesData[[#This Row],[Sales]]&gt;0),"Zero-Profit Order","OK")</f>
        <v>OK</v>
      </c>
      <c r="AC1383" s="9">
        <f>IFERROR(SalesData[[#This Row],[Profit]]/SalesData[[#This Row],[Sales]],0)</f>
        <v>-0.27142857142857141</v>
      </c>
      <c r="AE1383"/>
    </row>
    <row r="1384" spans="1:31" x14ac:dyDescent="0.25">
      <c r="A1384">
        <v>7606</v>
      </c>
      <c r="B1384" t="s">
        <v>3781</v>
      </c>
      <c r="C1384" s="2">
        <v>43297</v>
      </c>
      <c r="D1384" s="13">
        <v>42521</v>
      </c>
      <c r="E1384" s="8">
        <f>IF(SalesData[[#This Row],[Ship Date]]&lt;SalesData[[#This Row],[Order Date]], SalesData[[#This Row],[Ship Date]], SalesData[[#This Row],[Order Date]])</f>
        <v>42521</v>
      </c>
      <c r="F1384" s="8">
        <f>IF(SalesData[[#This Row],[Ship Date]]&lt;SalesData[[#This Row],[Order Date]], SalesData[[#This Row],[Order Date]], SalesData[[#This Row],[Ship Date]])</f>
        <v>43297</v>
      </c>
      <c r="G1384" s="11">
        <f>SalesData[[#This Row],[Shipdate fixed]] - SalesData[[#This Row],[Orderdate fixed]]</f>
        <v>776</v>
      </c>
      <c r="H1384" s="11">
        <f>YEAR(SalesData[[#This Row],[Orderdate fixed]])</f>
        <v>2016</v>
      </c>
      <c r="I1384" s="11" t="str">
        <f>"Q"&amp;ROUNDUP(MONTH(SalesData[[#This Row],[Orderdate fixed]])/3,0)</f>
        <v>Q2</v>
      </c>
      <c r="J1384" s="8" t="str">
        <f>TEXT(SalesData[[#This Row],[Orderdate fixed]],"mmm")</f>
        <v>May</v>
      </c>
      <c r="K1384" t="s">
        <v>38</v>
      </c>
      <c r="L1384" t="s">
        <v>3279</v>
      </c>
      <c r="M1384" s="14" t="s">
        <v>3280</v>
      </c>
      <c r="N1384" t="s">
        <v>25</v>
      </c>
      <c r="O1384" t="s">
        <v>26</v>
      </c>
      <c r="P1384" t="s">
        <v>120</v>
      </c>
      <c r="Q1384" t="s">
        <v>121</v>
      </c>
      <c r="R1384" s="5">
        <v>60623</v>
      </c>
      <c r="S1384" t="s">
        <v>84</v>
      </c>
      <c r="T1384" t="s">
        <v>958</v>
      </c>
      <c r="U1384" t="s">
        <v>31</v>
      </c>
      <c r="V1384" t="s">
        <v>53</v>
      </c>
      <c r="W1384" t="s">
        <v>959</v>
      </c>
      <c r="X1384" s="9">
        <v>5.5839999999999996</v>
      </c>
      <c r="Y1384">
        <v>2</v>
      </c>
      <c r="Z1384" s="12">
        <v>0.6</v>
      </c>
      <c r="AA1384" s="9">
        <v>-1.6752</v>
      </c>
      <c r="AB1384" t="str">
        <f>IF(AND(SalesData[[#This Row],[Profit]]=0,SalesData[[#This Row],[Sales]]&gt;0),"Zero-Profit Order","OK")</f>
        <v>OK</v>
      </c>
      <c r="AC1384" s="9">
        <f>IFERROR(SalesData[[#This Row],[Profit]]/SalesData[[#This Row],[Sales]],0)</f>
        <v>-0.30000000000000004</v>
      </c>
      <c r="AE1384"/>
    </row>
    <row r="1385" spans="1:31" x14ac:dyDescent="0.25">
      <c r="A1385">
        <v>7605</v>
      </c>
      <c r="B1385" t="s">
        <v>3781</v>
      </c>
      <c r="C1385" s="2">
        <v>43296</v>
      </c>
      <c r="D1385" s="13">
        <v>42521</v>
      </c>
      <c r="E1385" s="8">
        <f>IF(SalesData[[#This Row],[Ship Date]]&lt;SalesData[[#This Row],[Order Date]], SalesData[[#This Row],[Ship Date]], SalesData[[#This Row],[Order Date]])</f>
        <v>42521</v>
      </c>
      <c r="F1385" s="8">
        <f>IF(SalesData[[#This Row],[Ship Date]]&lt;SalesData[[#This Row],[Order Date]], SalesData[[#This Row],[Order Date]], SalesData[[#This Row],[Ship Date]])</f>
        <v>43296</v>
      </c>
      <c r="G1385" s="11">
        <f>SalesData[[#This Row],[Shipdate fixed]] - SalesData[[#This Row],[Orderdate fixed]]</f>
        <v>775</v>
      </c>
      <c r="H1385" s="11">
        <f>YEAR(SalesData[[#This Row],[Orderdate fixed]])</f>
        <v>2016</v>
      </c>
      <c r="I1385" s="11" t="str">
        <f>"Q"&amp;ROUNDUP(MONTH(SalesData[[#This Row],[Orderdate fixed]])/3,0)</f>
        <v>Q2</v>
      </c>
      <c r="J1385" s="8" t="str">
        <f>TEXT(SalesData[[#This Row],[Orderdate fixed]],"mmm")</f>
        <v>May</v>
      </c>
      <c r="K1385" t="s">
        <v>38</v>
      </c>
      <c r="L1385" t="s">
        <v>3279</v>
      </c>
      <c r="M1385" s="14" t="s">
        <v>3280</v>
      </c>
      <c r="N1385" t="s">
        <v>25</v>
      </c>
      <c r="O1385" t="s">
        <v>26</v>
      </c>
      <c r="P1385" t="s">
        <v>120</v>
      </c>
      <c r="Q1385" t="s">
        <v>121</v>
      </c>
      <c r="R1385" s="5">
        <v>60623</v>
      </c>
      <c r="S1385" t="s">
        <v>84</v>
      </c>
      <c r="T1385" t="s">
        <v>2262</v>
      </c>
      <c r="U1385" t="s">
        <v>31</v>
      </c>
      <c r="V1385" t="s">
        <v>53</v>
      </c>
      <c r="W1385" t="s">
        <v>2263</v>
      </c>
      <c r="X1385" s="9">
        <v>25.175999999999998</v>
      </c>
      <c r="Y1385">
        <v>3</v>
      </c>
      <c r="Z1385" s="12">
        <v>0.6</v>
      </c>
      <c r="AA1385" s="9">
        <v>-33.358199999999997</v>
      </c>
      <c r="AB1385" t="str">
        <f>IF(AND(SalesData[[#This Row],[Profit]]=0,SalesData[[#This Row],[Sales]]&gt;0),"Zero-Profit Order","OK")</f>
        <v>OK</v>
      </c>
      <c r="AC1385" s="9">
        <f>IFERROR(SalesData[[#This Row],[Profit]]/SalesData[[#This Row],[Sales]],0)</f>
        <v>-1.325</v>
      </c>
      <c r="AE1385"/>
    </row>
    <row r="1386" spans="1:31" x14ac:dyDescent="0.25">
      <c r="A1386">
        <v>6608</v>
      </c>
      <c r="B1386" t="s">
        <v>3501</v>
      </c>
      <c r="C1386" s="2">
        <v>43293</v>
      </c>
      <c r="D1386" s="13">
        <v>42521</v>
      </c>
      <c r="E1386" s="8">
        <f>IF(SalesData[[#This Row],[Ship Date]]&lt;SalesData[[#This Row],[Order Date]], SalesData[[#This Row],[Ship Date]], SalesData[[#This Row],[Order Date]])</f>
        <v>42521</v>
      </c>
      <c r="F1386" s="8">
        <f>IF(SalesData[[#This Row],[Ship Date]]&lt;SalesData[[#This Row],[Order Date]], SalesData[[#This Row],[Order Date]], SalesData[[#This Row],[Ship Date]])</f>
        <v>43293</v>
      </c>
      <c r="G1386" s="11">
        <f>SalesData[[#This Row],[Shipdate fixed]] - SalesData[[#This Row],[Orderdate fixed]]</f>
        <v>772</v>
      </c>
      <c r="H1386" s="11">
        <f>YEAR(SalesData[[#This Row],[Orderdate fixed]])</f>
        <v>2016</v>
      </c>
      <c r="I1386" s="11" t="str">
        <f>"Q"&amp;ROUNDUP(MONTH(SalesData[[#This Row],[Orderdate fixed]])/3,0)</f>
        <v>Q2</v>
      </c>
      <c r="J1386" s="8" t="str">
        <f>TEXT(SalesData[[#This Row],[Orderdate fixed]],"mmm")</f>
        <v>May</v>
      </c>
      <c r="K1386" t="s">
        <v>38</v>
      </c>
      <c r="L1386" t="s">
        <v>2898</v>
      </c>
      <c r="M1386" s="14" t="s">
        <v>2899</v>
      </c>
      <c r="N1386" t="s">
        <v>25</v>
      </c>
      <c r="O1386" t="s">
        <v>26</v>
      </c>
      <c r="P1386" t="s">
        <v>830</v>
      </c>
      <c r="Q1386" t="s">
        <v>50</v>
      </c>
      <c r="R1386" s="5">
        <v>92704</v>
      </c>
      <c r="S1386" t="s">
        <v>51</v>
      </c>
      <c r="T1386" t="s">
        <v>278</v>
      </c>
      <c r="U1386" t="s">
        <v>31</v>
      </c>
      <c r="V1386" t="s">
        <v>35</v>
      </c>
      <c r="W1386" t="s">
        <v>279</v>
      </c>
      <c r="X1386" s="9">
        <v>484.70400000000001</v>
      </c>
      <c r="Y1386">
        <v>6</v>
      </c>
      <c r="Z1386" s="12">
        <v>0.2</v>
      </c>
      <c r="AA1386" s="9">
        <v>-84.8232</v>
      </c>
      <c r="AB1386" t="str">
        <f>IF(AND(SalesData[[#This Row],[Profit]]=0,SalesData[[#This Row],[Sales]]&gt;0),"Zero-Profit Order","OK")</f>
        <v>OK</v>
      </c>
      <c r="AC1386" s="9">
        <f>IFERROR(SalesData[[#This Row],[Profit]]/SalesData[[#This Row],[Sales]],0)</f>
        <v>-0.17499999999999999</v>
      </c>
      <c r="AE1386"/>
    </row>
    <row r="1387" spans="1:31" x14ac:dyDescent="0.25">
      <c r="A1387">
        <v>6404</v>
      </c>
      <c r="B1387" t="s">
        <v>3443</v>
      </c>
      <c r="C1387" s="2">
        <v>43319</v>
      </c>
      <c r="D1387" s="13">
        <v>42886</v>
      </c>
      <c r="E1387" s="8">
        <f>IF(SalesData[[#This Row],[Ship Date]]&lt;SalesData[[#This Row],[Order Date]], SalesData[[#This Row],[Ship Date]], SalesData[[#This Row],[Order Date]])</f>
        <v>42886</v>
      </c>
      <c r="F1387" s="8">
        <f>IF(SalesData[[#This Row],[Ship Date]]&lt;SalesData[[#This Row],[Order Date]], SalesData[[#This Row],[Order Date]], SalesData[[#This Row],[Ship Date]])</f>
        <v>43319</v>
      </c>
      <c r="G1387" s="11">
        <f>SalesData[[#This Row],[Shipdate fixed]] - SalesData[[#This Row],[Orderdate fixed]]</f>
        <v>433</v>
      </c>
      <c r="H1387" s="11">
        <f>YEAR(SalesData[[#This Row],[Orderdate fixed]])</f>
        <v>2017</v>
      </c>
      <c r="I1387" s="11" t="str">
        <f>"Q"&amp;ROUNDUP(MONTH(SalesData[[#This Row],[Orderdate fixed]])/3,0)</f>
        <v>Q2</v>
      </c>
      <c r="J1387" s="8" t="str">
        <f>TEXT(SalesData[[#This Row],[Orderdate fixed]],"mmm")</f>
        <v>May</v>
      </c>
      <c r="K1387" t="s">
        <v>78</v>
      </c>
      <c r="L1387" t="s">
        <v>614</v>
      </c>
      <c r="M1387" s="14" t="s">
        <v>615</v>
      </c>
      <c r="N1387" t="s">
        <v>25</v>
      </c>
      <c r="O1387" t="s">
        <v>26</v>
      </c>
      <c r="P1387" t="s">
        <v>1386</v>
      </c>
      <c r="Q1387" t="s">
        <v>1387</v>
      </c>
      <c r="R1387" s="5">
        <v>70506</v>
      </c>
      <c r="S1387" t="s">
        <v>29</v>
      </c>
      <c r="T1387" t="s">
        <v>2494</v>
      </c>
      <c r="U1387" t="s">
        <v>31</v>
      </c>
      <c r="V1387" t="s">
        <v>53</v>
      </c>
      <c r="W1387" t="s">
        <v>2495</v>
      </c>
      <c r="X1387" s="9">
        <v>8.01</v>
      </c>
      <c r="Y1387">
        <v>3</v>
      </c>
      <c r="Z1387" s="12">
        <v>0</v>
      </c>
      <c r="AA1387" s="9">
        <v>3.0438000000000001</v>
      </c>
      <c r="AB1387" t="str">
        <f>IF(AND(SalesData[[#This Row],[Profit]]=0,SalesData[[#This Row],[Sales]]&gt;0),"Zero-Profit Order","OK")</f>
        <v>OK</v>
      </c>
      <c r="AC1387" s="9">
        <f>IFERROR(SalesData[[#This Row],[Profit]]/SalesData[[#This Row],[Sales]],0)</f>
        <v>0.38</v>
      </c>
      <c r="AE1387"/>
    </row>
    <row r="1388" spans="1:31" x14ac:dyDescent="0.25">
      <c r="A1388">
        <v>5372</v>
      </c>
      <c r="B1388" t="s">
        <v>3117</v>
      </c>
      <c r="C1388" s="2">
        <v>42377</v>
      </c>
      <c r="D1388" s="13">
        <v>43073</v>
      </c>
      <c r="E1388" s="8">
        <f>IF(SalesData[[#This Row],[Ship Date]]&lt;SalesData[[#This Row],[Order Date]], SalesData[[#This Row],[Ship Date]], SalesData[[#This Row],[Order Date]])</f>
        <v>42377</v>
      </c>
      <c r="F1388" s="8">
        <f>IF(SalesData[[#This Row],[Ship Date]]&lt;SalesData[[#This Row],[Order Date]], SalesData[[#This Row],[Order Date]], SalesData[[#This Row],[Ship Date]])</f>
        <v>43073</v>
      </c>
      <c r="G1388" s="11">
        <f>SalesData[[#This Row],[Shipdate fixed]] - SalesData[[#This Row],[Orderdate fixed]]</f>
        <v>696</v>
      </c>
      <c r="H1388" s="11">
        <f>YEAR(SalesData[[#This Row],[Orderdate fixed]])</f>
        <v>2016</v>
      </c>
      <c r="I1388" s="11" t="str">
        <f>"Q"&amp;ROUNDUP(MONTH(SalesData[[#This Row],[Orderdate fixed]])/3,0)</f>
        <v>Q1</v>
      </c>
      <c r="J1388" s="8" t="str">
        <f>TEXT(SalesData[[#This Row],[Orderdate fixed]],"mmm")</f>
        <v>Jan</v>
      </c>
      <c r="K1388" t="s">
        <v>38</v>
      </c>
      <c r="L1388" t="s">
        <v>3118</v>
      </c>
      <c r="M1388" s="14" t="s">
        <v>3119</v>
      </c>
      <c r="N1388" t="s">
        <v>81</v>
      </c>
      <c r="O1388" t="s">
        <v>26</v>
      </c>
      <c r="P1388" t="s">
        <v>3120</v>
      </c>
      <c r="Q1388" t="s">
        <v>272</v>
      </c>
      <c r="R1388" s="5">
        <v>48237</v>
      </c>
      <c r="S1388" t="s">
        <v>84</v>
      </c>
      <c r="T1388" t="s">
        <v>916</v>
      </c>
      <c r="U1388" t="s">
        <v>31</v>
      </c>
      <c r="V1388" t="s">
        <v>53</v>
      </c>
      <c r="W1388" t="s">
        <v>917</v>
      </c>
      <c r="X1388" s="9">
        <v>306.89999999999998</v>
      </c>
      <c r="Y1388">
        <v>3</v>
      </c>
      <c r="Z1388" s="12">
        <v>0</v>
      </c>
      <c r="AA1388" s="9">
        <v>79.793999999999997</v>
      </c>
      <c r="AB1388" t="str">
        <f>IF(AND(SalesData[[#This Row],[Profit]]=0,SalesData[[#This Row],[Sales]]&gt;0),"Zero-Profit Order","OK")</f>
        <v>OK</v>
      </c>
      <c r="AC1388" s="9">
        <f>IFERROR(SalesData[[#This Row],[Profit]]/SalesData[[#This Row],[Sales]],0)</f>
        <v>0.26</v>
      </c>
      <c r="AE1388"/>
    </row>
    <row r="1389" spans="1:31" x14ac:dyDescent="0.25">
      <c r="A1389">
        <v>6402</v>
      </c>
      <c r="B1389" t="s">
        <v>3443</v>
      </c>
      <c r="C1389" s="2">
        <v>43318</v>
      </c>
      <c r="D1389" s="13">
        <v>42886</v>
      </c>
      <c r="E1389" s="8">
        <f>IF(SalesData[[#This Row],[Ship Date]]&lt;SalesData[[#This Row],[Order Date]], SalesData[[#This Row],[Ship Date]], SalesData[[#This Row],[Order Date]])</f>
        <v>42886</v>
      </c>
      <c r="F1389" s="8">
        <f>IF(SalesData[[#This Row],[Ship Date]]&lt;SalesData[[#This Row],[Order Date]], SalesData[[#This Row],[Order Date]], SalesData[[#This Row],[Ship Date]])</f>
        <v>43318</v>
      </c>
      <c r="G1389" s="11">
        <f>SalesData[[#This Row],[Shipdate fixed]] - SalesData[[#This Row],[Orderdate fixed]]</f>
        <v>432</v>
      </c>
      <c r="H1389" s="11">
        <f>YEAR(SalesData[[#This Row],[Orderdate fixed]])</f>
        <v>2017</v>
      </c>
      <c r="I1389" s="11" t="str">
        <f>"Q"&amp;ROUNDUP(MONTH(SalesData[[#This Row],[Orderdate fixed]])/3,0)</f>
        <v>Q2</v>
      </c>
      <c r="J1389" s="8" t="str">
        <f>TEXT(SalesData[[#This Row],[Orderdate fixed]],"mmm")</f>
        <v>May</v>
      </c>
      <c r="K1389" t="s">
        <v>78</v>
      </c>
      <c r="L1389" t="s">
        <v>614</v>
      </c>
      <c r="M1389" s="14" t="s">
        <v>615</v>
      </c>
      <c r="N1389" t="s">
        <v>25</v>
      </c>
      <c r="O1389" t="s">
        <v>26</v>
      </c>
      <c r="P1389" t="s">
        <v>1386</v>
      </c>
      <c r="Q1389" t="s">
        <v>1387</v>
      </c>
      <c r="R1389" s="5">
        <v>70506</v>
      </c>
      <c r="S1389" t="s">
        <v>29</v>
      </c>
      <c r="T1389" t="s">
        <v>1455</v>
      </c>
      <c r="U1389" t="s">
        <v>31</v>
      </c>
      <c r="V1389" t="s">
        <v>32</v>
      </c>
      <c r="W1389" t="s">
        <v>1456</v>
      </c>
      <c r="X1389" s="9">
        <v>241.96</v>
      </c>
      <c r="Y1389">
        <v>2</v>
      </c>
      <c r="Z1389" s="12">
        <v>0</v>
      </c>
      <c r="AA1389" s="9">
        <v>33.874400000000001</v>
      </c>
      <c r="AB1389" t="str">
        <f>IF(AND(SalesData[[#This Row],[Profit]]=0,SalesData[[#This Row],[Sales]]&gt;0),"Zero-Profit Order","OK")</f>
        <v>OK</v>
      </c>
      <c r="AC1389" s="9">
        <f>IFERROR(SalesData[[#This Row],[Profit]]/SalesData[[#This Row],[Sales]],0)</f>
        <v>0.14000000000000001</v>
      </c>
      <c r="AE1389"/>
    </row>
    <row r="1390" spans="1:31" x14ac:dyDescent="0.25">
      <c r="A1390">
        <v>416</v>
      </c>
      <c r="B1390" t="s">
        <v>441</v>
      </c>
      <c r="C1390" s="2">
        <v>42301</v>
      </c>
      <c r="D1390" s="13">
        <v>42927</v>
      </c>
      <c r="E1390" s="8">
        <f>IF(SalesData[[#This Row],[Ship Date]]&lt;SalesData[[#This Row],[Order Date]], SalesData[[#This Row],[Ship Date]], SalesData[[#This Row],[Order Date]])</f>
        <v>42301</v>
      </c>
      <c r="F1390" s="8">
        <f>IF(SalesData[[#This Row],[Ship Date]]&lt;SalesData[[#This Row],[Order Date]], SalesData[[#This Row],[Order Date]], SalesData[[#This Row],[Ship Date]])</f>
        <v>42927</v>
      </c>
      <c r="G1390" s="11">
        <f>SalesData[[#This Row],[Shipdate fixed]] - SalesData[[#This Row],[Orderdate fixed]]</f>
        <v>626</v>
      </c>
      <c r="H1390" s="11">
        <f>YEAR(SalesData[[#This Row],[Orderdate fixed]])</f>
        <v>2015</v>
      </c>
      <c r="I1390" s="11" t="str">
        <f>"Q"&amp;ROUNDUP(MONTH(SalesData[[#This Row],[Orderdate fixed]])/3,0)</f>
        <v>Q4</v>
      </c>
      <c r="J1390" s="8" t="str">
        <f>TEXT(SalesData[[#This Row],[Orderdate fixed]],"mmm")</f>
        <v>Oct</v>
      </c>
      <c r="K1390" t="s">
        <v>38</v>
      </c>
      <c r="L1390" t="s">
        <v>442</v>
      </c>
      <c r="M1390" s="14" t="s">
        <v>443</v>
      </c>
      <c r="N1390" t="s">
        <v>81</v>
      </c>
      <c r="O1390" t="s">
        <v>26</v>
      </c>
      <c r="P1390" t="s">
        <v>176</v>
      </c>
      <c r="Q1390" t="s">
        <v>177</v>
      </c>
      <c r="R1390" s="5">
        <v>98105</v>
      </c>
      <c r="S1390" t="s">
        <v>51</v>
      </c>
      <c r="T1390" t="s">
        <v>338</v>
      </c>
      <c r="U1390" t="s">
        <v>31</v>
      </c>
      <c r="V1390" t="s">
        <v>35</v>
      </c>
      <c r="W1390" t="s">
        <v>339</v>
      </c>
      <c r="X1390" s="9">
        <v>307.13600000000002</v>
      </c>
      <c r="Y1390">
        <v>4</v>
      </c>
      <c r="Z1390" s="12">
        <v>0.2</v>
      </c>
      <c r="AA1390" s="9">
        <v>26.874400000000001</v>
      </c>
      <c r="AB1390" t="str">
        <f>IF(AND(SalesData[[#This Row],[Profit]]=0,SalesData[[#This Row],[Sales]]&gt;0),"Zero-Profit Order","OK")</f>
        <v>OK</v>
      </c>
      <c r="AC1390" s="9">
        <f>IFERROR(SalesData[[#This Row],[Profit]]/SalesData[[#This Row],[Sales]],0)</f>
        <v>8.7499999999999994E-2</v>
      </c>
      <c r="AE1390"/>
    </row>
    <row r="1391" spans="1:31" x14ac:dyDescent="0.25">
      <c r="A1391">
        <v>6242</v>
      </c>
      <c r="B1391" t="s">
        <v>3397</v>
      </c>
      <c r="C1391" s="2">
        <v>43305</v>
      </c>
      <c r="D1391" s="13">
        <v>42886</v>
      </c>
      <c r="E1391" s="8">
        <f>IF(SalesData[[#This Row],[Ship Date]]&lt;SalesData[[#This Row],[Order Date]], SalesData[[#This Row],[Ship Date]], SalesData[[#This Row],[Order Date]])</f>
        <v>42886</v>
      </c>
      <c r="F1391" s="8">
        <f>IF(SalesData[[#This Row],[Ship Date]]&lt;SalesData[[#This Row],[Order Date]], SalesData[[#This Row],[Order Date]], SalesData[[#This Row],[Ship Date]])</f>
        <v>43305</v>
      </c>
      <c r="G1391" s="11">
        <f>SalesData[[#This Row],[Shipdate fixed]] - SalesData[[#This Row],[Orderdate fixed]]</f>
        <v>419</v>
      </c>
      <c r="H1391" s="11">
        <f>YEAR(SalesData[[#This Row],[Orderdate fixed]])</f>
        <v>2017</v>
      </c>
      <c r="I1391" s="11" t="str">
        <f>"Q"&amp;ROUNDUP(MONTH(SalesData[[#This Row],[Orderdate fixed]])/3,0)</f>
        <v>Q2</v>
      </c>
      <c r="J1391" s="8" t="str">
        <f>TEXT(SalesData[[#This Row],[Orderdate fixed]],"mmm")</f>
        <v>May</v>
      </c>
      <c r="K1391" t="s">
        <v>22</v>
      </c>
      <c r="L1391" t="s">
        <v>3398</v>
      </c>
      <c r="M1391" s="14" t="s">
        <v>3399</v>
      </c>
      <c r="N1391" t="s">
        <v>81</v>
      </c>
      <c r="O1391" t="s">
        <v>26</v>
      </c>
      <c r="P1391" t="s">
        <v>490</v>
      </c>
      <c r="Q1391" t="s">
        <v>865</v>
      </c>
      <c r="R1391" s="5">
        <v>3301</v>
      </c>
      <c r="S1391" t="s">
        <v>62</v>
      </c>
      <c r="T1391" t="s">
        <v>2091</v>
      </c>
      <c r="U1391" t="s">
        <v>31</v>
      </c>
      <c r="V1391" t="s">
        <v>53</v>
      </c>
      <c r="W1391" t="s">
        <v>2092</v>
      </c>
      <c r="X1391" s="9">
        <v>247.44</v>
      </c>
      <c r="Y1391">
        <v>8</v>
      </c>
      <c r="Z1391" s="12">
        <v>0</v>
      </c>
      <c r="AA1391" s="9">
        <v>101.4504</v>
      </c>
      <c r="AB1391" t="str">
        <f>IF(AND(SalesData[[#This Row],[Profit]]=0,SalesData[[#This Row],[Sales]]&gt;0),"Zero-Profit Order","OK")</f>
        <v>OK</v>
      </c>
      <c r="AC1391" s="9">
        <f>IFERROR(SalesData[[#This Row],[Profit]]/SalesData[[#This Row],[Sales]],0)</f>
        <v>0.41000000000000003</v>
      </c>
      <c r="AE1391"/>
    </row>
    <row r="1392" spans="1:31" x14ac:dyDescent="0.25">
      <c r="A1392">
        <v>4957</v>
      </c>
      <c r="B1392" t="s">
        <v>2978</v>
      </c>
      <c r="C1392" s="2">
        <v>41749</v>
      </c>
      <c r="D1392" s="13">
        <v>41803</v>
      </c>
      <c r="E1392" s="8">
        <f>IF(SalesData[[#This Row],[Ship Date]]&lt;SalesData[[#This Row],[Order Date]], SalesData[[#This Row],[Ship Date]], SalesData[[#This Row],[Order Date]])</f>
        <v>41749</v>
      </c>
      <c r="F1392" s="8">
        <f>IF(SalesData[[#This Row],[Ship Date]]&lt;SalesData[[#This Row],[Order Date]], SalesData[[#This Row],[Order Date]], SalesData[[#This Row],[Ship Date]])</f>
        <v>41803</v>
      </c>
      <c r="G1392" s="11">
        <f>SalesData[[#This Row],[Shipdate fixed]] - SalesData[[#This Row],[Orderdate fixed]]</f>
        <v>54</v>
      </c>
      <c r="H1392" s="11">
        <f>YEAR(SalesData[[#This Row],[Orderdate fixed]])</f>
        <v>2014</v>
      </c>
      <c r="I1392" s="11" t="str">
        <f>"Q"&amp;ROUNDUP(MONTH(SalesData[[#This Row],[Orderdate fixed]])/3,0)</f>
        <v>Q2</v>
      </c>
      <c r="J1392" s="8" t="str">
        <f>TEXT(SalesData[[#This Row],[Orderdate fixed]],"mmm")</f>
        <v>Apr</v>
      </c>
      <c r="K1392" t="s">
        <v>22</v>
      </c>
      <c r="L1392" t="s">
        <v>368</v>
      </c>
      <c r="M1392" s="14" t="s">
        <v>369</v>
      </c>
      <c r="N1392" t="s">
        <v>81</v>
      </c>
      <c r="O1392" t="s">
        <v>26</v>
      </c>
      <c r="P1392" t="s">
        <v>1320</v>
      </c>
      <c r="Q1392" t="s">
        <v>1321</v>
      </c>
      <c r="R1392" s="5">
        <v>89031</v>
      </c>
      <c r="S1392" t="s">
        <v>51</v>
      </c>
      <c r="T1392" t="s">
        <v>2164</v>
      </c>
      <c r="U1392" t="s">
        <v>31</v>
      </c>
      <c r="V1392" t="s">
        <v>53</v>
      </c>
      <c r="W1392" t="s">
        <v>2165</v>
      </c>
      <c r="X1392" s="9">
        <v>37.4</v>
      </c>
      <c r="Y1392">
        <v>2</v>
      </c>
      <c r="Z1392" s="12">
        <v>0</v>
      </c>
      <c r="AA1392" s="9">
        <v>14.212</v>
      </c>
      <c r="AB1392" t="str">
        <f>IF(AND(SalesData[[#This Row],[Profit]]=0,SalesData[[#This Row],[Sales]]&gt;0),"Zero-Profit Order","OK")</f>
        <v>OK</v>
      </c>
      <c r="AC1392" s="9">
        <f>IFERROR(SalesData[[#This Row],[Profit]]/SalesData[[#This Row],[Sales]],0)</f>
        <v>0.38</v>
      </c>
      <c r="AE1392"/>
    </row>
    <row r="1393" spans="1:31" x14ac:dyDescent="0.25">
      <c r="A1393">
        <v>8056</v>
      </c>
      <c r="B1393" t="s">
        <v>3905</v>
      </c>
      <c r="C1393" s="2">
        <v>43589</v>
      </c>
      <c r="D1393" s="13">
        <v>42103</v>
      </c>
      <c r="E1393" s="8">
        <f>IF(SalesData[[#This Row],[Ship Date]]&lt;SalesData[[#This Row],[Order Date]], SalesData[[#This Row],[Ship Date]], SalesData[[#This Row],[Order Date]])</f>
        <v>42103</v>
      </c>
      <c r="F1393" s="8">
        <f>IF(SalesData[[#This Row],[Ship Date]]&lt;SalesData[[#This Row],[Order Date]], SalesData[[#This Row],[Order Date]], SalesData[[#This Row],[Ship Date]])</f>
        <v>43589</v>
      </c>
      <c r="G1393" s="11">
        <f>SalesData[[#This Row],[Shipdate fixed]] - SalesData[[#This Row],[Orderdate fixed]]</f>
        <v>1486</v>
      </c>
      <c r="H1393" s="11">
        <f>YEAR(SalesData[[#This Row],[Orderdate fixed]])</f>
        <v>2015</v>
      </c>
      <c r="I1393" s="11" t="str">
        <f>"Q"&amp;ROUNDUP(MONTH(SalesData[[#This Row],[Orderdate fixed]])/3,0)</f>
        <v>Q2</v>
      </c>
      <c r="J1393" s="8" t="str">
        <f>TEXT(SalesData[[#This Row],[Orderdate fixed]],"mmm")</f>
        <v>Apr</v>
      </c>
      <c r="K1393" t="s">
        <v>38</v>
      </c>
      <c r="L1393" t="s">
        <v>668</v>
      </c>
      <c r="M1393" s="14" t="s">
        <v>669</v>
      </c>
      <c r="N1393" t="s">
        <v>25</v>
      </c>
      <c r="O1393" t="s">
        <v>26</v>
      </c>
      <c r="P1393" t="s">
        <v>49</v>
      </c>
      <c r="Q1393" t="s">
        <v>50</v>
      </c>
      <c r="R1393" s="5">
        <v>90049</v>
      </c>
      <c r="S1393" t="s">
        <v>51</v>
      </c>
      <c r="T1393" t="s">
        <v>260</v>
      </c>
      <c r="U1393" t="s">
        <v>31</v>
      </c>
      <c r="V1393" t="s">
        <v>32</v>
      </c>
      <c r="W1393" t="s">
        <v>261</v>
      </c>
      <c r="X1393" s="9">
        <v>307.666</v>
      </c>
      <c r="Y1393">
        <v>2</v>
      </c>
      <c r="Z1393" s="12">
        <v>0.15</v>
      </c>
      <c r="AA1393" s="9">
        <v>28.956800000000001</v>
      </c>
      <c r="AB1393" t="str">
        <f>IF(AND(SalesData[[#This Row],[Profit]]=0,SalesData[[#This Row],[Sales]]&gt;0),"Zero-Profit Order","OK")</f>
        <v>OK</v>
      </c>
      <c r="AC1393" s="9">
        <f>IFERROR(SalesData[[#This Row],[Profit]]/SalesData[[#This Row],[Sales]],0)</f>
        <v>9.4117647058823528E-2</v>
      </c>
      <c r="AE1393"/>
    </row>
    <row r="1394" spans="1:31" x14ac:dyDescent="0.25">
      <c r="A1394">
        <v>670</v>
      </c>
      <c r="B1394" t="s">
        <v>677</v>
      </c>
      <c r="C1394" s="2">
        <v>42403</v>
      </c>
      <c r="D1394" s="13">
        <v>42899</v>
      </c>
      <c r="E1394" s="8">
        <f>IF(SalesData[[#This Row],[Ship Date]]&lt;SalesData[[#This Row],[Order Date]], SalesData[[#This Row],[Ship Date]], SalesData[[#This Row],[Order Date]])</f>
        <v>42403</v>
      </c>
      <c r="F1394" s="8">
        <f>IF(SalesData[[#This Row],[Ship Date]]&lt;SalesData[[#This Row],[Order Date]], SalesData[[#This Row],[Order Date]], SalesData[[#This Row],[Ship Date]])</f>
        <v>42899</v>
      </c>
      <c r="G1394" s="11">
        <f>SalesData[[#This Row],[Shipdate fixed]] - SalesData[[#This Row],[Orderdate fixed]]</f>
        <v>496</v>
      </c>
      <c r="H1394" s="11">
        <f>YEAR(SalesData[[#This Row],[Orderdate fixed]])</f>
        <v>2016</v>
      </c>
      <c r="I1394" s="11" t="str">
        <f>"Q"&amp;ROUNDUP(MONTH(SalesData[[#This Row],[Orderdate fixed]])/3,0)</f>
        <v>Q1</v>
      </c>
      <c r="J1394" s="8" t="str">
        <f>TEXT(SalesData[[#This Row],[Orderdate fixed]],"mmm")</f>
        <v>Feb</v>
      </c>
      <c r="K1394" t="s">
        <v>38</v>
      </c>
      <c r="L1394" t="s">
        <v>640</v>
      </c>
      <c r="M1394" s="14" t="s">
        <v>641</v>
      </c>
      <c r="N1394" t="s">
        <v>90</v>
      </c>
      <c r="O1394" t="s">
        <v>26</v>
      </c>
      <c r="P1394" t="s">
        <v>120</v>
      </c>
      <c r="Q1394" t="s">
        <v>121</v>
      </c>
      <c r="R1394" s="5">
        <v>60653</v>
      </c>
      <c r="S1394" t="s">
        <v>84</v>
      </c>
      <c r="T1394" t="s">
        <v>678</v>
      </c>
      <c r="U1394" t="s">
        <v>31</v>
      </c>
      <c r="V1394" t="s">
        <v>53</v>
      </c>
      <c r="W1394" t="s">
        <v>679</v>
      </c>
      <c r="X1394" s="9">
        <v>23.975999999999999</v>
      </c>
      <c r="Y1394">
        <v>3</v>
      </c>
      <c r="Z1394" s="12">
        <v>0.6</v>
      </c>
      <c r="AA1394" s="9">
        <v>-14.3856</v>
      </c>
      <c r="AB1394" t="str">
        <f>IF(AND(SalesData[[#This Row],[Profit]]=0,SalesData[[#This Row],[Sales]]&gt;0),"Zero-Profit Order","OK")</f>
        <v>OK</v>
      </c>
      <c r="AC1394" s="9">
        <f>IFERROR(SalesData[[#This Row],[Profit]]/SalesData[[#This Row],[Sales]],0)</f>
        <v>-0.6</v>
      </c>
      <c r="AE1394"/>
    </row>
    <row r="1395" spans="1:31" x14ac:dyDescent="0.25">
      <c r="A1395">
        <v>671</v>
      </c>
      <c r="B1395" t="s">
        <v>677</v>
      </c>
      <c r="C1395" s="2">
        <v>42404</v>
      </c>
      <c r="D1395" s="13">
        <v>42899</v>
      </c>
      <c r="E1395" s="8">
        <f>IF(SalesData[[#This Row],[Ship Date]]&lt;SalesData[[#This Row],[Order Date]], SalesData[[#This Row],[Ship Date]], SalesData[[#This Row],[Order Date]])</f>
        <v>42404</v>
      </c>
      <c r="F1395" s="8">
        <f>IF(SalesData[[#This Row],[Ship Date]]&lt;SalesData[[#This Row],[Order Date]], SalesData[[#This Row],[Order Date]], SalesData[[#This Row],[Ship Date]])</f>
        <v>42899</v>
      </c>
      <c r="G1395" s="11">
        <f>SalesData[[#This Row],[Shipdate fixed]] - SalesData[[#This Row],[Orderdate fixed]]</f>
        <v>495</v>
      </c>
      <c r="H1395" s="11">
        <f>YEAR(SalesData[[#This Row],[Orderdate fixed]])</f>
        <v>2016</v>
      </c>
      <c r="I1395" s="11" t="str">
        <f>"Q"&amp;ROUNDUP(MONTH(SalesData[[#This Row],[Orderdate fixed]])/3,0)</f>
        <v>Q1</v>
      </c>
      <c r="J1395" s="8" t="str">
        <f>TEXT(SalesData[[#This Row],[Orderdate fixed]],"mmm")</f>
        <v>Feb</v>
      </c>
      <c r="K1395" t="s">
        <v>38</v>
      </c>
      <c r="L1395" t="s">
        <v>640</v>
      </c>
      <c r="M1395" s="14" t="s">
        <v>641</v>
      </c>
      <c r="N1395" t="s">
        <v>90</v>
      </c>
      <c r="O1395" t="s">
        <v>26</v>
      </c>
      <c r="P1395" t="s">
        <v>120</v>
      </c>
      <c r="Q1395" t="s">
        <v>121</v>
      </c>
      <c r="R1395" s="5">
        <v>60653</v>
      </c>
      <c r="S1395" t="s">
        <v>84</v>
      </c>
      <c r="T1395" t="s">
        <v>680</v>
      </c>
      <c r="U1395" t="s">
        <v>31</v>
      </c>
      <c r="V1395" t="s">
        <v>44</v>
      </c>
      <c r="W1395" t="s">
        <v>681</v>
      </c>
      <c r="X1395" s="9">
        <v>108.925</v>
      </c>
      <c r="Y1395">
        <v>1</v>
      </c>
      <c r="Z1395" s="12">
        <v>0.5</v>
      </c>
      <c r="AA1395" s="9">
        <v>-71.890500000000003</v>
      </c>
      <c r="AB1395" t="str">
        <f>IF(AND(SalesData[[#This Row],[Profit]]=0,SalesData[[#This Row],[Sales]]&gt;0),"Zero-Profit Order","OK")</f>
        <v>OK</v>
      </c>
      <c r="AC1395" s="9">
        <f>IFERROR(SalesData[[#This Row],[Profit]]/SalesData[[#This Row],[Sales]],0)</f>
        <v>-0.66</v>
      </c>
      <c r="AE1395"/>
    </row>
    <row r="1396" spans="1:31" x14ac:dyDescent="0.25">
      <c r="A1396">
        <v>4224</v>
      </c>
      <c r="B1396" t="s">
        <v>2726</v>
      </c>
      <c r="C1396" s="2">
        <v>42450</v>
      </c>
      <c r="D1396" s="13">
        <v>42899</v>
      </c>
      <c r="E1396" s="8">
        <f>IF(SalesData[[#This Row],[Ship Date]]&lt;SalesData[[#This Row],[Order Date]], SalesData[[#This Row],[Ship Date]], SalesData[[#This Row],[Order Date]])</f>
        <v>42450</v>
      </c>
      <c r="F1396" s="8">
        <f>IF(SalesData[[#This Row],[Ship Date]]&lt;SalesData[[#This Row],[Order Date]], SalesData[[#This Row],[Order Date]], SalesData[[#This Row],[Ship Date]])</f>
        <v>42899</v>
      </c>
      <c r="G1396" s="11">
        <f>SalesData[[#This Row],[Shipdate fixed]] - SalesData[[#This Row],[Orderdate fixed]]</f>
        <v>449</v>
      </c>
      <c r="H1396" s="11">
        <f>YEAR(SalesData[[#This Row],[Orderdate fixed]])</f>
        <v>2016</v>
      </c>
      <c r="I1396" s="11" t="str">
        <f>"Q"&amp;ROUNDUP(MONTH(SalesData[[#This Row],[Orderdate fixed]])/3,0)</f>
        <v>Q1</v>
      </c>
      <c r="J1396" s="8" t="str">
        <f>TEXT(SalesData[[#This Row],[Orderdate fixed]],"mmm")</f>
        <v>Mar</v>
      </c>
      <c r="K1396" t="s">
        <v>22</v>
      </c>
      <c r="L1396" t="s">
        <v>2000</v>
      </c>
      <c r="M1396" s="14" t="s">
        <v>2001</v>
      </c>
      <c r="N1396" t="s">
        <v>25</v>
      </c>
      <c r="O1396" t="s">
        <v>26</v>
      </c>
      <c r="P1396" t="s">
        <v>176</v>
      </c>
      <c r="Q1396" t="s">
        <v>177</v>
      </c>
      <c r="R1396" s="5">
        <v>98103</v>
      </c>
      <c r="S1396" t="s">
        <v>51</v>
      </c>
      <c r="T1396" t="s">
        <v>841</v>
      </c>
      <c r="U1396" t="s">
        <v>31</v>
      </c>
      <c r="V1396" t="s">
        <v>32</v>
      </c>
      <c r="W1396" t="s">
        <v>842</v>
      </c>
      <c r="X1396" s="9">
        <v>174.42</v>
      </c>
      <c r="Y1396">
        <v>3</v>
      </c>
      <c r="Z1396" s="12">
        <v>0</v>
      </c>
      <c r="AA1396" s="9">
        <v>41.860799999999998</v>
      </c>
      <c r="AB1396" t="str">
        <f>IF(AND(SalesData[[#This Row],[Profit]]=0,SalesData[[#This Row],[Sales]]&gt;0),"Zero-Profit Order","OK")</f>
        <v>OK</v>
      </c>
      <c r="AC1396" s="9">
        <f>IFERROR(SalesData[[#This Row],[Profit]]/SalesData[[#This Row],[Sales]],0)</f>
        <v>0.24</v>
      </c>
      <c r="AE1396"/>
    </row>
    <row r="1397" spans="1:31" x14ac:dyDescent="0.25">
      <c r="A1397">
        <v>8072</v>
      </c>
      <c r="B1397" t="s">
        <v>3907</v>
      </c>
      <c r="C1397" s="2">
        <v>42221</v>
      </c>
      <c r="D1397" s="13">
        <v>42856</v>
      </c>
      <c r="E1397" s="8">
        <f>IF(SalesData[[#This Row],[Ship Date]]&lt;SalesData[[#This Row],[Order Date]], SalesData[[#This Row],[Ship Date]], SalesData[[#This Row],[Order Date]])</f>
        <v>42221</v>
      </c>
      <c r="F1397" s="8">
        <f>IF(SalesData[[#This Row],[Ship Date]]&lt;SalesData[[#This Row],[Order Date]], SalesData[[#This Row],[Order Date]], SalesData[[#This Row],[Ship Date]])</f>
        <v>42856</v>
      </c>
      <c r="G1397" s="11">
        <f>SalesData[[#This Row],[Shipdate fixed]] - SalesData[[#This Row],[Orderdate fixed]]</f>
        <v>635</v>
      </c>
      <c r="H1397" s="11">
        <f>YEAR(SalesData[[#This Row],[Orderdate fixed]])</f>
        <v>2015</v>
      </c>
      <c r="I1397" s="11" t="str">
        <f>"Q"&amp;ROUNDUP(MONTH(SalesData[[#This Row],[Orderdate fixed]])/3,0)</f>
        <v>Q3</v>
      </c>
      <c r="J1397" s="8" t="str">
        <f>TEXT(SalesData[[#This Row],[Orderdate fixed]],"mmm")</f>
        <v>Aug</v>
      </c>
      <c r="K1397" t="s">
        <v>38</v>
      </c>
      <c r="L1397" t="s">
        <v>2635</v>
      </c>
      <c r="M1397" s="14" t="s">
        <v>2636</v>
      </c>
      <c r="N1397" t="s">
        <v>25</v>
      </c>
      <c r="O1397" t="s">
        <v>26</v>
      </c>
      <c r="P1397" t="s">
        <v>1849</v>
      </c>
      <c r="Q1397" t="s">
        <v>83</v>
      </c>
      <c r="R1397" s="5">
        <v>77340</v>
      </c>
      <c r="S1397" t="s">
        <v>84</v>
      </c>
      <c r="T1397" t="s">
        <v>802</v>
      </c>
      <c r="U1397" t="s">
        <v>31</v>
      </c>
      <c r="V1397" t="s">
        <v>35</v>
      </c>
      <c r="W1397" t="s">
        <v>803</v>
      </c>
      <c r="X1397" s="9">
        <v>310.74400000000003</v>
      </c>
      <c r="Y1397">
        <v>4</v>
      </c>
      <c r="Z1397" s="12">
        <v>0.3</v>
      </c>
      <c r="AA1397" s="9">
        <v>-26.635200000000001</v>
      </c>
      <c r="AB1397" t="str">
        <f>IF(AND(SalesData[[#This Row],[Profit]]=0,SalesData[[#This Row],[Sales]]&gt;0),"Zero-Profit Order","OK")</f>
        <v>OK</v>
      </c>
      <c r="AC1397" s="9">
        <f>IFERROR(SalesData[[#This Row],[Profit]]/SalesData[[#This Row],[Sales]],0)</f>
        <v>-8.5714285714285715E-2</v>
      </c>
      <c r="AE1397"/>
    </row>
    <row r="1398" spans="1:31" x14ac:dyDescent="0.25">
      <c r="A1398">
        <v>1689</v>
      </c>
      <c r="B1398" t="s">
        <v>1405</v>
      </c>
      <c r="C1398" s="2">
        <v>42438</v>
      </c>
      <c r="D1398" s="13">
        <v>43081</v>
      </c>
      <c r="E1398" s="8">
        <f>IF(SalesData[[#This Row],[Ship Date]]&lt;SalesData[[#This Row],[Order Date]], SalesData[[#This Row],[Ship Date]], SalesData[[#This Row],[Order Date]])</f>
        <v>42438</v>
      </c>
      <c r="F1398" s="8">
        <f>IF(SalesData[[#This Row],[Ship Date]]&lt;SalesData[[#This Row],[Order Date]], SalesData[[#This Row],[Order Date]], SalesData[[#This Row],[Ship Date]])</f>
        <v>43081</v>
      </c>
      <c r="G1398" s="11">
        <f>SalesData[[#This Row],[Shipdate fixed]] - SalesData[[#This Row],[Orderdate fixed]]</f>
        <v>643</v>
      </c>
      <c r="H1398" s="11">
        <f>YEAR(SalesData[[#This Row],[Orderdate fixed]])</f>
        <v>2016</v>
      </c>
      <c r="I1398" s="11" t="str">
        <f>"Q"&amp;ROUNDUP(MONTH(SalesData[[#This Row],[Orderdate fixed]])/3,0)</f>
        <v>Q1</v>
      </c>
      <c r="J1398" s="8" t="str">
        <f>TEXT(SalesData[[#This Row],[Orderdate fixed]],"mmm")</f>
        <v>Mar</v>
      </c>
      <c r="K1398" t="s">
        <v>78</v>
      </c>
      <c r="L1398" t="s">
        <v>1406</v>
      </c>
      <c r="M1398" s="14" t="s">
        <v>1407</v>
      </c>
      <c r="N1398" t="s">
        <v>25</v>
      </c>
      <c r="O1398" t="s">
        <v>26</v>
      </c>
      <c r="P1398" t="s">
        <v>60</v>
      </c>
      <c r="Q1398" t="s">
        <v>61</v>
      </c>
      <c r="R1398" s="5">
        <v>19140</v>
      </c>
      <c r="S1398" t="s">
        <v>62</v>
      </c>
      <c r="T1398" t="s">
        <v>771</v>
      </c>
      <c r="U1398" t="s">
        <v>31</v>
      </c>
      <c r="V1398" t="s">
        <v>53</v>
      </c>
      <c r="W1398" t="s">
        <v>772</v>
      </c>
      <c r="X1398" s="9">
        <v>310.88</v>
      </c>
      <c r="Y1398">
        <v>2</v>
      </c>
      <c r="Z1398" s="12">
        <v>0.2</v>
      </c>
      <c r="AA1398" s="9">
        <v>23.315999999999999</v>
      </c>
      <c r="AB1398" t="str">
        <f>IF(AND(SalesData[[#This Row],[Profit]]=0,SalesData[[#This Row],[Sales]]&gt;0),"Zero-Profit Order","OK")</f>
        <v>OK</v>
      </c>
      <c r="AC1398" s="9">
        <f>IFERROR(SalesData[[#This Row],[Profit]]/SalesData[[#This Row],[Sales]],0)</f>
        <v>7.4999999999999997E-2</v>
      </c>
      <c r="AE1398"/>
    </row>
    <row r="1399" spans="1:31" x14ac:dyDescent="0.25">
      <c r="A1399">
        <v>486</v>
      </c>
      <c r="B1399" t="s">
        <v>520</v>
      </c>
      <c r="C1399" s="2">
        <v>42430</v>
      </c>
      <c r="D1399" s="13">
        <v>42899</v>
      </c>
      <c r="E1399" s="8">
        <f>IF(SalesData[[#This Row],[Ship Date]]&lt;SalesData[[#This Row],[Order Date]], SalesData[[#This Row],[Ship Date]], SalesData[[#This Row],[Order Date]])</f>
        <v>42430</v>
      </c>
      <c r="F1399" s="8">
        <f>IF(SalesData[[#This Row],[Ship Date]]&lt;SalesData[[#This Row],[Order Date]], SalesData[[#This Row],[Order Date]], SalesData[[#This Row],[Ship Date]])</f>
        <v>42899</v>
      </c>
      <c r="G1399" s="11">
        <f>SalesData[[#This Row],[Shipdate fixed]] - SalesData[[#This Row],[Orderdate fixed]]</f>
        <v>469</v>
      </c>
      <c r="H1399" s="11">
        <f>YEAR(SalesData[[#This Row],[Orderdate fixed]])</f>
        <v>2016</v>
      </c>
      <c r="I1399" s="11" t="str">
        <f>"Q"&amp;ROUNDUP(MONTH(SalesData[[#This Row],[Orderdate fixed]])/3,0)</f>
        <v>Q1</v>
      </c>
      <c r="J1399" s="8" t="str">
        <f>TEXT(SalesData[[#This Row],[Orderdate fixed]],"mmm")</f>
        <v>Mar</v>
      </c>
      <c r="K1399" t="s">
        <v>78</v>
      </c>
      <c r="L1399" t="s">
        <v>521</v>
      </c>
      <c r="M1399" s="14" t="s">
        <v>522</v>
      </c>
      <c r="N1399" t="s">
        <v>90</v>
      </c>
      <c r="O1399" t="s">
        <v>26</v>
      </c>
      <c r="P1399" t="s">
        <v>49</v>
      </c>
      <c r="Q1399" t="s">
        <v>50</v>
      </c>
      <c r="R1399" s="5">
        <v>90045</v>
      </c>
      <c r="S1399" t="s">
        <v>51</v>
      </c>
      <c r="T1399" t="s">
        <v>523</v>
      </c>
      <c r="U1399" t="s">
        <v>31</v>
      </c>
      <c r="V1399" t="s">
        <v>32</v>
      </c>
      <c r="W1399" t="s">
        <v>524</v>
      </c>
      <c r="X1399" s="9">
        <v>514.16499999999996</v>
      </c>
      <c r="Y1399">
        <v>5</v>
      </c>
      <c r="Z1399" s="12">
        <v>0.15</v>
      </c>
      <c r="AA1399" s="9">
        <v>-30.245000000000001</v>
      </c>
      <c r="AB1399" t="str">
        <f>IF(AND(SalesData[[#This Row],[Profit]]=0,SalesData[[#This Row],[Sales]]&gt;0),"Zero-Profit Order","OK")</f>
        <v>OK</v>
      </c>
      <c r="AC1399" s="9">
        <f>IFERROR(SalesData[[#This Row],[Profit]]/SalesData[[#This Row],[Sales]],0)</f>
        <v>-5.8823529411764712E-2</v>
      </c>
      <c r="AE1399"/>
    </row>
    <row r="1400" spans="1:31" x14ac:dyDescent="0.25">
      <c r="A1400">
        <v>6</v>
      </c>
      <c r="B1400" t="s">
        <v>46</v>
      </c>
      <c r="C1400" s="2">
        <v>41750</v>
      </c>
      <c r="D1400" s="13">
        <v>41804</v>
      </c>
      <c r="E1400" s="8">
        <f>IF(SalesData[[#This Row],[Ship Date]]&lt;SalesData[[#This Row],[Order Date]], SalesData[[#This Row],[Ship Date]], SalesData[[#This Row],[Order Date]])</f>
        <v>41750</v>
      </c>
      <c r="F1400" s="8">
        <f>IF(SalesData[[#This Row],[Ship Date]]&lt;SalesData[[#This Row],[Order Date]], SalesData[[#This Row],[Order Date]], SalesData[[#This Row],[Ship Date]])</f>
        <v>41804</v>
      </c>
      <c r="G1400" s="11">
        <f>SalesData[[#This Row],[Shipdate fixed]] - SalesData[[#This Row],[Orderdate fixed]]</f>
        <v>54</v>
      </c>
      <c r="H1400" s="11">
        <f>YEAR(SalesData[[#This Row],[Orderdate fixed]])</f>
        <v>2014</v>
      </c>
      <c r="I1400" s="11" t="str">
        <f>"Q"&amp;ROUNDUP(MONTH(SalesData[[#This Row],[Orderdate fixed]])/3,0)</f>
        <v>Q2</v>
      </c>
      <c r="J1400" s="8" t="str">
        <f>TEXT(SalesData[[#This Row],[Orderdate fixed]],"mmm")</f>
        <v>Apr</v>
      </c>
      <c r="K1400" t="s">
        <v>38</v>
      </c>
      <c r="L1400" t="s">
        <v>47</v>
      </c>
      <c r="M1400" s="14" t="s">
        <v>48</v>
      </c>
      <c r="N1400" t="s">
        <v>25</v>
      </c>
      <c r="O1400" t="s">
        <v>26</v>
      </c>
      <c r="P1400" t="s">
        <v>49</v>
      </c>
      <c r="Q1400" t="s">
        <v>50</v>
      </c>
      <c r="R1400" s="5">
        <v>90032</v>
      </c>
      <c r="S1400" t="s">
        <v>51</v>
      </c>
      <c r="T1400" t="s">
        <v>52</v>
      </c>
      <c r="U1400" t="s">
        <v>31</v>
      </c>
      <c r="V1400" t="s">
        <v>53</v>
      </c>
      <c r="W1400" t="s">
        <v>54</v>
      </c>
      <c r="X1400" s="9">
        <v>48.86</v>
      </c>
      <c r="Y1400">
        <v>7</v>
      </c>
      <c r="Z1400" s="12">
        <v>0</v>
      </c>
      <c r="AA1400" s="9">
        <v>14.1694</v>
      </c>
      <c r="AB1400" t="str">
        <f>IF(AND(SalesData[[#This Row],[Profit]]=0,SalesData[[#This Row],[Sales]]&gt;0),"Zero-Profit Order","OK")</f>
        <v>OK</v>
      </c>
      <c r="AC1400" s="9">
        <f>IFERROR(SalesData[[#This Row],[Profit]]/SalesData[[#This Row],[Sales]],0)</f>
        <v>0.28999999999999998</v>
      </c>
      <c r="AE1400"/>
    </row>
    <row r="1401" spans="1:31" x14ac:dyDescent="0.25">
      <c r="A1401">
        <v>2750</v>
      </c>
      <c r="B1401" t="s">
        <v>2057</v>
      </c>
      <c r="C1401" s="2">
        <v>41734</v>
      </c>
      <c r="D1401" s="13">
        <v>41804</v>
      </c>
      <c r="E1401" s="8">
        <f>IF(SalesData[[#This Row],[Ship Date]]&lt;SalesData[[#This Row],[Order Date]], SalesData[[#This Row],[Ship Date]], SalesData[[#This Row],[Order Date]])</f>
        <v>41734</v>
      </c>
      <c r="F1401" s="8">
        <f>IF(SalesData[[#This Row],[Ship Date]]&lt;SalesData[[#This Row],[Order Date]], SalesData[[#This Row],[Order Date]], SalesData[[#This Row],[Ship Date]])</f>
        <v>41804</v>
      </c>
      <c r="G1401" s="11">
        <f>SalesData[[#This Row],[Shipdate fixed]] - SalesData[[#This Row],[Orderdate fixed]]</f>
        <v>70</v>
      </c>
      <c r="H1401" s="11">
        <f>YEAR(SalesData[[#This Row],[Orderdate fixed]])</f>
        <v>2014</v>
      </c>
      <c r="I1401" s="11" t="str">
        <f>"Q"&amp;ROUNDUP(MONTH(SalesData[[#This Row],[Orderdate fixed]])/3,0)</f>
        <v>Q2</v>
      </c>
      <c r="J1401" s="8" t="str">
        <f>TEXT(SalesData[[#This Row],[Orderdate fixed]],"mmm")</f>
        <v>Apr</v>
      </c>
      <c r="K1401" t="s">
        <v>38</v>
      </c>
      <c r="L1401" t="s">
        <v>609</v>
      </c>
      <c r="M1401" s="14" t="s">
        <v>610</v>
      </c>
      <c r="N1401" t="s">
        <v>25</v>
      </c>
      <c r="O1401" t="s">
        <v>26</v>
      </c>
      <c r="P1401" t="s">
        <v>176</v>
      </c>
      <c r="Q1401" t="s">
        <v>177</v>
      </c>
      <c r="R1401" s="5">
        <v>98115</v>
      </c>
      <c r="S1401" t="s">
        <v>51</v>
      </c>
      <c r="T1401" t="s">
        <v>2058</v>
      </c>
      <c r="U1401" t="s">
        <v>31</v>
      </c>
      <c r="V1401" t="s">
        <v>35</v>
      </c>
      <c r="W1401" t="s">
        <v>2059</v>
      </c>
      <c r="X1401" s="9">
        <v>585.55200000000002</v>
      </c>
      <c r="Y1401">
        <v>3</v>
      </c>
      <c r="Z1401" s="12">
        <v>0.2</v>
      </c>
      <c r="AA1401" s="9">
        <v>73.194000000000003</v>
      </c>
      <c r="AB1401" t="str">
        <f>IF(AND(SalesData[[#This Row],[Profit]]=0,SalesData[[#This Row],[Sales]]&gt;0),"Zero-Profit Order","OK")</f>
        <v>OK</v>
      </c>
      <c r="AC1401" s="9">
        <f>IFERROR(SalesData[[#This Row],[Profit]]/SalesData[[#This Row],[Sales]],0)</f>
        <v>0.125</v>
      </c>
      <c r="AE1401"/>
    </row>
    <row r="1402" spans="1:31" x14ac:dyDescent="0.25">
      <c r="A1402">
        <v>11</v>
      </c>
      <c r="B1402" t="s">
        <v>46</v>
      </c>
      <c r="C1402" s="2">
        <v>41751</v>
      </c>
      <c r="D1402" s="13">
        <v>41804</v>
      </c>
      <c r="E1402" s="8">
        <f>IF(SalesData[[#This Row],[Ship Date]]&lt;SalesData[[#This Row],[Order Date]], SalesData[[#This Row],[Ship Date]], SalesData[[#This Row],[Order Date]])</f>
        <v>41751</v>
      </c>
      <c r="F1402" s="8">
        <f>IF(SalesData[[#This Row],[Ship Date]]&lt;SalesData[[#This Row],[Order Date]], SalesData[[#This Row],[Order Date]], SalesData[[#This Row],[Ship Date]])</f>
        <v>41804</v>
      </c>
      <c r="G1402" s="11">
        <f>SalesData[[#This Row],[Shipdate fixed]] - SalesData[[#This Row],[Orderdate fixed]]</f>
        <v>53</v>
      </c>
      <c r="H1402" s="11">
        <f>YEAR(SalesData[[#This Row],[Orderdate fixed]])</f>
        <v>2014</v>
      </c>
      <c r="I1402" s="11" t="str">
        <f>"Q"&amp;ROUNDUP(MONTH(SalesData[[#This Row],[Orderdate fixed]])/3,0)</f>
        <v>Q2</v>
      </c>
      <c r="J1402" s="8" t="str">
        <f>TEXT(SalesData[[#This Row],[Orderdate fixed]],"mmm")</f>
        <v>Apr</v>
      </c>
      <c r="K1402" t="s">
        <v>38</v>
      </c>
      <c r="L1402" t="s">
        <v>47</v>
      </c>
      <c r="M1402" s="14" t="s">
        <v>48</v>
      </c>
      <c r="N1402" t="s">
        <v>25</v>
      </c>
      <c r="O1402" t="s">
        <v>26</v>
      </c>
      <c r="P1402" t="s">
        <v>49</v>
      </c>
      <c r="Q1402" t="s">
        <v>50</v>
      </c>
      <c r="R1402" s="5">
        <v>90032</v>
      </c>
      <c r="S1402" t="s">
        <v>51</v>
      </c>
      <c r="T1402" t="s">
        <v>55</v>
      </c>
      <c r="U1402" t="s">
        <v>31</v>
      </c>
      <c r="V1402" t="s">
        <v>44</v>
      </c>
      <c r="W1402" t="s">
        <v>56</v>
      </c>
      <c r="X1402" s="9">
        <v>1706.184</v>
      </c>
      <c r="Y1402">
        <v>9</v>
      </c>
      <c r="Z1402" s="12">
        <v>0.2</v>
      </c>
      <c r="AA1402" s="9">
        <v>85.309200000000004</v>
      </c>
      <c r="AB1402" t="str">
        <f>IF(AND(SalesData[[#This Row],[Profit]]=0,SalesData[[#This Row],[Sales]]&gt;0),"Zero-Profit Order","OK")</f>
        <v>OK</v>
      </c>
      <c r="AC1402" s="9">
        <f>IFERROR(SalesData[[#This Row],[Profit]]/SalesData[[#This Row],[Sales]],0)</f>
        <v>0.05</v>
      </c>
      <c r="AE1402"/>
    </row>
    <row r="1403" spans="1:31" x14ac:dyDescent="0.25">
      <c r="A1403">
        <v>5468</v>
      </c>
      <c r="B1403" t="s">
        <v>3150</v>
      </c>
      <c r="C1403" s="2">
        <v>42152</v>
      </c>
      <c r="D1403" s="13">
        <v>42535</v>
      </c>
      <c r="E1403" s="8">
        <f>IF(SalesData[[#This Row],[Ship Date]]&lt;SalesData[[#This Row],[Order Date]], SalesData[[#This Row],[Ship Date]], SalesData[[#This Row],[Order Date]])</f>
        <v>42152</v>
      </c>
      <c r="F1403" s="8">
        <f>IF(SalesData[[#This Row],[Ship Date]]&lt;SalesData[[#This Row],[Order Date]], SalesData[[#This Row],[Order Date]], SalesData[[#This Row],[Ship Date]])</f>
        <v>42535</v>
      </c>
      <c r="G1403" s="11">
        <f>SalesData[[#This Row],[Shipdate fixed]] - SalesData[[#This Row],[Orderdate fixed]]</f>
        <v>383</v>
      </c>
      <c r="H1403" s="11">
        <f>YEAR(SalesData[[#This Row],[Orderdate fixed]])</f>
        <v>2015</v>
      </c>
      <c r="I1403" s="11" t="str">
        <f>"Q"&amp;ROUNDUP(MONTH(SalesData[[#This Row],[Orderdate fixed]])/3,0)</f>
        <v>Q2</v>
      </c>
      <c r="J1403" s="8" t="str">
        <f>TEXT(SalesData[[#This Row],[Orderdate fixed]],"mmm")</f>
        <v>May</v>
      </c>
      <c r="K1403" t="s">
        <v>38</v>
      </c>
      <c r="L1403" t="s">
        <v>3151</v>
      </c>
      <c r="M1403" s="14" t="s">
        <v>3152</v>
      </c>
      <c r="N1403" t="s">
        <v>25</v>
      </c>
      <c r="O1403" t="s">
        <v>26</v>
      </c>
      <c r="P1403" t="s">
        <v>310</v>
      </c>
      <c r="Q1403" t="s">
        <v>50</v>
      </c>
      <c r="R1403" s="5">
        <v>94109</v>
      </c>
      <c r="S1403" t="s">
        <v>51</v>
      </c>
      <c r="T1403" t="s">
        <v>63</v>
      </c>
      <c r="U1403" t="s">
        <v>31</v>
      </c>
      <c r="V1403" t="s">
        <v>35</v>
      </c>
      <c r="W1403" t="s">
        <v>64</v>
      </c>
      <c r="X1403" s="9">
        <v>122.352</v>
      </c>
      <c r="Y1403">
        <v>3</v>
      </c>
      <c r="Z1403" s="12">
        <v>0.2</v>
      </c>
      <c r="AA1403" s="9">
        <v>13.7646</v>
      </c>
      <c r="AB1403" t="str">
        <f>IF(AND(SalesData[[#This Row],[Profit]]=0,SalesData[[#This Row],[Sales]]&gt;0),"Zero-Profit Order","OK")</f>
        <v>OK</v>
      </c>
      <c r="AC1403" s="9">
        <f>IFERROR(SalesData[[#This Row],[Profit]]/SalesData[[#This Row],[Sales]],0)</f>
        <v>0.11249999999999999</v>
      </c>
      <c r="AE1403"/>
    </row>
    <row r="1404" spans="1:31" x14ac:dyDescent="0.25">
      <c r="A1404">
        <v>5428</v>
      </c>
      <c r="B1404" t="s">
        <v>3130</v>
      </c>
      <c r="C1404" s="2">
        <v>43331</v>
      </c>
      <c r="D1404" s="13">
        <v>42535</v>
      </c>
      <c r="E1404" s="8">
        <f>IF(SalesData[[#This Row],[Ship Date]]&lt;SalesData[[#This Row],[Order Date]], SalesData[[#This Row],[Ship Date]], SalesData[[#This Row],[Order Date]])</f>
        <v>42535</v>
      </c>
      <c r="F1404" s="8">
        <f>IF(SalesData[[#This Row],[Ship Date]]&lt;SalesData[[#This Row],[Order Date]], SalesData[[#This Row],[Order Date]], SalesData[[#This Row],[Ship Date]])</f>
        <v>43331</v>
      </c>
      <c r="G1404" s="11">
        <f>SalesData[[#This Row],[Shipdate fixed]] - SalesData[[#This Row],[Orderdate fixed]]</f>
        <v>796</v>
      </c>
      <c r="H1404" s="11">
        <f>YEAR(SalesData[[#This Row],[Orderdate fixed]])</f>
        <v>2016</v>
      </c>
      <c r="I1404" s="11" t="str">
        <f>"Q"&amp;ROUNDUP(MONTH(SalesData[[#This Row],[Orderdate fixed]])/3,0)</f>
        <v>Q2</v>
      </c>
      <c r="J1404" s="8" t="str">
        <f>TEXT(SalesData[[#This Row],[Orderdate fixed]],"mmm")</f>
        <v>Jun</v>
      </c>
      <c r="K1404" t="s">
        <v>407</v>
      </c>
      <c r="L1404" t="s">
        <v>3131</v>
      </c>
      <c r="M1404" s="14" t="s">
        <v>3132</v>
      </c>
      <c r="N1404" t="s">
        <v>90</v>
      </c>
      <c r="O1404" t="s">
        <v>26</v>
      </c>
      <c r="P1404" t="s">
        <v>49</v>
      </c>
      <c r="Q1404" t="s">
        <v>50</v>
      </c>
      <c r="R1404" s="5">
        <v>90036</v>
      </c>
      <c r="S1404" t="s">
        <v>51</v>
      </c>
      <c r="T1404" t="s">
        <v>2603</v>
      </c>
      <c r="U1404" t="s">
        <v>31</v>
      </c>
      <c r="V1404" t="s">
        <v>32</v>
      </c>
      <c r="W1404" t="s">
        <v>2604</v>
      </c>
      <c r="X1404" s="9">
        <v>599.16499999999996</v>
      </c>
      <c r="Y1404">
        <v>5</v>
      </c>
      <c r="Z1404" s="12">
        <v>0.15</v>
      </c>
      <c r="AA1404" s="9">
        <v>35.244999999999997</v>
      </c>
      <c r="AB1404" t="str">
        <f>IF(AND(SalesData[[#This Row],[Profit]]=0,SalesData[[#This Row],[Sales]]&gt;0),"Zero-Profit Order","OK")</f>
        <v>OK</v>
      </c>
      <c r="AC1404" s="9">
        <f>IFERROR(SalesData[[#This Row],[Profit]]/SalesData[[#This Row],[Sales]],0)</f>
        <v>5.8823529411764705E-2</v>
      </c>
      <c r="AE1404"/>
    </row>
    <row r="1405" spans="1:31" x14ac:dyDescent="0.25">
      <c r="A1405">
        <v>5871</v>
      </c>
      <c r="B1405" t="s">
        <v>3293</v>
      </c>
      <c r="C1405" s="2">
        <v>43332</v>
      </c>
      <c r="D1405" s="13">
        <v>42535</v>
      </c>
      <c r="E1405" s="8">
        <f>IF(SalesData[[#This Row],[Ship Date]]&lt;SalesData[[#This Row],[Order Date]], SalesData[[#This Row],[Ship Date]], SalesData[[#This Row],[Order Date]])</f>
        <v>42535</v>
      </c>
      <c r="F1405" s="8">
        <f>IF(SalesData[[#This Row],[Ship Date]]&lt;SalesData[[#This Row],[Order Date]], SalesData[[#This Row],[Order Date]], SalesData[[#This Row],[Ship Date]])</f>
        <v>43332</v>
      </c>
      <c r="G1405" s="11">
        <f>SalesData[[#This Row],[Shipdate fixed]] - SalesData[[#This Row],[Orderdate fixed]]</f>
        <v>797</v>
      </c>
      <c r="H1405" s="11">
        <f>YEAR(SalesData[[#This Row],[Orderdate fixed]])</f>
        <v>2016</v>
      </c>
      <c r="I1405" s="11" t="str">
        <f>"Q"&amp;ROUNDUP(MONTH(SalesData[[#This Row],[Orderdate fixed]])/3,0)</f>
        <v>Q2</v>
      </c>
      <c r="J1405" s="8" t="str">
        <f>TEXT(SalesData[[#This Row],[Orderdate fixed]],"mmm")</f>
        <v>Jun</v>
      </c>
      <c r="K1405" t="s">
        <v>407</v>
      </c>
      <c r="L1405" t="s">
        <v>484</v>
      </c>
      <c r="M1405" s="14" t="s">
        <v>485</v>
      </c>
      <c r="N1405" t="s">
        <v>81</v>
      </c>
      <c r="O1405" t="s">
        <v>26</v>
      </c>
      <c r="P1405" t="s">
        <v>3028</v>
      </c>
      <c r="Q1405" t="s">
        <v>50</v>
      </c>
      <c r="R1405" s="5">
        <v>92804</v>
      </c>
      <c r="S1405" t="s">
        <v>51</v>
      </c>
      <c r="T1405" t="s">
        <v>3146</v>
      </c>
      <c r="U1405" t="s">
        <v>31</v>
      </c>
      <c r="V1405" t="s">
        <v>44</v>
      </c>
      <c r="W1405" t="s">
        <v>3147</v>
      </c>
      <c r="X1405" s="9">
        <v>1293.4880000000001</v>
      </c>
      <c r="Y1405">
        <v>7</v>
      </c>
      <c r="Z1405" s="12">
        <v>0.2</v>
      </c>
      <c r="AA1405" s="9">
        <v>80.843000000000004</v>
      </c>
      <c r="AB1405" t="str">
        <f>IF(AND(SalesData[[#This Row],[Profit]]=0,SalesData[[#This Row],[Sales]]&gt;0),"Zero-Profit Order","OK")</f>
        <v>OK</v>
      </c>
      <c r="AC1405" s="9">
        <f>IFERROR(SalesData[[#This Row],[Profit]]/SalesData[[#This Row],[Sales]],0)</f>
        <v>6.25E-2</v>
      </c>
      <c r="AE1405"/>
    </row>
    <row r="1406" spans="1:31" x14ac:dyDescent="0.25">
      <c r="A1406">
        <v>9537</v>
      </c>
      <c r="B1406" t="s">
        <v>4279</v>
      </c>
      <c r="C1406" s="2">
        <v>42466</v>
      </c>
      <c r="D1406" s="13">
        <v>42900</v>
      </c>
      <c r="E1406" s="8">
        <f>IF(SalesData[[#This Row],[Ship Date]]&lt;SalesData[[#This Row],[Order Date]], SalesData[[#This Row],[Ship Date]], SalesData[[#This Row],[Order Date]])</f>
        <v>42466</v>
      </c>
      <c r="F1406" s="8">
        <f>IF(SalesData[[#This Row],[Ship Date]]&lt;SalesData[[#This Row],[Order Date]], SalesData[[#This Row],[Order Date]], SalesData[[#This Row],[Ship Date]])</f>
        <v>42900</v>
      </c>
      <c r="G1406" s="11">
        <f>SalesData[[#This Row],[Shipdate fixed]] - SalesData[[#This Row],[Orderdate fixed]]</f>
        <v>434</v>
      </c>
      <c r="H1406" s="11">
        <f>YEAR(SalesData[[#This Row],[Orderdate fixed]])</f>
        <v>2016</v>
      </c>
      <c r="I1406" s="11" t="str">
        <f>"Q"&amp;ROUNDUP(MONTH(SalesData[[#This Row],[Orderdate fixed]])/3,0)</f>
        <v>Q2</v>
      </c>
      <c r="J1406" s="8" t="str">
        <f>TEXT(SalesData[[#This Row],[Orderdate fixed]],"mmm")</f>
        <v>Apr</v>
      </c>
      <c r="K1406" t="s">
        <v>22</v>
      </c>
      <c r="L1406" t="s">
        <v>1409</v>
      </c>
      <c r="M1406" s="14" t="s">
        <v>1410</v>
      </c>
      <c r="N1406" t="s">
        <v>25</v>
      </c>
      <c r="O1406" t="s">
        <v>26</v>
      </c>
      <c r="P1406" t="s">
        <v>120</v>
      </c>
      <c r="Q1406" t="s">
        <v>121</v>
      </c>
      <c r="R1406" s="5">
        <v>60610</v>
      </c>
      <c r="S1406" t="s">
        <v>84</v>
      </c>
      <c r="T1406" t="s">
        <v>1699</v>
      </c>
      <c r="U1406" t="s">
        <v>31</v>
      </c>
      <c r="V1406" t="s">
        <v>53</v>
      </c>
      <c r="W1406" t="s">
        <v>1700</v>
      </c>
      <c r="X1406" s="9">
        <v>8.8559999999999999</v>
      </c>
      <c r="Y1406">
        <v>3</v>
      </c>
      <c r="Z1406" s="12">
        <v>0.6</v>
      </c>
      <c r="AA1406" s="9">
        <v>-6.8634000000000004</v>
      </c>
      <c r="AB1406" t="str">
        <f>IF(AND(SalesData[[#This Row],[Profit]]=0,SalesData[[#This Row],[Sales]]&gt;0),"Zero-Profit Order","OK")</f>
        <v>OK</v>
      </c>
      <c r="AC1406" s="9">
        <f>IFERROR(SalesData[[#This Row],[Profit]]/SalesData[[#This Row],[Sales]],0)</f>
        <v>-0.77500000000000002</v>
      </c>
      <c r="AE1406"/>
    </row>
    <row r="1407" spans="1:31" x14ac:dyDescent="0.25">
      <c r="A1407">
        <v>9335</v>
      </c>
      <c r="B1407" t="s">
        <v>4230</v>
      </c>
      <c r="C1407" s="2">
        <v>42226</v>
      </c>
      <c r="D1407" s="13">
        <v>42771</v>
      </c>
      <c r="E1407" s="8">
        <f>IF(SalesData[[#This Row],[Ship Date]]&lt;SalesData[[#This Row],[Order Date]], SalesData[[#This Row],[Ship Date]], SalesData[[#This Row],[Order Date]])</f>
        <v>42226</v>
      </c>
      <c r="F1407" s="8">
        <f>IF(SalesData[[#This Row],[Ship Date]]&lt;SalesData[[#This Row],[Order Date]], SalesData[[#This Row],[Order Date]], SalesData[[#This Row],[Ship Date]])</f>
        <v>42771</v>
      </c>
      <c r="G1407" s="11">
        <f>SalesData[[#This Row],[Shipdate fixed]] - SalesData[[#This Row],[Orderdate fixed]]</f>
        <v>545</v>
      </c>
      <c r="H1407" s="11">
        <f>YEAR(SalesData[[#This Row],[Orderdate fixed]])</f>
        <v>2015</v>
      </c>
      <c r="I1407" s="11" t="str">
        <f>"Q"&amp;ROUNDUP(MONTH(SalesData[[#This Row],[Orderdate fixed]])/3,0)</f>
        <v>Q3</v>
      </c>
      <c r="J1407" s="8" t="str">
        <f>TEXT(SalesData[[#This Row],[Orderdate fixed]],"mmm")</f>
        <v>Aug</v>
      </c>
      <c r="K1407" t="s">
        <v>78</v>
      </c>
      <c r="L1407" t="s">
        <v>1453</v>
      </c>
      <c r="M1407" s="14" t="s">
        <v>1454</v>
      </c>
      <c r="N1407" t="s">
        <v>25</v>
      </c>
      <c r="O1407" t="s">
        <v>26</v>
      </c>
      <c r="P1407" t="s">
        <v>1079</v>
      </c>
      <c r="Q1407" t="s">
        <v>42</v>
      </c>
      <c r="R1407" s="5">
        <v>33065</v>
      </c>
      <c r="S1407" t="s">
        <v>29</v>
      </c>
      <c r="T1407" t="s">
        <v>30</v>
      </c>
      <c r="U1407" t="s">
        <v>31</v>
      </c>
      <c r="V1407" t="s">
        <v>32</v>
      </c>
      <c r="W1407" t="s">
        <v>33</v>
      </c>
      <c r="X1407" s="9">
        <v>314.35199999999998</v>
      </c>
      <c r="Y1407">
        <v>3</v>
      </c>
      <c r="Z1407" s="12">
        <v>0.2</v>
      </c>
      <c r="AA1407" s="9">
        <v>-15.717599999999999</v>
      </c>
      <c r="AB1407" t="str">
        <f>IF(AND(SalesData[[#This Row],[Profit]]=0,SalesData[[#This Row],[Sales]]&gt;0),"Zero-Profit Order","OK")</f>
        <v>OK</v>
      </c>
      <c r="AC1407" s="9">
        <f>IFERROR(SalesData[[#This Row],[Profit]]/SalesData[[#This Row],[Sales]],0)</f>
        <v>-0.05</v>
      </c>
      <c r="AE1407"/>
    </row>
    <row r="1408" spans="1:31" x14ac:dyDescent="0.25">
      <c r="A1408">
        <v>120</v>
      </c>
      <c r="B1408" t="s">
        <v>180</v>
      </c>
      <c r="C1408" s="2">
        <v>42199</v>
      </c>
      <c r="D1408" s="13">
        <v>42536</v>
      </c>
      <c r="E1408" s="8">
        <f>IF(SalesData[[#This Row],[Ship Date]]&lt;SalesData[[#This Row],[Order Date]], SalesData[[#This Row],[Ship Date]], SalesData[[#This Row],[Order Date]])</f>
        <v>42199</v>
      </c>
      <c r="F1408" s="8">
        <f>IF(SalesData[[#This Row],[Ship Date]]&lt;SalesData[[#This Row],[Order Date]], SalesData[[#This Row],[Order Date]], SalesData[[#This Row],[Ship Date]])</f>
        <v>42536</v>
      </c>
      <c r="G1408" s="11">
        <f>SalesData[[#This Row],[Shipdate fixed]] - SalesData[[#This Row],[Orderdate fixed]]</f>
        <v>337</v>
      </c>
      <c r="H1408" s="11">
        <f>YEAR(SalesData[[#This Row],[Orderdate fixed]])</f>
        <v>2015</v>
      </c>
      <c r="I1408" s="11" t="str">
        <f>"Q"&amp;ROUNDUP(MONTH(SalesData[[#This Row],[Orderdate fixed]])/3,0)</f>
        <v>Q3</v>
      </c>
      <c r="J1408" s="8" t="str">
        <f>TEXT(SalesData[[#This Row],[Orderdate fixed]],"mmm")</f>
        <v>Jul</v>
      </c>
      <c r="K1408" t="s">
        <v>78</v>
      </c>
      <c r="L1408" t="s">
        <v>181</v>
      </c>
      <c r="M1408" s="14" t="s">
        <v>182</v>
      </c>
      <c r="N1408" t="s">
        <v>25</v>
      </c>
      <c r="O1408" t="s">
        <v>26</v>
      </c>
      <c r="P1408" t="s">
        <v>183</v>
      </c>
      <c r="Q1408" t="s">
        <v>184</v>
      </c>
      <c r="R1408" s="5">
        <v>19805</v>
      </c>
      <c r="S1408" t="s">
        <v>62</v>
      </c>
      <c r="T1408" t="s">
        <v>185</v>
      </c>
      <c r="U1408" t="s">
        <v>31</v>
      </c>
      <c r="V1408" t="s">
        <v>53</v>
      </c>
      <c r="W1408" t="s">
        <v>186</v>
      </c>
      <c r="X1408" s="9">
        <v>47.04</v>
      </c>
      <c r="Y1408">
        <v>3</v>
      </c>
      <c r="Z1408" s="12">
        <v>0</v>
      </c>
      <c r="AA1408" s="9">
        <v>18.345600000000001</v>
      </c>
      <c r="AB1408" t="str">
        <f>IF(AND(SalesData[[#This Row],[Profit]]=0,SalesData[[#This Row],[Sales]]&gt;0),"Zero-Profit Order","OK")</f>
        <v>OK</v>
      </c>
      <c r="AC1408" s="9">
        <f>IFERROR(SalesData[[#This Row],[Profit]]/SalesData[[#This Row],[Sales]],0)</f>
        <v>0.39</v>
      </c>
      <c r="AE1408"/>
    </row>
    <row r="1409" spans="1:31" x14ac:dyDescent="0.25">
      <c r="A1409">
        <v>558</v>
      </c>
      <c r="B1409" t="s">
        <v>590</v>
      </c>
      <c r="C1409" s="2">
        <v>42164</v>
      </c>
      <c r="D1409" s="13">
        <v>42536</v>
      </c>
      <c r="E1409" s="8">
        <f>IF(SalesData[[#This Row],[Ship Date]]&lt;SalesData[[#This Row],[Order Date]], SalesData[[#This Row],[Ship Date]], SalesData[[#This Row],[Order Date]])</f>
        <v>42164</v>
      </c>
      <c r="F1409" s="8">
        <f>IF(SalesData[[#This Row],[Ship Date]]&lt;SalesData[[#This Row],[Order Date]], SalesData[[#This Row],[Order Date]], SalesData[[#This Row],[Ship Date]])</f>
        <v>42536</v>
      </c>
      <c r="G1409" s="11">
        <f>SalesData[[#This Row],[Shipdate fixed]] - SalesData[[#This Row],[Orderdate fixed]]</f>
        <v>372</v>
      </c>
      <c r="H1409" s="11">
        <f>YEAR(SalesData[[#This Row],[Orderdate fixed]])</f>
        <v>2015</v>
      </c>
      <c r="I1409" s="11" t="str">
        <f>"Q"&amp;ROUNDUP(MONTH(SalesData[[#This Row],[Orderdate fixed]])/3,0)</f>
        <v>Q2</v>
      </c>
      <c r="J1409" s="8" t="str">
        <f>TEXT(SalesData[[#This Row],[Orderdate fixed]],"mmm")</f>
        <v>Jun</v>
      </c>
      <c r="K1409" t="s">
        <v>38</v>
      </c>
      <c r="L1409" t="s">
        <v>591</v>
      </c>
      <c r="M1409" s="14" t="s">
        <v>592</v>
      </c>
      <c r="N1409" t="s">
        <v>25</v>
      </c>
      <c r="O1409" t="s">
        <v>26</v>
      </c>
      <c r="P1409" t="s">
        <v>49</v>
      </c>
      <c r="Q1409" t="s">
        <v>50</v>
      </c>
      <c r="R1409" s="5">
        <v>90045</v>
      </c>
      <c r="S1409" t="s">
        <v>51</v>
      </c>
      <c r="T1409" t="s">
        <v>593</v>
      </c>
      <c r="U1409" t="s">
        <v>31</v>
      </c>
      <c r="V1409" t="s">
        <v>44</v>
      </c>
      <c r="W1409" t="s">
        <v>594</v>
      </c>
      <c r="X1409" s="9">
        <v>1335.68</v>
      </c>
      <c r="Y1409">
        <v>4</v>
      </c>
      <c r="Z1409" s="12">
        <v>0.2</v>
      </c>
      <c r="AA1409" s="9">
        <v>-217.048</v>
      </c>
      <c r="AB1409" t="str">
        <f>IF(AND(SalesData[[#This Row],[Profit]]=0,SalesData[[#This Row],[Sales]]&gt;0),"Zero-Profit Order","OK")</f>
        <v>OK</v>
      </c>
      <c r="AC1409" s="9">
        <f>IFERROR(SalesData[[#This Row],[Profit]]/SalesData[[#This Row],[Sales]],0)</f>
        <v>-0.16250000000000001</v>
      </c>
      <c r="AE1409"/>
    </row>
    <row r="1410" spans="1:31" x14ac:dyDescent="0.25">
      <c r="A1410">
        <v>3039</v>
      </c>
      <c r="B1410" t="s">
        <v>2241</v>
      </c>
      <c r="C1410" s="2">
        <v>41958</v>
      </c>
      <c r="D1410" s="13">
        <v>42171</v>
      </c>
      <c r="E1410" s="8">
        <f>IF(SalesData[[#This Row],[Ship Date]]&lt;SalesData[[#This Row],[Order Date]], SalesData[[#This Row],[Ship Date]], SalesData[[#This Row],[Order Date]])</f>
        <v>41958</v>
      </c>
      <c r="F1410" s="8">
        <f>IF(SalesData[[#This Row],[Ship Date]]&lt;SalesData[[#This Row],[Order Date]], SalesData[[#This Row],[Order Date]], SalesData[[#This Row],[Ship Date]])</f>
        <v>42171</v>
      </c>
      <c r="G1410" s="11">
        <f>SalesData[[#This Row],[Shipdate fixed]] - SalesData[[#This Row],[Orderdate fixed]]</f>
        <v>213</v>
      </c>
      <c r="H1410" s="11">
        <f>YEAR(SalesData[[#This Row],[Orderdate fixed]])</f>
        <v>2014</v>
      </c>
      <c r="I1410" s="11" t="str">
        <f>"Q"&amp;ROUNDUP(MONTH(SalesData[[#This Row],[Orderdate fixed]])/3,0)</f>
        <v>Q4</v>
      </c>
      <c r="J1410" s="8" t="str">
        <f>TEXT(SalesData[[#This Row],[Orderdate fixed]],"mmm")</f>
        <v>Nov</v>
      </c>
      <c r="K1410" t="s">
        <v>38</v>
      </c>
      <c r="L1410" t="s">
        <v>1041</v>
      </c>
      <c r="M1410" s="14" t="s">
        <v>1042</v>
      </c>
      <c r="N1410" t="s">
        <v>25</v>
      </c>
      <c r="O1410" t="s">
        <v>26</v>
      </c>
      <c r="P1410" t="s">
        <v>1016</v>
      </c>
      <c r="Q1410" t="s">
        <v>1387</v>
      </c>
      <c r="R1410" s="5">
        <v>71203</v>
      </c>
      <c r="S1410" t="s">
        <v>29</v>
      </c>
      <c r="T1410" t="s">
        <v>2242</v>
      </c>
      <c r="U1410" t="s">
        <v>31</v>
      </c>
      <c r="V1410" t="s">
        <v>53</v>
      </c>
      <c r="W1410" t="s">
        <v>2243</v>
      </c>
      <c r="X1410" s="9">
        <v>29.16</v>
      </c>
      <c r="Y1410">
        <v>2</v>
      </c>
      <c r="Z1410" s="12">
        <v>0</v>
      </c>
      <c r="AA1410" s="9">
        <v>10.789199999999999</v>
      </c>
      <c r="AB1410" t="str">
        <f>IF(AND(SalesData[[#This Row],[Profit]]=0,SalesData[[#This Row],[Sales]]&gt;0),"Zero-Profit Order","OK")</f>
        <v>OK</v>
      </c>
      <c r="AC1410" s="9">
        <f>IFERROR(SalesData[[#This Row],[Profit]]/SalesData[[#This Row],[Sales]],0)</f>
        <v>0.37</v>
      </c>
      <c r="AE1410"/>
    </row>
    <row r="1411" spans="1:31" x14ac:dyDescent="0.25">
      <c r="A1411">
        <v>8718</v>
      </c>
      <c r="B1411" t="s">
        <v>4083</v>
      </c>
      <c r="C1411" s="2">
        <v>42200</v>
      </c>
      <c r="D1411" s="13">
        <v>42537</v>
      </c>
      <c r="E1411" s="8">
        <f>IF(SalesData[[#This Row],[Ship Date]]&lt;SalesData[[#This Row],[Order Date]], SalesData[[#This Row],[Ship Date]], SalesData[[#This Row],[Order Date]])</f>
        <v>42200</v>
      </c>
      <c r="F1411" s="8">
        <f>IF(SalesData[[#This Row],[Ship Date]]&lt;SalesData[[#This Row],[Order Date]], SalesData[[#This Row],[Order Date]], SalesData[[#This Row],[Ship Date]])</f>
        <v>42537</v>
      </c>
      <c r="G1411" s="11">
        <f>SalesData[[#This Row],[Shipdate fixed]] - SalesData[[#This Row],[Orderdate fixed]]</f>
        <v>337</v>
      </c>
      <c r="H1411" s="11">
        <f>YEAR(SalesData[[#This Row],[Orderdate fixed]])</f>
        <v>2015</v>
      </c>
      <c r="I1411" s="11" t="str">
        <f>"Q"&amp;ROUNDUP(MONTH(SalesData[[#This Row],[Orderdate fixed]])/3,0)</f>
        <v>Q3</v>
      </c>
      <c r="J1411" s="8" t="str">
        <f>TEXT(SalesData[[#This Row],[Orderdate fixed]],"mmm")</f>
        <v>Jul</v>
      </c>
      <c r="K1411" t="s">
        <v>22</v>
      </c>
      <c r="L1411" t="s">
        <v>3679</v>
      </c>
      <c r="M1411" s="14" t="s">
        <v>3680</v>
      </c>
      <c r="N1411" t="s">
        <v>90</v>
      </c>
      <c r="O1411" t="s">
        <v>26</v>
      </c>
      <c r="P1411" t="s">
        <v>91</v>
      </c>
      <c r="Q1411" t="s">
        <v>83</v>
      </c>
      <c r="R1411" s="5">
        <v>77070</v>
      </c>
      <c r="S1411" t="s">
        <v>84</v>
      </c>
      <c r="T1411" t="s">
        <v>876</v>
      </c>
      <c r="U1411" t="s">
        <v>31</v>
      </c>
      <c r="V1411" t="s">
        <v>53</v>
      </c>
      <c r="W1411" t="s">
        <v>877</v>
      </c>
      <c r="X1411" s="9">
        <v>6.984</v>
      </c>
      <c r="Y1411">
        <v>2</v>
      </c>
      <c r="Z1411" s="12">
        <v>0.6</v>
      </c>
      <c r="AA1411" s="9">
        <v>-4.5396000000000001</v>
      </c>
      <c r="AB1411" t="str">
        <f>IF(AND(SalesData[[#This Row],[Profit]]=0,SalesData[[#This Row],[Sales]]&gt;0),"Zero-Profit Order","OK")</f>
        <v>OK</v>
      </c>
      <c r="AC1411" s="9">
        <f>IFERROR(SalesData[[#This Row],[Profit]]/SalesData[[#This Row],[Sales]],0)</f>
        <v>-0.65</v>
      </c>
      <c r="AE1411"/>
    </row>
    <row r="1412" spans="1:31" x14ac:dyDescent="0.25">
      <c r="A1412">
        <v>3245</v>
      </c>
      <c r="B1412" t="s">
        <v>2339</v>
      </c>
      <c r="C1412" s="2">
        <v>42238</v>
      </c>
      <c r="D1412" s="13">
        <v>42867</v>
      </c>
      <c r="E1412" s="8">
        <f>IF(SalesData[[#This Row],[Ship Date]]&lt;SalesData[[#This Row],[Order Date]], SalesData[[#This Row],[Ship Date]], SalesData[[#This Row],[Order Date]])</f>
        <v>42238</v>
      </c>
      <c r="F1412" s="8">
        <f>IF(SalesData[[#This Row],[Ship Date]]&lt;SalesData[[#This Row],[Order Date]], SalesData[[#This Row],[Order Date]], SalesData[[#This Row],[Ship Date]])</f>
        <v>42867</v>
      </c>
      <c r="G1412" s="11">
        <f>SalesData[[#This Row],[Shipdate fixed]] - SalesData[[#This Row],[Orderdate fixed]]</f>
        <v>629</v>
      </c>
      <c r="H1412" s="11">
        <f>YEAR(SalesData[[#This Row],[Orderdate fixed]])</f>
        <v>2015</v>
      </c>
      <c r="I1412" s="11" t="str">
        <f>"Q"&amp;ROUNDUP(MONTH(SalesData[[#This Row],[Orderdate fixed]])/3,0)</f>
        <v>Q3</v>
      </c>
      <c r="J1412" s="8" t="str">
        <f>TEXT(SalesData[[#This Row],[Orderdate fixed]],"mmm")</f>
        <v>Aug</v>
      </c>
      <c r="K1412" t="s">
        <v>38</v>
      </c>
      <c r="L1412" t="s">
        <v>2340</v>
      </c>
      <c r="M1412" s="14" t="s">
        <v>2341</v>
      </c>
      <c r="N1412" t="s">
        <v>25</v>
      </c>
      <c r="O1412" t="s">
        <v>26</v>
      </c>
      <c r="P1412" t="s">
        <v>1698</v>
      </c>
      <c r="Q1412" t="s">
        <v>83</v>
      </c>
      <c r="R1412" s="5">
        <v>75051</v>
      </c>
      <c r="S1412" t="s">
        <v>84</v>
      </c>
      <c r="T1412" t="s">
        <v>376</v>
      </c>
      <c r="U1412" t="s">
        <v>31</v>
      </c>
      <c r="V1412" t="s">
        <v>35</v>
      </c>
      <c r="W1412" t="s">
        <v>377</v>
      </c>
      <c r="X1412" s="9">
        <v>317.05799999999999</v>
      </c>
      <c r="Y1412">
        <v>3</v>
      </c>
      <c r="Z1412" s="12">
        <v>0.3</v>
      </c>
      <c r="AA1412" s="9">
        <v>-18.117599999999999</v>
      </c>
      <c r="AB1412" t="str">
        <f>IF(AND(SalesData[[#This Row],[Profit]]=0,SalesData[[#This Row],[Sales]]&gt;0),"Zero-Profit Order","OK")</f>
        <v>OK</v>
      </c>
      <c r="AC1412" s="9">
        <f>IFERROR(SalesData[[#This Row],[Profit]]/SalesData[[#This Row],[Sales]],0)</f>
        <v>-5.7142857142857141E-2</v>
      </c>
      <c r="AE1412"/>
    </row>
    <row r="1413" spans="1:31" x14ac:dyDescent="0.25">
      <c r="A1413">
        <v>8721</v>
      </c>
      <c r="B1413" t="s">
        <v>4083</v>
      </c>
      <c r="C1413" s="2">
        <v>42201</v>
      </c>
      <c r="D1413" s="13">
        <v>42537</v>
      </c>
      <c r="E1413" s="8">
        <f>IF(SalesData[[#This Row],[Ship Date]]&lt;SalesData[[#This Row],[Order Date]], SalesData[[#This Row],[Ship Date]], SalesData[[#This Row],[Order Date]])</f>
        <v>42201</v>
      </c>
      <c r="F1413" s="8">
        <f>IF(SalesData[[#This Row],[Ship Date]]&lt;SalesData[[#This Row],[Order Date]], SalesData[[#This Row],[Order Date]], SalesData[[#This Row],[Ship Date]])</f>
        <v>42537</v>
      </c>
      <c r="G1413" s="11">
        <f>SalesData[[#This Row],[Shipdate fixed]] - SalesData[[#This Row],[Orderdate fixed]]</f>
        <v>336</v>
      </c>
      <c r="H1413" s="11">
        <f>YEAR(SalesData[[#This Row],[Orderdate fixed]])</f>
        <v>2015</v>
      </c>
      <c r="I1413" s="11" t="str">
        <f>"Q"&amp;ROUNDUP(MONTH(SalesData[[#This Row],[Orderdate fixed]])/3,0)</f>
        <v>Q3</v>
      </c>
      <c r="J1413" s="8" t="str">
        <f>TEXT(SalesData[[#This Row],[Orderdate fixed]],"mmm")</f>
        <v>Jul</v>
      </c>
      <c r="K1413" t="s">
        <v>22</v>
      </c>
      <c r="L1413" t="s">
        <v>3679</v>
      </c>
      <c r="M1413" s="14" t="s">
        <v>3680</v>
      </c>
      <c r="N1413" t="s">
        <v>90</v>
      </c>
      <c r="O1413" t="s">
        <v>26</v>
      </c>
      <c r="P1413" t="s">
        <v>91</v>
      </c>
      <c r="Q1413" t="s">
        <v>83</v>
      </c>
      <c r="R1413" s="5">
        <v>77070</v>
      </c>
      <c r="S1413" t="s">
        <v>84</v>
      </c>
      <c r="T1413" t="s">
        <v>2711</v>
      </c>
      <c r="U1413" t="s">
        <v>31</v>
      </c>
      <c r="V1413" t="s">
        <v>35</v>
      </c>
      <c r="W1413" t="s">
        <v>2712</v>
      </c>
      <c r="X1413" s="9">
        <v>379.37200000000001</v>
      </c>
      <c r="Y1413">
        <v>2</v>
      </c>
      <c r="Z1413" s="12">
        <v>0.3</v>
      </c>
      <c r="AA1413" s="9">
        <v>-119.2312</v>
      </c>
      <c r="AB1413" t="str">
        <f>IF(AND(SalesData[[#This Row],[Profit]]=0,SalesData[[#This Row],[Sales]]&gt;0),"Zero-Profit Order","OK")</f>
        <v>OK</v>
      </c>
      <c r="AC1413" s="9">
        <f>IFERROR(SalesData[[#This Row],[Profit]]/SalesData[[#This Row],[Sales]],0)</f>
        <v>-0.31428571428571428</v>
      </c>
      <c r="AE1413"/>
    </row>
    <row r="1414" spans="1:31" x14ac:dyDescent="0.25">
      <c r="A1414">
        <v>6047</v>
      </c>
      <c r="B1414" t="s">
        <v>3343</v>
      </c>
      <c r="C1414" s="2">
        <v>42153</v>
      </c>
      <c r="D1414" s="13">
        <v>42537</v>
      </c>
      <c r="E1414" s="8">
        <f>IF(SalesData[[#This Row],[Ship Date]]&lt;SalesData[[#This Row],[Order Date]], SalesData[[#This Row],[Ship Date]], SalesData[[#This Row],[Order Date]])</f>
        <v>42153</v>
      </c>
      <c r="F1414" s="8">
        <f>IF(SalesData[[#This Row],[Ship Date]]&lt;SalesData[[#This Row],[Order Date]], SalesData[[#This Row],[Order Date]], SalesData[[#This Row],[Ship Date]])</f>
        <v>42537</v>
      </c>
      <c r="G1414" s="11">
        <f>SalesData[[#This Row],[Shipdate fixed]] - SalesData[[#This Row],[Orderdate fixed]]</f>
        <v>384</v>
      </c>
      <c r="H1414" s="11">
        <f>YEAR(SalesData[[#This Row],[Orderdate fixed]])</f>
        <v>2015</v>
      </c>
      <c r="I1414" s="11" t="str">
        <f>"Q"&amp;ROUNDUP(MONTH(SalesData[[#This Row],[Orderdate fixed]])/3,0)</f>
        <v>Q2</v>
      </c>
      <c r="J1414" s="8" t="str">
        <f>TEXT(SalesData[[#This Row],[Orderdate fixed]],"mmm")</f>
        <v>May</v>
      </c>
      <c r="K1414" t="s">
        <v>38</v>
      </c>
      <c r="L1414" t="s">
        <v>3344</v>
      </c>
      <c r="M1414" s="14" t="s">
        <v>3345</v>
      </c>
      <c r="N1414" t="s">
        <v>90</v>
      </c>
      <c r="O1414" t="s">
        <v>26</v>
      </c>
      <c r="P1414" t="s">
        <v>151</v>
      </c>
      <c r="Q1414" t="s">
        <v>152</v>
      </c>
      <c r="R1414" s="5">
        <v>55407</v>
      </c>
      <c r="S1414" t="s">
        <v>84</v>
      </c>
      <c r="T1414" t="s">
        <v>3146</v>
      </c>
      <c r="U1414" t="s">
        <v>31</v>
      </c>
      <c r="V1414" t="s">
        <v>44</v>
      </c>
      <c r="W1414" t="s">
        <v>3147</v>
      </c>
      <c r="X1414" s="9">
        <v>692.94</v>
      </c>
      <c r="Y1414">
        <v>3</v>
      </c>
      <c r="Z1414" s="12">
        <v>0</v>
      </c>
      <c r="AA1414" s="9">
        <v>173.23500000000001</v>
      </c>
      <c r="AB1414" t="str">
        <f>IF(AND(SalesData[[#This Row],[Profit]]=0,SalesData[[#This Row],[Sales]]&gt;0),"Zero-Profit Order","OK")</f>
        <v>OK</v>
      </c>
      <c r="AC1414" s="9">
        <f>IFERROR(SalesData[[#This Row],[Profit]]/SalesData[[#This Row],[Sales]],0)</f>
        <v>0.25</v>
      </c>
      <c r="AE1414"/>
    </row>
    <row r="1415" spans="1:31" x14ac:dyDescent="0.25">
      <c r="A1415">
        <v>8370</v>
      </c>
      <c r="B1415" t="s">
        <v>3991</v>
      </c>
      <c r="C1415" s="2">
        <v>42180</v>
      </c>
      <c r="D1415" s="13">
        <v>42537</v>
      </c>
      <c r="E1415" s="8">
        <f>IF(SalesData[[#This Row],[Ship Date]]&lt;SalesData[[#This Row],[Order Date]], SalesData[[#This Row],[Ship Date]], SalesData[[#This Row],[Order Date]])</f>
        <v>42180</v>
      </c>
      <c r="F1415" s="8">
        <f>IF(SalesData[[#This Row],[Ship Date]]&lt;SalesData[[#This Row],[Order Date]], SalesData[[#This Row],[Order Date]], SalesData[[#This Row],[Ship Date]])</f>
        <v>42537</v>
      </c>
      <c r="G1415" s="11">
        <f>SalesData[[#This Row],[Shipdate fixed]] - SalesData[[#This Row],[Orderdate fixed]]</f>
        <v>357</v>
      </c>
      <c r="H1415" s="11">
        <f>YEAR(SalesData[[#This Row],[Orderdate fixed]])</f>
        <v>2015</v>
      </c>
      <c r="I1415" s="11" t="str">
        <f>"Q"&amp;ROUNDUP(MONTH(SalesData[[#This Row],[Orderdate fixed]])/3,0)</f>
        <v>Q2</v>
      </c>
      <c r="J1415" s="8" t="str">
        <f>TEXT(SalesData[[#This Row],[Orderdate fixed]],"mmm")</f>
        <v>Jun</v>
      </c>
      <c r="K1415" t="s">
        <v>38</v>
      </c>
      <c r="L1415" t="s">
        <v>720</v>
      </c>
      <c r="M1415" s="14" t="s">
        <v>721</v>
      </c>
      <c r="N1415" t="s">
        <v>25</v>
      </c>
      <c r="O1415" t="s">
        <v>26</v>
      </c>
      <c r="P1415" t="s">
        <v>49</v>
      </c>
      <c r="Q1415" t="s">
        <v>50</v>
      </c>
      <c r="R1415" s="5">
        <v>90049</v>
      </c>
      <c r="S1415" t="s">
        <v>51</v>
      </c>
      <c r="T1415" t="s">
        <v>288</v>
      </c>
      <c r="U1415" t="s">
        <v>31</v>
      </c>
      <c r="V1415" t="s">
        <v>44</v>
      </c>
      <c r="W1415" t="s">
        <v>289</v>
      </c>
      <c r="X1415" s="9">
        <v>902.71199999999999</v>
      </c>
      <c r="Y1415">
        <v>3</v>
      </c>
      <c r="Z1415" s="12">
        <v>0.2</v>
      </c>
      <c r="AA1415" s="9">
        <v>33.851700000000001</v>
      </c>
      <c r="AB1415" t="str">
        <f>IF(AND(SalesData[[#This Row],[Profit]]=0,SalesData[[#This Row],[Sales]]&gt;0),"Zero-Profit Order","OK")</f>
        <v>OK</v>
      </c>
      <c r="AC1415" s="9">
        <f>IFERROR(SalesData[[#This Row],[Profit]]/SalesData[[#This Row],[Sales]],0)</f>
        <v>3.7499999999999999E-2</v>
      </c>
      <c r="AE1415"/>
    </row>
    <row r="1416" spans="1:31" x14ac:dyDescent="0.25">
      <c r="A1416">
        <v>1447</v>
      </c>
      <c r="B1416" t="s">
        <v>1259</v>
      </c>
      <c r="C1416" s="2">
        <v>43327</v>
      </c>
      <c r="D1416" s="13">
        <v>42902</v>
      </c>
      <c r="E1416" s="8">
        <f>IF(SalesData[[#This Row],[Ship Date]]&lt;SalesData[[#This Row],[Order Date]], SalesData[[#This Row],[Ship Date]], SalesData[[#This Row],[Order Date]])</f>
        <v>42902</v>
      </c>
      <c r="F1416" s="8">
        <f>IF(SalesData[[#This Row],[Ship Date]]&lt;SalesData[[#This Row],[Order Date]], SalesData[[#This Row],[Order Date]], SalesData[[#This Row],[Ship Date]])</f>
        <v>43327</v>
      </c>
      <c r="G1416" s="11">
        <f>SalesData[[#This Row],[Shipdate fixed]] - SalesData[[#This Row],[Orderdate fixed]]</f>
        <v>425</v>
      </c>
      <c r="H1416" s="11">
        <f>YEAR(SalesData[[#This Row],[Orderdate fixed]])</f>
        <v>2017</v>
      </c>
      <c r="I1416" s="11" t="str">
        <f>"Q"&amp;ROUNDUP(MONTH(SalesData[[#This Row],[Orderdate fixed]])/3,0)</f>
        <v>Q2</v>
      </c>
      <c r="J1416" s="8" t="str">
        <f>TEXT(SalesData[[#This Row],[Orderdate fixed]],"mmm")</f>
        <v>Jun</v>
      </c>
      <c r="K1416" t="s">
        <v>78</v>
      </c>
      <c r="L1416" t="s">
        <v>1238</v>
      </c>
      <c r="M1416" s="14" t="s">
        <v>1239</v>
      </c>
      <c r="N1416" t="s">
        <v>90</v>
      </c>
      <c r="O1416" t="s">
        <v>26</v>
      </c>
      <c r="P1416" t="s">
        <v>120</v>
      </c>
      <c r="Q1416" t="s">
        <v>121</v>
      </c>
      <c r="R1416" s="5">
        <v>60653</v>
      </c>
      <c r="S1416" t="s">
        <v>84</v>
      </c>
      <c r="T1416" t="s">
        <v>1260</v>
      </c>
      <c r="U1416" t="s">
        <v>31</v>
      </c>
      <c r="V1416" t="s">
        <v>35</v>
      </c>
      <c r="W1416" t="s">
        <v>1261</v>
      </c>
      <c r="X1416" s="9">
        <v>470.30200000000002</v>
      </c>
      <c r="Y1416">
        <v>7</v>
      </c>
      <c r="Z1416" s="12">
        <v>0.3</v>
      </c>
      <c r="AA1416" s="9">
        <v>-87.341800000000006</v>
      </c>
      <c r="AB1416" t="str">
        <f>IF(AND(SalesData[[#This Row],[Profit]]=0,SalesData[[#This Row],[Sales]]&gt;0),"Zero-Profit Order","OK")</f>
        <v>OK</v>
      </c>
      <c r="AC1416" s="9">
        <f>IFERROR(SalesData[[#This Row],[Profit]]/SalesData[[#This Row],[Sales]],0)</f>
        <v>-0.18571428571428572</v>
      </c>
      <c r="AE1416"/>
    </row>
    <row r="1417" spans="1:31" x14ac:dyDescent="0.25">
      <c r="A1417">
        <v>2981</v>
      </c>
      <c r="B1417" t="s">
        <v>2203</v>
      </c>
      <c r="C1417" s="2">
        <v>41975</v>
      </c>
      <c r="D1417" s="13">
        <v>42172</v>
      </c>
      <c r="E1417" s="8">
        <f>IF(SalesData[[#This Row],[Ship Date]]&lt;SalesData[[#This Row],[Order Date]], SalesData[[#This Row],[Ship Date]], SalesData[[#This Row],[Order Date]])</f>
        <v>41975</v>
      </c>
      <c r="F1417" s="8">
        <f>IF(SalesData[[#This Row],[Ship Date]]&lt;SalesData[[#This Row],[Order Date]], SalesData[[#This Row],[Order Date]], SalesData[[#This Row],[Ship Date]])</f>
        <v>42172</v>
      </c>
      <c r="G1417" s="11">
        <f>SalesData[[#This Row],[Shipdate fixed]] - SalesData[[#This Row],[Orderdate fixed]]</f>
        <v>197</v>
      </c>
      <c r="H1417" s="11">
        <f>YEAR(SalesData[[#This Row],[Orderdate fixed]])</f>
        <v>2014</v>
      </c>
      <c r="I1417" s="11" t="str">
        <f>"Q"&amp;ROUNDUP(MONTH(SalesData[[#This Row],[Orderdate fixed]])/3,0)</f>
        <v>Q4</v>
      </c>
      <c r="J1417" s="8" t="str">
        <f>TEXT(SalesData[[#This Row],[Orderdate fixed]],"mmm")</f>
        <v>Dec</v>
      </c>
      <c r="K1417" t="s">
        <v>38</v>
      </c>
      <c r="L1417" t="s">
        <v>2204</v>
      </c>
      <c r="M1417" s="14" t="s">
        <v>2205</v>
      </c>
      <c r="N1417" t="s">
        <v>25</v>
      </c>
      <c r="O1417" t="s">
        <v>26</v>
      </c>
      <c r="P1417" t="s">
        <v>60</v>
      </c>
      <c r="Q1417" t="s">
        <v>61</v>
      </c>
      <c r="R1417" s="5">
        <v>19134</v>
      </c>
      <c r="S1417" t="s">
        <v>62</v>
      </c>
      <c r="T1417" t="s">
        <v>1690</v>
      </c>
      <c r="U1417" t="s">
        <v>31</v>
      </c>
      <c r="V1417" t="s">
        <v>53</v>
      </c>
      <c r="W1417" t="s">
        <v>1691</v>
      </c>
      <c r="X1417" s="9">
        <v>43.295999999999999</v>
      </c>
      <c r="Y1417">
        <v>2</v>
      </c>
      <c r="Z1417" s="12">
        <v>0.2</v>
      </c>
      <c r="AA1417" s="9">
        <v>4.3296000000000001</v>
      </c>
      <c r="AB1417" t="str">
        <f>IF(AND(SalesData[[#This Row],[Profit]]=0,SalesData[[#This Row],[Sales]]&gt;0),"Zero-Profit Order","OK")</f>
        <v>OK</v>
      </c>
      <c r="AC1417" s="9">
        <f>IFERROR(SalesData[[#This Row],[Profit]]/SalesData[[#This Row],[Sales]],0)</f>
        <v>0.1</v>
      </c>
      <c r="AE1417"/>
    </row>
    <row r="1418" spans="1:31" x14ac:dyDescent="0.25">
      <c r="A1418">
        <v>1100</v>
      </c>
      <c r="B1418" t="s">
        <v>1023</v>
      </c>
      <c r="C1418" s="2">
        <v>43333</v>
      </c>
      <c r="D1418" s="13">
        <v>42538</v>
      </c>
      <c r="E1418" s="8">
        <f>IF(SalesData[[#This Row],[Ship Date]]&lt;SalesData[[#This Row],[Order Date]], SalesData[[#This Row],[Ship Date]], SalesData[[#This Row],[Order Date]])</f>
        <v>42538</v>
      </c>
      <c r="F1418" s="8">
        <f>IF(SalesData[[#This Row],[Ship Date]]&lt;SalesData[[#This Row],[Order Date]], SalesData[[#This Row],[Order Date]], SalesData[[#This Row],[Ship Date]])</f>
        <v>43333</v>
      </c>
      <c r="G1418" s="11">
        <f>SalesData[[#This Row],[Shipdate fixed]] - SalesData[[#This Row],[Orderdate fixed]]</f>
        <v>795</v>
      </c>
      <c r="H1418" s="11">
        <f>YEAR(SalesData[[#This Row],[Orderdate fixed]])</f>
        <v>2016</v>
      </c>
      <c r="I1418" s="11" t="str">
        <f>"Q"&amp;ROUNDUP(MONTH(SalesData[[#This Row],[Orderdate fixed]])/3,0)</f>
        <v>Q2</v>
      </c>
      <c r="J1418" s="8" t="str">
        <f>TEXT(SalesData[[#This Row],[Orderdate fixed]],"mmm")</f>
        <v>Jun</v>
      </c>
      <c r="K1418" t="s">
        <v>78</v>
      </c>
      <c r="L1418" t="s">
        <v>1024</v>
      </c>
      <c r="M1418" s="14" t="s">
        <v>1025</v>
      </c>
      <c r="N1418" t="s">
        <v>90</v>
      </c>
      <c r="O1418" t="s">
        <v>26</v>
      </c>
      <c r="P1418" t="s">
        <v>310</v>
      </c>
      <c r="Q1418" t="s">
        <v>50</v>
      </c>
      <c r="R1418" s="5">
        <v>94122</v>
      </c>
      <c r="S1418" t="s">
        <v>51</v>
      </c>
      <c r="T1418" t="s">
        <v>481</v>
      </c>
      <c r="U1418" t="s">
        <v>31</v>
      </c>
      <c r="V1418" t="s">
        <v>53</v>
      </c>
      <c r="W1418" t="s">
        <v>482</v>
      </c>
      <c r="X1418" s="9">
        <v>8.73</v>
      </c>
      <c r="Y1418">
        <v>3</v>
      </c>
      <c r="Z1418" s="12">
        <v>0</v>
      </c>
      <c r="AA1418" s="9">
        <v>4.1031000000000004</v>
      </c>
      <c r="AB1418" t="str">
        <f>IF(AND(SalesData[[#This Row],[Profit]]=0,SalesData[[#This Row],[Sales]]&gt;0),"Zero-Profit Order","OK")</f>
        <v>OK</v>
      </c>
      <c r="AC1418" s="9">
        <f>IFERROR(SalesData[[#This Row],[Profit]]/SalesData[[#This Row],[Sales]],0)</f>
        <v>0.47000000000000003</v>
      </c>
      <c r="AE1418"/>
    </row>
    <row r="1419" spans="1:31" x14ac:dyDescent="0.25">
      <c r="A1419">
        <v>4469</v>
      </c>
      <c r="B1419" t="s">
        <v>2808</v>
      </c>
      <c r="C1419" s="2">
        <v>42780</v>
      </c>
      <c r="D1419" s="13">
        <v>42747</v>
      </c>
      <c r="E1419" s="8">
        <f>IF(SalesData[[#This Row],[Ship Date]]&lt;SalesData[[#This Row],[Order Date]], SalesData[[#This Row],[Ship Date]], SalesData[[#This Row],[Order Date]])</f>
        <v>42747</v>
      </c>
      <c r="F1419" s="8">
        <f>IF(SalesData[[#This Row],[Ship Date]]&lt;SalesData[[#This Row],[Order Date]], SalesData[[#This Row],[Order Date]], SalesData[[#This Row],[Ship Date]])</f>
        <v>42780</v>
      </c>
      <c r="G1419" s="11">
        <f>SalesData[[#This Row],[Shipdate fixed]] - SalesData[[#This Row],[Orderdate fixed]]</f>
        <v>33</v>
      </c>
      <c r="H1419" s="11">
        <f>YEAR(SalesData[[#This Row],[Orderdate fixed]])</f>
        <v>2017</v>
      </c>
      <c r="I1419" s="11" t="str">
        <f>"Q"&amp;ROUNDUP(MONTH(SalesData[[#This Row],[Orderdate fixed]])/3,0)</f>
        <v>Q1</v>
      </c>
      <c r="J1419" s="8" t="str">
        <f>TEXT(SalesData[[#This Row],[Orderdate fixed]],"mmm")</f>
        <v>Jan</v>
      </c>
      <c r="K1419" t="s">
        <v>38</v>
      </c>
      <c r="L1419" t="s">
        <v>1655</v>
      </c>
      <c r="M1419" s="14" t="s">
        <v>1656</v>
      </c>
      <c r="N1419" t="s">
        <v>25</v>
      </c>
      <c r="O1419" t="s">
        <v>26</v>
      </c>
      <c r="P1419" t="s">
        <v>158</v>
      </c>
      <c r="Q1419" t="s">
        <v>109</v>
      </c>
      <c r="R1419" s="5">
        <v>10035</v>
      </c>
      <c r="S1419" t="s">
        <v>62</v>
      </c>
      <c r="T1419" t="s">
        <v>1850</v>
      </c>
      <c r="U1419" t="s">
        <v>31</v>
      </c>
      <c r="V1419" t="s">
        <v>32</v>
      </c>
      <c r="W1419" t="s">
        <v>1851</v>
      </c>
      <c r="X1419" s="9">
        <v>321.56799999999998</v>
      </c>
      <c r="Y1419">
        <v>2</v>
      </c>
      <c r="Z1419" s="12">
        <v>0.2</v>
      </c>
      <c r="AA1419" s="9">
        <v>-16.078399999999998</v>
      </c>
      <c r="AB1419" t="str">
        <f>IF(AND(SalesData[[#This Row],[Profit]]=0,SalesData[[#This Row],[Sales]]&gt;0),"Zero-Profit Order","OK")</f>
        <v>OK</v>
      </c>
      <c r="AC1419" s="9">
        <f>IFERROR(SalesData[[#This Row],[Profit]]/SalesData[[#This Row],[Sales]],0)</f>
        <v>-4.9999999999999996E-2</v>
      </c>
      <c r="AE1419"/>
    </row>
    <row r="1420" spans="1:31" x14ac:dyDescent="0.25">
      <c r="A1420">
        <v>2430</v>
      </c>
      <c r="B1420" t="s">
        <v>1866</v>
      </c>
      <c r="C1420" s="2">
        <v>42181</v>
      </c>
      <c r="D1420" s="13">
        <v>42538</v>
      </c>
      <c r="E1420" s="8">
        <f>IF(SalesData[[#This Row],[Ship Date]]&lt;SalesData[[#This Row],[Order Date]], SalesData[[#This Row],[Ship Date]], SalesData[[#This Row],[Order Date]])</f>
        <v>42181</v>
      </c>
      <c r="F1420" s="8">
        <f>IF(SalesData[[#This Row],[Ship Date]]&lt;SalesData[[#This Row],[Order Date]], SalesData[[#This Row],[Order Date]], SalesData[[#This Row],[Ship Date]])</f>
        <v>42538</v>
      </c>
      <c r="G1420" s="11">
        <f>SalesData[[#This Row],[Shipdate fixed]] - SalesData[[#This Row],[Orderdate fixed]]</f>
        <v>357</v>
      </c>
      <c r="H1420" s="11">
        <f>YEAR(SalesData[[#This Row],[Orderdate fixed]])</f>
        <v>2015</v>
      </c>
      <c r="I1420" s="11" t="str">
        <f>"Q"&amp;ROUNDUP(MONTH(SalesData[[#This Row],[Orderdate fixed]])/3,0)</f>
        <v>Q2</v>
      </c>
      <c r="J1420" s="8" t="str">
        <f>TEXT(SalesData[[#This Row],[Orderdate fixed]],"mmm")</f>
        <v>Jun</v>
      </c>
      <c r="K1420" t="s">
        <v>38</v>
      </c>
      <c r="L1420" t="s">
        <v>1867</v>
      </c>
      <c r="M1420" s="14" t="s">
        <v>1868</v>
      </c>
      <c r="N1420" t="s">
        <v>81</v>
      </c>
      <c r="O1420" t="s">
        <v>26</v>
      </c>
      <c r="P1420" t="s">
        <v>670</v>
      </c>
      <c r="Q1420" t="s">
        <v>83</v>
      </c>
      <c r="R1420" s="5">
        <v>76017</v>
      </c>
      <c r="S1420" t="s">
        <v>84</v>
      </c>
      <c r="T1420" t="s">
        <v>1389</v>
      </c>
      <c r="U1420" t="s">
        <v>31</v>
      </c>
      <c r="V1420" t="s">
        <v>53</v>
      </c>
      <c r="W1420" t="s">
        <v>1390</v>
      </c>
      <c r="X1420" s="9">
        <v>12.544</v>
      </c>
      <c r="Y1420">
        <v>7</v>
      </c>
      <c r="Z1420" s="12">
        <v>0.6</v>
      </c>
      <c r="AA1420" s="9">
        <v>-9.0944000000000003</v>
      </c>
      <c r="AB1420" t="str">
        <f>IF(AND(SalesData[[#This Row],[Profit]]=0,SalesData[[#This Row],[Sales]]&gt;0),"Zero-Profit Order","OK")</f>
        <v>OK</v>
      </c>
      <c r="AC1420" s="9">
        <f>IFERROR(SalesData[[#This Row],[Profit]]/SalesData[[#This Row],[Sales]],0)</f>
        <v>-0.72499999999999998</v>
      </c>
      <c r="AE1420"/>
    </row>
    <row r="1421" spans="1:31" x14ac:dyDescent="0.25">
      <c r="A1421">
        <v>1327</v>
      </c>
      <c r="B1421" t="s">
        <v>1175</v>
      </c>
      <c r="C1421" s="2">
        <v>43330</v>
      </c>
      <c r="D1421" s="13">
        <v>42173</v>
      </c>
      <c r="E1421" s="8">
        <f>IF(SalesData[[#This Row],[Ship Date]]&lt;SalesData[[#This Row],[Order Date]], SalesData[[#This Row],[Ship Date]], SalesData[[#This Row],[Order Date]])</f>
        <v>42173</v>
      </c>
      <c r="F1421" s="8">
        <f>IF(SalesData[[#This Row],[Ship Date]]&lt;SalesData[[#This Row],[Order Date]], SalesData[[#This Row],[Order Date]], SalesData[[#This Row],[Ship Date]])</f>
        <v>43330</v>
      </c>
      <c r="G1421" s="11">
        <f>SalesData[[#This Row],[Shipdate fixed]] - SalesData[[#This Row],[Orderdate fixed]]</f>
        <v>1157</v>
      </c>
      <c r="H1421" s="11">
        <f>YEAR(SalesData[[#This Row],[Orderdate fixed]])</f>
        <v>2015</v>
      </c>
      <c r="I1421" s="11" t="str">
        <f>"Q"&amp;ROUNDUP(MONTH(SalesData[[#This Row],[Orderdate fixed]])/3,0)</f>
        <v>Q2</v>
      </c>
      <c r="J1421" s="8" t="str">
        <f>TEXT(SalesData[[#This Row],[Orderdate fixed]],"mmm")</f>
        <v>Jun</v>
      </c>
      <c r="K1421" t="s">
        <v>38</v>
      </c>
      <c r="L1421" t="s">
        <v>188</v>
      </c>
      <c r="M1421" s="14" t="s">
        <v>189</v>
      </c>
      <c r="N1421" t="s">
        <v>90</v>
      </c>
      <c r="O1421" t="s">
        <v>26</v>
      </c>
      <c r="P1421" t="s">
        <v>60</v>
      </c>
      <c r="Q1421" t="s">
        <v>61</v>
      </c>
      <c r="R1421" s="5">
        <v>19120</v>
      </c>
      <c r="S1421" t="s">
        <v>62</v>
      </c>
      <c r="T1421" t="s">
        <v>1094</v>
      </c>
      <c r="U1421" t="s">
        <v>31</v>
      </c>
      <c r="V1421" t="s">
        <v>53</v>
      </c>
      <c r="W1421" t="s">
        <v>1095</v>
      </c>
      <c r="X1421" s="9">
        <v>51.072000000000003</v>
      </c>
      <c r="Y1421">
        <v>6</v>
      </c>
      <c r="Z1421" s="12">
        <v>0.2</v>
      </c>
      <c r="AA1421" s="9">
        <v>5.1071999999999997</v>
      </c>
      <c r="AB1421" t="str">
        <f>IF(AND(SalesData[[#This Row],[Profit]]=0,SalesData[[#This Row],[Sales]]&gt;0),"Zero-Profit Order","OK")</f>
        <v>OK</v>
      </c>
      <c r="AC1421" s="9">
        <f>IFERROR(SalesData[[#This Row],[Profit]]/SalesData[[#This Row],[Sales]],0)</f>
        <v>9.9999999999999992E-2</v>
      </c>
      <c r="AE1421"/>
    </row>
    <row r="1422" spans="1:31" x14ac:dyDescent="0.25">
      <c r="A1422">
        <v>58</v>
      </c>
      <c r="B1422" t="s">
        <v>105</v>
      </c>
      <c r="C1422" s="2">
        <v>43349</v>
      </c>
      <c r="D1422" s="13">
        <v>42539</v>
      </c>
      <c r="E1422" s="8">
        <f>IF(SalesData[[#This Row],[Ship Date]]&lt;SalesData[[#This Row],[Order Date]], SalesData[[#This Row],[Ship Date]], SalesData[[#This Row],[Order Date]])</f>
        <v>42539</v>
      </c>
      <c r="F1422" s="8">
        <f>IF(SalesData[[#This Row],[Ship Date]]&lt;SalesData[[#This Row],[Order Date]], SalesData[[#This Row],[Order Date]], SalesData[[#This Row],[Ship Date]])</f>
        <v>43349</v>
      </c>
      <c r="G1422" s="11">
        <f>SalesData[[#This Row],[Shipdate fixed]] - SalesData[[#This Row],[Orderdate fixed]]</f>
        <v>810</v>
      </c>
      <c r="H1422" s="11">
        <f>YEAR(SalesData[[#This Row],[Orderdate fixed]])</f>
        <v>2016</v>
      </c>
      <c r="I1422" s="11" t="str">
        <f>"Q"&amp;ROUNDUP(MONTH(SalesData[[#This Row],[Orderdate fixed]])/3,0)</f>
        <v>Q2</v>
      </c>
      <c r="J1422" s="8" t="str">
        <f>TEXT(SalesData[[#This Row],[Orderdate fixed]],"mmm")</f>
        <v>Jun</v>
      </c>
      <c r="K1422" t="s">
        <v>78</v>
      </c>
      <c r="L1422" t="s">
        <v>106</v>
      </c>
      <c r="M1422" s="14" t="s">
        <v>107</v>
      </c>
      <c r="N1422" t="s">
        <v>25</v>
      </c>
      <c r="O1422" t="s">
        <v>26</v>
      </c>
      <c r="P1422" t="s">
        <v>108</v>
      </c>
      <c r="Q1422" t="s">
        <v>109</v>
      </c>
      <c r="R1422" s="5">
        <v>12180</v>
      </c>
      <c r="S1422" t="s">
        <v>62</v>
      </c>
      <c r="T1422" t="s">
        <v>110</v>
      </c>
      <c r="U1422" t="s">
        <v>31</v>
      </c>
      <c r="V1422" t="s">
        <v>35</v>
      </c>
      <c r="W1422" t="s">
        <v>111</v>
      </c>
      <c r="X1422" s="9">
        <v>319.41000000000003</v>
      </c>
      <c r="Y1422">
        <v>5</v>
      </c>
      <c r="Z1422" s="12">
        <v>0.1</v>
      </c>
      <c r="AA1422" s="9">
        <v>7.0979999999999999</v>
      </c>
      <c r="AB1422" t="str">
        <f>IF(AND(SalesData[[#This Row],[Profit]]=0,SalesData[[#This Row],[Sales]]&gt;0),"Zero-Profit Order","OK")</f>
        <v>OK</v>
      </c>
      <c r="AC1422" s="9">
        <f>IFERROR(SalesData[[#This Row],[Profit]]/SalesData[[#This Row],[Sales]],0)</f>
        <v>2.222222222222222E-2</v>
      </c>
      <c r="AE1422"/>
    </row>
    <row r="1423" spans="1:31" x14ac:dyDescent="0.25">
      <c r="A1423">
        <v>4147</v>
      </c>
      <c r="B1423" t="s">
        <v>2708</v>
      </c>
      <c r="C1423" s="2">
        <v>42822</v>
      </c>
      <c r="D1423" s="13">
        <v>42106</v>
      </c>
      <c r="E1423" s="8">
        <f>IF(SalesData[[#This Row],[Ship Date]]&lt;SalesData[[#This Row],[Order Date]], SalesData[[#This Row],[Ship Date]], SalesData[[#This Row],[Order Date]])</f>
        <v>42106</v>
      </c>
      <c r="F1423" s="8">
        <f>IF(SalesData[[#This Row],[Ship Date]]&lt;SalesData[[#This Row],[Order Date]], SalesData[[#This Row],[Order Date]], SalesData[[#This Row],[Ship Date]])</f>
        <v>42822</v>
      </c>
      <c r="G1423" s="11">
        <f>SalesData[[#This Row],[Shipdate fixed]] - SalesData[[#This Row],[Orderdate fixed]]</f>
        <v>716</v>
      </c>
      <c r="H1423" s="11">
        <f>YEAR(SalesData[[#This Row],[Orderdate fixed]])</f>
        <v>2015</v>
      </c>
      <c r="I1423" s="11" t="str">
        <f>"Q"&amp;ROUNDUP(MONTH(SalesData[[#This Row],[Orderdate fixed]])/3,0)</f>
        <v>Q2</v>
      </c>
      <c r="J1423" s="8" t="str">
        <f>TEXT(SalesData[[#This Row],[Orderdate fixed]],"mmm")</f>
        <v>Apr</v>
      </c>
      <c r="K1423" t="s">
        <v>38</v>
      </c>
      <c r="L1423" t="s">
        <v>2279</v>
      </c>
      <c r="M1423" s="14" t="s">
        <v>2280</v>
      </c>
      <c r="N1423" t="s">
        <v>25</v>
      </c>
      <c r="O1423" t="s">
        <v>26</v>
      </c>
      <c r="P1423" t="s">
        <v>2709</v>
      </c>
      <c r="Q1423" t="s">
        <v>109</v>
      </c>
      <c r="R1423" s="5">
        <v>11520</v>
      </c>
      <c r="S1423" t="s">
        <v>62</v>
      </c>
      <c r="T1423" t="s">
        <v>290</v>
      </c>
      <c r="U1423" t="s">
        <v>31</v>
      </c>
      <c r="V1423" t="s">
        <v>53</v>
      </c>
      <c r="W1423" t="s">
        <v>291</v>
      </c>
      <c r="X1423" s="9">
        <v>322.58999999999997</v>
      </c>
      <c r="Y1423">
        <v>3</v>
      </c>
      <c r="Z1423" s="12">
        <v>0</v>
      </c>
      <c r="AA1423" s="9">
        <v>64.518000000000001</v>
      </c>
      <c r="AB1423" t="str">
        <f>IF(AND(SalesData[[#This Row],[Profit]]=0,SalesData[[#This Row],[Sales]]&gt;0),"Zero-Profit Order","OK")</f>
        <v>OK</v>
      </c>
      <c r="AC1423" s="9">
        <f>IFERROR(SalesData[[#This Row],[Profit]]/SalesData[[#This Row],[Sales]],0)</f>
        <v>0.2</v>
      </c>
      <c r="AE1423"/>
    </row>
    <row r="1424" spans="1:31" x14ac:dyDescent="0.25">
      <c r="A1424">
        <v>907</v>
      </c>
      <c r="B1424" t="s">
        <v>878</v>
      </c>
      <c r="C1424" s="2">
        <v>43017</v>
      </c>
      <c r="D1424" s="13">
        <v>43160</v>
      </c>
      <c r="E1424" s="8">
        <f>IF(SalesData[[#This Row],[Ship Date]]&lt;SalesData[[#This Row],[Order Date]], SalesData[[#This Row],[Ship Date]], SalesData[[#This Row],[Order Date]])</f>
        <v>43017</v>
      </c>
      <c r="F1424" s="8">
        <f>IF(SalesData[[#This Row],[Ship Date]]&lt;SalesData[[#This Row],[Order Date]], SalesData[[#This Row],[Order Date]], SalesData[[#This Row],[Ship Date]])</f>
        <v>43160</v>
      </c>
      <c r="G1424" s="11">
        <f>SalesData[[#This Row],[Shipdate fixed]] - SalesData[[#This Row],[Orderdate fixed]]</f>
        <v>143</v>
      </c>
      <c r="H1424" s="11">
        <f>YEAR(SalesData[[#This Row],[Orderdate fixed]])</f>
        <v>2017</v>
      </c>
      <c r="I1424" s="11" t="str">
        <f>"Q"&amp;ROUNDUP(MONTH(SalesData[[#This Row],[Orderdate fixed]])/3,0)</f>
        <v>Q4</v>
      </c>
      <c r="J1424" s="8" t="str">
        <f>TEXT(SalesData[[#This Row],[Orderdate fixed]],"mmm")</f>
        <v>Oct</v>
      </c>
      <c r="K1424" t="s">
        <v>38</v>
      </c>
      <c r="L1424" t="s">
        <v>142</v>
      </c>
      <c r="M1424" s="14" t="s">
        <v>143</v>
      </c>
      <c r="N1424" t="s">
        <v>25</v>
      </c>
      <c r="O1424" t="s">
        <v>26</v>
      </c>
      <c r="P1424" t="s">
        <v>158</v>
      </c>
      <c r="Q1424" t="s">
        <v>109</v>
      </c>
      <c r="R1424" s="5">
        <v>10009</v>
      </c>
      <c r="S1424" t="s">
        <v>62</v>
      </c>
      <c r="T1424" t="s">
        <v>879</v>
      </c>
      <c r="U1424" t="s">
        <v>31</v>
      </c>
      <c r="V1424" t="s">
        <v>32</v>
      </c>
      <c r="W1424" t="s">
        <v>880</v>
      </c>
      <c r="X1424" s="9">
        <v>323.13600000000002</v>
      </c>
      <c r="Y1424">
        <v>4</v>
      </c>
      <c r="Z1424" s="12">
        <v>0.2</v>
      </c>
      <c r="AA1424" s="9">
        <v>12.117599999999999</v>
      </c>
      <c r="AB1424" t="str">
        <f>IF(AND(SalesData[[#This Row],[Profit]]=0,SalesData[[#This Row],[Sales]]&gt;0),"Zero-Profit Order","OK")</f>
        <v>OK</v>
      </c>
      <c r="AC1424" s="9">
        <f>IFERROR(SalesData[[#This Row],[Profit]]/SalesData[[#This Row],[Sales]],0)</f>
        <v>3.7499999999999999E-2</v>
      </c>
      <c r="AE1424"/>
    </row>
    <row r="1425" spans="1:31" x14ac:dyDescent="0.25">
      <c r="A1425">
        <v>9060</v>
      </c>
      <c r="B1425" t="s">
        <v>4167</v>
      </c>
      <c r="C1425" s="2">
        <v>43334</v>
      </c>
      <c r="D1425" s="13">
        <v>42539</v>
      </c>
      <c r="E1425" s="8">
        <f>IF(SalesData[[#This Row],[Ship Date]]&lt;SalesData[[#This Row],[Order Date]], SalesData[[#This Row],[Ship Date]], SalesData[[#This Row],[Order Date]])</f>
        <v>42539</v>
      </c>
      <c r="F1425" s="8">
        <f>IF(SalesData[[#This Row],[Ship Date]]&lt;SalesData[[#This Row],[Order Date]], SalesData[[#This Row],[Order Date]], SalesData[[#This Row],[Ship Date]])</f>
        <v>43334</v>
      </c>
      <c r="G1425" s="11">
        <f>SalesData[[#This Row],[Shipdate fixed]] - SalesData[[#This Row],[Orderdate fixed]]</f>
        <v>795</v>
      </c>
      <c r="H1425" s="11">
        <f>YEAR(SalesData[[#This Row],[Orderdate fixed]])</f>
        <v>2016</v>
      </c>
      <c r="I1425" s="11" t="str">
        <f>"Q"&amp;ROUNDUP(MONTH(SalesData[[#This Row],[Orderdate fixed]])/3,0)</f>
        <v>Q2</v>
      </c>
      <c r="J1425" s="8" t="str">
        <f>TEXT(SalesData[[#This Row],[Orderdate fixed]],"mmm")</f>
        <v>Jun</v>
      </c>
      <c r="K1425" t="s">
        <v>38</v>
      </c>
      <c r="L1425" t="s">
        <v>661</v>
      </c>
      <c r="M1425" s="14" t="s">
        <v>662</v>
      </c>
      <c r="N1425" t="s">
        <v>81</v>
      </c>
      <c r="O1425" t="s">
        <v>26</v>
      </c>
      <c r="P1425" t="s">
        <v>176</v>
      </c>
      <c r="Q1425" t="s">
        <v>177</v>
      </c>
      <c r="R1425" s="5">
        <v>98103</v>
      </c>
      <c r="S1425" t="s">
        <v>51</v>
      </c>
      <c r="T1425" t="s">
        <v>1115</v>
      </c>
      <c r="U1425" t="s">
        <v>31</v>
      </c>
      <c r="V1425" t="s">
        <v>44</v>
      </c>
      <c r="W1425" t="s">
        <v>1116</v>
      </c>
      <c r="X1425" s="9">
        <v>1115.17</v>
      </c>
      <c r="Y1425">
        <v>7</v>
      </c>
      <c r="Z1425" s="12">
        <v>0</v>
      </c>
      <c r="AA1425" s="9">
        <v>334.55099999999999</v>
      </c>
      <c r="AB1425" t="str">
        <f>IF(AND(SalesData[[#This Row],[Profit]]=0,SalesData[[#This Row],[Sales]]&gt;0),"Zero-Profit Order","OK")</f>
        <v>OK</v>
      </c>
      <c r="AC1425" s="9">
        <f>IFERROR(SalesData[[#This Row],[Profit]]/SalesData[[#This Row],[Sales]],0)</f>
        <v>0.3</v>
      </c>
      <c r="AE1425"/>
    </row>
    <row r="1426" spans="1:31" x14ac:dyDescent="0.25">
      <c r="A1426">
        <v>2641</v>
      </c>
      <c r="B1426" t="s">
        <v>1994</v>
      </c>
      <c r="C1426" s="2">
        <v>42467</v>
      </c>
      <c r="D1426" s="13">
        <v>42904</v>
      </c>
      <c r="E1426" s="8">
        <f>IF(SalesData[[#This Row],[Ship Date]]&lt;SalesData[[#This Row],[Order Date]], SalesData[[#This Row],[Ship Date]], SalesData[[#This Row],[Order Date]])</f>
        <v>42467</v>
      </c>
      <c r="F1426" s="8">
        <f>IF(SalesData[[#This Row],[Ship Date]]&lt;SalesData[[#This Row],[Order Date]], SalesData[[#This Row],[Order Date]], SalesData[[#This Row],[Ship Date]])</f>
        <v>42904</v>
      </c>
      <c r="G1426" s="11">
        <f>SalesData[[#This Row],[Shipdate fixed]] - SalesData[[#This Row],[Orderdate fixed]]</f>
        <v>437</v>
      </c>
      <c r="H1426" s="11">
        <f>YEAR(SalesData[[#This Row],[Orderdate fixed]])</f>
        <v>2016</v>
      </c>
      <c r="I1426" s="11" t="str">
        <f>"Q"&amp;ROUNDUP(MONTH(SalesData[[#This Row],[Orderdate fixed]])/3,0)</f>
        <v>Q2</v>
      </c>
      <c r="J1426" s="8" t="str">
        <f>TEXT(SalesData[[#This Row],[Orderdate fixed]],"mmm")</f>
        <v>Apr</v>
      </c>
      <c r="K1426" t="s">
        <v>38</v>
      </c>
      <c r="L1426" t="s">
        <v>1995</v>
      </c>
      <c r="M1426" s="14" t="s">
        <v>1996</v>
      </c>
      <c r="N1426" t="s">
        <v>25</v>
      </c>
      <c r="O1426" t="s">
        <v>26</v>
      </c>
      <c r="P1426" t="s">
        <v>158</v>
      </c>
      <c r="Q1426" t="s">
        <v>109</v>
      </c>
      <c r="R1426" s="5">
        <v>10035</v>
      </c>
      <c r="S1426" t="s">
        <v>62</v>
      </c>
      <c r="T1426" t="s">
        <v>561</v>
      </c>
      <c r="U1426" t="s">
        <v>31</v>
      </c>
      <c r="V1426" t="s">
        <v>35</v>
      </c>
      <c r="W1426" t="s">
        <v>562</v>
      </c>
      <c r="X1426" s="9">
        <v>858.24</v>
      </c>
      <c r="Y1426">
        <v>4</v>
      </c>
      <c r="Z1426" s="12">
        <v>0.1</v>
      </c>
      <c r="AA1426" s="9">
        <v>143.04</v>
      </c>
      <c r="AB1426" t="str">
        <f>IF(AND(SalesData[[#This Row],[Profit]]=0,SalesData[[#This Row],[Sales]]&gt;0),"Zero-Profit Order","OK")</f>
        <v>OK</v>
      </c>
      <c r="AC1426" s="9">
        <f>IFERROR(SalesData[[#This Row],[Profit]]/SalesData[[#This Row],[Sales]],0)</f>
        <v>0.16666666666666666</v>
      </c>
      <c r="AE1426"/>
    </row>
    <row r="1427" spans="1:31" x14ac:dyDescent="0.25">
      <c r="A1427">
        <v>6551</v>
      </c>
      <c r="B1427" t="s">
        <v>3489</v>
      </c>
      <c r="C1427" s="2">
        <v>41814</v>
      </c>
      <c r="D1427" s="13">
        <v>42074</v>
      </c>
      <c r="E1427" s="8">
        <f>IF(SalesData[[#This Row],[Ship Date]]&lt;SalesData[[#This Row],[Order Date]], SalesData[[#This Row],[Ship Date]], SalesData[[#This Row],[Order Date]])</f>
        <v>41814</v>
      </c>
      <c r="F1427" s="8">
        <f>IF(SalesData[[#This Row],[Ship Date]]&lt;SalesData[[#This Row],[Order Date]], SalesData[[#This Row],[Order Date]], SalesData[[#This Row],[Ship Date]])</f>
        <v>42074</v>
      </c>
      <c r="G1427" s="11">
        <f>SalesData[[#This Row],[Shipdate fixed]] - SalesData[[#This Row],[Orderdate fixed]]</f>
        <v>260</v>
      </c>
      <c r="H1427" s="11">
        <f>YEAR(SalesData[[#This Row],[Orderdate fixed]])</f>
        <v>2014</v>
      </c>
      <c r="I1427" s="11" t="str">
        <f>"Q"&amp;ROUNDUP(MONTH(SalesData[[#This Row],[Orderdate fixed]])/3,0)</f>
        <v>Q2</v>
      </c>
      <c r="J1427" s="8" t="str">
        <f>TEXT(SalesData[[#This Row],[Orderdate fixed]],"mmm")</f>
        <v>Jun</v>
      </c>
      <c r="K1427" t="s">
        <v>22</v>
      </c>
      <c r="L1427" t="s">
        <v>2238</v>
      </c>
      <c r="M1427" s="14" t="s">
        <v>2239</v>
      </c>
      <c r="N1427" t="s">
        <v>25</v>
      </c>
      <c r="O1427" t="s">
        <v>26</v>
      </c>
      <c r="P1427" t="s">
        <v>158</v>
      </c>
      <c r="Q1427" t="s">
        <v>109</v>
      </c>
      <c r="R1427" s="5">
        <v>10035</v>
      </c>
      <c r="S1427" t="s">
        <v>62</v>
      </c>
      <c r="T1427" t="s">
        <v>2161</v>
      </c>
      <c r="U1427" t="s">
        <v>31</v>
      </c>
      <c r="V1427" t="s">
        <v>35</v>
      </c>
      <c r="W1427" t="s">
        <v>2162</v>
      </c>
      <c r="X1427" s="9">
        <v>327.56400000000002</v>
      </c>
      <c r="Y1427">
        <v>4</v>
      </c>
      <c r="Z1427" s="12">
        <v>0.1</v>
      </c>
      <c r="AA1427" s="9">
        <v>21.837599999999998</v>
      </c>
      <c r="AB1427" t="str">
        <f>IF(AND(SalesData[[#This Row],[Profit]]=0,SalesData[[#This Row],[Sales]]&gt;0),"Zero-Profit Order","OK")</f>
        <v>OK</v>
      </c>
      <c r="AC1427" s="9">
        <f>IFERROR(SalesData[[#This Row],[Profit]]/SalesData[[#This Row],[Sales]],0)</f>
        <v>6.6666666666666652E-2</v>
      </c>
      <c r="AE1427"/>
    </row>
    <row r="1428" spans="1:31" x14ac:dyDescent="0.25">
      <c r="A1428">
        <v>6616</v>
      </c>
      <c r="B1428" t="s">
        <v>3503</v>
      </c>
      <c r="C1428" s="2">
        <v>43350</v>
      </c>
      <c r="D1428" s="13">
        <v>42540</v>
      </c>
      <c r="E1428" s="8">
        <f>IF(SalesData[[#This Row],[Ship Date]]&lt;SalesData[[#This Row],[Order Date]], SalesData[[#This Row],[Ship Date]], SalesData[[#This Row],[Order Date]])</f>
        <v>42540</v>
      </c>
      <c r="F1428" s="8">
        <f>IF(SalesData[[#This Row],[Ship Date]]&lt;SalesData[[#This Row],[Order Date]], SalesData[[#This Row],[Order Date]], SalesData[[#This Row],[Ship Date]])</f>
        <v>43350</v>
      </c>
      <c r="G1428" s="11">
        <f>SalesData[[#This Row],[Shipdate fixed]] - SalesData[[#This Row],[Orderdate fixed]]</f>
        <v>810</v>
      </c>
      <c r="H1428" s="11">
        <f>YEAR(SalesData[[#This Row],[Orderdate fixed]])</f>
        <v>2016</v>
      </c>
      <c r="I1428" s="11" t="str">
        <f>"Q"&amp;ROUNDUP(MONTH(SalesData[[#This Row],[Orderdate fixed]])/3,0)</f>
        <v>Q2</v>
      </c>
      <c r="J1428" s="8" t="str">
        <f>TEXT(SalesData[[#This Row],[Orderdate fixed]],"mmm")</f>
        <v>Jun</v>
      </c>
      <c r="K1428" t="s">
        <v>78</v>
      </c>
      <c r="L1428" t="s">
        <v>3504</v>
      </c>
      <c r="M1428" s="14" t="s">
        <v>3505</v>
      </c>
      <c r="N1428" t="s">
        <v>25</v>
      </c>
      <c r="O1428" t="s">
        <v>26</v>
      </c>
      <c r="P1428" t="s">
        <v>49</v>
      </c>
      <c r="Q1428" t="s">
        <v>50</v>
      </c>
      <c r="R1428" s="5">
        <v>90045</v>
      </c>
      <c r="S1428" t="s">
        <v>51</v>
      </c>
      <c r="T1428" t="s">
        <v>2603</v>
      </c>
      <c r="U1428" t="s">
        <v>31</v>
      </c>
      <c r="V1428" t="s">
        <v>32</v>
      </c>
      <c r="W1428" t="s">
        <v>2604</v>
      </c>
      <c r="X1428" s="9">
        <v>239.666</v>
      </c>
      <c r="Y1428">
        <v>2</v>
      </c>
      <c r="Z1428" s="12">
        <v>0.15</v>
      </c>
      <c r="AA1428" s="9">
        <v>14.098000000000001</v>
      </c>
      <c r="AB1428" t="str">
        <f>IF(AND(SalesData[[#This Row],[Profit]]=0,SalesData[[#This Row],[Sales]]&gt;0),"Zero-Profit Order","OK")</f>
        <v>OK</v>
      </c>
      <c r="AC1428" s="9">
        <f>IFERROR(SalesData[[#This Row],[Profit]]/SalesData[[#This Row],[Sales]],0)</f>
        <v>5.8823529411764712E-2</v>
      </c>
      <c r="AE1428"/>
    </row>
    <row r="1429" spans="1:31" x14ac:dyDescent="0.25">
      <c r="A1429">
        <v>7532</v>
      </c>
      <c r="B1429" t="s">
        <v>3757</v>
      </c>
      <c r="C1429" s="2">
        <v>43351</v>
      </c>
      <c r="D1429" s="13">
        <v>42540</v>
      </c>
      <c r="E1429" s="8">
        <f>IF(SalesData[[#This Row],[Ship Date]]&lt;SalesData[[#This Row],[Order Date]], SalesData[[#This Row],[Ship Date]], SalesData[[#This Row],[Order Date]])</f>
        <v>42540</v>
      </c>
      <c r="F1429" s="8">
        <f>IF(SalesData[[#This Row],[Ship Date]]&lt;SalesData[[#This Row],[Order Date]], SalesData[[#This Row],[Order Date]], SalesData[[#This Row],[Ship Date]])</f>
        <v>43351</v>
      </c>
      <c r="G1429" s="11">
        <f>SalesData[[#This Row],[Shipdate fixed]] - SalesData[[#This Row],[Orderdate fixed]]</f>
        <v>811</v>
      </c>
      <c r="H1429" s="11">
        <f>YEAR(SalesData[[#This Row],[Orderdate fixed]])</f>
        <v>2016</v>
      </c>
      <c r="I1429" s="11" t="str">
        <f>"Q"&amp;ROUNDUP(MONTH(SalesData[[#This Row],[Orderdate fixed]])/3,0)</f>
        <v>Q2</v>
      </c>
      <c r="J1429" s="8" t="str">
        <f>TEXT(SalesData[[#This Row],[Orderdate fixed]],"mmm")</f>
        <v>Jun</v>
      </c>
      <c r="K1429" t="s">
        <v>78</v>
      </c>
      <c r="L1429" t="s">
        <v>205</v>
      </c>
      <c r="M1429" s="14" t="s">
        <v>206</v>
      </c>
      <c r="N1429" t="s">
        <v>25</v>
      </c>
      <c r="O1429" t="s">
        <v>26</v>
      </c>
      <c r="P1429" t="s">
        <v>3758</v>
      </c>
      <c r="Q1429" t="s">
        <v>165</v>
      </c>
      <c r="R1429" s="5">
        <v>80501</v>
      </c>
      <c r="S1429" t="s">
        <v>51</v>
      </c>
      <c r="T1429" t="s">
        <v>1834</v>
      </c>
      <c r="U1429" t="s">
        <v>31</v>
      </c>
      <c r="V1429" t="s">
        <v>53</v>
      </c>
      <c r="W1429" t="s">
        <v>1835</v>
      </c>
      <c r="X1429" s="9">
        <v>266.35199999999998</v>
      </c>
      <c r="Y1429">
        <v>3</v>
      </c>
      <c r="Z1429" s="12">
        <v>0.2</v>
      </c>
      <c r="AA1429" s="9">
        <v>-13.317600000000001</v>
      </c>
      <c r="AB1429" t="str">
        <f>IF(AND(SalesData[[#This Row],[Profit]]=0,SalesData[[#This Row],[Sales]]&gt;0),"Zero-Profit Order","OK")</f>
        <v>OK</v>
      </c>
      <c r="AC1429" s="9">
        <f>IFERROR(SalesData[[#This Row],[Profit]]/SalesData[[#This Row],[Sales]],0)</f>
        <v>-5.000000000000001E-2</v>
      </c>
      <c r="AE1429"/>
    </row>
    <row r="1430" spans="1:31" x14ac:dyDescent="0.25">
      <c r="A1430">
        <v>7533</v>
      </c>
      <c r="B1430" t="s">
        <v>3757</v>
      </c>
      <c r="C1430" s="2">
        <v>43352</v>
      </c>
      <c r="D1430" s="13">
        <v>42540</v>
      </c>
      <c r="E1430" s="8">
        <f>IF(SalesData[[#This Row],[Ship Date]]&lt;SalesData[[#This Row],[Order Date]], SalesData[[#This Row],[Ship Date]], SalesData[[#This Row],[Order Date]])</f>
        <v>42540</v>
      </c>
      <c r="F1430" s="8">
        <f>IF(SalesData[[#This Row],[Ship Date]]&lt;SalesData[[#This Row],[Order Date]], SalesData[[#This Row],[Order Date]], SalesData[[#This Row],[Ship Date]])</f>
        <v>43352</v>
      </c>
      <c r="G1430" s="11">
        <f>SalesData[[#This Row],[Shipdate fixed]] - SalesData[[#This Row],[Orderdate fixed]]</f>
        <v>812</v>
      </c>
      <c r="H1430" s="11">
        <f>YEAR(SalesData[[#This Row],[Orderdate fixed]])</f>
        <v>2016</v>
      </c>
      <c r="I1430" s="11" t="str">
        <f>"Q"&amp;ROUNDUP(MONTH(SalesData[[#This Row],[Orderdate fixed]])/3,0)</f>
        <v>Q2</v>
      </c>
      <c r="J1430" s="8" t="str">
        <f>TEXT(SalesData[[#This Row],[Orderdate fixed]],"mmm")</f>
        <v>Jun</v>
      </c>
      <c r="K1430" t="s">
        <v>78</v>
      </c>
      <c r="L1430" t="s">
        <v>205</v>
      </c>
      <c r="M1430" s="14" t="s">
        <v>206</v>
      </c>
      <c r="N1430" t="s">
        <v>25</v>
      </c>
      <c r="O1430" t="s">
        <v>26</v>
      </c>
      <c r="P1430" t="s">
        <v>3758</v>
      </c>
      <c r="Q1430" t="s">
        <v>165</v>
      </c>
      <c r="R1430" s="5">
        <v>80501</v>
      </c>
      <c r="S1430" t="s">
        <v>51</v>
      </c>
      <c r="T1430" t="s">
        <v>637</v>
      </c>
      <c r="U1430" t="s">
        <v>31</v>
      </c>
      <c r="V1430" t="s">
        <v>35</v>
      </c>
      <c r="W1430" t="s">
        <v>638</v>
      </c>
      <c r="X1430" s="9">
        <v>483.13600000000002</v>
      </c>
      <c r="Y1430">
        <v>4</v>
      </c>
      <c r="Z1430" s="12">
        <v>0.2</v>
      </c>
      <c r="AA1430" s="9">
        <v>54.352800000000002</v>
      </c>
      <c r="AB1430" t="str">
        <f>IF(AND(SalesData[[#This Row],[Profit]]=0,SalesData[[#This Row],[Sales]]&gt;0),"Zero-Profit Order","OK")</f>
        <v>OK</v>
      </c>
      <c r="AC1430" s="9">
        <f>IFERROR(SalesData[[#This Row],[Profit]]/SalesData[[#This Row],[Sales]],0)</f>
        <v>0.1125</v>
      </c>
      <c r="AE1430"/>
    </row>
    <row r="1431" spans="1:31" x14ac:dyDescent="0.25">
      <c r="A1431">
        <v>6128</v>
      </c>
      <c r="B1431" t="s">
        <v>3360</v>
      </c>
      <c r="C1431" s="2">
        <v>43142</v>
      </c>
      <c r="D1431" s="13">
        <v>42525</v>
      </c>
      <c r="E1431" s="8">
        <f>IF(SalesData[[#This Row],[Ship Date]]&lt;SalesData[[#This Row],[Order Date]], SalesData[[#This Row],[Ship Date]], SalesData[[#This Row],[Order Date]])</f>
        <v>42525</v>
      </c>
      <c r="F1431" s="8">
        <f>IF(SalesData[[#This Row],[Ship Date]]&lt;SalesData[[#This Row],[Order Date]], SalesData[[#This Row],[Order Date]], SalesData[[#This Row],[Ship Date]])</f>
        <v>43142</v>
      </c>
      <c r="G1431" s="11">
        <f>SalesData[[#This Row],[Shipdate fixed]] - SalesData[[#This Row],[Orderdate fixed]]</f>
        <v>617</v>
      </c>
      <c r="H1431" s="11">
        <f>YEAR(SalesData[[#This Row],[Orderdate fixed]])</f>
        <v>2016</v>
      </c>
      <c r="I1431" s="11" t="str">
        <f>"Q"&amp;ROUNDUP(MONTH(SalesData[[#This Row],[Orderdate fixed]])/3,0)</f>
        <v>Q2</v>
      </c>
      <c r="J1431" s="8" t="str">
        <f>TEXT(SalesData[[#This Row],[Orderdate fixed]],"mmm")</f>
        <v>Jun</v>
      </c>
      <c r="K1431" t="s">
        <v>38</v>
      </c>
      <c r="L1431" t="s">
        <v>1828</v>
      </c>
      <c r="M1431" s="14" t="s">
        <v>1829</v>
      </c>
      <c r="N1431" t="s">
        <v>25</v>
      </c>
      <c r="O1431" t="s">
        <v>26</v>
      </c>
      <c r="P1431" t="s">
        <v>158</v>
      </c>
      <c r="Q1431" t="s">
        <v>109</v>
      </c>
      <c r="R1431" s="5">
        <v>10009</v>
      </c>
      <c r="S1431" t="s">
        <v>62</v>
      </c>
      <c r="T1431" t="s">
        <v>235</v>
      </c>
      <c r="U1431" t="s">
        <v>31</v>
      </c>
      <c r="V1431" t="s">
        <v>35</v>
      </c>
      <c r="W1431" t="s">
        <v>236</v>
      </c>
      <c r="X1431" s="9">
        <v>327.99599999999998</v>
      </c>
      <c r="Y1431">
        <v>6</v>
      </c>
      <c r="Z1431" s="12">
        <v>0.1</v>
      </c>
      <c r="AA1431" s="9">
        <v>54.665999999999997</v>
      </c>
      <c r="AB1431" t="str">
        <f>IF(AND(SalesData[[#This Row],[Profit]]=0,SalesData[[#This Row],[Sales]]&gt;0),"Zero-Profit Order","OK")</f>
        <v>OK</v>
      </c>
      <c r="AC1431" s="9">
        <f>IFERROR(SalesData[[#This Row],[Profit]]/SalesData[[#This Row],[Sales]],0)</f>
        <v>0.16666666666666666</v>
      </c>
      <c r="AE1431"/>
    </row>
    <row r="1432" spans="1:31" x14ac:dyDescent="0.25">
      <c r="A1432">
        <v>2870</v>
      </c>
      <c r="B1432" t="s">
        <v>2120</v>
      </c>
      <c r="C1432" s="2">
        <v>42469</v>
      </c>
      <c r="D1432" s="13">
        <v>42905</v>
      </c>
      <c r="E1432" s="8">
        <f>IF(SalesData[[#This Row],[Ship Date]]&lt;SalesData[[#This Row],[Order Date]], SalesData[[#This Row],[Ship Date]], SalesData[[#This Row],[Order Date]])</f>
        <v>42469</v>
      </c>
      <c r="F1432" s="8">
        <f>IF(SalesData[[#This Row],[Ship Date]]&lt;SalesData[[#This Row],[Order Date]], SalesData[[#This Row],[Order Date]], SalesData[[#This Row],[Ship Date]])</f>
        <v>42905</v>
      </c>
      <c r="G1432" s="11">
        <f>SalesData[[#This Row],[Shipdate fixed]] - SalesData[[#This Row],[Orderdate fixed]]</f>
        <v>436</v>
      </c>
      <c r="H1432" s="11">
        <f>YEAR(SalesData[[#This Row],[Orderdate fixed]])</f>
        <v>2016</v>
      </c>
      <c r="I1432" s="11" t="str">
        <f>"Q"&amp;ROUNDUP(MONTH(SalesData[[#This Row],[Orderdate fixed]])/3,0)</f>
        <v>Q2</v>
      </c>
      <c r="J1432" s="8" t="str">
        <f>TEXT(SalesData[[#This Row],[Orderdate fixed]],"mmm")</f>
        <v>Apr</v>
      </c>
      <c r="K1432" t="s">
        <v>38</v>
      </c>
      <c r="L1432" t="s">
        <v>205</v>
      </c>
      <c r="M1432" s="14" t="s">
        <v>206</v>
      </c>
      <c r="N1432" t="s">
        <v>25</v>
      </c>
      <c r="O1432" t="s">
        <v>26</v>
      </c>
      <c r="P1432" t="s">
        <v>770</v>
      </c>
      <c r="Q1432" t="s">
        <v>42</v>
      </c>
      <c r="R1432" s="5">
        <v>33710</v>
      </c>
      <c r="S1432" t="s">
        <v>29</v>
      </c>
      <c r="T1432" t="s">
        <v>2121</v>
      </c>
      <c r="U1432" t="s">
        <v>31</v>
      </c>
      <c r="V1432" t="s">
        <v>53</v>
      </c>
      <c r="W1432" t="s">
        <v>2122</v>
      </c>
      <c r="X1432" s="9">
        <v>17.088000000000001</v>
      </c>
      <c r="Y1432">
        <v>2</v>
      </c>
      <c r="Z1432" s="12">
        <v>0.2</v>
      </c>
      <c r="AA1432" s="9">
        <v>1.0680000000000001</v>
      </c>
      <c r="AB1432" t="str">
        <f>IF(AND(SalesData[[#This Row],[Profit]]=0,SalesData[[#This Row],[Sales]]&gt;0),"Zero-Profit Order","OK")</f>
        <v>OK</v>
      </c>
      <c r="AC1432" s="9">
        <f>IFERROR(SalesData[[#This Row],[Profit]]/SalesData[[#This Row],[Sales]],0)</f>
        <v>6.25E-2</v>
      </c>
      <c r="AE1432"/>
    </row>
    <row r="1433" spans="1:31" x14ac:dyDescent="0.25">
      <c r="A1433">
        <v>5998</v>
      </c>
      <c r="B1433" t="s">
        <v>3321</v>
      </c>
      <c r="C1433" s="2">
        <v>42189</v>
      </c>
      <c r="D1433" s="13">
        <v>42686</v>
      </c>
      <c r="E1433" s="8">
        <f>IF(SalesData[[#This Row],[Ship Date]]&lt;SalesData[[#This Row],[Order Date]], SalesData[[#This Row],[Ship Date]], SalesData[[#This Row],[Order Date]])</f>
        <v>42189</v>
      </c>
      <c r="F1433" s="8">
        <f>IF(SalesData[[#This Row],[Ship Date]]&lt;SalesData[[#This Row],[Order Date]], SalesData[[#This Row],[Order Date]], SalesData[[#This Row],[Ship Date]])</f>
        <v>42686</v>
      </c>
      <c r="G1433" s="11">
        <f>SalesData[[#This Row],[Shipdate fixed]] - SalesData[[#This Row],[Orderdate fixed]]</f>
        <v>497</v>
      </c>
      <c r="H1433" s="11">
        <f>YEAR(SalesData[[#This Row],[Orderdate fixed]])</f>
        <v>2015</v>
      </c>
      <c r="I1433" s="11" t="str">
        <f>"Q"&amp;ROUNDUP(MONTH(SalesData[[#This Row],[Orderdate fixed]])/3,0)</f>
        <v>Q3</v>
      </c>
      <c r="J1433" s="8" t="str">
        <f>TEXT(SalesData[[#This Row],[Orderdate fixed]],"mmm")</f>
        <v>Jul</v>
      </c>
      <c r="K1433" t="s">
        <v>407</v>
      </c>
      <c r="L1433" t="s">
        <v>1019</v>
      </c>
      <c r="M1433" s="14" t="s">
        <v>1020</v>
      </c>
      <c r="N1433" t="s">
        <v>81</v>
      </c>
      <c r="O1433" t="s">
        <v>26</v>
      </c>
      <c r="P1433" t="s">
        <v>329</v>
      </c>
      <c r="Q1433" t="s">
        <v>215</v>
      </c>
      <c r="R1433" s="5">
        <v>43229</v>
      </c>
      <c r="S1433" t="s">
        <v>62</v>
      </c>
      <c r="T1433" t="s">
        <v>1215</v>
      </c>
      <c r="U1433" t="s">
        <v>31</v>
      </c>
      <c r="V1433" t="s">
        <v>44</v>
      </c>
      <c r="W1433" t="s">
        <v>1216</v>
      </c>
      <c r="X1433" s="9">
        <v>328.59</v>
      </c>
      <c r="Y1433">
        <v>3</v>
      </c>
      <c r="Z1433" s="12">
        <v>0.4</v>
      </c>
      <c r="AA1433" s="9">
        <v>-147.8655</v>
      </c>
      <c r="AB1433" t="str">
        <f>IF(AND(SalesData[[#This Row],[Profit]]=0,SalesData[[#This Row],[Sales]]&gt;0),"Zero-Profit Order","OK")</f>
        <v>OK</v>
      </c>
      <c r="AC1433" s="9">
        <f>IFERROR(SalesData[[#This Row],[Profit]]/SalesData[[#This Row],[Sales]],0)</f>
        <v>-0.45</v>
      </c>
      <c r="AE1433"/>
    </row>
    <row r="1434" spans="1:31" x14ac:dyDescent="0.25">
      <c r="A1434">
        <v>8790</v>
      </c>
      <c r="B1434" t="s">
        <v>4098</v>
      </c>
      <c r="C1434" s="2">
        <v>43341</v>
      </c>
      <c r="D1434" s="13">
        <v>42905</v>
      </c>
      <c r="E1434" s="8">
        <f>IF(SalesData[[#This Row],[Ship Date]]&lt;SalesData[[#This Row],[Order Date]], SalesData[[#This Row],[Ship Date]], SalesData[[#This Row],[Order Date]])</f>
        <v>42905</v>
      </c>
      <c r="F1434" s="8">
        <f>IF(SalesData[[#This Row],[Ship Date]]&lt;SalesData[[#This Row],[Order Date]], SalesData[[#This Row],[Order Date]], SalesData[[#This Row],[Ship Date]])</f>
        <v>43341</v>
      </c>
      <c r="G1434" s="11">
        <f>SalesData[[#This Row],[Shipdate fixed]] - SalesData[[#This Row],[Orderdate fixed]]</f>
        <v>436</v>
      </c>
      <c r="H1434" s="11">
        <f>YEAR(SalesData[[#This Row],[Orderdate fixed]])</f>
        <v>2017</v>
      </c>
      <c r="I1434" s="11" t="str">
        <f>"Q"&amp;ROUNDUP(MONTH(SalesData[[#This Row],[Orderdate fixed]])/3,0)</f>
        <v>Q2</v>
      </c>
      <c r="J1434" s="8" t="str">
        <f>TEXT(SalesData[[#This Row],[Orderdate fixed]],"mmm")</f>
        <v>Jun</v>
      </c>
      <c r="K1434" t="s">
        <v>38</v>
      </c>
      <c r="L1434" t="s">
        <v>1590</v>
      </c>
      <c r="M1434" s="14" t="s">
        <v>1591</v>
      </c>
      <c r="N1434" t="s">
        <v>25</v>
      </c>
      <c r="O1434" t="s">
        <v>26</v>
      </c>
      <c r="P1434" t="s">
        <v>1016</v>
      </c>
      <c r="Q1434" t="s">
        <v>1017</v>
      </c>
      <c r="R1434" s="5">
        <v>28110</v>
      </c>
      <c r="S1434" t="s">
        <v>29</v>
      </c>
      <c r="T1434" t="s">
        <v>1584</v>
      </c>
      <c r="U1434" t="s">
        <v>31</v>
      </c>
      <c r="V1434" t="s">
        <v>32</v>
      </c>
      <c r="W1434" t="s">
        <v>1585</v>
      </c>
      <c r="X1434" s="9">
        <v>77.727999999999994</v>
      </c>
      <c r="Y1434">
        <v>2</v>
      </c>
      <c r="Z1434" s="12">
        <v>0.2</v>
      </c>
      <c r="AA1434" s="9">
        <v>-3.8864000000000001</v>
      </c>
      <c r="AB1434" t="str">
        <f>IF(AND(SalesData[[#This Row],[Profit]]=0,SalesData[[#This Row],[Sales]]&gt;0),"Zero-Profit Order","OK")</f>
        <v>OK</v>
      </c>
      <c r="AC1434" s="9">
        <f>IFERROR(SalesData[[#This Row],[Profit]]/SalesData[[#This Row],[Sales]],0)</f>
        <v>-0.05</v>
      </c>
      <c r="AE1434"/>
    </row>
    <row r="1435" spans="1:31" x14ac:dyDescent="0.25">
      <c r="A1435">
        <v>9900</v>
      </c>
      <c r="B1435" t="s">
        <v>4363</v>
      </c>
      <c r="C1435" s="2">
        <v>43127</v>
      </c>
      <c r="D1435" s="13">
        <v>41702</v>
      </c>
      <c r="E1435" s="8">
        <f>IF(SalesData[[#This Row],[Ship Date]]&lt;SalesData[[#This Row],[Order Date]], SalesData[[#This Row],[Ship Date]], SalesData[[#This Row],[Order Date]])</f>
        <v>41702</v>
      </c>
      <c r="F1435" s="8">
        <f>IF(SalesData[[#This Row],[Ship Date]]&lt;SalesData[[#This Row],[Order Date]], SalesData[[#This Row],[Order Date]], SalesData[[#This Row],[Ship Date]])</f>
        <v>43127</v>
      </c>
      <c r="G1435" s="11">
        <f>SalesData[[#This Row],[Shipdate fixed]] - SalesData[[#This Row],[Orderdate fixed]]</f>
        <v>1425</v>
      </c>
      <c r="H1435" s="11">
        <f>YEAR(SalesData[[#This Row],[Orderdate fixed]])</f>
        <v>2014</v>
      </c>
      <c r="I1435" s="11" t="str">
        <f>"Q"&amp;ROUNDUP(MONTH(SalesData[[#This Row],[Orderdate fixed]])/3,0)</f>
        <v>Q1</v>
      </c>
      <c r="J1435" s="8" t="str">
        <f>TEXT(SalesData[[#This Row],[Orderdate fixed]],"mmm")</f>
        <v>Mar</v>
      </c>
      <c r="K1435" t="s">
        <v>38</v>
      </c>
      <c r="L1435" t="s">
        <v>1332</v>
      </c>
      <c r="M1435" s="14" t="s">
        <v>1333</v>
      </c>
      <c r="N1435" t="s">
        <v>90</v>
      </c>
      <c r="O1435" t="s">
        <v>26</v>
      </c>
      <c r="P1435" t="s">
        <v>859</v>
      </c>
      <c r="Q1435" t="s">
        <v>215</v>
      </c>
      <c r="R1435" s="5">
        <v>45503</v>
      </c>
      <c r="S1435" t="s">
        <v>62</v>
      </c>
      <c r="T1435" t="s">
        <v>732</v>
      </c>
      <c r="U1435" t="s">
        <v>31</v>
      </c>
      <c r="V1435" t="s">
        <v>44</v>
      </c>
      <c r="W1435" t="s">
        <v>733</v>
      </c>
      <c r="X1435" s="9">
        <v>330.58800000000002</v>
      </c>
      <c r="Y1435">
        <v>1</v>
      </c>
      <c r="Z1435" s="12">
        <v>0.4</v>
      </c>
      <c r="AA1435" s="9">
        <v>-143.25479999999999</v>
      </c>
      <c r="AB1435" t="str">
        <f>IF(AND(SalesData[[#This Row],[Profit]]=0,SalesData[[#This Row],[Sales]]&gt;0),"Zero-Profit Order","OK")</f>
        <v>OK</v>
      </c>
      <c r="AC1435" s="9">
        <f>IFERROR(SalesData[[#This Row],[Profit]]/SalesData[[#This Row],[Sales]],0)</f>
        <v>-0.43333333333333329</v>
      </c>
      <c r="AE1435"/>
    </row>
    <row r="1436" spans="1:31" x14ac:dyDescent="0.25">
      <c r="A1436">
        <v>2229</v>
      </c>
      <c r="B1436" t="s">
        <v>1758</v>
      </c>
      <c r="C1436" s="2">
        <v>41993</v>
      </c>
      <c r="D1436" s="13">
        <v>42500</v>
      </c>
      <c r="E1436" s="8">
        <f>IF(SalesData[[#This Row],[Ship Date]]&lt;SalesData[[#This Row],[Order Date]], SalesData[[#This Row],[Ship Date]], SalesData[[#This Row],[Order Date]])</f>
        <v>41993</v>
      </c>
      <c r="F1436" s="8">
        <f>IF(SalesData[[#This Row],[Ship Date]]&lt;SalesData[[#This Row],[Order Date]], SalesData[[#This Row],[Order Date]], SalesData[[#This Row],[Ship Date]])</f>
        <v>42500</v>
      </c>
      <c r="G1436" s="11">
        <f>SalesData[[#This Row],[Shipdate fixed]] - SalesData[[#This Row],[Orderdate fixed]]</f>
        <v>507</v>
      </c>
      <c r="H1436" s="11">
        <f>YEAR(SalesData[[#This Row],[Orderdate fixed]])</f>
        <v>2014</v>
      </c>
      <c r="I1436" s="11" t="str">
        <f>"Q"&amp;ROUNDUP(MONTH(SalesData[[#This Row],[Orderdate fixed]])/3,0)</f>
        <v>Q4</v>
      </c>
      <c r="J1436" s="8" t="str">
        <f>TEXT(SalesData[[#This Row],[Orderdate fixed]],"mmm")</f>
        <v>Dec</v>
      </c>
      <c r="K1436" t="s">
        <v>38</v>
      </c>
      <c r="L1436" t="s">
        <v>1107</v>
      </c>
      <c r="M1436" s="14" t="s">
        <v>1108</v>
      </c>
      <c r="N1436" t="s">
        <v>25</v>
      </c>
      <c r="O1436" t="s">
        <v>26</v>
      </c>
      <c r="P1436" t="s">
        <v>158</v>
      </c>
      <c r="Q1436" t="s">
        <v>109</v>
      </c>
      <c r="R1436" s="5">
        <v>10024</v>
      </c>
      <c r="S1436" t="s">
        <v>62</v>
      </c>
      <c r="T1436" t="s">
        <v>1704</v>
      </c>
      <c r="U1436" t="s">
        <v>31</v>
      </c>
      <c r="V1436" t="s">
        <v>44</v>
      </c>
      <c r="W1436" t="s">
        <v>1705</v>
      </c>
      <c r="X1436" s="9">
        <v>330.58800000000002</v>
      </c>
      <c r="Y1436">
        <v>1</v>
      </c>
      <c r="Z1436" s="12">
        <v>0.4</v>
      </c>
      <c r="AA1436" s="9">
        <v>-115.7058</v>
      </c>
      <c r="AB1436" t="str">
        <f>IF(AND(SalesData[[#This Row],[Profit]]=0,SalesData[[#This Row],[Sales]]&gt;0),"Zero-Profit Order","OK")</f>
        <v>OK</v>
      </c>
      <c r="AC1436" s="9">
        <f>IFERROR(SalesData[[#This Row],[Profit]]/SalesData[[#This Row],[Sales]],0)</f>
        <v>-0.35</v>
      </c>
      <c r="AE1436"/>
    </row>
    <row r="1437" spans="1:31" x14ac:dyDescent="0.25">
      <c r="A1437">
        <v>7202</v>
      </c>
      <c r="B1437" t="s">
        <v>3653</v>
      </c>
      <c r="C1437" s="2">
        <v>42813</v>
      </c>
      <c r="D1437" s="13">
        <v>42441</v>
      </c>
      <c r="E1437" s="8">
        <f>IF(SalesData[[#This Row],[Ship Date]]&lt;SalesData[[#This Row],[Order Date]], SalesData[[#This Row],[Ship Date]], SalesData[[#This Row],[Order Date]])</f>
        <v>42441</v>
      </c>
      <c r="F1437" s="8">
        <f>IF(SalesData[[#This Row],[Ship Date]]&lt;SalesData[[#This Row],[Order Date]], SalesData[[#This Row],[Order Date]], SalesData[[#This Row],[Ship Date]])</f>
        <v>42813</v>
      </c>
      <c r="G1437" s="11">
        <f>SalesData[[#This Row],[Shipdate fixed]] - SalesData[[#This Row],[Orderdate fixed]]</f>
        <v>372</v>
      </c>
      <c r="H1437" s="11">
        <f>YEAR(SalesData[[#This Row],[Orderdate fixed]])</f>
        <v>2016</v>
      </c>
      <c r="I1437" s="11" t="str">
        <f>"Q"&amp;ROUNDUP(MONTH(SalesData[[#This Row],[Orderdate fixed]])/3,0)</f>
        <v>Q1</v>
      </c>
      <c r="J1437" s="8" t="str">
        <f>TEXT(SalesData[[#This Row],[Orderdate fixed]],"mmm")</f>
        <v>Mar</v>
      </c>
      <c r="K1437" t="s">
        <v>38</v>
      </c>
      <c r="L1437" t="s">
        <v>2016</v>
      </c>
      <c r="M1437" s="14" t="s">
        <v>2017</v>
      </c>
      <c r="N1437" t="s">
        <v>25</v>
      </c>
      <c r="O1437" t="s">
        <v>26</v>
      </c>
      <c r="P1437" t="s">
        <v>41</v>
      </c>
      <c r="Q1437" t="s">
        <v>42</v>
      </c>
      <c r="R1437" s="5">
        <v>33311</v>
      </c>
      <c r="S1437" t="s">
        <v>29</v>
      </c>
      <c r="T1437" t="s">
        <v>1240</v>
      </c>
      <c r="U1437" t="s">
        <v>31</v>
      </c>
      <c r="V1437" t="s">
        <v>44</v>
      </c>
      <c r="W1437" t="s">
        <v>1044</v>
      </c>
      <c r="X1437" s="9">
        <v>331.02300000000002</v>
      </c>
      <c r="Y1437">
        <v>7</v>
      </c>
      <c r="Z1437" s="12">
        <v>0.45</v>
      </c>
      <c r="AA1437" s="9">
        <v>-114.35339999999999</v>
      </c>
      <c r="AB1437" t="str">
        <f>IF(AND(SalesData[[#This Row],[Profit]]=0,SalesData[[#This Row],[Sales]]&gt;0),"Zero-Profit Order","OK")</f>
        <v>OK</v>
      </c>
      <c r="AC1437" s="9">
        <f>IFERROR(SalesData[[#This Row],[Profit]]/SalesData[[#This Row],[Sales]],0)</f>
        <v>-0.3454545454545454</v>
      </c>
      <c r="AE1437"/>
    </row>
    <row r="1438" spans="1:31" x14ac:dyDescent="0.25">
      <c r="A1438">
        <v>4230</v>
      </c>
      <c r="B1438" t="s">
        <v>2733</v>
      </c>
      <c r="C1438" s="2">
        <v>42327</v>
      </c>
      <c r="D1438" s="13">
        <v>43015</v>
      </c>
      <c r="E1438" s="8">
        <f>IF(SalesData[[#This Row],[Ship Date]]&lt;SalesData[[#This Row],[Order Date]], SalesData[[#This Row],[Ship Date]], SalesData[[#This Row],[Order Date]])</f>
        <v>42327</v>
      </c>
      <c r="F1438" s="8">
        <f>IF(SalesData[[#This Row],[Ship Date]]&lt;SalesData[[#This Row],[Order Date]], SalesData[[#This Row],[Order Date]], SalesData[[#This Row],[Ship Date]])</f>
        <v>43015</v>
      </c>
      <c r="G1438" s="11">
        <f>SalesData[[#This Row],[Shipdate fixed]] - SalesData[[#This Row],[Orderdate fixed]]</f>
        <v>688</v>
      </c>
      <c r="H1438" s="11">
        <f>YEAR(SalesData[[#This Row],[Orderdate fixed]])</f>
        <v>2015</v>
      </c>
      <c r="I1438" s="11" t="str">
        <f>"Q"&amp;ROUNDUP(MONTH(SalesData[[#This Row],[Orderdate fixed]])/3,0)</f>
        <v>Q4</v>
      </c>
      <c r="J1438" s="8" t="str">
        <f>TEXT(SalesData[[#This Row],[Orderdate fixed]],"mmm")</f>
        <v>Nov</v>
      </c>
      <c r="K1438" t="s">
        <v>38</v>
      </c>
      <c r="L1438" t="s">
        <v>1086</v>
      </c>
      <c r="M1438" s="14" t="s">
        <v>1087</v>
      </c>
      <c r="N1438" t="s">
        <v>81</v>
      </c>
      <c r="O1438" t="s">
        <v>26</v>
      </c>
      <c r="P1438" t="s">
        <v>1720</v>
      </c>
      <c r="Q1438" t="s">
        <v>83</v>
      </c>
      <c r="R1438" s="5">
        <v>75220</v>
      </c>
      <c r="S1438" t="s">
        <v>84</v>
      </c>
      <c r="T1438" t="s">
        <v>901</v>
      </c>
      <c r="U1438" t="s">
        <v>31</v>
      </c>
      <c r="V1438" t="s">
        <v>53</v>
      </c>
      <c r="W1438" t="s">
        <v>902</v>
      </c>
      <c r="X1438" s="9">
        <v>332.02800000000002</v>
      </c>
      <c r="Y1438">
        <v>9</v>
      </c>
      <c r="Z1438" s="12">
        <v>0.6</v>
      </c>
      <c r="AA1438" s="9">
        <v>-348.62939999999998</v>
      </c>
      <c r="AB1438" t="str">
        <f>IF(AND(SalesData[[#This Row],[Profit]]=0,SalesData[[#This Row],[Sales]]&gt;0),"Zero-Profit Order","OK")</f>
        <v>OK</v>
      </c>
      <c r="AC1438" s="9">
        <f>IFERROR(SalesData[[#This Row],[Profit]]/SalesData[[#This Row],[Sales]],0)</f>
        <v>-1.0499999999999998</v>
      </c>
      <c r="AE1438"/>
    </row>
    <row r="1439" spans="1:31" x14ac:dyDescent="0.25">
      <c r="A1439">
        <v>6508</v>
      </c>
      <c r="B1439" t="s">
        <v>3477</v>
      </c>
      <c r="C1439" s="2">
        <v>42157</v>
      </c>
      <c r="D1439" s="13">
        <v>42684</v>
      </c>
      <c r="E1439" s="8">
        <f>IF(SalesData[[#This Row],[Ship Date]]&lt;SalesData[[#This Row],[Order Date]], SalesData[[#This Row],[Ship Date]], SalesData[[#This Row],[Order Date]])</f>
        <v>42157</v>
      </c>
      <c r="F1439" s="8">
        <f>IF(SalesData[[#This Row],[Ship Date]]&lt;SalesData[[#This Row],[Order Date]], SalesData[[#This Row],[Order Date]], SalesData[[#This Row],[Ship Date]])</f>
        <v>42684</v>
      </c>
      <c r="G1439" s="11">
        <f>SalesData[[#This Row],[Shipdate fixed]] - SalesData[[#This Row],[Orderdate fixed]]</f>
        <v>527</v>
      </c>
      <c r="H1439" s="11">
        <f>YEAR(SalesData[[#This Row],[Orderdate fixed]])</f>
        <v>2015</v>
      </c>
      <c r="I1439" s="11" t="str">
        <f>"Q"&amp;ROUNDUP(MONTH(SalesData[[#This Row],[Orderdate fixed]])/3,0)</f>
        <v>Q2</v>
      </c>
      <c r="J1439" s="8" t="str">
        <f>TEXT(SalesData[[#This Row],[Orderdate fixed]],"mmm")</f>
        <v>Jun</v>
      </c>
      <c r="K1439" t="s">
        <v>22</v>
      </c>
      <c r="L1439" t="s">
        <v>3478</v>
      </c>
      <c r="M1439" s="14" t="s">
        <v>3479</v>
      </c>
      <c r="N1439" t="s">
        <v>81</v>
      </c>
      <c r="O1439" t="s">
        <v>26</v>
      </c>
      <c r="P1439" t="s">
        <v>60</v>
      </c>
      <c r="Q1439" t="s">
        <v>61</v>
      </c>
      <c r="R1439" s="5">
        <v>19143</v>
      </c>
      <c r="S1439" t="s">
        <v>62</v>
      </c>
      <c r="T1439" t="s">
        <v>698</v>
      </c>
      <c r="U1439" t="s">
        <v>31</v>
      </c>
      <c r="V1439" t="s">
        <v>53</v>
      </c>
      <c r="W1439" t="s">
        <v>699</v>
      </c>
      <c r="X1439" s="9">
        <v>332.83199999999999</v>
      </c>
      <c r="Y1439">
        <v>4</v>
      </c>
      <c r="Z1439" s="12">
        <v>0.2</v>
      </c>
      <c r="AA1439" s="9">
        <v>-24.962399999999999</v>
      </c>
      <c r="AB1439" t="str">
        <f>IF(AND(SalesData[[#This Row],[Profit]]=0,SalesData[[#This Row],[Sales]]&gt;0),"Zero-Profit Order","OK")</f>
        <v>OK</v>
      </c>
      <c r="AC1439" s="9">
        <f>IFERROR(SalesData[[#This Row],[Profit]]/SalesData[[#This Row],[Sales]],0)</f>
        <v>-7.4999999999999997E-2</v>
      </c>
      <c r="AE1439"/>
    </row>
    <row r="1440" spans="1:31" x14ac:dyDescent="0.25">
      <c r="A1440">
        <v>7731</v>
      </c>
      <c r="B1440" t="s">
        <v>3816</v>
      </c>
      <c r="C1440" s="2">
        <v>43328</v>
      </c>
      <c r="D1440" s="13">
        <v>42905</v>
      </c>
      <c r="E1440" s="8">
        <f>IF(SalesData[[#This Row],[Ship Date]]&lt;SalesData[[#This Row],[Order Date]], SalesData[[#This Row],[Ship Date]], SalesData[[#This Row],[Order Date]])</f>
        <v>42905</v>
      </c>
      <c r="F1440" s="8">
        <f>IF(SalesData[[#This Row],[Ship Date]]&lt;SalesData[[#This Row],[Order Date]], SalesData[[#This Row],[Order Date]], SalesData[[#This Row],[Ship Date]])</f>
        <v>43328</v>
      </c>
      <c r="G1440" s="11">
        <f>SalesData[[#This Row],[Shipdate fixed]] - SalesData[[#This Row],[Orderdate fixed]]</f>
        <v>423</v>
      </c>
      <c r="H1440" s="11">
        <f>YEAR(SalesData[[#This Row],[Orderdate fixed]])</f>
        <v>2017</v>
      </c>
      <c r="I1440" s="11" t="str">
        <f>"Q"&amp;ROUNDUP(MONTH(SalesData[[#This Row],[Orderdate fixed]])/3,0)</f>
        <v>Q2</v>
      </c>
      <c r="J1440" s="8" t="str">
        <f>TEXT(SalesData[[#This Row],[Orderdate fixed]],"mmm")</f>
        <v>Jun</v>
      </c>
      <c r="K1440" t="s">
        <v>38</v>
      </c>
      <c r="L1440" t="s">
        <v>3523</v>
      </c>
      <c r="M1440" s="14" t="s">
        <v>3524</v>
      </c>
      <c r="N1440" t="s">
        <v>90</v>
      </c>
      <c r="O1440" t="s">
        <v>26</v>
      </c>
      <c r="P1440" t="s">
        <v>176</v>
      </c>
      <c r="Q1440" t="s">
        <v>177</v>
      </c>
      <c r="R1440" s="5">
        <v>98103</v>
      </c>
      <c r="S1440" t="s">
        <v>51</v>
      </c>
      <c r="T1440" t="s">
        <v>1598</v>
      </c>
      <c r="U1440" t="s">
        <v>31</v>
      </c>
      <c r="V1440" t="s">
        <v>35</v>
      </c>
      <c r="W1440" t="s">
        <v>1599</v>
      </c>
      <c r="X1440" s="9">
        <v>291.13600000000002</v>
      </c>
      <c r="Y1440">
        <v>4</v>
      </c>
      <c r="Z1440" s="12">
        <v>0.2</v>
      </c>
      <c r="AA1440" s="9">
        <v>-25.474399999999999</v>
      </c>
      <c r="AB1440" t="str">
        <f>IF(AND(SalesData[[#This Row],[Profit]]=0,SalesData[[#This Row],[Sales]]&gt;0),"Zero-Profit Order","OK")</f>
        <v>OK</v>
      </c>
      <c r="AC1440" s="9">
        <f>IFERROR(SalesData[[#This Row],[Profit]]/SalesData[[#This Row],[Sales]],0)</f>
        <v>-8.7499999999999994E-2</v>
      </c>
      <c r="AE1440"/>
    </row>
    <row r="1441" spans="1:31" x14ac:dyDescent="0.25">
      <c r="A1441">
        <v>1457</v>
      </c>
      <c r="B1441" t="s">
        <v>1262</v>
      </c>
      <c r="C1441" s="2">
        <v>42468</v>
      </c>
      <c r="D1441" s="13">
        <v>42905</v>
      </c>
      <c r="E1441" s="8">
        <f>IF(SalesData[[#This Row],[Ship Date]]&lt;SalesData[[#This Row],[Order Date]], SalesData[[#This Row],[Ship Date]], SalesData[[#This Row],[Order Date]])</f>
        <v>42468</v>
      </c>
      <c r="F1441" s="8">
        <f>IF(SalesData[[#This Row],[Ship Date]]&lt;SalesData[[#This Row],[Order Date]], SalesData[[#This Row],[Order Date]], SalesData[[#This Row],[Ship Date]])</f>
        <v>42905</v>
      </c>
      <c r="G1441" s="11">
        <f>SalesData[[#This Row],[Shipdate fixed]] - SalesData[[#This Row],[Orderdate fixed]]</f>
        <v>437</v>
      </c>
      <c r="H1441" s="11">
        <f>YEAR(SalesData[[#This Row],[Orderdate fixed]])</f>
        <v>2016</v>
      </c>
      <c r="I1441" s="11" t="str">
        <f>"Q"&amp;ROUNDUP(MONTH(SalesData[[#This Row],[Orderdate fixed]])/3,0)</f>
        <v>Q2</v>
      </c>
      <c r="J1441" s="8" t="str">
        <f>TEXT(SalesData[[#This Row],[Orderdate fixed]],"mmm")</f>
        <v>Apr</v>
      </c>
      <c r="K1441" t="s">
        <v>38</v>
      </c>
      <c r="L1441" t="s">
        <v>1263</v>
      </c>
      <c r="M1441" s="14" t="s">
        <v>1264</v>
      </c>
      <c r="N1441" t="s">
        <v>90</v>
      </c>
      <c r="O1441" t="s">
        <v>26</v>
      </c>
      <c r="P1441" t="s">
        <v>329</v>
      </c>
      <c r="Q1441" t="s">
        <v>648</v>
      </c>
      <c r="R1441" s="5">
        <v>31907</v>
      </c>
      <c r="S1441" t="s">
        <v>29</v>
      </c>
      <c r="T1441" t="s">
        <v>1265</v>
      </c>
      <c r="U1441" t="s">
        <v>31</v>
      </c>
      <c r="V1441" t="s">
        <v>44</v>
      </c>
      <c r="W1441" t="s">
        <v>1266</v>
      </c>
      <c r="X1441" s="9">
        <v>452.94</v>
      </c>
      <c r="Y1441">
        <v>3</v>
      </c>
      <c r="Z1441" s="12">
        <v>0</v>
      </c>
      <c r="AA1441" s="9">
        <v>67.941000000000003</v>
      </c>
      <c r="AB1441" t="str">
        <f>IF(AND(SalesData[[#This Row],[Profit]]=0,SalesData[[#This Row],[Sales]]&gt;0),"Zero-Profit Order","OK")</f>
        <v>OK</v>
      </c>
      <c r="AC1441" s="9">
        <f>IFERROR(SalesData[[#This Row],[Profit]]/SalesData[[#This Row],[Sales]],0)</f>
        <v>0.15</v>
      </c>
      <c r="AE1441"/>
    </row>
    <row r="1442" spans="1:31" x14ac:dyDescent="0.25">
      <c r="A1442">
        <v>3796</v>
      </c>
      <c r="B1442" t="s">
        <v>2544</v>
      </c>
      <c r="C1442" s="2">
        <v>42521</v>
      </c>
      <c r="D1442" s="13">
        <v>41672</v>
      </c>
      <c r="E1442" s="8">
        <f>IF(SalesData[[#This Row],[Ship Date]]&lt;SalesData[[#This Row],[Order Date]], SalesData[[#This Row],[Ship Date]], SalesData[[#This Row],[Order Date]])</f>
        <v>41672</v>
      </c>
      <c r="F1442" s="8">
        <f>IF(SalesData[[#This Row],[Ship Date]]&lt;SalesData[[#This Row],[Order Date]], SalesData[[#This Row],[Order Date]], SalesData[[#This Row],[Ship Date]])</f>
        <v>42521</v>
      </c>
      <c r="G1442" s="11">
        <f>SalesData[[#This Row],[Shipdate fixed]] - SalesData[[#This Row],[Orderdate fixed]]</f>
        <v>849</v>
      </c>
      <c r="H1442" s="11">
        <f>YEAR(SalesData[[#This Row],[Orderdate fixed]])</f>
        <v>2014</v>
      </c>
      <c r="I1442" s="11" t="str">
        <f>"Q"&amp;ROUNDUP(MONTH(SalesData[[#This Row],[Orderdate fixed]])/3,0)</f>
        <v>Q1</v>
      </c>
      <c r="J1442" s="8" t="str">
        <f>TEXT(SalesData[[#This Row],[Orderdate fixed]],"mmm")</f>
        <v>Feb</v>
      </c>
      <c r="K1442" t="s">
        <v>38</v>
      </c>
      <c r="L1442" t="s">
        <v>2545</v>
      </c>
      <c r="M1442" s="14" t="s">
        <v>2546</v>
      </c>
      <c r="N1442" t="s">
        <v>25</v>
      </c>
      <c r="O1442" t="s">
        <v>26</v>
      </c>
      <c r="P1442" t="s">
        <v>620</v>
      </c>
      <c r="Q1442" t="s">
        <v>50</v>
      </c>
      <c r="R1442" s="5">
        <v>92037</v>
      </c>
      <c r="S1442" t="s">
        <v>51</v>
      </c>
      <c r="T1442" t="s">
        <v>2547</v>
      </c>
      <c r="U1442" t="s">
        <v>31</v>
      </c>
      <c r="V1442" t="s">
        <v>44</v>
      </c>
      <c r="W1442" t="s">
        <v>2548</v>
      </c>
      <c r="X1442" s="9">
        <v>333</v>
      </c>
      <c r="Y1442">
        <v>3</v>
      </c>
      <c r="Z1442" s="12">
        <v>0.2</v>
      </c>
      <c r="AA1442" s="9">
        <v>-16.649999999999999</v>
      </c>
      <c r="AB1442" t="str">
        <f>IF(AND(SalesData[[#This Row],[Profit]]=0,SalesData[[#This Row],[Sales]]&gt;0),"Zero-Profit Order","OK")</f>
        <v>OK</v>
      </c>
      <c r="AC1442" s="9">
        <f>IFERROR(SalesData[[#This Row],[Profit]]/SalesData[[#This Row],[Sales]],0)</f>
        <v>-4.9999999999999996E-2</v>
      </c>
      <c r="AE1442"/>
    </row>
    <row r="1443" spans="1:31" x14ac:dyDescent="0.25">
      <c r="A1443">
        <v>8789</v>
      </c>
      <c r="B1443" t="s">
        <v>4098</v>
      </c>
      <c r="C1443" s="2">
        <v>43340</v>
      </c>
      <c r="D1443" s="13">
        <v>42905</v>
      </c>
      <c r="E1443" s="8">
        <f>IF(SalesData[[#This Row],[Ship Date]]&lt;SalesData[[#This Row],[Order Date]], SalesData[[#This Row],[Ship Date]], SalesData[[#This Row],[Order Date]])</f>
        <v>42905</v>
      </c>
      <c r="F1443" s="8">
        <f>IF(SalesData[[#This Row],[Ship Date]]&lt;SalesData[[#This Row],[Order Date]], SalesData[[#This Row],[Order Date]], SalesData[[#This Row],[Ship Date]])</f>
        <v>43340</v>
      </c>
      <c r="G1443" s="11">
        <f>SalesData[[#This Row],[Shipdate fixed]] - SalesData[[#This Row],[Orderdate fixed]]</f>
        <v>435</v>
      </c>
      <c r="H1443" s="11">
        <f>YEAR(SalesData[[#This Row],[Orderdate fixed]])</f>
        <v>2017</v>
      </c>
      <c r="I1443" s="11" t="str">
        <f>"Q"&amp;ROUNDUP(MONTH(SalesData[[#This Row],[Orderdate fixed]])/3,0)</f>
        <v>Q2</v>
      </c>
      <c r="J1443" s="8" t="str">
        <f>TEXT(SalesData[[#This Row],[Orderdate fixed]],"mmm")</f>
        <v>Jun</v>
      </c>
      <c r="K1443" t="s">
        <v>38</v>
      </c>
      <c r="L1443" t="s">
        <v>1590</v>
      </c>
      <c r="M1443" s="14" t="s">
        <v>1591</v>
      </c>
      <c r="N1443" t="s">
        <v>25</v>
      </c>
      <c r="O1443" t="s">
        <v>26</v>
      </c>
      <c r="P1443" t="s">
        <v>1016</v>
      </c>
      <c r="Q1443" t="s">
        <v>1017</v>
      </c>
      <c r="R1443" s="5">
        <v>28110</v>
      </c>
      <c r="S1443" t="s">
        <v>29</v>
      </c>
      <c r="T1443" t="s">
        <v>1287</v>
      </c>
      <c r="U1443" t="s">
        <v>31</v>
      </c>
      <c r="V1443" t="s">
        <v>35</v>
      </c>
      <c r="W1443" t="s">
        <v>1288</v>
      </c>
      <c r="X1443" s="9">
        <v>698.35199999999998</v>
      </c>
      <c r="Y1443">
        <v>3</v>
      </c>
      <c r="Z1443" s="12">
        <v>0.2</v>
      </c>
      <c r="AA1443" s="9">
        <v>52.376399999999997</v>
      </c>
      <c r="AB1443" t="str">
        <f>IF(AND(SalesData[[#This Row],[Profit]]=0,SalesData[[#This Row],[Sales]]&gt;0),"Zero-Profit Order","OK")</f>
        <v>OK</v>
      </c>
      <c r="AC1443" s="9">
        <f>IFERROR(SalesData[[#This Row],[Profit]]/SalesData[[#This Row],[Sales]],0)</f>
        <v>7.4999999999999997E-2</v>
      </c>
      <c r="AE1443"/>
    </row>
    <row r="1444" spans="1:31" x14ac:dyDescent="0.25">
      <c r="A1444">
        <v>8195</v>
      </c>
      <c r="B1444" t="s">
        <v>3948</v>
      </c>
      <c r="C1444" s="2">
        <v>42837</v>
      </c>
      <c r="D1444" s="13">
        <v>42075</v>
      </c>
      <c r="E1444" s="8">
        <f>IF(SalesData[[#This Row],[Ship Date]]&lt;SalesData[[#This Row],[Order Date]], SalesData[[#This Row],[Ship Date]], SalesData[[#This Row],[Order Date]])</f>
        <v>42075</v>
      </c>
      <c r="F1444" s="8">
        <f>IF(SalesData[[#This Row],[Ship Date]]&lt;SalesData[[#This Row],[Order Date]], SalesData[[#This Row],[Order Date]], SalesData[[#This Row],[Ship Date]])</f>
        <v>42837</v>
      </c>
      <c r="G1444" s="11">
        <f>SalesData[[#This Row],[Shipdate fixed]] - SalesData[[#This Row],[Orderdate fixed]]</f>
        <v>762</v>
      </c>
      <c r="H1444" s="11">
        <f>YEAR(SalesData[[#This Row],[Orderdate fixed]])</f>
        <v>2015</v>
      </c>
      <c r="I1444" s="11" t="str">
        <f>"Q"&amp;ROUNDUP(MONTH(SalesData[[#This Row],[Orderdate fixed]])/3,0)</f>
        <v>Q1</v>
      </c>
      <c r="J1444" s="8" t="str">
        <f>TEXT(SalesData[[#This Row],[Orderdate fixed]],"mmm")</f>
        <v>Mar</v>
      </c>
      <c r="K1444" t="s">
        <v>78</v>
      </c>
      <c r="L1444" t="s">
        <v>618</v>
      </c>
      <c r="M1444" s="14" t="s">
        <v>619</v>
      </c>
      <c r="N1444" t="s">
        <v>25</v>
      </c>
      <c r="O1444" t="s">
        <v>26</v>
      </c>
      <c r="P1444" t="s">
        <v>3949</v>
      </c>
      <c r="Q1444" t="s">
        <v>1017</v>
      </c>
      <c r="R1444" s="5">
        <v>27707</v>
      </c>
      <c r="S1444" t="s">
        <v>29</v>
      </c>
      <c r="T1444" t="s">
        <v>295</v>
      </c>
      <c r="U1444" t="s">
        <v>31</v>
      </c>
      <c r="V1444" t="s">
        <v>53</v>
      </c>
      <c r="W1444" t="s">
        <v>296</v>
      </c>
      <c r="X1444" s="9">
        <v>335.74400000000003</v>
      </c>
      <c r="Y1444">
        <v>2</v>
      </c>
      <c r="Z1444" s="12">
        <v>0.2</v>
      </c>
      <c r="AA1444" s="9">
        <v>25.180800000000001</v>
      </c>
      <c r="AB1444" t="str">
        <f>IF(AND(SalesData[[#This Row],[Profit]]=0,SalesData[[#This Row],[Sales]]&gt;0),"Zero-Profit Order","OK")</f>
        <v>OK</v>
      </c>
      <c r="AC1444" s="9">
        <f>IFERROR(SalesData[[#This Row],[Profit]]/SalesData[[#This Row],[Sales]],0)</f>
        <v>7.4999999999999997E-2</v>
      </c>
      <c r="AE1444"/>
    </row>
    <row r="1445" spans="1:31" x14ac:dyDescent="0.25">
      <c r="A1445">
        <v>9042</v>
      </c>
      <c r="B1445" t="s">
        <v>4163</v>
      </c>
      <c r="C1445" s="2">
        <v>43747</v>
      </c>
      <c r="D1445" s="13">
        <v>41708</v>
      </c>
      <c r="E1445" s="8">
        <f>IF(SalesData[[#This Row],[Ship Date]]&lt;SalesData[[#This Row],[Order Date]], SalesData[[#This Row],[Ship Date]], SalesData[[#This Row],[Order Date]])</f>
        <v>41708</v>
      </c>
      <c r="F1445" s="8">
        <f>IF(SalesData[[#This Row],[Ship Date]]&lt;SalesData[[#This Row],[Order Date]], SalesData[[#This Row],[Order Date]], SalesData[[#This Row],[Ship Date]])</f>
        <v>43747</v>
      </c>
      <c r="G1445" s="11">
        <f>SalesData[[#This Row],[Shipdate fixed]] - SalesData[[#This Row],[Orderdate fixed]]</f>
        <v>2039</v>
      </c>
      <c r="H1445" s="11">
        <f>YEAR(SalesData[[#This Row],[Orderdate fixed]])</f>
        <v>2014</v>
      </c>
      <c r="I1445" s="11" t="str">
        <f>"Q"&amp;ROUNDUP(MONTH(SalesData[[#This Row],[Orderdate fixed]])/3,0)</f>
        <v>Q1</v>
      </c>
      <c r="J1445" s="8" t="str">
        <f>TEXT(SalesData[[#This Row],[Orderdate fixed]],"mmm")</f>
        <v>Mar</v>
      </c>
      <c r="K1445" t="s">
        <v>38</v>
      </c>
      <c r="L1445" t="s">
        <v>3430</v>
      </c>
      <c r="M1445" s="14" t="s">
        <v>3431</v>
      </c>
      <c r="N1445" t="s">
        <v>25</v>
      </c>
      <c r="O1445" t="s">
        <v>26</v>
      </c>
      <c r="P1445" t="s">
        <v>4164</v>
      </c>
      <c r="Q1445" t="s">
        <v>42</v>
      </c>
      <c r="R1445" s="5">
        <v>33021</v>
      </c>
      <c r="S1445" t="s">
        <v>29</v>
      </c>
      <c r="T1445" t="s">
        <v>3598</v>
      </c>
      <c r="U1445" t="s">
        <v>31</v>
      </c>
      <c r="V1445" t="s">
        <v>53</v>
      </c>
      <c r="W1445" t="s">
        <v>3599</v>
      </c>
      <c r="X1445" s="9">
        <v>337.08800000000002</v>
      </c>
      <c r="Y1445">
        <v>4</v>
      </c>
      <c r="Z1445" s="12">
        <v>0.2</v>
      </c>
      <c r="AA1445" s="9">
        <v>16.854399999999998</v>
      </c>
      <c r="AB1445" t="str">
        <f>IF(AND(SalesData[[#This Row],[Profit]]=0,SalesData[[#This Row],[Sales]]&gt;0),"Zero-Profit Order","OK")</f>
        <v>OK</v>
      </c>
      <c r="AC1445" s="9">
        <f>IFERROR(SalesData[[#This Row],[Profit]]/SalesData[[#This Row],[Sales]],0)</f>
        <v>4.9999999999999989E-2</v>
      </c>
      <c r="AE1445"/>
    </row>
    <row r="1446" spans="1:31" x14ac:dyDescent="0.25">
      <c r="A1446">
        <v>2258</v>
      </c>
      <c r="B1446" t="s">
        <v>1770</v>
      </c>
      <c r="C1446" s="2">
        <v>43346</v>
      </c>
      <c r="D1446" s="13">
        <v>42905</v>
      </c>
      <c r="E1446" s="8">
        <f>IF(SalesData[[#This Row],[Ship Date]]&lt;SalesData[[#This Row],[Order Date]], SalesData[[#This Row],[Ship Date]], SalesData[[#This Row],[Order Date]])</f>
        <v>42905</v>
      </c>
      <c r="F1446" s="8">
        <f>IF(SalesData[[#This Row],[Ship Date]]&lt;SalesData[[#This Row],[Order Date]], SalesData[[#This Row],[Order Date]], SalesData[[#This Row],[Ship Date]])</f>
        <v>43346</v>
      </c>
      <c r="G1446" s="11">
        <f>SalesData[[#This Row],[Shipdate fixed]] - SalesData[[#This Row],[Orderdate fixed]]</f>
        <v>441</v>
      </c>
      <c r="H1446" s="11">
        <f>YEAR(SalesData[[#This Row],[Orderdate fixed]])</f>
        <v>2017</v>
      </c>
      <c r="I1446" s="11" t="str">
        <f>"Q"&amp;ROUNDUP(MONTH(SalesData[[#This Row],[Orderdate fixed]])/3,0)</f>
        <v>Q2</v>
      </c>
      <c r="J1446" s="8" t="str">
        <f>TEXT(SalesData[[#This Row],[Orderdate fixed]],"mmm")</f>
        <v>Jun</v>
      </c>
      <c r="K1446" t="s">
        <v>78</v>
      </c>
      <c r="L1446" t="s">
        <v>1409</v>
      </c>
      <c r="M1446" s="14" t="s">
        <v>1410</v>
      </c>
      <c r="N1446" t="s">
        <v>25</v>
      </c>
      <c r="O1446" t="s">
        <v>26</v>
      </c>
      <c r="P1446" t="s">
        <v>310</v>
      </c>
      <c r="Q1446" t="s">
        <v>50</v>
      </c>
      <c r="R1446" s="5">
        <v>94122</v>
      </c>
      <c r="S1446" t="s">
        <v>51</v>
      </c>
      <c r="T1446" t="s">
        <v>460</v>
      </c>
      <c r="U1446" t="s">
        <v>31</v>
      </c>
      <c r="V1446" t="s">
        <v>35</v>
      </c>
      <c r="W1446" t="s">
        <v>461</v>
      </c>
      <c r="X1446" s="9">
        <v>1212.96</v>
      </c>
      <c r="Y1446">
        <v>7</v>
      </c>
      <c r="Z1446" s="12">
        <v>0.2</v>
      </c>
      <c r="AA1446" s="9">
        <v>90.971999999999994</v>
      </c>
      <c r="AB1446" t="str">
        <f>IF(AND(SalesData[[#This Row],[Profit]]=0,SalesData[[#This Row],[Sales]]&gt;0),"Zero-Profit Order","OK")</f>
        <v>OK</v>
      </c>
      <c r="AC1446" s="9">
        <f>IFERROR(SalesData[[#This Row],[Profit]]/SalesData[[#This Row],[Sales]],0)</f>
        <v>7.4999999999999997E-2</v>
      </c>
      <c r="AE1446"/>
    </row>
    <row r="1447" spans="1:31" x14ac:dyDescent="0.25">
      <c r="A1447">
        <v>5221</v>
      </c>
      <c r="B1447" t="s">
        <v>3065</v>
      </c>
      <c r="C1447" s="2">
        <v>43329</v>
      </c>
      <c r="D1447" s="13">
        <v>41810</v>
      </c>
      <c r="E1447" s="8">
        <f>IF(SalesData[[#This Row],[Ship Date]]&lt;SalesData[[#This Row],[Order Date]], SalesData[[#This Row],[Ship Date]], SalesData[[#This Row],[Order Date]])</f>
        <v>41810</v>
      </c>
      <c r="F1447" s="8">
        <f>IF(SalesData[[#This Row],[Ship Date]]&lt;SalesData[[#This Row],[Order Date]], SalesData[[#This Row],[Order Date]], SalesData[[#This Row],[Ship Date]])</f>
        <v>43329</v>
      </c>
      <c r="G1447" s="11">
        <f>SalesData[[#This Row],[Shipdate fixed]] - SalesData[[#This Row],[Orderdate fixed]]</f>
        <v>1519</v>
      </c>
      <c r="H1447" s="11">
        <f>YEAR(SalesData[[#This Row],[Orderdate fixed]])</f>
        <v>2014</v>
      </c>
      <c r="I1447" s="11" t="str">
        <f>"Q"&amp;ROUNDUP(MONTH(SalesData[[#This Row],[Orderdate fixed]])/3,0)</f>
        <v>Q2</v>
      </c>
      <c r="J1447" s="8" t="str">
        <f>TEXT(SalesData[[#This Row],[Orderdate fixed]],"mmm")</f>
        <v>Jun</v>
      </c>
      <c r="K1447" t="s">
        <v>38</v>
      </c>
      <c r="L1447" t="s">
        <v>3066</v>
      </c>
      <c r="M1447" s="14" t="s">
        <v>3067</v>
      </c>
      <c r="N1447" t="s">
        <v>90</v>
      </c>
      <c r="O1447" t="s">
        <v>26</v>
      </c>
      <c r="P1447" t="s">
        <v>271</v>
      </c>
      <c r="Q1447" t="s">
        <v>272</v>
      </c>
      <c r="R1447" s="5">
        <v>48234</v>
      </c>
      <c r="S1447" t="s">
        <v>84</v>
      </c>
      <c r="T1447" t="s">
        <v>2693</v>
      </c>
      <c r="U1447" t="s">
        <v>31</v>
      </c>
      <c r="V1447" t="s">
        <v>32</v>
      </c>
      <c r="W1447" t="s">
        <v>2694</v>
      </c>
      <c r="X1447" s="9">
        <v>212.94</v>
      </c>
      <c r="Y1447">
        <v>3</v>
      </c>
      <c r="Z1447" s="12">
        <v>0</v>
      </c>
      <c r="AA1447" s="9">
        <v>57.4938</v>
      </c>
      <c r="AB1447" t="str">
        <f>IF(AND(SalesData[[#This Row],[Profit]]=0,SalesData[[#This Row],[Sales]]&gt;0),"Zero-Profit Order","OK")</f>
        <v>OK</v>
      </c>
      <c r="AC1447" s="9">
        <f>IFERROR(SalesData[[#This Row],[Profit]]/SalesData[[#This Row],[Sales]],0)</f>
        <v>0.27</v>
      </c>
      <c r="AE1447"/>
    </row>
    <row r="1448" spans="1:31" x14ac:dyDescent="0.25">
      <c r="A1448">
        <v>3884</v>
      </c>
      <c r="B1448" t="s">
        <v>2592</v>
      </c>
      <c r="C1448" s="2">
        <v>43339</v>
      </c>
      <c r="D1448" s="13">
        <v>42175</v>
      </c>
      <c r="E1448" s="8">
        <f>IF(SalesData[[#This Row],[Ship Date]]&lt;SalesData[[#This Row],[Order Date]], SalesData[[#This Row],[Ship Date]], SalesData[[#This Row],[Order Date]])</f>
        <v>42175</v>
      </c>
      <c r="F1448" s="8">
        <f>IF(SalesData[[#This Row],[Ship Date]]&lt;SalesData[[#This Row],[Order Date]], SalesData[[#This Row],[Order Date]], SalesData[[#This Row],[Ship Date]])</f>
        <v>43339</v>
      </c>
      <c r="G1448" s="11">
        <f>SalesData[[#This Row],[Shipdate fixed]] - SalesData[[#This Row],[Orderdate fixed]]</f>
        <v>1164</v>
      </c>
      <c r="H1448" s="11">
        <f>YEAR(SalesData[[#This Row],[Orderdate fixed]])</f>
        <v>2015</v>
      </c>
      <c r="I1448" s="11" t="str">
        <f>"Q"&amp;ROUNDUP(MONTH(SalesData[[#This Row],[Orderdate fixed]])/3,0)</f>
        <v>Q2</v>
      </c>
      <c r="J1448" s="8" t="str">
        <f>TEXT(SalesData[[#This Row],[Orderdate fixed]],"mmm")</f>
        <v>Jun</v>
      </c>
      <c r="K1448" t="s">
        <v>38</v>
      </c>
      <c r="L1448" t="s">
        <v>2593</v>
      </c>
      <c r="M1448" s="14" t="s">
        <v>2594</v>
      </c>
      <c r="N1448" t="s">
        <v>25</v>
      </c>
      <c r="O1448" t="s">
        <v>26</v>
      </c>
      <c r="P1448" t="s">
        <v>2014</v>
      </c>
      <c r="Q1448" t="s">
        <v>501</v>
      </c>
      <c r="R1448" s="5">
        <v>85234</v>
      </c>
      <c r="S1448" t="s">
        <v>51</v>
      </c>
      <c r="T1448" t="s">
        <v>2595</v>
      </c>
      <c r="U1448" t="s">
        <v>31</v>
      </c>
      <c r="V1448" t="s">
        <v>53</v>
      </c>
      <c r="W1448" t="s">
        <v>2596</v>
      </c>
      <c r="X1448" s="9">
        <v>40.256</v>
      </c>
      <c r="Y1448">
        <v>4</v>
      </c>
      <c r="Z1448" s="12">
        <v>0.2</v>
      </c>
      <c r="AA1448" s="9">
        <v>11.070399999999999</v>
      </c>
      <c r="AB1448" t="str">
        <f>IF(AND(SalesData[[#This Row],[Profit]]=0,SalesData[[#This Row],[Sales]]&gt;0),"Zero-Profit Order","OK")</f>
        <v>OK</v>
      </c>
      <c r="AC1448" s="9">
        <f>IFERROR(SalesData[[#This Row],[Profit]]/SalesData[[#This Row],[Sales]],0)</f>
        <v>0.27499999999999997</v>
      </c>
      <c r="AE1448"/>
    </row>
    <row r="1449" spans="1:31" x14ac:dyDescent="0.25">
      <c r="A1449">
        <v>3939</v>
      </c>
      <c r="B1449" t="s">
        <v>2612</v>
      </c>
      <c r="C1449" s="2">
        <v>43345</v>
      </c>
      <c r="D1449" s="13">
        <v>42175</v>
      </c>
      <c r="E1449" s="8">
        <f>IF(SalesData[[#This Row],[Ship Date]]&lt;SalesData[[#This Row],[Order Date]], SalesData[[#This Row],[Ship Date]], SalesData[[#This Row],[Order Date]])</f>
        <v>42175</v>
      </c>
      <c r="F1449" s="8">
        <f>IF(SalesData[[#This Row],[Ship Date]]&lt;SalesData[[#This Row],[Order Date]], SalesData[[#This Row],[Order Date]], SalesData[[#This Row],[Ship Date]])</f>
        <v>43345</v>
      </c>
      <c r="G1449" s="11">
        <f>SalesData[[#This Row],[Shipdate fixed]] - SalesData[[#This Row],[Orderdate fixed]]</f>
        <v>1170</v>
      </c>
      <c r="H1449" s="11">
        <f>YEAR(SalesData[[#This Row],[Orderdate fixed]])</f>
        <v>2015</v>
      </c>
      <c r="I1449" s="11" t="str">
        <f>"Q"&amp;ROUNDUP(MONTH(SalesData[[#This Row],[Orderdate fixed]])/3,0)</f>
        <v>Q2</v>
      </c>
      <c r="J1449" s="8" t="str">
        <f>TEXT(SalesData[[#This Row],[Orderdate fixed]],"mmm")</f>
        <v>Jun</v>
      </c>
      <c r="K1449" t="s">
        <v>38</v>
      </c>
      <c r="L1449" t="s">
        <v>2565</v>
      </c>
      <c r="M1449" s="14" t="s">
        <v>2566</v>
      </c>
      <c r="N1449" t="s">
        <v>25</v>
      </c>
      <c r="O1449" t="s">
        <v>26</v>
      </c>
      <c r="P1449" t="s">
        <v>1698</v>
      </c>
      <c r="Q1449" t="s">
        <v>83</v>
      </c>
      <c r="R1449" s="5">
        <v>75051</v>
      </c>
      <c r="S1449" t="s">
        <v>84</v>
      </c>
      <c r="T1449" t="s">
        <v>1122</v>
      </c>
      <c r="U1449" t="s">
        <v>31</v>
      </c>
      <c r="V1449" t="s">
        <v>35</v>
      </c>
      <c r="W1449" t="s">
        <v>1123</v>
      </c>
      <c r="X1449" s="9">
        <v>197.37200000000001</v>
      </c>
      <c r="Y1449">
        <v>2</v>
      </c>
      <c r="Z1449" s="12">
        <v>0.3</v>
      </c>
      <c r="AA1449" s="9">
        <v>-25.3764</v>
      </c>
      <c r="AB1449" t="str">
        <f>IF(AND(SalesData[[#This Row],[Profit]]=0,SalesData[[#This Row],[Sales]]&gt;0),"Zero-Profit Order","OK")</f>
        <v>OK</v>
      </c>
      <c r="AC1449" s="9">
        <f>IFERROR(SalesData[[#This Row],[Profit]]/SalesData[[#This Row],[Sales]],0)</f>
        <v>-0.12857142857142856</v>
      </c>
      <c r="AE1449"/>
    </row>
    <row r="1450" spans="1:31" x14ac:dyDescent="0.25">
      <c r="A1450">
        <v>3883</v>
      </c>
      <c r="B1450" t="s">
        <v>2592</v>
      </c>
      <c r="C1450" s="2">
        <v>43338</v>
      </c>
      <c r="D1450" s="13">
        <v>42175</v>
      </c>
      <c r="E1450" s="8">
        <f>IF(SalesData[[#This Row],[Ship Date]]&lt;SalesData[[#This Row],[Order Date]], SalesData[[#This Row],[Ship Date]], SalesData[[#This Row],[Order Date]])</f>
        <v>42175</v>
      </c>
      <c r="F1450" s="8">
        <f>IF(SalesData[[#This Row],[Ship Date]]&lt;SalesData[[#This Row],[Order Date]], SalesData[[#This Row],[Order Date]], SalesData[[#This Row],[Ship Date]])</f>
        <v>43338</v>
      </c>
      <c r="G1450" s="11">
        <f>SalesData[[#This Row],[Shipdate fixed]] - SalesData[[#This Row],[Orderdate fixed]]</f>
        <v>1163</v>
      </c>
      <c r="H1450" s="11">
        <f>YEAR(SalesData[[#This Row],[Orderdate fixed]])</f>
        <v>2015</v>
      </c>
      <c r="I1450" s="11" t="str">
        <f>"Q"&amp;ROUNDUP(MONTH(SalesData[[#This Row],[Orderdate fixed]])/3,0)</f>
        <v>Q2</v>
      </c>
      <c r="J1450" s="8" t="str">
        <f>TEXT(SalesData[[#This Row],[Orderdate fixed]],"mmm")</f>
        <v>Jun</v>
      </c>
      <c r="K1450" t="s">
        <v>38</v>
      </c>
      <c r="L1450" t="s">
        <v>2593</v>
      </c>
      <c r="M1450" s="14" t="s">
        <v>2594</v>
      </c>
      <c r="N1450" t="s">
        <v>25</v>
      </c>
      <c r="O1450" t="s">
        <v>26</v>
      </c>
      <c r="P1450" t="s">
        <v>2014</v>
      </c>
      <c r="Q1450" t="s">
        <v>501</v>
      </c>
      <c r="R1450" s="5">
        <v>85234</v>
      </c>
      <c r="S1450" t="s">
        <v>51</v>
      </c>
      <c r="T1450" t="s">
        <v>2587</v>
      </c>
      <c r="U1450" t="s">
        <v>31</v>
      </c>
      <c r="V1450" t="s">
        <v>53</v>
      </c>
      <c r="W1450" t="s">
        <v>2588</v>
      </c>
      <c r="X1450" s="9">
        <v>364.70400000000001</v>
      </c>
      <c r="Y1450">
        <v>6</v>
      </c>
      <c r="Z1450" s="12">
        <v>0.2</v>
      </c>
      <c r="AA1450" s="9">
        <v>-36.470399999999998</v>
      </c>
      <c r="AB1450" t="str">
        <f>IF(AND(SalesData[[#This Row],[Profit]]=0,SalesData[[#This Row],[Sales]]&gt;0),"Zero-Profit Order","OK")</f>
        <v>OK</v>
      </c>
      <c r="AC1450" s="9">
        <f>IFERROR(SalesData[[#This Row],[Profit]]/SalesData[[#This Row],[Sales]],0)</f>
        <v>-9.9999999999999992E-2</v>
      </c>
      <c r="AE1450"/>
    </row>
    <row r="1451" spans="1:31" x14ac:dyDescent="0.25">
      <c r="A1451">
        <v>174</v>
      </c>
      <c r="B1451" t="s">
        <v>232</v>
      </c>
      <c r="C1451" s="2">
        <v>41693</v>
      </c>
      <c r="D1451" s="13">
        <v>41890</v>
      </c>
      <c r="E1451" s="8">
        <f>IF(SalesData[[#This Row],[Ship Date]]&lt;SalesData[[#This Row],[Order Date]], SalesData[[#This Row],[Ship Date]], SalesData[[#This Row],[Order Date]])</f>
        <v>41693</v>
      </c>
      <c r="F1451" s="8">
        <f>IF(SalesData[[#This Row],[Ship Date]]&lt;SalesData[[#This Row],[Order Date]], SalesData[[#This Row],[Order Date]], SalesData[[#This Row],[Ship Date]])</f>
        <v>41890</v>
      </c>
      <c r="G1451" s="11">
        <f>SalesData[[#This Row],[Shipdate fixed]] - SalesData[[#This Row],[Orderdate fixed]]</f>
        <v>197</v>
      </c>
      <c r="H1451" s="11">
        <f>YEAR(SalesData[[#This Row],[Orderdate fixed]])</f>
        <v>2014</v>
      </c>
      <c r="I1451" s="11" t="str">
        <f>"Q"&amp;ROUNDUP(MONTH(SalesData[[#This Row],[Orderdate fixed]])/3,0)</f>
        <v>Q1</v>
      </c>
      <c r="J1451" s="8" t="str">
        <f>TEXT(SalesData[[#This Row],[Orderdate fixed]],"mmm")</f>
        <v>Feb</v>
      </c>
      <c r="K1451" t="s">
        <v>38</v>
      </c>
      <c r="L1451" t="s">
        <v>233</v>
      </c>
      <c r="M1451" s="14" t="s">
        <v>234</v>
      </c>
      <c r="N1451" t="s">
        <v>25</v>
      </c>
      <c r="O1451" t="s">
        <v>26</v>
      </c>
      <c r="P1451" t="s">
        <v>49</v>
      </c>
      <c r="Q1451" t="s">
        <v>50</v>
      </c>
      <c r="R1451" s="5">
        <v>90004</v>
      </c>
      <c r="S1451" t="s">
        <v>51</v>
      </c>
      <c r="T1451" t="s">
        <v>235</v>
      </c>
      <c r="U1451" t="s">
        <v>31</v>
      </c>
      <c r="V1451" t="s">
        <v>35</v>
      </c>
      <c r="W1451" t="s">
        <v>236</v>
      </c>
      <c r="X1451" s="9">
        <v>340.14400000000001</v>
      </c>
      <c r="Y1451">
        <v>7</v>
      </c>
      <c r="Z1451" s="12">
        <v>0.2</v>
      </c>
      <c r="AA1451" s="9">
        <v>21.259</v>
      </c>
      <c r="AB1451" t="str">
        <f>IF(AND(SalesData[[#This Row],[Profit]]=0,SalesData[[#This Row],[Sales]]&gt;0),"Zero-Profit Order","OK")</f>
        <v>OK</v>
      </c>
      <c r="AC1451" s="9">
        <f>IFERROR(SalesData[[#This Row],[Profit]]/SalesData[[#This Row],[Sales]],0)</f>
        <v>6.25E-2</v>
      </c>
      <c r="AE1451"/>
    </row>
    <row r="1452" spans="1:31" x14ac:dyDescent="0.25">
      <c r="A1452">
        <v>6731</v>
      </c>
      <c r="B1452" t="s">
        <v>3540</v>
      </c>
      <c r="C1452" s="2">
        <v>43355</v>
      </c>
      <c r="D1452" s="13">
        <v>42175</v>
      </c>
      <c r="E1452" s="8">
        <f>IF(SalesData[[#This Row],[Ship Date]]&lt;SalesData[[#This Row],[Order Date]], SalesData[[#This Row],[Ship Date]], SalesData[[#This Row],[Order Date]])</f>
        <v>42175</v>
      </c>
      <c r="F1452" s="8">
        <f>IF(SalesData[[#This Row],[Ship Date]]&lt;SalesData[[#This Row],[Order Date]], SalesData[[#This Row],[Order Date]], SalesData[[#This Row],[Ship Date]])</f>
        <v>43355</v>
      </c>
      <c r="G1452" s="11">
        <f>SalesData[[#This Row],[Shipdate fixed]] - SalesData[[#This Row],[Orderdate fixed]]</f>
        <v>1180</v>
      </c>
      <c r="H1452" s="11">
        <f>YEAR(SalesData[[#This Row],[Orderdate fixed]])</f>
        <v>2015</v>
      </c>
      <c r="I1452" s="11" t="str">
        <f>"Q"&amp;ROUNDUP(MONTH(SalesData[[#This Row],[Orderdate fixed]])/3,0)</f>
        <v>Q2</v>
      </c>
      <c r="J1452" s="8" t="str">
        <f>TEXT(SalesData[[#This Row],[Orderdate fixed]],"mmm")</f>
        <v>Jun</v>
      </c>
      <c r="K1452" t="s">
        <v>78</v>
      </c>
      <c r="L1452" t="s">
        <v>779</v>
      </c>
      <c r="M1452" s="14" t="s">
        <v>780</v>
      </c>
      <c r="N1452" t="s">
        <v>81</v>
      </c>
      <c r="O1452" t="s">
        <v>26</v>
      </c>
      <c r="P1452" t="s">
        <v>1223</v>
      </c>
      <c r="Q1452" t="s">
        <v>128</v>
      </c>
      <c r="R1452" s="5">
        <v>37167</v>
      </c>
      <c r="S1452" t="s">
        <v>29</v>
      </c>
      <c r="T1452" t="s">
        <v>311</v>
      </c>
      <c r="U1452" t="s">
        <v>31</v>
      </c>
      <c r="V1452" t="s">
        <v>35</v>
      </c>
      <c r="W1452" t="s">
        <v>312</v>
      </c>
      <c r="X1452" s="9">
        <v>643.13599999999997</v>
      </c>
      <c r="Y1452">
        <v>4</v>
      </c>
      <c r="Z1452" s="12">
        <v>0.2</v>
      </c>
      <c r="AA1452" s="9">
        <v>56.2744</v>
      </c>
      <c r="AB1452" t="str">
        <f>IF(AND(SalesData[[#This Row],[Profit]]=0,SalesData[[#This Row],[Sales]]&gt;0),"Zero-Profit Order","OK")</f>
        <v>OK</v>
      </c>
      <c r="AC1452" s="9">
        <f>IFERROR(SalesData[[#This Row],[Profit]]/SalesData[[#This Row],[Sales]],0)</f>
        <v>8.7500000000000008E-2</v>
      </c>
      <c r="AE1452"/>
    </row>
    <row r="1453" spans="1:31" x14ac:dyDescent="0.25">
      <c r="A1453">
        <v>8698</v>
      </c>
      <c r="B1453" t="s">
        <v>4078</v>
      </c>
      <c r="C1453" s="2">
        <v>43342</v>
      </c>
      <c r="D1453" s="13">
        <v>42906</v>
      </c>
      <c r="E1453" s="8">
        <f>IF(SalesData[[#This Row],[Ship Date]]&lt;SalesData[[#This Row],[Order Date]], SalesData[[#This Row],[Ship Date]], SalesData[[#This Row],[Order Date]])</f>
        <v>42906</v>
      </c>
      <c r="F1453" s="8">
        <f>IF(SalesData[[#This Row],[Ship Date]]&lt;SalesData[[#This Row],[Order Date]], SalesData[[#This Row],[Order Date]], SalesData[[#This Row],[Ship Date]])</f>
        <v>43342</v>
      </c>
      <c r="G1453" s="11">
        <f>SalesData[[#This Row],[Shipdate fixed]] - SalesData[[#This Row],[Orderdate fixed]]</f>
        <v>436</v>
      </c>
      <c r="H1453" s="11">
        <f>YEAR(SalesData[[#This Row],[Orderdate fixed]])</f>
        <v>2017</v>
      </c>
      <c r="I1453" s="11" t="str">
        <f>"Q"&amp;ROUNDUP(MONTH(SalesData[[#This Row],[Orderdate fixed]])/3,0)</f>
        <v>Q2</v>
      </c>
      <c r="J1453" s="8" t="str">
        <f>TEXT(SalesData[[#This Row],[Orderdate fixed]],"mmm")</f>
        <v>Jun</v>
      </c>
      <c r="K1453" t="s">
        <v>38</v>
      </c>
      <c r="L1453" t="s">
        <v>368</v>
      </c>
      <c r="M1453" s="14" t="s">
        <v>369</v>
      </c>
      <c r="N1453" t="s">
        <v>81</v>
      </c>
      <c r="O1453" t="s">
        <v>26</v>
      </c>
      <c r="P1453" t="s">
        <v>2628</v>
      </c>
      <c r="Q1453" t="s">
        <v>128</v>
      </c>
      <c r="R1453" s="5">
        <v>37211</v>
      </c>
      <c r="S1453" t="s">
        <v>29</v>
      </c>
      <c r="T1453" t="s">
        <v>297</v>
      </c>
      <c r="U1453" t="s">
        <v>31</v>
      </c>
      <c r="V1453" t="s">
        <v>53</v>
      </c>
      <c r="W1453" t="s">
        <v>298</v>
      </c>
      <c r="X1453" s="9">
        <v>31.167999999999999</v>
      </c>
      <c r="Y1453">
        <v>4</v>
      </c>
      <c r="Z1453" s="12">
        <v>0.2</v>
      </c>
      <c r="AA1453" s="9">
        <v>9.3504000000000005</v>
      </c>
      <c r="AB1453" t="str">
        <f>IF(AND(SalesData[[#This Row],[Profit]]=0,SalesData[[#This Row],[Sales]]&gt;0),"Zero-Profit Order","OK")</f>
        <v>OK</v>
      </c>
      <c r="AC1453" s="9">
        <f>IFERROR(SalesData[[#This Row],[Profit]]/SalesData[[#This Row],[Sales]],0)</f>
        <v>0.30000000000000004</v>
      </c>
      <c r="AE1453"/>
    </row>
    <row r="1454" spans="1:31" x14ac:dyDescent="0.25">
      <c r="A1454">
        <v>8803</v>
      </c>
      <c r="B1454" t="s">
        <v>4099</v>
      </c>
      <c r="C1454" s="2">
        <v>42169</v>
      </c>
      <c r="D1454" s="13">
        <v>42715</v>
      </c>
      <c r="E1454" s="8">
        <f>IF(SalesData[[#This Row],[Ship Date]]&lt;SalesData[[#This Row],[Order Date]], SalesData[[#This Row],[Ship Date]], SalesData[[#This Row],[Order Date]])</f>
        <v>42169</v>
      </c>
      <c r="F1454" s="8">
        <f>IF(SalesData[[#This Row],[Ship Date]]&lt;SalesData[[#This Row],[Order Date]], SalesData[[#This Row],[Order Date]], SalesData[[#This Row],[Ship Date]])</f>
        <v>42715</v>
      </c>
      <c r="G1454" s="11">
        <f>SalesData[[#This Row],[Shipdate fixed]] - SalesData[[#This Row],[Orderdate fixed]]</f>
        <v>546</v>
      </c>
      <c r="H1454" s="11">
        <f>YEAR(SalesData[[#This Row],[Orderdate fixed]])</f>
        <v>2015</v>
      </c>
      <c r="I1454" s="11" t="str">
        <f>"Q"&amp;ROUNDUP(MONTH(SalesData[[#This Row],[Orderdate fixed]])/3,0)</f>
        <v>Q2</v>
      </c>
      <c r="J1454" s="8" t="str">
        <f>TEXT(SalesData[[#This Row],[Orderdate fixed]],"mmm")</f>
        <v>Jun</v>
      </c>
      <c r="K1454" t="s">
        <v>78</v>
      </c>
      <c r="L1454" t="s">
        <v>2980</v>
      </c>
      <c r="M1454" s="14" t="s">
        <v>2981</v>
      </c>
      <c r="N1454" t="s">
        <v>25</v>
      </c>
      <c r="O1454" t="s">
        <v>26</v>
      </c>
      <c r="P1454" t="s">
        <v>2997</v>
      </c>
      <c r="Q1454" t="s">
        <v>1503</v>
      </c>
      <c r="R1454" s="5">
        <v>73120</v>
      </c>
      <c r="S1454" t="s">
        <v>84</v>
      </c>
      <c r="T1454" t="s">
        <v>1437</v>
      </c>
      <c r="U1454" t="s">
        <v>31</v>
      </c>
      <c r="V1454" t="s">
        <v>32</v>
      </c>
      <c r="W1454" t="s">
        <v>1438</v>
      </c>
      <c r="X1454" s="9">
        <v>341.96</v>
      </c>
      <c r="Y1454">
        <v>2</v>
      </c>
      <c r="Z1454" s="12">
        <v>0</v>
      </c>
      <c r="AA1454" s="9">
        <v>54.7136</v>
      </c>
      <c r="AB1454" t="str">
        <f>IF(AND(SalesData[[#This Row],[Profit]]=0,SalesData[[#This Row],[Sales]]&gt;0),"Zero-Profit Order","OK")</f>
        <v>OK</v>
      </c>
      <c r="AC1454" s="9">
        <f>IFERROR(SalesData[[#This Row],[Profit]]/SalesData[[#This Row],[Sales]],0)</f>
        <v>0.16</v>
      </c>
      <c r="AE1454"/>
    </row>
    <row r="1455" spans="1:31" x14ac:dyDescent="0.25">
      <c r="A1455">
        <v>7681</v>
      </c>
      <c r="B1455" t="s">
        <v>3808</v>
      </c>
      <c r="C1455" s="2">
        <v>43020</v>
      </c>
      <c r="D1455" s="13">
        <v>42186</v>
      </c>
      <c r="E1455" s="8">
        <f>IF(SalesData[[#This Row],[Ship Date]]&lt;SalesData[[#This Row],[Order Date]], SalesData[[#This Row],[Ship Date]], SalesData[[#This Row],[Order Date]])</f>
        <v>42186</v>
      </c>
      <c r="F1455" s="8">
        <f>IF(SalesData[[#This Row],[Ship Date]]&lt;SalesData[[#This Row],[Order Date]], SalesData[[#This Row],[Order Date]], SalesData[[#This Row],[Ship Date]])</f>
        <v>43020</v>
      </c>
      <c r="G1455" s="11">
        <f>SalesData[[#This Row],[Shipdate fixed]] - SalesData[[#This Row],[Orderdate fixed]]</f>
        <v>834</v>
      </c>
      <c r="H1455" s="11">
        <f>YEAR(SalesData[[#This Row],[Orderdate fixed]])</f>
        <v>2015</v>
      </c>
      <c r="I1455" s="11" t="str">
        <f>"Q"&amp;ROUNDUP(MONTH(SalesData[[#This Row],[Orderdate fixed]])/3,0)</f>
        <v>Q3</v>
      </c>
      <c r="J1455" s="8" t="str">
        <f>TEXT(SalesData[[#This Row],[Orderdate fixed]],"mmm")</f>
        <v>Jul</v>
      </c>
      <c r="K1455" t="s">
        <v>38</v>
      </c>
      <c r="L1455" t="s">
        <v>2276</v>
      </c>
      <c r="M1455" s="14" t="s">
        <v>2277</v>
      </c>
      <c r="N1455" t="s">
        <v>90</v>
      </c>
      <c r="O1455" t="s">
        <v>26</v>
      </c>
      <c r="P1455" t="s">
        <v>1625</v>
      </c>
      <c r="Q1455" t="s">
        <v>1626</v>
      </c>
      <c r="R1455" s="5">
        <v>2908</v>
      </c>
      <c r="S1455" t="s">
        <v>62</v>
      </c>
      <c r="T1455" t="s">
        <v>1361</v>
      </c>
      <c r="U1455" t="s">
        <v>31</v>
      </c>
      <c r="V1455" t="s">
        <v>32</v>
      </c>
      <c r="W1455" t="s">
        <v>1362</v>
      </c>
      <c r="X1455" s="9">
        <v>341.96</v>
      </c>
      <c r="Y1455">
        <v>2</v>
      </c>
      <c r="Z1455" s="12">
        <v>0</v>
      </c>
      <c r="AA1455" s="9">
        <v>78.650800000000004</v>
      </c>
      <c r="AB1455" t="str">
        <f>IF(AND(SalesData[[#This Row],[Profit]]=0,SalesData[[#This Row],[Sales]]&gt;0),"Zero-Profit Order","OK")</f>
        <v>OK</v>
      </c>
      <c r="AC1455" s="9">
        <f>IFERROR(SalesData[[#This Row],[Profit]]/SalesData[[#This Row],[Sales]],0)</f>
        <v>0.23000000000000004</v>
      </c>
      <c r="AE1455"/>
    </row>
    <row r="1456" spans="1:31" x14ac:dyDescent="0.25">
      <c r="A1456">
        <v>8699</v>
      </c>
      <c r="B1456" t="s">
        <v>4078</v>
      </c>
      <c r="C1456" s="2">
        <v>43343</v>
      </c>
      <c r="D1456" s="13">
        <v>42906</v>
      </c>
      <c r="E1456" s="8">
        <f>IF(SalesData[[#This Row],[Ship Date]]&lt;SalesData[[#This Row],[Order Date]], SalesData[[#This Row],[Ship Date]], SalesData[[#This Row],[Order Date]])</f>
        <v>42906</v>
      </c>
      <c r="F1456" s="8">
        <f>IF(SalesData[[#This Row],[Ship Date]]&lt;SalesData[[#This Row],[Order Date]], SalesData[[#This Row],[Order Date]], SalesData[[#This Row],[Ship Date]])</f>
        <v>43343</v>
      </c>
      <c r="G1456" s="11">
        <f>SalesData[[#This Row],[Shipdate fixed]] - SalesData[[#This Row],[Orderdate fixed]]</f>
        <v>437</v>
      </c>
      <c r="H1456" s="11">
        <f>YEAR(SalesData[[#This Row],[Orderdate fixed]])</f>
        <v>2017</v>
      </c>
      <c r="I1456" s="11" t="str">
        <f>"Q"&amp;ROUNDUP(MONTH(SalesData[[#This Row],[Orderdate fixed]])/3,0)</f>
        <v>Q2</v>
      </c>
      <c r="J1456" s="8" t="str">
        <f>TEXT(SalesData[[#This Row],[Orderdate fixed]],"mmm")</f>
        <v>Jun</v>
      </c>
      <c r="K1456" t="s">
        <v>38</v>
      </c>
      <c r="L1456" t="s">
        <v>368</v>
      </c>
      <c r="M1456" s="14" t="s">
        <v>369</v>
      </c>
      <c r="N1456" t="s">
        <v>81</v>
      </c>
      <c r="O1456" t="s">
        <v>26</v>
      </c>
      <c r="P1456" t="s">
        <v>2628</v>
      </c>
      <c r="Q1456" t="s">
        <v>128</v>
      </c>
      <c r="R1456" s="5">
        <v>37211</v>
      </c>
      <c r="S1456" t="s">
        <v>29</v>
      </c>
      <c r="T1456" t="s">
        <v>2387</v>
      </c>
      <c r="U1456" t="s">
        <v>31</v>
      </c>
      <c r="V1456" t="s">
        <v>44</v>
      </c>
      <c r="W1456" t="s">
        <v>2388</v>
      </c>
      <c r="X1456" s="9">
        <v>120.96</v>
      </c>
      <c r="Y1456">
        <v>2</v>
      </c>
      <c r="Z1456" s="12">
        <v>0.4</v>
      </c>
      <c r="AA1456" s="9">
        <v>-28.224</v>
      </c>
      <c r="AB1456" t="str">
        <f>IF(AND(SalesData[[#This Row],[Profit]]=0,SalesData[[#This Row],[Sales]]&gt;0),"Zero-Profit Order","OK")</f>
        <v>OK</v>
      </c>
      <c r="AC1456" s="9">
        <f>IFERROR(SalesData[[#This Row],[Profit]]/SalesData[[#This Row],[Sales]],0)</f>
        <v>-0.23333333333333334</v>
      </c>
      <c r="AE1456"/>
    </row>
    <row r="1457" spans="1:31" x14ac:dyDescent="0.25">
      <c r="A1457">
        <v>6816</v>
      </c>
      <c r="B1457" t="s">
        <v>3565</v>
      </c>
      <c r="C1457" s="2">
        <v>43348</v>
      </c>
      <c r="D1457" s="13">
        <v>41811</v>
      </c>
      <c r="E1457" s="8">
        <f>IF(SalesData[[#This Row],[Ship Date]]&lt;SalesData[[#This Row],[Order Date]], SalesData[[#This Row],[Ship Date]], SalesData[[#This Row],[Order Date]])</f>
        <v>41811</v>
      </c>
      <c r="F1457" s="8">
        <f>IF(SalesData[[#This Row],[Ship Date]]&lt;SalesData[[#This Row],[Order Date]], SalesData[[#This Row],[Order Date]], SalesData[[#This Row],[Ship Date]])</f>
        <v>43348</v>
      </c>
      <c r="G1457" s="11">
        <f>SalesData[[#This Row],[Shipdate fixed]] - SalesData[[#This Row],[Orderdate fixed]]</f>
        <v>1537</v>
      </c>
      <c r="H1457" s="11">
        <f>YEAR(SalesData[[#This Row],[Orderdate fixed]])</f>
        <v>2014</v>
      </c>
      <c r="I1457" s="11" t="str">
        <f>"Q"&amp;ROUNDUP(MONTH(SalesData[[#This Row],[Orderdate fixed]])/3,0)</f>
        <v>Q2</v>
      </c>
      <c r="J1457" s="8" t="str">
        <f>TEXT(SalesData[[#This Row],[Orderdate fixed]],"mmm")</f>
        <v>Jun</v>
      </c>
      <c r="K1457" t="s">
        <v>38</v>
      </c>
      <c r="L1457" t="s">
        <v>1323</v>
      </c>
      <c r="M1457" s="14" t="s">
        <v>1324</v>
      </c>
      <c r="N1457" t="s">
        <v>25</v>
      </c>
      <c r="O1457" t="s">
        <v>26</v>
      </c>
      <c r="P1457" t="s">
        <v>176</v>
      </c>
      <c r="Q1457" t="s">
        <v>177</v>
      </c>
      <c r="R1457" s="5">
        <v>98105</v>
      </c>
      <c r="S1457" t="s">
        <v>51</v>
      </c>
      <c r="T1457" t="s">
        <v>1342</v>
      </c>
      <c r="U1457" t="s">
        <v>31</v>
      </c>
      <c r="V1457" t="s">
        <v>53</v>
      </c>
      <c r="W1457" t="s">
        <v>405</v>
      </c>
      <c r="X1457" s="9">
        <v>6.24</v>
      </c>
      <c r="Y1457">
        <v>3</v>
      </c>
      <c r="Z1457" s="12">
        <v>0</v>
      </c>
      <c r="AA1457" s="9">
        <v>2.6208</v>
      </c>
      <c r="AB1457" t="str">
        <f>IF(AND(SalesData[[#This Row],[Profit]]=0,SalesData[[#This Row],[Sales]]&gt;0),"Zero-Profit Order","OK")</f>
        <v>OK</v>
      </c>
      <c r="AC1457" s="9">
        <f>IFERROR(SalesData[[#This Row],[Profit]]/SalesData[[#This Row],[Sales]],0)</f>
        <v>0.42</v>
      </c>
      <c r="AE1457"/>
    </row>
    <row r="1458" spans="1:31" x14ac:dyDescent="0.25">
      <c r="A1458">
        <v>916</v>
      </c>
      <c r="B1458" t="s">
        <v>887</v>
      </c>
      <c r="C1458" s="2">
        <v>43336</v>
      </c>
      <c r="D1458" s="13">
        <v>41811</v>
      </c>
      <c r="E1458" s="8">
        <f>IF(SalesData[[#This Row],[Ship Date]]&lt;SalesData[[#This Row],[Order Date]], SalesData[[#This Row],[Ship Date]], SalesData[[#This Row],[Order Date]])</f>
        <v>41811</v>
      </c>
      <c r="F1458" s="8">
        <f>IF(SalesData[[#This Row],[Ship Date]]&lt;SalesData[[#This Row],[Order Date]], SalesData[[#This Row],[Order Date]], SalesData[[#This Row],[Ship Date]])</f>
        <v>43336</v>
      </c>
      <c r="G1458" s="11">
        <f>SalesData[[#This Row],[Shipdate fixed]] - SalesData[[#This Row],[Orderdate fixed]]</f>
        <v>1525</v>
      </c>
      <c r="H1458" s="11">
        <f>YEAR(SalesData[[#This Row],[Orderdate fixed]])</f>
        <v>2014</v>
      </c>
      <c r="I1458" s="11" t="str">
        <f>"Q"&amp;ROUNDUP(MONTH(SalesData[[#This Row],[Orderdate fixed]])/3,0)</f>
        <v>Q2</v>
      </c>
      <c r="J1458" s="8" t="str">
        <f>TEXT(SalesData[[#This Row],[Orderdate fixed]],"mmm")</f>
        <v>Jun</v>
      </c>
      <c r="K1458" t="s">
        <v>38</v>
      </c>
      <c r="L1458" t="s">
        <v>333</v>
      </c>
      <c r="M1458" s="14" t="s">
        <v>334</v>
      </c>
      <c r="N1458" t="s">
        <v>81</v>
      </c>
      <c r="O1458" t="s">
        <v>26</v>
      </c>
      <c r="P1458" t="s">
        <v>229</v>
      </c>
      <c r="Q1458" t="s">
        <v>83</v>
      </c>
      <c r="R1458" s="5">
        <v>78207</v>
      </c>
      <c r="S1458" t="s">
        <v>84</v>
      </c>
      <c r="T1458" t="s">
        <v>888</v>
      </c>
      <c r="U1458" t="s">
        <v>31</v>
      </c>
      <c r="V1458" t="s">
        <v>44</v>
      </c>
      <c r="W1458" t="s">
        <v>889</v>
      </c>
      <c r="X1458" s="9">
        <v>99.918000000000006</v>
      </c>
      <c r="Y1458">
        <v>2</v>
      </c>
      <c r="Z1458" s="12">
        <v>0.3</v>
      </c>
      <c r="AA1458" s="9">
        <v>-18.5562</v>
      </c>
      <c r="AB1458" t="str">
        <f>IF(AND(SalesData[[#This Row],[Profit]]=0,SalesData[[#This Row],[Sales]]&gt;0),"Zero-Profit Order","OK")</f>
        <v>OK</v>
      </c>
      <c r="AC1458" s="9">
        <f>IFERROR(SalesData[[#This Row],[Profit]]/SalesData[[#This Row],[Sales]],0)</f>
        <v>-0.18571428571428572</v>
      </c>
      <c r="AE1458"/>
    </row>
    <row r="1459" spans="1:31" x14ac:dyDescent="0.25">
      <c r="A1459">
        <v>917</v>
      </c>
      <c r="B1459" t="s">
        <v>887</v>
      </c>
      <c r="C1459" s="2">
        <v>43337</v>
      </c>
      <c r="D1459" s="13">
        <v>41811</v>
      </c>
      <c r="E1459" s="8">
        <f>IF(SalesData[[#This Row],[Ship Date]]&lt;SalesData[[#This Row],[Order Date]], SalesData[[#This Row],[Ship Date]], SalesData[[#This Row],[Order Date]])</f>
        <v>41811</v>
      </c>
      <c r="F1459" s="8">
        <f>IF(SalesData[[#This Row],[Ship Date]]&lt;SalesData[[#This Row],[Order Date]], SalesData[[#This Row],[Order Date]], SalesData[[#This Row],[Ship Date]])</f>
        <v>43337</v>
      </c>
      <c r="G1459" s="11">
        <f>SalesData[[#This Row],[Shipdate fixed]] - SalesData[[#This Row],[Orderdate fixed]]</f>
        <v>1526</v>
      </c>
      <c r="H1459" s="11">
        <f>YEAR(SalesData[[#This Row],[Orderdate fixed]])</f>
        <v>2014</v>
      </c>
      <c r="I1459" s="11" t="str">
        <f>"Q"&amp;ROUNDUP(MONTH(SalesData[[#This Row],[Orderdate fixed]])/3,0)</f>
        <v>Q2</v>
      </c>
      <c r="J1459" s="8" t="str">
        <f>TEXT(SalesData[[#This Row],[Orderdate fixed]],"mmm")</f>
        <v>Jun</v>
      </c>
      <c r="K1459" t="s">
        <v>38</v>
      </c>
      <c r="L1459" t="s">
        <v>333</v>
      </c>
      <c r="M1459" s="14" t="s">
        <v>334</v>
      </c>
      <c r="N1459" t="s">
        <v>81</v>
      </c>
      <c r="O1459" t="s">
        <v>26</v>
      </c>
      <c r="P1459" t="s">
        <v>229</v>
      </c>
      <c r="Q1459" t="s">
        <v>83</v>
      </c>
      <c r="R1459" s="5">
        <v>78207</v>
      </c>
      <c r="S1459" t="s">
        <v>84</v>
      </c>
      <c r="T1459" t="s">
        <v>556</v>
      </c>
      <c r="U1459" t="s">
        <v>31</v>
      </c>
      <c r="V1459" t="s">
        <v>35</v>
      </c>
      <c r="W1459" t="s">
        <v>557</v>
      </c>
      <c r="X1459" s="9">
        <v>797.94399999999996</v>
      </c>
      <c r="Y1459">
        <v>4</v>
      </c>
      <c r="Z1459" s="12">
        <v>0.3</v>
      </c>
      <c r="AA1459" s="9">
        <v>-56.996000000000002</v>
      </c>
      <c r="AB1459" t="str">
        <f>IF(AND(SalesData[[#This Row],[Profit]]=0,SalesData[[#This Row],[Sales]]&gt;0),"Zero-Profit Order","OK")</f>
        <v>OK</v>
      </c>
      <c r="AC1459" s="9">
        <f>IFERROR(SalesData[[#This Row],[Profit]]/SalesData[[#This Row],[Sales]],0)</f>
        <v>-7.1428571428571438E-2</v>
      </c>
      <c r="AE1459"/>
    </row>
    <row r="1460" spans="1:31" x14ac:dyDescent="0.25">
      <c r="A1460">
        <v>1311</v>
      </c>
      <c r="B1460" t="s">
        <v>1163</v>
      </c>
      <c r="C1460" s="2">
        <v>43366</v>
      </c>
      <c r="D1460" s="13">
        <v>42542</v>
      </c>
      <c r="E1460" s="8">
        <f>IF(SalesData[[#This Row],[Ship Date]]&lt;SalesData[[#This Row],[Order Date]], SalesData[[#This Row],[Ship Date]], SalesData[[#This Row],[Order Date]])</f>
        <v>42542</v>
      </c>
      <c r="F1460" s="8">
        <f>IF(SalesData[[#This Row],[Ship Date]]&lt;SalesData[[#This Row],[Order Date]], SalesData[[#This Row],[Order Date]], SalesData[[#This Row],[Ship Date]])</f>
        <v>43366</v>
      </c>
      <c r="G1460" s="11">
        <f>SalesData[[#This Row],[Shipdate fixed]] - SalesData[[#This Row],[Orderdate fixed]]</f>
        <v>824</v>
      </c>
      <c r="H1460" s="11">
        <f>YEAR(SalesData[[#This Row],[Orderdate fixed]])</f>
        <v>2016</v>
      </c>
      <c r="I1460" s="11" t="str">
        <f>"Q"&amp;ROUNDUP(MONTH(SalesData[[#This Row],[Orderdate fixed]])/3,0)</f>
        <v>Q2</v>
      </c>
      <c r="J1460" s="8" t="str">
        <f>TEXT(SalesData[[#This Row],[Orderdate fixed]],"mmm")</f>
        <v>Jun</v>
      </c>
      <c r="K1460" t="s">
        <v>78</v>
      </c>
      <c r="L1460" t="s">
        <v>1164</v>
      </c>
      <c r="M1460" s="14" t="s">
        <v>1165</v>
      </c>
      <c r="N1460" t="s">
        <v>25</v>
      </c>
      <c r="O1460" t="s">
        <v>26</v>
      </c>
      <c r="P1460" t="s">
        <v>1166</v>
      </c>
      <c r="Q1460" t="s">
        <v>50</v>
      </c>
      <c r="R1460" s="5">
        <v>91104</v>
      </c>
      <c r="S1460" t="s">
        <v>51</v>
      </c>
      <c r="T1460" t="s">
        <v>1167</v>
      </c>
      <c r="U1460" t="s">
        <v>31</v>
      </c>
      <c r="V1460" t="s">
        <v>35</v>
      </c>
      <c r="W1460" t="s">
        <v>1168</v>
      </c>
      <c r="X1460" s="9">
        <v>161.56800000000001</v>
      </c>
      <c r="Y1460">
        <v>2</v>
      </c>
      <c r="Z1460" s="12">
        <v>0.2</v>
      </c>
      <c r="AA1460" s="9">
        <v>-8.0784000000000002</v>
      </c>
      <c r="AB1460" t="str">
        <f>IF(AND(SalesData[[#This Row],[Profit]]=0,SalesData[[#This Row],[Sales]]&gt;0),"Zero-Profit Order","OK")</f>
        <v>OK</v>
      </c>
      <c r="AC1460" s="9">
        <f>IFERROR(SalesData[[#This Row],[Profit]]/SalesData[[#This Row],[Sales]],0)</f>
        <v>-4.9999999999999996E-2</v>
      </c>
      <c r="AE1460"/>
    </row>
    <row r="1461" spans="1:31" x14ac:dyDescent="0.25">
      <c r="A1461">
        <v>7880</v>
      </c>
      <c r="B1461" t="s">
        <v>3850</v>
      </c>
      <c r="C1461" s="2">
        <v>43335</v>
      </c>
      <c r="D1461" s="13">
        <v>42542</v>
      </c>
      <c r="E1461" s="8">
        <f>IF(SalesData[[#This Row],[Ship Date]]&lt;SalesData[[#This Row],[Order Date]], SalesData[[#This Row],[Ship Date]], SalesData[[#This Row],[Order Date]])</f>
        <v>42542</v>
      </c>
      <c r="F1461" s="8">
        <f>IF(SalesData[[#This Row],[Ship Date]]&lt;SalesData[[#This Row],[Order Date]], SalesData[[#This Row],[Order Date]], SalesData[[#This Row],[Ship Date]])</f>
        <v>43335</v>
      </c>
      <c r="G1461" s="11">
        <f>SalesData[[#This Row],[Shipdate fixed]] - SalesData[[#This Row],[Orderdate fixed]]</f>
        <v>793</v>
      </c>
      <c r="H1461" s="11">
        <f>YEAR(SalesData[[#This Row],[Orderdate fixed]])</f>
        <v>2016</v>
      </c>
      <c r="I1461" s="11" t="str">
        <f>"Q"&amp;ROUNDUP(MONTH(SalesData[[#This Row],[Orderdate fixed]])/3,0)</f>
        <v>Q2</v>
      </c>
      <c r="J1461" s="8" t="str">
        <f>TEXT(SalesData[[#This Row],[Orderdate fixed]],"mmm")</f>
        <v>Jun</v>
      </c>
      <c r="K1461" t="s">
        <v>38</v>
      </c>
      <c r="L1461" t="s">
        <v>3851</v>
      </c>
      <c r="M1461" s="14" t="s">
        <v>3852</v>
      </c>
      <c r="N1461" t="s">
        <v>81</v>
      </c>
      <c r="O1461" t="s">
        <v>26</v>
      </c>
      <c r="P1461" t="s">
        <v>60</v>
      </c>
      <c r="Q1461" t="s">
        <v>61</v>
      </c>
      <c r="R1461" s="5">
        <v>19140</v>
      </c>
      <c r="S1461" t="s">
        <v>62</v>
      </c>
      <c r="T1461" t="s">
        <v>2800</v>
      </c>
      <c r="U1461" t="s">
        <v>31</v>
      </c>
      <c r="V1461" t="s">
        <v>44</v>
      </c>
      <c r="W1461" t="s">
        <v>2801</v>
      </c>
      <c r="X1461" s="9">
        <v>337.17599999999999</v>
      </c>
      <c r="Y1461">
        <v>2</v>
      </c>
      <c r="Z1461" s="12">
        <v>0.4</v>
      </c>
      <c r="AA1461" s="9">
        <v>-118.0116</v>
      </c>
      <c r="AB1461" t="str">
        <f>IF(AND(SalesData[[#This Row],[Profit]]=0,SalesData[[#This Row],[Sales]]&gt;0),"Zero-Profit Order","OK")</f>
        <v>OK</v>
      </c>
      <c r="AC1461" s="9">
        <f>IFERROR(SalesData[[#This Row],[Profit]]/SalesData[[#This Row],[Sales]],0)</f>
        <v>-0.35000000000000003</v>
      </c>
      <c r="AE1461"/>
    </row>
    <row r="1462" spans="1:31" x14ac:dyDescent="0.25">
      <c r="A1462">
        <v>7106</v>
      </c>
      <c r="B1462" t="s">
        <v>3630</v>
      </c>
      <c r="C1462" s="2">
        <v>43361</v>
      </c>
      <c r="D1462" s="13">
        <v>42907</v>
      </c>
      <c r="E1462" s="8">
        <f>IF(SalesData[[#This Row],[Ship Date]]&lt;SalesData[[#This Row],[Order Date]], SalesData[[#This Row],[Ship Date]], SalesData[[#This Row],[Order Date]])</f>
        <v>42907</v>
      </c>
      <c r="F1462" s="8">
        <f>IF(SalesData[[#This Row],[Ship Date]]&lt;SalesData[[#This Row],[Order Date]], SalesData[[#This Row],[Order Date]], SalesData[[#This Row],[Ship Date]])</f>
        <v>43361</v>
      </c>
      <c r="G1462" s="11">
        <f>SalesData[[#This Row],[Shipdate fixed]] - SalesData[[#This Row],[Orderdate fixed]]</f>
        <v>454</v>
      </c>
      <c r="H1462" s="11">
        <f>YEAR(SalesData[[#This Row],[Orderdate fixed]])</f>
        <v>2017</v>
      </c>
      <c r="I1462" s="11" t="str">
        <f>"Q"&amp;ROUNDUP(MONTH(SalesData[[#This Row],[Orderdate fixed]])/3,0)</f>
        <v>Q2</v>
      </c>
      <c r="J1462" s="8" t="str">
        <f>TEXT(SalesData[[#This Row],[Orderdate fixed]],"mmm")</f>
        <v>Jun</v>
      </c>
      <c r="K1462" t="s">
        <v>22</v>
      </c>
      <c r="L1462" t="s">
        <v>1510</v>
      </c>
      <c r="M1462" s="14" t="s">
        <v>1511</v>
      </c>
      <c r="N1462" t="s">
        <v>81</v>
      </c>
      <c r="O1462" t="s">
        <v>26</v>
      </c>
      <c r="P1462" t="s">
        <v>214</v>
      </c>
      <c r="Q1462" t="s">
        <v>215</v>
      </c>
      <c r="R1462" s="5">
        <v>43055</v>
      </c>
      <c r="S1462" t="s">
        <v>62</v>
      </c>
      <c r="T1462" t="s">
        <v>1943</v>
      </c>
      <c r="U1462" t="s">
        <v>31</v>
      </c>
      <c r="V1462" t="s">
        <v>53</v>
      </c>
      <c r="W1462" t="s">
        <v>1944</v>
      </c>
      <c r="X1462" s="9">
        <v>38.783999999999999</v>
      </c>
      <c r="Y1462">
        <v>3</v>
      </c>
      <c r="Z1462" s="12">
        <v>0.2</v>
      </c>
      <c r="AA1462" s="9">
        <v>7.2720000000000002</v>
      </c>
      <c r="AB1462" t="str">
        <f>IF(AND(SalesData[[#This Row],[Profit]]=0,SalesData[[#This Row],[Sales]]&gt;0),"Zero-Profit Order","OK")</f>
        <v>OK</v>
      </c>
      <c r="AC1462" s="9">
        <f>IFERROR(SalesData[[#This Row],[Profit]]/SalesData[[#This Row],[Sales]],0)</f>
        <v>0.1875</v>
      </c>
      <c r="AE1462"/>
    </row>
    <row r="1463" spans="1:31" x14ac:dyDescent="0.25">
      <c r="A1463">
        <v>6779</v>
      </c>
      <c r="B1463" t="s">
        <v>3550</v>
      </c>
      <c r="C1463" s="2">
        <v>42032</v>
      </c>
      <c r="D1463" s="13">
        <v>42591</v>
      </c>
      <c r="E1463" s="8">
        <f>IF(SalesData[[#This Row],[Ship Date]]&lt;SalesData[[#This Row],[Order Date]], SalesData[[#This Row],[Ship Date]], SalesData[[#This Row],[Order Date]])</f>
        <v>42032</v>
      </c>
      <c r="F1463" s="8">
        <f>IF(SalesData[[#This Row],[Ship Date]]&lt;SalesData[[#This Row],[Order Date]], SalesData[[#This Row],[Order Date]], SalesData[[#This Row],[Ship Date]])</f>
        <v>42591</v>
      </c>
      <c r="G1463" s="11">
        <f>SalesData[[#This Row],[Shipdate fixed]] - SalesData[[#This Row],[Orderdate fixed]]</f>
        <v>559</v>
      </c>
      <c r="H1463" s="11">
        <f>YEAR(SalesData[[#This Row],[Orderdate fixed]])</f>
        <v>2015</v>
      </c>
      <c r="I1463" s="11" t="str">
        <f>"Q"&amp;ROUNDUP(MONTH(SalesData[[#This Row],[Orderdate fixed]])/3,0)</f>
        <v>Q1</v>
      </c>
      <c r="J1463" s="8" t="str">
        <f>TEXT(SalesData[[#This Row],[Orderdate fixed]],"mmm")</f>
        <v>Jan</v>
      </c>
      <c r="K1463" t="s">
        <v>22</v>
      </c>
      <c r="L1463" t="s">
        <v>2016</v>
      </c>
      <c r="M1463" s="14" t="s">
        <v>2017</v>
      </c>
      <c r="N1463" t="s">
        <v>25</v>
      </c>
      <c r="O1463" t="s">
        <v>26</v>
      </c>
      <c r="P1463" t="s">
        <v>2735</v>
      </c>
      <c r="Q1463" t="s">
        <v>1070</v>
      </c>
      <c r="R1463" s="5">
        <v>21215</v>
      </c>
      <c r="S1463" t="s">
        <v>62</v>
      </c>
      <c r="T1463" t="s">
        <v>1457</v>
      </c>
      <c r="U1463" t="s">
        <v>31</v>
      </c>
      <c r="V1463" t="s">
        <v>32</v>
      </c>
      <c r="W1463" t="s">
        <v>1458</v>
      </c>
      <c r="X1463" s="9">
        <v>344.94</v>
      </c>
      <c r="Y1463">
        <v>3</v>
      </c>
      <c r="Z1463" s="12">
        <v>0</v>
      </c>
      <c r="AA1463" s="9">
        <v>31.044599999999999</v>
      </c>
      <c r="AB1463" t="str">
        <f>IF(AND(SalesData[[#This Row],[Profit]]=0,SalesData[[#This Row],[Sales]]&gt;0),"Zero-Profit Order","OK")</f>
        <v>OK</v>
      </c>
      <c r="AC1463" s="9">
        <f>IFERROR(SalesData[[#This Row],[Profit]]/SalesData[[#This Row],[Sales]],0)</f>
        <v>0.09</v>
      </c>
      <c r="AE1463"/>
    </row>
    <row r="1464" spans="1:31" x14ac:dyDescent="0.25">
      <c r="A1464">
        <v>1012</v>
      </c>
      <c r="B1464" t="s">
        <v>950</v>
      </c>
      <c r="C1464" s="2">
        <v>43354</v>
      </c>
      <c r="D1464" s="13">
        <v>42907</v>
      </c>
      <c r="E1464" s="8">
        <f>IF(SalesData[[#This Row],[Ship Date]]&lt;SalesData[[#This Row],[Order Date]], SalesData[[#This Row],[Ship Date]], SalesData[[#This Row],[Order Date]])</f>
        <v>42907</v>
      </c>
      <c r="F1464" s="8">
        <f>IF(SalesData[[#This Row],[Ship Date]]&lt;SalesData[[#This Row],[Order Date]], SalesData[[#This Row],[Order Date]], SalesData[[#This Row],[Ship Date]])</f>
        <v>43354</v>
      </c>
      <c r="G1464" s="11">
        <f>SalesData[[#This Row],[Shipdate fixed]] - SalesData[[#This Row],[Orderdate fixed]]</f>
        <v>447</v>
      </c>
      <c r="H1464" s="11">
        <f>YEAR(SalesData[[#This Row],[Orderdate fixed]])</f>
        <v>2017</v>
      </c>
      <c r="I1464" s="11" t="str">
        <f>"Q"&amp;ROUNDUP(MONTH(SalesData[[#This Row],[Orderdate fixed]])/3,0)</f>
        <v>Q2</v>
      </c>
      <c r="J1464" s="8" t="str">
        <f>TEXT(SalesData[[#This Row],[Orderdate fixed]],"mmm")</f>
        <v>Jun</v>
      </c>
      <c r="K1464" t="s">
        <v>22</v>
      </c>
      <c r="L1464" t="s">
        <v>193</v>
      </c>
      <c r="M1464" s="14" t="s">
        <v>194</v>
      </c>
      <c r="N1464" t="s">
        <v>25</v>
      </c>
      <c r="O1464" t="s">
        <v>26</v>
      </c>
      <c r="P1464" t="s">
        <v>951</v>
      </c>
      <c r="Q1464" t="s">
        <v>177</v>
      </c>
      <c r="R1464" s="5">
        <v>98502</v>
      </c>
      <c r="S1464" t="s">
        <v>51</v>
      </c>
      <c r="T1464" t="s">
        <v>75</v>
      </c>
      <c r="U1464" t="s">
        <v>31</v>
      </c>
      <c r="V1464" t="s">
        <v>53</v>
      </c>
      <c r="W1464" t="s">
        <v>76</v>
      </c>
      <c r="X1464" s="9">
        <v>155.25</v>
      </c>
      <c r="Y1464">
        <v>3</v>
      </c>
      <c r="Z1464" s="12">
        <v>0</v>
      </c>
      <c r="AA1464" s="9">
        <v>46.575000000000003</v>
      </c>
      <c r="AB1464" t="str">
        <f>IF(AND(SalesData[[#This Row],[Profit]]=0,SalesData[[#This Row],[Sales]]&gt;0),"Zero-Profit Order","OK")</f>
        <v>OK</v>
      </c>
      <c r="AC1464" s="9">
        <f>IFERROR(SalesData[[#This Row],[Profit]]/SalesData[[#This Row],[Sales]],0)</f>
        <v>0.30000000000000004</v>
      </c>
      <c r="AE1464"/>
    </row>
    <row r="1465" spans="1:31" x14ac:dyDescent="0.25">
      <c r="A1465">
        <v>830</v>
      </c>
      <c r="B1465" t="s">
        <v>834</v>
      </c>
      <c r="C1465" s="2">
        <v>43347</v>
      </c>
      <c r="D1465" s="13">
        <v>42907</v>
      </c>
      <c r="E1465" s="8">
        <f>IF(SalesData[[#This Row],[Ship Date]]&lt;SalesData[[#This Row],[Order Date]], SalesData[[#This Row],[Ship Date]], SalesData[[#This Row],[Order Date]])</f>
        <v>42907</v>
      </c>
      <c r="F1465" s="8">
        <f>IF(SalesData[[#This Row],[Ship Date]]&lt;SalesData[[#This Row],[Order Date]], SalesData[[#This Row],[Order Date]], SalesData[[#This Row],[Ship Date]])</f>
        <v>43347</v>
      </c>
      <c r="G1465" s="11">
        <f>SalesData[[#This Row],[Shipdate fixed]] - SalesData[[#This Row],[Orderdate fixed]]</f>
        <v>440</v>
      </c>
      <c r="H1465" s="11">
        <f>YEAR(SalesData[[#This Row],[Orderdate fixed]])</f>
        <v>2017</v>
      </c>
      <c r="I1465" s="11" t="str">
        <f>"Q"&amp;ROUNDUP(MONTH(SalesData[[#This Row],[Orderdate fixed]])/3,0)</f>
        <v>Q2</v>
      </c>
      <c r="J1465" s="8" t="str">
        <f>TEXT(SalesData[[#This Row],[Orderdate fixed]],"mmm")</f>
        <v>Jun</v>
      </c>
      <c r="K1465" t="s">
        <v>22</v>
      </c>
      <c r="L1465" t="s">
        <v>125</v>
      </c>
      <c r="M1465" s="14" t="s">
        <v>126</v>
      </c>
      <c r="N1465" t="s">
        <v>25</v>
      </c>
      <c r="O1465" t="s">
        <v>26</v>
      </c>
      <c r="P1465" t="s">
        <v>835</v>
      </c>
      <c r="Q1465" t="s">
        <v>28</v>
      </c>
      <c r="R1465" s="5">
        <v>41042</v>
      </c>
      <c r="S1465" t="s">
        <v>29</v>
      </c>
      <c r="T1465" t="s">
        <v>836</v>
      </c>
      <c r="U1465" t="s">
        <v>31</v>
      </c>
      <c r="V1465" t="s">
        <v>35</v>
      </c>
      <c r="W1465" t="s">
        <v>837</v>
      </c>
      <c r="X1465" s="9">
        <v>301.95999999999998</v>
      </c>
      <c r="Y1465">
        <v>2</v>
      </c>
      <c r="Z1465" s="12">
        <v>0</v>
      </c>
      <c r="AA1465" s="9">
        <v>90.587999999999994</v>
      </c>
      <c r="AB1465" t="str">
        <f>IF(AND(SalesData[[#This Row],[Profit]]=0,SalesData[[#This Row],[Sales]]&gt;0),"Zero-Profit Order","OK")</f>
        <v>OK</v>
      </c>
      <c r="AC1465" s="9">
        <f>IFERROR(SalesData[[#This Row],[Profit]]/SalesData[[#This Row],[Sales]],0)</f>
        <v>0.3</v>
      </c>
      <c r="AE1465"/>
    </row>
    <row r="1466" spans="1:31" x14ac:dyDescent="0.25">
      <c r="A1466">
        <v>3145</v>
      </c>
      <c r="B1466" t="s">
        <v>2310</v>
      </c>
      <c r="C1466" s="2">
        <v>42090</v>
      </c>
      <c r="D1466" s="13">
        <v>42683</v>
      </c>
      <c r="E1466" s="8">
        <f>IF(SalesData[[#This Row],[Ship Date]]&lt;SalesData[[#This Row],[Order Date]], SalesData[[#This Row],[Ship Date]], SalesData[[#This Row],[Order Date]])</f>
        <v>42090</v>
      </c>
      <c r="F1466" s="8">
        <f>IF(SalesData[[#This Row],[Ship Date]]&lt;SalesData[[#This Row],[Order Date]], SalesData[[#This Row],[Order Date]], SalesData[[#This Row],[Ship Date]])</f>
        <v>42683</v>
      </c>
      <c r="G1466" s="11">
        <f>SalesData[[#This Row],[Shipdate fixed]] - SalesData[[#This Row],[Orderdate fixed]]</f>
        <v>593</v>
      </c>
      <c r="H1466" s="11">
        <f>YEAR(SalesData[[#This Row],[Orderdate fixed]])</f>
        <v>2015</v>
      </c>
      <c r="I1466" s="11" t="str">
        <f>"Q"&amp;ROUNDUP(MONTH(SalesData[[#This Row],[Orderdate fixed]])/3,0)</f>
        <v>Q1</v>
      </c>
      <c r="J1466" s="8" t="str">
        <f>TEXT(SalesData[[#This Row],[Orderdate fixed]],"mmm")</f>
        <v>Mar</v>
      </c>
      <c r="K1466" t="s">
        <v>38</v>
      </c>
      <c r="L1466" t="s">
        <v>661</v>
      </c>
      <c r="M1466" s="14" t="s">
        <v>662</v>
      </c>
      <c r="N1466" t="s">
        <v>81</v>
      </c>
      <c r="O1466" t="s">
        <v>26</v>
      </c>
      <c r="P1466" t="s">
        <v>2311</v>
      </c>
      <c r="Q1466" t="s">
        <v>83</v>
      </c>
      <c r="R1466" s="5">
        <v>78745</v>
      </c>
      <c r="S1466" t="s">
        <v>84</v>
      </c>
      <c r="T1466" t="s">
        <v>571</v>
      </c>
      <c r="U1466" t="s">
        <v>31</v>
      </c>
      <c r="V1466" t="s">
        <v>35</v>
      </c>
      <c r="W1466" t="s">
        <v>572</v>
      </c>
      <c r="X1466" s="9">
        <v>347.80200000000002</v>
      </c>
      <c r="Y1466">
        <v>7</v>
      </c>
      <c r="Z1466" s="12">
        <v>0.3</v>
      </c>
      <c r="AA1466" s="9">
        <v>-24.843</v>
      </c>
      <c r="AB1466" t="str">
        <f>IF(AND(SalesData[[#This Row],[Profit]]=0,SalesData[[#This Row],[Sales]]&gt;0),"Zero-Profit Order","OK")</f>
        <v>OK</v>
      </c>
      <c r="AC1466" s="9">
        <f>IFERROR(SalesData[[#This Row],[Profit]]/SalesData[[#This Row],[Sales]],0)</f>
        <v>-7.1428571428571425E-2</v>
      </c>
      <c r="AE1466"/>
    </row>
    <row r="1467" spans="1:31" x14ac:dyDescent="0.25">
      <c r="A1467">
        <v>7368</v>
      </c>
      <c r="B1467" t="s">
        <v>3717</v>
      </c>
      <c r="C1467" s="2">
        <v>42824</v>
      </c>
      <c r="D1467" s="13">
        <v>42472</v>
      </c>
      <c r="E1467" s="8">
        <f>IF(SalesData[[#This Row],[Ship Date]]&lt;SalesData[[#This Row],[Order Date]], SalesData[[#This Row],[Ship Date]], SalesData[[#This Row],[Order Date]])</f>
        <v>42472</v>
      </c>
      <c r="F1467" s="8">
        <f>IF(SalesData[[#This Row],[Ship Date]]&lt;SalesData[[#This Row],[Order Date]], SalesData[[#This Row],[Order Date]], SalesData[[#This Row],[Ship Date]])</f>
        <v>42824</v>
      </c>
      <c r="G1467" s="11">
        <f>SalesData[[#This Row],[Shipdate fixed]] - SalesData[[#This Row],[Orderdate fixed]]</f>
        <v>352</v>
      </c>
      <c r="H1467" s="11">
        <f>YEAR(SalesData[[#This Row],[Orderdate fixed]])</f>
        <v>2016</v>
      </c>
      <c r="I1467" s="11" t="str">
        <f>"Q"&amp;ROUNDUP(MONTH(SalesData[[#This Row],[Orderdate fixed]])/3,0)</f>
        <v>Q2</v>
      </c>
      <c r="J1467" s="8" t="str">
        <f>TEXT(SalesData[[#This Row],[Orderdate fixed]],"mmm")</f>
        <v>Apr</v>
      </c>
      <c r="K1467" t="s">
        <v>38</v>
      </c>
      <c r="L1467" t="s">
        <v>269</v>
      </c>
      <c r="M1467" s="14" t="s">
        <v>270</v>
      </c>
      <c r="N1467" t="s">
        <v>81</v>
      </c>
      <c r="O1467" t="s">
        <v>26</v>
      </c>
      <c r="P1467" t="s">
        <v>60</v>
      </c>
      <c r="Q1467" t="s">
        <v>61</v>
      </c>
      <c r="R1467" s="5">
        <v>19140</v>
      </c>
      <c r="S1467" t="s">
        <v>62</v>
      </c>
      <c r="T1467" t="s">
        <v>571</v>
      </c>
      <c r="U1467" t="s">
        <v>31</v>
      </c>
      <c r="V1467" t="s">
        <v>35</v>
      </c>
      <c r="W1467" t="s">
        <v>572</v>
      </c>
      <c r="X1467" s="9">
        <v>347.80200000000002</v>
      </c>
      <c r="Y1467">
        <v>7</v>
      </c>
      <c r="Z1467" s="12">
        <v>0.3</v>
      </c>
      <c r="AA1467" s="9">
        <v>-24.843</v>
      </c>
      <c r="AB1467" t="str">
        <f>IF(AND(SalesData[[#This Row],[Profit]]=0,SalesData[[#This Row],[Sales]]&gt;0),"Zero-Profit Order","OK")</f>
        <v>OK</v>
      </c>
      <c r="AC1467" s="9">
        <f>IFERROR(SalesData[[#This Row],[Profit]]/SalesData[[#This Row],[Sales]],0)</f>
        <v>-7.1428571428571425E-2</v>
      </c>
      <c r="AE1467"/>
    </row>
    <row r="1468" spans="1:31" x14ac:dyDescent="0.25">
      <c r="A1468">
        <v>7105</v>
      </c>
      <c r="B1468" t="s">
        <v>3630</v>
      </c>
      <c r="C1468" s="2">
        <v>43360</v>
      </c>
      <c r="D1468" s="13">
        <v>42907</v>
      </c>
      <c r="E1468" s="8">
        <f>IF(SalesData[[#This Row],[Ship Date]]&lt;SalesData[[#This Row],[Order Date]], SalesData[[#This Row],[Ship Date]], SalesData[[#This Row],[Order Date]])</f>
        <v>42907</v>
      </c>
      <c r="F1468" s="8">
        <f>IF(SalesData[[#This Row],[Ship Date]]&lt;SalesData[[#This Row],[Order Date]], SalesData[[#This Row],[Order Date]], SalesData[[#This Row],[Ship Date]])</f>
        <v>43360</v>
      </c>
      <c r="G1468" s="11">
        <f>SalesData[[#This Row],[Shipdate fixed]] - SalesData[[#This Row],[Orderdate fixed]]</f>
        <v>453</v>
      </c>
      <c r="H1468" s="11">
        <f>YEAR(SalesData[[#This Row],[Orderdate fixed]])</f>
        <v>2017</v>
      </c>
      <c r="I1468" s="11" t="str">
        <f>"Q"&amp;ROUNDUP(MONTH(SalesData[[#This Row],[Orderdate fixed]])/3,0)</f>
        <v>Q2</v>
      </c>
      <c r="J1468" s="8" t="str">
        <f>TEXT(SalesData[[#This Row],[Orderdate fixed]],"mmm")</f>
        <v>Jun</v>
      </c>
      <c r="K1468" t="s">
        <v>22</v>
      </c>
      <c r="L1468" t="s">
        <v>1510</v>
      </c>
      <c r="M1468" s="14" t="s">
        <v>1511</v>
      </c>
      <c r="N1468" t="s">
        <v>81</v>
      </c>
      <c r="O1468" t="s">
        <v>26</v>
      </c>
      <c r="P1468" t="s">
        <v>214</v>
      </c>
      <c r="Q1468" t="s">
        <v>215</v>
      </c>
      <c r="R1468" s="5">
        <v>43055</v>
      </c>
      <c r="S1468" t="s">
        <v>62</v>
      </c>
      <c r="T1468" t="s">
        <v>402</v>
      </c>
      <c r="U1468" t="s">
        <v>31</v>
      </c>
      <c r="V1468" t="s">
        <v>35</v>
      </c>
      <c r="W1468" t="s">
        <v>403</v>
      </c>
      <c r="X1468" s="9">
        <v>760.11599999999999</v>
      </c>
      <c r="Y1468">
        <v>6</v>
      </c>
      <c r="Z1468" s="12">
        <v>0.3</v>
      </c>
      <c r="AA1468" s="9">
        <v>-43.435200000000002</v>
      </c>
      <c r="AB1468" t="str">
        <f>IF(AND(SalesData[[#This Row],[Profit]]=0,SalesData[[#This Row],[Sales]]&gt;0),"Zero-Profit Order","OK")</f>
        <v>OK</v>
      </c>
      <c r="AC1468" s="9">
        <f>IFERROR(SalesData[[#This Row],[Profit]]/SalesData[[#This Row],[Sales]],0)</f>
        <v>-5.7142857142857148E-2</v>
      </c>
      <c r="AE1468"/>
    </row>
    <row r="1469" spans="1:31" x14ac:dyDescent="0.25">
      <c r="A1469">
        <v>2496</v>
      </c>
      <c r="B1469" t="s">
        <v>1910</v>
      </c>
      <c r="C1469" s="2">
        <v>43344</v>
      </c>
      <c r="D1469" s="13">
        <v>41812</v>
      </c>
      <c r="E1469" s="8">
        <f>IF(SalesData[[#This Row],[Ship Date]]&lt;SalesData[[#This Row],[Order Date]], SalesData[[#This Row],[Ship Date]], SalesData[[#This Row],[Order Date]])</f>
        <v>41812</v>
      </c>
      <c r="F1469" s="8">
        <f>IF(SalesData[[#This Row],[Ship Date]]&lt;SalesData[[#This Row],[Order Date]], SalesData[[#This Row],[Order Date]], SalesData[[#This Row],[Ship Date]])</f>
        <v>43344</v>
      </c>
      <c r="G1469" s="11">
        <f>SalesData[[#This Row],[Shipdate fixed]] - SalesData[[#This Row],[Orderdate fixed]]</f>
        <v>1532</v>
      </c>
      <c r="H1469" s="11">
        <f>YEAR(SalesData[[#This Row],[Orderdate fixed]])</f>
        <v>2014</v>
      </c>
      <c r="I1469" s="11" t="str">
        <f>"Q"&amp;ROUNDUP(MONTH(SalesData[[#This Row],[Orderdate fixed]])/3,0)</f>
        <v>Q2</v>
      </c>
      <c r="J1469" s="8" t="str">
        <f>TEXT(SalesData[[#This Row],[Orderdate fixed]],"mmm")</f>
        <v>Jun</v>
      </c>
      <c r="K1469" t="s">
        <v>38</v>
      </c>
      <c r="L1469" t="s">
        <v>1911</v>
      </c>
      <c r="M1469" s="14" t="s">
        <v>1912</v>
      </c>
      <c r="N1469" t="s">
        <v>25</v>
      </c>
      <c r="O1469" t="s">
        <v>26</v>
      </c>
      <c r="P1469" t="s">
        <v>1913</v>
      </c>
      <c r="Q1469" t="s">
        <v>100</v>
      </c>
      <c r="R1469" s="5">
        <v>46544</v>
      </c>
      <c r="S1469" t="s">
        <v>84</v>
      </c>
      <c r="T1469" t="s">
        <v>491</v>
      </c>
      <c r="U1469" t="s">
        <v>31</v>
      </c>
      <c r="V1469" t="s">
        <v>35</v>
      </c>
      <c r="W1469" t="s">
        <v>492</v>
      </c>
      <c r="X1469" s="9">
        <v>647.84</v>
      </c>
      <c r="Y1469">
        <v>8</v>
      </c>
      <c r="Z1469" s="12">
        <v>0</v>
      </c>
      <c r="AA1469" s="9">
        <v>32.392000000000003</v>
      </c>
      <c r="AB1469" t="str">
        <f>IF(AND(SalesData[[#This Row],[Profit]]=0,SalesData[[#This Row],[Sales]]&gt;0),"Zero-Profit Order","OK")</f>
        <v>OK</v>
      </c>
      <c r="AC1469" s="9">
        <f>IFERROR(SalesData[[#This Row],[Profit]]/SalesData[[#This Row],[Sales]],0)</f>
        <v>0.05</v>
      </c>
      <c r="AE1469"/>
    </row>
    <row r="1470" spans="1:31" x14ac:dyDescent="0.25">
      <c r="A1470">
        <v>690</v>
      </c>
      <c r="B1470" t="s">
        <v>693</v>
      </c>
      <c r="C1470" s="2">
        <v>43368</v>
      </c>
      <c r="D1470" s="13">
        <v>41813</v>
      </c>
      <c r="E1470" s="8">
        <f>IF(SalesData[[#This Row],[Ship Date]]&lt;SalesData[[#This Row],[Order Date]], SalesData[[#This Row],[Ship Date]], SalesData[[#This Row],[Order Date]])</f>
        <v>41813</v>
      </c>
      <c r="F1470" s="8">
        <f>IF(SalesData[[#This Row],[Ship Date]]&lt;SalesData[[#This Row],[Order Date]], SalesData[[#This Row],[Order Date]], SalesData[[#This Row],[Ship Date]])</f>
        <v>43368</v>
      </c>
      <c r="G1470" s="11">
        <f>SalesData[[#This Row],[Shipdate fixed]] - SalesData[[#This Row],[Orderdate fixed]]</f>
        <v>1555</v>
      </c>
      <c r="H1470" s="11">
        <f>YEAR(SalesData[[#This Row],[Orderdate fixed]])</f>
        <v>2014</v>
      </c>
      <c r="I1470" s="11" t="str">
        <f>"Q"&amp;ROUNDUP(MONTH(SalesData[[#This Row],[Orderdate fixed]])/3,0)</f>
        <v>Q2</v>
      </c>
      <c r="J1470" s="8" t="str">
        <f>TEXT(SalesData[[#This Row],[Orderdate fixed]],"mmm")</f>
        <v>Jun</v>
      </c>
      <c r="K1470" t="s">
        <v>22</v>
      </c>
      <c r="L1470" t="s">
        <v>694</v>
      </c>
      <c r="M1470" s="14" t="s">
        <v>695</v>
      </c>
      <c r="N1470" t="s">
        <v>25</v>
      </c>
      <c r="O1470" t="s">
        <v>26</v>
      </c>
      <c r="P1470" t="s">
        <v>696</v>
      </c>
      <c r="Q1470" t="s">
        <v>697</v>
      </c>
      <c r="R1470" s="5">
        <v>22980</v>
      </c>
      <c r="S1470" t="s">
        <v>29</v>
      </c>
      <c r="T1470" t="s">
        <v>698</v>
      </c>
      <c r="U1470" t="s">
        <v>31</v>
      </c>
      <c r="V1470" t="s">
        <v>53</v>
      </c>
      <c r="W1470" t="s">
        <v>699</v>
      </c>
      <c r="X1470" s="9">
        <v>104.01</v>
      </c>
      <c r="Y1470">
        <v>1</v>
      </c>
      <c r="Z1470" s="12">
        <v>0</v>
      </c>
      <c r="AA1470" s="9">
        <v>14.561400000000001</v>
      </c>
      <c r="AB1470" t="str">
        <f>IF(AND(SalesData[[#This Row],[Profit]]=0,SalesData[[#This Row],[Sales]]&gt;0),"Zero-Profit Order","OK")</f>
        <v>OK</v>
      </c>
      <c r="AC1470" s="9">
        <f>IFERROR(SalesData[[#This Row],[Profit]]/SalesData[[#This Row],[Sales]],0)</f>
        <v>0.14000000000000001</v>
      </c>
      <c r="AE1470"/>
    </row>
    <row r="1471" spans="1:31" x14ac:dyDescent="0.25">
      <c r="A1471">
        <v>4449</v>
      </c>
      <c r="B1471" t="s">
        <v>2802</v>
      </c>
      <c r="C1471" s="2">
        <v>43359</v>
      </c>
      <c r="D1471" s="13">
        <v>42178</v>
      </c>
      <c r="E1471" s="8">
        <f>IF(SalesData[[#This Row],[Ship Date]]&lt;SalesData[[#This Row],[Order Date]], SalesData[[#This Row],[Ship Date]], SalesData[[#This Row],[Order Date]])</f>
        <v>42178</v>
      </c>
      <c r="F1471" s="8">
        <f>IF(SalesData[[#This Row],[Ship Date]]&lt;SalesData[[#This Row],[Order Date]], SalesData[[#This Row],[Order Date]], SalesData[[#This Row],[Ship Date]])</f>
        <v>43359</v>
      </c>
      <c r="G1471" s="11">
        <f>SalesData[[#This Row],[Shipdate fixed]] - SalesData[[#This Row],[Orderdate fixed]]</f>
        <v>1181</v>
      </c>
      <c r="H1471" s="11">
        <f>YEAR(SalesData[[#This Row],[Orderdate fixed]])</f>
        <v>2015</v>
      </c>
      <c r="I1471" s="11" t="str">
        <f>"Q"&amp;ROUNDUP(MONTH(SalesData[[#This Row],[Orderdate fixed]])/3,0)</f>
        <v>Q2</v>
      </c>
      <c r="J1471" s="8" t="str">
        <f>TEXT(SalesData[[#This Row],[Orderdate fixed]],"mmm")</f>
        <v>Jun</v>
      </c>
      <c r="K1471" t="s">
        <v>38</v>
      </c>
      <c r="L1471" t="s">
        <v>308</v>
      </c>
      <c r="M1471" s="14" t="s">
        <v>309</v>
      </c>
      <c r="N1471" t="s">
        <v>25</v>
      </c>
      <c r="O1471" t="s">
        <v>26</v>
      </c>
      <c r="P1471" t="s">
        <v>49</v>
      </c>
      <c r="Q1471" t="s">
        <v>50</v>
      </c>
      <c r="R1471" s="5">
        <v>90032</v>
      </c>
      <c r="S1471" t="s">
        <v>51</v>
      </c>
      <c r="T1471" t="s">
        <v>658</v>
      </c>
      <c r="U1471" t="s">
        <v>31</v>
      </c>
      <c r="V1471" t="s">
        <v>53</v>
      </c>
      <c r="W1471" t="s">
        <v>659</v>
      </c>
      <c r="X1471" s="9">
        <v>12.56</v>
      </c>
      <c r="Y1471">
        <v>2</v>
      </c>
      <c r="Z1471" s="12">
        <v>0</v>
      </c>
      <c r="AA1471" s="9">
        <v>4.0191999999999997</v>
      </c>
      <c r="AB1471" t="str">
        <f>IF(AND(SalesData[[#This Row],[Profit]]=0,SalesData[[#This Row],[Sales]]&gt;0),"Zero-Profit Order","OK")</f>
        <v>OK</v>
      </c>
      <c r="AC1471" s="9">
        <f>IFERROR(SalesData[[#This Row],[Profit]]/SalesData[[#This Row],[Sales]],0)</f>
        <v>0.31999999999999995</v>
      </c>
      <c r="AE1471"/>
    </row>
    <row r="1472" spans="1:31" x14ac:dyDescent="0.25">
      <c r="A1472">
        <v>2042</v>
      </c>
      <c r="B1472" t="s">
        <v>1631</v>
      </c>
      <c r="C1472" s="2">
        <v>43356</v>
      </c>
      <c r="D1472" s="13">
        <v>42178</v>
      </c>
      <c r="E1472" s="8">
        <f>IF(SalesData[[#This Row],[Ship Date]]&lt;SalesData[[#This Row],[Order Date]], SalesData[[#This Row],[Ship Date]], SalesData[[#This Row],[Order Date]])</f>
        <v>42178</v>
      </c>
      <c r="F1472" s="8">
        <f>IF(SalesData[[#This Row],[Ship Date]]&lt;SalesData[[#This Row],[Order Date]], SalesData[[#This Row],[Order Date]], SalesData[[#This Row],[Ship Date]])</f>
        <v>43356</v>
      </c>
      <c r="G1472" s="11">
        <f>SalesData[[#This Row],[Shipdate fixed]] - SalesData[[#This Row],[Orderdate fixed]]</f>
        <v>1178</v>
      </c>
      <c r="H1472" s="11">
        <f>YEAR(SalesData[[#This Row],[Orderdate fixed]])</f>
        <v>2015</v>
      </c>
      <c r="I1472" s="11" t="str">
        <f>"Q"&amp;ROUNDUP(MONTH(SalesData[[#This Row],[Orderdate fixed]])/3,0)</f>
        <v>Q2</v>
      </c>
      <c r="J1472" s="8" t="str">
        <f>TEXT(SalesData[[#This Row],[Orderdate fixed]],"mmm")</f>
        <v>Jun</v>
      </c>
      <c r="K1472" t="s">
        <v>38</v>
      </c>
      <c r="L1472" t="s">
        <v>1632</v>
      </c>
      <c r="M1472" s="14" t="s">
        <v>1633</v>
      </c>
      <c r="N1472" t="s">
        <v>90</v>
      </c>
      <c r="O1472" t="s">
        <v>26</v>
      </c>
      <c r="P1472" t="s">
        <v>1360</v>
      </c>
      <c r="Q1472" t="s">
        <v>501</v>
      </c>
      <c r="R1472" s="5">
        <v>85345</v>
      </c>
      <c r="S1472" t="s">
        <v>51</v>
      </c>
      <c r="T1472" t="s">
        <v>1523</v>
      </c>
      <c r="U1472" t="s">
        <v>31</v>
      </c>
      <c r="V1472" t="s">
        <v>53</v>
      </c>
      <c r="W1472" t="s">
        <v>1524</v>
      </c>
      <c r="X1472" s="9">
        <v>75.36</v>
      </c>
      <c r="Y1472">
        <v>5</v>
      </c>
      <c r="Z1472" s="12">
        <v>0.2</v>
      </c>
      <c r="AA1472" s="9">
        <v>20.724</v>
      </c>
      <c r="AB1472" t="str">
        <f>IF(AND(SalesData[[#This Row],[Profit]]=0,SalesData[[#This Row],[Sales]]&gt;0),"Zero-Profit Order","OK")</f>
        <v>OK</v>
      </c>
      <c r="AC1472" s="9">
        <f>IFERROR(SalesData[[#This Row],[Profit]]/SalesData[[#This Row],[Sales]],0)</f>
        <v>0.27500000000000002</v>
      </c>
      <c r="AE1472"/>
    </row>
    <row r="1473" spans="1:31" x14ac:dyDescent="0.25">
      <c r="A1473">
        <v>3911</v>
      </c>
      <c r="B1473" t="s">
        <v>2600</v>
      </c>
      <c r="C1473" s="2">
        <v>41873</v>
      </c>
      <c r="D1473" s="13">
        <v>42281</v>
      </c>
      <c r="E1473" s="8">
        <f>IF(SalesData[[#This Row],[Ship Date]]&lt;SalesData[[#This Row],[Order Date]], SalesData[[#This Row],[Ship Date]], SalesData[[#This Row],[Order Date]])</f>
        <v>41873</v>
      </c>
      <c r="F1473" s="8">
        <f>IF(SalesData[[#This Row],[Ship Date]]&lt;SalesData[[#This Row],[Order Date]], SalesData[[#This Row],[Order Date]], SalesData[[#This Row],[Ship Date]])</f>
        <v>42281</v>
      </c>
      <c r="G1473" s="11">
        <f>SalesData[[#This Row],[Shipdate fixed]] - SalesData[[#This Row],[Orderdate fixed]]</f>
        <v>408</v>
      </c>
      <c r="H1473" s="11">
        <f>YEAR(SalesData[[#This Row],[Orderdate fixed]])</f>
        <v>2014</v>
      </c>
      <c r="I1473" s="11" t="str">
        <f>"Q"&amp;ROUNDUP(MONTH(SalesData[[#This Row],[Orderdate fixed]])/3,0)</f>
        <v>Q3</v>
      </c>
      <c r="J1473" s="8" t="str">
        <f>TEXT(SalesData[[#This Row],[Orderdate fixed]],"mmm")</f>
        <v>Aug</v>
      </c>
      <c r="K1473" t="s">
        <v>38</v>
      </c>
      <c r="L1473" t="s">
        <v>2601</v>
      </c>
      <c r="M1473" s="14" t="s">
        <v>2602</v>
      </c>
      <c r="N1473" t="s">
        <v>90</v>
      </c>
      <c r="O1473" t="s">
        <v>26</v>
      </c>
      <c r="P1473" t="s">
        <v>60</v>
      </c>
      <c r="Q1473" t="s">
        <v>61</v>
      </c>
      <c r="R1473" s="5">
        <v>19143</v>
      </c>
      <c r="S1473" t="s">
        <v>62</v>
      </c>
      <c r="T1473" t="s">
        <v>2603</v>
      </c>
      <c r="U1473" t="s">
        <v>31</v>
      </c>
      <c r="V1473" t="s">
        <v>32</v>
      </c>
      <c r="W1473" t="s">
        <v>2604</v>
      </c>
      <c r="X1473" s="9">
        <v>352.45</v>
      </c>
      <c r="Y1473">
        <v>5</v>
      </c>
      <c r="Z1473" s="12">
        <v>0.5</v>
      </c>
      <c r="AA1473" s="9">
        <v>-211.47</v>
      </c>
      <c r="AB1473" t="str">
        <f>IF(AND(SalesData[[#This Row],[Profit]]=0,SalesData[[#This Row],[Sales]]&gt;0),"Zero-Profit Order","OK")</f>
        <v>OK</v>
      </c>
      <c r="AC1473" s="9">
        <f>IFERROR(SalesData[[#This Row],[Profit]]/SalesData[[#This Row],[Sales]],0)</f>
        <v>-0.6</v>
      </c>
      <c r="AE1473"/>
    </row>
    <row r="1474" spans="1:31" x14ac:dyDescent="0.25">
      <c r="A1474">
        <v>8610</v>
      </c>
      <c r="B1474" t="s">
        <v>4055</v>
      </c>
      <c r="C1474" s="2">
        <v>41683</v>
      </c>
      <c r="D1474" s="13">
        <v>41888</v>
      </c>
      <c r="E1474" s="8">
        <f>IF(SalesData[[#This Row],[Ship Date]]&lt;SalesData[[#This Row],[Order Date]], SalesData[[#This Row],[Ship Date]], SalesData[[#This Row],[Order Date]])</f>
        <v>41683</v>
      </c>
      <c r="F1474" s="8">
        <f>IF(SalesData[[#This Row],[Ship Date]]&lt;SalesData[[#This Row],[Order Date]], SalesData[[#This Row],[Order Date]], SalesData[[#This Row],[Ship Date]])</f>
        <v>41888</v>
      </c>
      <c r="G1474" s="11">
        <f>SalesData[[#This Row],[Shipdate fixed]] - SalesData[[#This Row],[Orderdate fixed]]</f>
        <v>205</v>
      </c>
      <c r="H1474" s="11">
        <f>YEAR(SalesData[[#This Row],[Orderdate fixed]])</f>
        <v>2014</v>
      </c>
      <c r="I1474" s="11" t="str">
        <f>"Q"&amp;ROUNDUP(MONTH(SalesData[[#This Row],[Orderdate fixed]])/3,0)</f>
        <v>Q1</v>
      </c>
      <c r="J1474" s="8" t="str">
        <f>TEXT(SalesData[[#This Row],[Orderdate fixed]],"mmm")</f>
        <v>Feb</v>
      </c>
      <c r="K1474" t="s">
        <v>38</v>
      </c>
      <c r="L1474" t="s">
        <v>1753</v>
      </c>
      <c r="M1474" s="14" t="s">
        <v>1754</v>
      </c>
      <c r="N1474" t="s">
        <v>25</v>
      </c>
      <c r="O1474" t="s">
        <v>26</v>
      </c>
      <c r="P1474" t="s">
        <v>158</v>
      </c>
      <c r="Q1474" t="s">
        <v>109</v>
      </c>
      <c r="R1474" s="5">
        <v>10035</v>
      </c>
      <c r="S1474" t="s">
        <v>62</v>
      </c>
      <c r="T1474" t="s">
        <v>717</v>
      </c>
      <c r="U1474" t="s">
        <v>31</v>
      </c>
      <c r="V1474" t="s">
        <v>32</v>
      </c>
      <c r="W1474" t="s">
        <v>718</v>
      </c>
      <c r="X1474" s="9">
        <v>353.56799999999998</v>
      </c>
      <c r="Y1474">
        <v>2</v>
      </c>
      <c r="Z1474" s="12">
        <v>0.2</v>
      </c>
      <c r="AA1474" s="9">
        <v>-44.195999999999998</v>
      </c>
      <c r="AB1474" t="str">
        <f>IF(AND(SalesData[[#This Row],[Profit]]=0,SalesData[[#This Row],[Sales]]&gt;0),"Zero-Profit Order","OK")</f>
        <v>OK</v>
      </c>
      <c r="AC1474" s="9">
        <f>IFERROR(SalesData[[#This Row],[Profit]]/SalesData[[#This Row],[Sales]],0)</f>
        <v>-0.125</v>
      </c>
      <c r="AE1474"/>
    </row>
    <row r="1475" spans="1:31" x14ac:dyDescent="0.25">
      <c r="A1475">
        <v>9604</v>
      </c>
      <c r="B1475" t="s">
        <v>4304</v>
      </c>
      <c r="C1475" s="2">
        <v>43353</v>
      </c>
      <c r="D1475" s="13">
        <v>42544</v>
      </c>
      <c r="E1475" s="8">
        <f>IF(SalesData[[#This Row],[Ship Date]]&lt;SalesData[[#This Row],[Order Date]], SalesData[[#This Row],[Ship Date]], SalesData[[#This Row],[Order Date]])</f>
        <v>42544</v>
      </c>
      <c r="F1475" s="8">
        <f>IF(SalesData[[#This Row],[Ship Date]]&lt;SalesData[[#This Row],[Order Date]], SalesData[[#This Row],[Order Date]], SalesData[[#This Row],[Ship Date]])</f>
        <v>43353</v>
      </c>
      <c r="G1475" s="11">
        <f>SalesData[[#This Row],[Shipdate fixed]] - SalesData[[#This Row],[Orderdate fixed]]</f>
        <v>809</v>
      </c>
      <c r="H1475" s="11">
        <f>YEAR(SalesData[[#This Row],[Orderdate fixed]])</f>
        <v>2016</v>
      </c>
      <c r="I1475" s="11" t="str">
        <f>"Q"&amp;ROUNDUP(MONTH(SalesData[[#This Row],[Orderdate fixed]])/3,0)</f>
        <v>Q2</v>
      </c>
      <c r="J1475" s="8" t="str">
        <f>TEXT(SalesData[[#This Row],[Orderdate fixed]],"mmm")</f>
        <v>Jun</v>
      </c>
      <c r="K1475" t="s">
        <v>38</v>
      </c>
      <c r="L1475" t="s">
        <v>2105</v>
      </c>
      <c r="M1475" s="14" t="s">
        <v>2106</v>
      </c>
      <c r="N1475" t="s">
        <v>81</v>
      </c>
      <c r="O1475" t="s">
        <v>26</v>
      </c>
      <c r="P1475" t="s">
        <v>875</v>
      </c>
      <c r="Q1475" t="s">
        <v>109</v>
      </c>
      <c r="R1475" s="5">
        <v>14609</v>
      </c>
      <c r="S1475" t="s">
        <v>62</v>
      </c>
      <c r="T1475" t="s">
        <v>1309</v>
      </c>
      <c r="U1475" t="s">
        <v>31</v>
      </c>
      <c r="V1475" t="s">
        <v>44</v>
      </c>
      <c r="W1475" t="s">
        <v>1310</v>
      </c>
      <c r="X1475" s="9">
        <v>376.86599999999999</v>
      </c>
      <c r="Y1475">
        <v>3</v>
      </c>
      <c r="Z1475" s="12">
        <v>0.4</v>
      </c>
      <c r="AA1475" s="9">
        <v>-213.5574</v>
      </c>
      <c r="AB1475" t="str">
        <f>IF(AND(SalesData[[#This Row],[Profit]]=0,SalesData[[#This Row],[Sales]]&gt;0),"Zero-Profit Order","OK")</f>
        <v>OK</v>
      </c>
      <c r="AC1475" s="9">
        <f>IFERROR(SalesData[[#This Row],[Profit]]/SalesData[[#This Row],[Sales]],0)</f>
        <v>-0.56666666666666665</v>
      </c>
      <c r="AE1475"/>
    </row>
    <row r="1476" spans="1:31" x14ac:dyDescent="0.25">
      <c r="A1476">
        <v>6151</v>
      </c>
      <c r="B1476" t="s">
        <v>3369</v>
      </c>
      <c r="C1476" s="2">
        <v>42128</v>
      </c>
      <c r="D1476" s="13">
        <v>42678</v>
      </c>
      <c r="E1476" s="8">
        <f>IF(SalesData[[#This Row],[Ship Date]]&lt;SalesData[[#This Row],[Order Date]], SalesData[[#This Row],[Ship Date]], SalesData[[#This Row],[Order Date]])</f>
        <v>42128</v>
      </c>
      <c r="F1476" s="8">
        <f>IF(SalesData[[#This Row],[Ship Date]]&lt;SalesData[[#This Row],[Order Date]], SalesData[[#This Row],[Order Date]], SalesData[[#This Row],[Ship Date]])</f>
        <v>42678</v>
      </c>
      <c r="G1476" s="11">
        <f>SalesData[[#This Row],[Shipdate fixed]] - SalesData[[#This Row],[Orderdate fixed]]</f>
        <v>550</v>
      </c>
      <c r="H1476" s="11">
        <f>YEAR(SalesData[[#This Row],[Orderdate fixed]])</f>
        <v>2015</v>
      </c>
      <c r="I1476" s="11" t="str">
        <f>"Q"&amp;ROUNDUP(MONTH(SalesData[[#This Row],[Orderdate fixed]])/3,0)</f>
        <v>Q2</v>
      </c>
      <c r="J1476" s="8" t="str">
        <f>TEXT(SalesData[[#This Row],[Orderdate fixed]],"mmm")</f>
        <v>May</v>
      </c>
      <c r="K1476" t="s">
        <v>78</v>
      </c>
      <c r="L1476" t="s">
        <v>1470</v>
      </c>
      <c r="M1476" s="14" t="s">
        <v>1471</v>
      </c>
      <c r="N1476" t="s">
        <v>25</v>
      </c>
      <c r="O1476" t="s">
        <v>26</v>
      </c>
      <c r="P1476" t="s">
        <v>329</v>
      </c>
      <c r="Q1476" t="s">
        <v>648</v>
      </c>
      <c r="R1476" s="5">
        <v>31907</v>
      </c>
      <c r="S1476" t="s">
        <v>29</v>
      </c>
      <c r="T1476" t="s">
        <v>2460</v>
      </c>
      <c r="U1476" t="s">
        <v>31</v>
      </c>
      <c r="V1476" t="s">
        <v>32</v>
      </c>
      <c r="W1476" t="s">
        <v>2461</v>
      </c>
      <c r="X1476" s="9">
        <v>354.9</v>
      </c>
      <c r="Y1476">
        <v>5</v>
      </c>
      <c r="Z1476" s="12">
        <v>0</v>
      </c>
      <c r="AA1476" s="9">
        <v>88.724999999999994</v>
      </c>
      <c r="AB1476" t="str">
        <f>IF(AND(SalesData[[#This Row],[Profit]]=0,SalesData[[#This Row],[Sales]]&gt;0),"Zero-Profit Order","OK")</f>
        <v>OK</v>
      </c>
      <c r="AC1476" s="9">
        <f>IFERROR(SalesData[[#This Row],[Profit]]/SalesData[[#This Row],[Sales]],0)</f>
        <v>0.25</v>
      </c>
      <c r="AE1476"/>
    </row>
    <row r="1477" spans="1:31" x14ac:dyDescent="0.25">
      <c r="A1477">
        <v>8333</v>
      </c>
      <c r="B1477" t="s">
        <v>3982</v>
      </c>
      <c r="C1477" s="2">
        <v>42150</v>
      </c>
      <c r="D1477" s="13">
        <v>42707</v>
      </c>
      <c r="E1477" s="8">
        <f>IF(SalesData[[#This Row],[Ship Date]]&lt;SalesData[[#This Row],[Order Date]], SalesData[[#This Row],[Ship Date]], SalesData[[#This Row],[Order Date]])</f>
        <v>42150</v>
      </c>
      <c r="F1477" s="8">
        <f>IF(SalesData[[#This Row],[Ship Date]]&lt;SalesData[[#This Row],[Order Date]], SalesData[[#This Row],[Order Date]], SalesData[[#This Row],[Ship Date]])</f>
        <v>42707</v>
      </c>
      <c r="G1477" s="11">
        <f>SalesData[[#This Row],[Shipdate fixed]] - SalesData[[#This Row],[Orderdate fixed]]</f>
        <v>557</v>
      </c>
      <c r="H1477" s="11">
        <f>YEAR(SalesData[[#This Row],[Orderdate fixed]])</f>
        <v>2015</v>
      </c>
      <c r="I1477" s="11" t="str">
        <f>"Q"&amp;ROUNDUP(MONTH(SalesData[[#This Row],[Orderdate fixed]])/3,0)</f>
        <v>Q2</v>
      </c>
      <c r="J1477" s="8" t="str">
        <f>TEXT(SalesData[[#This Row],[Orderdate fixed]],"mmm")</f>
        <v>May</v>
      </c>
      <c r="K1477" t="s">
        <v>78</v>
      </c>
      <c r="L1477" t="s">
        <v>3561</v>
      </c>
      <c r="M1477" s="14" t="s">
        <v>3562</v>
      </c>
      <c r="N1477" t="s">
        <v>25</v>
      </c>
      <c r="O1477" t="s">
        <v>26</v>
      </c>
      <c r="P1477" t="s">
        <v>3983</v>
      </c>
      <c r="Q1477" t="s">
        <v>415</v>
      </c>
      <c r="R1477" s="5">
        <v>1810</v>
      </c>
      <c r="S1477" t="s">
        <v>62</v>
      </c>
      <c r="T1477" t="s">
        <v>571</v>
      </c>
      <c r="U1477" t="s">
        <v>31</v>
      </c>
      <c r="V1477" t="s">
        <v>35</v>
      </c>
      <c r="W1477" t="s">
        <v>572</v>
      </c>
      <c r="X1477" s="9">
        <v>354.9</v>
      </c>
      <c r="Y1477">
        <v>5</v>
      </c>
      <c r="Z1477" s="12">
        <v>0</v>
      </c>
      <c r="AA1477" s="9">
        <v>88.724999999999994</v>
      </c>
      <c r="AB1477" t="str">
        <f>IF(AND(SalesData[[#This Row],[Profit]]=0,SalesData[[#This Row],[Sales]]&gt;0),"Zero-Profit Order","OK")</f>
        <v>OK</v>
      </c>
      <c r="AC1477" s="9">
        <f>IFERROR(SalesData[[#This Row],[Profit]]/SalesData[[#This Row],[Sales]],0)</f>
        <v>0.25</v>
      </c>
      <c r="AE1477"/>
    </row>
    <row r="1478" spans="1:31" x14ac:dyDescent="0.25">
      <c r="A1478">
        <v>5671</v>
      </c>
      <c r="B1478" t="s">
        <v>3216</v>
      </c>
      <c r="C1478" s="2">
        <v>41934</v>
      </c>
      <c r="D1478" s="13">
        <v>42314</v>
      </c>
      <c r="E1478" s="8">
        <f>IF(SalesData[[#This Row],[Ship Date]]&lt;SalesData[[#This Row],[Order Date]], SalesData[[#This Row],[Ship Date]], SalesData[[#This Row],[Order Date]])</f>
        <v>41934</v>
      </c>
      <c r="F1478" s="8">
        <f>IF(SalesData[[#This Row],[Ship Date]]&lt;SalesData[[#This Row],[Order Date]], SalesData[[#This Row],[Order Date]], SalesData[[#This Row],[Ship Date]])</f>
        <v>42314</v>
      </c>
      <c r="G1478" s="11">
        <f>SalesData[[#This Row],[Shipdate fixed]] - SalesData[[#This Row],[Orderdate fixed]]</f>
        <v>380</v>
      </c>
      <c r="H1478" s="11">
        <f>YEAR(SalesData[[#This Row],[Orderdate fixed]])</f>
        <v>2014</v>
      </c>
      <c r="I1478" s="11" t="str">
        <f>"Q"&amp;ROUNDUP(MONTH(SalesData[[#This Row],[Orderdate fixed]])/3,0)</f>
        <v>Q4</v>
      </c>
      <c r="J1478" s="8" t="str">
        <f>TEXT(SalesData[[#This Row],[Orderdate fixed]],"mmm")</f>
        <v>Oct</v>
      </c>
      <c r="K1478" t="s">
        <v>22</v>
      </c>
      <c r="L1478" t="s">
        <v>3217</v>
      </c>
      <c r="M1478" s="14" t="s">
        <v>3218</v>
      </c>
      <c r="N1478" t="s">
        <v>25</v>
      </c>
      <c r="O1478" t="s">
        <v>26</v>
      </c>
      <c r="P1478" t="s">
        <v>3219</v>
      </c>
      <c r="Q1478" t="s">
        <v>2261</v>
      </c>
      <c r="R1478" s="5">
        <v>83201</v>
      </c>
      <c r="S1478" t="s">
        <v>51</v>
      </c>
      <c r="T1478" t="s">
        <v>3138</v>
      </c>
      <c r="U1478" t="s">
        <v>31</v>
      </c>
      <c r="V1478" t="s">
        <v>53</v>
      </c>
      <c r="W1478" t="s">
        <v>3139</v>
      </c>
      <c r="X1478" s="9">
        <v>355.36</v>
      </c>
      <c r="Y1478">
        <v>4</v>
      </c>
      <c r="Z1478" s="12">
        <v>0</v>
      </c>
      <c r="AA1478" s="9">
        <v>92.393600000000006</v>
      </c>
      <c r="AB1478" t="str">
        <f>IF(AND(SalesData[[#This Row],[Profit]]=0,SalesData[[#This Row],[Sales]]&gt;0),"Zero-Profit Order","OK")</f>
        <v>OK</v>
      </c>
      <c r="AC1478" s="9">
        <f>IFERROR(SalesData[[#This Row],[Profit]]/SalesData[[#This Row],[Sales]],0)</f>
        <v>0.26</v>
      </c>
      <c r="AE1478"/>
    </row>
    <row r="1479" spans="1:31" x14ac:dyDescent="0.25">
      <c r="A1479">
        <v>5751</v>
      </c>
      <c r="B1479" t="s">
        <v>3239</v>
      </c>
      <c r="C1479" s="2">
        <v>43311</v>
      </c>
      <c r="D1479" s="13">
        <v>41765</v>
      </c>
      <c r="E1479" s="8">
        <f>IF(SalesData[[#This Row],[Ship Date]]&lt;SalesData[[#This Row],[Order Date]], SalesData[[#This Row],[Ship Date]], SalesData[[#This Row],[Order Date]])</f>
        <v>41765</v>
      </c>
      <c r="F1479" s="8">
        <f>IF(SalesData[[#This Row],[Ship Date]]&lt;SalesData[[#This Row],[Order Date]], SalesData[[#This Row],[Order Date]], SalesData[[#This Row],[Ship Date]])</f>
        <v>43311</v>
      </c>
      <c r="G1479" s="11">
        <f>SalesData[[#This Row],[Shipdate fixed]] - SalesData[[#This Row],[Orderdate fixed]]</f>
        <v>1546</v>
      </c>
      <c r="H1479" s="11">
        <f>YEAR(SalesData[[#This Row],[Orderdate fixed]])</f>
        <v>2014</v>
      </c>
      <c r="I1479" s="11" t="str">
        <f>"Q"&amp;ROUNDUP(MONTH(SalesData[[#This Row],[Orderdate fixed]])/3,0)</f>
        <v>Q2</v>
      </c>
      <c r="J1479" s="8" t="str">
        <f>TEXT(SalesData[[#This Row],[Orderdate fixed]],"mmm")</f>
        <v>May</v>
      </c>
      <c r="K1479" t="s">
        <v>38</v>
      </c>
      <c r="L1479" t="s">
        <v>2993</v>
      </c>
      <c r="M1479" s="14" t="s">
        <v>2994</v>
      </c>
      <c r="N1479" t="s">
        <v>25</v>
      </c>
      <c r="O1479" t="s">
        <v>26</v>
      </c>
      <c r="P1479" t="s">
        <v>3240</v>
      </c>
      <c r="Q1479" t="s">
        <v>121</v>
      </c>
      <c r="R1479" s="5">
        <v>60089</v>
      </c>
      <c r="S1479" t="s">
        <v>84</v>
      </c>
      <c r="T1479" t="s">
        <v>55</v>
      </c>
      <c r="U1479" t="s">
        <v>31</v>
      </c>
      <c r="V1479" t="s">
        <v>44</v>
      </c>
      <c r="W1479" t="s">
        <v>56</v>
      </c>
      <c r="X1479" s="9">
        <v>355.45499999999998</v>
      </c>
      <c r="Y1479">
        <v>3</v>
      </c>
      <c r="Z1479" s="12">
        <v>0.5</v>
      </c>
      <c r="AA1479" s="9">
        <v>-184.8366</v>
      </c>
      <c r="AB1479" t="str">
        <f>IF(AND(SalesData[[#This Row],[Profit]]=0,SalesData[[#This Row],[Sales]]&gt;0),"Zero-Profit Order","OK")</f>
        <v>OK</v>
      </c>
      <c r="AC1479" s="9">
        <f>IFERROR(SalesData[[#This Row],[Profit]]/SalesData[[#This Row],[Sales]],0)</f>
        <v>-0.52</v>
      </c>
      <c r="AE1479"/>
    </row>
    <row r="1480" spans="1:31" x14ac:dyDescent="0.25">
      <c r="A1480">
        <v>6664</v>
      </c>
      <c r="B1480" t="s">
        <v>3519</v>
      </c>
      <c r="C1480" s="2">
        <v>42616</v>
      </c>
      <c r="D1480" s="13">
        <v>42746</v>
      </c>
      <c r="E1480" s="8">
        <f>IF(SalesData[[#This Row],[Ship Date]]&lt;SalesData[[#This Row],[Order Date]], SalesData[[#This Row],[Ship Date]], SalesData[[#This Row],[Order Date]])</f>
        <v>42616</v>
      </c>
      <c r="F1480" s="8">
        <f>IF(SalesData[[#This Row],[Ship Date]]&lt;SalesData[[#This Row],[Order Date]], SalesData[[#This Row],[Order Date]], SalesData[[#This Row],[Ship Date]])</f>
        <v>42746</v>
      </c>
      <c r="G1480" s="11">
        <f>SalesData[[#This Row],[Shipdate fixed]] - SalesData[[#This Row],[Orderdate fixed]]</f>
        <v>130</v>
      </c>
      <c r="H1480" s="11">
        <f>YEAR(SalesData[[#This Row],[Orderdate fixed]])</f>
        <v>2016</v>
      </c>
      <c r="I1480" s="11" t="str">
        <f>"Q"&amp;ROUNDUP(MONTH(SalesData[[#This Row],[Orderdate fixed]])/3,0)</f>
        <v>Q3</v>
      </c>
      <c r="J1480" s="8" t="str">
        <f>TEXT(SalesData[[#This Row],[Orderdate fixed]],"mmm")</f>
        <v>Sep</v>
      </c>
      <c r="K1480" t="s">
        <v>38</v>
      </c>
      <c r="L1480" t="s">
        <v>591</v>
      </c>
      <c r="M1480" s="14" t="s">
        <v>592</v>
      </c>
      <c r="N1480" t="s">
        <v>25</v>
      </c>
      <c r="O1480" t="s">
        <v>26</v>
      </c>
      <c r="P1480" t="s">
        <v>3520</v>
      </c>
      <c r="Q1480" t="s">
        <v>697</v>
      </c>
      <c r="R1480" s="5">
        <v>23464</v>
      </c>
      <c r="S1480" t="s">
        <v>29</v>
      </c>
      <c r="T1480" t="s">
        <v>888</v>
      </c>
      <c r="U1480" t="s">
        <v>31</v>
      </c>
      <c r="V1480" t="s">
        <v>44</v>
      </c>
      <c r="W1480" t="s">
        <v>889</v>
      </c>
      <c r="X1480" s="9">
        <v>356.85</v>
      </c>
      <c r="Y1480">
        <v>5</v>
      </c>
      <c r="Z1480" s="12">
        <v>0</v>
      </c>
      <c r="AA1480" s="9">
        <v>60.664499999999997</v>
      </c>
      <c r="AB1480" t="str">
        <f>IF(AND(SalesData[[#This Row],[Profit]]=0,SalesData[[#This Row],[Sales]]&gt;0),"Zero-Profit Order","OK")</f>
        <v>OK</v>
      </c>
      <c r="AC1480" s="9">
        <f>IFERROR(SalesData[[#This Row],[Profit]]/SalesData[[#This Row],[Sales]],0)</f>
        <v>0.16999999999999998</v>
      </c>
      <c r="AE1480"/>
    </row>
    <row r="1481" spans="1:31" x14ac:dyDescent="0.25">
      <c r="A1481">
        <v>9855</v>
      </c>
      <c r="B1481" t="s">
        <v>4355</v>
      </c>
      <c r="C1481" s="2">
        <v>43362</v>
      </c>
      <c r="D1481" s="13">
        <v>42909</v>
      </c>
      <c r="E1481" s="8">
        <f>IF(SalesData[[#This Row],[Ship Date]]&lt;SalesData[[#This Row],[Order Date]], SalesData[[#This Row],[Ship Date]], SalesData[[#This Row],[Order Date]])</f>
        <v>42909</v>
      </c>
      <c r="F1481" s="8">
        <f>IF(SalesData[[#This Row],[Ship Date]]&lt;SalesData[[#This Row],[Order Date]], SalesData[[#This Row],[Order Date]], SalesData[[#This Row],[Ship Date]])</f>
        <v>43362</v>
      </c>
      <c r="G1481" s="11">
        <f>SalesData[[#This Row],[Shipdate fixed]] - SalesData[[#This Row],[Orderdate fixed]]</f>
        <v>453</v>
      </c>
      <c r="H1481" s="11">
        <f>YEAR(SalesData[[#This Row],[Orderdate fixed]])</f>
        <v>2017</v>
      </c>
      <c r="I1481" s="11" t="str">
        <f>"Q"&amp;ROUNDUP(MONTH(SalesData[[#This Row],[Orderdate fixed]])/3,0)</f>
        <v>Q2</v>
      </c>
      <c r="J1481" s="8" t="str">
        <f>TEXT(SalesData[[#This Row],[Orderdate fixed]],"mmm")</f>
        <v>Jun</v>
      </c>
      <c r="K1481" t="s">
        <v>38</v>
      </c>
      <c r="L1481" t="s">
        <v>2683</v>
      </c>
      <c r="M1481" s="14" t="s">
        <v>2684</v>
      </c>
      <c r="N1481" t="s">
        <v>25</v>
      </c>
      <c r="O1481" t="s">
        <v>26</v>
      </c>
      <c r="P1481" t="s">
        <v>310</v>
      </c>
      <c r="Q1481" t="s">
        <v>50</v>
      </c>
      <c r="R1481" s="5">
        <v>94109</v>
      </c>
      <c r="S1481" t="s">
        <v>51</v>
      </c>
      <c r="T1481" t="s">
        <v>2595</v>
      </c>
      <c r="U1481" t="s">
        <v>31</v>
      </c>
      <c r="V1481" t="s">
        <v>53</v>
      </c>
      <c r="W1481" t="s">
        <v>2596</v>
      </c>
      <c r="X1481" s="9">
        <v>50.32</v>
      </c>
      <c r="Y1481">
        <v>4</v>
      </c>
      <c r="Z1481" s="12">
        <v>0</v>
      </c>
      <c r="AA1481" s="9">
        <v>21.134399999999999</v>
      </c>
      <c r="AB1481" t="str">
        <f>IF(AND(SalesData[[#This Row],[Profit]]=0,SalesData[[#This Row],[Sales]]&gt;0),"Zero-Profit Order","OK")</f>
        <v>OK</v>
      </c>
      <c r="AC1481" s="9">
        <f>IFERROR(SalesData[[#This Row],[Profit]]/SalesData[[#This Row],[Sales]],0)</f>
        <v>0.42</v>
      </c>
      <c r="AE1481"/>
    </row>
    <row r="1482" spans="1:31" x14ac:dyDescent="0.25">
      <c r="A1482">
        <v>4496</v>
      </c>
      <c r="B1482" t="s">
        <v>2820</v>
      </c>
      <c r="C1482" s="2">
        <v>43358</v>
      </c>
      <c r="D1482" s="13">
        <v>42909</v>
      </c>
      <c r="E1482" s="8">
        <f>IF(SalesData[[#This Row],[Ship Date]]&lt;SalesData[[#This Row],[Order Date]], SalesData[[#This Row],[Ship Date]], SalesData[[#This Row],[Order Date]])</f>
        <v>42909</v>
      </c>
      <c r="F1482" s="8">
        <f>IF(SalesData[[#This Row],[Ship Date]]&lt;SalesData[[#This Row],[Order Date]], SalesData[[#This Row],[Order Date]], SalesData[[#This Row],[Ship Date]])</f>
        <v>43358</v>
      </c>
      <c r="G1482" s="11">
        <f>SalesData[[#This Row],[Shipdate fixed]] - SalesData[[#This Row],[Orderdate fixed]]</f>
        <v>449</v>
      </c>
      <c r="H1482" s="11">
        <f>YEAR(SalesData[[#This Row],[Orderdate fixed]])</f>
        <v>2017</v>
      </c>
      <c r="I1482" s="11" t="str">
        <f>"Q"&amp;ROUNDUP(MONTH(SalesData[[#This Row],[Orderdate fixed]])/3,0)</f>
        <v>Q2</v>
      </c>
      <c r="J1482" s="8" t="str">
        <f>TEXT(SalesData[[#This Row],[Orderdate fixed]],"mmm")</f>
        <v>Jun</v>
      </c>
      <c r="K1482" t="s">
        <v>38</v>
      </c>
      <c r="L1482" t="s">
        <v>2821</v>
      </c>
      <c r="M1482" s="14" t="s">
        <v>2822</v>
      </c>
      <c r="N1482" t="s">
        <v>25</v>
      </c>
      <c r="O1482" t="s">
        <v>26</v>
      </c>
      <c r="P1482" t="s">
        <v>49</v>
      </c>
      <c r="Q1482" t="s">
        <v>50</v>
      </c>
      <c r="R1482" s="5">
        <v>90032</v>
      </c>
      <c r="S1482" t="s">
        <v>51</v>
      </c>
      <c r="T1482" t="s">
        <v>691</v>
      </c>
      <c r="U1482" t="s">
        <v>31</v>
      </c>
      <c r="V1482" t="s">
        <v>32</v>
      </c>
      <c r="W1482" t="s">
        <v>692</v>
      </c>
      <c r="X1482" s="9">
        <v>917.92349999999999</v>
      </c>
      <c r="Y1482">
        <v>9</v>
      </c>
      <c r="Z1482" s="12">
        <v>0.15</v>
      </c>
      <c r="AA1482" s="9">
        <v>75.593699999999998</v>
      </c>
      <c r="AB1482" t="str">
        <f>IF(AND(SalesData[[#This Row],[Profit]]=0,SalesData[[#This Row],[Sales]]&gt;0),"Zero-Profit Order","OK")</f>
        <v>OK</v>
      </c>
      <c r="AC1482" s="9">
        <f>IFERROR(SalesData[[#This Row],[Profit]]/SalesData[[#This Row],[Sales]],0)</f>
        <v>8.2352941176470587E-2</v>
      </c>
      <c r="AE1482"/>
    </row>
    <row r="1483" spans="1:31" x14ac:dyDescent="0.25">
      <c r="A1483">
        <v>3508</v>
      </c>
      <c r="B1483" t="s">
        <v>2456</v>
      </c>
      <c r="C1483" s="2">
        <v>43364</v>
      </c>
      <c r="D1483" s="13">
        <v>41814</v>
      </c>
      <c r="E1483" s="8">
        <f>IF(SalesData[[#This Row],[Ship Date]]&lt;SalesData[[#This Row],[Order Date]], SalesData[[#This Row],[Ship Date]], SalesData[[#This Row],[Order Date]])</f>
        <v>41814</v>
      </c>
      <c r="F1483" s="8">
        <f>IF(SalesData[[#This Row],[Ship Date]]&lt;SalesData[[#This Row],[Order Date]], SalesData[[#This Row],[Order Date]], SalesData[[#This Row],[Ship Date]])</f>
        <v>43364</v>
      </c>
      <c r="G1483" s="11">
        <f>SalesData[[#This Row],[Shipdate fixed]] - SalesData[[#This Row],[Orderdate fixed]]</f>
        <v>1550</v>
      </c>
      <c r="H1483" s="11">
        <f>YEAR(SalesData[[#This Row],[Orderdate fixed]])</f>
        <v>2014</v>
      </c>
      <c r="I1483" s="11" t="str">
        <f>"Q"&amp;ROUNDUP(MONTH(SalesData[[#This Row],[Orderdate fixed]])/3,0)</f>
        <v>Q2</v>
      </c>
      <c r="J1483" s="8" t="str">
        <f>TEXT(SalesData[[#This Row],[Orderdate fixed]],"mmm")</f>
        <v>Jun</v>
      </c>
      <c r="K1483" t="s">
        <v>38</v>
      </c>
      <c r="L1483" t="s">
        <v>2457</v>
      </c>
      <c r="M1483" s="14" t="s">
        <v>2458</v>
      </c>
      <c r="N1483" t="s">
        <v>25</v>
      </c>
      <c r="O1483" t="s">
        <v>26</v>
      </c>
      <c r="P1483" t="s">
        <v>2459</v>
      </c>
      <c r="Q1483" t="s">
        <v>83</v>
      </c>
      <c r="R1483" s="5">
        <v>75023</v>
      </c>
      <c r="S1483" t="s">
        <v>84</v>
      </c>
      <c r="T1483" t="s">
        <v>2460</v>
      </c>
      <c r="U1483" t="s">
        <v>31</v>
      </c>
      <c r="V1483" t="s">
        <v>32</v>
      </c>
      <c r="W1483" t="s">
        <v>2461</v>
      </c>
      <c r="X1483" s="9">
        <v>193.06559999999999</v>
      </c>
      <c r="Y1483">
        <v>4</v>
      </c>
      <c r="Z1483" s="12">
        <v>0.32</v>
      </c>
      <c r="AA1483" s="9">
        <v>-19.874400000000001</v>
      </c>
      <c r="AB1483" t="str">
        <f>IF(AND(SalesData[[#This Row],[Profit]]=0,SalesData[[#This Row],[Sales]]&gt;0),"Zero-Profit Order","OK")</f>
        <v>OK</v>
      </c>
      <c r="AC1483" s="9">
        <f>IFERROR(SalesData[[#This Row],[Profit]]/SalesData[[#This Row],[Sales]],0)</f>
        <v>-0.10294117647058824</v>
      </c>
      <c r="AE1483"/>
    </row>
    <row r="1484" spans="1:31" x14ac:dyDescent="0.25">
      <c r="A1484">
        <v>8713</v>
      </c>
      <c r="B1484" t="s">
        <v>4082</v>
      </c>
      <c r="C1484" s="2">
        <v>41851</v>
      </c>
      <c r="D1484" s="13">
        <v>42197</v>
      </c>
      <c r="E1484" s="8">
        <f>IF(SalesData[[#This Row],[Ship Date]]&lt;SalesData[[#This Row],[Order Date]], SalesData[[#This Row],[Ship Date]], SalesData[[#This Row],[Order Date]])</f>
        <v>41851</v>
      </c>
      <c r="F1484" s="8">
        <f>IF(SalesData[[#This Row],[Ship Date]]&lt;SalesData[[#This Row],[Order Date]], SalesData[[#This Row],[Order Date]], SalesData[[#This Row],[Ship Date]])</f>
        <v>42197</v>
      </c>
      <c r="G1484" s="11">
        <f>SalesData[[#This Row],[Shipdate fixed]] - SalesData[[#This Row],[Orderdate fixed]]</f>
        <v>346</v>
      </c>
      <c r="H1484" s="11">
        <f>YEAR(SalesData[[#This Row],[Orderdate fixed]])</f>
        <v>2014</v>
      </c>
      <c r="I1484" s="11" t="str">
        <f>"Q"&amp;ROUNDUP(MONTH(SalesData[[#This Row],[Orderdate fixed]])/3,0)</f>
        <v>Q3</v>
      </c>
      <c r="J1484" s="8" t="str">
        <f>TEXT(SalesData[[#This Row],[Orderdate fixed]],"mmm")</f>
        <v>Jul</v>
      </c>
      <c r="K1484" t="s">
        <v>38</v>
      </c>
      <c r="L1484" t="s">
        <v>1879</v>
      </c>
      <c r="M1484" s="14" t="s">
        <v>1880</v>
      </c>
      <c r="N1484" t="s">
        <v>25</v>
      </c>
      <c r="O1484" t="s">
        <v>26</v>
      </c>
      <c r="P1484" t="s">
        <v>310</v>
      </c>
      <c r="Q1484" t="s">
        <v>50</v>
      </c>
      <c r="R1484" s="5">
        <v>94110</v>
      </c>
      <c r="S1484" t="s">
        <v>51</v>
      </c>
      <c r="T1484" t="s">
        <v>1676</v>
      </c>
      <c r="U1484" t="s">
        <v>31</v>
      </c>
      <c r="V1484" t="s">
        <v>32</v>
      </c>
      <c r="W1484" t="s">
        <v>1895</v>
      </c>
      <c r="X1484" s="9">
        <v>359.49900000000002</v>
      </c>
      <c r="Y1484">
        <v>3</v>
      </c>
      <c r="Z1484" s="12">
        <v>0.15</v>
      </c>
      <c r="AA1484" s="9">
        <v>-29.605799999999999</v>
      </c>
      <c r="AB1484" t="str">
        <f>IF(AND(SalesData[[#This Row],[Profit]]=0,SalesData[[#This Row],[Sales]]&gt;0),"Zero-Profit Order","OK")</f>
        <v>OK</v>
      </c>
      <c r="AC1484" s="9">
        <f>IFERROR(SalesData[[#This Row],[Profit]]/SalesData[[#This Row],[Sales]],0)</f>
        <v>-8.2352941176470573E-2</v>
      </c>
      <c r="AE1484"/>
    </row>
    <row r="1485" spans="1:31" x14ac:dyDescent="0.25">
      <c r="A1485">
        <v>7749</v>
      </c>
      <c r="B1485" t="s">
        <v>3817</v>
      </c>
      <c r="C1485" s="2">
        <v>43357</v>
      </c>
      <c r="D1485" s="13">
        <v>42179</v>
      </c>
      <c r="E1485" s="8">
        <f>IF(SalesData[[#This Row],[Ship Date]]&lt;SalesData[[#This Row],[Order Date]], SalesData[[#This Row],[Ship Date]], SalesData[[#This Row],[Order Date]])</f>
        <v>42179</v>
      </c>
      <c r="F1485" s="8">
        <f>IF(SalesData[[#This Row],[Ship Date]]&lt;SalesData[[#This Row],[Order Date]], SalesData[[#This Row],[Order Date]], SalesData[[#This Row],[Ship Date]])</f>
        <v>43357</v>
      </c>
      <c r="G1485" s="11">
        <f>SalesData[[#This Row],[Shipdate fixed]] - SalesData[[#This Row],[Orderdate fixed]]</f>
        <v>1178</v>
      </c>
      <c r="H1485" s="11">
        <f>YEAR(SalesData[[#This Row],[Orderdate fixed]])</f>
        <v>2015</v>
      </c>
      <c r="I1485" s="11" t="str">
        <f>"Q"&amp;ROUNDUP(MONTH(SalesData[[#This Row],[Orderdate fixed]])/3,0)</f>
        <v>Q2</v>
      </c>
      <c r="J1485" s="8" t="str">
        <f>TEXT(SalesData[[#This Row],[Orderdate fixed]],"mmm")</f>
        <v>Jun</v>
      </c>
      <c r="K1485" t="s">
        <v>38</v>
      </c>
      <c r="L1485" t="s">
        <v>433</v>
      </c>
      <c r="M1485" s="14" t="s">
        <v>434</v>
      </c>
      <c r="N1485" t="s">
        <v>25</v>
      </c>
      <c r="O1485" t="s">
        <v>26</v>
      </c>
      <c r="P1485" t="s">
        <v>670</v>
      </c>
      <c r="Q1485" t="s">
        <v>697</v>
      </c>
      <c r="R1485" s="5">
        <v>22204</v>
      </c>
      <c r="S1485" t="s">
        <v>29</v>
      </c>
      <c r="T1485" t="s">
        <v>2299</v>
      </c>
      <c r="U1485" t="s">
        <v>31</v>
      </c>
      <c r="V1485" t="s">
        <v>53</v>
      </c>
      <c r="W1485" t="s">
        <v>2300</v>
      </c>
      <c r="X1485" s="9">
        <v>60.84</v>
      </c>
      <c r="Y1485">
        <v>3</v>
      </c>
      <c r="Z1485" s="12">
        <v>0</v>
      </c>
      <c r="AA1485" s="9">
        <v>19.468800000000002</v>
      </c>
      <c r="AB1485" t="str">
        <f>IF(AND(SalesData[[#This Row],[Profit]]=0,SalesData[[#This Row],[Sales]]&gt;0),"Zero-Profit Order","OK")</f>
        <v>OK</v>
      </c>
      <c r="AC1485" s="9">
        <f>IFERROR(SalesData[[#This Row],[Profit]]/SalesData[[#This Row],[Sales]],0)</f>
        <v>0.32</v>
      </c>
      <c r="AE1485"/>
    </row>
    <row r="1486" spans="1:31" x14ac:dyDescent="0.25">
      <c r="A1486">
        <v>2998</v>
      </c>
      <c r="B1486" t="s">
        <v>2215</v>
      </c>
      <c r="C1486" s="2">
        <v>43369</v>
      </c>
      <c r="D1486" s="13">
        <v>41815</v>
      </c>
      <c r="E1486" s="8">
        <f>IF(SalesData[[#This Row],[Ship Date]]&lt;SalesData[[#This Row],[Order Date]], SalesData[[#This Row],[Ship Date]], SalesData[[#This Row],[Order Date]])</f>
        <v>41815</v>
      </c>
      <c r="F1486" s="8">
        <f>IF(SalesData[[#This Row],[Ship Date]]&lt;SalesData[[#This Row],[Order Date]], SalesData[[#This Row],[Order Date]], SalesData[[#This Row],[Ship Date]])</f>
        <v>43369</v>
      </c>
      <c r="G1486" s="11">
        <f>SalesData[[#This Row],[Shipdate fixed]] - SalesData[[#This Row],[Orderdate fixed]]</f>
        <v>1554</v>
      </c>
      <c r="H1486" s="11">
        <f>YEAR(SalesData[[#This Row],[Orderdate fixed]])</f>
        <v>2014</v>
      </c>
      <c r="I1486" s="11" t="str">
        <f>"Q"&amp;ROUNDUP(MONTH(SalesData[[#This Row],[Orderdate fixed]])/3,0)</f>
        <v>Q2</v>
      </c>
      <c r="J1486" s="8" t="str">
        <f>TEXT(SalesData[[#This Row],[Orderdate fixed]],"mmm")</f>
        <v>Jun</v>
      </c>
      <c r="K1486" t="s">
        <v>38</v>
      </c>
      <c r="L1486" t="s">
        <v>2216</v>
      </c>
      <c r="M1486" s="14" t="s">
        <v>2217</v>
      </c>
      <c r="N1486" t="s">
        <v>25</v>
      </c>
      <c r="O1486" t="s">
        <v>26</v>
      </c>
      <c r="P1486" t="s">
        <v>60</v>
      </c>
      <c r="Q1486" t="s">
        <v>61</v>
      </c>
      <c r="R1486" s="5">
        <v>19120</v>
      </c>
      <c r="S1486" t="s">
        <v>62</v>
      </c>
      <c r="T1486" t="s">
        <v>2218</v>
      </c>
      <c r="U1486" t="s">
        <v>31</v>
      </c>
      <c r="V1486" t="s">
        <v>53</v>
      </c>
      <c r="W1486" t="s">
        <v>2219</v>
      </c>
      <c r="X1486" s="9">
        <v>3.984</v>
      </c>
      <c r="Y1486">
        <v>1</v>
      </c>
      <c r="Z1486" s="12">
        <v>0.2</v>
      </c>
      <c r="AA1486" s="9">
        <v>0.64739999999999998</v>
      </c>
      <c r="AB1486" t="str">
        <f>IF(AND(SalesData[[#This Row],[Profit]]=0,SalesData[[#This Row],[Sales]]&gt;0),"Zero-Profit Order","OK")</f>
        <v>OK</v>
      </c>
      <c r="AC1486" s="9">
        <f>IFERROR(SalesData[[#This Row],[Profit]]/SalesData[[#This Row],[Sales]],0)</f>
        <v>0.16250000000000001</v>
      </c>
      <c r="AE1486"/>
    </row>
    <row r="1487" spans="1:31" x14ac:dyDescent="0.25">
      <c r="A1487">
        <v>2263</v>
      </c>
      <c r="B1487" t="s">
        <v>1771</v>
      </c>
      <c r="C1487" s="2">
        <v>42339</v>
      </c>
      <c r="D1487" s="13">
        <v>42980</v>
      </c>
      <c r="E1487" s="8">
        <f>IF(SalesData[[#This Row],[Ship Date]]&lt;SalesData[[#This Row],[Order Date]], SalesData[[#This Row],[Ship Date]], SalesData[[#This Row],[Order Date]])</f>
        <v>42339</v>
      </c>
      <c r="F1487" s="8">
        <f>IF(SalesData[[#This Row],[Ship Date]]&lt;SalesData[[#This Row],[Order Date]], SalesData[[#This Row],[Order Date]], SalesData[[#This Row],[Ship Date]])</f>
        <v>42980</v>
      </c>
      <c r="G1487" s="11">
        <f>SalesData[[#This Row],[Shipdate fixed]] - SalesData[[#This Row],[Orderdate fixed]]</f>
        <v>641</v>
      </c>
      <c r="H1487" s="11">
        <f>YEAR(SalesData[[#This Row],[Orderdate fixed]])</f>
        <v>2015</v>
      </c>
      <c r="I1487" s="11" t="str">
        <f>"Q"&amp;ROUNDUP(MONTH(SalesData[[#This Row],[Orderdate fixed]])/3,0)</f>
        <v>Q4</v>
      </c>
      <c r="J1487" s="8" t="str">
        <f>TEXT(SalesData[[#This Row],[Orderdate fixed]],"mmm")</f>
        <v>Dec</v>
      </c>
      <c r="K1487" t="s">
        <v>78</v>
      </c>
      <c r="L1487" t="s">
        <v>1772</v>
      </c>
      <c r="M1487" s="14" t="s">
        <v>1773</v>
      </c>
      <c r="N1487" t="s">
        <v>25</v>
      </c>
      <c r="O1487" t="s">
        <v>26</v>
      </c>
      <c r="P1487" t="s">
        <v>670</v>
      </c>
      <c r="Q1487" t="s">
        <v>697</v>
      </c>
      <c r="R1487" s="5">
        <v>22204</v>
      </c>
      <c r="S1487" t="s">
        <v>29</v>
      </c>
      <c r="T1487" t="s">
        <v>691</v>
      </c>
      <c r="U1487" t="s">
        <v>31</v>
      </c>
      <c r="V1487" t="s">
        <v>32</v>
      </c>
      <c r="W1487" t="s">
        <v>692</v>
      </c>
      <c r="X1487" s="9">
        <v>359.97</v>
      </c>
      <c r="Y1487">
        <v>3</v>
      </c>
      <c r="Z1487" s="12">
        <v>0</v>
      </c>
      <c r="AA1487" s="9">
        <v>79.193399999999997</v>
      </c>
      <c r="AB1487" t="str">
        <f>IF(AND(SalesData[[#This Row],[Profit]]=0,SalesData[[#This Row],[Sales]]&gt;0),"Zero-Profit Order","OK")</f>
        <v>OK</v>
      </c>
      <c r="AC1487" s="9">
        <f>IFERROR(SalesData[[#This Row],[Profit]]/SalesData[[#This Row],[Sales]],0)</f>
        <v>0.21999999999999997</v>
      </c>
      <c r="AE1487"/>
    </row>
    <row r="1488" spans="1:31" x14ac:dyDescent="0.25">
      <c r="A1488">
        <v>3377</v>
      </c>
      <c r="B1488" t="s">
        <v>2403</v>
      </c>
      <c r="C1488" s="2">
        <v>41865</v>
      </c>
      <c r="D1488" s="13">
        <v>42289</v>
      </c>
      <c r="E1488" s="8">
        <f>IF(SalesData[[#This Row],[Ship Date]]&lt;SalesData[[#This Row],[Order Date]], SalesData[[#This Row],[Ship Date]], SalesData[[#This Row],[Order Date]])</f>
        <v>41865</v>
      </c>
      <c r="F1488" s="8">
        <f>IF(SalesData[[#This Row],[Ship Date]]&lt;SalesData[[#This Row],[Order Date]], SalesData[[#This Row],[Order Date]], SalesData[[#This Row],[Ship Date]])</f>
        <v>42289</v>
      </c>
      <c r="G1488" s="11">
        <f>SalesData[[#This Row],[Shipdate fixed]] - SalesData[[#This Row],[Orderdate fixed]]</f>
        <v>424</v>
      </c>
      <c r="H1488" s="11">
        <f>YEAR(SalesData[[#This Row],[Orderdate fixed]])</f>
        <v>2014</v>
      </c>
      <c r="I1488" s="11" t="str">
        <f>"Q"&amp;ROUNDUP(MONTH(SalesData[[#This Row],[Orderdate fixed]])/3,0)</f>
        <v>Q3</v>
      </c>
      <c r="J1488" s="8" t="str">
        <f>TEXT(SalesData[[#This Row],[Orderdate fixed]],"mmm")</f>
        <v>Aug</v>
      </c>
      <c r="K1488" t="s">
        <v>38</v>
      </c>
      <c r="L1488" t="s">
        <v>39</v>
      </c>
      <c r="M1488" s="14" t="s">
        <v>40</v>
      </c>
      <c r="N1488" t="s">
        <v>25</v>
      </c>
      <c r="O1488" t="s">
        <v>26</v>
      </c>
      <c r="P1488" t="s">
        <v>2404</v>
      </c>
      <c r="Q1488" t="s">
        <v>109</v>
      </c>
      <c r="R1488" s="5">
        <v>11550</v>
      </c>
      <c r="S1488" t="s">
        <v>62</v>
      </c>
      <c r="T1488" t="s">
        <v>311</v>
      </c>
      <c r="U1488" t="s">
        <v>31</v>
      </c>
      <c r="V1488" t="s">
        <v>35</v>
      </c>
      <c r="W1488" t="s">
        <v>312</v>
      </c>
      <c r="X1488" s="9">
        <v>361.76400000000001</v>
      </c>
      <c r="Y1488">
        <v>2</v>
      </c>
      <c r="Z1488" s="12">
        <v>0.1</v>
      </c>
      <c r="AA1488" s="9">
        <v>68.333200000000005</v>
      </c>
      <c r="AB1488" t="str">
        <f>IF(AND(SalesData[[#This Row],[Profit]]=0,SalesData[[#This Row],[Sales]]&gt;0),"Zero-Profit Order","OK")</f>
        <v>OK</v>
      </c>
      <c r="AC1488" s="9">
        <f>IFERROR(SalesData[[#This Row],[Profit]]/SalesData[[#This Row],[Sales]],0)</f>
        <v>0.18888888888888888</v>
      </c>
      <c r="AE1488"/>
    </row>
    <row r="1489" spans="1:31" x14ac:dyDescent="0.25">
      <c r="A1489">
        <v>2744</v>
      </c>
      <c r="B1489" t="s">
        <v>2053</v>
      </c>
      <c r="C1489" s="2">
        <v>43365</v>
      </c>
      <c r="D1489" s="13">
        <v>42180</v>
      </c>
      <c r="E1489" s="8">
        <f>IF(SalesData[[#This Row],[Ship Date]]&lt;SalesData[[#This Row],[Order Date]], SalesData[[#This Row],[Ship Date]], SalesData[[#This Row],[Order Date]])</f>
        <v>42180</v>
      </c>
      <c r="F1489" s="8">
        <f>IF(SalesData[[#This Row],[Ship Date]]&lt;SalesData[[#This Row],[Order Date]], SalesData[[#This Row],[Order Date]], SalesData[[#This Row],[Ship Date]])</f>
        <v>43365</v>
      </c>
      <c r="G1489" s="11">
        <f>SalesData[[#This Row],[Shipdate fixed]] - SalesData[[#This Row],[Orderdate fixed]]</f>
        <v>1185</v>
      </c>
      <c r="H1489" s="11">
        <f>YEAR(SalesData[[#This Row],[Orderdate fixed]])</f>
        <v>2015</v>
      </c>
      <c r="I1489" s="11" t="str">
        <f>"Q"&amp;ROUNDUP(MONTH(SalesData[[#This Row],[Orderdate fixed]])/3,0)</f>
        <v>Q2</v>
      </c>
      <c r="J1489" s="8" t="str">
        <f>TEXT(SalesData[[#This Row],[Orderdate fixed]],"mmm")</f>
        <v>Jun</v>
      </c>
      <c r="K1489" t="s">
        <v>22</v>
      </c>
      <c r="L1489" t="s">
        <v>2054</v>
      </c>
      <c r="M1489" s="14" t="s">
        <v>2055</v>
      </c>
      <c r="N1489" t="s">
        <v>81</v>
      </c>
      <c r="O1489" t="s">
        <v>26</v>
      </c>
      <c r="P1489" t="s">
        <v>310</v>
      </c>
      <c r="Q1489" t="s">
        <v>50</v>
      </c>
      <c r="R1489" s="5">
        <v>94122</v>
      </c>
      <c r="S1489" t="s">
        <v>51</v>
      </c>
      <c r="T1489" t="s">
        <v>726</v>
      </c>
      <c r="U1489" t="s">
        <v>31</v>
      </c>
      <c r="V1489" t="s">
        <v>53</v>
      </c>
      <c r="W1489" t="s">
        <v>727</v>
      </c>
      <c r="X1489" s="9">
        <v>257.64</v>
      </c>
      <c r="Y1489">
        <v>6</v>
      </c>
      <c r="Z1489" s="12">
        <v>0</v>
      </c>
      <c r="AA1489" s="9">
        <v>100.4796</v>
      </c>
      <c r="AB1489" t="str">
        <f>IF(AND(SalesData[[#This Row],[Profit]]=0,SalesData[[#This Row],[Sales]]&gt;0),"Zero-Profit Order","OK")</f>
        <v>OK</v>
      </c>
      <c r="AC1489" s="9">
        <f>IFERROR(SalesData[[#This Row],[Profit]]/SalesData[[#This Row],[Sales]],0)</f>
        <v>0.39</v>
      </c>
      <c r="AE1489"/>
    </row>
    <row r="1490" spans="1:31" x14ac:dyDescent="0.25">
      <c r="A1490">
        <v>9913</v>
      </c>
      <c r="B1490" t="s">
        <v>4369</v>
      </c>
      <c r="C1490" s="2">
        <v>41948</v>
      </c>
      <c r="D1490" s="13">
        <v>42348</v>
      </c>
      <c r="E1490" s="8">
        <f>IF(SalesData[[#This Row],[Ship Date]]&lt;SalesData[[#This Row],[Order Date]], SalesData[[#This Row],[Ship Date]], SalesData[[#This Row],[Order Date]])</f>
        <v>41948</v>
      </c>
      <c r="F1490" s="8">
        <f>IF(SalesData[[#This Row],[Ship Date]]&lt;SalesData[[#This Row],[Order Date]], SalesData[[#This Row],[Order Date]], SalesData[[#This Row],[Ship Date]])</f>
        <v>42348</v>
      </c>
      <c r="G1490" s="11">
        <f>SalesData[[#This Row],[Shipdate fixed]] - SalesData[[#This Row],[Orderdate fixed]]</f>
        <v>400</v>
      </c>
      <c r="H1490" s="11">
        <f>YEAR(SalesData[[#This Row],[Orderdate fixed]])</f>
        <v>2014</v>
      </c>
      <c r="I1490" s="11" t="str">
        <f>"Q"&amp;ROUNDUP(MONTH(SalesData[[#This Row],[Orderdate fixed]])/3,0)</f>
        <v>Q4</v>
      </c>
      <c r="J1490" s="8" t="str">
        <f>TEXT(SalesData[[#This Row],[Orderdate fixed]],"mmm")</f>
        <v>Nov</v>
      </c>
      <c r="K1490" t="s">
        <v>78</v>
      </c>
      <c r="L1490" t="s">
        <v>3469</v>
      </c>
      <c r="M1490" s="14" t="s">
        <v>3470</v>
      </c>
      <c r="N1490" t="s">
        <v>81</v>
      </c>
      <c r="O1490" t="s">
        <v>26</v>
      </c>
      <c r="P1490" t="s">
        <v>4370</v>
      </c>
      <c r="Q1490" t="s">
        <v>50</v>
      </c>
      <c r="R1490" s="5">
        <v>93101</v>
      </c>
      <c r="S1490" t="s">
        <v>51</v>
      </c>
      <c r="T1490" t="s">
        <v>1831</v>
      </c>
      <c r="U1490" t="s">
        <v>31</v>
      </c>
      <c r="V1490" t="s">
        <v>35</v>
      </c>
      <c r="W1490" t="s">
        <v>1832</v>
      </c>
      <c r="X1490" s="9">
        <v>362.13600000000002</v>
      </c>
      <c r="Y1490">
        <v>3</v>
      </c>
      <c r="Z1490" s="12">
        <v>0.2</v>
      </c>
      <c r="AA1490" s="9">
        <v>-54.320399999999999</v>
      </c>
      <c r="AB1490" t="str">
        <f>IF(AND(SalesData[[#This Row],[Profit]]=0,SalesData[[#This Row],[Sales]]&gt;0),"Zero-Profit Order","OK")</f>
        <v>OK</v>
      </c>
      <c r="AC1490" s="9">
        <f>IFERROR(SalesData[[#This Row],[Profit]]/SalesData[[#This Row],[Sales]],0)</f>
        <v>-0.15</v>
      </c>
      <c r="AE1490"/>
    </row>
    <row r="1491" spans="1:31" x14ac:dyDescent="0.25">
      <c r="A1491">
        <v>7949</v>
      </c>
      <c r="B1491" t="s">
        <v>3873</v>
      </c>
      <c r="C1491" s="2">
        <v>41643</v>
      </c>
      <c r="D1491" s="13">
        <v>41762</v>
      </c>
      <c r="E1491" s="8">
        <f>IF(SalesData[[#This Row],[Ship Date]]&lt;SalesData[[#This Row],[Order Date]], SalesData[[#This Row],[Ship Date]], SalesData[[#This Row],[Order Date]])</f>
        <v>41643</v>
      </c>
      <c r="F1491" s="8">
        <f>IF(SalesData[[#This Row],[Ship Date]]&lt;SalesData[[#This Row],[Order Date]], SalesData[[#This Row],[Order Date]], SalesData[[#This Row],[Ship Date]])</f>
        <v>41762</v>
      </c>
      <c r="G1491" s="11">
        <f>SalesData[[#This Row],[Shipdate fixed]] - SalesData[[#This Row],[Orderdate fixed]]</f>
        <v>119</v>
      </c>
      <c r="H1491" s="11">
        <f>YEAR(SalesData[[#This Row],[Orderdate fixed]])</f>
        <v>2014</v>
      </c>
      <c r="I1491" s="11" t="str">
        <f>"Q"&amp;ROUNDUP(MONTH(SalesData[[#This Row],[Orderdate fixed]])/3,0)</f>
        <v>Q1</v>
      </c>
      <c r="J1491" s="8" t="str">
        <f>TEXT(SalesData[[#This Row],[Orderdate fixed]],"mmm")</f>
        <v>Jan</v>
      </c>
      <c r="K1491" t="s">
        <v>38</v>
      </c>
      <c r="L1491" t="s">
        <v>2117</v>
      </c>
      <c r="M1491" s="14" t="s">
        <v>2118</v>
      </c>
      <c r="N1491" t="s">
        <v>25</v>
      </c>
      <c r="O1491" t="s">
        <v>26</v>
      </c>
      <c r="P1491" t="s">
        <v>1355</v>
      </c>
      <c r="Q1491" t="s">
        <v>83</v>
      </c>
      <c r="R1491" s="5">
        <v>79907</v>
      </c>
      <c r="S1491" t="s">
        <v>84</v>
      </c>
      <c r="T1491" t="s">
        <v>1071</v>
      </c>
      <c r="U1491" t="s">
        <v>31</v>
      </c>
      <c r="V1491" t="s">
        <v>35</v>
      </c>
      <c r="W1491" t="s">
        <v>1072</v>
      </c>
      <c r="X1491" s="9">
        <v>362.25</v>
      </c>
      <c r="Y1491">
        <v>6</v>
      </c>
      <c r="Z1491" s="12">
        <v>0.3</v>
      </c>
      <c r="AA1491" s="9">
        <v>0</v>
      </c>
      <c r="AB1491" t="str">
        <f>IF(AND(SalesData[[#This Row],[Profit]]=0,SalesData[[#This Row],[Sales]]&gt;0),"Zero-Profit Order","OK")</f>
        <v>Zero-Profit Order</v>
      </c>
      <c r="AC1491" s="9">
        <f>IFERROR(SalesData[[#This Row],[Profit]]/SalesData[[#This Row],[Sales]],0)</f>
        <v>0</v>
      </c>
      <c r="AE1491"/>
    </row>
    <row r="1492" spans="1:31" x14ac:dyDescent="0.25">
      <c r="A1492">
        <v>1848</v>
      </c>
      <c r="B1492" t="s">
        <v>1525</v>
      </c>
      <c r="C1492" s="2">
        <v>42433</v>
      </c>
      <c r="D1492" s="13">
        <v>43017</v>
      </c>
      <c r="E1492" s="8">
        <f>IF(SalesData[[#This Row],[Ship Date]]&lt;SalesData[[#This Row],[Order Date]], SalesData[[#This Row],[Ship Date]], SalesData[[#This Row],[Order Date]])</f>
        <v>42433</v>
      </c>
      <c r="F1492" s="8">
        <f>IF(SalesData[[#This Row],[Ship Date]]&lt;SalesData[[#This Row],[Order Date]], SalesData[[#This Row],[Order Date]], SalesData[[#This Row],[Ship Date]])</f>
        <v>43017</v>
      </c>
      <c r="G1492" s="11">
        <f>SalesData[[#This Row],[Shipdate fixed]] - SalesData[[#This Row],[Orderdate fixed]]</f>
        <v>584</v>
      </c>
      <c r="H1492" s="11">
        <f>YEAR(SalesData[[#This Row],[Orderdate fixed]])</f>
        <v>2016</v>
      </c>
      <c r="I1492" s="11" t="str">
        <f>"Q"&amp;ROUNDUP(MONTH(SalesData[[#This Row],[Orderdate fixed]])/3,0)</f>
        <v>Q1</v>
      </c>
      <c r="J1492" s="8" t="str">
        <f>TEXT(SalesData[[#This Row],[Orderdate fixed]],"mmm")</f>
        <v>Mar</v>
      </c>
      <c r="K1492" t="s">
        <v>407</v>
      </c>
      <c r="L1492" t="s">
        <v>1526</v>
      </c>
      <c r="M1492" s="14" t="s">
        <v>1527</v>
      </c>
      <c r="N1492" t="s">
        <v>81</v>
      </c>
      <c r="O1492" t="s">
        <v>26</v>
      </c>
      <c r="P1492" t="s">
        <v>49</v>
      </c>
      <c r="Q1492" t="s">
        <v>50</v>
      </c>
      <c r="R1492" s="5">
        <v>90004</v>
      </c>
      <c r="S1492" t="s">
        <v>51</v>
      </c>
      <c r="T1492" t="s">
        <v>376</v>
      </c>
      <c r="U1492" t="s">
        <v>31</v>
      </c>
      <c r="V1492" t="s">
        <v>35</v>
      </c>
      <c r="W1492" t="s">
        <v>377</v>
      </c>
      <c r="X1492" s="9">
        <v>362.35199999999998</v>
      </c>
      <c r="Y1492">
        <v>3</v>
      </c>
      <c r="Z1492" s="12">
        <v>0.2</v>
      </c>
      <c r="AA1492" s="9">
        <v>27.176400000000001</v>
      </c>
      <c r="AB1492" t="str">
        <f>IF(AND(SalesData[[#This Row],[Profit]]=0,SalesData[[#This Row],[Sales]]&gt;0),"Zero-Profit Order","OK")</f>
        <v>OK</v>
      </c>
      <c r="AC1492" s="9">
        <f>IFERROR(SalesData[[#This Row],[Profit]]/SalesData[[#This Row],[Sales]],0)</f>
        <v>7.5000000000000011E-2</v>
      </c>
      <c r="AE1492"/>
    </row>
    <row r="1493" spans="1:31" x14ac:dyDescent="0.25">
      <c r="A1493">
        <v>8303</v>
      </c>
      <c r="B1493" t="s">
        <v>3973</v>
      </c>
      <c r="C1493" s="2">
        <v>43500</v>
      </c>
      <c r="D1493" s="13">
        <v>42743</v>
      </c>
      <c r="E1493" s="8">
        <f>IF(SalesData[[#This Row],[Ship Date]]&lt;SalesData[[#This Row],[Order Date]], SalesData[[#This Row],[Ship Date]], SalesData[[#This Row],[Order Date]])</f>
        <v>42743</v>
      </c>
      <c r="F1493" s="8">
        <f>IF(SalesData[[#This Row],[Ship Date]]&lt;SalesData[[#This Row],[Order Date]], SalesData[[#This Row],[Order Date]], SalesData[[#This Row],[Ship Date]])</f>
        <v>43500</v>
      </c>
      <c r="G1493" s="11">
        <f>SalesData[[#This Row],[Shipdate fixed]] - SalesData[[#This Row],[Orderdate fixed]]</f>
        <v>757</v>
      </c>
      <c r="H1493" s="11">
        <f>YEAR(SalesData[[#This Row],[Orderdate fixed]])</f>
        <v>2017</v>
      </c>
      <c r="I1493" s="11" t="str">
        <f>"Q"&amp;ROUNDUP(MONTH(SalesData[[#This Row],[Orderdate fixed]])/3,0)</f>
        <v>Q1</v>
      </c>
      <c r="J1493" s="8" t="str">
        <f>TEXT(SalesData[[#This Row],[Orderdate fixed]],"mmm")</f>
        <v>Jan</v>
      </c>
      <c r="K1493" t="s">
        <v>38</v>
      </c>
      <c r="L1493" t="s">
        <v>3974</v>
      </c>
      <c r="M1493" s="14" t="s">
        <v>3975</v>
      </c>
      <c r="N1493" t="s">
        <v>81</v>
      </c>
      <c r="O1493" t="s">
        <v>26</v>
      </c>
      <c r="P1493" t="s">
        <v>49</v>
      </c>
      <c r="Q1493" t="s">
        <v>50</v>
      </c>
      <c r="R1493" s="5">
        <v>90036</v>
      </c>
      <c r="S1493" t="s">
        <v>51</v>
      </c>
      <c r="T1493" t="s">
        <v>836</v>
      </c>
      <c r="U1493" t="s">
        <v>31</v>
      </c>
      <c r="V1493" t="s">
        <v>35</v>
      </c>
      <c r="W1493" t="s">
        <v>837</v>
      </c>
      <c r="X1493" s="9">
        <v>362.35199999999998</v>
      </c>
      <c r="Y1493">
        <v>3</v>
      </c>
      <c r="Z1493" s="12">
        <v>0.2</v>
      </c>
      <c r="AA1493" s="9">
        <v>45.293999999999997</v>
      </c>
      <c r="AB1493" t="str">
        <f>IF(AND(SalesData[[#This Row],[Profit]]=0,SalesData[[#This Row],[Sales]]&gt;0),"Zero-Profit Order","OK")</f>
        <v>OK</v>
      </c>
      <c r="AC1493" s="9">
        <f>IFERROR(SalesData[[#This Row],[Profit]]/SalesData[[#This Row],[Sales]],0)</f>
        <v>0.125</v>
      </c>
      <c r="AE1493"/>
    </row>
    <row r="1494" spans="1:31" x14ac:dyDescent="0.25">
      <c r="A1494">
        <v>3520</v>
      </c>
      <c r="B1494" t="s">
        <v>2465</v>
      </c>
      <c r="C1494" s="2">
        <v>43374</v>
      </c>
      <c r="D1494" s="13">
        <v>42180</v>
      </c>
      <c r="E1494" s="8">
        <f>IF(SalesData[[#This Row],[Ship Date]]&lt;SalesData[[#This Row],[Order Date]], SalesData[[#This Row],[Ship Date]], SalesData[[#This Row],[Order Date]])</f>
        <v>42180</v>
      </c>
      <c r="F1494" s="8">
        <f>IF(SalesData[[#This Row],[Ship Date]]&lt;SalesData[[#This Row],[Order Date]], SalesData[[#This Row],[Order Date]], SalesData[[#This Row],[Ship Date]])</f>
        <v>43374</v>
      </c>
      <c r="G1494" s="11">
        <f>SalesData[[#This Row],[Shipdate fixed]] - SalesData[[#This Row],[Orderdate fixed]]</f>
        <v>1194</v>
      </c>
      <c r="H1494" s="11">
        <f>YEAR(SalesData[[#This Row],[Orderdate fixed]])</f>
        <v>2015</v>
      </c>
      <c r="I1494" s="11" t="str">
        <f>"Q"&amp;ROUNDUP(MONTH(SalesData[[#This Row],[Orderdate fixed]])/3,0)</f>
        <v>Q2</v>
      </c>
      <c r="J1494" s="8" t="str">
        <f>TEXT(SalesData[[#This Row],[Orderdate fixed]],"mmm")</f>
        <v>Jun</v>
      </c>
      <c r="K1494" t="s">
        <v>78</v>
      </c>
      <c r="L1494" t="s">
        <v>2466</v>
      </c>
      <c r="M1494" s="14" t="s">
        <v>2467</v>
      </c>
      <c r="N1494" t="s">
        <v>90</v>
      </c>
      <c r="O1494" t="s">
        <v>26</v>
      </c>
      <c r="P1494" t="s">
        <v>164</v>
      </c>
      <c r="Q1494" t="s">
        <v>121</v>
      </c>
      <c r="R1494" s="5">
        <v>60505</v>
      </c>
      <c r="S1494" t="s">
        <v>84</v>
      </c>
      <c r="T1494" t="s">
        <v>1864</v>
      </c>
      <c r="U1494" t="s">
        <v>31</v>
      </c>
      <c r="V1494" t="s">
        <v>44</v>
      </c>
      <c r="W1494" t="s">
        <v>1865</v>
      </c>
      <c r="X1494" s="9">
        <v>796.42499999999995</v>
      </c>
      <c r="Y1494">
        <v>7</v>
      </c>
      <c r="Z1494" s="12">
        <v>0.5</v>
      </c>
      <c r="AA1494" s="9">
        <v>-525.64049999999997</v>
      </c>
      <c r="AB1494" t="str">
        <f>IF(AND(SalesData[[#This Row],[Profit]]=0,SalesData[[#This Row],[Sales]]&gt;0),"Zero-Profit Order","OK")</f>
        <v>OK</v>
      </c>
      <c r="AC1494" s="9">
        <f>IFERROR(SalesData[[#This Row],[Profit]]/SalesData[[#This Row],[Sales]],0)</f>
        <v>-0.66</v>
      </c>
      <c r="AE1494"/>
    </row>
    <row r="1495" spans="1:31" x14ac:dyDescent="0.25">
      <c r="A1495">
        <v>7055</v>
      </c>
      <c r="B1495" t="s">
        <v>3628</v>
      </c>
      <c r="C1495" s="2">
        <v>42190</v>
      </c>
      <c r="D1495" s="13">
        <v>42686</v>
      </c>
      <c r="E1495" s="8">
        <f>IF(SalesData[[#This Row],[Ship Date]]&lt;SalesData[[#This Row],[Order Date]], SalesData[[#This Row],[Ship Date]], SalesData[[#This Row],[Order Date]])</f>
        <v>42190</v>
      </c>
      <c r="F1495" s="8">
        <f>IF(SalesData[[#This Row],[Ship Date]]&lt;SalesData[[#This Row],[Order Date]], SalesData[[#This Row],[Order Date]], SalesData[[#This Row],[Ship Date]])</f>
        <v>42686</v>
      </c>
      <c r="G1495" s="11">
        <f>SalesData[[#This Row],[Shipdate fixed]] - SalesData[[#This Row],[Orderdate fixed]]</f>
        <v>496</v>
      </c>
      <c r="H1495" s="11">
        <f>YEAR(SalesData[[#This Row],[Orderdate fixed]])</f>
        <v>2015</v>
      </c>
      <c r="I1495" s="11" t="str">
        <f>"Q"&amp;ROUNDUP(MONTH(SalesData[[#This Row],[Orderdate fixed]])/3,0)</f>
        <v>Q3</v>
      </c>
      <c r="J1495" s="8" t="str">
        <f>TEXT(SalesData[[#This Row],[Orderdate fixed]],"mmm")</f>
        <v>Jul</v>
      </c>
      <c r="K1495" t="s">
        <v>407</v>
      </c>
      <c r="L1495" t="s">
        <v>1711</v>
      </c>
      <c r="M1495" s="14" t="s">
        <v>1712</v>
      </c>
      <c r="N1495" t="s">
        <v>25</v>
      </c>
      <c r="O1495" t="s">
        <v>26</v>
      </c>
      <c r="P1495" t="s">
        <v>3028</v>
      </c>
      <c r="Q1495" t="s">
        <v>50</v>
      </c>
      <c r="R1495" s="5">
        <v>92804</v>
      </c>
      <c r="S1495" t="s">
        <v>51</v>
      </c>
      <c r="T1495" t="s">
        <v>1598</v>
      </c>
      <c r="U1495" t="s">
        <v>31</v>
      </c>
      <c r="V1495" t="s">
        <v>35</v>
      </c>
      <c r="W1495" t="s">
        <v>1599</v>
      </c>
      <c r="X1495" s="9">
        <v>363.92</v>
      </c>
      <c r="Y1495">
        <v>5</v>
      </c>
      <c r="Z1495" s="12">
        <v>0.2</v>
      </c>
      <c r="AA1495" s="9">
        <v>-31.843</v>
      </c>
      <c r="AB1495" t="str">
        <f>IF(AND(SalesData[[#This Row],[Profit]]=0,SalesData[[#This Row],[Sales]]&gt;0),"Zero-Profit Order","OK")</f>
        <v>OK</v>
      </c>
      <c r="AC1495" s="9">
        <f>IFERROR(SalesData[[#This Row],[Profit]]/SalesData[[#This Row],[Sales]],0)</f>
        <v>-8.7499999999999994E-2</v>
      </c>
      <c r="AE1495"/>
    </row>
    <row r="1496" spans="1:31" x14ac:dyDescent="0.25">
      <c r="A1496">
        <v>7288</v>
      </c>
      <c r="B1496" t="s">
        <v>3684</v>
      </c>
      <c r="C1496" s="2">
        <v>43367</v>
      </c>
      <c r="D1496" s="13">
        <v>42546</v>
      </c>
      <c r="E1496" s="8">
        <f>IF(SalesData[[#This Row],[Ship Date]]&lt;SalesData[[#This Row],[Order Date]], SalesData[[#This Row],[Ship Date]], SalesData[[#This Row],[Order Date]])</f>
        <v>42546</v>
      </c>
      <c r="F1496" s="8">
        <f>IF(SalesData[[#This Row],[Ship Date]]&lt;SalesData[[#This Row],[Order Date]], SalesData[[#This Row],[Order Date]], SalesData[[#This Row],[Ship Date]])</f>
        <v>43367</v>
      </c>
      <c r="G1496" s="11">
        <f>SalesData[[#This Row],[Shipdate fixed]] - SalesData[[#This Row],[Orderdate fixed]]</f>
        <v>821</v>
      </c>
      <c r="H1496" s="11">
        <f>YEAR(SalesData[[#This Row],[Orderdate fixed]])</f>
        <v>2016</v>
      </c>
      <c r="I1496" s="11" t="str">
        <f>"Q"&amp;ROUNDUP(MONTH(SalesData[[#This Row],[Orderdate fixed]])/3,0)</f>
        <v>Q2</v>
      </c>
      <c r="J1496" s="8" t="str">
        <f>TEXT(SalesData[[#This Row],[Orderdate fixed]],"mmm")</f>
        <v>Jun</v>
      </c>
      <c r="K1496" t="s">
        <v>38</v>
      </c>
      <c r="L1496" t="s">
        <v>2740</v>
      </c>
      <c r="M1496" s="14" t="s">
        <v>2741</v>
      </c>
      <c r="N1496" t="s">
        <v>81</v>
      </c>
      <c r="O1496" t="s">
        <v>26</v>
      </c>
      <c r="P1496" t="s">
        <v>2997</v>
      </c>
      <c r="Q1496" t="s">
        <v>1503</v>
      </c>
      <c r="R1496" s="5">
        <v>73120</v>
      </c>
      <c r="S1496" t="s">
        <v>84</v>
      </c>
      <c r="T1496" t="s">
        <v>1292</v>
      </c>
      <c r="U1496" t="s">
        <v>31</v>
      </c>
      <c r="V1496" t="s">
        <v>53</v>
      </c>
      <c r="W1496" t="s">
        <v>2003</v>
      </c>
      <c r="X1496" s="9">
        <v>57.69</v>
      </c>
      <c r="Y1496">
        <v>3</v>
      </c>
      <c r="Z1496" s="12">
        <v>0</v>
      </c>
      <c r="AA1496" s="9">
        <v>23.652899999999999</v>
      </c>
      <c r="AB1496" t="str">
        <f>IF(AND(SalesData[[#This Row],[Profit]]=0,SalesData[[#This Row],[Sales]]&gt;0),"Zero-Profit Order","OK")</f>
        <v>OK</v>
      </c>
      <c r="AC1496" s="9">
        <f>IFERROR(SalesData[[#This Row],[Profit]]/SalesData[[#This Row],[Sales]],0)</f>
        <v>0.41</v>
      </c>
      <c r="AE1496"/>
    </row>
    <row r="1497" spans="1:31" x14ac:dyDescent="0.25">
      <c r="A1497">
        <v>1629</v>
      </c>
      <c r="B1497" t="s">
        <v>1388</v>
      </c>
      <c r="C1497" s="2">
        <v>43371</v>
      </c>
      <c r="D1497" s="13">
        <v>42911</v>
      </c>
      <c r="E1497" s="8">
        <f>IF(SalesData[[#This Row],[Ship Date]]&lt;SalesData[[#This Row],[Order Date]], SalesData[[#This Row],[Ship Date]], SalesData[[#This Row],[Order Date]])</f>
        <v>42911</v>
      </c>
      <c r="F1497" s="8">
        <f>IF(SalesData[[#This Row],[Ship Date]]&lt;SalesData[[#This Row],[Order Date]], SalesData[[#This Row],[Order Date]], SalesData[[#This Row],[Ship Date]])</f>
        <v>43371</v>
      </c>
      <c r="G1497" s="11">
        <f>SalesData[[#This Row],[Shipdate fixed]] - SalesData[[#This Row],[Orderdate fixed]]</f>
        <v>460</v>
      </c>
      <c r="H1497" s="11">
        <f>YEAR(SalesData[[#This Row],[Orderdate fixed]])</f>
        <v>2017</v>
      </c>
      <c r="I1497" s="11" t="str">
        <f>"Q"&amp;ROUNDUP(MONTH(SalesData[[#This Row],[Orderdate fixed]])/3,0)</f>
        <v>Q2</v>
      </c>
      <c r="J1497" s="8" t="str">
        <f>TEXT(SalesData[[#This Row],[Orderdate fixed]],"mmm")</f>
        <v>Jun</v>
      </c>
      <c r="K1497" t="s">
        <v>22</v>
      </c>
      <c r="L1497" t="s">
        <v>624</v>
      </c>
      <c r="M1497" s="14" t="s">
        <v>625</v>
      </c>
      <c r="N1497" t="s">
        <v>25</v>
      </c>
      <c r="O1497" t="s">
        <v>26</v>
      </c>
      <c r="P1497" t="s">
        <v>674</v>
      </c>
      <c r="Q1497" t="s">
        <v>215</v>
      </c>
      <c r="R1497" s="5">
        <v>44105</v>
      </c>
      <c r="S1497" t="s">
        <v>62</v>
      </c>
      <c r="T1497" t="s">
        <v>1389</v>
      </c>
      <c r="U1497" t="s">
        <v>31</v>
      </c>
      <c r="V1497" t="s">
        <v>53</v>
      </c>
      <c r="W1497" t="s">
        <v>1390</v>
      </c>
      <c r="X1497" s="9">
        <v>17.920000000000002</v>
      </c>
      <c r="Y1497">
        <v>5</v>
      </c>
      <c r="Z1497" s="12">
        <v>0.2</v>
      </c>
      <c r="AA1497" s="9">
        <v>2.464</v>
      </c>
      <c r="AB1497" t="str">
        <f>IF(AND(SalesData[[#This Row],[Profit]]=0,SalesData[[#This Row],[Sales]]&gt;0),"Zero-Profit Order","OK")</f>
        <v>OK</v>
      </c>
      <c r="AC1497" s="9">
        <f>IFERROR(SalesData[[#This Row],[Profit]]/SalesData[[#This Row],[Sales]],0)</f>
        <v>0.13749999999999998</v>
      </c>
      <c r="AE1497"/>
    </row>
    <row r="1498" spans="1:31" x14ac:dyDescent="0.25">
      <c r="A1498">
        <v>3375</v>
      </c>
      <c r="B1498" t="s">
        <v>2403</v>
      </c>
      <c r="C1498" s="2">
        <v>41864</v>
      </c>
      <c r="D1498" s="13">
        <v>42289</v>
      </c>
      <c r="E1498" s="8">
        <f>IF(SalesData[[#This Row],[Ship Date]]&lt;SalesData[[#This Row],[Order Date]], SalesData[[#This Row],[Ship Date]], SalesData[[#This Row],[Order Date]])</f>
        <v>41864</v>
      </c>
      <c r="F1498" s="8">
        <f>IF(SalesData[[#This Row],[Ship Date]]&lt;SalesData[[#This Row],[Order Date]], SalesData[[#This Row],[Order Date]], SalesData[[#This Row],[Ship Date]])</f>
        <v>42289</v>
      </c>
      <c r="G1498" s="11">
        <f>SalesData[[#This Row],[Shipdate fixed]] - SalesData[[#This Row],[Orderdate fixed]]</f>
        <v>425</v>
      </c>
      <c r="H1498" s="11">
        <f>YEAR(SalesData[[#This Row],[Orderdate fixed]])</f>
        <v>2014</v>
      </c>
      <c r="I1498" s="11" t="str">
        <f>"Q"&amp;ROUNDUP(MONTH(SalesData[[#This Row],[Orderdate fixed]])/3,0)</f>
        <v>Q3</v>
      </c>
      <c r="J1498" s="8" t="str">
        <f>TEXT(SalesData[[#This Row],[Orderdate fixed]],"mmm")</f>
        <v>Aug</v>
      </c>
      <c r="K1498" t="s">
        <v>38</v>
      </c>
      <c r="L1498" t="s">
        <v>39</v>
      </c>
      <c r="M1498" s="14" t="s">
        <v>40</v>
      </c>
      <c r="N1498" t="s">
        <v>25</v>
      </c>
      <c r="O1498" t="s">
        <v>26</v>
      </c>
      <c r="P1498" t="s">
        <v>2404</v>
      </c>
      <c r="Q1498" t="s">
        <v>109</v>
      </c>
      <c r="R1498" s="5">
        <v>11550</v>
      </c>
      <c r="S1498" t="s">
        <v>62</v>
      </c>
      <c r="T1498" t="s">
        <v>476</v>
      </c>
      <c r="U1498" t="s">
        <v>31</v>
      </c>
      <c r="V1498" t="s">
        <v>35</v>
      </c>
      <c r="W1498" t="s">
        <v>477</v>
      </c>
      <c r="X1498" s="9">
        <v>364.41</v>
      </c>
      <c r="Y1498">
        <v>5</v>
      </c>
      <c r="Z1498" s="12">
        <v>0.1</v>
      </c>
      <c r="AA1498" s="9">
        <v>8.0980000000000008</v>
      </c>
      <c r="AB1498" t="str">
        <f>IF(AND(SalesData[[#This Row],[Profit]]=0,SalesData[[#This Row],[Sales]]&gt;0),"Zero-Profit Order","OK")</f>
        <v>OK</v>
      </c>
      <c r="AC1498" s="9">
        <f>IFERROR(SalesData[[#This Row],[Profit]]/SalesData[[#This Row],[Sales]],0)</f>
        <v>2.2222222222222223E-2</v>
      </c>
      <c r="AE1498"/>
    </row>
    <row r="1499" spans="1:31" x14ac:dyDescent="0.25">
      <c r="A1499">
        <v>5228</v>
      </c>
      <c r="B1499" t="s">
        <v>3068</v>
      </c>
      <c r="C1499" s="2">
        <v>43370</v>
      </c>
      <c r="D1499" s="13">
        <v>42547</v>
      </c>
      <c r="E1499" s="8">
        <f>IF(SalesData[[#This Row],[Ship Date]]&lt;SalesData[[#This Row],[Order Date]], SalesData[[#This Row],[Ship Date]], SalesData[[#This Row],[Order Date]])</f>
        <v>42547</v>
      </c>
      <c r="F1499" s="8">
        <f>IF(SalesData[[#This Row],[Ship Date]]&lt;SalesData[[#This Row],[Order Date]], SalesData[[#This Row],[Order Date]], SalesData[[#This Row],[Ship Date]])</f>
        <v>43370</v>
      </c>
      <c r="G1499" s="11">
        <f>SalesData[[#This Row],[Shipdate fixed]] - SalesData[[#This Row],[Orderdate fixed]]</f>
        <v>823</v>
      </c>
      <c r="H1499" s="11">
        <f>YEAR(SalesData[[#This Row],[Orderdate fixed]])</f>
        <v>2016</v>
      </c>
      <c r="I1499" s="11" t="str">
        <f>"Q"&amp;ROUNDUP(MONTH(SalesData[[#This Row],[Orderdate fixed]])/3,0)</f>
        <v>Q2</v>
      </c>
      <c r="J1499" s="8" t="str">
        <f>TEXT(SalesData[[#This Row],[Orderdate fixed]],"mmm")</f>
        <v>Jun</v>
      </c>
      <c r="K1499" t="s">
        <v>38</v>
      </c>
      <c r="L1499" t="s">
        <v>1606</v>
      </c>
      <c r="M1499" s="14" t="s">
        <v>1607</v>
      </c>
      <c r="N1499" t="s">
        <v>25</v>
      </c>
      <c r="O1499" t="s">
        <v>26</v>
      </c>
      <c r="P1499" t="s">
        <v>158</v>
      </c>
      <c r="Q1499" t="s">
        <v>109</v>
      </c>
      <c r="R1499" s="5">
        <v>10011</v>
      </c>
      <c r="S1499" t="s">
        <v>62</v>
      </c>
      <c r="T1499" t="s">
        <v>717</v>
      </c>
      <c r="U1499" t="s">
        <v>31</v>
      </c>
      <c r="V1499" t="s">
        <v>32</v>
      </c>
      <c r="W1499" t="s">
        <v>718</v>
      </c>
      <c r="X1499" s="9">
        <v>353.56799999999998</v>
      </c>
      <c r="Y1499">
        <v>2</v>
      </c>
      <c r="Z1499" s="12">
        <v>0.2</v>
      </c>
      <c r="AA1499" s="9">
        <v>-44.195999999999998</v>
      </c>
      <c r="AB1499" t="str">
        <f>IF(AND(SalesData[[#This Row],[Profit]]=0,SalesData[[#This Row],[Sales]]&gt;0),"Zero-Profit Order","OK")</f>
        <v>OK</v>
      </c>
      <c r="AC1499" s="9">
        <f>IFERROR(SalesData[[#This Row],[Profit]]/SalesData[[#This Row],[Sales]],0)</f>
        <v>-0.125</v>
      </c>
      <c r="AE1499"/>
    </row>
    <row r="1500" spans="1:31" x14ac:dyDescent="0.25">
      <c r="A1500">
        <v>4051</v>
      </c>
      <c r="B1500" t="s">
        <v>2682</v>
      </c>
      <c r="C1500" s="2">
        <v>43379</v>
      </c>
      <c r="D1500" s="13">
        <v>42912</v>
      </c>
      <c r="E1500" s="8">
        <f>IF(SalesData[[#This Row],[Ship Date]]&lt;SalesData[[#This Row],[Order Date]], SalesData[[#This Row],[Ship Date]], SalesData[[#This Row],[Order Date]])</f>
        <v>42912</v>
      </c>
      <c r="F1500" s="8">
        <f>IF(SalesData[[#This Row],[Ship Date]]&lt;SalesData[[#This Row],[Order Date]], SalesData[[#This Row],[Order Date]], SalesData[[#This Row],[Ship Date]])</f>
        <v>43379</v>
      </c>
      <c r="G1500" s="11">
        <f>SalesData[[#This Row],[Shipdate fixed]] - SalesData[[#This Row],[Orderdate fixed]]</f>
        <v>467</v>
      </c>
      <c r="H1500" s="11">
        <f>YEAR(SalesData[[#This Row],[Orderdate fixed]])</f>
        <v>2017</v>
      </c>
      <c r="I1500" s="11" t="str">
        <f>"Q"&amp;ROUNDUP(MONTH(SalesData[[#This Row],[Orderdate fixed]])/3,0)</f>
        <v>Q2</v>
      </c>
      <c r="J1500" s="8" t="str">
        <f>TEXT(SalesData[[#This Row],[Orderdate fixed]],"mmm")</f>
        <v>Jun</v>
      </c>
      <c r="K1500" t="s">
        <v>22</v>
      </c>
      <c r="L1500" t="s">
        <v>2683</v>
      </c>
      <c r="M1500" s="14" t="s">
        <v>2684</v>
      </c>
      <c r="N1500" t="s">
        <v>25</v>
      </c>
      <c r="O1500" t="s">
        <v>26</v>
      </c>
      <c r="P1500" t="s">
        <v>158</v>
      </c>
      <c r="Q1500" t="s">
        <v>109</v>
      </c>
      <c r="R1500" s="5">
        <v>10011</v>
      </c>
      <c r="S1500" t="s">
        <v>62</v>
      </c>
      <c r="T1500" t="s">
        <v>338</v>
      </c>
      <c r="U1500" t="s">
        <v>31</v>
      </c>
      <c r="V1500" t="s">
        <v>35</v>
      </c>
      <c r="W1500" t="s">
        <v>339</v>
      </c>
      <c r="X1500" s="9">
        <v>172.76400000000001</v>
      </c>
      <c r="Y1500">
        <v>2</v>
      </c>
      <c r="Z1500" s="12">
        <v>0.1</v>
      </c>
      <c r="AA1500" s="9">
        <v>32.633200000000002</v>
      </c>
      <c r="AB1500" t="str">
        <f>IF(AND(SalesData[[#This Row],[Profit]]=0,SalesData[[#This Row],[Sales]]&gt;0),"Zero-Profit Order","OK")</f>
        <v>OK</v>
      </c>
      <c r="AC1500" s="9">
        <f>IFERROR(SalesData[[#This Row],[Profit]]/SalesData[[#This Row],[Sales]],0)</f>
        <v>0.18888888888888888</v>
      </c>
      <c r="AE1500"/>
    </row>
    <row r="1501" spans="1:31" x14ac:dyDescent="0.25">
      <c r="A1501">
        <v>4050</v>
      </c>
      <c r="B1501" t="s">
        <v>2682</v>
      </c>
      <c r="C1501" s="2">
        <v>43378</v>
      </c>
      <c r="D1501" s="13">
        <v>42912</v>
      </c>
      <c r="E1501" s="8">
        <f>IF(SalesData[[#This Row],[Ship Date]]&lt;SalesData[[#This Row],[Order Date]], SalesData[[#This Row],[Ship Date]], SalesData[[#This Row],[Order Date]])</f>
        <v>42912</v>
      </c>
      <c r="F1501" s="8">
        <f>IF(SalesData[[#This Row],[Ship Date]]&lt;SalesData[[#This Row],[Order Date]], SalesData[[#This Row],[Order Date]], SalesData[[#This Row],[Ship Date]])</f>
        <v>43378</v>
      </c>
      <c r="G1501" s="11">
        <f>SalesData[[#This Row],[Shipdate fixed]] - SalesData[[#This Row],[Orderdate fixed]]</f>
        <v>466</v>
      </c>
      <c r="H1501" s="11">
        <f>YEAR(SalesData[[#This Row],[Orderdate fixed]])</f>
        <v>2017</v>
      </c>
      <c r="I1501" s="11" t="str">
        <f>"Q"&amp;ROUNDUP(MONTH(SalesData[[#This Row],[Orderdate fixed]])/3,0)</f>
        <v>Q2</v>
      </c>
      <c r="J1501" s="8" t="str">
        <f>TEXT(SalesData[[#This Row],[Orderdate fixed]],"mmm")</f>
        <v>Jun</v>
      </c>
      <c r="K1501" t="s">
        <v>22</v>
      </c>
      <c r="L1501" t="s">
        <v>2683</v>
      </c>
      <c r="M1501" s="14" t="s">
        <v>2684</v>
      </c>
      <c r="N1501" t="s">
        <v>25</v>
      </c>
      <c r="O1501" t="s">
        <v>26</v>
      </c>
      <c r="P1501" t="s">
        <v>158</v>
      </c>
      <c r="Q1501" t="s">
        <v>109</v>
      </c>
      <c r="R1501" s="5">
        <v>10011</v>
      </c>
      <c r="S1501" t="s">
        <v>62</v>
      </c>
      <c r="T1501" t="s">
        <v>901</v>
      </c>
      <c r="U1501" t="s">
        <v>31</v>
      </c>
      <c r="V1501" t="s">
        <v>53</v>
      </c>
      <c r="W1501" t="s">
        <v>902</v>
      </c>
      <c r="X1501" s="9">
        <v>276.69</v>
      </c>
      <c r="Y1501">
        <v>3</v>
      </c>
      <c r="Z1501" s="12">
        <v>0</v>
      </c>
      <c r="AA1501" s="9">
        <v>49.804200000000002</v>
      </c>
      <c r="AB1501" t="str">
        <f>IF(AND(SalesData[[#This Row],[Profit]]=0,SalesData[[#This Row],[Sales]]&gt;0),"Zero-Profit Order","OK")</f>
        <v>OK</v>
      </c>
      <c r="AC1501" s="9">
        <f>IFERROR(SalesData[[#This Row],[Profit]]/SalesData[[#This Row],[Sales]],0)</f>
        <v>0.18</v>
      </c>
      <c r="AE1501"/>
    </row>
    <row r="1502" spans="1:31" x14ac:dyDescent="0.25">
      <c r="A1502">
        <v>8396</v>
      </c>
      <c r="B1502" t="s">
        <v>4001</v>
      </c>
      <c r="C1502" s="2">
        <v>42001</v>
      </c>
      <c r="D1502" s="13">
        <v>42533</v>
      </c>
      <c r="E1502" s="8">
        <f>IF(SalesData[[#This Row],[Ship Date]]&lt;SalesData[[#This Row],[Order Date]], SalesData[[#This Row],[Ship Date]], SalesData[[#This Row],[Order Date]])</f>
        <v>42001</v>
      </c>
      <c r="F1502" s="8">
        <f>IF(SalesData[[#This Row],[Ship Date]]&lt;SalesData[[#This Row],[Order Date]], SalesData[[#This Row],[Order Date]], SalesData[[#This Row],[Ship Date]])</f>
        <v>42533</v>
      </c>
      <c r="G1502" s="11">
        <f>SalesData[[#This Row],[Shipdate fixed]] - SalesData[[#This Row],[Orderdate fixed]]</f>
        <v>532</v>
      </c>
      <c r="H1502" s="11">
        <f>YEAR(SalesData[[#This Row],[Orderdate fixed]])</f>
        <v>2014</v>
      </c>
      <c r="I1502" s="11" t="str">
        <f>"Q"&amp;ROUNDUP(MONTH(SalesData[[#This Row],[Orderdate fixed]])/3,0)</f>
        <v>Q4</v>
      </c>
      <c r="J1502" s="8" t="str">
        <f>TEXT(SalesData[[#This Row],[Orderdate fixed]],"mmm")</f>
        <v>Dec</v>
      </c>
      <c r="K1502" t="s">
        <v>22</v>
      </c>
      <c r="L1502" t="s">
        <v>4002</v>
      </c>
      <c r="M1502" s="14" t="s">
        <v>4003</v>
      </c>
      <c r="N1502" t="s">
        <v>25</v>
      </c>
      <c r="O1502" t="s">
        <v>26</v>
      </c>
      <c r="P1502" t="s">
        <v>221</v>
      </c>
      <c r="Q1502" t="s">
        <v>415</v>
      </c>
      <c r="R1502" s="5">
        <v>2038</v>
      </c>
      <c r="S1502" t="s">
        <v>62</v>
      </c>
      <c r="T1502" t="s">
        <v>765</v>
      </c>
      <c r="U1502" t="s">
        <v>31</v>
      </c>
      <c r="V1502" t="s">
        <v>44</v>
      </c>
      <c r="W1502" t="s">
        <v>766</v>
      </c>
      <c r="X1502" s="9">
        <v>366.00900000000001</v>
      </c>
      <c r="Y1502">
        <v>3</v>
      </c>
      <c r="Z1502" s="12">
        <v>0.3</v>
      </c>
      <c r="AA1502" s="9">
        <v>-47.058300000000003</v>
      </c>
      <c r="AB1502" t="str">
        <f>IF(AND(SalesData[[#This Row],[Profit]]=0,SalesData[[#This Row],[Sales]]&gt;0),"Zero-Profit Order","OK")</f>
        <v>OK</v>
      </c>
      <c r="AC1502" s="9">
        <f>IFERROR(SalesData[[#This Row],[Profit]]/SalesData[[#This Row],[Sales]],0)</f>
        <v>-0.12857142857142859</v>
      </c>
      <c r="AE1502"/>
    </row>
    <row r="1503" spans="1:31" x14ac:dyDescent="0.25">
      <c r="A1503">
        <v>8505</v>
      </c>
      <c r="B1503" t="s">
        <v>4030</v>
      </c>
      <c r="C1503" s="2">
        <v>42007</v>
      </c>
      <c r="D1503" s="13">
        <v>42526</v>
      </c>
      <c r="E1503" s="8">
        <f>IF(SalesData[[#This Row],[Ship Date]]&lt;SalesData[[#This Row],[Order Date]], SalesData[[#This Row],[Ship Date]], SalesData[[#This Row],[Order Date]])</f>
        <v>42007</v>
      </c>
      <c r="F1503" s="8">
        <f>IF(SalesData[[#This Row],[Ship Date]]&lt;SalesData[[#This Row],[Order Date]], SalesData[[#This Row],[Order Date]], SalesData[[#This Row],[Ship Date]])</f>
        <v>42526</v>
      </c>
      <c r="G1503" s="11">
        <f>SalesData[[#This Row],[Shipdate fixed]] - SalesData[[#This Row],[Orderdate fixed]]</f>
        <v>519</v>
      </c>
      <c r="H1503" s="11">
        <f>YEAR(SalesData[[#This Row],[Orderdate fixed]])</f>
        <v>2015</v>
      </c>
      <c r="I1503" s="11" t="str">
        <f>"Q"&amp;ROUNDUP(MONTH(SalesData[[#This Row],[Orderdate fixed]])/3,0)</f>
        <v>Q1</v>
      </c>
      <c r="J1503" s="8" t="str">
        <f>TEXT(SalesData[[#This Row],[Orderdate fixed]],"mmm")</f>
        <v>Jan</v>
      </c>
      <c r="K1503" t="s">
        <v>38</v>
      </c>
      <c r="L1503" t="s">
        <v>2917</v>
      </c>
      <c r="M1503" s="14" t="s">
        <v>2918</v>
      </c>
      <c r="N1503" t="s">
        <v>25</v>
      </c>
      <c r="O1503" t="s">
        <v>26</v>
      </c>
      <c r="P1503" t="s">
        <v>509</v>
      </c>
      <c r="Q1503" t="s">
        <v>83</v>
      </c>
      <c r="R1503" s="5">
        <v>79109</v>
      </c>
      <c r="S1503" t="s">
        <v>84</v>
      </c>
      <c r="T1503" t="s">
        <v>2559</v>
      </c>
      <c r="U1503" t="s">
        <v>31</v>
      </c>
      <c r="V1503" t="s">
        <v>35</v>
      </c>
      <c r="W1503" t="s">
        <v>2560</v>
      </c>
      <c r="X1503" s="9">
        <v>366.74400000000003</v>
      </c>
      <c r="Y1503">
        <v>4</v>
      </c>
      <c r="Z1503" s="12">
        <v>0.3</v>
      </c>
      <c r="AA1503" s="9">
        <v>-110.0232</v>
      </c>
      <c r="AB1503" t="str">
        <f>IF(AND(SalesData[[#This Row],[Profit]]=0,SalesData[[#This Row],[Sales]]&gt;0),"Zero-Profit Order","OK")</f>
        <v>OK</v>
      </c>
      <c r="AC1503" s="9">
        <f>IFERROR(SalesData[[#This Row],[Profit]]/SalesData[[#This Row],[Sales]],0)</f>
        <v>-0.3</v>
      </c>
      <c r="AE1503"/>
    </row>
    <row r="1504" spans="1:31" x14ac:dyDescent="0.25">
      <c r="A1504">
        <v>7002</v>
      </c>
      <c r="B1504" t="s">
        <v>3612</v>
      </c>
      <c r="C1504" s="2">
        <v>43138</v>
      </c>
      <c r="D1504" s="13">
        <v>42067</v>
      </c>
      <c r="E1504" s="8">
        <f>IF(SalesData[[#This Row],[Ship Date]]&lt;SalesData[[#This Row],[Order Date]], SalesData[[#This Row],[Ship Date]], SalesData[[#This Row],[Order Date]])</f>
        <v>42067</v>
      </c>
      <c r="F1504" s="8">
        <f>IF(SalesData[[#This Row],[Ship Date]]&lt;SalesData[[#This Row],[Order Date]], SalesData[[#This Row],[Order Date]], SalesData[[#This Row],[Ship Date]])</f>
        <v>43138</v>
      </c>
      <c r="G1504" s="11">
        <f>SalesData[[#This Row],[Shipdate fixed]] - SalesData[[#This Row],[Orderdate fixed]]</f>
        <v>1071</v>
      </c>
      <c r="H1504" s="11">
        <f>YEAR(SalesData[[#This Row],[Orderdate fixed]])</f>
        <v>2015</v>
      </c>
      <c r="I1504" s="11" t="str">
        <f>"Q"&amp;ROUNDUP(MONTH(SalesData[[#This Row],[Orderdate fixed]])/3,0)</f>
        <v>Q1</v>
      </c>
      <c r="J1504" s="8" t="str">
        <f>TEXT(SalesData[[#This Row],[Orderdate fixed]],"mmm")</f>
        <v>Mar</v>
      </c>
      <c r="K1504" t="s">
        <v>38</v>
      </c>
      <c r="L1504" t="s">
        <v>2094</v>
      </c>
      <c r="M1504" s="14" t="s">
        <v>2095</v>
      </c>
      <c r="N1504" t="s">
        <v>90</v>
      </c>
      <c r="O1504" t="s">
        <v>26</v>
      </c>
      <c r="P1504" t="s">
        <v>3613</v>
      </c>
      <c r="Q1504" t="s">
        <v>121</v>
      </c>
      <c r="R1504" s="5">
        <v>61761</v>
      </c>
      <c r="S1504" t="s">
        <v>84</v>
      </c>
      <c r="T1504" t="s">
        <v>2559</v>
      </c>
      <c r="U1504" t="s">
        <v>31</v>
      </c>
      <c r="V1504" t="s">
        <v>35</v>
      </c>
      <c r="W1504" t="s">
        <v>2560</v>
      </c>
      <c r="X1504" s="9">
        <v>366.74400000000003</v>
      </c>
      <c r="Y1504">
        <v>4</v>
      </c>
      <c r="Z1504" s="12">
        <v>0.3</v>
      </c>
      <c r="AA1504" s="9">
        <v>-110.0232</v>
      </c>
      <c r="AB1504" t="str">
        <f>IF(AND(SalesData[[#This Row],[Profit]]=0,SalesData[[#This Row],[Sales]]&gt;0),"Zero-Profit Order","OK")</f>
        <v>OK</v>
      </c>
      <c r="AC1504" s="9">
        <f>IFERROR(SalesData[[#This Row],[Profit]]/SalesData[[#This Row],[Sales]],0)</f>
        <v>-0.3</v>
      </c>
      <c r="AE1504"/>
    </row>
    <row r="1505" spans="1:31" x14ac:dyDescent="0.25">
      <c r="A1505">
        <v>2433</v>
      </c>
      <c r="B1505" t="s">
        <v>1870</v>
      </c>
      <c r="C1505" s="2">
        <v>43112</v>
      </c>
      <c r="D1505" s="13">
        <v>41643</v>
      </c>
      <c r="E1505" s="8">
        <f>IF(SalesData[[#This Row],[Ship Date]]&lt;SalesData[[#This Row],[Order Date]], SalesData[[#This Row],[Ship Date]], SalesData[[#This Row],[Order Date]])</f>
        <v>41643</v>
      </c>
      <c r="F1505" s="8">
        <f>IF(SalesData[[#This Row],[Ship Date]]&lt;SalesData[[#This Row],[Order Date]], SalesData[[#This Row],[Order Date]], SalesData[[#This Row],[Ship Date]])</f>
        <v>43112</v>
      </c>
      <c r="G1505" s="11">
        <f>SalesData[[#This Row],[Shipdate fixed]] - SalesData[[#This Row],[Orderdate fixed]]</f>
        <v>1469</v>
      </c>
      <c r="H1505" s="11">
        <f>YEAR(SalesData[[#This Row],[Orderdate fixed]])</f>
        <v>2014</v>
      </c>
      <c r="I1505" s="11" t="str">
        <f>"Q"&amp;ROUNDUP(MONTH(SalesData[[#This Row],[Orderdate fixed]])/3,0)</f>
        <v>Q1</v>
      </c>
      <c r="J1505" s="8" t="str">
        <f>TEXT(SalesData[[#This Row],[Orderdate fixed]],"mmm")</f>
        <v>Jan</v>
      </c>
      <c r="K1505" t="s">
        <v>38</v>
      </c>
      <c r="L1505" t="s">
        <v>1871</v>
      </c>
      <c r="M1505" s="14" t="s">
        <v>1872</v>
      </c>
      <c r="N1505" t="s">
        <v>25</v>
      </c>
      <c r="O1505" t="s">
        <v>26</v>
      </c>
      <c r="P1505" t="s">
        <v>158</v>
      </c>
      <c r="Q1505" t="s">
        <v>109</v>
      </c>
      <c r="R1505" s="5">
        <v>10009</v>
      </c>
      <c r="S1505" t="s">
        <v>62</v>
      </c>
      <c r="T1505" t="s">
        <v>1873</v>
      </c>
      <c r="U1505" t="s">
        <v>31</v>
      </c>
      <c r="V1505" t="s">
        <v>35</v>
      </c>
      <c r="W1505" t="s">
        <v>1874</v>
      </c>
      <c r="X1505" s="9">
        <v>366.786</v>
      </c>
      <c r="Y1505">
        <v>7</v>
      </c>
      <c r="Z1505" s="12">
        <v>0.1</v>
      </c>
      <c r="AA1505" s="9">
        <v>65.206400000000002</v>
      </c>
      <c r="AB1505" t="str">
        <f>IF(AND(SalesData[[#This Row],[Profit]]=0,SalesData[[#This Row],[Sales]]&gt;0),"Zero-Profit Order","OK")</f>
        <v>OK</v>
      </c>
      <c r="AC1505" s="9">
        <f>IFERROR(SalesData[[#This Row],[Profit]]/SalesData[[#This Row],[Sales]],0)</f>
        <v>0.17777777777777778</v>
      </c>
      <c r="AE1505"/>
    </row>
    <row r="1506" spans="1:31" x14ac:dyDescent="0.25">
      <c r="A1506">
        <v>9288</v>
      </c>
      <c r="B1506" t="s">
        <v>4215</v>
      </c>
      <c r="C1506" s="2">
        <v>43363</v>
      </c>
      <c r="D1506" s="13">
        <v>42912</v>
      </c>
      <c r="E1506" s="8">
        <f>IF(SalesData[[#This Row],[Ship Date]]&lt;SalesData[[#This Row],[Order Date]], SalesData[[#This Row],[Ship Date]], SalesData[[#This Row],[Order Date]])</f>
        <v>42912</v>
      </c>
      <c r="F1506" s="8">
        <f>IF(SalesData[[#This Row],[Ship Date]]&lt;SalesData[[#This Row],[Order Date]], SalesData[[#This Row],[Order Date]], SalesData[[#This Row],[Ship Date]])</f>
        <v>43363</v>
      </c>
      <c r="G1506" s="11">
        <f>SalesData[[#This Row],[Shipdate fixed]] - SalesData[[#This Row],[Orderdate fixed]]</f>
        <v>451</v>
      </c>
      <c r="H1506" s="11">
        <f>YEAR(SalesData[[#This Row],[Orderdate fixed]])</f>
        <v>2017</v>
      </c>
      <c r="I1506" s="11" t="str">
        <f>"Q"&amp;ROUNDUP(MONTH(SalesData[[#This Row],[Orderdate fixed]])/3,0)</f>
        <v>Q2</v>
      </c>
      <c r="J1506" s="8" t="str">
        <f>TEXT(SalesData[[#This Row],[Orderdate fixed]],"mmm")</f>
        <v>Jun</v>
      </c>
      <c r="K1506" t="s">
        <v>38</v>
      </c>
      <c r="L1506" t="s">
        <v>3377</v>
      </c>
      <c r="M1506" s="14" t="s">
        <v>3378</v>
      </c>
      <c r="N1506" t="s">
        <v>90</v>
      </c>
      <c r="O1506" t="s">
        <v>26</v>
      </c>
      <c r="P1506" t="s">
        <v>1720</v>
      </c>
      <c r="Q1506" t="s">
        <v>83</v>
      </c>
      <c r="R1506" s="5">
        <v>75081</v>
      </c>
      <c r="S1506" t="s">
        <v>84</v>
      </c>
      <c r="T1506" t="s">
        <v>680</v>
      </c>
      <c r="U1506" t="s">
        <v>31</v>
      </c>
      <c r="V1506" t="s">
        <v>44</v>
      </c>
      <c r="W1506" t="s">
        <v>681</v>
      </c>
      <c r="X1506" s="9">
        <v>457.48500000000001</v>
      </c>
      <c r="Y1506">
        <v>3</v>
      </c>
      <c r="Z1506" s="12">
        <v>0.3</v>
      </c>
      <c r="AA1506" s="9">
        <v>-84.961500000000001</v>
      </c>
      <c r="AB1506" t="str">
        <f>IF(AND(SalesData[[#This Row],[Profit]]=0,SalesData[[#This Row],[Sales]]&gt;0),"Zero-Profit Order","OK")</f>
        <v>OK</v>
      </c>
      <c r="AC1506" s="9">
        <f>IFERROR(SalesData[[#This Row],[Profit]]/SalesData[[#This Row],[Sales]],0)</f>
        <v>-0.18571428571428572</v>
      </c>
      <c r="AE1506"/>
    </row>
    <row r="1507" spans="1:31" x14ac:dyDescent="0.25">
      <c r="A1507">
        <v>6420</v>
      </c>
      <c r="B1507" t="s">
        <v>3446</v>
      </c>
      <c r="C1507" s="2">
        <v>42650</v>
      </c>
      <c r="D1507" s="13">
        <v>42501</v>
      </c>
      <c r="E1507" s="8">
        <f>IF(SalesData[[#This Row],[Ship Date]]&lt;SalesData[[#This Row],[Order Date]], SalesData[[#This Row],[Ship Date]], SalesData[[#This Row],[Order Date]])</f>
        <v>42501</v>
      </c>
      <c r="F1507" s="8">
        <f>IF(SalesData[[#This Row],[Ship Date]]&lt;SalesData[[#This Row],[Order Date]], SalesData[[#This Row],[Order Date]], SalesData[[#This Row],[Ship Date]])</f>
        <v>42650</v>
      </c>
      <c r="G1507" s="11">
        <f>SalesData[[#This Row],[Shipdate fixed]] - SalesData[[#This Row],[Orderdate fixed]]</f>
        <v>149</v>
      </c>
      <c r="H1507" s="11">
        <f>YEAR(SalesData[[#This Row],[Orderdate fixed]])</f>
        <v>2016</v>
      </c>
      <c r="I1507" s="11" t="str">
        <f>"Q"&amp;ROUNDUP(MONTH(SalesData[[#This Row],[Orderdate fixed]])/3,0)</f>
        <v>Q2</v>
      </c>
      <c r="J1507" s="8" t="str">
        <f>TEXT(SalesData[[#This Row],[Orderdate fixed]],"mmm")</f>
        <v>May</v>
      </c>
      <c r="K1507" t="s">
        <v>38</v>
      </c>
      <c r="L1507" t="s">
        <v>809</v>
      </c>
      <c r="M1507" s="14" t="s">
        <v>810</v>
      </c>
      <c r="N1507" t="s">
        <v>81</v>
      </c>
      <c r="O1507" t="s">
        <v>26</v>
      </c>
      <c r="P1507" t="s">
        <v>2002</v>
      </c>
      <c r="Q1507" t="s">
        <v>1503</v>
      </c>
      <c r="R1507" s="5">
        <v>74133</v>
      </c>
      <c r="S1507" t="s">
        <v>84</v>
      </c>
      <c r="T1507" t="s">
        <v>1728</v>
      </c>
      <c r="U1507" t="s">
        <v>31</v>
      </c>
      <c r="V1507" t="s">
        <v>35</v>
      </c>
      <c r="W1507" t="s">
        <v>1729</v>
      </c>
      <c r="X1507" s="9">
        <v>368.97</v>
      </c>
      <c r="Y1507">
        <v>3</v>
      </c>
      <c r="Z1507" s="12">
        <v>0</v>
      </c>
      <c r="AA1507" s="9">
        <v>81.173400000000001</v>
      </c>
      <c r="AB1507" t="str">
        <f>IF(AND(SalesData[[#This Row],[Profit]]=0,SalesData[[#This Row],[Sales]]&gt;0),"Zero-Profit Order","OK")</f>
        <v>OK</v>
      </c>
      <c r="AC1507" s="9">
        <f>IFERROR(SalesData[[#This Row],[Profit]]/SalesData[[#This Row],[Sales]],0)</f>
        <v>0.21999999999999997</v>
      </c>
      <c r="AE1507"/>
    </row>
    <row r="1508" spans="1:31" x14ac:dyDescent="0.25">
      <c r="A1508">
        <v>9033</v>
      </c>
      <c r="B1508" t="s">
        <v>4159</v>
      </c>
      <c r="C1508" s="2">
        <v>43375</v>
      </c>
      <c r="D1508" s="13">
        <v>42912</v>
      </c>
      <c r="E1508" s="8">
        <f>IF(SalesData[[#This Row],[Ship Date]]&lt;SalesData[[#This Row],[Order Date]], SalesData[[#This Row],[Ship Date]], SalesData[[#This Row],[Order Date]])</f>
        <v>42912</v>
      </c>
      <c r="F1508" s="8">
        <f>IF(SalesData[[#This Row],[Ship Date]]&lt;SalesData[[#This Row],[Order Date]], SalesData[[#This Row],[Order Date]], SalesData[[#This Row],[Ship Date]])</f>
        <v>43375</v>
      </c>
      <c r="G1508" s="11">
        <f>SalesData[[#This Row],[Shipdate fixed]] - SalesData[[#This Row],[Orderdate fixed]]</f>
        <v>463</v>
      </c>
      <c r="H1508" s="11">
        <f>YEAR(SalesData[[#This Row],[Orderdate fixed]])</f>
        <v>2017</v>
      </c>
      <c r="I1508" s="11" t="str">
        <f>"Q"&amp;ROUNDUP(MONTH(SalesData[[#This Row],[Orderdate fixed]])/3,0)</f>
        <v>Q2</v>
      </c>
      <c r="J1508" s="8" t="str">
        <f>TEXT(SalesData[[#This Row],[Orderdate fixed]],"mmm")</f>
        <v>Jun</v>
      </c>
      <c r="K1508" t="s">
        <v>38</v>
      </c>
      <c r="L1508" t="s">
        <v>652</v>
      </c>
      <c r="M1508" s="14" t="s">
        <v>653</v>
      </c>
      <c r="N1508" t="s">
        <v>90</v>
      </c>
      <c r="O1508" t="s">
        <v>26</v>
      </c>
      <c r="P1508" t="s">
        <v>271</v>
      </c>
      <c r="Q1508" t="s">
        <v>272</v>
      </c>
      <c r="R1508" s="5">
        <v>48227</v>
      </c>
      <c r="S1508" t="s">
        <v>84</v>
      </c>
      <c r="T1508" t="s">
        <v>34</v>
      </c>
      <c r="U1508" t="s">
        <v>31</v>
      </c>
      <c r="V1508" t="s">
        <v>35</v>
      </c>
      <c r="W1508" t="s">
        <v>36</v>
      </c>
      <c r="X1508" s="9">
        <v>487.96</v>
      </c>
      <c r="Y1508">
        <v>2</v>
      </c>
      <c r="Z1508" s="12">
        <v>0</v>
      </c>
      <c r="AA1508" s="9">
        <v>146.38800000000001</v>
      </c>
      <c r="AB1508" t="str">
        <f>IF(AND(SalesData[[#This Row],[Profit]]=0,SalesData[[#This Row],[Sales]]&gt;0),"Zero-Profit Order","OK")</f>
        <v>OK</v>
      </c>
      <c r="AC1508" s="9">
        <f>IFERROR(SalesData[[#This Row],[Profit]]/SalesData[[#This Row],[Sales]],0)</f>
        <v>0.30000000000000004</v>
      </c>
      <c r="AE1508"/>
    </row>
    <row r="1509" spans="1:31" x14ac:dyDescent="0.25">
      <c r="A1509">
        <v>9545</v>
      </c>
      <c r="B1509" t="s">
        <v>4282</v>
      </c>
      <c r="C1509" s="2">
        <v>41896</v>
      </c>
      <c r="D1509" s="13">
        <v>42285</v>
      </c>
      <c r="E1509" s="8">
        <f>IF(SalesData[[#This Row],[Ship Date]]&lt;SalesData[[#This Row],[Order Date]], SalesData[[#This Row],[Ship Date]], SalesData[[#This Row],[Order Date]])</f>
        <v>41896</v>
      </c>
      <c r="F1509" s="8">
        <f>IF(SalesData[[#This Row],[Ship Date]]&lt;SalesData[[#This Row],[Order Date]], SalesData[[#This Row],[Order Date]], SalesData[[#This Row],[Ship Date]])</f>
        <v>42285</v>
      </c>
      <c r="G1509" s="11">
        <f>SalesData[[#This Row],[Shipdate fixed]] - SalesData[[#This Row],[Orderdate fixed]]</f>
        <v>389</v>
      </c>
      <c r="H1509" s="11">
        <f>YEAR(SalesData[[#This Row],[Orderdate fixed]])</f>
        <v>2014</v>
      </c>
      <c r="I1509" s="11" t="str">
        <f>"Q"&amp;ROUNDUP(MONTH(SalesData[[#This Row],[Orderdate fixed]])/3,0)</f>
        <v>Q3</v>
      </c>
      <c r="J1509" s="8" t="str">
        <f>TEXT(SalesData[[#This Row],[Orderdate fixed]],"mmm")</f>
        <v>Sep</v>
      </c>
      <c r="K1509" t="s">
        <v>38</v>
      </c>
      <c r="L1509" t="s">
        <v>4283</v>
      </c>
      <c r="M1509" s="14" t="s">
        <v>4284</v>
      </c>
      <c r="N1509" t="s">
        <v>81</v>
      </c>
      <c r="O1509" t="s">
        <v>26</v>
      </c>
      <c r="P1509" t="s">
        <v>91</v>
      </c>
      <c r="Q1509" t="s">
        <v>83</v>
      </c>
      <c r="R1509" s="5">
        <v>77095</v>
      </c>
      <c r="S1509" t="s">
        <v>84</v>
      </c>
      <c r="T1509" t="s">
        <v>1427</v>
      </c>
      <c r="U1509" t="s">
        <v>31</v>
      </c>
      <c r="V1509" t="s">
        <v>32</v>
      </c>
      <c r="W1509" t="s">
        <v>1428</v>
      </c>
      <c r="X1509" s="9">
        <v>369.19920000000002</v>
      </c>
      <c r="Y1509">
        <v>3</v>
      </c>
      <c r="Z1509" s="12">
        <v>0.32</v>
      </c>
      <c r="AA1509" s="9">
        <v>-114.01739999999999</v>
      </c>
      <c r="AB1509" t="str">
        <f>IF(AND(SalesData[[#This Row],[Profit]]=0,SalesData[[#This Row],[Sales]]&gt;0),"Zero-Profit Order","OK")</f>
        <v>OK</v>
      </c>
      <c r="AC1509" s="9">
        <f>IFERROR(SalesData[[#This Row],[Profit]]/SalesData[[#This Row],[Sales]],0)</f>
        <v>-0.30882352941176466</v>
      </c>
      <c r="AE1509"/>
    </row>
    <row r="1510" spans="1:31" x14ac:dyDescent="0.25">
      <c r="A1510">
        <v>4021</v>
      </c>
      <c r="B1510" t="s">
        <v>2673</v>
      </c>
      <c r="C1510" s="2">
        <v>43372</v>
      </c>
      <c r="D1510" s="13">
        <v>41817</v>
      </c>
      <c r="E1510" s="8">
        <f>IF(SalesData[[#This Row],[Ship Date]]&lt;SalesData[[#This Row],[Order Date]], SalesData[[#This Row],[Ship Date]], SalesData[[#This Row],[Order Date]])</f>
        <v>41817</v>
      </c>
      <c r="F1510" s="8">
        <f>IF(SalesData[[#This Row],[Ship Date]]&lt;SalesData[[#This Row],[Order Date]], SalesData[[#This Row],[Order Date]], SalesData[[#This Row],[Ship Date]])</f>
        <v>43372</v>
      </c>
      <c r="G1510" s="11">
        <f>SalesData[[#This Row],[Shipdate fixed]] - SalesData[[#This Row],[Orderdate fixed]]</f>
        <v>1555</v>
      </c>
      <c r="H1510" s="11">
        <f>YEAR(SalesData[[#This Row],[Orderdate fixed]])</f>
        <v>2014</v>
      </c>
      <c r="I1510" s="11" t="str">
        <f>"Q"&amp;ROUNDUP(MONTH(SalesData[[#This Row],[Orderdate fixed]])/3,0)</f>
        <v>Q2</v>
      </c>
      <c r="J1510" s="8" t="str">
        <f>TEXT(SalesData[[#This Row],[Orderdate fixed]],"mmm")</f>
        <v>Jun</v>
      </c>
      <c r="K1510" t="s">
        <v>38</v>
      </c>
      <c r="L1510" t="s">
        <v>2674</v>
      </c>
      <c r="M1510" s="14" t="s">
        <v>2675</v>
      </c>
      <c r="N1510" t="s">
        <v>25</v>
      </c>
      <c r="O1510" t="s">
        <v>26</v>
      </c>
      <c r="P1510" t="s">
        <v>1127</v>
      </c>
      <c r="Q1510" t="s">
        <v>61</v>
      </c>
      <c r="R1510" s="5">
        <v>19013</v>
      </c>
      <c r="S1510" t="s">
        <v>62</v>
      </c>
      <c r="T1510" t="s">
        <v>238</v>
      </c>
      <c r="U1510" t="s">
        <v>31</v>
      </c>
      <c r="V1510" t="s">
        <v>35</v>
      </c>
      <c r="W1510" t="s">
        <v>239</v>
      </c>
      <c r="X1510" s="9">
        <v>170.05799999999999</v>
      </c>
      <c r="Y1510">
        <v>3</v>
      </c>
      <c r="Z1510" s="12">
        <v>0.3</v>
      </c>
      <c r="AA1510" s="9">
        <v>-4.8587999999999996</v>
      </c>
      <c r="AB1510" t="str">
        <f>IF(AND(SalesData[[#This Row],[Profit]]=0,SalesData[[#This Row],[Sales]]&gt;0),"Zero-Profit Order","OK")</f>
        <v>OK</v>
      </c>
      <c r="AC1510" s="9">
        <f>IFERROR(SalesData[[#This Row],[Profit]]/SalesData[[#This Row],[Sales]],0)</f>
        <v>-2.8571428571428571E-2</v>
      </c>
      <c r="AE1510"/>
    </row>
    <row r="1511" spans="1:31" x14ac:dyDescent="0.25">
      <c r="A1511">
        <v>2665</v>
      </c>
      <c r="B1511" t="s">
        <v>2015</v>
      </c>
      <c r="C1511" s="2">
        <v>41988</v>
      </c>
      <c r="D1511" s="13">
        <v>42465</v>
      </c>
      <c r="E1511" s="8">
        <f>IF(SalesData[[#This Row],[Ship Date]]&lt;SalesData[[#This Row],[Order Date]], SalesData[[#This Row],[Ship Date]], SalesData[[#This Row],[Order Date]])</f>
        <v>41988</v>
      </c>
      <c r="F1511" s="8">
        <f>IF(SalesData[[#This Row],[Ship Date]]&lt;SalesData[[#This Row],[Order Date]], SalesData[[#This Row],[Order Date]], SalesData[[#This Row],[Ship Date]])</f>
        <v>42465</v>
      </c>
      <c r="G1511" s="11">
        <f>SalesData[[#This Row],[Shipdate fixed]] - SalesData[[#This Row],[Orderdate fixed]]</f>
        <v>477</v>
      </c>
      <c r="H1511" s="11">
        <f>YEAR(SalesData[[#This Row],[Orderdate fixed]])</f>
        <v>2014</v>
      </c>
      <c r="I1511" s="11" t="str">
        <f>"Q"&amp;ROUNDUP(MONTH(SalesData[[#This Row],[Orderdate fixed]])/3,0)</f>
        <v>Q4</v>
      </c>
      <c r="J1511" s="8" t="str">
        <f>TEXT(SalesData[[#This Row],[Orderdate fixed]],"mmm")</f>
        <v>Dec</v>
      </c>
      <c r="K1511" t="s">
        <v>78</v>
      </c>
      <c r="L1511" t="s">
        <v>2016</v>
      </c>
      <c r="M1511" s="14" t="s">
        <v>2017</v>
      </c>
      <c r="N1511" t="s">
        <v>25</v>
      </c>
      <c r="O1511" t="s">
        <v>26</v>
      </c>
      <c r="P1511" t="s">
        <v>127</v>
      </c>
      <c r="Q1511" t="s">
        <v>128</v>
      </c>
      <c r="R1511" s="5">
        <v>38109</v>
      </c>
      <c r="S1511" t="s">
        <v>29</v>
      </c>
      <c r="T1511" t="s">
        <v>196</v>
      </c>
      <c r="U1511" t="s">
        <v>31</v>
      </c>
      <c r="V1511" t="s">
        <v>44</v>
      </c>
      <c r="W1511" t="s">
        <v>197</v>
      </c>
      <c r="X1511" s="9">
        <v>370.62</v>
      </c>
      <c r="Y1511">
        <v>3</v>
      </c>
      <c r="Z1511" s="12">
        <v>0.4</v>
      </c>
      <c r="AA1511" s="9">
        <v>-142.071</v>
      </c>
      <c r="AB1511" t="str">
        <f>IF(AND(SalesData[[#This Row],[Profit]]=0,SalesData[[#This Row],[Sales]]&gt;0),"Zero-Profit Order","OK")</f>
        <v>OK</v>
      </c>
      <c r="AC1511" s="9">
        <f>IFERROR(SalesData[[#This Row],[Profit]]/SalesData[[#This Row],[Sales]],0)</f>
        <v>-0.3833333333333333</v>
      </c>
      <c r="AE1511"/>
    </row>
    <row r="1512" spans="1:31" x14ac:dyDescent="0.25">
      <c r="A1512">
        <v>3999</v>
      </c>
      <c r="B1512" t="s">
        <v>2662</v>
      </c>
      <c r="C1512" s="2">
        <v>41915</v>
      </c>
      <c r="D1512" s="13">
        <v>42341</v>
      </c>
      <c r="E1512" s="8">
        <f>IF(SalesData[[#This Row],[Ship Date]]&lt;SalesData[[#This Row],[Order Date]], SalesData[[#This Row],[Ship Date]], SalesData[[#This Row],[Order Date]])</f>
        <v>41915</v>
      </c>
      <c r="F1512" s="8">
        <f>IF(SalesData[[#This Row],[Ship Date]]&lt;SalesData[[#This Row],[Order Date]], SalesData[[#This Row],[Order Date]], SalesData[[#This Row],[Ship Date]])</f>
        <v>42341</v>
      </c>
      <c r="G1512" s="11">
        <f>SalesData[[#This Row],[Shipdate fixed]] - SalesData[[#This Row],[Orderdate fixed]]</f>
        <v>426</v>
      </c>
      <c r="H1512" s="11">
        <f>YEAR(SalesData[[#This Row],[Orderdate fixed]])</f>
        <v>2014</v>
      </c>
      <c r="I1512" s="11" t="str">
        <f>"Q"&amp;ROUNDUP(MONTH(SalesData[[#This Row],[Orderdate fixed]])/3,0)</f>
        <v>Q4</v>
      </c>
      <c r="J1512" s="8" t="str">
        <f>TEXT(SalesData[[#This Row],[Orderdate fixed]],"mmm")</f>
        <v>Oct</v>
      </c>
      <c r="K1512" t="s">
        <v>38</v>
      </c>
      <c r="L1512" t="s">
        <v>2663</v>
      </c>
      <c r="M1512" s="14" t="s">
        <v>2664</v>
      </c>
      <c r="N1512" t="s">
        <v>25</v>
      </c>
      <c r="O1512" t="s">
        <v>26</v>
      </c>
      <c r="P1512" t="s">
        <v>2665</v>
      </c>
      <c r="Q1512" t="s">
        <v>222</v>
      </c>
      <c r="R1512" s="5">
        <v>53142</v>
      </c>
      <c r="S1512" t="s">
        <v>84</v>
      </c>
      <c r="T1512" t="s">
        <v>1777</v>
      </c>
      <c r="U1512" t="s">
        <v>31</v>
      </c>
      <c r="V1512" t="s">
        <v>53</v>
      </c>
      <c r="W1512" t="s">
        <v>1778</v>
      </c>
      <c r="X1512" s="9">
        <v>373.08</v>
      </c>
      <c r="Y1512">
        <v>6</v>
      </c>
      <c r="Z1512" s="12">
        <v>0</v>
      </c>
      <c r="AA1512" s="9">
        <v>82.077600000000004</v>
      </c>
      <c r="AB1512" t="str">
        <f>IF(AND(SalesData[[#This Row],[Profit]]=0,SalesData[[#This Row],[Sales]]&gt;0),"Zero-Profit Order","OK")</f>
        <v>OK</v>
      </c>
      <c r="AC1512" s="9">
        <f>IFERROR(SalesData[[#This Row],[Profit]]/SalesData[[#This Row],[Sales]],0)</f>
        <v>0.22000000000000003</v>
      </c>
      <c r="AE1512"/>
    </row>
    <row r="1513" spans="1:31" x14ac:dyDescent="0.25">
      <c r="A1513">
        <v>8354</v>
      </c>
      <c r="B1513" t="s">
        <v>3987</v>
      </c>
      <c r="C1513" s="2">
        <v>42282</v>
      </c>
      <c r="D1513" s="13">
        <v>42952</v>
      </c>
      <c r="E1513" s="8">
        <f>IF(SalesData[[#This Row],[Ship Date]]&lt;SalesData[[#This Row],[Order Date]], SalesData[[#This Row],[Ship Date]], SalesData[[#This Row],[Order Date]])</f>
        <v>42282</v>
      </c>
      <c r="F1513" s="8">
        <f>IF(SalesData[[#This Row],[Ship Date]]&lt;SalesData[[#This Row],[Order Date]], SalesData[[#This Row],[Order Date]], SalesData[[#This Row],[Ship Date]])</f>
        <v>42952</v>
      </c>
      <c r="G1513" s="11">
        <f>SalesData[[#This Row],[Shipdate fixed]] - SalesData[[#This Row],[Orderdate fixed]]</f>
        <v>670</v>
      </c>
      <c r="H1513" s="11">
        <f>YEAR(SalesData[[#This Row],[Orderdate fixed]])</f>
        <v>2015</v>
      </c>
      <c r="I1513" s="11" t="str">
        <f>"Q"&amp;ROUNDUP(MONTH(SalesData[[#This Row],[Orderdate fixed]])/3,0)</f>
        <v>Q4</v>
      </c>
      <c r="J1513" s="8" t="str">
        <f>TEXT(SalesData[[#This Row],[Orderdate fixed]],"mmm")</f>
        <v>Oct</v>
      </c>
      <c r="K1513" t="s">
        <v>38</v>
      </c>
      <c r="L1513" t="s">
        <v>1981</v>
      </c>
      <c r="M1513" s="14" t="s">
        <v>1982</v>
      </c>
      <c r="N1513" t="s">
        <v>81</v>
      </c>
      <c r="O1513" t="s">
        <v>26</v>
      </c>
      <c r="P1513" t="s">
        <v>60</v>
      </c>
      <c r="Q1513" t="s">
        <v>61</v>
      </c>
      <c r="R1513" s="5">
        <v>19134</v>
      </c>
      <c r="S1513" t="s">
        <v>62</v>
      </c>
      <c r="T1513" t="s">
        <v>273</v>
      </c>
      <c r="U1513" t="s">
        <v>31</v>
      </c>
      <c r="V1513" t="s">
        <v>44</v>
      </c>
      <c r="W1513" t="s">
        <v>274</v>
      </c>
      <c r="X1513" s="9">
        <v>373.47</v>
      </c>
      <c r="Y1513">
        <v>5</v>
      </c>
      <c r="Z1513" s="12">
        <v>0.4</v>
      </c>
      <c r="AA1513" s="9">
        <v>-112.041</v>
      </c>
      <c r="AB1513" t="str">
        <f>IF(AND(SalesData[[#This Row],[Profit]]=0,SalesData[[#This Row],[Sales]]&gt;0),"Zero-Profit Order","OK")</f>
        <v>OK</v>
      </c>
      <c r="AC1513" s="9">
        <f>IFERROR(SalesData[[#This Row],[Profit]]/SalesData[[#This Row],[Sales]],0)</f>
        <v>-0.3</v>
      </c>
      <c r="AE1513"/>
    </row>
    <row r="1514" spans="1:31" x14ac:dyDescent="0.25">
      <c r="A1514">
        <v>385</v>
      </c>
      <c r="B1514" t="s">
        <v>418</v>
      </c>
      <c r="C1514" s="2">
        <v>42807</v>
      </c>
      <c r="D1514" s="13">
        <v>42047</v>
      </c>
      <c r="E1514" s="8">
        <f>IF(SalesData[[#This Row],[Ship Date]]&lt;SalesData[[#This Row],[Order Date]], SalesData[[#This Row],[Ship Date]], SalesData[[#This Row],[Order Date]])</f>
        <v>42047</v>
      </c>
      <c r="F1514" s="8">
        <f>IF(SalesData[[#This Row],[Ship Date]]&lt;SalesData[[#This Row],[Order Date]], SalesData[[#This Row],[Order Date]], SalesData[[#This Row],[Ship Date]])</f>
        <v>42807</v>
      </c>
      <c r="G1514" s="11">
        <f>SalesData[[#This Row],[Shipdate fixed]] - SalesData[[#This Row],[Orderdate fixed]]</f>
        <v>760</v>
      </c>
      <c r="H1514" s="11">
        <f>YEAR(SalesData[[#This Row],[Orderdate fixed]])</f>
        <v>2015</v>
      </c>
      <c r="I1514" s="11" t="str">
        <f>"Q"&amp;ROUNDUP(MONTH(SalesData[[#This Row],[Orderdate fixed]])/3,0)</f>
        <v>Q1</v>
      </c>
      <c r="J1514" s="8" t="str">
        <f>TEXT(SalesData[[#This Row],[Orderdate fixed]],"mmm")</f>
        <v>Feb</v>
      </c>
      <c r="K1514" t="s">
        <v>38</v>
      </c>
      <c r="L1514" t="s">
        <v>419</v>
      </c>
      <c r="M1514" s="14" t="s">
        <v>420</v>
      </c>
      <c r="N1514" t="s">
        <v>25</v>
      </c>
      <c r="O1514" t="s">
        <v>26</v>
      </c>
      <c r="P1514" t="s">
        <v>421</v>
      </c>
      <c r="Q1514" t="s">
        <v>42</v>
      </c>
      <c r="R1514" s="5">
        <v>33024</v>
      </c>
      <c r="S1514" t="s">
        <v>29</v>
      </c>
      <c r="T1514" t="s">
        <v>422</v>
      </c>
      <c r="U1514" t="s">
        <v>31</v>
      </c>
      <c r="V1514" t="s">
        <v>44</v>
      </c>
      <c r="W1514" t="s">
        <v>423</v>
      </c>
      <c r="X1514" s="9">
        <v>375.45749999999998</v>
      </c>
      <c r="Y1514">
        <v>3</v>
      </c>
      <c r="Z1514" s="12">
        <v>0.45</v>
      </c>
      <c r="AA1514" s="9">
        <v>-157.0095</v>
      </c>
      <c r="AB1514" t="str">
        <f>IF(AND(SalesData[[#This Row],[Profit]]=0,SalesData[[#This Row],[Sales]]&gt;0),"Zero-Profit Order","OK")</f>
        <v>OK</v>
      </c>
      <c r="AC1514" s="9">
        <f>IFERROR(SalesData[[#This Row],[Profit]]/SalesData[[#This Row],[Sales]],0)</f>
        <v>-0.41818181818181821</v>
      </c>
      <c r="AE1514"/>
    </row>
    <row r="1515" spans="1:31" x14ac:dyDescent="0.25">
      <c r="A1515">
        <v>8311</v>
      </c>
      <c r="B1515" t="s">
        <v>3977</v>
      </c>
      <c r="C1515" s="2">
        <v>41646</v>
      </c>
      <c r="D1515" s="13">
        <v>41823</v>
      </c>
      <c r="E1515" s="8">
        <f>IF(SalesData[[#This Row],[Ship Date]]&lt;SalesData[[#This Row],[Order Date]], SalesData[[#This Row],[Ship Date]], SalesData[[#This Row],[Order Date]])</f>
        <v>41646</v>
      </c>
      <c r="F1515" s="8">
        <f>IF(SalesData[[#This Row],[Ship Date]]&lt;SalesData[[#This Row],[Order Date]], SalesData[[#This Row],[Order Date]], SalesData[[#This Row],[Ship Date]])</f>
        <v>41823</v>
      </c>
      <c r="G1515" s="11">
        <f>SalesData[[#This Row],[Shipdate fixed]] - SalesData[[#This Row],[Orderdate fixed]]</f>
        <v>177</v>
      </c>
      <c r="H1515" s="11">
        <f>YEAR(SalesData[[#This Row],[Orderdate fixed]])</f>
        <v>2014</v>
      </c>
      <c r="I1515" s="11" t="str">
        <f>"Q"&amp;ROUNDUP(MONTH(SalesData[[#This Row],[Orderdate fixed]])/3,0)</f>
        <v>Q1</v>
      </c>
      <c r="J1515" s="8" t="str">
        <f>TEXT(SalesData[[#This Row],[Orderdate fixed]],"mmm")</f>
        <v>Jan</v>
      </c>
      <c r="K1515" t="s">
        <v>38</v>
      </c>
      <c r="L1515" t="s">
        <v>3978</v>
      </c>
      <c r="M1515" s="14" t="s">
        <v>3979</v>
      </c>
      <c r="N1515" t="s">
        <v>25</v>
      </c>
      <c r="O1515" t="s">
        <v>26</v>
      </c>
      <c r="P1515" t="s">
        <v>91</v>
      </c>
      <c r="Q1515" t="s">
        <v>83</v>
      </c>
      <c r="R1515" s="5">
        <v>77036</v>
      </c>
      <c r="S1515" t="s">
        <v>84</v>
      </c>
      <c r="T1515" t="s">
        <v>1780</v>
      </c>
      <c r="U1515" t="s">
        <v>31</v>
      </c>
      <c r="V1515" t="s">
        <v>44</v>
      </c>
      <c r="W1515" t="s">
        <v>1781</v>
      </c>
      <c r="X1515" s="9">
        <v>376.50900000000001</v>
      </c>
      <c r="Y1515">
        <v>3</v>
      </c>
      <c r="Z1515" s="12">
        <v>0.3</v>
      </c>
      <c r="AA1515" s="9">
        <v>-43.029600000000002</v>
      </c>
      <c r="AB1515" t="str">
        <f>IF(AND(SalesData[[#This Row],[Profit]]=0,SalesData[[#This Row],[Sales]]&gt;0),"Zero-Profit Order","OK")</f>
        <v>OK</v>
      </c>
      <c r="AC1515" s="9">
        <f>IFERROR(SalesData[[#This Row],[Profit]]/SalesData[[#This Row],[Sales]],0)</f>
        <v>-0.11428571428571428</v>
      </c>
      <c r="AE1515"/>
    </row>
    <row r="1516" spans="1:31" x14ac:dyDescent="0.25">
      <c r="A1516">
        <v>4023</v>
      </c>
      <c r="B1516" t="s">
        <v>2673</v>
      </c>
      <c r="C1516" s="2">
        <v>43373</v>
      </c>
      <c r="D1516" s="13">
        <v>41817</v>
      </c>
      <c r="E1516" s="8">
        <f>IF(SalesData[[#This Row],[Ship Date]]&lt;SalesData[[#This Row],[Order Date]], SalesData[[#This Row],[Ship Date]], SalesData[[#This Row],[Order Date]])</f>
        <v>41817</v>
      </c>
      <c r="F1516" s="8">
        <f>IF(SalesData[[#This Row],[Ship Date]]&lt;SalesData[[#This Row],[Order Date]], SalesData[[#This Row],[Order Date]], SalesData[[#This Row],[Ship Date]])</f>
        <v>43373</v>
      </c>
      <c r="G1516" s="11">
        <f>SalesData[[#This Row],[Shipdate fixed]] - SalesData[[#This Row],[Orderdate fixed]]</f>
        <v>1556</v>
      </c>
      <c r="H1516" s="11">
        <f>YEAR(SalesData[[#This Row],[Orderdate fixed]])</f>
        <v>2014</v>
      </c>
      <c r="I1516" s="11" t="str">
        <f>"Q"&amp;ROUNDUP(MONTH(SalesData[[#This Row],[Orderdate fixed]])/3,0)</f>
        <v>Q2</v>
      </c>
      <c r="J1516" s="8" t="str">
        <f>TEXT(SalesData[[#This Row],[Orderdate fixed]],"mmm")</f>
        <v>Jun</v>
      </c>
      <c r="K1516" t="s">
        <v>38</v>
      </c>
      <c r="L1516" t="s">
        <v>2674</v>
      </c>
      <c r="M1516" s="14" t="s">
        <v>2675</v>
      </c>
      <c r="N1516" t="s">
        <v>25</v>
      </c>
      <c r="O1516" t="s">
        <v>26</v>
      </c>
      <c r="P1516" t="s">
        <v>1127</v>
      </c>
      <c r="Q1516" t="s">
        <v>61</v>
      </c>
      <c r="R1516" s="5">
        <v>19013</v>
      </c>
      <c r="S1516" t="s">
        <v>62</v>
      </c>
      <c r="T1516" t="s">
        <v>34</v>
      </c>
      <c r="U1516" t="s">
        <v>31</v>
      </c>
      <c r="V1516" t="s">
        <v>35</v>
      </c>
      <c r="W1516" t="s">
        <v>36</v>
      </c>
      <c r="X1516" s="9">
        <v>853.93</v>
      </c>
      <c r="Y1516">
        <v>5</v>
      </c>
      <c r="Z1516" s="12">
        <v>0.3</v>
      </c>
      <c r="AA1516" s="9">
        <v>0</v>
      </c>
      <c r="AB1516" t="str">
        <f>IF(AND(SalesData[[#This Row],[Profit]]=0,SalesData[[#This Row],[Sales]]&gt;0),"Zero-Profit Order","OK")</f>
        <v>Zero-Profit Order</v>
      </c>
      <c r="AC1516" s="9">
        <f>IFERROR(SalesData[[#This Row],[Profit]]/SalesData[[#This Row],[Sales]],0)</f>
        <v>0</v>
      </c>
      <c r="AE1516"/>
    </row>
    <row r="1517" spans="1:31" x14ac:dyDescent="0.25">
      <c r="A1517">
        <v>7427</v>
      </c>
      <c r="B1517" t="s">
        <v>3730</v>
      </c>
      <c r="C1517" s="2">
        <v>43384</v>
      </c>
      <c r="D1517" s="13">
        <v>42548</v>
      </c>
      <c r="E1517" s="8">
        <f>IF(SalesData[[#This Row],[Ship Date]]&lt;SalesData[[#This Row],[Order Date]], SalesData[[#This Row],[Ship Date]], SalesData[[#This Row],[Order Date]])</f>
        <v>42548</v>
      </c>
      <c r="F1517" s="8">
        <f>IF(SalesData[[#This Row],[Ship Date]]&lt;SalesData[[#This Row],[Order Date]], SalesData[[#This Row],[Order Date]], SalesData[[#This Row],[Ship Date]])</f>
        <v>43384</v>
      </c>
      <c r="G1517" s="11">
        <f>SalesData[[#This Row],[Shipdate fixed]] - SalesData[[#This Row],[Orderdate fixed]]</f>
        <v>836</v>
      </c>
      <c r="H1517" s="11">
        <f>YEAR(SalesData[[#This Row],[Orderdate fixed]])</f>
        <v>2016</v>
      </c>
      <c r="I1517" s="11" t="str">
        <f>"Q"&amp;ROUNDUP(MONTH(SalesData[[#This Row],[Orderdate fixed]])/3,0)</f>
        <v>Q2</v>
      </c>
      <c r="J1517" s="8" t="str">
        <f>TEXT(SalesData[[#This Row],[Orderdate fixed]],"mmm")</f>
        <v>Jun</v>
      </c>
      <c r="K1517" t="s">
        <v>22</v>
      </c>
      <c r="L1517" t="s">
        <v>1151</v>
      </c>
      <c r="M1517" s="14" t="s">
        <v>1152</v>
      </c>
      <c r="N1517" t="s">
        <v>25</v>
      </c>
      <c r="O1517" t="s">
        <v>26</v>
      </c>
      <c r="P1517" t="s">
        <v>91</v>
      </c>
      <c r="Q1517" t="s">
        <v>83</v>
      </c>
      <c r="R1517" s="5">
        <v>77070</v>
      </c>
      <c r="S1517" t="s">
        <v>84</v>
      </c>
      <c r="T1517" t="s">
        <v>2417</v>
      </c>
      <c r="U1517" t="s">
        <v>31</v>
      </c>
      <c r="V1517" t="s">
        <v>53</v>
      </c>
      <c r="W1517" t="s">
        <v>2418</v>
      </c>
      <c r="X1517" s="9">
        <v>32.712000000000003</v>
      </c>
      <c r="Y1517">
        <v>2</v>
      </c>
      <c r="Z1517" s="12">
        <v>0.6</v>
      </c>
      <c r="AA1517" s="9">
        <v>-26.169599999999999</v>
      </c>
      <c r="AB1517" t="str">
        <f>IF(AND(SalesData[[#This Row],[Profit]]=0,SalesData[[#This Row],[Sales]]&gt;0),"Zero-Profit Order","OK")</f>
        <v>OK</v>
      </c>
      <c r="AC1517" s="9">
        <f>IFERROR(SalesData[[#This Row],[Profit]]/SalesData[[#This Row],[Sales]],0)</f>
        <v>-0.79999999999999993</v>
      </c>
      <c r="AE1517"/>
    </row>
    <row r="1518" spans="1:31" x14ac:dyDescent="0.25">
      <c r="A1518">
        <v>7426</v>
      </c>
      <c r="B1518" t="s">
        <v>3730</v>
      </c>
      <c r="C1518" s="2">
        <v>43383</v>
      </c>
      <c r="D1518" s="13">
        <v>42548</v>
      </c>
      <c r="E1518" s="8">
        <f>IF(SalesData[[#This Row],[Ship Date]]&lt;SalesData[[#This Row],[Order Date]], SalesData[[#This Row],[Ship Date]], SalesData[[#This Row],[Order Date]])</f>
        <v>42548</v>
      </c>
      <c r="F1518" s="8">
        <f>IF(SalesData[[#This Row],[Ship Date]]&lt;SalesData[[#This Row],[Order Date]], SalesData[[#This Row],[Order Date]], SalesData[[#This Row],[Ship Date]])</f>
        <v>43383</v>
      </c>
      <c r="G1518" s="11">
        <f>SalesData[[#This Row],[Shipdate fixed]] - SalesData[[#This Row],[Orderdate fixed]]</f>
        <v>835</v>
      </c>
      <c r="H1518" s="11">
        <f>YEAR(SalesData[[#This Row],[Orderdate fixed]])</f>
        <v>2016</v>
      </c>
      <c r="I1518" s="11" t="str">
        <f>"Q"&amp;ROUNDUP(MONTH(SalesData[[#This Row],[Orderdate fixed]])/3,0)</f>
        <v>Q2</v>
      </c>
      <c r="J1518" s="8" t="str">
        <f>TEXT(SalesData[[#This Row],[Orderdate fixed]],"mmm")</f>
        <v>Jun</v>
      </c>
      <c r="K1518" t="s">
        <v>22</v>
      </c>
      <c r="L1518" t="s">
        <v>1151</v>
      </c>
      <c r="M1518" s="14" t="s">
        <v>1152</v>
      </c>
      <c r="N1518" t="s">
        <v>25</v>
      </c>
      <c r="O1518" t="s">
        <v>26</v>
      </c>
      <c r="P1518" t="s">
        <v>91</v>
      </c>
      <c r="Q1518" t="s">
        <v>83</v>
      </c>
      <c r="R1518" s="5">
        <v>77070</v>
      </c>
      <c r="S1518" t="s">
        <v>84</v>
      </c>
      <c r="T1518" t="s">
        <v>122</v>
      </c>
      <c r="U1518" t="s">
        <v>31</v>
      </c>
      <c r="V1518" t="s">
        <v>35</v>
      </c>
      <c r="W1518" t="s">
        <v>123</v>
      </c>
      <c r="X1518" s="9">
        <v>85.245999999999995</v>
      </c>
      <c r="Y1518">
        <v>2</v>
      </c>
      <c r="Z1518" s="12">
        <v>0.3</v>
      </c>
      <c r="AA1518" s="9">
        <v>-6.0890000000000004</v>
      </c>
      <c r="AB1518" t="str">
        <f>IF(AND(SalesData[[#This Row],[Profit]]=0,SalesData[[#This Row],[Sales]]&gt;0),"Zero-Profit Order","OK")</f>
        <v>OK</v>
      </c>
      <c r="AC1518" s="9">
        <f>IFERROR(SalesData[[#This Row],[Profit]]/SalesData[[#This Row],[Sales]],0)</f>
        <v>-7.1428571428571438E-2</v>
      </c>
      <c r="AE1518"/>
    </row>
    <row r="1519" spans="1:31" x14ac:dyDescent="0.25">
      <c r="A1519">
        <v>9584</v>
      </c>
      <c r="B1519" t="s">
        <v>4297</v>
      </c>
      <c r="C1519" s="2">
        <v>43386</v>
      </c>
      <c r="D1519" s="13">
        <v>42913</v>
      </c>
      <c r="E1519" s="8">
        <f>IF(SalesData[[#This Row],[Ship Date]]&lt;SalesData[[#This Row],[Order Date]], SalesData[[#This Row],[Ship Date]], SalesData[[#This Row],[Order Date]])</f>
        <v>42913</v>
      </c>
      <c r="F1519" s="8">
        <f>IF(SalesData[[#This Row],[Ship Date]]&lt;SalesData[[#This Row],[Order Date]], SalesData[[#This Row],[Order Date]], SalesData[[#This Row],[Ship Date]])</f>
        <v>43386</v>
      </c>
      <c r="G1519" s="11">
        <f>SalesData[[#This Row],[Shipdate fixed]] - SalesData[[#This Row],[Orderdate fixed]]</f>
        <v>473</v>
      </c>
      <c r="H1519" s="11">
        <f>YEAR(SalesData[[#This Row],[Orderdate fixed]])</f>
        <v>2017</v>
      </c>
      <c r="I1519" s="11" t="str">
        <f>"Q"&amp;ROUNDUP(MONTH(SalesData[[#This Row],[Orderdate fixed]])/3,0)</f>
        <v>Q2</v>
      </c>
      <c r="J1519" s="8" t="str">
        <f>TEXT(SalesData[[#This Row],[Orderdate fixed]],"mmm")</f>
        <v>Jun</v>
      </c>
      <c r="K1519" t="s">
        <v>22</v>
      </c>
      <c r="L1519" t="s">
        <v>4107</v>
      </c>
      <c r="M1519" s="14" t="s">
        <v>4108</v>
      </c>
      <c r="N1519" t="s">
        <v>25</v>
      </c>
      <c r="O1519" t="s">
        <v>26</v>
      </c>
      <c r="P1519" t="s">
        <v>158</v>
      </c>
      <c r="Q1519" t="s">
        <v>109</v>
      </c>
      <c r="R1519" s="5">
        <v>10024</v>
      </c>
      <c r="S1519" t="s">
        <v>62</v>
      </c>
      <c r="T1519" t="s">
        <v>1676</v>
      </c>
      <c r="U1519" t="s">
        <v>31</v>
      </c>
      <c r="V1519" t="s">
        <v>32</v>
      </c>
      <c r="W1519" t="s">
        <v>1677</v>
      </c>
      <c r="X1519" s="9">
        <v>400.78399999999999</v>
      </c>
      <c r="Y1519">
        <v>1</v>
      </c>
      <c r="Z1519" s="12">
        <v>0.2</v>
      </c>
      <c r="AA1519" s="9">
        <v>-5.0098000000000003</v>
      </c>
      <c r="AB1519" t="str">
        <f>IF(AND(SalesData[[#This Row],[Profit]]=0,SalesData[[#This Row],[Sales]]&gt;0),"Zero-Profit Order","OK")</f>
        <v>OK</v>
      </c>
      <c r="AC1519" s="9">
        <f>IFERROR(SalesData[[#This Row],[Profit]]/SalesData[[#This Row],[Sales]],0)</f>
        <v>-1.2500000000000001E-2</v>
      </c>
      <c r="AE1519"/>
    </row>
    <row r="1520" spans="1:31" x14ac:dyDescent="0.25">
      <c r="A1520">
        <v>9402</v>
      </c>
      <c r="B1520" t="s">
        <v>4248</v>
      </c>
      <c r="C1520" s="2">
        <v>43377</v>
      </c>
      <c r="D1520" s="13">
        <v>41818</v>
      </c>
      <c r="E1520" s="8">
        <f>IF(SalesData[[#This Row],[Ship Date]]&lt;SalesData[[#This Row],[Order Date]], SalesData[[#This Row],[Ship Date]], SalesData[[#This Row],[Order Date]])</f>
        <v>41818</v>
      </c>
      <c r="F1520" s="8">
        <f>IF(SalesData[[#This Row],[Ship Date]]&lt;SalesData[[#This Row],[Order Date]], SalesData[[#This Row],[Order Date]], SalesData[[#This Row],[Ship Date]])</f>
        <v>43377</v>
      </c>
      <c r="G1520" s="11">
        <f>SalesData[[#This Row],[Shipdate fixed]] - SalesData[[#This Row],[Orderdate fixed]]</f>
        <v>1559</v>
      </c>
      <c r="H1520" s="11">
        <f>YEAR(SalesData[[#This Row],[Orderdate fixed]])</f>
        <v>2014</v>
      </c>
      <c r="I1520" s="11" t="str">
        <f>"Q"&amp;ROUNDUP(MONTH(SalesData[[#This Row],[Orderdate fixed]])/3,0)</f>
        <v>Q2</v>
      </c>
      <c r="J1520" s="8" t="str">
        <f>TEXT(SalesData[[#This Row],[Orderdate fixed]],"mmm")</f>
        <v>Jun</v>
      </c>
      <c r="K1520" t="s">
        <v>38</v>
      </c>
      <c r="L1520" t="s">
        <v>596</v>
      </c>
      <c r="M1520" s="14" t="s">
        <v>597</v>
      </c>
      <c r="N1520" t="s">
        <v>25</v>
      </c>
      <c r="O1520" t="s">
        <v>26</v>
      </c>
      <c r="P1520" t="s">
        <v>1203</v>
      </c>
      <c r="Q1520" t="s">
        <v>501</v>
      </c>
      <c r="R1520" s="5">
        <v>85705</v>
      </c>
      <c r="S1520" t="s">
        <v>51</v>
      </c>
      <c r="T1520" t="s">
        <v>2494</v>
      </c>
      <c r="U1520" t="s">
        <v>31</v>
      </c>
      <c r="V1520" t="s">
        <v>53</v>
      </c>
      <c r="W1520" t="s">
        <v>2495</v>
      </c>
      <c r="X1520" s="9">
        <v>4.2720000000000002</v>
      </c>
      <c r="Y1520">
        <v>2</v>
      </c>
      <c r="Z1520" s="12">
        <v>0.2</v>
      </c>
      <c r="AA1520" s="9">
        <v>0.96120000000000005</v>
      </c>
      <c r="AB1520" t="str">
        <f>IF(AND(SalesData[[#This Row],[Profit]]=0,SalesData[[#This Row],[Sales]]&gt;0),"Zero-Profit Order","OK")</f>
        <v>OK</v>
      </c>
      <c r="AC1520" s="9">
        <f>IFERROR(SalesData[[#This Row],[Profit]]/SalesData[[#This Row],[Sales]],0)</f>
        <v>0.22500000000000001</v>
      </c>
      <c r="AE1520"/>
    </row>
    <row r="1521" spans="1:31" x14ac:dyDescent="0.25">
      <c r="A1521">
        <v>3490</v>
      </c>
      <c r="B1521" t="s">
        <v>2447</v>
      </c>
      <c r="C1521" s="2">
        <v>41826</v>
      </c>
      <c r="D1521" s="13">
        <v>42162</v>
      </c>
      <c r="E1521" s="8">
        <f>IF(SalesData[[#This Row],[Ship Date]]&lt;SalesData[[#This Row],[Order Date]], SalesData[[#This Row],[Ship Date]], SalesData[[#This Row],[Order Date]])</f>
        <v>41826</v>
      </c>
      <c r="F1521" s="8">
        <f>IF(SalesData[[#This Row],[Ship Date]]&lt;SalesData[[#This Row],[Order Date]], SalesData[[#This Row],[Order Date]], SalesData[[#This Row],[Ship Date]])</f>
        <v>42162</v>
      </c>
      <c r="G1521" s="11">
        <f>SalesData[[#This Row],[Shipdate fixed]] - SalesData[[#This Row],[Orderdate fixed]]</f>
        <v>336</v>
      </c>
      <c r="H1521" s="11">
        <f>YEAR(SalesData[[#This Row],[Orderdate fixed]])</f>
        <v>2014</v>
      </c>
      <c r="I1521" s="11" t="str">
        <f>"Q"&amp;ROUNDUP(MONTH(SalesData[[#This Row],[Orderdate fixed]])/3,0)</f>
        <v>Q3</v>
      </c>
      <c r="J1521" s="8" t="str">
        <f>TEXT(SalesData[[#This Row],[Orderdate fixed]],"mmm")</f>
        <v>Jul</v>
      </c>
      <c r="K1521" t="s">
        <v>38</v>
      </c>
      <c r="L1521" t="s">
        <v>2448</v>
      </c>
      <c r="M1521" s="14" t="s">
        <v>2449</v>
      </c>
      <c r="N1521" t="s">
        <v>25</v>
      </c>
      <c r="O1521" t="s">
        <v>26</v>
      </c>
      <c r="P1521" t="s">
        <v>2450</v>
      </c>
      <c r="Q1521" t="s">
        <v>121</v>
      </c>
      <c r="R1521" s="5">
        <v>60188</v>
      </c>
      <c r="S1521" t="s">
        <v>84</v>
      </c>
      <c r="T1521" t="s">
        <v>1598</v>
      </c>
      <c r="U1521" t="s">
        <v>31</v>
      </c>
      <c r="V1521" t="s">
        <v>35</v>
      </c>
      <c r="W1521" t="s">
        <v>1599</v>
      </c>
      <c r="X1521" s="9">
        <v>382.11599999999999</v>
      </c>
      <c r="Y1521">
        <v>6</v>
      </c>
      <c r="Z1521" s="12">
        <v>0.3</v>
      </c>
      <c r="AA1521" s="9">
        <v>-92.799599999999998</v>
      </c>
      <c r="AB1521" t="str">
        <f>IF(AND(SalesData[[#This Row],[Profit]]=0,SalesData[[#This Row],[Sales]]&gt;0),"Zero-Profit Order","OK")</f>
        <v>OK</v>
      </c>
      <c r="AC1521" s="9">
        <f>IFERROR(SalesData[[#This Row],[Profit]]/SalesData[[#This Row],[Sales]],0)</f>
        <v>-0.24285714285714285</v>
      </c>
      <c r="AE1521"/>
    </row>
    <row r="1522" spans="1:31" x14ac:dyDescent="0.25">
      <c r="A1522">
        <v>1581</v>
      </c>
      <c r="B1522" t="s">
        <v>1356</v>
      </c>
      <c r="C1522" s="2">
        <v>41936</v>
      </c>
      <c r="D1522" s="13">
        <v>42346</v>
      </c>
      <c r="E1522" s="8">
        <f>IF(SalesData[[#This Row],[Ship Date]]&lt;SalesData[[#This Row],[Order Date]], SalesData[[#This Row],[Ship Date]], SalesData[[#This Row],[Order Date]])</f>
        <v>41936</v>
      </c>
      <c r="F1522" s="8">
        <f>IF(SalesData[[#This Row],[Ship Date]]&lt;SalesData[[#This Row],[Order Date]], SalesData[[#This Row],[Order Date]], SalesData[[#This Row],[Ship Date]])</f>
        <v>42346</v>
      </c>
      <c r="G1522" s="11">
        <f>SalesData[[#This Row],[Shipdate fixed]] - SalesData[[#This Row],[Orderdate fixed]]</f>
        <v>410</v>
      </c>
      <c r="H1522" s="11">
        <f>YEAR(SalesData[[#This Row],[Orderdate fixed]])</f>
        <v>2014</v>
      </c>
      <c r="I1522" s="11" t="str">
        <f>"Q"&amp;ROUNDUP(MONTH(SalesData[[#This Row],[Orderdate fixed]])/3,0)</f>
        <v>Q4</v>
      </c>
      <c r="J1522" s="8" t="str">
        <f>TEXT(SalesData[[#This Row],[Orderdate fixed]],"mmm")</f>
        <v>Oct</v>
      </c>
      <c r="K1522" t="s">
        <v>78</v>
      </c>
      <c r="L1522" t="s">
        <v>694</v>
      </c>
      <c r="M1522" s="14" t="s">
        <v>695</v>
      </c>
      <c r="N1522" t="s">
        <v>25</v>
      </c>
      <c r="O1522" t="s">
        <v>26</v>
      </c>
      <c r="P1522" t="s">
        <v>158</v>
      </c>
      <c r="Q1522" t="s">
        <v>109</v>
      </c>
      <c r="R1522" s="5">
        <v>10024</v>
      </c>
      <c r="S1522" t="s">
        <v>62</v>
      </c>
      <c r="T1522" t="s">
        <v>299</v>
      </c>
      <c r="U1522" t="s">
        <v>31</v>
      </c>
      <c r="V1522" t="s">
        <v>44</v>
      </c>
      <c r="W1522" t="s">
        <v>300</v>
      </c>
      <c r="X1522" s="9">
        <v>382.80599999999998</v>
      </c>
      <c r="Y1522">
        <v>9</v>
      </c>
      <c r="Z1522" s="12">
        <v>0.4</v>
      </c>
      <c r="AA1522" s="9">
        <v>-153.1224</v>
      </c>
      <c r="AB1522" t="str">
        <f>IF(AND(SalesData[[#This Row],[Profit]]=0,SalesData[[#This Row],[Sales]]&gt;0),"Zero-Profit Order","OK")</f>
        <v>OK</v>
      </c>
      <c r="AC1522" s="9">
        <f>IFERROR(SalesData[[#This Row],[Profit]]/SalesData[[#This Row],[Sales]],0)</f>
        <v>-0.4</v>
      </c>
      <c r="AE1522"/>
    </row>
    <row r="1523" spans="1:31" x14ac:dyDescent="0.25">
      <c r="A1523">
        <v>1098</v>
      </c>
      <c r="B1523" t="s">
        <v>1018</v>
      </c>
      <c r="C1523" s="2">
        <v>43380</v>
      </c>
      <c r="D1523" s="13">
        <v>41818</v>
      </c>
      <c r="E1523" s="8">
        <f>IF(SalesData[[#This Row],[Ship Date]]&lt;SalesData[[#This Row],[Order Date]], SalesData[[#This Row],[Ship Date]], SalesData[[#This Row],[Order Date]])</f>
        <v>41818</v>
      </c>
      <c r="F1523" s="8">
        <f>IF(SalesData[[#This Row],[Ship Date]]&lt;SalesData[[#This Row],[Order Date]], SalesData[[#This Row],[Order Date]], SalesData[[#This Row],[Ship Date]])</f>
        <v>43380</v>
      </c>
      <c r="G1523" s="11">
        <f>SalesData[[#This Row],[Shipdate fixed]] - SalesData[[#This Row],[Orderdate fixed]]</f>
        <v>1562</v>
      </c>
      <c r="H1523" s="11">
        <f>YEAR(SalesData[[#This Row],[Orderdate fixed]])</f>
        <v>2014</v>
      </c>
      <c r="I1523" s="11" t="str">
        <f>"Q"&amp;ROUNDUP(MONTH(SalesData[[#This Row],[Orderdate fixed]])/3,0)</f>
        <v>Q2</v>
      </c>
      <c r="J1523" s="8" t="str">
        <f>TEXT(SalesData[[#This Row],[Orderdate fixed]],"mmm")</f>
        <v>Jun</v>
      </c>
      <c r="K1523" t="s">
        <v>78</v>
      </c>
      <c r="L1523" t="s">
        <v>1019</v>
      </c>
      <c r="M1523" s="14" t="s">
        <v>1020</v>
      </c>
      <c r="N1523" t="s">
        <v>81</v>
      </c>
      <c r="O1523" t="s">
        <v>26</v>
      </c>
      <c r="P1523" t="s">
        <v>49</v>
      </c>
      <c r="Q1523" t="s">
        <v>50</v>
      </c>
      <c r="R1523" s="5">
        <v>90049</v>
      </c>
      <c r="S1523" t="s">
        <v>51</v>
      </c>
      <c r="T1523" t="s">
        <v>1021</v>
      </c>
      <c r="U1523" t="s">
        <v>31</v>
      </c>
      <c r="V1523" t="s">
        <v>44</v>
      </c>
      <c r="W1523" t="s">
        <v>1022</v>
      </c>
      <c r="X1523" s="9">
        <v>447.84</v>
      </c>
      <c r="Y1523">
        <v>5</v>
      </c>
      <c r="Z1523" s="12">
        <v>0.2</v>
      </c>
      <c r="AA1523" s="9">
        <v>11.196</v>
      </c>
      <c r="AB1523" t="str">
        <f>IF(AND(SalesData[[#This Row],[Profit]]=0,SalesData[[#This Row],[Sales]]&gt;0),"Zero-Profit Order","OK")</f>
        <v>OK</v>
      </c>
      <c r="AC1523" s="9">
        <f>IFERROR(SalesData[[#This Row],[Profit]]/SalesData[[#This Row],[Sales]],0)</f>
        <v>2.5000000000000001E-2</v>
      </c>
      <c r="AE1523"/>
    </row>
    <row r="1524" spans="1:31" x14ac:dyDescent="0.25">
      <c r="A1524">
        <v>8035</v>
      </c>
      <c r="B1524" t="s">
        <v>3893</v>
      </c>
      <c r="C1524" s="2">
        <v>43381</v>
      </c>
      <c r="D1524" s="13">
        <v>42183</v>
      </c>
      <c r="E1524" s="8">
        <f>IF(SalesData[[#This Row],[Ship Date]]&lt;SalesData[[#This Row],[Order Date]], SalesData[[#This Row],[Ship Date]], SalesData[[#This Row],[Order Date]])</f>
        <v>42183</v>
      </c>
      <c r="F1524" s="8">
        <f>IF(SalesData[[#This Row],[Ship Date]]&lt;SalesData[[#This Row],[Order Date]], SalesData[[#This Row],[Order Date]], SalesData[[#This Row],[Ship Date]])</f>
        <v>43381</v>
      </c>
      <c r="G1524" s="11">
        <f>SalesData[[#This Row],[Shipdate fixed]] - SalesData[[#This Row],[Orderdate fixed]]</f>
        <v>1198</v>
      </c>
      <c r="H1524" s="11">
        <f>YEAR(SalesData[[#This Row],[Orderdate fixed]])</f>
        <v>2015</v>
      </c>
      <c r="I1524" s="11" t="str">
        <f>"Q"&amp;ROUNDUP(MONTH(SalesData[[#This Row],[Orderdate fixed]])/3,0)</f>
        <v>Q2</v>
      </c>
      <c r="J1524" s="8" t="str">
        <f>TEXT(SalesData[[#This Row],[Orderdate fixed]],"mmm")</f>
        <v>Jun</v>
      </c>
      <c r="K1524" t="s">
        <v>78</v>
      </c>
      <c r="L1524" t="s">
        <v>1772</v>
      </c>
      <c r="M1524" s="14" t="s">
        <v>1773</v>
      </c>
      <c r="N1524" t="s">
        <v>25</v>
      </c>
      <c r="O1524" t="s">
        <v>26</v>
      </c>
      <c r="P1524" t="s">
        <v>91</v>
      </c>
      <c r="Q1524" t="s">
        <v>83</v>
      </c>
      <c r="R1524" s="5">
        <v>77041</v>
      </c>
      <c r="S1524" t="s">
        <v>84</v>
      </c>
      <c r="T1524" t="s">
        <v>1959</v>
      </c>
      <c r="U1524" t="s">
        <v>31</v>
      </c>
      <c r="V1524" t="s">
        <v>53</v>
      </c>
      <c r="W1524" t="s">
        <v>1960</v>
      </c>
      <c r="X1524" s="9">
        <v>75.384</v>
      </c>
      <c r="Y1524">
        <v>9</v>
      </c>
      <c r="Z1524" s="12">
        <v>0.6</v>
      </c>
      <c r="AA1524" s="9">
        <v>-20.730599999999999</v>
      </c>
      <c r="AB1524" t="str">
        <f>IF(AND(SalesData[[#This Row],[Profit]]=0,SalesData[[#This Row],[Sales]]&gt;0),"Zero-Profit Order","OK")</f>
        <v>OK</v>
      </c>
      <c r="AC1524" s="9">
        <f>IFERROR(SalesData[[#This Row],[Profit]]/SalesData[[#This Row],[Sales]],0)</f>
        <v>-0.27499999999999997</v>
      </c>
      <c r="AE1524"/>
    </row>
    <row r="1525" spans="1:31" x14ac:dyDescent="0.25">
      <c r="A1525">
        <v>1882</v>
      </c>
      <c r="B1525" t="s">
        <v>1554</v>
      </c>
      <c r="C1525" s="2">
        <v>41867</v>
      </c>
      <c r="D1525" s="13">
        <v>42127</v>
      </c>
      <c r="E1525" s="8">
        <f>IF(SalesData[[#This Row],[Ship Date]]&lt;SalesData[[#This Row],[Order Date]], SalesData[[#This Row],[Ship Date]], SalesData[[#This Row],[Order Date]])</f>
        <v>41867</v>
      </c>
      <c r="F1525" s="8">
        <f>IF(SalesData[[#This Row],[Ship Date]]&lt;SalesData[[#This Row],[Order Date]], SalesData[[#This Row],[Order Date]], SalesData[[#This Row],[Ship Date]])</f>
        <v>42127</v>
      </c>
      <c r="G1525" s="11">
        <f>SalesData[[#This Row],[Shipdate fixed]] - SalesData[[#This Row],[Orderdate fixed]]</f>
        <v>260</v>
      </c>
      <c r="H1525" s="11">
        <f>YEAR(SalesData[[#This Row],[Orderdate fixed]])</f>
        <v>2014</v>
      </c>
      <c r="I1525" s="11" t="str">
        <f>"Q"&amp;ROUNDUP(MONTH(SalesData[[#This Row],[Orderdate fixed]])/3,0)</f>
        <v>Q3</v>
      </c>
      <c r="J1525" s="8" t="str">
        <f>TEXT(SalesData[[#This Row],[Orderdate fixed]],"mmm")</f>
        <v>Aug</v>
      </c>
      <c r="K1525" t="s">
        <v>407</v>
      </c>
      <c r="L1525" t="s">
        <v>1555</v>
      </c>
      <c r="M1525" s="14" t="s">
        <v>1556</v>
      </c>
      <c r="N1525" t="s">
        <v>25</v>
      </c>
      <c r="O1525" t="s">
        <v>26</v>
      </c>
      <c r="P1525" t="s">
        <v>158</v>
      </c>
      <c r="Q1525" t="s">
        <v>109</v>
      </c>
      <c r="R1525" s="5">
        <v>10011</v>
      </c>
      <c r="S1525" t="s">
        <v>62</v>
      </c>
      <c r="T1525" t="s">
        <v>122</v>
      </c>
      <c r="U1525" t="s">
        <v>31</v>
      </c>
      <c r="V1525" t="s">
        <v>35</v>
      </c>
      <c r="W1525" t="s">
        <v>123</v>
      </c>
      <c r="X1525" s="9">
        <v>383.60700000000003</v>
      </c>
      <c r="Y1525">
        <v>7</v>
      </c>
      <c r="Z1525" s="12">
        <v>0.1</v>
      </c>
      <c r="AA1525" s="9">
        <v>63.9345</v>
      </c>
      <c r="AB1525" t="str">
        <f>IF(AND(SalesData[[#This Row],[Profit]]=0,SalesData[[#This Row],[Sales]]&gt;0),"Zero-Profit Order","OK")</f>
        <v>OK</v>
      </c>
      <c r="AC1525" s="9">
        <f>IFERROR(SalesData[[#This Row],[Profit]]/SalesData[[#This Row],[Sales]],0)</f>
        <v>0.16666666666666666</v>
      </c>
      <c r="AE1525"/>
    </row>
    <row r="1526" spans="1:31" x14ac:dyDescent="0.25">
      <c r="A1526">
        <v>8077</v>
      </c>
      <c r="B1526" t="s">
        <v>3908</v>
      </c>
      <c r="C1526" s="2">
        <v>43376</v>
      </c>
      <c r="D1526" s="13">
        <v>42184</v>
      </c>
      <c r="E1526" s="8">
        <f>IF(SalesData[[#This Row],[Ship Date]]&lt;SalesData[[#This Row],[Order Date]], SalesData[[#This Row],[Ship Date]], SalesData[[#This Row],[Order Date]])</f>
        <v>42184</v>
      </c>
      <c r="F1526" s="8">
        <f>IF(SalesData[[#This Row],[Ship Date]]&lt;SalesData[[#This Row],[Order Date]], SalesData[[#This Row],[Order Date]], SalesData[[#This Row],[Ship Date]])</f>
        <v>43376</v>
      </c>
      <c r="G1526" s="11">
        <f>SalesData[[#This Row],[Shipdate fixed]] - SalesData[[#This Row],[Orderdate fixed]]</f>
        <v>1192</v>
      </c>
      <c r="H1526" s="11">
        <f>YEAR(SalesData[[#This Row],[Orderdate fixed]])</f>
        <v>2015</v>
      </c>
      <c r="I1526" s="11" t="str">
        <f>"Q"&amp;ROUNDUP(MONTH(SalesData[[#This Row],[Orderdate fixed]])/3,0)</f>
        <v>Q2</v>
      </c>
      <c r="J1526" s="8" t="str">
        <f>TEXT(SalesData[[#This Row],[Orderdate fixed]],"mmm")</f>
        <v>Jun</v>
      </c>
      <c r="K1526" t="s">
        <v>38</v>
      </c>
      <c r="L1526" t="s">
        <v>1693</v>
      </c>
      <c r="M1526" s="14" t="s">
        <v>1694</v>
      </c>
      <c r="N1526" t="s">
        <v>81</v>
      </c>
      <c r="O1526" t="s">
        <v>26</v>
      </c>
      <c r="P1526" t="s">
        <v>3909</v>
      </c>
      <c r="Q1526" t="s">
        <v>648</v>
      </c>
      <c r="R1526" s="5">
        <v>30344</v>
      </c>
      <c r="S1526" t="s">
        <v>29</v>
      </c>
      <c r="T1526" t="s">
        <v>816</v>
      </c>
      <c r="U1526" t="s">
        <v>31</v>
      </c>
      <c r="V1526" t="s">
        <v>53</v>
      </c>
      <c r="W1526" t="s">
        <v>817</v>
      </c>
      <c r="X1526" s="9">
        <v>27.42</v>
      </c>
      <c r="Y1526">
        <v>3</v>
      </c>
      <c r="Z1526" s="12">
        <v>0</v>
      </c>
      <c r="AA1526" s="9">
        <v>9.3228000000000009</v>
      </c>
      <c r="AB1526" t="str">
        <f>IF(AND(SalesData[[#This Row],[Profit]]=0,SalesData[[#This Row],[Sales]]&gt;0),"Zero-Profit Order","OK")</f>
        <v>OK</v>
      </c>
      <c r="AC1526" s="9">
        <f>IFERROR(SalesData[[#This Row],[Profit]]/SalesData[[#This Row],[Sales]],0)</f>
        <v>0.34</v>
      </c>
      <c r="AE1526"/>
    </row>
    <row r="1527" spans="1:31" x14ac:dyDescent="0.25">
      <c r="A1527">
        <v>2146</v>
      </c>
      <c r="B1527" t="s">
        <v>1706</v>
      </c>
      <c r="C1527" s="2">
        <v>43385</v>
      </c>
      <c r="D1527" s="13">
        <v>42550</v>
      </c>
      <c r="E1527" s="8">
        <f>IF(SalesData[[#This Row],[Ship Date]]&lt;SalesData[[#This Row],[Order Date]], SalesData[[#This Row],[Ship Date]], SalesData[[#This Row],[Order Date]])</f>
        <v>42550</v>
      </c>
      <c r="F1527" s="8">
        <f>IF(SalesData[[#This Row],[Ship Date]]&lt;SalesData[[#This Row],[Order Date]], SalesData[[#This Row],[Order Date]], SalesData[[#This Row],[Ship Date]])</f>
        <v>43385</v>
      </c>
      <c r="G1527" s="11">
        <f>SalesData[[#This Row],[Shipdate fixed]] - SalesData[[#This Row],[Orderdate fixed]]</f>
        <v>835</v>
      </c>
      <c r="H1527" s="11">
        <f>YEAR(SalesData[[#This Row],[Orderdate fixed]])</f>
        <v>2016</v>
      </c>
      <c r="I1527" s="11" t="str">
        <f>"Q"&amp;ROUNDUP(MONTH(SalesData[[#This Row],[Orderdate fixed]])/3,0)</f>
        <v>Q2</v>
      </c>
      <c r="J1527" s="8" t="str">
        <f>TEXT(SalesData[[#This Row],[Orderdate fixed]],"mmm")</f>
        <v>Jun</v>
      </c>
      <c r="K1527" t="s">
        <v>38</v>
      </c>
      <c r="L1527" t="s">
        <v>1707</v>
      </c>
      <c r="M1527" s="14" t="s">
        <v>1708</v>
      </c>
      <c r="N1527" t="s">
        <v>81</v>
      </c>
      <c r="O1527" t="s">
        <v>26</v>
      </c>
      <c r="P1527" t="s">
        <v>1709</v>
      </c>
      <c r="Q1527" t="s">
        <v>61</v>
      </c>
      <c r="R1527" s="5">
        <v>17403</v>
      </c>
      <c r="S1527" t="s">
        <v>62</v>
      </c>
      <c r="T1527" t="s">
        <v>311</v>
      </c>
      <c r="U1527" t="s">
        <v>31</v>
      </c>
      <c r="V1527" t="s">
        <v>35</v>
      </c>
      <c r="W1527" t="s">
        <v>312</v>
      </c>
      <c r="X1527" s="9">
        <v>422.05799999999999</v>
      </c>
      <c r="Y1527">
        <v>3</v>
      </c>
      <c r="Z1527" s="12">
        <v>0.3</v>
      </c>
      <c r="AA1527" s="9">
        <v>-18.088200000000001</v>
      </c>
      <c r="AB1527" t="str">
        <f>IF(AND(SalesData[[#This Row],[Profit]]=0,SalesData[[#This Row],[Sales]]&gt;0),"Zero-Profit Order","OK")</f>
        <v>OK</v>
      </c>
      <c r="AC1527" s="9">
        <f>IFERROR(SalesData[[#This Row],[Profit]]/SalesData[[#This Row],[Sales]],0)</f>
        <v>-4.2857142857142858E-2</v>
      </c>
      <c r="AE1527"/>
    </row>
    <row r="1528" spans="1:31" x14ac:dyDescent="0.25">
      <c r="A1528">
        <v>8734</v>
      </c>
      <c r="B1528" t="s">
        <v>4085</v>
      </c>
      <c r="C1528" s="2">
        <v>43396</v>
      </c>
      <c r="D1528" s="13">
        <v>42915</v>
      </c>
      <c r="E1528" s="8">
        <f>IF(SalesData[[#This Row],[Ship Date]]&lt;SalesData[[#This Row],[Order Date]], SalesData[[#This Row],[Ship Date]], SalesData[[#This Row],[Order Date]])</f>
        <v>42915</v>
      </c>
      <c r="F1528" s="8">
        <f>IF(SalesData[[#This Row],[Ship Date]]&lt;SalesData[[#This Row],[Order Date]], SalesData[[#This Row],[Order Date]], SalesData[[#This Row],[Ship Date]])</f>
        <v>43396</v>
      </c>
      <c r="G1528" s="11">
        <f>SalesData[[#This Row],[Shipdate fixed]] - SalesData[[#This Row],[Orderdate fixed]]</f>
        <v>481</v>
      </c>
      <c r="H1528" s="11">
        <f>YEAR(SalesData[[#This Row],[Orderdate fixed]])</f>
        <v>2017</v>
      </c>
      <c r="I1528" s="11" t="str">
        <f>"Q"&amp;ROUNDUP(MONTH(SalesData[[#This Row],[Orderdate fixed]])/3,0)</f>
        <v>Q2</v>
      </c>
      <c r="J1528" s="8" t="str">
        <f>TEXT(SalesData[[#This Row],[Orderdate fixed]],"mmm")</f>
        <v>Jun</v>
      </c>
      <c r="K1528" t="s">
        <v>22</v>
      </c>
      <c r="L1528" t="s">
        <v>3832</v>
      </c>
      <c r="M1528" s="14" t="s">
        <v>3833</v>
      </c>
      <c r="N1528" t="s">
        <v>81</v>
      </c>
      <c r="O1528" t="s">
        <v>26</v>
      </c>
      <c r="P1528" t="s">
        <v>176</v>
      </c>
      <c r="Q1528" t="s">
        <v>177</v>
      </c>
      <c r="R1528" s="5">
        <v>98105</v>
      </c>
      <c r="S1528" t="s">
        <v>51</v>
      </c>
      <c r="T1528" t="s">
        <v>547</v>
      </c>
      <c r="U1528" t="s">
        <v>31</v>
      </c>
      <c r="V1528" t="s">
        <v>53</v>
      </c>
      <c r="W1528" t="s">
        <v>548</v>
      </c>
      <c r="X1528" s="9">
        <v>126.3</v>
      </c>
      <c r="Y1528">
        <v>3</v>
      </c>
      <c r="Z1528" s="12">
        <v>0</v>
      </c>
      <c r="AA1528" s="9">
        <v>40.415999999999997</v>
      </c>
      <c r="AB1528" t="str">
        <f>IF(AND(SalesData[[#This Row],[Profit]]=0,SalesData[[#This Row],[Sales]]&gt;0),"Zero-Profit Order","OK")</f>
        <v>OK</v>
      </c>
      <c r="AC1528" s="9">
        <f>IFERROR(SalesData[[#This Row],[Profit]]/SalesData[[#This Row],[Sales]],0)</f>
        <v>0.32</v>
      </c>
      <c r="AE1528"/>
    </row>
    <row r="1529" spans="1:31" x14ac:dyDescent="0.25">
      <c r="A1529">
        <v>3384</v>
      </c>
      <c r="B1529" t="s">
        <v>2408</v>
      </c>
      <c r="C1529" s="2">
        <v>41860</v>
      </c>
      <c r="D1529" s="13">
        <v>42259</v>
      </c>
      <c r="E1529" s="8">
        <f>IF(SalesData[[#This Row],[Ship Date]]&lt;SalesData[[#This Row],[Order Date]], SalesData[[#This Row],[Ship Date]], SalesData[[#This Row],[Order Date]])</f>
        <v>41860</v>
      </c>
      <c r="F1529" s="8">
        <f>IF(SalesData[[#This Row],[Ship Date]]&lt;SalesData[[#This Row],[Order Date]], SalesData[[#This Row],[Order Date]], SalesData[[#This Row],[Ship Date]])</f>
        <v>42259</v>
      </c>
      <c r="G1529" s="11">
        <f>SalesData[[#This Row],[Shipdate fixed]] - SalesData[[#This Row],[Orderdate fixed]]</f>
        <v>399</v>
      </c>
      <c r="H1529" s="11">
        <f>YEAR(SalesData[[#This Row],[Orderdate fixed]])</f>
        <v>2014</v>
      </c>
      <c r="I1529" s="11" t="str">
        <f>"Q"&amp;ROUNDUP(MONTH(SalesData[[#This Row],[Orderdate fixed]])/3,0)</f>
        <v>Q3</v>
      </c>
      <c r="J1529" s="8" t="str">
        <f>TEXT(SalesData[[#This Row],[Orderdate fixed]],"mmm")</f>
        <v>Aug</v>
      </c>
      <c r="K1529" t="s">
        <v>22</v>
      </c>
      <c r="L1529" t="s">
        <v>1662</v>
      </c>
      <c r="M1529" s="14" t="s">
        <v>1663</v>
      </c>
      <c r="N1529" t="s">
        <v>25</v>
      </c>
      <c r="O1529" t="s">
        <v>26</v>
      </c>
      <c r="P1529" t="s">
        <v>158</v>
      </c>
      <c r="Q1529" t="s">
        <v>109</v>
      </c>
      <c r="R1529" s="5">
        <v>10035</v>
      </c>
      <c r="S1529" t="s">
        <v>62</v>
      </c>
      <c r="T1529" t="s">
        <v>2409</v>
      </c>
      <c r="U1529" t="s">
        <v>31</v>
      </c>
      <c r="V1529" t="s">
        <v>35</v>
      </c>
      <c r="W1529" t="s">
        <v>2410</v>
      </c>
      <c r="X1529" s="9">
        <v>384.17399999999998</v>
      </c>
      <c r="Y1529">
        <v>7</v>
      </c>
      <c r="Z1529" s="12">
        <v>0.1</v>
      </c>
      <c r="AA1529" s="9">
        <v>29.880199999999999</v>
      </c>
      <c r="AB1529" t="str">
        <f>IF(AND(SalesData[[#This Row],[Profit]]=0,SalesData[[#This Row],[Sales]]&gt;0),"Zero-Profit Order","OK")</f>
        <v>OK</v>
      </c>
      <c r="AC1529" s="9">
        <f>IFERROR(SalesData[[#This Row],[Profit]]/SalesData[[#This Row],[Sales]],0)</f>
        <v>7.7777777777777779E-2</v>
      </c>
      <c r="AE1529"/>
    </row>
    <row r="1530" spans="1:31" x14ac:dyDescent="0.25">
      <c r="A1530">
        <v>6484</v>
      </c>
      <c r="B1530" t="s">
        <v>3468</v>
      </c>
      <c r="C1530" s="2">
        <v>42284</v>
      </c>
      <c r="D1530" s="13">
        <v>42984</v>
      </c>
      <c r="E1530" s="8">
        <f>IF(SalesData[[#This Row],[Ship Date]]&lt;SalesData[[#This Row],[Order Date]], SalesData[[#This Row],[Ship Date]], SalesData[[#This Row],[Order Date]])</f>
        <v>42284</v>
      </c>
      <c r="F1530" s="8">
        <f>IF(SalesData[[#This Row],[Ship Date]]&lt;SalesData[[#This Row],[Order Date]], SalesData[[#This Row],[Order Date]], SalesData[[#This Row],[Ship Date]])</f>
        <v>42984</v>
      </c>
      <c r="G1530" s="11">
        <f>SalesData[[#This Row],[Shipdate fixed]] - SalesData[[#This Row],[Orderdate fixed]]</f>
        <v>700</v>
      </c>
      <c r="H1530" s="11">
        <f>YEAR(SalesData[[#This Row],[Orderdate fixed]])</f>
        <v>2015</v>
      </c>
      <c r="I1530" s="11" t="str">
        <f>"Q"&amp;ROUNDUP(MONTH(SalesData[[#This Row],[Orderdate fixed]])/3,0)</f>
        <v>Q4</v>
      </c>
      <c r="J1530" s="8" t="str">
        <f>TEXT(SalesData[[#This Row],[Orderdate fixed]],"mmm")</f>
        <v>Oct</v>
      </c>
      <c r="K1530" t="s">
        <v>38</v>
      </c>
      <c r="L1530" t="s">
        <v>3469</v>
      </c>
      <c r="M1530" s="14" t="s">
        <v>3470</v>
      </c>
      <c r="N1530" t="s">
        <v>81</v>
      </c>
      <c r="O1530" t="s">
        <v>26</v>
      </c>
      <c r="P1530" t="s">
        <v>158</v>
      </c>
      <c r="Q1530" t="s">
        <v>109</v>
      </c>
      <c r="R1530" s="5">
        <v>10011</v>
      </c>
      <c r="S1530" t="s">
        <v>62</v>
      </c>
      <c r="T1530" t="s">
        <v>1058</v>
      </c>
      <c r="U1530" t="s">
        <v>31</v>
      </c>
      <c r="V1530" t="s">
        <v>44</v>
      </c>
      <c r="W1530" t="s">
        <v>1059</v>
      </c>
      <c r="X1530" s="9">
        <v>384.76799999999997</v>
      </c>
      <c r="Y1530">
        <v>2</v>
      </c>
      <c r="Z1530" s="12">
        <v>0.4</v>
      </c>
      <c r="AA1530" s="9">
        <v>-115.43040000000001</v>
      </c>
      <c r="AB1530" t="str">
        <f>IF(AND(SalesData[[#This Row],[Profit]]=0,SalesData[[#This Row],[Sales]]&gt;0),"Zero-Profit Order","OK")</f>
        <v>OK</v>
      </c>
      <c r="AC1530" s="9">
        <f>IFERROR(SalesData[[#This Row],[Profit]]/SalesData[[#This Row],[Sales]],0)</f>
        <v>-0.30000000000000004</v>
      </c>
      <c r="AE1530"/>
    </row>
    <row r="1531" spans="1:31" x14ac:dyDescent="0.25">
      <c r="A1531">
        <v>4270</v>
      </c>
      <c r="B1531" t="s">
        <v>2745</v>
      </c>
      <c r="C1531" s="2">
        <v>43387</v>
      </c>
      <c r="D1531" s="13">
        <v>42915</v>
      </c>
      <c r="E1531" s="8">
        <f>IF(SalesData[[#This Row],[Ship Date]]&lt;SalesData[[#This Row],[Order Date]], SalesData[[#This Row],[Ship Date]], SalesData[[#This Row],[Order Date]])</f>
        <v>42915</v>
      </c>
      <c r="F1531" s="8">
        <f>IF(SalesData[[#This Row],[Ship Date]]&lt;SalesData[[#This Row],[Order Date]], SalesData[[#This Row],[Order Date]], SalesData[[#This Row],[Ship Date]])</f>
        <v>43387</v>
      </c>
      <c r="G1531" s="11">
        <f>SalesData[[#This Row],[Shipdate fixed]] - SalesData[[#This Row],[Orderdate fixed]]</f>
        <v>472</v>
      </c>
      <c r="H1531" s="11">
        <f>YEAR(SalesData[[#This Row],[Orderdate fixed]])</f>
        <v>2017</v>
      </c>
      <c r="I1531" s="11" t="str">
        <f>"Q"&amp;ROUNDUP(MONTH(SalesData[[#This Row],[Orderdate fixed]])/3,0)</f>
        <v>Q2</v>
      </c>
      <c r="J1531" s="8" t="str">
        <f>TEXT(SalesData[[#This Row],[Orderdate fixed]],"mmm")</f>
        <v>Jun</v>
      </c>
      <c r="K1531" t="s">
        <v>22</v>
      </c>
      <c r="L1531" t="s">
        <v>1620</v>
      </c>
      <c r="M1531" s="14" t="s">
        <v>1621</v>
      </c>
      <c r="N1531" t="s">
        <v>25</v>
      </c>
      <c r="O1531" t="s">
        <v>26</v>
      </c>
      <c r="P1531" t="s">
        <v>176</v>
      </c>
      <c r="Q1531" t="s">
        <v>177</v>
      </c>
      <c r="R1531" s="5">
        <v>98115</v>
      </c>
      <c r="S1531" t="s">
        <v>51</v>
      </c>
      <c r="T1531" t="s">
        <v>680</v>
      </c>
      <c r="U1531" t="s">
        <v>31</v>
      </c>
      <c r="V1531" t="s">
        <v>44</v>
      </c>
      <c r="W1531" t="s">
        <v>681</v>
      </c>
      <c r="X1531" s="9">
        <v>871.4</v>
      </c>
      <c r="Y1531">
        <v>4</v>
      </c>
      <c r="Z1531" s="12">
        <v>0</v>
      </c>
      <c r="AA1531" s="9">
        <v>148.13800000000001</v>
      </c>
      <c r="AB1531" t="str">
        <f>IF(AND(SalesData[[#This Row],[Profit]]=0,SalesData[[#This Row],[Sales]]&gt;0),"Zero-Profit Order","OK")</f>
        <v>OK</v>
      </c>
      <c r="AC1531" s="9">
        <f>IFERROR(SalesData[[#This Row],[Profit]]/SalesData[[#This Row],[Sales]],0)</f>
        <v>0.17</v>
      </c>
      <c r="AE1531"/>
    </row>
    <row r="1532" spans="1:31" x14ac:dyDescent="0.25">
      <c r="A1532">
        <v>4210</v>
      </c>
      <c r="B1532" t="s">
        <v>2719</v>
      </c>
      <c r="C1532" s="2">
        <v>42645</v>
      </c>
      <c r="D1532" s="13">
        <v>41681</v>
      </c>
      <c r="E1532" s="8">
        <f>IF(SalesData[[#This Row],[Ship Date]]&lt;SalesData[[#This Row],[Order Date]], SalesData[[#This Row],[Ship Date]], SalesData[[#This Row],[Order Date]])</f>
        <v>41681</v>
      </c>
      <c r="F1532" s="8">
        <f>IF(SalesData[[#This Row],[Ship Date]]&lt;SalesData[[#This Row],[Order Date]], SalesData[[#This Row],[Order Date]], SalesData[[#This Row],[Ship Date]])</f>
        <v>42645</v>
      </c>
      <c r="G1532" s="11">
        <f>SalesData[[#This Row],[Shipdate fixed]] - SalesData[[#This Row],[Orderdate fixed]]</f>
        <v>964</v>
      </c>
      <c r="H1532" s="11">
        <f>YEAR(SalesData[[#This Row],[Orderdate fixed]])</f>
        <v>2014</v>
      </c>
      <c r="I1532" s="11" t="str">
        <f>"Q"&amp;ROUNDUP(MONTH(SalesData[[#This Row],[Orderdate fixed]])/3,0)</f>
        <v>Q1</v>
      </c>
      <c r="J1532" s="8" t="str">
        <f>TEXT(SalesData[[#This Row],[Orderdate fixed]],"mmm")</f>
        <v>Feb</v>
      </c>
      <c r="K1532" t="s">
        <v>22</v>
      </c>
      <c r="L1532" t="s">
        <v>1620</v>
      </c>
      <c r="M1532" s="14" t="s">
        <v>1621</v>
      </c>
      <c r="N1532" t="s">
        <v>25</v>
      </c>
      <c r="O1532" t="s">
        <v>26</v>
      </c>
      <c r="P1532" t="s">
        <v>2720</v>
      </c>
      <c r="Q1532" t="s">
        <v>1626</v>
      </c>
      <c r="R1532" s="5">
        <v>2920</v>
      </c>
      <c r="S1532" t="s">
        <v>62</v>
      </c>
      <c r="T1532" t="s">
        <v>1704</v>
      </c>
      <c r="U1532" t="s">
        <v>31</v>
      </c>
      <c r="V1532" t="s">
        <v>44</v>
      </c>
      <c r="W1532" t="s">
        <v>1705</v>
      </c>
      <c r="X1532" s="9">
        <v>385.68599999999998</v>
      </c>
      <c r="Y1532">
        <v>1</v>
      </c>
      <c r="Z1532" s="12">
        <v>0.3</v>
      </c>
      <c r="AA1532" s="9">
        <v>-60.607799999999997</v>
      </c>
      <c r="AB1532" t="str">
        <f>IF(AND(SalesData[[#This Row],[Profit]]=0,SalesData[[#This Row],[Sales]]&gt;0),"Zero-Profit Order","OK")</f>
        <v>OK</v>
      </c>
      <c r="AC1532" s="9">
        <f>IFERROR(SalesData[[#This Row],[Profit]]/SalesData[[#This Row],[Sales]],0)</f>
        <v>-0.15714285714285714</v>
      </c>
      <c r="AE1532"/>
    </row>
    <row r="1533" spans="1:31" x14ac:dyDescent="0.25">
      <c r="A1533">
        <v>4045</v>
      </c>
      <c r="B1533" t="s">
        <v>2681</v>
      </c>
      <c r="C1533" s="2">
        <v>43382</v>
      </c>
      <c r="D1533" s="13">
        <v>42185</v>
      </c>
      <c r="E1533" s="8">
        <f>IF(SalesData[[#This Row],[Ship Date]]&lt;SalesData[[#This Row],[Order Date]], SalesData[[#This Row],[Ship Date]], SalesData[[#This Row],[Order Date]])</f>
        <v>42185</v>
      </c>
      <c r="F1533" s="8">
        <f>IF(SalesData[[#This Row],[Ship Date]]&lt;SalesData[[#This Row],[Order Date]], SalesData[[#This Row],[Order Date]], SalesData[[#This Row],[Ship Date]])</f>
        <v>43382</v>
      </c>
      <c r="G1533" s="11">
        <f>SalesData[[#This Row],[Shipdate fixed]] - SalesData[[#This Row],[Orderdate fixed]]</f>
        <v>1197</v>
      </c>
      <c r="H1533" s="11">
        <f>YEAR(SalesData[[#This Row],[Orderdate fixed]])</f>
        <v>2015</v>
      </c>
      <c r="I1533" s="11" t="str">
        <f>"Q"&amp;ROUNDUP(MONTH(SalesData[[#This Row],[Orderdate fixed]])/3,0)</f>
        <v>Q2</v>
      </c>
      <c r="J1533" s="8" t="str">
        <f>TEXT(SalesData[[#This Row],[Orderdate fixed]],"mmm")</f>
        <v>Jun</v>
      </c>
      <c r="K1533" t="s">
        <v>38</v>
      </c>
      <c r="L1533" t="s">
        <v>2192</v>
      </c>
      <c r="M1533" s="14" t="s">
        <v>2193</v>
      </c>
      <c r="N1533" t="s">
        <v>25</v>
      </c>
      <c r="O1533" t="s">
        <v>26</v>
      </c>
      <c r="P1533" t="s">
        <v>310</v>
      </c>
      <c r="Q1533" t="s">
        <v>50</v>
      </c>
      <c r="R1533" s="5">
        <v>94110</v>
      </c>
      <c r="S1533" t="s">
        <v>51</v>
      </c>
      <c r="T1533" t="s">
        <v>621</v>
      </c>
      <c r="U1533" t="s">
        <v>31</v>
      </c>
      <c r="V1533" t="s">
        <v>53</v>
      </c>
      <c r="W1533" t="s">
        <v>622</v>
      </c>
      <c r="X1533" s="9">
        <v>204.85</v>
      </c>
      <c r="Y1533">
        <v>5</v>
      </c>
      <c r="Z1533" s="12">
        <v>0</v>
      </c>
      <c r="AA1533" s="9">
        <v>57.357999999999997</v>
      </c>
      <c r="AB1533" t="str">
        <f>IF(AND(SalesData[[#This Row],[Profit]]=0,SalesData[[#This Row],[Sales]]&gt;0),"Zero-Profit Order","OK")</f>
        <v>OK</v>
      </c>
      <c r="AC1533" s="9">
        <f>IFERROR(SalesData[[#This Row],[Profit]]/SalesData[[#This Row],[Sales]],0)</f>
        <v>0.27999999999999997</v>
      </c>
      <c r="AE1533"/>
    </row>
    <row r="1534" spans="1:31" x14ac:dyDescent="0.25">
      <c r="A1534">
        <v>792</v>
      </c>
      <c r="B1534" t="s">
        <v>799</v>
      </c>
      <c r="C1534" s="2">
        <v>43388</v>
      </c>
      <c r="D1534" s="13">
        <v>42185</v>
      </c>
      <c r="E1534" s="8">
        <f>IF(SalesData[[#This Row],[Ship Date]]&lt;SalesData[[#This Row],[Order Date]], SalesData[[#This Row],[Ship Date]], SalesData[[#This Row],[Order Date]])</f>
        <v>42185</v>
      </c>
      <c r="F1534" s="8">
        <f>IF(SalesData[[#This Row],[Ship Date]]&lt;SalesData[[#This Row],[Order Date]], SalesData[[#This Row],[Order Date]], SalesData[[#This Row],[Ship Date]])</f>
        <v>43388</v>
      </c>
      <c r="G1534" s="11">
        <f>SalesData[[#This Row],[Shipdate fixed]] - SalesData[[#This Row],[Orderdate fixed]]</f>
        <v>1203</v>
      </c>
      <c r="H1534" s="11">
        <f>YEAR(SalesData[[#This Row],[Orderdate fixed]])</f>
        <v>2015</v>
      </c>
      <c r="I1534" s="11" t="str">
        <f>"Q"&amp;ROUNDUP(MONTH(SalesData[[#This Row],[Orderdate fixed]])/3,0)</f>
        <v>Q2</v>
      </c>
      <c r="J1534" s="8" t="str">
        <f>TEXT(SalesData[[#This Row],[Orderdate fixed]],"mmm")</f>
        <v>Jun</v>
      </c>
      <c r="K1534" t="s">
        <v>38</v>
      </c>
      <c r="L1534" t="s">
        <v>800</v>
      </c>
      <c r="M1534" s="14" t="s">
        <v>801</v>
      </c>
      <c r="N1534" t="s">
        <v>25</v>
      </c>
      <c r="O1534" t="s">
        <v>26</v>
      </c>
      <c r="P1534" t="s">
        <v>616</v>
      </c>
      <c r="Q1534" t="s">
        <v>697</v>
      </c>
      <c r="R1534" s="5">
        <v>23223</v>
      </c>
      <c r="S1534" t="s">
        <v>29</v>
      </c>
      <c r="T1534" t="s">
        <v>802</v>
      </c>
      <c r="U1534" t="s">
        <v>31</v>
      </c>
      <c r="V1534" t="s">
        <v>35</v>
      </c>
      <c r="W1534" t="s">
        <v>803</v>
      </c>
      <c r="X1534" s="9">
        <v>332.94</v>
      </c>
      <c r="Y1534">
        <v>3</v>
      </c>
      <c r="Z1534" s="12">
        <v>0</v>
      </c>
      <c r="AA1534" s="9">
        <v>79.905600000000007</v>
      </c>
      <c r="AB1534" t="str">
        <f>IF(AND(SalesData[[#This Row],[Profit]]=0,SalesData[[#This Row],[Sales]]&gt;0),"Zero-Profit Order","OK")</f>
        <v>OK</v>
      </c>
      <c r="AC1534" s="9">
        <f>IFERROR(SalesData[[#This Row],[Profit]]/SalesData[[#This Row],[Sales]],0)</f>
        <v>0.24000000000000002</v>
      </c>
      <c r="AE1534"/>
    </row>
    <row r="1535" spans="1:31" x14ac:dyDescent="0.25">
      <c r="A1535">
        <v>6751</v>
      </c>
      <c r="B1535" t="s">
        <v>3543</v>
      </c>
      <c r="C1535" s="2">
        <v>43400</v>
      </c>
      <c r="D1535" s="13">
        <v>42551</v>
      </c>
      <c r="E1535" s="8">
        <f>IF(SalesData[[#This Row],[Ship Date]]&lt;SalesData[[#This Row],[Order Date]], SalesData[[#This Row],[Ship Date]], SalesData[[#This Row],[Order Date]])</f>
        <v>42551</v>
      </c>
      <c r="F1535" s="8">
        <f>IF(SalesData[[#This Row],[Ship Date]]&lt;SalesData[[#This Row],[Order Date]], SalesData[[#This Row],[Order Date]], SalesData[[#This Row],[Ship Date]])</f>
        <v>43400</v>
      </c>
      <c r="G1535" s="11">
        <f>SalesData[[#This Row],[Shipdate fixed]] - SalesData[[#This Row],[Orderdate fixed]]</f>
        <v>849</v>
      </c>
      <c r="H1535" s="11">
        <f>YEAR(SalesData[[#This Row],[Orderdate fixed]])</f>
        <v>2016</v>
      </c>
      <c r="I1535" s="11" t="str">
        <f>"Q"&amp;ROUNDUP(MONTH(SalesData[[#This Row],[Orderdate fixed]])/3,0)</f>
        <v>Q2</v>
      </c>
      <c r="J1535" s="8" t="str">
        <f>TEXT(SalesData[[#This Row],[Orderdate fixed]],"mmm")</f>
        <v>Jun</v>
      </c>
      <c r="K1535" t="s">
        <v>22</v>
      </c>
      <c r="L1535" t="s">
        <v>2153</v>
      </c>
      <c r="M1535" s="14" t="s">
        <v>2154</v>
      </c>
      <c r="N1535" t="s">
        <v>25</v>
      </c>
      <c r="O1535" t="s">
        <v>26</v>
      </c>
      <c r="P1535" t="s">
        <v>3544</v>
      </c>
      <c r="Q1535" t="s">
        <v>344</v>
      </c>
      <c r="R1535" s="5">
        <v>7501</v>
      </c>
      <c r="S1535" t="s">
        <v>62</v>
      </c>
      <c r="T1535" t="s">
        <v>2409</v>
      </c>
      <c r="U1535" t="s">
        <v>31</v>
      </c>
      <c r="V1535" t="s">
        <v>35</v>
      </c>
      <c r="W1535" t="s">
        <v>2410</v>
      </c>
      <c r="X1535" s="9">
        <v>121.96</v>
      </c>
      <c r="Y1535">
        <v>2</v>
      </c>
      <c r="Z1535" s="12">
        <v>0</v>
      </c>
      <c r="AA1535" s="9">
        <v>20.7332</v>
      </c>
      <c r="AB1535" t="str">
        <f>IF(AND(SalesData[[#This Row],[Profit]]=0,SalesData[[#This Row],[Sales]]&gt;0),"Zero-Profit Order","OK")</f>
        <v>OK</v>
      </c>
      <c r="AC1535" s="9">
        <f>IFERROR(SalesData[[#This Row],[Profit]]/SalesData[[#This Row],[Sales]],0)</f>
        <v>0.17</v>
      </c>
      <c r="AE1535"/>
    </row>
    <row r="1536" spans="1:31" x14ac:dyDescent="0.25">
      <c r="A1536">
        <v>9625</v>
      </c>
      <c r="B1536" t="s">
        <v>4306</v>
      </c>
      <c r="C1536" s="2">
        <v>43405</v>
      </c>
      <c r="D1536" s="13">
        <v>42916</v>
      </c>
      <c r="E1536" s="8">
        <f>IF(SalesData[[#This Row],[Ship Date]]&lt;SalesData[[#This Row],[Order Date]], SalesData[[#This Row],[Ship Date]], SalesData[[#This Row],[Order Date]])</f>
        <v>42916</v>
      </c>
      <c r="F1536" s="8">
        <f>IF(SalesData[[#This Row],[Ship Date]]&lt;SalesData[[#This Row],[Order Date]], SalesData[[#This Row],[Order Date]], SalesData[[#This Row],[Ship Date]])</f>
        <v>43405</v>
      </c>
      <c r="G1536" s="11">
        <f>SalesData[[#This Row],[Shipdate fixed]] - SalesData[[#This Row],[Orderdate fixed]]</f>
        <v>489</v>
      </c>
      <c r="H1536" s="11">
        <f>YEAR(SalesData[[#This Row],[Orderdate fixed]])</f>
        <v>2017</v>
      </c>
      <c r="I1536" s="11" t="str">
        <f>"Q"&amp;ROUNDUP(MONTH(SalesData[[#This Row],[Orderdate fixed]])/3,0)</f>
        <v>Q2</v>
      </c>
      <c r="J1536" s="8" t="str">
        <f>TEXT(SalesData[[#This Row],[Orderdate fixed]],"mmm")</f>
        <v>Jun</v>
      </c>
      <c r="K1536" t="s">
        <v>78</v>
      </c>
      <c r="L1536" t="s">
        <v>3414</v>
      </c>
      <c r="M1536" s="14" t="s">
        <v>3415</v>
      </c>
      <c r="N1536" t="s">
        <v>25</v>
      </c>
      <c r="O1536" t="s">
        <v>26</v>
      </c>
      <c r="P1536" t="s">
        <v>1720</v>
      </c>
      <c r="Q1536" t="s">
        <v>83</v>
      </c>
      <c r="R1536" s="5">
        <v>75220</v>
      </c>
      <c r="S1536" t="s">
        <v>84</v>
      </c>
      <c r="T1536" t="s">
        <v>1608</v>
      </c>
      <c r="U1536" t="s">
        <v>31</v>
      </c>
      <c r="V1536" t="s">
        <v>44</v>
      </c>
      <c r="W1536" t="s">
        <v>1609</v>
      </c>
      <c r="X1536" s="9">
        <v>307.31400000000002</v>
      </c>
      <c r="Y1536">
        <v>3</v>
      </c>
      <c r="Z1536" s="12">
        <v>0.3</v>
      </c>
      <c r="AA1536" s="9">
        <v>-39.511800000000001</v>
      </c>
      <c r="AB1536" t="str">
        <f>IF(AND(SalesData[[#This Row],[Profit]]=0,SalesData[[#This Row],[Sales]]&gt;0),"Zero-Profit Order","OK")</f>
        <v>OK</v>
      </c>
      <c r="AC1536" s="9">
        <f>IFERROR(SalesData[[#This Row],[Profit]]/SalesData[[#This Row],[Sales]],0)</f>
        <v>-0.12857142857142856</v>
      </c>
      <c r="AE1536"/>
    </row>
    <row r="1537" spans="1:31" x14ac:dyDescent="0.25">
      <c r="A1537">
        <v>9626</v>
      </c>
      <c r="B1537" t="s">
        <v>4306</v>
      </c>
      <c r="C1537" s="2">
        <v>43406</v>
      </c>
      <c r="D1537" s="13">
        <v>42916</v>
      </c>
      <c r="E1537" s="8">
        <f>IF(SalesData[[#This Row],[Ship Date]]&lt;SalesData[[#This Row],[Order Date]], SalesData[[#This Row],[Ship Date]], SalesData[[#This Row],[Order Date]])</f>
        <v>42916</v>
      </c>
      <c r="F1537" s="8">
        <f>IF(SalesData[[#This Row],[Ship Date]]&lt;SalesData[[#This Row],[Order Date]], SalesData[[#This Row],[Order Date]], SalesData[[#This Row],[Ship Date]])</f>
        <v>43406</v>
      </c>
      <c r="G1537" s="11">
        <f>SalesData[[#This Row],[Shipdate fixed]] - SalesData[[#This Row],[Orderdate fixed]]</f>
        <v>490</v>
      </c>
      <c r="H1537" s="11">
        <f>YEAR(SalesData[[#This Row],[Orderdate fixed]])</f>
        <v>2017</v>
      </c>
      <c r="I1537" s="11" t="str">
        <f>"Q"&amp;ROUNDUP(MONTH(SalesData[[#This Row],[Orderdate fixed]])/3,0)</f>
        <v>Q2</v>
      </c>
      <c r="J1537" s="8" t="str">
        <f>TEXT(SalesData[[#This Row],[Orderdate fixed]],"mmm")</f>
        <v>Jun</v>
      </c>
      <c r="K1537" t="s">
        <v>78</v>
      </c>
      <c r="L1537" t="s">
        <v>3414</v>
      </c>
      <c r="M1537" s="14" t="s">
        <v>3415</v>
      </c>
      <c r="N1537" t="s">
        <v>25</v>
      </c>
      <c r="O1537" t="s">
        <v>26</v>
      </c>
      <c r="P1537" t="s">
        <v>1720</v>
      </c>
      <c r="Q1537" t="s">
        <v>83</v>
      </c>
      <c r="R1537" s="5">
        <v>75220</v>
      </c>
      <c r="S1537" t="s">
        <v>84</v>
      </c>
      <c r="T1537" t="s">
        <v>1850</v>
      </c>
      <c r="U1537" t="s">
        <v>31</v>
      </c>
      <c r="V1537" t="s">
        <v>32</v>
      </c>
      <c r="W1537" t="s">
        <v>1851</v>
      </c>
      <c r="X1537" s="9">
        <v>409.99919999999997</v>
      </c>
      <c r="Y1537">
        <v>3</v>
      </c>
      <c r="Z1537" s="12">
        <v>0.32</v>
      </c>
      <c r="AA1537" s="9">
        <v>-96.470399999999998</v>
      </c>
      <c r="AB1537" t="str">
        <f>IF(AND(SalesData[[#This Row],[Profit]]=0,SalesData[[#This Row],[Sales]]&gt;0),"Zero-Profit Order","OK")</f>
        <v>OK</v>
      </c>
      <c r="AC1537" s="9">
        <f>IFERROR(SalesData[[#This Row],[Profit]]/SalesData[[#This Row],[Sales]],0)</f>
        <v>-0.23529411764705882</v>
      </c>
      <c r="AE1537"/>
    </row>
    <row r="1538" spans="1:31" x14ac:dyDescent="0.25">
      <c r="A1538">
        <v>1563</v>
      </c>
      <c r="B1538" t="s">
        <v>1348</v>
      </c>
      <c r="C1538" s="2">
        <v>43413</v>
      </c>
      <c r="D1538" s="13">
        <v>42916</v>
      </c>
      <c r="E1538" s="8">
        <f>IF(SalesData[[#This Row],[Ship Date]]&lt;SalesData[[#This Row],[Order Date]], SalesData[[#This Row],[Ship Date]], SalesData[[#This Row],[Order Date]])</f>
        <v>42916</v>
      </c>
      <c r="F1538" s="8">
        <f>IF(SalesData[[#This Row],[Ship Date]]&lt;SalesData[[#This Row],[Order Date]], SalesData[[#This Row],[Order Date]], SalesData[[#This Row],[Ship Date]])</f>
        <v>43413</v>
      </c>
      <c r="G1538" s="11">
        <f>SalesData[[#This Row],[Shipdate fixed]] - SalesData[[#This Row],[Orderdate fixed]]</f>
        <v>497</v>
      </c>
      <c r="H1538" s="11">
        <f>YEAR(SalesData[[#This Row],[Orderdate fixed]])</f>
        <v>2017</v>
      </c>
      <c r="I1538" s="11" t="str">
        <f>"Q"&amp;ROUNDUP(MONTH(SalesData[[#This Row],[Orderdate fixed]])/3,0)</f>
        <v>Q2</v>
      </c>
      <c r="J1538" s="8" t="str">
        <f>TEXT(SalesData[[#This Row],[Orderdate fixed]],"mmm")</f>
        <v>Jun</v>
      </c>
      <c r="K1538" t="s">
        <v>407</v>
      </c>
      <c r="L1538" t="s">
        <v>1349</v>
      </c>
      <c r="M1538" s="14" t="s">
        <v>1350</v>
      </c>
      <c r="N1538" t="s">
        <v>25</v>
      </c>
      <c r="O1538" t="s">
        <v>26</v>
      </c>
      <c r="P1538" t="s">
        <v>158</v>
      </c>
      <c r="Q1538" t="s">
        <v>109</v>
      </c>
      <c r="R1538" s="5">
        <v>10011</v>
      </c>
      <c r="S1538" t="s">
        <v>62</v>
      </c>
      <c r="T1538" t="s">
        <v>43</v>
      </c>
      <c r="U1538" t="s">
        <v>31</v>
      </c>
      <c r="V1538" t="s">
        <v>44</v>
      </c>
      <c r="W1538" t="s">
        <v>45</v>
      </c>
      <c r="X1538" s="9">
        <v>1044.6300000000001</v>
      </c>
      <c r="Y1538">
        <v>5</v>
      </c>
      <c r="Z1538" s="12">
        <v>0.4</v>
      </c>
      <c r="AA1538" s="9">
        <v>-295.9785</v>
      </c>
      <c r="AB1538" t="str">
        <f>IF(AND(SalesData[[#This Row],[Profit]]=0,SalesData[[#This Row],[Sales]]&gt;0),"Zero-Profit Order","OK")</f>
        <v>OK</v>
      </c>
      <c r="AC1538" s="9">
        <f>IFERROR(SalesData[[#This Row],[Profit]]/SalesData[[#This Row],[Sales]],0)</f>
        <v>-0.28333333333333333</v>
      </c>
      <c r="AE1538"/>
    </row>
    <row r="1539" spans="1:31" x14ac:dyDescent="0.25">
      <c r="A1539">
        <v>2054</v>
      </c>
      <c r="B1539" t="s">
        <v>1634</v>
      </c>
      <c r="C1539" s="2">
        <v>41962</v>
      </c>
      <c r="D1539" s="13">
        <v>42198</v>
      </c>
      <c r="E1539" s="8">
        <f>IF(SalesData[[#This Row],[Ship Date]]&lt;SalesData[[#This Row],[Order Date]], SalesData[[#This Row],[Ship Date]], SalesData[[#This Row],[Order Date]])</f>
        <v>41962</v>
      </c>
      <c r="F1539" s="8">
        <f>IF(SalesData[[#This Row],[Ship Date]]&lt;SalesData[[#This Row],[Order Date]], SalesData[[#This Row],[Order Date]], SalesData[[#This Row],[Ship Date]])</f>
        <v>42198</v>
      </c>
      <c r="G1539" s="11">
        <f>SalesData[[#This Row],[Shipdate fixed]] - SalesData[[#This Row],[Orderdate fixed]]</f>
        <v>236</v>
      </c>
      <c r="H1539" s="11">
        <f>YEAR(SalesData[[#This Row],[Orderdate fixed]])</f>
        <v>2014</v>
      </c>
      <c r="I1539" s="11" t="str">
        <f>"Q"&amp;ROUNDUP(MONTH(SalesData[[#This Row],[Orderdate fixed]])/3,0)</f>
        <v>Q4</v>
      </c>
      <c r="J1539" s="8" t="str">
        <f>TEXT(SalesData[[#This Row],[Orderdate fixed]],"mmm")</f>
        <v>Nov</v>
      </c>
      <c r="K1539" t="s">
        <v>78</v>
      </c>
      <c r="L1539" t="s">
        <v>1635</v>
      </c>
      <c r="M1539" s="14" t="s">
        <v>1636</v>
      </c>
      <c r="N1539" t="s">
        <v>25</v>
      </c>
      <c r="O1539" t="s">
        <v>26</v>
      </c>
      <c r="P1539" t="s">
        <v>60</v>
      </c>
      <c r="Q1539" t="s">
        <v>61</v>
      </c>
      <c r="R1539" s="5">
        <v>19134</v>
      </c>
      <c r="S1539" t="s">
        <v>62</v>
      </c>
      <c r="T1539" t="s">
        <v>1639</v>
      </c>
      <c r="U1539" t="s">
        <v>31</v>
      </c>
      <c r="V1539" t="s">
        <v>53</v>
      </c>
      <c r="W1539" t="s">
        <v>1640</v>
      </c>
      <c r="X1539" s="9">
        <v>25.344000000000001</v>
      </c>
      <c r="Y1539">
        <v>6</v>
      </c>
      <c r="Z1539" s="12">
        <v>0.2</v>
      </c>
      <c r="AA1539" s="9">
        <v>3.4847999999999999</v>
      </c>
      <c r="AB1539" t="str">
        <f>IF(AND(SalesData[[#This Row],[Profit]]=0,SalesData[[#This Row],[Sales]]&gt;0),"Zero-Profit Order","OK")</f>
        <v>OK</v>
      </c>
      <c r="AC1539" s="9">
        <f>IFERROR(SalesData[[#This Row],[Profit]]/SalesData[[#This Row],[Sales]],0)</f>
        <v>0.13749999999999998</v>
      </c>
      <c r="AE1539"/>
    </row>
    <row r="1540" spans="1:31" x14ac:dyDescent="0.25">
      <c r="A1540">
        <v>230</v>
      </c>
      <c r="B1540" t="s">
        <v>275</v>
      </c>
      <c r="C1540" s="2">
        <v>43054</v>
      </c>
      <c r="D1540" s="13">
        <v>42097</v>
      </c>
      <c r="E1540" s="8">
        <f>IF(SalesData[[#This Row],[Ship Date]]&lt;SalesData[[#This Row],[Order Date]], SalesData[[#This Row],[Ship Date]], SalesData[[#This Row],[Order Date]])</f>
        <v>42097</v>
      </c>
      <c r="F1540" s="8">
        <f>IF(SalesData[[#This Row],[Ship Date]]&lt;SalesData[[#This Row],[Order Date]], SalesData[[#This Row],[Order Date]], SalesData[[#This Row],[Ship Date]])</f>
        <v>43054</v>
      </c>
      <c r="G1540" s="11">
        <f>SalesData[[#This Row],[Shipdate fixed]] - SalesData[[#This Row],[Orderdate fixed]]</f>
        <v>957</v>
      </c>
      <c r="H1540" s="11">
        <f>YEAR(SalesData[[#This Row],[Orderdate fixed]])</f>
        <v>2015</v>
      </c>
      <c r="I1540" s="11" t="str">
        <f>"Q"&amp;ROUNDUP(MONTH(SalesData[[#This Row],[Orderdate fixed]])/3,0)</f>
        <v>Q2</v>
      </c>
      <c r="J1540" s="8" t="str">
        <f>TEXT(SalesData[[#This Row],[Orderdate fixed]],"mmm")</f>
        <v>Apr</v>
      </c>
      <c r="K1540" t="s">
        <v>38</v>
      </c>
      <c r="L1540" t="s">
        <v>276</v>
      </c>
      <c r="M1540" s="14" t="s">
        <v>277</v>
      </c>
      <c r="N1540" t="s">
        <v>25</v>
      </c>
      <c r="O1540" t="s">
        <v>26</v>
      </c>
      <c r="P1540" t="s">
        <v>144</v>
      </c>
      <c r="Q1540" t="s">
        <v>128</v>
      </c>
      <c r="R1540" s="5">
        <v>38401</v>
      </c>
      <c r="S1540" t="s">
        <v>29</v>
      </c>
      <c r="T1540" t="s">
        <v>280</v>
      </c>
      <c r="U1540" t="s">
        <v>31</v>
      </c>
      <c r="V1540" t="s">
        <v>35</v>
      </c>
      <c r="W1540" t="s">
        <v>281</v>
      </c>
      <c r="X1540" s="9">
        <v>389.69600000000003</v>
      </c>
      <c r="Y1540">
        <v>8</v>
      </c>
      <c r="Z1540" s="12">
        <v>0.2</v>
      </c>
      <c r="AA1540" s="9">
        <v>43.840800000000002</v>
      </c>
      <c r="AB1540" t="str">
        <f>IF(AND(SalesData[[#This Row],[Profit]]=0,SalesData[[#This Row],[Sales]]&gt;0),"Zero-Profit Order","OK")</f>
        <v>OK</v>
      </c>
      <c r="AC1540" s="9">
        <f>IFERROR(SalesData[[#This Row],[Profit]]/SalesData[[#This Row],[Sales]],0)</f>
        <v>0.1125</v>
      </c>
      <c r="AE1540"/>
    </row>
    <row r="1541" spans="1:31" x14ac:dyDescent="0.25">
      <c r="A1541">
        <v>2049</v>
      </c>
      <c r="B1541" t="s">
        <v>1634</v>
      </c>
      <c r="C1541" s="2">
        <v>41960</v>
      </c>
      <c r="D1541" s="13">
        <v>42198</v>
      </c>
      <c r="E1541" s="8">
        <f>IF(SalesData[[#This Row],[Ship Date]]&lt;SalesData[[#This Row],[Order Date]], SalesData[[#This Row],[Ship Date]], SalesData[[#This Row],[Order Date]])</f>
        <v>41960</v>
      </c>
      <c r="F1541" s="8">
        <f>IF(SalesData[[#This Row],[Ship Date]]&lt;SalesData[[#This Row],[Order Date]], SalesData[[#This Row],[Order Date]], SalesData[[#This Row],[Ship Date]])</f>
        <v>42198</v>
      </c>
      <c r="G1541" s="11">
        <f>SalesData[[#This Row],[Shipdate fixed]] - SalesData[[#This Row],[Orderdate fixed]]</f>
        <v>238</v>
      </c>
      <c r="H1541" s="11">
        <f>YEAR(SalesData[[#This Row],[Orderdate fixed]])</f>
        <v>2014</v>
      </c>
      <c r="I1541" s="11" t="str">
        <f>"Q"&amp;ROUNDUP(MONTH(SalesData[[#This Row],[Orderdate fixed]])/3,0)</f>
        <v>Q4</v>
      </c>
      <c r="J1541" s="8" t="str">
        <f>TEXT(SalesData[[#This Row],[Orderdate fixed]],"mmm")</f>
        <v>Nov</v>
      </c>
      <c r="K1541" t="s">
        <v>78</v>
      </c>
      <c r="L1541" t="s">
        <v>1635</v>
      </c>
      <c r="M1541" s="14" t="s">
        <v>1636</v>
      </c>
      <c r="N1541" t="s">
        <v>25</v>
      </c>
      <c r="O1541" t="s">
        <v>26</v>
      </c>
      <c r="P1541" t="s">
        <v>60</v>
      </c>
      <c r="Q1541" t="s">
        <v>61</v>
      </c>
      <c r="R1541" s="5">
        <v>19134</v>
      </c>
      <c r="S1541" t="s">
        <v>62</v>
      </c>
      <c r="T1541" t="s">
        <v>75</v>
      </c>
      <c r="U1541" t="s">
        <v>31</v>
      </c>
      <c r="V1541" t="s">
        <v>53</v>
      </c>
      <c r="W1541" t="s">
        <v>76</v>
      </c>
      <c r="X1541" s="9">
        <v>289.8</v>
      </c>
      <c r="Y1541">
        <v>7</v>
      </c>
      <c r="Z1541" s="12">
        <v>0.2</v>
      </c>
      <c r="AA1541" s="9">
        <v>36.225000000000001</v>
      </c>
      <c r="AB1541" t="str">
        <f>IF(AND(SalesData[[#This Row],[Profit]]=0,SalesData[[#This Row],[Sales]]&gt;0),"Zero-Profit Order","OK")</f>
        <v>OK</v>
      </c>
      <c r="AC1541" s="9">
        <f>IFERROR(SalesData[[#This Row],[Profit]]/SalesData[[#This Row],[Sales]],0)</f>
        <v>0.125</v>
      </c>
      <c r="AE1541"/>
    </row>
    <row r="1542" spans="1:31" x14ac:dyDescent="0.25">
      <c r="A1542">
        <v>8534</v>
      </c>
      <c r="B1542" t="s">
        <v>4040</v>
      </c>
      <c r="C1542" s="2">
        <v>42839</v>
      </c>
      <c r="D1542" s="13">
        <v>42533</v>
      </c>
      <c r="E1542" s="8">
        <f>IF(SalesData[[#This Row],[Ship Date]]&lt;SalesData[[#This Row],[Order Date]], SalesData[[#This Row],[Ship Date]], SalesData[[#This Row],[Order Date]])</f>
        <v>42533</v>
      </c>
      <c r="F1542" s="8">
        <f>IF(SalesData[[#This Row],[Ship Date]]&lt;SalesData[[#This Row],[Order Date]], SalesData[[#This Row],[Order Date]], SalesData[[#This Row],[Ship Date]])</f>
        <v>42839</v>
      </c>
      <c r="G1542" s="11">
        <f>SalesData[[#This Row],[Shipdate fixed]] - SalesData[[#This Row],[Orderdate fixed]]</f>
        <v>306</v>
      </c>
      <c r="H1542" s="11">
        <f>YEAR(SalesData[[#This Row],[Orderdate fixed]])</f>
        <v>2016</v>
      </c>
      <c r="I1542" s="11" t="str">
        <f>"Q"&amp;ROUNDUP(MONTH(SalesData[[#This Row],[Orderdate fixed]])/3,0)</f>
        <v>Q2</v>
      </c>
      <c r="J1542" s="8" t="str">
        <f>TEXT(SalesData[[#This Row],[Orderdate fixed]],"mmm")</f>
        <v>Jun</v>
      </c>
      <c r="K1542" t="s">
        <v>38</v>
      </c>
      <c r="L1542" t="s">
        <v>246</v>
      </c>
      <c r="M1542" s="14" t="s">
        <v>247</v>
      </c>
      <c r="N1542" t="s">
        <v>25</v>
      </c>
      <c r="O1542" t="s">
        <v>26</v>
      </c>
      <c r="P1542" t="s">
        <v>271</v>
      </c>
      <c r="Q1542" t="s">
        <v>272</v>
      </c>
      <c r="R1542" s="5">
        <v>48227</v>
      </c>
      <c r="S1542" t="s">
        <v>84</v>
      </c>
      <c r="T1542" t="s">
        <v>129</v>
      </c>
      <c r="U1542" t="s">
        <v>31</v>
      </c>
      <c r="V1542" t="s">
        <v>35</v>
      </c>
      <c r="W1542" t="s">
        <v>130</v>
      </c>
      <c r="X1542" s="9">
        <v>389.97</v>
      </c>
      <c r="Y1542">
        <v>3</v>
      </c>
      <c r="Z1542" s="12">
        <v>0</v>
      </c>
      <c r="AA1542" s="9">
        <v>35.097299999999997</v>
      </c>
      <c r="AB1542" t="str">
        <f>IF(AND(SalesData[[#This Row],[Profit]]=0,SalesData[[#This Row],[Sales]]&gt;0),"Zero-Profit Order","OK")</f>
        <v>OK</v>
      </c>
      <c r="AC1542" s="9">
        <f>IFERROR(SalesData[[#This Row],[Profit]]/SalesData[[#This Row],[Sales]],0)</f>
        <v>8.9999999999999983E-2</v>
      </c>
      <c r="AE1542"/>
    </row>
    <row r="1543" spans="1:31" x14ac:dyDescent="0.25">
      <c r="A1543">
        <v>3169</v>
      </c>
      <c r="B1543" t="s">
        <v>2320</v>
      </c>
      <c r="C1543" s="2">
        <v>43300</v>
      </c>
      <c r="D1543" s="13">
        <v>42435</v>
      </c>
      <c r="E1543" s="8">
        <f>IF(SalesData[[#This Row],[Ship Date]]&lt;SalesData[[#This Row],[Order Date]], SalesData[[#This Row],[Ship Date]], SalesData[[#This Row],[Order Date]])</f>
        <v>42435</v>
      </c>
      <c r="F1543" s="8">
        <f>IF(SalesData[[#This Row],[Ship Date]]&lt;SalesData[[#This Row],[Order Date]], SalesData[[#This Row],[Order Date]], SalesData[[#This Row],[Ship Date]])</f>
        <v>43300</v>
      </c>
      <c r="G1543" s="11">
        <f>SalesData[[#This Row],[Shipdate fixed]] - SalesData[[#This Row],[Orderdate fixed]]</f>
        <v>865</v>
      </c>
      <c r="H1543" s="11">
        <f>YEAR(SalesData[[#This Row],[Orderdate fixed]])</f>
        <v>2016</v>
      </c>
      <c r="I1543" s="11" t="str">
        <f>"Q"&amp;ROUNDUP(MONTH(SalesData[[#This Row],[Orderdate fixed]])/3,0)</f>
        <v>Q1</v>
      </c>
      <c r="J1543" s="8" t="str">
        <f>TEXT(SalesData[[#This Row],[Orderdate fixed]],"mmm")</f>
        <v>Mar</v>
      </c>
      <c r="K1543" t="s">
        <v>38</v>
      </c>
      <c r="L1543" t="s">
        <v>442</v>
      </c>
      <c r="M1543" s="14" t="s">
        <v>443</v>
      </c>
      <c r="N1543" t="s">
        <v>81</v>
      </c>
      <c r="O1543" t="s">
        <v>26</v>
      </c>
      <c r="P1543" t="s">
        <v>2321</v>
      </c>
      <c r="Q1543" t="s">
        <v>42</v>
      </c>
      <c r="R1543" s="5">
        <v>32303</v>
      </c>
      <c r="S1543" t="s">
        <v>29</v>
      </c>
      <c r="T1543" t="s">
        <v>1637</v>
      </c>
      <c r="U1543" t="s">
        <v>31</v>
      </c>
      <c r="V1543" t="s">
        <v>35</v>
      </c>
      <c r="W1543" t="s">
        <v>1638</v>
      </c>
      <c r="X1543" s="9">
        <v>390.27199999999999</v>
      </c>
      <c r="Y1543">
        <v>8</v>
      </c>
      <c r="Z1543" s="12">
        <v>0.2</v>
      </c>
      <c r="AA1543" s="9">
        <v>-24.391999999999999</v>
      </c>
      <c r="AB1543" t="str">
        <f>IF(AND(SalesData[[#This Row],[Profit]]=0,SalesData[[#This Row],[Sales]]&gt;0),"Zero-Profit Order","OK")</f>
        <v>OK</v>
      </c>
      <c r="AC1543" s="9">
        <f>IFERROR(SalesData[[#This Row],[Profit]]/SalesData[[#This Row],[Sales]],0)</f>
        <v>-6.25E-2</v>
      </c>
      <c r="AE1543"/>
    </row>
    <row r="1544" spans="1:31" x14ac:dyDescent="0.25">
      <c r="A1544">
        <v>7390</v>
      </c>
      <c r="B1544" t="s">
        <v>3719</v>
      </c>
      <c r="C1544" s="2">
        <v>42833</v>
      </c>
      <c r="D1544" s="13">
        <v>42806</v>
      </c>
      <c r="E1544" s="8">
        <f>IF(SalesData[[#This Row],[Ship Date]]&lt;SalesData[[#This Row],[Order Date]], SalesData[[#This Row],[Ship Date]], SalesData[[#This Row],[Order Date]])</f>
        <v>42806</v>
      </c>
      <c r="F1544" s="8">
        <f>IF(SalesData[[#This Row],[Ship Date]]&lt;SalesData[[#This Row],[Order Date]], SalesData[[#This Row],[Order Date]], SalesData[[#This Row],[Ship Date]])</f>
        <v>42833</v>
      </c>
      <c r="G1544" s="11">
        <f>SalesData[[#This Row],[Shipdate fixed]] - SalesData[[#This Row],[Orderdate fixed]]</f>
        <v>27</v>
      </c>
      <c r="H1544" s="11">
        <f>YEAR(SalesData[[#This Row],[Orderdate fixed]])</f>
        <v>2017</v>
      </c>
      <c r="I1544" s="11" t="str">
        <f>"Q"&amp;ROUNDUP(MONTH(SalesData[[#This Row],[Orderdate fixed]])/3,0)</f>
        <v>Q1</v>
      </c>
      <c r="J1544" s="8" t="str">
        <f>TEXT(SalesData[[#This Row],[Orderdate fixed]],"mmm")</f>
        <v>Mar</v>
      </c>
      <c r="K1544" t="s">
        <v>38</v>
      </c>
      <c r="L1544" t="s">
        <v>2329</v>
      </c>
      <c r="M1544" s="14" t="s">
        <v>2330</v>
      </c>
      <c r="N1544" t="s">
        <v>25</v>
      </c>
      <c r="O1544" t="s">
        <v>26</v>
      </c>
      <c r="P1544" t="s">
        <v>2250</v>
      </c>
      <c r="Q1544" t="s">
        <v>128</v>
      </c>
      <c r="R1544" s="5">
        <v>37421</v>
      </c>
      <c r="S1544" t="s">
        <v>29</v>
      </c>
      <c r="T1544" t="s">
        <v>34</v>
      </c>
      <c r="U1544" t="s">
        <v>31</v>
      </c>
      <c r="V1544" t="s">
        <v>35</v>
      </c>
      <c r="W1544" t="s">
        <v>36</v>
      </c>
      <c r="X1544" s="9">
        <v>390.36799999999999</v>
      </c>
      <c r="Y1544">
        <v>2</v>
      </c>
      <c r="Z1544" s="12">
        <v>0.2</v>
      </c>
      <c r="AA1544" s="9">
        <v>48.795999999999999</v>
      </c>
      <c r="AB1544" t="str">
        <f>IF(AND(SalesData[[#This Row],[Profit]]=0,SalesData[[#This Row],[Sales]]&gt;0),"Zero-Profit Order","OK")</f>
        <v>OK</v>
      </c>
      <c r="AC1544" s="9">
        <f>IFERROR(SalesData[[#This Row],[Profit]]/SalesData[[#This Row],[Sales]],0)</f>
        <v>0.125</v>
      </c>
      <c r="AE1544"/>
    </row>
    <row r="1545" spans="1:31" x14ac:dyDescent="0.25">
      <c r="A1545">
        <v>636</v>
      </c>
      <c r="B1545" t="s">
        <v>644</v>
      </c>
      <c r="C1545" s="2">
        <v>41858</v>
      </c>
      <c r="D1545" s="13">
        <v>42257</v>
      </c>
      <c r="E1545" s="8">
        <f>IF(SalesData[[#This Row],[Ship Date]]&lt;SalesData[[#This Row],[Order Date]], SalesData[[#This Row],[Ship Date]], SalesData[[#This Row],[Order Date]])</f>
        <v>41858</v>
      </c>
      <c r="F1545" s="8">
        <f>IF(SalesData[[#This Row],[Ship Date]]&lt;SalesData[[#This Row],[Order Date]], SalesData[[#This Row],[Order Date]], SalesData[[#This Row],[Ship Date]])</f>
        <v>42257</v>
      </c>
      <c r="G1545" s="11">
        <f>SalesData[[#This Row],[Shipdate fixed]] - SalesData[[#This Row],[Orderdate fixed]]</f>
        <v>399</v>
      </c>
      <c r="H1545" s="11">
        <f>YEAR(SalesData[[#This Row],[Orderdate fixed]])</f>
        <v>2014</v>
      </c>
      <c r="I1545" s="11" t="str">
        <f>"Q"&amp;ROUNDUP(MONTH(SalesData[[#This Row],[Orderdate fixed]])/3,0)</f>
        <v>Q3</v>
      </c>
      <c r="J1545" s="8" t="str">
        <f>TEXT(SalesData[[#This Row],[Orderdate fixed]],"mmm")</f>
        <v>Aug</v>
      </c>
      <c r="K1545" t="s">
        <v>22</v>
      </c>
      <c r="L1545" t="s">
        <v>645</v>
      </c>
      <c r="M1545" s="14" t="s">
        <v>646</v>
      </c>
      <c r="N1545" t="s">
        <v>81</v>
      </c>
      <c r="O1545" t="s">
        <v>26</v>
      </c>
      <c r="P1545" t="s">
        <v>647</v>
      </c>
      <c r="Q1545" t="s">
        <v>648</v>
      </c>
      <c r="R1545" s="5">
        <v>31088</v>
      </c>
      <c r="S1545" t="s">
        <v>29</v>
      </c>
      <c r="T1545" t="s">
        <v>649</v>
      </c>
      <c r="U1545" t="s">
        <v>31</v>
      </c>
      <c r="V1545" t="s">
        <v>35</v>
      </c>
      <c r="W1545" t="s">
        <v>650</v>
      </c>
      <c r="X1545" s="9">
        <v>392.94</v>
      </c>
      <c r="Y1545">
        <v>3</v>
      </c>
      <c r="Z1545" s="12">
        <v>0</v>
      </c>
      <c r="AA1545" s="9">
        <v>43.223399999999998</v>
      </c>
      <c r="AB1545" t="str">
        <f>IF(AND(SalesData[[#This Row],[Profit]]=0,SalesData[[#This Row],[Sales]]&gt;0),"Zero-Profit Order","OK")</f>
        <v>OK</v>
      </c>
      <c r="AC1545" s="9">
        <f>IFERROR(SalesData[[#This Row],[Profit]]/SalesData[[#This Row],[Sales]],0)</f>
        <v>0.11</v>
      </c>
      <c r="AE1545"/>
    </row>
    <row r="1546" spans="1:31" x14ac:dyDescent="0.25">
      <c r="A1546">
        <v>2052</v>
      </c>
      <c r="B1546" t="s">
        <v>1634</v>
      </c>
      <c r="C1546" s="2">
        <v>41961</v>
      </c>
      <c r="D1546" s="13">
        <v>42198</v>
      </c>
      <c r="E1546" s="8">
        <f>IF(SalesData[[#This Row],[Ship Date]]&lt;SalesData[[#This Row],[Order Date]], SalesData[[#This Row],[Ship Date]], SalesData[[#This Row],[Order Date]])</f>
        <v>41961</v>
      </c>
      <c r="F1546" s="8">
        <f>IF(SalesData[[#This Row],[Ship Date]]&lt;SalesData[[#This Row],[Order Date]], SalesData[[#This Row],[Order Date]], SalesData[[#This Row],[Ship Date]])</f>
        <v>42198</v>
      </c>
      <c r="G1546" s="11">
        <f>SalesData[[#This Row],[Shipdate fixed]] - SalesData[[#This Row],[Orderdate fixed]]</f>
        <v>237</v>
      </c>
      <c r="H1546" s="11">
        <f>YEAR(SalesData[[#This Row],[Orderdate fixed]])</f>
        <v>2014</v>
      </c>
      <c r="I1546" s="11" t="str">
        <f>"Q"&amp;ROUNDUP(MONTH(SalesData[[#This Row],[Orderdate fixed]])/3,0)</f>
        <v>Q4</v>
      </c>
      <c r="J1546" s="8" t="str">
        <f>TEXT(SalesData[[#This Row],[Orderdate fixed]],"mmm")</f>
        <v>Nov</v>
      </c>
      <c r="K1546" t="s">
        <v>78</v>
      </c>
      <c r="L1546" t="s">
        <v>1635</v>
      </c>
      <c r="M1546" s="14" t="s">
        <v>1636</v>
      </c>
      <c r="N1546" t="s">
        <v>25</v>
      </c>
      <c r="O1546" t="s">
        <v>26</v>
      </c>
      <c r="P1546" t="s">
        <v>60</v>
      </c>
      <c r="Q1546" t="s">
        <v>61</v>
      </c>
      <c r="R1546" s="5">
        <v>19134</v>
      </c>
      <c r="S1546" t="s">
        <v>62</v>
      </c>
      <c r="T1546" t="s">
        <v>1637</v>
      </c>
      <c r="U1546" t="s">
        <v>31</v>
      </c>
      <c r="V1546" t="s">
        <v>35</v>
      </c>
      <c r="W1546" t="s">
        <v>1638</v>
      </c>
      <c r="X1546" s="9">
        <v>341.488</v>
      </c>
      <c r="Y1546">
        <v>8</v>
      </c>
      <c r="Z1546" s="12">
        <v>0.3</v>
      </c>
      <c r="AA1546" s="9">
        <v>-73.176000000000002</v>
      </c>
      <c r="AB1546" t="str">
        <f>IF(AND(SalesData[[#This Row],[Profit]]=0,SalesData[[#This Row],[Sales]]&gt;0),"Zero-Profit Order","OK")</f>
        <v>OK</v>
      </c>
      <c r="AC1546" s="9">
        <f>IFERROR(SalesData[[#This Row],[Profit]]/SalesData[[#This Row],[Sales]],0)</f>
        <v>-0.2142857142857143</v>
      </c>
      <c r="AE1546"/>
    </row>
    <row r="1547" spans="1:31" x14ac:dyDescent="0.25">
      <c r="A1547">
        <v>1413</v>
      </c>
      <c r="B1547" t="s">
        <v>1245</v>
      </c>
      <c r="C1547" s="2">
        <v>42155</v>
      </c>
      <c r="D1547" s="13">
        <v>42564</v>
      </c>
      <c r="E1547" s="8">
        <f>IF(SalesData[[#This Row],[Ship Date]]&lt;SalesData[[#This Row],[Order Date]], SalesData[[#This Row],[Ship Date]], SalesData[[#This Row],[Order Date]])</f>
        <v>42155</v>
      </c>
      <c r="F1547" s="8">
        <f>IF(SalesData[[#This Row],[Ship Date]]&lt;SalesData[[#This Row],[Order Date]], SalesData[[#This Row],[Order Date]], SalesData[[#This Row],[Ship Date]])</f>
        <v>42564</v>
      </c>
      <c r="G1547" s="11">
        <f>SalesData[[#This Row],[Shipdate fixed]] - SalesData[[#This Row],[Orderdate fixed]]</f>
        <v>409</v>
      </c>
      <c r="H1547" s="11">
        <f>YEAR(SalesData[[#This Row],[Orderdate fixed]])</f>
        <v>2015</v>
      </c>
      <c r="I1547" s="11" t="str">
        <f>"Q"&amp;ROUNDUP(MONTH(SalesData[[#This Row],[Orderdate fixed]])/3,0)</f>
        <v>Q2</v>
      </c>
      <c r="J1547" s="8" t="str">
        <f>TEXT(SalesData[[#This Row],[Orderdate fixed]],"mmm")</f>
        <v>May</v>
      </c>
      <c r="K1547" t="s">
        <v>38</v>
      </c>
      <c r="L1547" t="s">
        <v>209</v>
      </c>
      <c r="M1547" s="14" t="s">
        <v>210</v>
      </c>
      <c r="N1547" t="s">
        <v>81</v>
      </c>
      <c r="O1547" t="s">
        <v>26</v>
      </c>
      <c r="P1547" t="s">
        <v>158</v>
      </c>
      <c r="Q1547" t="s">
        <v>109</v>
      </c>
      <c r="R1547" s="5">
        <v>10035</v>
      </c>
      <c r="S1547" t="s">
        <v>62</v>
      </c>
      <c r="T1547" t="s">
        <v>577</v>
      </c>
      <c r="U1547" t="s">
        <v>31</v>
      </c>
      <c r="V1547" t="s">
        <v>53</v>
      </c>
      <c r="W1547" t="s">
        <v>578</v>
      </c>
      <c r="X1547" s="9">
        <v>165.28</v>
      </c>
      <c r="Y1547">
        <v>4</v>
      </c>
      <c r="Z1547" s="12">
        <v>0</v>
      </c>
      <c r="AA1547" s="9">
        <v>14.8752</v>
      </c>
      <c r="AB1547" t="str">
        <f>IF(AND(SalesData[[#This Row],[Profit]]=0,SalesData[[#This Row],[Sales]]&gt;0),"Zero-Profit Order","OK")</f>
        <v>OK</v>
      </c>
      <c r="AC1547" s="9">
        <f>IFERROR(SalesData[[#This Row],[Profit]]/SalesData[[#This Row],[Sales]],0)</f>
        <v>0.09</v>
      </c>
      <c r="AE1547"/>
    </row>
    <row r="1548" spans="1:31" x14ac:dyDescent="0.25">
      <c r="A1548">
        <v>1412</v>
      </c>
      <c r="B1548" t="s">
        <v>1245</v>
      </c>
      <c r="C1548" s="2">
        <v>42154</v>
      </c>
      <c r="D1548" s="13">
        <v>42564</v>
      </c>
      <c r="E1548" s="8">
        <f>IF(SalesData[[#This Row],[Ship Date]]&lt;SalesData[[#This Row],[Order Date]], SalesData[[#This Row],[Ship Date]], SalesData[[#This Row],[Order Date]])</f>
        <v>42154</v>
      </c>
      <c r="F1548" s="8">
        <f>IF(SalesData[[#This Row],[Ship Date]]&lt;SalesData[[#This Row],[Order Date]], SalesData[[#This Row],[Order Date]], SalesData[[#This Row],[Ship Date]])</f>
        <v>42564</v>
      </c>
      <c r="G1548" s="11">
        <f>SalesData[[#This Row],[Shipdate fixed]] - SalesData[[#This Row],[Orderdate fixed]]</f>
        <v>410</v>
      </c>
      <c r="H1548" s="11">
        <f>YEAR(SalesData[[#This Row],[Orderdate fixed]])</f>
        <v>2015</v>
      </c>
      <c r="I1548" s="11" t="str">
        <f>"Q"&amp;ROUNDUP(MONTH(SalesData[[#This Row],[Orderdate fixed]])/3,0)</f>
        <v>Q2</v>
      </c>
      <c r="J1548" s="8" t="str">
        <f>TEXT(SalesData[[#This Row],[Orderdate fixed]],"mmm")</f>
        <v>May</v>
      </c>
      <c r="K1548" t="s">
        <v>38</v>
      </c>
      <c r="L1548" t="s">
        <v>209</v>
      </c>
      <c r="M1548" s="14" t="s">
        <v>210</v>
      </c>
      <c r="N1548" t="s">
        <v>81</v>
      </c>
      <c r="O1548" t="s">
        <v>26</v>
      </c>
      <c r="P1548" t="s">
        <v>158</v>
      </c>
      <c r="Q1548" t="s">
        <v>109</v>
      </c>
      <c r="R1548" s="5">
        <v>10035</v>
      </c>
      <c r="S1548" t="s">
        <v>62</v>
      </c>
      <c r="T1548" t="s">
        <v>786</v>
      </c>
      <c r="U1548" t="s">
        <v>31</v>
      </c>
      <c r="V1548" t="s">
        <v>35</v>
      </c>
      <c r="W1548" t="s">
        <v>787</v>
      </c>
      <c r="X1548" s="9">
        <v>408.00599999999997</v>
      </c>
      <c r="Y1548">
        <v>2</v>
      </c>
      <c r="Z1548" s="12">
        <v>0.1</v>
      </c>
      <c r="AA1548" s="9">
        <v>72.534400000000005</v>
      </c>
      <c r="AB1548" t="str">
        <f>IF(AND(SalesData[[#This Row],[Profit]]=0,SalesData[[#This Row],[Sales]]&gt;0),"Zero-Profit Order","OK")</f>
        <v>OK</v>
      </c>
      <c r="AC1548" s="9">
        <f>IFERROR(SalesData[[#This Row],[Profit]]/SalesData[[#This Row],[Sales]],0)</f>
        <v>0.17777777777777781</v>
      </c>
      <c r="AE1548"/>
    </row>
    <row r="1549" spans="1:31" x14ac:dyDescent="0.25">
      <c r="A1549">
        <v>1878</v>
      </c>
      <c r="B1549" t="s">
        <v>1551</v>
      </c>
      <c r="C1549" s="2">
        <v>43012</v>
      </c>
      <c r="D1549" s="13">
        <v>43132</v>
      </c>
      <c r="E1549" s="8">
        <f>IF(SalesData[[#This Row],[Ship Date]]&lt;SalesData[[#This Row],[Order Date]], SalesData[[#This Row],[Ship Date]], SalesData[[#This Row],[Order Date]])</f>
        <v>43012</v>
      </c>
      <c r="F1549" s="8">
        <f>IF(SalesData[[#This Row],[Ship Date]]&lt;SalesData[[#This Row],[Order Date]], SalesData[[#This Row],[Order Date]], SalesData[[#This Row],[Ship Date]])</f>
        <v>43132</v>
      </c>
      <c r="G1549" s="11">
        <f>SalesData[[#This Row],[Shipdate fixed]] - SalesData[[#This Row],[Orderdate fixed]]</f>
        <v>120</v>
      </c>
      <c r="H1549" s="11">
        <f>YEAR(SalesData[[#This Row],[Orderdate fixed]])</f>
        <v>2017</v>
      </c>
      <c r="I1549" s="11" t="str">
        <f>"Q"&amp;ROUNDUP(MONTH(SalesData[[#This Row],[Orderdate fixed]])/3,0)</f>
        <v>Q4</v>
      </c>
      <c r="J1549" s="8" t="str">
        <f>TEXT(SalesData[[#This Row],[Orderdate fixed]],"mmm")</f>
        <v>Oct</v>
      </c>
      <c r="K1549" t="s">
        <v>38</v>
      </c>
      <c r="L1549" t="s">
        <v>1552</v>
      </c>
      <c r="M1549" s="14" t="s">
        <v>1553</v>
      </c>
      <c r="N1549" t="s">
        <v>25</v>
      </c>
      <c r="O1549" t="s">
        <v>26</v>
      </c>
      <c r="P1549" t="s">
        <v>49</v>
      </c>
      <c r="Q1549" t="s">
        <v>50</v>
      </c>
      <c r="R1549" s="5">
        <v>90049</v>
      </c>
      <c r="S1549" t="s">
        <v>51</v>
      </c>
      <c r="T1549" t="s">
        <v>1009</v>
      </c>
      <c r="U1549" t="s">
        <v>31</v>
      </c>
      <c r="V1549" t="s">
        <v>35</v>
      </c>
      <c r="W1549" t="s">
        <v>1010</v>
      </c>
      <c r="X1549" s="9">
        <v>393.56799999999998</v>
      </c>
      <c r="Y1549">
        <v>4</v>
      </c>
      <c r="Z1549" s="12">
        <v>0.2</v>
      </c>
      <c r="AA1549" s="9">
        <v>-44.276400000000002</v>
      </c>
      <c r="AB1549" t="str">
        <f>IF(AND(SalesData[[#This Row],[Profit]]=0,SalesData[[#This Row],[Sales]]&gt;0),"Zero-Profit Order","OK")</f>
        <v>OK</v>
      </c>
      <c r="AC1549" s="9">
        <f>IFERROR(SalesData[[#This Row],[Profit]]/SalesData[[#This Row],[Sales]],0)</f>
        <v>-0.11250000000000002</v>
      </c>
      <c r="AE1549"/>
    </row>
    <row r="1550" spans="1:31" x14ac:dyDescent="0.25">
      <c r="A1550">
        <v>9244</v>
      </c>
      <c r="B1550" t="s">
        <v>4198</v>
      </c>
      <c r="C1550" s="2">
        <v>41752</v>
      </c>
      <c r="D1550" s="13">
        <v>41834</v>
      </c>
      <c r="E1550" s="8">
        <f>IF(SalesData[[#This Row],[Ship Date]]&lt;SalesData[[#This Row],[Order Date]], SalesData[[#This Row],[Ship Date]], SalesData[[#This Row],[Order Date]])</f>
        <v>41752</v>
      </c>
      <c r="F1550" s="8">
        <f>IF(SalesData[[#This Row],[Ship Date]]&lt;SalesData[[#This Row],[Order Date]], SalesData[[#This Row],[Order Date]], SalesData[[#This Row],[Ship Date]])</f>
        <v>41834</v>
      </c>
      <c r="G1550" s="11">
        <f>SalesData[[#This Row],[Shipdate fixed]] - SalesData[[#This Row],[Orderdate fixed]]</f>
        <v>82</v>
      </c>
      <c r="H1550" s="11">
        <f>YEAR(SalesData[[#This Row],[Orderdate fixed]])</f>
        <v>2014</v>
      </c>
      <c r="I1550" s="11" t="str">
        <f>"Q"&amp;ROUNDUP(MONTH(SalesData[[#This Row],[Orderdate fixed]])/3,0)</f>
        <v>Q2</v>
      </c>
      <c r="J1550" s="8" t="str">
        <f>TEXT(SalesData[[#This Row],[Orderdate fixed]],"mmm")</f>
        <v>Apr</v>
      </c>
      <c r="K1550" t="s">
        <v>38</v>
      </c>
      <c r="L1550" t="s">
        <v>746</v>
      </c>
      <c r="M1550" s="14" t="s">
        <v>747</v>
      </c>
      <c r="N1550" t="s">
        <v>90</v>
      </c>
      <c r="O1550" t="s">
        <v>26</v>
      </c>
      <c r="P1550" t="s">
        <v>310</v>
      </c>
      <c r="Q1550" t="s">
        <v>50</v>
      </c>
      <c r="R1550" s="5">
        <v>94122</v>
      </c>
      <c r="S1550" t="s">
        <v>51</v>
      </c>
      <c r="T1550" t="s">
        <v>2603</v>
      </c>
      <c r="U1550" t="s">
        <v>31</v>
      </c>
      <c r="V1550" t="s">
        <v>32</v>
      </c>
      <c r="W1550" t="s">
        <v>2604</v>
      </c>
      <c r="X1550" s="9">
        <v>119.833</v>
      </c>
      <c r="Y1550">
        <v>1</v>
      </c>
      <c r="Z1550" s="12">
        <v>0.15</v>
      </c>
      <c r="AA1550" s="9">
        <v>7.0490000000000004</v>
      </c>
      <c r="AB1550" t="str">
        <f>IF(AND(SalesData[[#This Row],[Profit]]=0,SalesData[[#This Row],[Sales]]&gt;0),"Zero-Profit Order","OK")</f>
        <v>OK</v>
      </c>
      <c r="AC1550" s="9">
        <f>IFERROR(SalesData[[#This Row],[Profit]]/SalesData[[#This Row],[Sales]],0)</f>
        <v>5.8823529411764712E-2</v>
      </c>
      <c r="AE1550"/>
    </row>
    <row r="1551" spans="1:31" x14ac:dyDescent="0.25">
      <c r="A1551">
        <v>3680</v>
      </c>
      <c r="B1551" t="s">
        <v>2502</v>
      </c>
      <c r="C1551" s="2">
        <v>41935</v>
      </c>
      <c r="D1551" s="13">
        <v>42199</v>
      </c>
      <c r="E1551" s="8">
        <f>IF(SalesData[[#This Row],[Ship Date]]&lt;SalesData[[#This Row],[Order Date]], SalesData[[#This Row],[Ship Date]], SalesData[[#This Row],[Order Date]])</f>
        <v>41935</v>
      </c>
      <c r="F1551" s="8">
        <f>IF(SalesData[[#This Row],[Ship Date]]&lt;SalesData[[#This Row],[Order Date]], SalesData[[#This Row],[Order Date]], SalesData[[#This Row],[Ship Date]])</f>
        <v>42199</v>
      </c>
      <c r="G1551" s="11">
        <f>SalesData[[#This Row],[Shipdate fixed]] - SalesData[[#This Row],[Orderdate fixed]]</f>
        <v>264</v>
      </c>
      <c r="H1551" s="11">
        <f>YEAR(SalesData[[#This Row],[Orderdate fixed]])</f>
        <v>2014</v>
      </c>
      <c r="I1551" s="11" t="str">
        <f>"Q"&amp;ROUNDUP(MONTH(SalesData[[#This Row],[Orderdate fixed]])/3,0)</f>
        <v>Q4</v>
      </c>
      <c r="J1551" s="8" t="str">
        <f>TEXT(SalesData[[#This Row],[Orderdate fixed]],"mmm")</f>
        <v>Oct</v>
      </c>
      <c r="K1551" t="s">
        <v>38</v>
      </c>
      <c r="L1551" t="s">
        <v>1483</v>
      </c>
      <c r="M1551" s="14" t="s">
        <v>1484</v>
      </c>
      <c r="N1551" t="s">
        <v>25</v>
      </c>
      <c r="O1551" t="s">
        <v>26</v>
      </c>
      <c r="P1551" t="s">
        <v>2503</v>
      </c>
      <c r="Q1551" t="s">
        <v>1070</v>
      </c>
      <c r="R1551" s="5">
        <v>20735</v>
      </c>
      <c r="S1551" t="s">
        <v>62</v>
      </c>
      <c r="T1551" t="s">
        <v>340</v>
      </c>
      <c r="U1551" t="s">
        <v>31</v>
      </c>
      <c r="V1551" t="s">
        <v>53</v>
      </c>
      <c r="W1551" t="s">
        <v>341</v>
      </c>
      <c r="X1551" s="9">
        <v>181.96</v>
      </c>
      <c r="Y1551">
        <v>2</v>
      </c>
      <c r="Z1551" s="12">
        <v>0</v>
      </c>
      <c r="AA1551" s="9">
        <v>20.015599999999999</v>
      </c>
      <c r="AB1551" t="str">
        <f>IF(AND(SalesData[[#This Row],[Profit]]=0,SalesData[[#This Row],[Sales]]&gt;0),"Zero-Profit Order","OK")</f>
        <v>OK</v>
      </c>
      <c r="AC1551" s="9">
        <f>IFERROR(SalesData[[#This Row],[Profit]]/SalesData[[#This Row],[Sales]],0)</f>
        <v>0.10999999999999999</v>
      </c>
      <c r="AE1551"/>
    </row>
    <row r="1552" spans="1:31" x14ac:dyDescent="0.25">
      <c r="A1552">
        <v>2927</v>
      </c>
      <c r="B1552" t="s">
        <v>2152</v>
      </c>
      <c r="C1552" s="2">
        <v>42431</v>
      </c>
      <c r="D1552" s="13">
        <v>42930</v>
      </c>
      <c r="E1552" s="8">
        <f>IF(SalesData[[#This Row],[Ship Date]]&lt;SalesData[[#This Row],[Order Date]], SalesData[[#This Row],[Ship Date]], SalesData[[#This Row],[Order Date]])</f>
        <v>42431</v>
      </c>
      <c r="F1552" s="8">
        <f>IF(SalesData[[#This Row],[Ship Date]]&lt;SalesData[[#This Row],[Order Date]], SalesData[[#This Row],[Order Date]], SalesData[[#This Row],[Ship Date]])</f>
        <v>42930</v>
      </c>
      <c r="G1552" s="11">
        <f>SalesData[[#This Row],[Shipdate fixed]] - SalesData[[#This Row],[Orderdate fixed]]</f>
        <v>499</v>
      </c>
      <c r="H1552" s="11">
        <f>YEAR(SalesData[[#This Row],[Orderdate fixed]])</f>
        <v>2016</v>
      </c>
      <c r="I1552" s="11" t="str">
        <f>"Q"&amp;ROUNDUP(MONTH(SalesData[[#This Row],[Orderdate fixed]])/3,0)</f>
        <v>Q1</v>
      </c>
      <c r="J1552" s="8" t="str">
        <f>TEXT(SalesData[[#This Row],[Orderdate fixed]],"mmm")</f>
        <v>Mar</v>
      </c>
      <c r="K1552" t="s">
        <v>22</v>
      </c>
      <c r="L1552" t="s">
        <v>2153</v>
      </c>
      <c r="M1552" s="14" t="s">
        <v>2154</v>
      </c>
      <c r="N1552" t="s">
        <v>25</v>
      </c>
      <c r="O1552" t="s">
        <v>26</v>
      </c>
      <c r="P1552" t="s">
        <v>329</v>
      </c>
      <c r="Q1552" t="s">
        <v>648</v>
      </c>
      <c r="R1552" s="5">
        <v>31907</v>
      </c>
      <c r="S1552" t="s">
        <v>29</v>
      </c>
      <c r="T1552" t="s">
        <v>2139</v>
      </c>
      <c r="U1552" t="s">
        <v>31</v>
      </c>
      <c r="V1552" t="s">
        <v>53</v>
      </c>
      <c r="W1552" t="s">
        <v>2140</v>
      </c>
      <c r="X1552" s="9">
        <v>18.84</v>
      </c>
      <c r="Y1552">
        <v>3</v>
      </c>
      <c r="Z1552" s="12">
        <v>0</v>
      </c>
      <c r="AA1552" s="9">
        <v>7.9127999999999998</v>
      </c>
      <c r="AB1552" t="str">
        <f>IF(AND(SalesData[[#This Row],[Profit]]=0,SalesData[[#This Row],[Sales]]&gt;0),"Zero-Profit Order","OK")</f>
        <v>OK</v>
      </c>
      <c r="AC1552" s="9">
        <f>IFERROR(SalesData[[#This Row],[Profit]]/SalesData[[#This Row],[Sales]],0)</f>
        <v>0.42</v>
      </c>
      <c r="AE1552"/>
    </row>
    <row r="1553" spans="1:31" x14ac:dyDescent="0.25">
      <c r="A1553">
        <v>5193</v>
      </c>
      <c r="B1553" t="s">
        <v>3058</v>
      </c>
      <c r="C1553" s="2">
        <v>42816</v>
      </c>
      <c r="D1553" s="13">
        <v>41651</v>
      </c>
      <c r="E1553" s="8">
        <f>IF(SalesData[[#This Row],[Ship Date]]&lt;SalesData[[#This Row],[Order Date]], SalesData[[#This Row],[Ship Date]], SalesData[[#This Row],[Order Date]])</f>
        <v>41651</v>
      </c>
      <c r="F1553" s="8">
        <f>IF(SalesData[[#This Row],[Ship Date]]&lt;SalesData[[#This Row],[Order Date]], SalesData[[#This Row],[Order Date]], SalesData[[#This Row],[Ship Date]])</f>
        <v>42816</v>
      </c>
      <c r="G1553" s="11">
        <f>SalesData[[#This Row],[Shipdate fixed]] - SalesData[[#This Row],[Orderdate fixed]]</f>
        <v>1165</v>
      </c>
      <c r="H1553" s="11">
        <f>YEAR(SalesData[[#This Row],[Orderdate fixed]])</f>
        <v>2014</v>
      </c>
      <c r="I1553" s="11" t="str">
        <f>"Q"&amp;ROUNDUP(MONTH(SalesData[[#This Row],[Orderdate fixed]])/3,0)</f>
        <v>Q1</v>
      </c>
      <c r="J1553" s="8" t="str">
        <f>TEXT(SalesData[[#This Row],[Orderdate fixed]],"mmm")</f>
        <v>Jan</v>
      </c>
      <c r="K1553" t="s">
        <v>22</v>
      </c>
      <c r="L1553" t="s">
        <v>3059</v>
      </c>
      <c r="M1553" s="14" t="s">
        <v>3060</v>
      </c>
      <c r="N1553" t="s">
        <v>81</v>
      </c>
      <c r="O1553" t="s">
        <v>26</v>
      </c>
      <c r="P1553" t="s">
        <v>144</v>
      </c>
      <c r="Q1553" t="s">
        <v>145</v>
      </c>
      <c r="R1553" s="5">
        <v>29203</v>
      </c>
      <c r="S1553" t="s">
        <v>29</v>
      </c>
      <c r="T1553" t="s">
        <v>202</v>
      </c>
      <c r="U1553" t="s">
        <v>31</v>
      </c>
      <c r="V1553" t="s">
        <v>53</v>
      </c>
      <c r="W1553" t="s">
        <v>203</v>
      </c>
      <c r="X1553" s="9">
        <v>397.6</v>
      </c>
      <c r="Y1553">
        <v>5</v>
      </c>
      <c r="Z1553" s="12">
        <v>0</v>
      </c>
      <c r="AA1553" s="9">
        <v>43.735999999999997</v>
      </c>
      <c r="AB1553" t="str">
        <f>IF(AND(SalesData[[#This Row],[Profit]]=0,SalesData[[#This Row],[Sales]]&gt;0),"Zero-Profit Order","OK")</f>
        <v>OK</v>
      </c>
      <c r="AC1553" s="9">
        <f>IFERROR(SalesData[[#This Row],[Profit]]/SalesData[[#This Row],[Sales]],0)</f>
        <v>0.10999999999999999</v>
      </c>
      <c r="AE1553"/>
    </row>
    <row r="1554" spans="1:31" x14ac:dyDescent="0.25">
      <c r="A1554">
        <v>9280</v>
      </c>
      <c r="B1554" t="s">
        <v>4207</v>
      </c>
      <c r="C1554" s="2">
        <v>42239</v>
      </c>
      <c r="D1554" s="13">
        <v>42867</v>
      </c>
      <c r="E1554" s="8">
        <f>IF(SalesData[[#This Row],[Ship Date]]&lt;SalesData[[#This Row],[Order Date]], SalesData[[#This Row],[Ship Date]], SalesData[[#This Row],[Order Date]])</f>
        <v>42239</v>
      </c>
      <c r="F1554" s="8">
        <f>IF(SalesData[[#This Row],[Ship Date]]&lt;SalesData[[#This Row],[Order Date]], SalesData[[#This Row],[Order Date]], SalesData[[#This Row],[Ship Date]])</f>
        <v>42867</v>
      </c>
      <c r="G1554" s="11">
        <f>SalesData[[#This Row],[Shipdate fixed]] - SalesData[[#This Row],[Orderdate fixed]]</f>
        <v>628</v>
      </c>
      <c r="H1554" s="11">
        <f>YEAR(SalesData[[#This Row],[Orderdate fixed]])</f>
        <v>2015</v>
      </c>
      <c r="I1554" s="11" t="str">
        <f>"Q"&amp;ROUNDUP(MONTH(SalesData[[#This Row],[Orderdate fixed]])/3,0)</f>
        <v>Q3</v>
      </c>
      <c r="J1554" s="8" t="str">
        <f>TEXT(SalesData[[#This Row],[Orderdate fixed]],"mmm")</f>
        <v>Aug</v>
      </c>
      <c r="K1554" t="s">
        <v>38</v>
      </c>
      <c r="L1554" t="s">
        <v>3664</v>
      </c>
      <c r="M1554" s="14" t="s">
        <v>3665</v>
      </c>
      <c r="N1554" t="s">
        <v>25</v>
      </c>
      <c r="O1554" t="s">
        <v>26</v>
      </c>
      <c r="P1554" t="s">
        <v>60</v>
      </c>
      <c r="Q1554" t="s">
        <v>61</v>
      </c>
      <c r="R1554" s="5">
        <v>19140</v>
      </c>
      <c r="S1554" t="s">
        <v>62</v>
      </c>
      <c r="T1554" t="s">
        <v>556</v>
      </c>
      <c r="U1554" t="s">
        <v>31</v>
      </c>
      <c r="V1554" t="s">
        <v>35</v>
      </c>
      <c r="W1554" t="s">
        <v>557</v>
      </c>
      <c r="X1554" s="9">
        <v>398.97199999999998</v>
      </c>
      <c r="Y1554">
        <v>2</v>
      </c>
      <c r="Z1554" s="12">
        <v>0.3</v>
      </c>
      <c r="AA1554" s="9">
        <v>-28.498000000000001</v>
      </c>
      <c r="AB1554" t="str">
        <f>IF(AND(SalesData[[#This Row],[Profit]]=0,SalesData[[#This Row],[Sales]]&gt;0),"Zero-Profit Order","OK")</f>
        <v>OK</v>
      </c>
      <c r="AC1554" s="9">
        <f>IFERROR(SalesData[[#This Row],[Profit]]/SalesData[[#This Row],[Sales]],0)</f>
        <v>-7.1428571428571438E-2</v>
      </c>
      <c r="AE1554"/>
    </row>
    <row r="1555" spans="1:31" x14ac:dyDescent="0.25">
      <c r="A1555">
        <v>8619</v>
      </c>
      <c r="B1555" t="s">
        <v>4056</v>
      </c>
      <c r="C1555" s="2">
        <v>42278</v>
      </c>
      <c r="D1555" s="13">
        <v>42950</v>
      </c>
      <c r="E1555" s="8">
        <f>IF(SalesData[[#This Row],[Ship Date]]&lt;SalesData[[#This Row],[Order Date]], SalesData[[#This Row],[Ship Date]], SalesData[[#This Row],[Order Date]])</f>
        <v>42278</v>
      </c>
      <c r="F1555" s="8">
        <f>IF(SalesData[[#This Row],[Ship Date]]&lt;SalesData[[#This Row],[Order Date]], SalesData[[#This Row],[Order Date]], SalesData[[#This Row],[Ship Date]])</f>
        <v>42950</v>
      </c>
      <c r="G1555" s="11">
        <f>SalesData[[#This Row],[Shipdate fixed]] - SalesData[[#This Row],[Orderdate fixed]]</f>
        <v>672</v>
      </c>
      <c r="H1555" s="11">
        <f>YEAR(SalesData[[#This Row],[Orderdate fixed]])</f>
        <v>2015</v>
      </c>
      <c r="I1555" s="11" t="str">
        <f>"Q"&amp;ROUNDUP(MONTH(SalesData[[#This Row],[Orderdate fixed]])/3,0)</f>
        <v>Q4</v>
      </c>
      <c r="J1555" s="8" t="str">
        <f>TEXT(SalesData[[#This Row],[Orderdate fixed]],"mmm")</f>
        <v>Oct</v>
      </c>
      <c r="K1555" t="s">
        <v>38</v>
      </c>
      <c r="L1555" t="s">
        <v>1007</v>
      </c>
      <c r="M1555" s="14" t="s">
        <v>1008</v>
      </c>
      <c r="N1555" t="s">
        <v>81</v>
      </c>
      <c r="O1555" t="s">
        <v>26</v>
      </c>
      <c r="P1555" t="s">
        <v>49</v>
      </c>
      <c r="Q1555" t="s">
        <v>50</v>
      </c>
      <c r="R1555" s="5">
        <v>90004</v>
      </c>
      <c r="S1555" t="s">
        <v>51</v>
      </c>
      <c r="T1555" t="s">
        <v>888</v>
      </c>
      <c r="U1555" t="s">
        <v>31</v>
      </c>
      <c r="V1555" t="s">
        <v>44</v>
      </c>
      <c r="W1555" t="s">
        <v>889</v>
      </c>
      <c r="X1555" s="9">
        <v>399.67200000000003</v>
      </c>
      <c r="Y1555">
        <v>7</v>
      </c>
      <c r="Z1555" s="12">
        <v>0.2</v>
      </c>
      <c r="AA1555" s="9">
        <v>-14.9877</v>
      </c>
      <c r="AB1555" t="str">
        <f>IF(AND(SalesData[[#This Row],[Profit]]=0,SalesData[[#This Row],[Sales]]&gt;0),"Zero-Profit Order","OK")</f>
        <v>OK</v>
      </c>
      <c r="AC1555" s="9">
        <f>IFERROR(SalesData[[#This Row],[Profit]]/SalesData[[#This Row],[Sales]],0)</f>
        <v>-3.7499999999999999E-2</v>
      </c>
      <c r="AE1555"/>
    </row>
    <row r="1556" spans="1:31" x14ac:dyDescent="0.25">
      <c r="A1556">
        <v>2574</v>
      </c>
      <c r="B1556" t="s">
        <v>1954</v>
      </c>
      <c r="C1556" s="2">
        <v>42405</v>
      </c>
      <c r="D1556" s="13">
        <v>42930</v>
      </c>
      <c r="E1556" s="8">
        <f>IF(SalesData[[#This Row],[Ship Date]]&lt;SalesData[[#This Row],[Order Date]], SalesData[[#This Row],[Ship Date]], SalesData[[#This Row],[Order Date]])</f>
        <v>42405</v>
      </c>
      <c r="F1556" s="8">
        <f>IF(SalesData[[#This Row],[Ship Date]]&lt;SalesData[[#This Row],[Order Date]], SalesData[[#This Row],[Order Date]], SalesData[[#This Row],[Ship Date]])</f>
        <v>42930</v>
      </c>
      <c r="G1556" s="11">
        <f>SalesData[[#This Row],[Shipdate fixed]] - SalesData[[#This Row],[Orderdate fixed]]</f>
        <v>525</v>
      </c>
      <c r="H1556" s="11">
        <f>YEAR(SalesData[[#This Row],[Orderdate fixed]])</f>
        <v>2016</v>
      </c>
      <c r="I1556" s="11" t="str">
        <f>"Q"&amp;ROUNDUP(MONTH(SalesData[[#This Row],[Orderdate fixed]])/3,0)</f>
        <v>Q1</v>
      </c>
      <c r="J1556" s="8" t="str">
        <f>TEXT(SalesData[[#This Row],[Orderdate fixed]],"mmm")</f>
        <v>Feb</v>
      </c>
      <c r="K1556" t="s">
        <v>38</v>
      </c>
      <c r="L1556" t="s">
        <v>1955</v>
      </c>
      <c r="M1556" s="14" t="s">
        <v>1956</v>
      </c>
      <c r="N1556" t="s">
        <v>90</v>
      </c>
      <c r="O1556" t="s">
        <v>26</v>
      </c>
      <c r="P1556" t="s">
        <v>1386</v>
      </c>
      <c r="Q1556" t="s">
        <v>100</v>
      </c>
      <c r="R1556" s="5">
        <v>47905</v>
      </c>
      <c r="S1556" t="s">
        <v>84</v>
      </c>
      <c r="T1556" t="s">
        <v>991</v>
      </c>
      <c r="U1556" t="s">
        <v>31</v>
      </c>
      <c r="V1556" t="s">
        <v>53</v>
      </c>
      <c r="W1556" t="s">
        <v>992</v>
      </c>
      <c r="X1556" s="9">
        <v>526.45000000000005</v>
      </c>
      <c r="Y1556">
        <v>5</v>
      </c>
      <c r="Z1556" s="12">
        <v>0</v>
      </c>
      <c r="AA1556" s="9">
        <v>31.587</v>
      </c>
      <c r="AB1556" t="str">
        <f>IF(AND(SalesData[[#This Row],[Profit]]=0,SalesData[[#This Row],[Sales]]&gt;0),"Zero-Profit Order","OK")</f>
        <v>OK</v>
      </c>
      <c r="AC1556" s="9">
        <f>IFERROR(SalesData[[#This Row],[Profit]]/SalesData[[#This Row],[Sales]],0)</f>
        <v>0.06</v>
      </c>
      <c r="AE1556"/>
    </row>
    <row r="1557" spans="1:31" x14ac:dyDescent="0.25">
      <c r="A1557">
        <v>729</v>
      </c>
      <c r="B1557" t="s">
        <v>739</v>
      </c>
      <c r="C1557" s="2">
        <v>42042</v>
      </c>
      <c r="D1557" s="13">
        <v>42533</v>
      </c>
      <c r="E1557" s="8">
        <f>IF(SalesData[[#This Row],[Ship Date]]&lt;SalesData[[#This Row],[Order Date]], SalesData[[#This Row],[Ship Date]], SalesData[[#This Row],[Order Date]])</f>
        <v>42042</v>
      </c>
      <c r="F1557" s="8">
        <f>IF(SalesData[[#This Row],[Ship Date]]&lt;SalesData[[#This Row],[Order Date]], SalesData[[#This Row],[Order Date]], SalesData[[#This Row],[Ship Date]])</f>
        <v>42533</v>
      </c>
      <c r="G1557" s="11">
        <f>SalesData[[#This Row],[Shipdate fixed]] - SalesData[[#This Row],[Orderdate fixed]]</f>
        <v>491</v>
      </c>
      <c r="H1557" s="11">
        <f>YEAR(SalesData[[#This Row],[Orderdate fixed]])</f>
        <v>2015</v>
      </c>
      <c r="I1557" s="11" t="str">
        <f>"Q"&amp;ROUNDUP(MONTH(SalesData[[#This Row],[Orderdate fixed]])/3,0)</f>
        <v>Q1</v>
      </c>
      <c r="J1557" s="8" t="str">
        <f>TEXT(SalesData[[#This Row],[Orderdate fixed]],"mmm")</f>
        <v>Feb</v>
      </c>
      <c r="K1557" t="s">
        <v>78</v>
      </c>
      <c r="L1557" t="s">
        <v>740</v>
      </c>
      <c r="M1557" s="14" t="s">
        <v>741</v>
      </c>
      <c r="N1557" t="s">
        <v>25</v>
      </c>
      <c r="O1557" t="s">
        <v>26</v>
      </c>
      <c r="P1557" t="s">
        <v>742</v>
      </c>
      <c r="Q1557" t="s">
        <v>109</v>
      </c>
      <c r="R1557" s="5">
        <v>11572</v>
      </c>
      <c r="S1557" t="s">
        <v>62</v>
      </c>
      <c r="T1557" t="s">
        <v>743</v>
      </c>
      <c r="U1557" t="s">
        <v>31</v>
      </c>
      <c r="V1557" t="s">
        <v>44</v>
      </c>
      <c r="W1557" t="s">
        <v>744</v>
      </c>
      <c r="X1557" s="9">
        <v>400.03199999999998</v>
      </c>
      <c r="Y1557">
        <v>2</v>
      </c>
      <c r="Z1557" s="12">
        <v>0.4</v>
      </c>
      <c r="AA1557" s="9">
        <v>-153.34559999999999</v>
      </c>
      <c r="AB1557" t="str">
        <f>IF(AND(SalesData[[#This Row],[Profit]]=0,SalesData[[#This Row],[Sales]]&gt;0),"Zero-Profit Order","OK")</f>
        <v>OK</v>
      </c>
      <c r="AC1557" s="9">
        <f>IFERROR(SalesData[[#This Row],[Profit]]/SalesData[[#This Row],[Sales]],0)</f>
        <v>-0.3833333333333333</v>
      </c>
      <c r="AE1557"/>
    </row>
    <row r="1558" spans="1:31" x14ac:dyDescent="0.25">
      <c r="A1558">
        <v>1032</v>
      </c>
      <c r="B1558" t="s">
        <v>964</v>
      </c>
      <c r="C1558" s="2">
        <v>41777</v>
      </c>
      <c r="D1558" s="13">
        <v>41835</v>
      </c>
      <c r="E1558" s="8">
        <f>IF(SalesData[[#This Row],[Ship Date]]&lt;SalesData[[#This Row],[Order Date]], SalesData[[#This Row],[Ship Date]], SalesData[[#This Row],[Order Date]])</f>
        <v>41777</v>
      </c>
      <c r="F1558" s="8">
        <f>IF(SalesData[[#This Row],[Ship Date]]&lt;SalesData[[#This Row],[Order Date]], SalesData[[#This Row],[Order Date]], SalesData[[#This Row],[Ship Date]])</f>
        <v>41835</v>
      </c>
      <c r="G1558" s="11">
        <f>SalesData[[#This Row],[Shipdate fixed]] - SalesData[[#This Row],[Orderdate fixed]]</f>
        <v>58</v>
      </c>
      <c r="H1558" s="11">
        <f>YEAR(SalesData[[#This Row],[Orderdate fixed]])</f>
        <v>2014</v>
      </c>
      <c r="I1558" s="11" t="str">
        <f>"Q"&amp;ROUNDUP(MONTH(SalesData[[#This Row],[Orderdate fixed]])/3,0)</f>
        <v>Q2</v>
      </c>
      <c r="J1558" s="8" t="str">
        <f>TEXT(SalesData[[#This Row],[Orderdate fixed]],"mmm")</f>
        <v>May</v>
      </c>
      <c r="K1558" t="s">
        <v>38</v>
      </c>
      <c r="L1558" t="s">
        <v>965</v>
      </c>
      <c r="M1558" s="14" t="s">
        <v>966</v>
      </c>
      <c r="N1558" t="s">
        <v>81</v>
      </c>
      <c r="O1558" t="s">
        <v>26</v>
      </c>
      <c r="P1558" t="s">
        <v>370</v>
      </c>
      <c r="Q1558" t="s">
        <v>344</v>
      </c>
      <c r="R1558" s="5">
        <v>7601</v>
      </c>
      <c r="S1558" t="s">
        <v>62</v>
      </c>
      <c r="T1558" t="s">
        <v>159</v>
      </c>
      <c r="U1558" t="s">
        <v>31</v>
      </c>
      <c r="V1558" t="s">
        <v>53</v>
      </c>
      <c r="W1558" t="s">
        <v>160</v>
      </c>
      <c r="X1558" s="9">
        <v>124.11</v>
      </c>
      <c r="Y1558">
        <v>9</v>
      </c>
      <c r="Z1558" s="12">
        <v>0</v>
      </c>
      <c r="AA1558" s="9">
        <v>52.126199999999997</v>
      </c>
      <c r="AB1558" t="str">
        <f>IF(AND(SalesData[[#This Row],[Profit]]=0,SalesData[[#This Row],[Sales]]&gt;0),"Zero-Profit Order","OK")</f>
        <v>OK</v>
      </c>
      <c r="AC1558" s="9">
        <f>IFERROR(SalesData[[#This Row],[Profit]]/SalesData[[#This Row],[Sales]],0)</f>
        <v>0.42</v>
      </c>
      <c r="AE1558"/>
    </row>
    <row r="1559" spans="1:31" x14ac:dyDescent="0.25">
      <c r="A1559">
        <v>1031</v>
      </c>
      <c r="B1559" t="s">
        <v>964</v>
      </c>
      <c r="C1559" s="2">
        <v>41776</v>
      </c>
      <c r="D1559" s="13">
        <v>41835</v>
      </c>
      <c r="E1559" s="8">
        <f>IF(SalesData[[#This Row],[Ship Date]]&lt;SalesData[[#This Row],[Order Date]], SalesData[[#This Row],[Ship Date]], SalesData[[#This Row],[Order Date]])</f>
        <v>41776</v>
      </c>
      <c r="F1559" s="8">
        <f>IF(SalesData[[#This Row],[Ship Date]]&lt;SalesData[[#This Row],[Order Date]], SalesData[[#This Row],[Order Date]], SalesData[[#This Row],[Ship Date]])</f>
        <v>41835</v>
      </c>
      <c r="G1559" s="11">
        <f>SalesData[[#This Row],[Shipdate fixed]] - SalesData[[#This Row],[Orderdate fixed]]</f>
        <v>59</v>
      </c>
      <c r="H1559" s="11">
        <f>YEAR(SalesData[[#This Row],[Orderdate fixed]])</f>
        <v>2014</v>
      </c>
      <c r="I1559" s="11" t="str">
        <f>"Q"&amp;ROUNDUP(MONTH(SalesData[[#This Row],[Orderdate fixed]])/3,0)</f>
        <v>Q2</v>
      </c>
      <c r="J1559" s="8" t="str">
        <f>TEXT(SalesData[[#This Row],[Orderdate fixed]],"mmm")</f>
        <v>May</v>
      </c>
      <c r="K1559" t="s">
        <v>38</v>
      </c>
      <c r="L1559" t="s">
        <v>965</v>
      </c>
      <c r="M1559" s="14" t="s">
        <v>966</v>
      </c>
      <c r="N1559" t="s">
        <v>81</v>
      </c>
      <c r="O1559" t="s">
        <v>26</v>
      </c>
      <c r="P1559" t="s">
        <v>370</v>
      </c>
      <c r="Q1559" t="s">
        <v>344</v>
      </c>
      <c r="R1559" s="5">
        <v>7601</v>
      </c>
      <c r="S1559" t="s">
        <v>62</v>
      </c>
      <c r="T1559" t="s">
        <v>556</v>
      </c>
      <c r="U1559" t="s">
        <v>31</v>
      </c>
      <c r="V1559" t="s">
        <v>35</v>
      </c>
      <c r="W1559" t="s">
        <v>557</v>
      </c>
      <c r="X1559" s="9">
        <v>854.94</v>
      </c>
      <c r="Y1559">
        <v>3</v>
      </c>
      <c r="Z1559" s="12">
        <v>0</v>
      </c>
      <c r="AA1559" s="9">
        <v>213.73500000000001</v>
      </c>
      <c r="AB1559" t="str">
        <f>IF(AND(SalesData[[#This Row],[Profit]]=0,SalesData[[#This Row],[Sales]]&gt;0),"Zero-Profit Order","OK")</f>
        <v>OK</v>
      </c>
      <c r="AC1559" s="9">
        <f>IFERROR(SalesData[[#This Row],[Profit]]/SalesData[[#This Row],[Sales]],0)</f>
        <v>0.25</v>
      </c>
      <c r="AE1559"/>
    </row>
    <row r="1560" spans="1:31" x14ac:dyDescent="0.25">
      <c r="A1560">
        <v>1702</v>
      </c>
      <c r="B1560" t="s">
        <v>1415</v>
      </c>
      <c r="C1560" s="2">
        <v>43415</v>
      </c>
      <c r="D1560" s="13">
        <v>42200</v>
      </c>
      <c r="E1560" s="8">
        <f>IF(SalesData[[#This Row],[Ship Date]]&lt;SalesData[[#This Row],[Order Date]], SalesData[[#This Row],[Ship Date]], SalesData[[#This Row],[Order Date]])</f>
        <v>42200</v>
      </c>
      <c r="F1560" s="8">
        <f>IF(SalesData[[#This Row],[Ship Date]]&lt;SalesData[[#This Row],[Order Date]], SalesData[[#This Row],[Order Date]], SalesData[[#This Row],[Ship Date]])</f>
        <v>43415</v>
      </c>
      <c r="G1560" s="11">
        <f>SalesData[[#This Row],[Shipdate fixed]] - SalesData[[#This Row],[Orderdate fixed]]</f>
        <v>1215</v>
      </c>
      <c r="H1560" s="11">
        <f>YEAR(SalesData[[#This Row],[Orderdate fixed]])</f>
        <v>2015</v>
      </c>
      <c r="I1560" s="11" t="str">
        <f>"Q"&amp;ROUNDUP(MONTH(SalesData[[#This Row],[Orderdate fixed]])/3,0)</f>
        <v>Q3</v>
      </c>
      <c r="J1560" s="8" t="str">
        <f>TEXT(SalesData[[#This Row],[Orderdate fixed]],"mmm")</f>
        <v>Jul</v>
      </c>
      <c r="K1560" t="s">
        <v>22</v>
      </c>
      <c r="L1560" t="s">
        <v>1416</v>
      </c>
      <c r="M1560" s="14" t="s">
        <v>1417</v>
      </c>
      <c r="N1560" t="s">
        <v>25</v>
      </c>
      <c r="O1560" t="s">
        <v>26</v>
      </c>
      <c r="P1560" t="s">
        <v>158</v>
      </c>
      <c r="Q1560" t="s">
        <v>109</v>
      </c>
      <c r="R1560" s="5">
        <v>10035</v>
      </c>
      <c r="S1560" t="s">
        <v>62</v>
      </c>
      <c r="T1560" t="s">
        <v>561</v>
      </c>
      <c r="U1560" t="s">
        <v>31</v>
      </c>
      <c r="V1560" t="s">
        <v>35</v>
      </c>
      <c r="W1560" t="s">
        <v>562</v>
      </c>
      <c r="X1560" s="9">
        <v>1931.04</v>
      </c>
      <c r="Y1560">
        <v>9</v>
      </c>
      <c r="Z1560" s="12">
        <v>0.1</v>
      </c>
      <c r="AA1560" s="9">
        <v>321.83999999999997</v>
      </c>
      <c r="AB1560" t="str">
        <f>IF(AND(SalesData[[#This Row],[Profit]]=0,SalesData[[#This Row],[Sales]]&gt;0),"Zero-Profit Order","OK")</f>
        <v>OK</v>
      </c>
      <c r="AC1560" s="9">
        <f>IFERROR(SalesData[[#This Row],[Profit]]/SalesData[[#This Row],[Sales]],0)</f>
        <v>0.16666666666666666</v>
      </c>
      <c r="AE1560"/>
    </row>
    <row r="1561" spans="1:31" x14ac:dyDescent="0.25">
      <c r="A1561">
        <v>1621</v>
      </c>
      <c r="B1561" t="s">
        <v>1377</v>
      </c>
      <c r="C1561" s="2">
        <v>42386</v>
      </c>
      <c r="D1561" s="13">
        <v>42931</v>
      </c>
      <c r="E1561" s="8">
        <f>IF(SalesData[[#This Row],[Ship Date]]&lt;SalesData[[#This Row],[Order Date]], SalesData[[#This Row],[Ship Date]], SalesData[[#This Row],[Order Date]])</f>
        <v>42386</v>
      </c>
      <c r="F1561" s="8">
        <f>IF(SalesData[[#This Row],[Ship Date]]&lt;SalesData[[#This Row],[Order Date]], SalesData[[#This Row],[Order Date]], SalesData[[#This Row],[Ship Date]])</f>
        <v>42931</v>
      </c>
      <c r="G1561" s="11">
        <f>SalesData[[#This Row],[Shipdate fixed]] - SalesData[[#This Row],[Orderdate fixed]]</f>
        <v>545</v>
      </c>
      <c r="H1561" s="11">
        <f>YEAR(SalesData[[#This Row],[Orderdate fixed]])</f>
        <v>2016</v>
      </c>
      <c r="I1561" s="11" t="str">
        <f>"Q"&amp;ROUNDUP(MONTH(SalesData[[#This Row],[Orderdate fixed]])/3,0)</f>
        <v>Q1</v>
      </c>
      <c r="J1561" s="8" t="str">
        <f>TEXT(SalesData[[#This Row],[Orderdate fixed]],"mmm")</f>
        <v>Jan</v>
      </c>
      <c r="K1561" t="s">
        <v>38</v>
      </c>
      <c r="L1561" t="s">
        <v>1378</v>
      </c>
      <c r="M1561" s="14" t="s">
        <v>1379</v>
      </c>
      <c r="N1561" t="s">
        <v>25</v>
      </c>
      <c r="O1561" t="s">
        <v>26</v>
      </c>
      <c r="P1561" t="s">
        <v>1380</v>
      </c>
      <c r="Q1561" t="s">
        <v>177</v>
      </c>
      <c r="R1561" s="5">
        <v>98031</v>
      </c>
      <c r="S1561" t="s">
        <v>51</v>
      </c>
      <c r="T1561" t="s">
        <v>1381</v>
      </c>
      <c r="U1561" t="s">
        <v>31</v>
      </c>
      <c r="V1561" t="s">
        <v>53</v>
      </c>
      <c r="W1561" t="s">
        <v>1382</v>
      </c>
      <c r="X1561" s="9">
        <v>198.46</v>
      </c>
      <c r="Y1561">
        <v>2</v>
      </c>
      <c r="Z1561" s="12">
        <v>0</v>
      </c>
      <c r="AA1561" s="9">
        <v>99.23</v>
      </c>
      <c r="AB1561" t="str">
        <f>IF(AND(SalesData[[#This Row],[Profit]]=0,SalesData[[#This Row],[Sales]]&gt;0),"Zero-Profit Order","OK")</f>
        <v>OK</v>
      </c>
      <c r="AC1561" s="9">
        <f>IFERROR(SalesData[[#This Row],[Profit]]/SalesData[[#This Row],[Sales]],0)</f>
        <v>0.5</v>
      </c>
      <c r="AE1561"/>
    </row>
    <row r="1562" spans="1:31" x14ac:dyDescent="0.25">
      <c r="A1562">
        <v>9162</v>
      </c>
      <c r="B1562" t="s">
        <v>4184</v>
      </c>
      <c r="C1562" s="2">
        <v>42146</v>
      </c>
      <c r="D1562" s="13">
        <v>42716</v>
      </c>
      <c r="E1562" s="8">
        <f>IF(SalesData[[#This Row],[Ship Date]]&lt;SalesData[[#This Row],[Order Date]], SalesData[[#This Row],[Ship Date]], SalesData[[#This Row],[Order Date]])</f>
        <v>42146</v>
      </c>
      <c r="F1562" s="8">
        <f>IF(SalesData[[#This Row],[Ship Date]]&lt;SalesData[[#This Row],[Order Date]], SalesData[[#This Row],[Order Date]], SalesData[[#This Row],[Ship Date]])</f>
        <v>42716</v>
      </c>
      <c r="G1562" s="11">
        <f>SalesData[[#This Row],[Shipdate fixed]] - SalesData[[#This Row],[Orderdate fixed]]</f>
        <v>570</v>
      </c>
      <c r="H1562" s="11">
        <f>YEAR(SalesData[[#This Row],[Orderdate fixed]])</f>
        <v>2015</v>
      </c>
      <c r="I1562" s="11" t="str">
        <f>"Q"&amp;ROUNDUP(MONTH(SalesData[[#This Row],[Orderdate fixed]])/3,0)</f>
        <v>Q2</v>
      </c>
      <c r="J1562" s="8" t="str">
        <f>TEXT(SalesData[[#This Row],[Orderdate fixed]],"mmm")</f>
        <v>May</v>
      </c>
      <c r="K1562" t="s">
        <v>38</v>
      </c>
      <c r="L1562" t="s">
        <v>1453</v>
      </c>
      <c r="M1562" s="14" t="s">
        <v>1454</v>
      </c>
      <c r="N1562" t="s">
        <v>25</v>
      </c>
      <c r="O1562" t="s">
        <v>26</v>
      </c>
      <c r="P1562" t="s">
        <v>4185</v>
      </c>
      <c r="Q1562" t="s">
        <v>222</v>
      </c>
      <c r="R1562" s="5">
        <v>54703</v>
      </c>
      <c r="S1562" t="s">
        <v>84</v>
      </c>
      <c r="T1562" t="s">
        <v>1934</v>
      </c>
      <c r="U1562" t="s">
        <v>31</v>
      </c>
      <c r="V1562" t="s">
        <v>32</v>
      </c>
      <c r="W1562" t="s">
        <v>1935</v>
      </c>
      <c r="X1562" s="9">
        <v>405.86</v>
      </c>
      <c r="Y1562">
        <v>7</v>
      </c>
      <c r="Z1562" s="12">
        <v>0</v>
      </c>
      <c r="AA1562" s="9">
        <v>32.468800000000002</v>
      </c>
      <c r="AB1562" t="str">
        <f>IF(AND(SalesData[[#This Row],[Profit]]=0,SalesData[[#This Row],[Sales]]&gt;0),"Zero-Profit Order","OK")</f>
        <v>OK</v>
      </c>
      <c r="AC1562" s="9">
        <f>IFERROR(SalesData[[#This Row],[Profit]]/SalesData[[#This Row],[Sales]],0)</f>
        <v>0.08</v>
      </c>
      <c r="AE1562"/>
    </row>
    <row r="1563" spans="1:31" x14ac:dyDescent="0.25">
      <c r="A1563">
        <v>8314</v>
      </c>
      <c r="B1563" t="s">
        <v>3981</v>
      </c>
      <c r="C1563" s="2">
        <v>41793</v>
      </c>
      <c r="D1563" s="13">
        <v>41836</v>
      </c>
      <c r="E1563" s="8">
        <f>IF(SalesData[[#This Row],[Ship Date]]&lt;SalesData[[#This Row],[Order Date]], SalesData[[#This Row],[Ship Date]], SalesData[[#This Row],[Order Date]])</f>
        <v>41793</v>
      </c>
      <c r="F1563" s="8">
        <f>IF(SalesData[[#This Row],[Ship Date]]&lt;SalesData[[#This Row],[Order Date]], SalesData[[#This Row],[Order Date]], SalesData[[#This Row],[Ship Date]])</f>
        <v>41836</v>
      </c>
      <c r="G1563" s="11">
        <f>SalesData[[#This Row],[Shipdate fixed]] - SalesData[[#This Row],[Orderdate fixed]]</f>
        <v>43</v>
      </c>
      <c r="H1563" s="11">
        <f>YEAR(SalesData[[#This Row],[Orderdate fixed]])</f>
        <v>2014</v>
      </c>
      <c r="I1563" s="11" t="str">
        <f>"Q"&amp;ROUNDUP(MONTH(SalesData[[#This Row],[Orderdate fixed]])/3,0)</f>
        <v>Q2</v>
      </c>
      <c r="J1563" s="8" t="str">
        <f>TEXT(SalesData[[#This Row],[Orderdate fixed]],"mmm")</f>
        <v>Jun</v>
      </c>
      <c r="K1563" t="s">
        <v>38</v>
      </c>
      <c r="L1563" t="s">
        <v>1024</v>
      </c>
      <c r="M1563" s="14" t="s">
        <v>1025</v>
      </c>
      <c r="N1563" t="s">
        <v>90</v>
      </c>
      <c r="O1563" t="s">
        <v>26</v>
      </c>
      <c r="P1563" t="s">
        <v>2968</v>
      </c>
      <c r="Q1563" t="s">
        <v>83</v>
      </c>
      <c r="R1563" s="5">
        <v>77573</v>
      </c>
      <c r="S1563" t="s">
        <v>84</v>
      </c>
      <c r="T1563" t="s">
        <v>1063</v>
      </c>
      <c r="U1563" t="s">
        <v>31</v>
      </c>
      <c r="V1563" t="s">
        <v>35</v>
      </c>
      <c r="W1563" t="s">
        <v>1064</v>
      </c>
      <c r="X1563" s="9">
        <v>512.35799999999995</v>
      </c>
      <c r="Y1563">
        <v>3</v>
      </c>
      <c r="Z1563" s="12">
        <v>0.3</v>
      </c>
      <c r="AA1563" s="9">
        <v>-14.6388</v>
      </c>
      <c r="AB1563" t="str">
        <f>IF(AND(SalesData[[#This Row],[Profit]]=0,SalesData[[#This Row],[Sales]]&gt;0),"Zero-Profit Order","OK")</f>
        <v>OK</v>
      </c>
      <c r="AC1563" s="9">
        <f>IFERROR(SalesData[[#This Row],[Profit]]/SalesData[[#This Row],[Sales]],0)</f>
        <v>-2.8571428571428574E-2</v>
      </c>
      <c r="AE1563"/>
    </row>
    <row r="1564" spans="1:31" x14ac:dyDescent="0.25">
      <c r="A1564">
        <v>2541</v>
      </c>
      <c r="B1564" t="s">
        <v>1923</v>
      </c>
      <c r="C1564" s="2">
        <v>43431</v>
      </c>
      <c r="D1564" s="13">
        <v>42201</v>
      </c>
      <c r="E1564" s="8">
        <f>IF(SalesData[[#This Row],[Ship Date]]&lt;SalesData[[#This Row],[Order Date]], SalesData[[#This Row],[Ship Date]], SalesData[[#This Row],[Order Date]])</f>
        <v>42201</v>
      </c>
      <c r="F1564" s="8">
        <f>IF(SalesData[[#This Row],[Ship Date]]&lt;SalesData[[#This Row],[Order Date]], SalesData[[#This Row],[Order Date]], SalesData[[#This Row],[Ship Date]])</f>
        <v>43431</v>
      </c>
      <c r="G1564" s="11">
        <f>SalesData[[#This Row],[Shipdate fixed]] - SalesData[[#This Row],[Orderdate fixed]]</f>
        <v>1230</v>
      </c>
      <c r="H1564" s="11">
        <f>YEAR(SalesData[[#This Row],[Orderdate fixed]])</f>
        <v>2015</v>
      </c>
      <c r="I1564" s="11" t="str">
        <f>"Q"&amp;ROUNDUP(MONTH(SalesData[[#This Row],[Orderdate fixed]])/3,0)</f>
        <v>Q3</v>
      </c>
      <c r="J1564" s="8" t="str">
        <f>TEXT(SalesData[[#This Row],[Orderdate fixed]],"mmm")</f>
        <v>Jul</v>
      </c>
      <c r="K1564" t="s">
        <v>407</v>
      </c>
      <c r="L1564" t="s">
        <v>1924</v>
      </c>
      <c r="M1564" s="14" t="s">
        <v>1925</v>
      </c>
      <c r="N1564" t="s">
        <v>81</v>
      </c>
      <c r="O1564" t="s">
        <v>26</v>
      </c>
      <c r="P1564" t="s">
        <v>310</v>
      </c>
      <c r="Q1564" t="s">
        <v>50</v>
      </c>
      <c r="R1564" s="5">
        <v>94122</v>
      </c>
      <c r="S1564" t="s">
        <v>51</v>
      </c>
      <c r="T1564" t="s">
        <v>363</v>
      </c>
      <c r="U1564" t="s">
        <v>31</v>
      </c>
      <c r="V1564" t="s">
        <v>35</v>
      </c>
      <c r="W1564" t="s">
        <v>364</v>
      </c>
      <c r="X1564" s="9">
        <v>700.15200000000004</v>
      </c>
      <c r="Y1564">
        <v>3</v>
      </c>
      <c r="Z1564" s="12">
        <v>0.2</v>
      </c>
      <c r="AA1564" s="9">
        <v>78.767099999999999</v>
      </c>
      <c r="AB1564" t="str">
        <f>IF(AND(SalesData[[#This Row],[Profit]]=0,SalesData[[#This Row],[Sales]]&gt;0),"Zero-Profit Order","OK")</f>
        <v>OK</v>
      </c>
      <c r="AC1564" s="9">
        <f>IFERROR(SalesData[[#This Row],[Profit]]/SalesData[[#This Row],[Sales]],0)</f>
        <v>0.11249999999999999</v>
      </c>
      <c r="AE1564"/>
    </row>
    <row r="1565" spans="1:31" x14ac:dyDescent="0.25">
      <c r="A1565">
        <v>3489</v>
      </c>
      <c r="B1565" t="s">
        <v>2447</v>
      </c>
      <c r="C1565" s="2">
        <v>41825</v>
      </c>
      <c r="D1565" s="13">
        <v>42162</v>
      </c>
      <c r="E1565" s="8">
        <f>IF(SalesData[[#This Row],[Ship Date]]&lt;SalesData[[#This Row],[Order Date]], SalesData[[#This Row],[Ship Date]], SalesData[[#This Row],[Order Date]])</f>
        <v>41825</v>
      </c>
      <c r="F1565" s="8">
        <f>IF(SalesData[[#This Row],[Ship Date]]&lt;SalesData[[#This Row],[Order Date]], SalesData[[#This Row],[Order Date]], SalesData[[#This Row],[Ship Date]])</f>
        <v>42162</v>
      </c>
      <c r="G1565" s="11">
        <f>SalesData[[#This Row],[Shipdate fixed]] - SalesData[[#This Row],[Orderdate fixed]]</f>
        <v>337</v>
      </c>
      <c r="H1565" s="11">
        <f>YEAR(SalesData[[#This Row],[Orderdate fixed]])</f>
        <v>2014</v>
      </c>
      <c r="I1565" s="11" t="str">
        <f>"Q"&amp;ROUNDUP(MONTH(SalesData[[#This Row],[Orderdate fixed]])/3,0)</f>
        <v>Q3</v>
      </c>
      <c r="J1565" s="8" t="str">
        <f>TEXT(SalesData[[#This Row],[Orderdate fixed]],"mmm")</f>
        <v>Jul</v>
      </c>
      <c r="K1565" t="s">
        <v>38</v>
      </c>
      <c r="L1565" t="s">
        <v>2448</v>
      </c>
      <c r="M1565" s="14" t="s">
        <v>2449</v>
      </c>
      <c r="N1565" t="s">
        <v>25</v>
      </c>
      <c r="O1565" t="s">
        <v>26</v>
      </c>
      <c r="P1565" t="s">
        <v>2450</v>
      </c>
      <c r="Q1565" t="s">
        <v>121</v>
      </c>
      <c r="R1565" s="5">
        <v>60188</v>
      </c>
      <c r="S1565" t="s">
        <v>84</v>
      </c>
      <c r="T1565" t="s">
        <v>363</v>
      </c>
      <c r="U1565" t="s">
        <v>31</v>
      </c>
      <c r="V1565" t="s">
        <v>35</v>
      </c>
      <c r="W1565" t="s">
        <v>364</v>
      </c>
      <c r="X1565" s="9">
        <v>408.42200000000003</v>
      </c>
      <c r="Y1565">
        <v>2</v>
      </c>
      <c r="Z1565" s="12">
        <v>0.3</v>
      </c>
      <c r="AA1565" s="9">
        <v>-5.8346</v>
      </c>
      <c r="AB1565" t="str">
        <f>IF(AND(SalesData[[#This Row],[Profit]]=0,SalesData[[#This Row],[Sales]]&gt;0),"Zero-Profit Order","OK")</f>
        <v>OK</v>
      </c>
      <c r="AC1565" s="9">
        <f>IFERROR(SalesData[[#This Row],[Profit]]/SalesData[[#This Row],[Sales]],0)</f>
        <v>-1.4285714285714285E-2</v>
      </c>
      <c r="AE1565"/>
    </row>
    <row r="1566" spans="1:31" x14ac:dyDescent="0.25">
      <c r="A1566">
        <v>2540</v>
      </c>
      <c r="B1566" t="s">
        <v>1923</v>
      </c>
      <c r="C1566" s="2">
        <v>43430</v>
      </c>
      <c r="D1566" s="13">
        <v>42201</v>
      </c>
      <c r="E1566" s="8">
        <f>IF(SalesData[[#This Row],[Ship Date]]&lt;SalesData[[#This Row],[Order Date]], SalesData[[#This Row],[Ship Date]], SalesData[[#This Row],[Order Date]])</f>
        <v>42201</v>
      </c>
      <c r="F1566" s="8">
        <f>IF(SalesData[[#This Row],[Ship Date]]&lt;SalesData[[#This Row],[Order Date]], SalesData[[#This Row],[Order Date]], SalesData[[#This Row],[Ship Date]])</f>
        <v>43430</v>
      </c>
      <c r="G1566" s="11">
        <f>SalesData[[#This Row],[Shipdate fixed]] - SalesData[[#This Row],[Orderdate fixed]]</f>
        <v>1229</v>
      </c>
      <c r="H1566" s="11">
        <f>YEAR(SalesData[[#This Row],[Orderdate fixed]])</f>
        <v>2015</v>
      </c>
      <c r="I1566" s="11" t="str">
        <f>"Q"&amp;ROUNDUP(MONTH(SalesData[[#This Row],[Orderdate fixed]])/3,0)</f>
        <v>Q3</v>
      </c>
      <c r="J1566" s="8" t="str">
        <f>TEXT(SalesData[[#This Row],[Orderdate fixed]],"mmm")</f>
        <v>Jul</v>
      </c>
      <c r="K1566" t="s">
        <v>407</v>
      </c>
      <c r="L1566" t="s">
        <v>1924</v>
      </c>
      <c r="M1566" s="14" t="s">
        <v>1925</v>
      </c>
      <c r="N1566" t="s">
        <v>81</v>
      </c>
      <c r="O1566" t="s">
        <v>26</v>
      </c>
      <c r="P1566" t="s">
        <v>310</v>
      </c>
      <c r="Q1566" t="s">
        <v>50</v>
      </c>
      <c r="R1566" s="5">
        <v>94122</v>
      </c>
      <c r="S1566" t="s">
        <v>51</v>
      </c>
      <c r="T1566" t="s">
        <v>387</v>
      </c>
      <c r="U1566" t="s">
        <v>31</v>
      </c>
      <c r="V1566" t="s">
        <v>35</v>
      </c>
      <c r="W1566" t="s">
        <v>388</v>
      </c>
      <c r="X1566" s="9">
        <v>1348.704</v>
      </c>
      <c r="Y1566">
        <v>6</v>
      </c>
      <c r="Z1566" s="12">
        <v>0.2</v>
      </c>
      <c r="AA1566" s="9">
        <v>-219.1644</v>
      </c>
      <c r="AB1566" t="str">
        <f>IF(AND(SalesData[[#This Row],[Profit]]=0,SalesData[[#This Row],[Sales]]&gt;0),"Zero-Profit Order","OK")</f>
        <v>OK</v>
      </c>
      <c r="AC1566" s="9">
        <f>IFERROR(SalesData[[#This Row],[Profit]]/SalesData[[#This Row],[Sales]],0)</f>
        <v>-0.16250000000000001</v>
      </c>
      <c r="AE1566"/>
    </row>
    <row r="1567" spans="1:31" x14ac:dyDescent="0.25">
      <c r="A1567">
        <v>4552</v>
      </c>
      <c r="B1567" t="s">
        <v>2850</v>
      </c>
      <c r="C1567" s="2">
        <v>43414</v>
      </c>
      <c r="D1567" s="13">
        <v>41837</v>
      </c>
      <c r="E1567" s="8">
        <f>IF(SalesData[[#This Row],[Ship Date]]&lt;SalesData[[#This Row],[Order Date]], SalesData[[#This Row],[Ship Date]], SalesData[[#This Row],[Order Date]])</f>
        <v>41837</v>
      </c>
      <c r="F1567" s="8">
        <f>IF(SalesData[[#This Row],[Ship Date]]&lt;SalesData[[#This Row],[Order Date]], SalesData[[#This Row],[Order Date]], SalesData[[#This Row],[Ship Date]])</f>
        <v>43414</v>
      </c>
      <c r="G1567" s="11">
        <f>SalesData[[#This Row],[Shipdate fixed]] - SalesData[[#This Row],[Orderdate fixed]]</f>
        <v>1577</v>
      </c>
      <c r="H1567" s="11">
        <f>YEAR(SalesData[[#This Row],[Orderdate fixed]])</f>
        <v>2014</v>
      </c>
      <c r="I1567" s="11" t="str">
        <f>"Q"&amp;ROUNDUP(MONTH(SalesData[[#This Row],[Orderdate fixed]])/3,0)</f>
        <v>Q3</v>
      </c>
      <c r="J1567" s="8" t="str">
        <f>TEXT(SalesData[[#This Row],[Orderdate fixed]],"mmm")</f>
        <v>Jul</v>
      </c>
      <c r="K1567" t="s">
        <v>38</v>
      </c>
      <c r="L1567" t="s">
        <v>2851</v>
      </c>
      <c r="M1567" s="14" t="s">
        <v>2852</v>
      </c>
      <c r="N1567" t="s">
        <v>81</v>
      </c>
      <c r="O1567" t="s">
        <v>26</v>
      </c>
      <c r="P1567" t="s">
        <v>49</v>
      </c>
      <c r="Q1567" t="s">
        <v>50</v>
      </c>
      <c r="R1567" s="5">
        <v>90049</v>
      </c>
      <c r="S1567" t="s">
        <v>51</v>
      </c>
      <c r="T1567" t="s">
        <v>1608</v>
      </c>
      <c r="U1567" t="s">
        <v>31</v>
      </c>
      <c r="V1567" t="s">
        <v>44</v>
      </c>
      <c r="W1567" t="s">
        <v>1609</v>
      </c>
      <c r="X1567" s="9">
        <v>351.21600000000001</v>
      </c>
      <c r="Y1567">
        <v>3</v>
      </c>
      <c r="Z1567" s="12">
        <v>0.2</v>
      </c>
      <c r="AA1567" s="9">
        <v>4.3902000000000001</v>
      </c>
      <c r="AB1567" t="str">
        <f>IF(AND(SalesData[[#This Row],[Profit]]=0,SalesData[[#This Row],[Sales]]&gt;0),"Zero-Profit Order","OK")</f>
        <v>OK</v>
      </c>
      <c r="AC1567" s="9">
        <f>IFERROR(SalesData[[#This Row],[Profit]]/SalesData[[#This Row],[Sales]],0)</f>
        <v>1.2500000000000001E-2</v>
      </c>
      <c r="AE1567"/>
    </row>
    <row r="1568" spans="1:31" x14ac:dyDescent="0.25">
      <c r="A1568">
        <v>4053</v>
      </c>
      <c r="B1568" t="s">
        <v>2685</v>
      </c>
      <c r="C1568" s="2">
        <v>43753</v>
      </c>
      <c r="D1568" s="13">
        <v>41708</v>
      </c>
      <c r="E1568" s="8">
        <f>IF(SalesData[[#This Row],[Ship Date]]&lt;SalesData[[#This Row],[Order Date]], SalesData[[#This Row],[Ship Date]], SalesData[[#This Row],[Order Date]])</f>
        <v>41708</v>
      </c>
      <c r="F1568" s="8">
        <f>IF(SalesData[[#This Row],[Ship Date]]&lt;SalesData[[#This Row],[Order Date]], SalesData[[#This Row],[Order Date]], SalesData[[#This Row],[Ship Date]])</f>
        <v>43753</v>
      </c>
      <c r="G1568" s="11">
        <f>SalesData[[#This Row],[Shipdate fixed]] - SalesData[[#This Row],[Orderdate fixed]]</f>
        <v>2045</v>
      </c>
      <c r="H1568" s="11">
        <f>YEAR(SalesData[[#This Row],[Orderdate fixed]])</f>
        <v>2014</v>
      </c>
      <c r="I1568" s="11" t="str">
        <f>"Q"&amp;ROUNDUP(MONTH(SalesData[[#This Row],[Orderdate fixed]])/3,0)</f>
        <v>Q1</v>
      </c>
      <c r="J1568" s="8" t="str">
        <f>TEXT(SalesData[[#This Row],[Orderdate fixed]],"mmm")</f>
        <v>Mar</v>
      </c>
      <c r="K1568" t="s">
        <v>38</v>
      </c>
      <c r="L1568" t="s">
        <v>2326</v>
      </c>
      <c r="M1568" s="14" t="s">
        <v>2327</v>
      </c>
      <c r="N1568" t="s">
        <v>81</v>
      </c>
      <c r="O1568" t="s">
        <v>26</v>
      </c>
      <c r="P1568" t="s">
        <v>60</v>
      </c>
      <c r="Q1568" t="s">
        <v>61</v>
      </c>
      <c r="R1568" s="5">
        <v>19134</v>
      </c>
      <c r="S1568" t="s">
        <v>62</v>
      </c>
      <c r="T1568" t="s">
        <v>1542</v>
      </c>
      <c r="U1568" t="s">
        <v>31</v>
      </c>
      <c r="V1568" t="s">
        <v>44</v>
      </c>
      <c r="W1568" t="s">
        <v>1543</v>
      </c>
      <c r="X1568" s="9">
        <v>409.27199999999999</v>
      </c>
      <c r="Y1568">
        <v>2</v>
      </c>
      <c r="Z1568" s="12">
        <v>0.4</v>
      </c>
      <c r="AA1568" s="9">
        <v>-81.854399999999998</v>
      </c>
      <c r="AB1568" t="str">
        <f>IF(AND(SalesData[[#This Row],[Profit]]=0,SalesData[[#This Row],[Sales]]&gt;0),"Zero-Profit Order","OK")</f>
        <v>OK</v>
      </c>
      <c r="AC1568" s="9">
        <f>IFERROR(SalesData[[#This Row],[Profit]]/SalesData[[#This Row],[Sales]],0)</f>
        <v>-0.2</v>
      </c>
      <c r="AE1568"/>
    </row>
    <row r="1569" spans="1:31" x14ac:dyDescent="0.25">
      <c r="A1569">
        <v>339</v>
      </c>
      <c r="B1569" t="s">
        <v>389</v>
      </c>
      <c r="C1569" s="2">
        <v>41794</v>
      </c>
      <c r="D1569" s="13">
        <v>41837</v>
      </c>
      <c r="E1569" s="8">
        <f>IF(SalesData[[#This Row],[Ship Date]]&lt;SalesData[[#This Row],[Order Date]], SalesData[[#This Row],[Ship Date]], SalesData[[#This Row],[Order Date]])</f>
        <v>41794</v>
      </c>
      <c r="F1569" s="8">
        <f>IF(SalesData[[#This Row],[Ship Date]]&lt;SalesData[[#This Row],[Order Date]], SalesData[[#This Row],[Order Date]], SalesData[[#This Row],[Ship Date]])</f>
        <v>41837</v>
      </c>
      <c r="G1569" s="11">
        <f>SalesData[[#This Row],[Shipdate fixed]] - SalesData[[#This Row],[Orderdate fixed]]</f>
        <v>43</v>
      </c>
      <c r="H1569" s="11">
        <f>YEAR(SalesData[[#This Row],[Orderdate fixed]])</f>
        <v>2014</v>
      </c>
      <c r="I1569" s="11" t="str">
        <f>"Q"&amp;ROUNDUP(MONTH(SalesData[[#This Row],[Orderdate fixed]])/3,0)</f>
        <v>Q2</v>
      </c>
      <c r="J1569" s="8" t="str">
        <f>TEXT(SalesData[[#This Row],[Orderdate fixed]],"mmm")</f>
        <v>Jun</v>
      </c>
      <c r="K1569" t="s">
        <v>38</v>
      </c>
      <c r="L1569" t="s">
        <v>390</v>
      </c>
      <c r="M1569" s="14" t="s">
        <v>391</v>
      </c>
      <c r="N1569" t="s">
        <v>81</v>
      </c>
      <c r="O1569" t="s">
        <v>26</v>
      </c>
      <c r="P1569" t="s">
        <v>310</v>
      </c>
      <c r="Q1569" t="s">
        <v>50</v>
      </c>
      <c r="R1569" s="5">
        <v>94122</v>
      </c>
      <c r="S1569" t="s">
        <v>51</v>
      </c>
      <c r="T1569" t="s">
        <v>392</v>
      </c>
      <c r="U1569" t="s">
        <v>31</v>
      </c>
      <c r="V1569" t="s">
        <v>44</v>
      </c>
      <c r="W1569" t="s">
        <v>393</v>
      </c>
      <c r="X1569" s="9">
        <v>698.35199999999998</v>
      </c>
      <c r="Y1569">
        <v>3</v>
      </c>
      <c r="Z1569" s="12">
        <v>0.2</v>
      </c>
      <c r="AA1569" s="9">
        <v>-17.4588</v>
      </c>
      <c r="AB1569" t="str">
        <f>IF(AND(SalesData[[#This Row],[Profit]]=0,SalesData[[#This Row],[Sales]]&gt;0),"Zero-Profit Order","OK")</f>
        <v>OK</v>
      </c>
      <c r="AC1569" s="9">
        <f>IFERROR(SalesData[[#This Row],[Profit]]/SalesData[[#This Row],[Sales]],0)</f>
        <v>-2.5000000000000001E-2</v>
      </c>
      <c r="AE1569"/>
    </row>
    <row r="1570" spans="1:31" x14ac:dyDescent="0.25">
      <c r="A1570">
        <v>4549</v>
      </c>
      <c r="B1570" t="s">
        <v>2847</v>
      </c>
      <c r="C1570" s="2">
        <v>41977</v>
      </c>
      <c r="D1570" s="13">
        <v>42202</v>
      </c>
      <c r="E1570" s="8">
        <f>IF(SalesData[[#This Row],[Ship Date]]&lt;SalesData[[#This Row],[Order Date]], SalesData[[#This Row],[Ship Date]], SalesData[[#This Row],[Order Date]])</f>
        <v>41977</v>
      </c>
      <c r="F1570" s="8">
        <f>IF(SalesData[[#This Row],[Ship Date]]&lt;SalesData[[#This Row],[Order Date]], SalesData[[#This Row],[Order Date]], SalesData[[#This Row],[Ship Date]])</f>
        <v>42202</v>
      </c>
      <c r="G1570" s="11">
        <f>SalesData[[#This Row],[Shipdate fixed]] - SalesData[[#This Row],[Orderdate fixed]]</f>
        <v>225</v>
      </c>
      <c r="H1570" s="11">
        <f>YEAR(SalesData[[#This Row],[Orderdate fixed]])</f>
        <v>2014</v>
      </c>
      <c r="I1570" s="11" t="str">
        <f>"Q"&amp;ROUNDUP(MONTH(SalesData[[#This Row],[Orderdate fixed]])/3,0)</f>
        <v>Q4</v>
      </c>
      <c r="J1570" s="8" t="str">
        <f>TEXT(SalesData[[#This Row],[Orderdate fixed]],"mmm")</f>
        <v>Dec</v>
      </c>
      <c r="K1570" t="s">
        <v>22</v>
      </c>
      <c r="L1570" t="s">
        <v>2848</v>
      </c>
      <c r="M1570" s="14" t="s">
        <v>2849</v>
      </c>
      <c r="N1570" t="s">
        <v>25</v>
      </c>
      <c r="O1570" t="s">
        <v>26</v>
      </c>
      <c r="P1570" t="s">
        <v>120</v>
      </c>
      <c r="Q1570" t="s">
        <v>121</v>
      </c>
      <c r="R1570" s="5">
        <v>60610</v>
      </c>
      <c r="S1570" t="s">
        <v>84</v>
      </c>
      <c r="T1570" t="s">
        <v>345</v>
      </c>
      <c r="U1570" t="s">
        <v>31</v>
      </c>
      <c r="V1570" t="s">
        <v>53</v>
      </c>
      <c r="W1570" t="s">
        <v>346</v>
      </c>
      <c r="X1570" s="9">
        <v>7.76</v>
      </c>
      <c r="Y1570">
        <v>1</v>
      </c>
      <c r="Z1570" s="12">
        <v>0.6</v>
      </c>
      <c r="AA1570" s="9">
        <v>-2.1339999999999999</v>
      </c>
      <c r="AB1570" t="str">
        <f>IF(AND(SalesData[[#This Row],[Profit]]=0,SalesData[[#This Row],[Sales]]&gt;0),"Zero-Profit Order","OK")</f>
        <v>OK</v>
      </c>
      <c r="AC1570" s="9">
        <f>IFERROR(SalesData[[#This Row],[Profit]]/SalesData[[#This Row],[Sales]],0)</f>
        <v>-0.27499999999999997</v>
      </c>
      <c r="AE1570"/>
    </row>
    <row r="1571" spans="1:31" x14ac:dyDescent="0.25">
      <c r="A1571">
        <v>6433</v>
      </c>
      <c r="B1571" t="s">
        <v>3448</v>
      </c>
      <c r="C1571" s="2">
        <v>41678</v>
      </c>
      <c r="D1571" s="13">
        <v>41831</v>
      </c>
      <c r="E1571" s="8">
        <f>IF(SalesData[[#This Row],[Ship Date]]&lt;SalesData[[#This Row],[Order Date]], SalesData[[#This Row],[Ship Date]], SalesData[[#This Row],[Order Date]])</f>
        <v>41678</v>
      </c>
      <c r="F1571" s="8">
        <f>IF(SalesData[[#This Row],[Ship Date]]&lt;SalesData[[#This Row],[Order Date]], SalesData[[#This Row],[Order Date]], SalesData[[#This Row],[Ship Date]])</f>
        <v>41831</v>
      </c>
      <c r="G1571" s="11">
        <f>SalesData[[#This Row],[Shipdate fixed]] - SalesData[[#This Row],[Orderdate fixed]]</f>
        <v>153</v>
      </c>
      <c r="H1571" s="11">
        <f>YEAR(SalesData[[#This Row],[Orderdate fixed]])</f>
        <v>2014</v>
      </c>
      <c r="I1571" s="11" t="str">
        <f>"Q"&amp;ROUNDUP(MONTH(SalesData[[#This Row],[Orderdate fixed]])/3,0)</f>
        <v>Q1</v>
      </c>
      <c r="J1571" s="8" t="str">
        <f>TEXT(SalesData[[#This Row],[Orderdate fixed]],"mmm")</f>
        <v>Feb</v>
      </c>
      <c r="K1571" t="s">
        <v>38</v>
      </c>
      <c r="L1571" t="s">
        <v>3449</v>
      </c>
      <c r="M1571" s="14" t="s">
        <v>3450</v>
      </c>
      <c r="N1571" t="s">
        <v>25</v>
      </c>
      <c r="O1571" t="s">
        <v>26</v>
      </c>
      <c r="P1571" t="s">
        <v>587</v>
      </c>
      <c r="Q1571" t="s">
        <v>1017</v>
      </c>
      <c r="R1571" s="5">
        <v>28540</v>
      </c>
      <c r="S1571" t="s">
        <v>29</v>
      </c>
      <c r="T1571" t="s">
        <v>1812</v>
      </c>
      <c r="U1571" t="s">
        <v>31</v>
      </c>
      <c r="V1571" t="s">
        <v>53</v>
      </c>
      <c r="W1571" t="s">
        <v>1813</v>
      </c>
      <c r="X1571" s="9">
        <v>410.35199999999998</v>
      </c>
      <c r="Y1571">
        <v>3</v>
      </c>
      <c r="Z1571" s="12">
        <v>0.2</v>
      </c>
      <c r="AA1571" s="9">
        <v>-51.293999999999997</v>
      </c>
      <c r="AB1571" t="str">
        <f>IF(AND(SalesData[[#This Row],[Profit]]=0,SalesData[[#This Row],[Sales]]&gt;0),"Zero-Profit Order","OK")</f>
        <v>OK</v>
      </c>
      <c r="AC1571" s="9">
        <f>IFERROR(SalesData[[#This Row],[Profit]]/SalesData[[#This Row],[Sales]],0)</f>
        <v>-0.125</v>
      </c>
      <c r="AE1571"/>
    </row>
    <row r="1572" spans="1:31" x14ac:dyDescent="0.25">
      <c r="A1572">
        <v>1761</v>
      </c>
      <c r="B1572" t="s">
        <v>1452</v>
      </c>
      <c r="C1572" s="2">
        <v>41879</v>
      </c>
      <c r="D1572" s="13">
        <v>42256</v>
      </c>
      <c r="E1572" s="8">
        <f>IF(SalesData[[#This Row],[Ship Date]]&lt;SalesData[[#This Row],[Order Date]], SalesData[[#This Row],[Ship Date]], SalesData[[#This Row],[Order Date]])</f>
        <v>41879</v>
      </c>
      <c r="F1572" s="8">
        <f>IF(SalesData[[#This Row],[Ship Date]]&lt;SalesData[[#This Row],[Order Date]], SalesData[[#This Row],[Order Date]], SalesData[[#This Row],[Ship Date]])</f>
        <v>42256</v>
      </c>
      <c r="G1572" s="11">
        <f>SalesData[[#This Row],[Shipdate fixed]] - SalesData[[#This Row],[Orderdate fixed]]</f>
        <v>377</v>
      </c>
      <c r="H1572" s="11">
        <f>YEAR(SalesData[[#This Row],[Orderdate fixed]])</f>
        <v>2014</v>
      </c>
      <c r="I1572" s="11" t="str">
        <f>"Q"&amp;ROUNDUP(MONTH(SalesData[[#This Row],[Orderdate fixed]])/3,0)</f>
        <v>Q3</v>
      </c>
      <c r="J1572" s="8" t="str">
        <f>TEXT(SalesData[[#This Row],[Orderdate fixed]],"mmm")</f>
        <v>Aug</v>
      </c>
      <c r="K1572" t="s">
        <v>38</v>
      </c>
      <c r="L1572" t="s">
        <v>1453</v>
      </c>
      <c r="M1572" s="14" t="s">
        <v>1454</v>
      </c>
      <c r="N1572" t="s">
        <v>25</v>
      </c>
      <c r="O1572" t="s">
        <v>26</v>
      </c>
      <c r="P1572" t="s">
        <v>620</v>
      </c>
      <c r="Q1572" t="s">
        <v>50</v>
      </c>
      <c r="R1572" s="5">
        <v>92105</v>
      </c>
      <c r="S1572" t="s">
        <v>51</v>
      </c>
      <c r="T1572" t="s">
        <v>1455</v>
      </c>
      <c r="U1572" t="s">
        <v>31</v>
      </c>
      <c r="V1572" t="s">
        <v>32</v>
      </c>
      <c r="W1572" t="s">
        <v>1456</v>
      </c>
      <c r="X1572" s="9">
        <v>411.33199999999999</v>
      </c>
      <c r="Y1572">
        <v>4</v>
      </c>
      <c r="Z1572" s="12">
        <v>0.15</v>
      </c>
      <c r="AA1572" s="9">
        <v>-4.8391999999999999</v>
      </c>
      <c r="AB1572" t="str">
        <f>IF(AND(SalesData[[#This Row],[Profit]]=0,SalesData[[#This Row],[Sales]]&gt;0),"Zero-Profit Order","OK")</f>
        <v>OK</v>
      </c>
      <c r="AC1572" s="9">
        <f>IFERROR(SalesData[[#This Row],[Profit]]/SalesData[[#This Row],[Sales]],0)</f>
        <v>-1.1764705882352941E-2</v>
      </c>
      <c r="AE1572"/>
    </row>
    <row r="1573" spans="1:31" x14ac:dyDescent="0.25">
      <c r="A1573">
        <v>4544</v>
      </c>
      <c r="B1573" t="s">
        <v>2847</v>
      </c>
      <c r="C1573" s="2">
        <v>41976</v>
      </c>
      <c r="D1573" s="13">
        <v>42202</v>
      </c>
      <c r="E1573" s="8">
        <f>IF(SalesData[[#This Row],[Ship Date]]&lt;SalesData[[#This Row],[Order Date]], SalesData[[#This Row],[Ship Date]], SalesData[[#This Row],[Order Date]])</f>
        <v>41976</v>
      </c>
      <c r="F1573" s="8">
        <f>IF(SalesData[[#This Row],[Ship Date]]&lt;SalesData[[#This Row],[Order Date]], SalesData[[#This Row],[Order Date]], SalesData[[#This Row],[Ship Date]])</f>
        <v>42202</v>
      </c>
      <c r="G1573" s="11">
        <f>SalesData[[#This Row],[Shipdate fixed]] - SalesData[[#This Row],[Orderdate fixed]]</f>
        <v>226</v>
      </c>
      <c r="H1573" s="11">
        <f>YEAR(SalesData[[#This Row],[Orderdate fixed]])</f>
        <v>2014</v>
      </c>
      <c r="I1573" s="11" t="str">
        <f>"Q"&amp;ROUNDUP(MONTH(SalesData[[#This Row],[Orderdate fixed]])/3,0)</f>
        <v>Q4</v>
      </c>
      <c r="J1573" s="8" t="str">
        <f>TEXT(SalesData[[#This Row],[Orderdate fixed]],"mmm")</f>
        <v>Dec</v>
      </c>
      <c r="K1573" t="s">
        <v>22</v>
      </c>
      <c r="L1573" t="s">
        <v>2848</v>
      </c>
      <c r="M1573" s="14" t="s">
        <v>2849</v>
      </c>
      <c r="N1573" t="s">
        <v>25</v>
      </c>
      <c r="O1573" t="s">
        <v>26</v>
      </c>
      <c r="P1573" t="s">
        <v>120</v>
      </c>
      <c r="Q1573" t="s">
        <v>121</v>
      </c>
      <c r="R1573" s="5">
        <v>60610</v>
      </c>
      <c r="S1573" t="s">
        <v>84</v>
      </c>
      <c r="T1573" t="s">
        <v>280</v>
      </c>
      <c r="U1573" t="s">
        <v>31</v>
      </c>
      <c r="V1573" t="s">
        <v>35</v>
      </c>
      <c r="W1573" t="s">
        <v>281</v>
      </c>
      <c r="X1573" s="9">
        <v>383.60700000000003</v>
      </c>
      <c r="Y1573">
        <v>9</v>
      </c>
      <c r="Z1573" s="12">
        <v>0.3</v>
      </c>
      <c r="AA1573" s="9">
        <v>-5.4801000000000002</v>
      </c>
      <c r="AB1573" t="str">
        <f>IF(AND(SalesData[[#This Row],[Profit]]=0,SalesData[[#This Row],[Sales]]&gt;0),"Zero-Profit Order","OK")</f>
        <v>OK</v>
      </c>
      <c r="AC1573" s="9">
        <f>IFERROR(SalesData[[#This Row],[Profit]]/SalesData[[#This Row],[Sales]],0)</f>
        <v>-1.4285714285714285E-2</v>
      </c>
      <c r="AE1573"/>
    </row>
    <row r="1574" spans="1:31" x14ac:dyDescent="0.25">
      <c r="A1574">
        <v>3049</v>
      </c>
      <c r="B1574" t="s">
        <v>2256</v>
      </c>
      <c r="C1574" s="2">
        <v>42248</v>
      </c>
      <c r="D1574" s="13">
        <v>42829</v>
      </c>
      <c r="E1574" s="8">
        <f>IF(SalesData[[#This Row],[Ship Date]]&lt;SalesData[[#This Row],[Order Date]], SalesData[[#This Row],[Ship Date]], SalesData[[#This Row],[Order Date]])</f>
        <v>42248</v>
      </c>
      <c r="F1574" s="8">
        <f>IF(SalesData[[#This Row],[Ship Date]]&lt;SalesData[[#This Row],[Order Date]], SalesData[[#This Row],[Order Date]], SalesData[[#This Row],[Ship Date]])</f>
        <v>42829</v>
      </c>
      <c r="G1574" s="11">
        <f>SalesData[[#This Row],[Shipdate fixed]] - SalesData[[#This Row],[Orderdate fixed]]</f>
        <v>581</v>
      </c>
      <c r="H1574" s="11">
        <f>YEAR(SalesData[[#This Row],[Orderdate fixed]])</f>
        <v>2015</v>
      </c>
      <c r="I1574" s="11" t="str">
        <f>"Q"&amp;ROUNDUP(MONTH(SalesData[[#This Row],[Orderdate fixed]])/3,0)</f>
        <v>Q3</v>
      </c>
      <c r="J1574" s="8" t="str">
        <f>TEXT(SalesData[[#This Row],[Orderdate fixed]],"mmm")</f>
        <v>Sep</v>
      </c>
      <c r="K1574" t="s">
        <v>78</v>
      </c>
      <c r="L1574" t="s">
        <v>2257</v>
      </c>
      <c r="M1574" s="14" t="s">
        <v>2258</v>
      </c>
      <c r="N1574" t="s">
        <v>90</v>
      </c>
      <c r="O1574" t="s">
        <v>26</v>
      </c>
      <c r="P1574" t="s">
        <v>329</v>
      </c>
      <c r="Q1574" t="s">
        <v>648</v>
      </c>
      <c r="R1574" s="5">
        <v>31907</v>
      </c>
      <c r="S1574" t="s">
        <v>29</v>
      </c>
      <c r="T1574" t="s">
        <v>196</v>
      </c>
      <c r="U1574" t="s">
        <v>31</v>
      </c>
      <c r="V1574" t="s">
        <v>44</v>
      </c>
      <c r="W1574" t="s">
        <v>197</v>
      </c>
      <c r="X1574" s="9">
        <v>411.8</v>
      </c>
      <c r="Y1574">
        <v>2</v>
      </c>
      <c r="Z1574" s="12">
        <v>0</v>
      </c>
      <c r="AA1574" s="9">
        <v>70.006</v>
      </c>
      <c r="AB1574" t="str">
        <f>IF(AND(SalesData[[#This Row],[Profit]]=0,SalesData[[#This Row],[Sales]]&gt;0),"Zero-Profit Order","OK")</f>
        <v>OK</v>
      </c>
      <c r="AC1574" s="9">
        <f>IFERROR(SalesData[[#This Row],[Profit]]/SalesData[[#This Row],[Sales]],0)</f>
        <v>0.16999999999999998</v>
      </c>
      <c r="AE1574"/>
    </row>
    <row r="1575" spans="1:31" x14ac:dyDescent="0.25">
      <c r="A1575">
        <v>4805</v>
      </c>
      <c r="B1575" t="s">
        <v>2942</v>
      </c>
      <c r="C1575" s="2">
        <v>43416</v>
      </c>
      <c r="D1575" s="13">
        <v>42933</v>
      </c>
      <c r="E1575" s="8">
        <f>IF(SalesData[[#This Row],[Ship Date]]&lt;SalesData[[#This Row],[Order Date]], SalesData[[#This Row],[Ship Date]], SalesData[[#This Row],[Order Date]])</f>
        <v>42933</v>
      </c>
      <c r="F1575" s="8">
        <f>IF(SalesData[[#This Row],[Ship Date]]&lt;SalesData[[#This Row],[Order Date]], SalesData[[#This Row],[Order Date]], SalesData[[#This Row],[Ship Date]])</f>
        <v>43416</v>
      </c>
      <c r="G1575" s="11">
        <f>SalesData[[#This Row],[Shipdate fixed]] - SalesData[[#This Row],[Orderdate fixed]]</f>
        <v>483</v>
      </c>
      <c r="H1575" s="11">
        <f>YEAR(SalesData[[#This Row],[Orderdate fixed]])</f>
        <v>2017</v>
      </c>
      <c r="I1575" s="11" t="str">
        <f>"Q"&amp;ROUNDUP(MONTH(SalesData[[#This Row],[Orderdate fixed]])/3,0)</f>
        <v>Q3</v>
      </c>
      <c r="J1575" s="8" t="str">
        <f>TEXT(SalesData[[#This Row],[Orderdate fixed]],"mmm")</f>
        <v>Jul</v>
      </c>
      <c r="K1575" t="s">
        <v>22</v>
      </c>
      <c r="L1575" t="s">
        <v>2614</v>
      </c>
      <c r="M1575" s="14" t="s">
        <v>2615</v>
      </c>
      <c r="N1575" t="s">
        <v>25</v>
      </c>
      <c r="O1575" t="s">
        <v>26</v>
      </c>
      <c r="P1575" t="s">
        <v>60</v>
      </c>
      <c r="Q1575" t="s">
        <v>61</v>
      </c>
      <c r="R1575" s="5">
        <v>19140</v>
      </c>
      <c r="S1575" t="s">
        <v>62</v>
      </c>
      <c r="T1575" t="s">
        <v>1815</v>
      </c>
      <c r="U1575" t="s">
        <v>31</v>
      </c>
      <c r="V1575" t="s">
        <v>53</v>
      </c>
      <c r="W1575" t="s">
        <v>1816</v>
      </c>
      <c r="X1575" s="9">
        <v>91.007999999999996</v>
      </c>
      <c r="Y1575">
        <v>9</v>
      </c>
      <c r="Z1575" s="12">
        <v>0.2</v>
      </c>
      <c r="AA1575" s="9">
        <v>19.339200000000002</v>
      </c>
      <c r="AB1575" t="str">
        <f>IF(AND(SalesData[[#This Row],[Profit]]=0,SalesData[[#This Row],[Sales]]&gt;0),"Zero-Profit Order","OK")</f>
        <v>OK</v>
      </c>
      <c r="AC1575" s="9">
        <f>IFERROR(SalesData[[#This Row],[Profit]]/SalesData[[#This Row],[Sales]],0)</f>
        <v>0.21250000000000002</v>
      </c>
      <c r="AE1575"/>
    </row>
    <row r="1576" spans="1:31" x14ac:dyDescent="0.25">
      <c r="A1576">
        <v>3975</v>
      </c>
      <c r="B1576" t="s">
        <v>2634</v>
      </c>
      <c r="C1576" s="2">
        <v>43134</v>
      </c>
      <c r="D1576" s="13">
        <v>42404</v>
      </c>
      <c r="E1576" s="8">
        <f>IF(SalesData[[#This Row],[Ship Date]]&lt;SalesData[[#This Row],[Order Date]], SalesData[[#This Row],[Ship Date]], SalesData[[#This Row],[Order Date]])</f>
        <v>42404</v>
      </c>
      <c r="F1576" s="8">
        <f>IF(SalesData[[#This Row],[Ship Date]]&lt;SalesData[[#This Row],[Order Date]], SalesData[[#This Row],[Order Date]], SalesData[[#This Row],[Ship Date]])</f>
        <v>43134</v>
      </c>
      <c r="G1576" s="11">
        <f>SalesData[[#This Row],[Shipdate fixed]] - SalesData[[#This Row],[Orderdate fixed]]</f>
        <v>730</v>
      </c>
      <c r="H1576" s="11">
        <f>YEAR(SalesData[[#This Row],[Orderdate fixed]])</f>
        <v>2016</v>
      </c>
      <c r="I1576" s="11" t="str">
        <f>"Q"&amp;ROUNDUP(MONTH(SalesData[[#This Row],[Orderdate fixed]])/3,0)</f>
        <v>Q1</v>
      </c>
      <c r="J1576" s="8" t="str">
        <f>TEXT(SalesData[[#This Row],[Orderdate fixed]],"mmm")</f>
        <v>Feb</v>
      </c>
      <c r="K1576" t="s">
        <v>38</v>
      </c>
      <c r="L1576" t="s">
        <v>2635</v>
      </c>
      <c r="M1576" s="14" t="s">
        <v>2636</v>
      </c>
      <c r="N1576" t="s">
        <v>25</v>
      </c>
      <c r="O1576" t="s">
        <v>26</v>
      </c>
      <c r="P1576" t="s">
        <v>158</v>
      </c>
      <c r="Q1576" t="s">
        <v>109</v>
      </c>
      <c r="R1576" s="5">
        <v>10009</v>
      </c>
      <c r="S1576" t="s">
        <v>62</v>
      </c>
      <c r="T1576" t="s">
        <v>75</v>
      </c>
      <c r="U1576" t="s">
        <v>31</v>
      </c>
      <c r="V1576" t="s">
        <v>53</v>
      </c>
      <c r="W1576" t="s">
        <v>76</v>
      </c>
      <c r="X1576" s="9">
        <v>414</v>
      </c>
      <c r="Y1576">
        <v>8</v>
      </c>
      <c r="Z1576" s="12">
        <v>0</v>
      </c>
      <c r="AA1576" s="9">
        <v>124.2</v>
      </c>
      <c r="AB1576" t="str">
        <f>IF(AND(SalesData[[#This Row],[Profit]]=0,SalesData[[#This Row],[Sales]]&gt;0),"Zero-Profit Order","OK")</f>
        <v>OK</v>
      </c>
      <c r="AC1576" s="9">
        <f>IFERROR(SalesData[[#This Row],[Profit]]/SalesData[[#This Row],[Sales]],0)</f>
        <v>0.3</v>
      </c>
      <c r="AE1576"/>
    </row>
    <row r="1577" spans="1:31" x14ac:dyDescent="0.25">
      <c r="A1577">
        <v>7691</v>
      </c>
      <c r="B1577" t="s">
        <v>3810</v>
      </c>
      <c r="C1577" s="2">
        <v>43427</v>
      </c>
      <c r="D1577" s="13">
        <v>42933</v>
      </c>
      <c r="E1577" s="8">
        <f>IF(SalesData[[#This Row],[Ship Date]]&lt;SalesData[[#This Row],[Order Date]], SalesData[[#This Row],[Ship Date]], SalesData[[#This Row],[Order Date]])</f>
        <v>42933</v>
      </c>
      <c r="F1577" s="8">
        <f>IF(SalesData[[#This Row],[Ship Date]]&lt;SalesData[[#This Row],[Order Date]], SalesData[[#This Row],[Order Date]], SalesData[[#This Row],[Ship Date]])</f>
        <v>43427</v>
      </c>
      <c r="G1577" s="11">
        <f>SalesData[[#This Row],[Shipdate fixed]] - SalesData[[#This Row],[Orderdate fixed]]</f>
        <v>494</v>
      </c>
      <c r="H1577" s="11">
        <f>YEAR(SalesData[[#This Row],[Orderdate fixed]])</f>
        <v>2017</v>
      </c>
      <c r="I1577" s="11" t="str">
        <f>"Q"&amp;ROUNDUP(MONTH(SalesData[[#This Row],[Orderdate fixed]])/3,0)</f>
        <v>Q3</v>
      </c>
      <c r="J1577" s="8" t="str">
        <f>TEXT(SalesData[[#This Row],[Orderdate fixed]],"mmm")</f>
        <v>Jul</v>
      </c>
      <c r="K1577" t="s">
        <v>78</v>
      </c>
      <c r="L1577" t="s">
        <v>1790</v>
      </c>
      <c r="M1577" s="14" t="s">
        <v>1791</v>
      </c>
      <c r="N1577" t="s">
        <v>81</v>
      </c>
      <c r="O1577" t="s">
        <v>26</v>
      </c>
      <c r="P1577" t="s">
        <v>1462</v>
      </c>
      <c r="Q1577" t="s">
        <v>697</v>
      </c>
      <c r="R1577" s="5">
        <v>23434</v>
      </c>
      <c r="S1577" t="s">
        <v>29</v>
      </c>
      <c r="T1577" t="s">
        <v>392</v>
      </c>
      <c r="U1577" t="s">
        <v>31</v>
      </c>
      <c r="V1577" t="s">
        <v>44</v>
      </c>
      <c r="W1577" t="s">
        <v>393</v>
      </c>
      <c r="X1577" s="9">
        <v>872.94</v>
      </c>
      <c r="Y1577">
        <v>3</v>
      </c>
      <c r="Z1577" s="12">
        <v>0</v>
      </c>
      <c r="AA1577" s="9">
        <v>157.1292</v>
      </c>
      <c r="AB1577" t="str">
        <f>IF(AND(SalesData[[#This Row],[Profit]]=0,SalesData[[#This Row],[Sales]]&gt;0),"Zero-Profit Order","OK")</f>
        <v>OK</v>
      </c>
      <c r="AC1577" s="9">
        <f>IFERROR(SalesData[[#This Row],[Profit]]/SalesData[[#This Row],[Sales]],0)</f>
        <v>0.18</v>
      </c>
      <c r="AE1577"/>
    </row>
    <row r="1578" spans="1:31" x14ac:dyDescent="0.25">
      <c r="A1578">
        <v>5485</v>
      </c>
      <c r="B1578" t="s">
        <v>3155</v>
      </c>
      <c r="C1578" s="2">
        <v>42531</v>
      </c>
      <c r="D1578" s="13">
        <v>42827</v>
      </c>
      <c r="E1578" s="8">
        <f>IF(SalesData[[#This Row],[Ship Date]]&lt;SalesData[[#This Row],[Order Date]], SalesData[[#This Row],[Ship Date]], SalesData[[#This Row],[Order Date]])</f>
        <v>42531</v>
      </c>
      <c r="F1578" s="8">
        <f>IF(SalesData[[#This Row],[Ship Date]]&lt;SalesData[[#This Row],[Order Date]], SalesData[[#This Row],[Order Date]], SalesData[[#This Row],[Ship Date]])</f>
        <v>42827</v>
      </c>
      <c r="G1578" s="11">
        <f>SalesData[[#This Row],[Shipdate fixed]] - SalesData[[#This Row],[Orderdate fixed]]</f>
        <v>296</v>
      </c>
      <c r="H1578" s="11">
        <f>YEAR(SalesData[[#This Row],[Orderdate fixed]])</f>
        <v>2016</v>
      </c>
      <c r="I1578" s="11" t="str">
        <f>"Q"&amp;ROUNDUP(MONTH(SalesData[[#This Row],[Orderdate fixed]])/3,0)</f>
        <v>Q2</v>
      </c>
      <c r="J1578" s="8" t="str">
        <f>TEXT(SalesData[[#This Row],[Orderdate fixed]],"mmm")</f>
        <v>Jun</v>
      </c>
      <c r="K1578" t="s">
        <v>38</v>
      </c>
      <c r="L1578" t="s">
        <v>66</v>
      </c>
      <c r="M1578" s="14" t="s">
        <v>67</v>
      </c>
      <c r="N1578" t="s">
        <v>25</v>
      </c>
      <c r="O1578" t="s">
        <v>26</v>
      </c>
      <c r="P1578" t="s">
        <v>987</v>
      </c>
      <c r="Q1578" t="s">
        <v>42</v>
      </c>
      <c r="R1578" s="5">
        <v>33142</v>
      </c>
      <c r="S1578" t="s">
        <v>29</v>
      </c>
      <c r="T1578" t="s">
        <v>3156</v>
      </c>
      <c r="U1578" t="s">
        <v>31</v>
      </c>
      <c r="V1578" t="s">
        <v>35</v>
      </c>
      <c r="W1578" t="s">
        <v>3157</v>
      </c>
      <c r="X1578" s="9">
        <v>419.13600000000002</v>
      </c>
      <c r="Y1578">
        <v>4</v>
      </c>
      <c r="Z1578" s="12">
        <v>0.2</v>
      </c>
      <c r="AA1578" s="9">
        <v>-68.1096</v>
      </c>
      <c r="AB1578" t="str">
        <f>IF(AND(SalesData[[#This Row],[Profit]]=0,SalesData[[#This Row],[Sales]]&gt;0),"Zero-Profit Order","OK")</f>
        <v>OK</v>
      </c>
      <c r="AC1578" s="9">
        <f>IFERROR(SalesData[[#This Row],[Profit]]/SalesData[[#This Row],[Sales]],0)</f>
        <v>-0.16249999999999998</v>
      </c>
      <c r="AE1578"/>
    </row>
    <row r="1579" spans="1:31" x14ac:dyDescent="0.25">
      <c r="A1579">
        <v>6934</v>
      </c>
      <c r="B1579" t="s">
        <v>3594</v>
      </c>
      <c r="C1579" s="2">
        <v>43417</v>
      </c>
      <c r="D1579" s="13">
        <v>41838</v>
      </c>
      <c r="E1579" s="8">
        <f>IF(SalesData[[#This Row],[Ship Date]]&lt;SalesData[[#This Row],[Order Date]], SalesData[[#This Row],[Ship Date]], SalesData[[#This Row],[Order Date]])</f>
        <v>41838</v>
      </c>
      <c r="F1579" s="8">
        <f>IF(SalesData[[#This Row],[Ship Date]]&lt;SalesData[[#This Row],[Order Date]], SalesData[[#This Row],[Order Date]], SalesData[[#This Row],[Ship Date]])</f>
        <v>43417</v>
      </c>
      <c r="G1579" s="11">
        <f>SalesData[[#This Row],[Shipdate fixed]] - SalesData[[#This Row],[Orderdate fixed]]</f>
        <v>1579</v>
      </c>
      <c r="H1579" s="11">
        <f>YEAR(SalesData[[#This Row],[Orderdate fixed]])</f>
        <v>2014</v>
      </c>
      <c r="I1579" s="11" t="str">
        <f>"Q"&amp;ROUNDUP(MONTH(SalesData[[#This Row],[Orderdate fixed]])/3,0)</f>
        <v>Q3</v>
      </c>
      <c r="J1579" s="8" t="str">
        <f>TEXT(SalesData[[#This Row],[Orderdate fixed]],"mmm")</f>
        <v>Jul</v>
      </c>
      <c r="K1579" t="s">
        <v>38</v>
      </c>
      <c r="L1579" t="s">
        <v>3595</v>
      </c>
      <c r="M1579" s="14" t="s">
        <v>3596</v>
      </c>
      <c r="N1579" t="s">
        <v>25</v>
      </c>
      <c r="O1579" t="s">
        <v>26</v>
      </c>
      <c r="P1579" t="s">
        <v>60</v>
      </c>
      <c r="Q1579" t="s">
        <v>61</v>
      </c>
      <c r="R1579" s="5">
        <v>19140</v>
      </c>
      <c r="S1579" t="s">
        <v>62</v>
      </c>
      <c r="T1579" t="s">
        <v>3563</v>
      </c>
      <c r="U1579" t="s">
        <v>31</v>
      </c>
      <c r="V1579" t="s">
        <v>53</v>
      </c>
      <c r="W1579" t="s">
        <v>3564</v>
      </c>
      <c r="X1579" s="9">
        <v>31.984000000000002</v>
      </c>
      <c r="Y1579">
        <v>2</v>
      </c>
      <c r="Z1579" s="12">
        <v>0.2</v>
      </c>
      <c r="AA1579" s="9">
        <v>1.1994</v>
      </c>
      <c r="AB1579" t="str">
        <f>IF(AND(SalesData[[#This Row],[Profit]]=0,SalesData[[#This Row],[Sales]]&gt;0),"Zero-Profit Order","OK")</f>
        <v>OK</v>
      </c>
      <c r="AC1579" s="9">
        <f>IFERROR(SalesData[[#This Row],[Profit]]/SalesData[[#This Row],[Sales]],0)</f>
        <v>3.7499999999999999E-2</v>
      </c>
      <c r="AE1579"/>
    </row>
    <row r="1580" spans="1:31" x14ac:dyDescent="0.25">
      <c r="A1580">
        <v>239</v>
      </c>
      <c r="B1580" t="s">
        <v>292</v>
      </c>
      <c r="C1580" s="2">
        <v>42053</v>
      </c>
      <c r="D1580" s="13">
        <v>42619</v>
      </c>
      <c r="E1580" s="8">
        <f>IF(SalesData[[#This Row],[Ship Date]]&lt;SalesData[[#This Row],[Order Date]], SalesData[[#This Row],[Ship Date]], SalesData[[#This Row],[Order Date]])</f>
        <v>42053</v>
      </c>
      <c r="F1580" s="8">
        <f>IF(SalesData[[#This Row],[Ship Date]]&lt;SalesData[[#This Row],[Order Date]], SalesData[[#This Row],[Order Date]], SalesData[[#This Row],[Ship Date]])</f>
        <v>42619</v>
      </c>
      <c r="G1580" s="11">
        <f>SalesData[[#This Row],[Shipdate fixed]] - SalesData[[#This Row],[Orderdate fixed]]</f>
        <v>566</v>
      </c>
      <c r="H1580" s="11">
        <f>YEAR(SalesData[[#This Row],[Orderdate fixed]])</f>
        <v>2015</v>
      </c>
      <c r="I1580" s="11" t="str">
        <f>"Q"&amp;ROUNDUP(MONTH(SalesData[[#This Row],[Orderdate fixed]])/3,0)</f>
        <v>Q1</v>
      </c>
      <c r="J1580" s="8" t="str">
        <f>TEXT(SalesData[[#This Row],[Orderdate fixed]],"mmm")</f>
        <v>Feb</v>
      </c>
      <c r="K1580" t="s">
        <v>22</v>
      </c>
      <c r="L1580" t="s">
        <v>293</v>
      </c>
      <c r="M1580" s="14" t="s">
        <v>294</v>
      </c>
      <c r="N1580" t="s">
        <v>25</v>
      </c>
      <c r="O1580" t="s">
        <v>26</v>
      </c>
      <c r="P1580" t="s">
        <v>120</v>
      </c>
      <c r="Q1580" t="s">
        <v>121</v>
      </c>
      <c r="R1580" s="5">
        <v>60610</v>
      </c>
      <c r="S1580" t="s">
        <v>84</v>
      </c>
      <c r="T1580" t="s">
        <v>295</v>
      </c>
      <c r="U1580" t="s">
        <v>31</v>
      </c>
      <c r="V1580" t="s">
        <v>53</v>
      </c>
      <c r="W1580" t="s">
        <v>296</v>
      </c>
      <c r="X1580" s="9">
        <v>419.68</v>
      </c>
      <c r="Y1580">
        <v>5</v>
      </c>
      <c r="Z1580" s="12">
        <v>0.6</v>
      </c>
      <c r="AA1580" s="9">
        <v>-356.72800000000001</v>
      </c>
      <c r="AB1580" t="str">
        <f>IF(AND(SalesData[[#This Row],[Profit]]=0,SalesData[[#This Row],[Sales]]&gt;0),"Zero-Profit Order","OK")</f>
        <v>OK</v>
      </c>
      <c r="AC1580" s="9">
        <f>IFERROR(SalesData[[#This Row],[Profit]]/SalesData[[#This Row],[Sales]],0)</f>
        <v>-0.85</v>
      </c>
      <c r="AE1580"/>
    </row>
    <row r="1581" spans="1:31" x14ac:dyDescent="0.25">
      <c r="A1581">
        <v>2982</v>
      </c>
      <c r="B1581" t="s">
        <v>2206</v>
      </c>
      <c r="C1581" s="2">
        <v>41795</v>
      </c>
      <c r="D1581" s="13">
        <v>41838</v>
      </c>
      <c r="E1581" s="8">
        <f>IF(SalesData[[#This Row],[Ship Date]]&lt;SalesData[[#This Row],[Order Date]], SalesData[[#This Row],[Ship Date]], SalesData[[#This Row],[Order Date]])</f>
        <v>41795</v>
      </c>
      <c r="F1581" s="8">
        <f>IF(SalesData[[#This Row],[Ship Date]]&lt;SalesData[[#This Row],[Order Date]], SalesData[[#This Row],[Order Date]], SalesData[[#This Row],[Ship Date]])</f>
        <v>41838</v>
      </c>
      <c r="G1581" s="11">
        <f>SalesData[[#This Row],[Shipdate fixed]] - SalesData[[#This Row],[Orderdate fixed]]</f>
        <v>43</v>
      </c>
      <c r="H1581" s="11">
        <f>YEAR(SalesData[[#This Row],[Orderdate fixed]])</f>
        <v>2014</v>
      </c>
      <c r="I1581" s="11" t="str">
        <f>"Q"&amp;ROUNDUP(MONTH(SalesData[[#This Row],[Orderdate fixed]])/3,0)</f>
        <v>Q2</v>
      </c>
      <c r="J1581" s="8" t="str">
        <f>TEXT(SalesData[[#This Row],[Orderdate fixed]],"mmm")</f>
        <v>Jun</v>
      </c>
      <c r="K1581" t="s">
        <v>38</v>
      </c>
      <c r="L1581" t="s">
        <v>2207</v>
      </c>
      <c r="M1581" s="14" t="s">
        <v>2208</v>
      </c>
      <c r="N1581" t="s">
        <v>25</v>
      </c>
      <c r="O1581" t="s">
        <v>26</v>
      </c>
      <c r="P1581" t="s">
        <v>176</v>
      </c>
      <c r="Q1581" t="s">
        <v>177</v>
      </c>
      <c r="R1581" s="5">
        <v>98115</v>
      </c>
      <c r="S1581" t="s">
        <v>51</v>
      </c>
      <c r="T1581" t="s">
        <v>2199</v>
      </c>
      <c r="U1581" t="s">
        <v>31</v>
      </c>
      <c r="V1581" t="s">
        <v>35</v>
      </c>
      <c r="W1581" t="s">
        <v>2200</v>
      </c>
      <c r="X1581" s="9">
        <v>123.136</v>
      </c>
      <c r="Y1581">
        <v>4</v>
      </c>
      <c r="Z1581" s="12">
        <v>0.2</v>
      </c>
      <c r="AA1581" s="9">
        <v>13.8528</v>
      </c>
      <c r="AB1581" t="str">
        <f>IF(AND(SalesData[[#This Row],[Profit]]=0,SalesData[[#This Row],[Sales]]&gt;0),"Zero-Profit Order","OK")</f>
        <v>OK</v>
      </c>
      <c r="AC1581" s="9">
        <f>IFERROR(SalesData[[#This Row],[Profit]]/SalesData[[#This Row],[Sales]],0)</f>
        <v>0.1125</v>
      </c>
      <c r="AE1581"/>
    </row>
    <row r="1582" spans="1:31" x14ac:dyDescent="0.25">
      <c r="A1582">
        <v>2103</v>
      </c>
      <c r="B1582" t="s">
        <v>1669</v>
      </c>
      <c r="C1582" s="2">
        <v>43443</v>
      </c>
      <c r="D1582" s="13">
        <v>41838</v>
      </c>
      <c r="E1582" s="8">
        <f>IF(SalesData[[#This Row],[Ship Date]]&lt;SalesData[[#This Row],[Order Date]], SalesData[[#This Row],[Ship Date]], SalesData[[#This Row],[Order Date]])</f>
        <v>41838</v>
      </c>
      <c r="F1582" s="8">
        <f>IF(SalesData[[#This Row],[Ship Date]]&lt;SalesData[[#This Row],[Order Date]], SalesData[[#This Row],[Order Date]], SalesData[[#This Row],[Ship Date]])</f>
        <v>43443</v>
      </c>
      <c r="G1582" s="11">
        <f>SalesData[[#This Row],[Shipdate fixed]] - SalesData[[#This Row],[Orderdate fixed]]</f>
        <v>1605</v>
      </c>
      <c r="H1582" s="11">
        <f>YEAR(SalesData[[#This Row],[Orderdate fixed]])</f>
        <v>2014</v>
      </c>
      <c r="I1582" s="11" t="str">
        <f>"Q"&amp;ROUNDUP(MONTH(SalesData[[#This Row],[Orderdate fixed]])/3,0)</f>
        <v>Q3</v>
      </c>
      <c r="J1582" s="8" t="str">
        <f>TEXT(SalesData[[#This Row],[Orderdate fixed]],"mmm")</f>
        <v>Jul</v>
      </c>
      <c r="K1582" t="s">
        <v>407</v>
      </c>
      <c r="L1582" t="s">
        <v>1670</v>
      </c>
      <c r="M1582" s="14" t="s">
        <v>1671</v>
      </c>
      <c r="N1582" t="s">
        <v>90</v>
      </c>
      <c r="O1582" t="s">
        <v>26</v>
      </c>
      <c r="P1582" t="s">
        <v>1203</v>
      </c>
      <c r="Q1582" t="s">
        <v>501</v>
      </c>
      <c r="R1582" s="5">
        <v>85705</v>
      </c>
      <c r="S1582" t="s">
        <v>51</v>
      </c>
      <c r="T1582" t="s">
        <v>476</v>
      </c>
      <c r="U1582" t="s">
        <v>31</v>
      </c>
      <c r="V1582" t="s">
        <v>35</v>
      </c>
      <c r="W1582" t="s">
        <v>477</v>
      </c>
      <c r="X1582" s="9">
        <v>259.13600000000002</v>
      </c>
      <c r="Y1582">
        <v>4</v>
      </c>
      <c r="Z1582" s="12">
        <v>0.2</v>
      </c>
      <c r="AA1582" s="9">
        <v>-25.913599999999999</v>
      </c>
      <c r="AB1582" t="str">
        <f>IF(AND(SalesData[[#This Row],[Profit]]=0,SalesData[[#This Row],[Sales]]&gt;0),"Zero-Profit Order","OK")</f>
        <v>OK</v>
      </c>
      <c r="AC1582" s="9">
        <f>IFERROR(SalesData[[#This Row],[Profit]]/SalesData[[#This Row],[Sales]],0)</f>
        <v>-9.9999999999999992E-2</v>
      </c>
      <c r="AE1582"/>
    </row>
    <row r="1583" spans="1:31" x14ac:dyDescent="0.25">
      <c r="A1583">
        <v>3365</v>
      </c>
      <c r="B1583" t="s">
        <v>2392</v>
      </c>
      <c r="C1583" s="2">
        <v>43433</v>
      </c>
      <c r="D1583" s="13">
        <v>42569</v>
      </c>
      <c r="E1583" s="8">
        <f>IF(SalesData[[#This Row],[Ship Date]]&lt;SalesData[[#This Row],[Order Date]], SalesData[[#This Row],[Ship Date]], SalesData[[#This Row],[Order Date]])</f>
        <v>42569</v>
      </c>
      <c r="F1583" s="8">
        <f>IF(SalesData[[#This Row],[Ship Date]]&lt;SalesData[[#This Row],[Order Date]], SalesData[[#This Row],[Order Date]], SalesData[[#This Row],[Ship Date]])</f>
        <v>43433</v>
      </c>
      <c r="G1583" s="11">
        <f>SalesData[[#This Row],[Shipdate fixed]] - SalesData[[#This Row],[Orderdate fixed]]</f>
        <v>864</v>
      </c>
      <c r="H1583" s="11">
        <f>YEAR(SalesData[[#This Row],[Orderdate fixed]])</f>
        <v>2016</v>
      </c>
      <c r="I1583" s="11" t="str">
        <f>"Q"&amp;ROUNDUP(MONTH(SalesData[[#This Row],[Orderdate fixed]])/3,0)</f>
        <v>Q3</v>
      </c>
      <c r="J1583" s="8" t="str">
        <f>TEXT(SalesData[[#This Row],[Orderdate fixed]],"mmm")</f>
        <v>Jul</v>
      </c>
      <c r="K1583" t="s">
        <v>22</v>
      </c>
      <c r="L1583" t="s">
        <v>2393</v>
      </c>
      <c r="M1583" s="14" t="s">
        <v>2394</v>
      </c>
      <c r="N1583" t="s">
        <v>81</v>
      </c>
      <c r="O1583" t="s">
        <v>26</v>
      </c>
      <c r="P1583" t="s">
        <v>91</v>
      </c>
      <c r="Q1583" t="s">
        <v>83</v>
      </c>
      <c r="R1583" s="5">
        <v>77036</v>
      </c>
      <c r="S1583" t="s">
        <v>84</v>
      </c>
      <c r="T1583" t="s">
        <v>908</v>
      </c>
      <c r="U1583" t="s">
        <v>31</v>
      </c>
      <c r="V1583" t="s">
        <v>53</v>
      </c>
      <c r="W1583" t="s">
        <v>298</v>
      </c>
      <c r="X1583" s="9">
        <v>9.5519999999999996</v>
      </c>
      <c r="Y1583">
        <v>3</v>
      </c>
      <c r="Z1583" s="12">
        <v>0.6</v>
      </c>
      <c r="AA1583" s="9">
        <v>-3.8208000000000002</v>
      </c>
      <c r="AB1583" t="str">
        <f>IF(AND(SalesData[[#This Row],[Profit]]=0,SalesData[[#This Row],[Sales]]&gt;0),"Zero-Profit Order","OK")</f>
        <v>OK</v>
      </c>
      <c r="AC1583" s="9">
        <f>IFERROR(SalesData[[#This Row],[Profit]]/SalesData[[#This Row],[Sales]],0)</f>
        <v>-0.4</v>
      </c>
      <c r="AE1583"/>
    </row>
    <row r="1584" spans="1:31" x14ac:dyDescent="0.25">
      <c r="A1584">
        <v>7226</v>
      </c>
      <c r="B1584" t="s">
        <v>3661</v>
      </c>
      <c r="C1584" s="2">
        <v>43421</v>
      </c>
      <c r="D1584" s="13">
        <v>42569</v>
      </c>
      <c r="E1584" s="8">
        <f>IF(SalesData[[#This Row],[Ship Date]]&lt;SalesData[[#This Row],[Order Date]], SalesData[[#This Row],[Ship Date]], SalesData[[#This Row],[Order Date]])</f>
        <v>42569</v>
      </c>
      <c r="F1584" s="8">
        <f>IF(SalesData[[#This Row],[Ship Date]]&lt;SalesData[[#This Row],[Order Date]], SalesData[[#This Row],[Order Date]], SalesData[[#This Row],[Ship Date]])</f>
        <v>43421</v>
      </c>
      <c r="G1584" s="11">
        <f>SalesData[[#This Row],[Shipdate fixed]] - SalesData[[#This Row],[Orderdate fixed]]</f>
        <v>852</v>
      </c>
      <c r="H1584" s="11">
        <f>YEAR(SalesData[[#This Row],[Orderdate fixed]])</f>
        <v>2016</v>
      </c>
      <c r="I1584" s="11" t="str">
        <f>"Q"&amp;ROUNDUP(MONTH(SalesData[[#This Row],[Orderdate fixed]])/3,0)</f>
        <v>Q3</v>
      </c>
      <c r="J1584" s="8" t="str">
        <f>TEXT(SalesData[[#This Row],[Orderdate fixed]],"mmm")</f>
        <v>Jul</v>
      </c>
      <c r="K1584" t="s">
        <v>38</v>
      </c>
      <c r="L1584" t="s">
        <v>2626</v>
      </c>
      <c r="M1584" s="14" t="s">
        <v>2627</v>
      </c>
      <c r="N1584" t="s">
        <v>25</v>
      </c>
      <c r="O1584" t="s">
        <v>26</v>
      </c>
      <c r="P1584" t="s">
        <v>310</v>
      </c>
      <c r="Q1584" t="s">
        <v>50</v>
      </c>
      <c r="R1584" s="5">
        <v>94122</v>
      </c>
      <c r="S1584" t="s">
        <v>51</v>
      </c>
      <c r="T1584" t="s">
        <v>534</v>
      </c>
      <c r="U1584" t="s">
        <v>31</v>
      </c>
      <c r="V1584" t="s">
        <v>53</v>
      </c>
      <c r="W1584" t="s">
        <v>535</v>
      </c>
      <c r="X1584" s="9">
        <v>30.8</v>
      </c>
      <c r="Y1584">
        <v>4</v>
      </c>
      <c r="Z1584" s="12">
        <v>0</v>
      </c>
      <c r="AA1584" s="9">
        <v>10.164</v>
      </c>
      <c r="AB1584" t="str">
        <f>IF(AND(SalesData[[#This Row],[Profit]]=0,SalesData[[#This Row],[Sales]]&gt;0),"Zero-Profit Order","OK")</f>
        <v>OK</v>
      </c>
      <c r="AC1584" s="9">
        <f>IFERROR(SalesData[[#This Row],[Profit]]/SalesData[[#This Row],[Sales]],0)</f>
        <v>0.32999999999999996</v>
      </c>
      <c r="AE1584"/>
    </row>
    <row r="1585" spans="1:31" x14ac:dyDescent="0.25">
      <c r="A1585">
        <v>1212</v>
      </c>
      <c r="B1585" t="s">
        <v>1088</v>
      </c>
      <c r="C1585" s="2">
        <v>43420</v>
      </c>
      <c r="D1585" s="13">
        <v>42569</v>
      </c>
      <c r="E1585" s="8">
        <f>IF(SalesData[[#This Row],[Ship Date]]&lt;SalesData[[#This Row],[Order Date]], SalesData[[#This Row],[Ship Date]], SalesData[[#This Row],[Order Date]])</f>
        <v>42569</v>
      </c>
      <c r="F1585" s="8">
        <f>IF(SalesData[[#This Row],[Ship Date]]&lt;SalesData[[#This Row],[Order Date]], SalesData[[#This Row],[Order Date]], SalesData[[#This Row],[Ship Date]])</f>
        <v>43420</v>
      </c>
      <c r="G1585" s="11">
        <f>SalesData[[#This Row],[Shipdate fixed]] - SalesData[[#This Row],[Orderdate fixed]]</f>
        <v>851</v>
      </c>
      <c r="H1585" s="11">
        <f>YEAR(SalesData[[#This Row],[Orderdate fixed]])</f>
        <v>2016</v>
      </c>
      <c r="I1585" s="11" t="str">
        <f>"Q"&amp;ROUNDUP(MONTH(SalesData[[#This Row],[Orderdate fixed]])/3,0)</f>
        <v>Q3</v>
      </c>
      <c r="J1585" s="8" t="str">
        <f>TEXT(SalesData[[#This Row],[Orderdate fixed]],"mmm")</f>
        <v>Jul</v>
      </c>
      <c r="K1585" t="s">
        <v>22</v>
      </c>
      <c r="L1585" t="s">
        <v>1089</v>
      </c>
      <c r="M1585" s="14" t="s">
        <v>1090</v>
      </c>
      <c r="N1585" t="s">
        <v>81</v>
      </c>
      <c r="O1585" t="s">
        <v>26</v>
      </c>
      <c r="P1585" t="s">
        <v>158</v>
      </c>
      <c r="Q1585" t="s">
        <v>109</v>
      </c>
      <c r="R1585" s="5">
        <v>10009</v>
      </c>
      <c r="S1585" t="s">
        <v>62</v>
      </c>
      <c r="T1585" t="s">
        <v>260</v>
      </c>
      <c r="U1585" t="s">
        <v>31</v>
      </c>
      <c r="V1585" t="s">
        <v>32</v>
      </c>
      <c r="W1585" t="s">
        <v>261</v>
      </c>
      <c r="X1585" s="9">
        <v>579.13599999999997</v>
      </c>
      <c r="Y1585">
        <v>4</v>
      </c>
      <c r="Z1585" s="12">
        <v>0.2</v>
      </c>
      <c r="AA1585" s="9">
        <v>21.717600000000001</v>
      </c>
      <c r="AB1585" t="str">
        <f>IF(AND(SalesData[[#This Row],[Profit]]=0,SalesData[[#This Row],[Sales]]&gt;0),"Zero-Profit Order","OK")</f>
        <v>OK</v>
      </c>
      <c r="AC1585" s="9">
        <f>IFERROR(SalesData[[#This Row],[Profit]]/SalesData[[#This Row],[Sales]],0)</f>
        <v>3.7500000000000006E-2</v>
      </c>
      <c r="AE1585"/>
    </row>
    <row r="1586" spans="1:31" x14ac:dyDescent="0.25">
      <c r="A1586">
        <v>2651</v>
      </c>
      <c r="B1586" t="s">
        <v>2004</v>
      </c>
      <c r="C1586" s="2">
        <v>43739</v>
      </c>
      <c r="D1586" s="13">
        <v>42379</v>
      </c>
      <c r="E1586" s="8">
        <f>IF(SalesData[[#This Row],[Ship Date]]&lt;SalesData[[#This Row],[Order Date]], SalesData[[#This Row],[Ship Date]], SalesData[[#This Row],[Order Date]])</f>
        <v>42379</v>
      </c>
      <c r="F1586" s="8">
        <f>IF(SalesData[[#This Row],[Ship Date]]&lt;SalesData[[#This Row],[Order Date]], SalesData[[#This Row],[Order Date]], SalesData[[#This Row],[Ship Date]])</f>
        <v>43739</v>
      </c>
      <c r="G1586" s="11">
        <f>SalesData[[#This Row],[Shipdate fixed]] - SalesData[[#This Row],[Orderdate fixed]]</f>
        <v>1360</v>
      </c>
      <c r="H1586" s="11">
        <f>YEAR(SalesData[[#This Row],[Orderdate fixed]])</f>
        <v>2016</v>
      </c>
      <c r="I1586" s="11" t="str">
        <f>"Q"&amp;ROUNDUP(MONTH(SalesData[[#This Row],[Orderdate fixed]])/3,0)</f>
        <v>Q1</v>
      </c>
      <c r="J1586" s="8" t="str">
        <f>TEXT(SalesData[[#This Row],[Orderdate fixed]],"mmm")</f>
        <v>Jan</v>
      </c>
      <c r="K1586" t="s">
        <v>38</v>
      </c>
      <c r="L1586" t="s">
        <v>2005</v>
      </c>
      <c r="M1586" s="14" t="s">
        <v>2006</v>
      </c>
      <c r="N1586" t="s">
        <v>81</v>
      </c>
      <c r="O1586" t="s">
        <v>26</v>
      </c>
      <c r="P1586" t="s">
        <v>2007</v>
      </c>
      <c r="Q1586" t="s">
        <v>50</v>
      </c>
      <c r="R1586" s="5">
        <v>92345</v>
      </c>
      <c r="S1586" t="s">
        <v>51</v>
      </c>
      <c r="T1586" t="s">
        <v>1117</v>
      </c>
      <c r="U1586" t="s">
        <v>31</v>
      </c>
      <c r="V1586" t="s">
        <v>32</v>
      </c>
      <c r="W1586" t="s">
        <v>1118</v>
      </c>
      <c r="X1586" s="9">
        <v>424.95749999999998</v>
      </c>
      <c r="Y1586">
        <v>5</v>
      </c>
      <c r="Z1586" s="12">
        <v>0.15</v>
      </c>
      <c r="AA1586" s="9">
        <v>19.998000000000001</v>
      </c>
      <c r="AB1586" t="str">
        <f>IF(AND(SalesData[[#This Row],[Profit]]=0,SalesData[[#This Row],[Sales]]&gt;0),"Zero-Profit Order","OK")</f>
        <v>OK</v>
      </c>
      <c r="AC1586" s="9">
        <f>IFERROR(SalesData[[#This Row],[Profit]]/SalesData[[#This Row],[Sales]],0)</f>
        <v>4.7058823529411771E-2</v>
      </c>
      <c r="AE1586"/>
    </row>
    <row r="1587" spans="1:31" x14ac:dyDescent="0.25">
      <c r="A1587">
        <v>7500</v>
      </c>
      <c r="B1587" t="s">
        <v>3749</v>
      </c>
      <c r="C1587" s="2">
        <v>43424</v>
      </c>
      <c r="D1587" s="13">
        <v>42934</v>
      </c>
      <c r="E1587" s="8">
        <f>IF(SalesData[[#This Row],[Ship Date]]&lt;SalesData[[#This Row],[Order Date]], SalesData[[#This Row],[Ship Date]], SalesData[[#This Row],[Order Date]])</f>
        <v>42934</v>
      </c>
      <c r="F1587" s="8">
        <f>IF(SalesData[[#This Row],[Ship Date]]&lt;SalesData[[#This Row],[Order Date]], SalesData[[#This Row],[Order Date]], SalesData[[#This Row],[Ship Date]])</f>
        <v>43424</v>
      </c>
      <c r="G1587" s="11">
        <f>SalesData[[#This Row],[Shipdate fixed]] - SalesData[[#This Row],[Orderdate fixed]]</f>
        <v>490</v>
      </c>
      <c r="H1587" s="11">
        <f>YEAR(SalesData[[#This Row],[Orderdate fixed]])</f>
        <v>2017</v>
      </c>
      <c r="I1587" s="11" t="str">
        <f>"Q"&amp;ROUNDUP(MONTH(SalesData[[#This Row],[Orderdate fixed]])/3,0)</f>
        <v>Q3</v>
      </c>
      <c r="J1587" s="8" t="str">
        <f>TEXT(SalesData[[#This Row],[Orderdate fixed]],"mmm")</f>
        <v>Jul</v>
      </c>
      <c r="K1587" t="s">
        <v>38</v>
      </c>
      <c r="L1587" t="s">
        <v>3750</v>
      </c>
      <c r="M1587" s="14" t="s">
        <v>3751</v>
      </c>
      <c r="N1587" t="s">
        <v>25</v>
      </c>
      <c r="O1587" t="s">
        <v>26</v>
      </c>
      <c r="P1587" t="s">
        <v>3752</v>
      </c>
      <c r="Q1587" t="s">
        <v>50</v>
      </c>
      <c r="R1587" s="5">
        <v>92683</v>
      </c>
      <c r="S1587" t="s">
        <v>51</v>
      </c>
      <c r="T1587" t="s">
        <v>254</v>
      </c>
      <c r="U1587" t="s">
        <v>31</v>
      </c>
      <c r="V1587" t="s">
        <v>53</v>
      </c>
      <c r="W1587" t="s">
        <v>255</v>
      </c>
      <c r="X1587" s="9">
        <v>18.84</v>
      </c>
      <c r="Y1587">
        <v>3</v>
      </c>
      <c r="Z1587" s="12">
        <v>0</v>
      </c>
      <c r="AA1587" s="9">
        <v>7.9127999999999998</v>
      </c>
      <c r="AB1587" t="str">
        <f>IF(AND(SalesData[[#This Row],[Profit]]=0,SalesData[[#This Row],[Sales]]&gt;0),"Zero-Profit Order","OK")</f>
        <v>OK</v>
      </c>
      <c r="AC1587" s="9">
        <f>IFERROR(SalesData[[#This Row],[Profit]]/SalesData[[#This Row],[Sales]],0)</f>
        <v>0.42</v>
      </c>
      <c r="AE1587"/>
    </row>
    <row r="1588" spans="1:31" x14ac:dyDescent="0.25">
      <c r="A1588">
        <v>24</v>
      </c>
      <c r="B1588" t="s">
        <v>57</v>
      </c>
      <c r="C1588" s="2">
        <v>43434</v>
      </c>
      <c r="D1588" s="13">
        <v>42934</v>
      </c>
      <c r="E1588" s="8">
        <f>IF(SalesData[[#This Row],[Ship Date]]&lt;SalesData[[#This Row],[Order Date]], SalesData[[#This Row],[Ship Date]], SalesData[[#This Row],[Order Date]])</f>
        <v>42934</v>
      </c>
      <c r="F1588" s="8">
        <f>IF(SalesData[[#This Row],[Ship Date]]&lt;SalesData[[#This Row],[Order Date]], SalesData[[#This Row],[Order Date]], SalesData[[#This Row],[Ship Date]])</f>
        <v>43434</v>
      </c>
      <c r="G1588" s="11">
        <f>SalesData[[#This Row],[Shipdate fixed]] - SalesData[[#This Row],[Orderdate fixed]]</f>
        <v>500</v>
      </c>
      <c r="H1588" s="11">
        <f>YEAR(SalesData[[#This Row],[Orderdate fixed]])</f>
        <v>2017</v>
      </c>
      <c r="I1588" s="11" t="str">
        <f>"Q"&amp;ROUNDUP(MONTH(SalesData[[#This Row],[Orderdate fixed]])/3,0)</f>
        <v>Q3</v>
      </c>
      <c r="J1588" s="8" t="str">
        <f>TEXT(SalesData[[#This Row],[Orderdate fixed]],"mmm")</f>
        <v>Jul</v>
      </c>
      <c r="K1588" t="s">
        <v>22</v>
      </c>
      <c r="L1588" t="s">
        <v>58</v>
      </c>
      <c r="M1588" s="14" t="s">
        <v>59</v>
      </c>
      <c r="N1588" t="s">
        <v>25</v>
      </c>
      <c r="O1588" t="s">
        <v>26</v>
      </c>
      <c r="P1588" t="s">
        <v>60</v>
      </c>
      <c r="Q1588" t="s">
        <v>61</v>
      </c>
      <c r="R1588" s="5">
        <v>19140</v>
      </c>
      <c r="S1588" t="s">
        <v>62</v>
      </c>
      <c r="T1588" t="s">
        <v>63</v>
      </c>
      <c r="U1588" t="s">
        <v>31</v>
      </c>
      <c r="V1588" t="s">
        <v>35</v>
      </c>
      <c r="W1588" t="s">
        <v>64</v>
      </c>
      <c r="X1588" s="9">
        <v>71.372</v>
      </c>
      <c r="Y1588">
        <v>2</v>
      </c>
      <c r="Z1588" s="12">
        <v>0.3</v>
      </c>
      <c r="AA1588" s="9">
        <v>-1.0196000000000001</v>
      </c>
      <c r="AB1588" t="str">
        <f>IF(AND(SalesData[[#This Row],[Profit]]=0,SalesData[[#This Row],[Sales]]&gt;0),"Zero-Profit Order","OK")</f>
        <v>OK</v>
      </c>
      <c r="AC1588" s="9">
        <f>IFERROR(SalesData[[#This Row],[Profit]]/SalesData[[#This Row],[Sales]],0)</f>
        <v>-1.4285714285714287E-2</v>
      </c>
      <c r="AE1588"/>
    </row>
    <row r="1589" spans="1:31" x14ac:dyDescent="0.25">
      <c r="A1589">
        <v>7497</v>
      </c>
      <c r="B1589" t="s">
        <v>3749</v>
      </c>
      <c r="C1589" s="2">
        <v>43423</v>
      </c>
      <c r="D1589" s="13">
        <v>42934</v>
      </c>
      <c r="E1589" s="8">
        <f>IF(SalesData[[#This Row],[Ship Date]]&lt;SalesData[[#This Row],[Order Date]], SalesData[[#This Row],[Ship Date]], SalesData[[#This Row],[Order Date]])</f>
        <v>42934</v>
      </c>
      <c r="F1589" s="8">
        <f>IF(SalesData[[#This Row],[Ship Date]]&lt;SalesData[[#This Row],[Order Date]], SalesData[[#This Row],[Order Date]], SalesData[[#This Row],[Ship Date]])</f>
        <v>43423</v>
      </c>
      <c r="G1589" s="11">
        <f>SalesData[[#This Row],[Shipdate fixed]] - SalesData[[#This Row],[Orderdate fixed]]</f>
        <v>489</v>
      </c>
      <c r="H1589" s="11">
        <f>YEAR(SalesData[[#This Row],[Orderdate fixed]])</f>
        <v>2017</v>
      </c>
      <c r="I1589" s="11" t="str">
        <f>"Q"&amp;ROUNDUP(MONTH(SalesData[[#This Row],[Orderdate fixed]])/3,0)</f>
        <v>Q3</v>
      </c>
      <c r="J1589" s="8" t="str">
        <f>TEXT(SalesData[[#This Row],[Orderdate fixed]],"mmm")</f>
        <v>Jul</v>
      </c>
      <c r="K1589" t="s">
        <v>38</v>
      </c>
      <c r="L1589" t="s">
        <v>3750</v>
      </c>
      <c r="M1589" s="14" t="s">
        <v>3751</v>
      </c>
      <c r="N1589" t="s">
        <v>25</v>
      </c>
      <c r="O1589" t="s">
        <v>26</v>
      </c>
      <c r="P1589" t="s">
        <v>3752</v>
      </c>
      <c r="Q1589" t="s">
        <v>50</v>
      </c>
      <c r="R1589" s="5">
        <v>92683</v>
      </c>
      <c r="S1589" t="s">
        <v>51</v>
      </c>
      <c r="T1589" t="s">
        <v>901</v>
      </c>
      <c r="U1589" t="s">
        <v>31</v>
      </c>
      <c r="V1589" t="s">
        <v>53</v>
      </c>
      <c r="W1589" t="s">
        <v>902</v>
      </c>
      <c r="X1589" s="9">
        <v>276.69</v>
      </c>
      <c r="Y1589">
        <v>3</v>
      </c>
      <c r="Z1589" s="12">
        <v>0</v>
      </c>
      <c r="AA1589" s="9">
        <v>49.804200000000002</v>
      </c>
      <c r="AB1589" t="str">
        <f>IF(AND(SalesData[[#This Row],[Profit]]=0,SalesData[[#This Row],[Sales]]&gt;0),"Zero-Profit Order","OK")</f>
        <v>OK</v>
      </c>
      <c r="AC1589" s="9">
        <f>IFERROR(SalesData[[#This Row],[Profit]]/SalesData[[#This Row],[Sales]],0)</f>
        <v>0.18</v>
      </c>
      <c r="AE1589"/>
    </row>
    <row r="1590" spans="1:31" x14ac:dyDescent="0.25">
      <c r="A1590">
        <v>7512</v>
      </c>
      <c r="B1590" t="s">
        <v>3753</v>
      </c>
      <c r="C1590" s="2">
        <v>43425</v>
      </c>
      <c r="D1590" s="13">
        <v>42934</v>
      </c>
      <c r="E1590" s="8">
        <f>IF(SalesData[[#This Row],[Ship Date]]&lt;SalesData[[#This Row],[Order Date]], SalesData[[#This Row],[Ship Date]], SalesData[[#This Row],[Order Date]])</f>
        <v>42934</v>
      </c>
      <c r="F1590" s="8">
        <f>IF(SalesData[[#This Row],[Ship Date]]&lt;SalesData[[#This Row],[Order Date]], SalesData[[#This Row],[Order Date]], SalesData[[#This Row],[Ship Date]])</f>
        <v>43425</v>
      </c>
      <c r="G1590" s="11">
        <f>SalesData[[#This Row],[Shipdate fixed]] - SalesData[[#This Row],[Orderdate fixed]]</f>
        <v>491</v>
      </c>
      <c r="H1590" s="11">
        <f>YEAR(SalesData[[#This Row],[Orderdate fixed]])</f>
        <v>2017</v>
      </c>
      <c r="I1590" s="11" t="str">
        <f>"Q"&amp;ROUNDUP(MONTH(SalesData[[#This Row],[Orderdate fixed]])/3,0)</f>
        <v>Q3</v>
      </c>
      <c r="J1590" s="8" t="str">
        <f>TEXT(SalesData[[#This Row],[Orderdate fixed]],"mmm")</f>
        <v>Jul</v>
      </c>
      <c r="K1590" t="s">
        <v>38</v>
      </c>
      <c r="L1590" t="s">
        <v>2789</v>
      </c>
      <c r="M1590" s="14" t="s">
        <v>2790</v>
      </c>
      <c r="N1590" t="s">
        <v>25</v>
      </c>
      <c r="O1590" t="s">
        <v>26</v>
      </c>
      <c r="P1590" t="s">
        <v>329</v>
      </c>
      <c r="Q1590" t="s">
        <v>215</v>
      </c>
      <c r="R1590" s="5">
        <v>43229</v>
      </c>
      <c r="S1590" t="s">
        <v>62</v>
      </c>
      <c r="T1590" t="s">
        <v>1381</v>
      </c>
      <c r="U1590" t="s">
        <v>31</v>
      </c>
      <c r="V1590" t="s">
        <v>53</v>
      </c>
      <c r="W1590" t="s">
        <v>1382</v>
      </c>
      <c r="X1590" s="9">
        <v>396.92</v>
      </c>
      <c r="Y1590">
        <v>5</v>
      </c>
      <c r="Z1590" s="12">
        <v>0.2</v>
      </c>
      <c r="AA1590" s="9">
        <v>148.845</v>
      </c>
      <c r="AB1590" t="str">
        <f>IF(AND(SalesData[[#This Row],[Profit]]=0,SalesData[[#This Row],[Sales]]&gt;0),"Zero-Profit Order","OK")</f>
        <v>OK</v>
      </c>
      <c r="AC1590" s="9">
        <f>IFERROR(SalesData[[#This Row],[Profit]]/SalesData[[#This Row],[Sales]],0)</f>
        <v>0.375</v>
      </c>
      <c r="AE1590"/>
    </row>
    <row r="1591" spans="1:31" x14ac:dyDescent="0.25">
      <c r="A1591">
        <v>4648</v>
      </c>
      <c r="B1591" t="s">
        <v>2894</v>
      </c>
      <c r="C1591" s="2">
        <v>43216</v>
      </c>
      <c r="D1591" s="13">
        <v>42374</v>
      </c>
      <c r="E1591" s="8">
        <f>IF(SalesData[[#This Row],[Ship Date]]&lt;SalesData[[#This Row],[Order Date]], SalesData[[#This Row],[Ship Date]], SalesData[[#This Row],[Order Date]])</f>
        <v>42374</v>
      </c>
      <c r="F1591" s="8">
        <f>IF(SalesData[[#This Row],[Ship Date]]&lt;SalesData[[#This Row],[Order Date]], SalesData[[#This Row],[Order Date]], SalesData[[#This Row],[Ship Date]])</f>
        <v>43216</v>
      </c>
      <c r="G1591" s="11">
        <f>SalesData[[#This Row],[Shipdate fixed]] - SalesData[[#This Row],[Orderdate fixed]]</f>
        <v>842</v>
      </c>
      <c r="H1591" s="11">
        <f>YEAR(SalesData[[#This Row],[Orderdate fixed]])</f>
        <v>2016</v>
      </c>
      <c r="I1591" s="11" t="str">
        <f>"Q"&amp;ROUNDUP(MONTH(SalesData[[#This Row],[Orderdate fixed]])/3,0)</f>
        <v>Q1</v>
      </c>
      <c r="J1591" s="8" t="str">
        <f>TEXT(SalesData[[#This Row],[Orderdate fixed]],"mmm")</f>
        <v>Jan</v>
      </c>
      <c r="K1591" t="s">
        <v>38</v>
      </c>
      <c r="L1591" t="s">
        <v>2895</v>
      </c>
      <c r="M1591" s="14" t="s">
        <v>2896</v>
      </c>
      <c r="N1591" t="s">
        <v>90</v>
      </c>
      <c r="O1591" t="s">
        <v>26</v>
      </c>
      <c r="P1591" t="s">
        <v>158</v>
      </c>
      <c r="Q1591" t="s">
        <v>109</v>
      </c>
      <c r="R1591" s="5">
        <v>10009</v>
      </c>
      <c r="S1591" t="s">
        <v>62</v>
      </c>
      <c r="T1591" t="s">
        <v>2530</v>
      </c>
      <c r="U1591" t="s">
        <v>31</v>
      </c>
      <c r="V1591" t="s">
        <v>35</v>
      </c>
      <c r="W1591" t="s">
        <v>2531</v>
      </c>
      <c r="X1591" s="9">
        <v>434.64600000000002</v>
      </c>
      <c r="Y1591">
        <v>3</v>
      </c>
      <c r="Z1591" s="12">
        <v>0.1</v>
      </c>
      <c r="AA1591" s="9">
        <v>62.782200000000003</v>
      </c>
      <c r="AB1591" t="str">
        <f>IF(AND(SalesData[[#This Row],[Profit]]=0,SalesData[[#This Row],[Sales]]&gt;0),"Zero-Profit Order","OK")</f>
        <v>OK</v>
      </c>
      <c r="AC1591" s="9">
        <f>IFERROR(SalesData[[#This Row],[Profit]]/SalesData[[#This Row],[Sales]],0)</f>
        <v>0.14444444444444446</v>
      </c>
      <c r="AE1591"/>
    </row>
    <row r="1592" spans="1:31" x14ac:dyDescent="0.25">
      <c r="A1592">
        <v>7956</v>
      </c>
      <c r="B1592" t="s">
        <v>3874</v>
      </c>
      <c r="C1592" s="2">
        <v>42329</v>
      </c>
      <c r="D1592" s="13">
        <v>43018</v>
      </c>
      <c r="E1592" s="8">
        <f>IF(SalesData[[#This Row],[Ship Date]]&lt;SalesData[[#This Row],[Order Date]], SalesData[[#This Row],[Ship Date]], SalesData[[#This Row],[Order Date]])</f>
        <v>42329</v>
      </c>
      <c r="F1592" s="8">
        <f>IF(SalesData[[#This Row],[Ship Date]]&lt;SalesData[[#This Row],[Order Date]], SalesData[[#This Row],[Order Date]], SalesData[[#This Row],[Ship Date]])</f>
        <v>43018</v>
      </c>
      <c r="G1592" s="11">
        <f>SalesData[[#This Row],[Shipdate fixed]] - SalesData[[#This Row],[Orderdate fixed]]</f>
        <v>689</v>
      </c>
      <c r="H1592" s="11">
        <f>YEAR(SalesData[[#This Row],[Orderdate fixed]])</f>
        <v>2015</v>
      </c>
      <c r="I1592" s="11" t="str">
        <f>"Q"&amp;ROUNDUP(MONTH(SalesData[[#This Row],[Orderdate fixed]])/3,0)</f>
        <v>Q4</v>
      </c>
      <c r="J1592" s="8" t="str">
        <f>TEXT(SalesData[[#This Row],[Orderdate fixed]],"mmm")</f>
        <v>Nov</v>
      </c>
      <c r="K1592" t="s">
        <v>38</v>
      </c>
      <c r="L1592" t="s">
        <v>1648</v>
      </c>
      <c r="M1592" s="14" t="s">
        <v>1649</v>
      </c>
      <c r="N1592" t="s">
        <v>81</v>
      </c>
      <c r="O1592" t="s">
        <v>26</v>
      </c>
      <c r="P1592" t="s">
        <v>3412</v>
      </c>
      <c r="Q1592" t="s">
        <v>50</v>
      </c>
      <c r="R1592" s="5">
        <v>95928</v>
      </c>
      <c r="S1592" t="s">
        <v>51</v>
      </c>
      <c r="T1592" t="s">
        <v>1899</v>
      </c>
      <c r="U1592" t="s">
        <v>31</v>
      </c>
      <c r="V1592" t="s">
        <v>35</v>
      </c>
      <c r="W1592" t="s">
        <v>1900</v>
      </c>
      <c r="X1592" s="9">
        <v>435.16800000000001</v>
      </c>
      <c r="Y1592">
        <v>4</v>
      </c>
      <c r="Z1592" s="12">
        <v>0.2</v>
      </c>
      <c r="AA1592" s="9">
        <v>-59.835599999999999</v>
      </c>
      <c r="AB1592" t="str">
        <f>IF(AND(SalesData[[#This Row],[Profit]]=0,SalesData[[#This Row],[Sales]]&gt;0),"Zero-Profit Order","OK")</f>
        <v>OK</v>
      </c>
      <c r="AC1592" s="9">
        <f>IFERROR(SalesData[[#This Row],[Profit]]/SalesData[[#This Row],[Sales]],0)</f>
        <v>-0.13749999999999998</v>
      </c>
      <c r="AE1592"/>
    </row>
    <row r="1593" spans="1:31" x14ac:dyDescent="0.25">
      <c r="A1593">
        <v>7565</v>
      </c>
      <c r="B1593" t="s">
        <v>3772</v>
      </c>
      <c r="C1593" s="2">
        <v>42528</v>
      </c>
      <c r="D1593" s="13">
        <v>42371</v>
      </c>
      <c r="E1593" s="8">
        <f>IF(SalesData[[#This Row],[Ship Date]]&lt;SalesData[[#This Row],[Order Date]], SalesData[[#This Row],[Ship Date]], SalesData[[#This Row],[Order Date]])</f>
        <v>42371</v>
      </c>
      <c r="F1593" s="8">
        <f>IF(SalesData[[#This Row],[Ship Date]]&lt;SalesData[[#This Row],[Order Date]], SalesData[[#This Row],[Order Date]], SalesData[[#This Row],[Ship Date]])</f>
        <v>42528</v>
      </c>
      <c r="G1593" s="11">
        <f>SalesData[[#This Row],[Shipdate fixed]] - SalesData[[#This Row],[Orderdate fixed]]</f>
        <v>157</v>
      </c>
      <c r="H1593" s="11">
        <f>YEAR(SalesData[[#This Row],[Orderdate fixed]])</f>
        <v>2016</v>
      </c>
      <c r="I1593" s="11" t="str">
        <f>"Q"&amp;ROUNDUP(MONTH(SalesData[[#This Row],[Orderdate fixed]])/3,0)</f>
        <v>Q1</v>
      </c>
      <c r="J1593" s="8" t="str">
        <f>TEXT(SalesData[[#This Row],[Orderdate fixed]],"mmm")</f>
        <v>Jan</v>
      </c>
      <c r="K1593" t="s">
        <v>22</v>
      </c>
      <c r="L1593" t="s">
        <v>3773</v>
      </c>
      <c r="M1593" s="14" t="s">
        <v>3774</v>
      </c>
      <c r="N1593" t="s">
        <v>25</v>
      </c>
      <c r="O1593" t="s">
        <v>26</v>
      </c>
      <c r="P1593" t="s">
        <v>176</v>
      </c>
      <c r="Q1593" t="s">
        <v>177</v>
      </c>
      <c r="R1593" s="5">
        <v>98103</v>
      </c>
      <c r="S1593" t="s">
        <v>51</v>
      </c>
      <c r="T1593" t="s">
        <v>1899</v>
      </c>
      <c r="U1593" t="s">
        <v>31</v>
      </c>
      <c r="V1593" t="s">
        <v>35</v>
      </c>
      <c r="W1593" t="s">
        <v>1900</v>
      </c>
      <c r="X1593" s="9">
        <v>435.16800000000001</v>
      </c>
      <c r="Y1593">
        <v>4</v>
      </c>
      <c r="Z1593" s="12">
        <v>0.2</v>
      </c>
      <c r="AA1593" s="9">
        <v>-59.835599999999999</v>
      </c>
      <c r="AB1593" t="str">
        <f>IF(AND(SalesData[[#This Row],[Profit]]=0,SalesData[[#This Row],[Sales]]&gt;0),"Zero-Profit Order","OK")</f>
        <v>OK</v>
      </c>
      <c r="AC1593" s="9">
        <f>IFERROR(SalesData[[#This Row],[Profit]]/SalesData[[#This Row],[Sales]],0)</f>
        <v>-0.13749999999999998</v>
      </c>
      <c r="AE1593"/>
    </row>
    <row r="1594" spans="1:31" x14ac:dyDescent="0.25">
      <c r="A1594">
        <v>2273</v>
      </c>
      <c r="B1594" t="s">
        <v>1774</v>
      </c>
      <c r="C1594" s="2">
        <v>41891</v>
      </c>
      <c r="D1594" s="13">
        <v>42311</v>
      </c>
      <c r="E1594" s="8">
        <f>IF(SalesData[[#This Row],[Ship Date]]&lt;SalesData[[#This Row],[Order Date]], SalesData[[#This Row],[Ship Date]], SalesData[[#This Row],[Order Date]])</f>
        <v>41891</v>
      </c>
      <c r="F1594" s="8">
        <f>IF(SalesData[[#This Row],[Ship Date]]&lt;SalesData[[#This Row],[Order Date]], SalesData[[#This Row],[Order Date]], SalesData[[#This Row],[Ship Date]])</f>
        <v>42311</v>
      </c>
      <c r="G1594" s="11">
        <f>SalesData[[#This Row],[Shipdate fixed]] - SalesData[[#This Row],[Orderdate fixed]]</f>
        <v>420</v>
      </c>
      <c r="H1594" s="11">
        <f>YEAR(SalesData[[#This Row],[Orderdate fixed]])</f>
        <v>2014</v>
      </c>
      <c r="I1594" s="11" t="str">
        <f>"Q"&amp;ROUNDUP(MONTH(SalesData[[#This Row],[Orderdate fixed]])/3,0)</f>
        <v>Q3</v>
      </c>
      <c r="J1594" s="8" t="str">
        <f>TEXT(SalesData[[#This Row],[Orderdate fixed]],"mmm")</f>
        <v>Sep</v>
      </c>
      <c r="K1594" t="s">
        <v>38</v>
      </c>
      <c r="L1594" t="s">
        <v>1775</v>
      </c>
      <c r="M1594" s="14" t="s">
        <v>1776</v>
      </c>
      <c r="N1594" t="s">
        <v>25</v>
      </c>
      <c r="O1594" t="s">
        <v>26</v>
      </c>
      <c r="P1594" t="s">
        <v>310</v>
      </c>
      <c r="Q1594" t="s">
        <v>50</v>
      </c>
      <c r="R1594" s="5">
        <v>94122</v>
      </c>
      <c r="S1594" t="s">
        <v>51</v>
      </c>
      <c r="T1594" t="s">
        <v>1777</v>
      </c>
      <c r="U1594" t="s">
        <v>31</v>
      </c>
      <c r="V1594" t="s">
        <v>53</v>
      </c>
      <c r="W1594" t="s">
        <v>1778</v>
      </c>
      <c r="X1594" s="9">
        <v>435.26</v>
      </c>
      <c r="Y1594">
        <v>7</v>
      </c>
      <c r="Z1594" s="12">
        <v>0</v>
      </c>
      <c r="AA1594" s="9">
        <v>95.757199999999997</v>
      </c>
      <c r="AB1594" t="str">
        <f>IF(AND(SalesData[[#This Row],[Profit]]=0,SalesData[[#This Row],[Sales]]&gt;0),"Zero-Profit Order","OK")</f>
        <v>OK</v>
      </c>
      <c r="AC1594" s="9">
        <f>IFERROR(SalesData[[#This Row],[Profit]]/SalesData[[#This Row],[Sales]],0)</f>
        <v>0.22</v>
      </c>
      <c r="AE1594"/>
    </row>
    <row r="1595" spans="1:31" x14ac:dyDescent="0.25">
      <c r="A1595">
        <v>8039</v>
      </c>
      <c r="B1595" t="s">
        <v>3894</v>
      </c>
      <c r="C1595" s="2">
        <v>43408</v>
      </c>
      <c r="D1595" s="13">
        <v>42773</v>
      </c>
      <c r="E1595" s="8">
        <f>IF(SalesData[[#This Row],[Ship Date]]&lt;SalesData[[#This Row],[Order Date]], SalesData[[#This Row],[Ship Date]], SalesData[[#This Row],[Order Date]])</f>
        <v>42773</v>
      </c>
      <c r="F1595" s="8">
        <f>IF(SalesData[[#This Row],[Ship Date]]&lt;SalesData[[#This Row],[Order Date]], SalesData[[#This Row],[Order Date]], SalesData[[#This Row],[Ship Date]])</f>
        <v>43408</v>
      </c>
      <c r="G1595" s="11">
        <f>SalesData[[#This Row],[Shipdate fixed]] - SalesData[[#This Row],[Orderdate fixed]]</f>
        <v>635</v>
      </c>
      <c r="H1595" s="11">
        <f>YEAR(SalesData[[#This Row],[Orderdate fixed]])</f>
        <v>2017</v>
      </c>
      <c r="I1595" s="11" t="str">
        <f>"Q"&amp;ROUNDUP(MONTH(SalesData[[#This Row],[Orderdate fixed]])/3,0)</f>
        <v>Q1</v>
      </c>
      <c r="J1595" s="8" t="str">
        <f>TEXT(SalesData[[#This Row],[Orderdate fixed]],"mmm")</f>
        <v>Feb</v>
      </c>
      <c r="K1595" t="s">
        <v>22</v>
      </c>
      <c r="L1595" t="s">
        <v>2487</v>
      </c>
      <c r="M1595" s="14" t="s">
        <v>2488</v>
      </c>
      <c r="N1595" t="s">
        <v>25</v>
      </c>
      <c r="O1595" t="s">
        <v>26</v>
      </c>
      <c r="P1595" t="s">
        <v>49</v>
      </c>
      <c r="Q1595" t="s">
        <v>50</v>
      </c>
      <c r="R1595" s="5">
        <v>90032</v>
      </c>
      <c r="S1595" t="s">
        <v>51</v>
      </c>
      <c r="T1595" t="s">
        <v>1437</v>
      </c>
      <c r="U1595" t="s">
        <v>31</v>
      </c>
      <c r="V1595" t="s">
        <v>32</v>
      </c>
      <c r="W1595" t="s">
        <v>1438</v>
      </c>
      <c r="X1595" s="9">
        <v>435.99900000000002</v>
      </c>
      <c r="Y1595">
        <v>3</v>
      </c>
      <c r="Z1595" s="12">
        <v>0.15</v>
      </c>
      <c r="AA1595" s="9">
        <v>5.1294000000000004</v>
      </c>
      <c r="AB1595" t="str">
        <f>IF(AND(SalesData[[#This Row],[Profit]]=0,SalesData[[#This Row],[Sales]]&gt;0),"Zero-Profit Order","OK")</f>
        <v>OK</v>
      </c>
      <c r="AC1595" s="9">
        <f>IFERROR(SalesData[[#This Row],[Profit]]/SalesData[[#This Row],[Sales]],0)</f>
        <v>1.1764705882352941E-2</v>
      </c>
      <c r="AE1595"/>
    </row>
    <row r="1596" spans="1:31" x14ac:dyDescent="0.25">
      <c r="A1596">
        <v>5501</v>
      </c>
      <c r="B1596" t="s">
        <v>3160</v>
      </c>
      <c r="C1596" s="2">
        <v>43428</v>
      </c>
      <c r="D1596" s="13">
        <v>42934</v>
      </c>
      <c r="E1596" s="8">
        <f>IF(SalesData[[#This Row],[Ship Date]]&lt;SalesData[[#This Row],[Order Date]], SalesData[[#This Row],[Ship Date]], SalesData[[#This Row],[Order Date]])</f>
        <v>42934</v>
      </c>
      <c r="F1596" s="8">
        <f>IF(SalesData[[#This Row],[Ship Date]]&lt;SalesData[[#This Row],[Order Date]], SalesData[[#This Row],[Order Date]], SalesData[[#This Row],[Ship Date]])</f>
        <v>43428</v>
      </c>
      <c r="G1596" s="11">
        <f>SalesData[[#This Row],[Shipdate fixed]] - SalesData[[#This Row],[Orderdate fixed]]</f>
        <v>494</v>
      </c>
      <c r="H1596" s="11">
        <f>YEAR(SalesData[[#This Row],[Orderdate fixed]])</f>
        <v>2017</v>
      </c>
      <c r="I1596" s="11" t="str">
        <f>"Q"&amp;ROUNDUP(MONTH(SalesData[[#This Row],[Orderdate fixed]])/3,0)</f>
        <v>Q3</v>
      </c>
      <c r="J1596" s="8" t="str">
        <f>TEXT(SalesData[[#This Row],[Orderdate fixed]],"mmm")</f>
        <v>Jul</v>
      </c>
      <c r="K1596" t="s">
        <v>22</v>
      </c>
      <c r="L1596" t="s">
        <v>1422</v>
      </c>
      <c r="M1596" s="14" t="s">
        <v>1423</v>
      </c>
      <c r="N1596" t="s">
        <v>25</v>
      </c>
      <c r="O1596" t="s">
        <v>26</v>
      </c>
      <c r="P1596" t="s">
        <v>158</v>
      </c>
      <c r="Q1596" t="s">
        <v>109</v>
      </c>
      <c r="R1596" s="5">
        <v>10024</v>
      </c>
      <c r="S1596" t="s">
        <v>62</v>
      </c>
      <c r="T1596" t="s">
        <v>1728</v>
      </c>
      <c r="U1596" t="s">
        <v>31</v>
      </c>
      <c r="V1596" t="s">
        <v>35</v>
      </c>
      <c r="W1596" t="s">
        <v>1729</v>
      </c>
      <c r="X1596" s="9">
        <v>664.14599999999996</v>
      </c>
      <c r="Y1596">
        <v>6</v>
      </c>
      <c r="Z1596" s="12">
        <v>0.1</v>
      </c>
      <c r="AA1596" s="9">
        <v>88.552800000000005</v>
      </c>
      <c r="AB1596" t="str">
        <f>IF(AND(SalesData[[#This Row],[Profit]]=0,SalesData[[#This Row],[Sales]]&gt;0),"Zero-Profit Order","OK")</f>
        <v>OK</v>
      </c>
      <c r="AC1596" s="9">
        <f>IFERROR(SalesData[[#This Row],[Profit]]/SalesData[[#This Row],[Sales]],0)</f>
        <v>0.13333333333333336</v>
      </c>
      <c r="AE1596"/>
    </row>
    <row r="1597" spans="1:31" x14ac:dyDescent="0.25">
      <c r="A1597">
        <v>7867</v>
      </c>
      <c r="B1597" t="s">
        <v>3845</v>
      </c>
      <c r="C1597" s="2">
        <v>43419</v>
      </c>
      <c r="D1597" s="13">
        <v>42204</v>
      </c>
      <c r="E1597" s="8">
        <f>IF(SalesData[[#This Row],[Ship Date]]&lt;SalesData[[#This Row],[Order Date]], SalesData[[#This Row],[Ship Date]], SalesData[[#This Row],[Order Date]])</f>
        <v>42204</v>
      </c>
      <c r="F1597" s="8">
        <f>IF(SalesData[[#This Row],[Ship Date]]&lt;SalesData[[#This Row],[Order Date]], SalesData[[#This Row],[Order Date]], SalesData[[#This Row],[Ship Date]])</f>
        <v>43419</v>
      </c>
      <c r="G1597" s="11">
        <f>SalesData[[#This Row],[Shipdate fixed]] - SalesData[[#This Row],[Orderdate fixed]]</f>
        <v>1215</v>
      </c>
      <c r="H1597" s="11">
        <f>YEAR(SalesData[[#This Row],[Orderdate fixed]])</f>
        <v>2015</v>
      </c>
      <c r="I1597" s="11" t="str">
        <f>"Q"&amp;ROUNDUP(MONTH(SalesData[[#This Row],[Orderdate fixed]])/3,0)</f>
        <v>Q3</v>
      </c>
      <c r="J1597" s="8" t="str">
        <f>TEXT(SalesData[[#This Row],[Orderdate fixed]],"mmm")</f>
        <v>Jul</v>
      </c>
      <c r="K1597" t="s">
        <v>22</v>
      </c>
      <c r="L1597" t="s">
        <v>3846</v>
      </c>
      <c r="M1597" s="14" t="s">
        <v>3847</v>
      </c>
      <c r="N1597" t="s">
        <v>25</v>
      </c>
      <c r="O1597" t="s">
        <v>26</v>
      </c>
      <c r="P1597" t="s">
        <v>895</v>
      </c>
      <c r="Q1597" t="s">
        <v>501</v>
      </c>
      <c r="R1597" s="5">
        <v>85204</v>
      </c>
      <c r="S1597" t="s">
        <v>51</v>
      </c>
      <c r="T1597" t="s">
        <v>2460</v>
      </c>
      <c r="U1597" t="s">
        <v>31</v>
      </c>
      <c r="V1597" t="s">
        <v>32</v>
      </c>
      <c r="W1597" t="s">
        <v>2461</v>
      </c>
      <c r="X1597" s="9">
        <v>127.764</v>
      </c>
      <c r="Y1597">
        <v>6</v>
      </c>
      <c r="Z1597" s="12">
        <v>0.7</v>
      </c>
      <c r="AA1597" s="9">
        <v>-191.64599999999999</v>
      </c>
      <c r="AB1597" t="str">
        <f>IF(AND(SalesData[[#This Row],[Profit]]=0,SalesData[[#This Row],[Sales]]&gt;0),"Zero-Profit Order","OK")</f>
        <v>OK</v>
      </c>
      <c r="AC1597" s="9">
        <f>IFERROR(SalesData[[#This Row],[Profit]]/SalesData[[#This Row],[Sales]],0)</f>
        <v>-1.5</v>
      </c>
      <c r="AE1597"/>
    </row>
    <row r="1598" spans="1:31" x14ac:dyDescent="0.25">
      <c r="A1598">
        <v>9643</v>
      </c>
      <c r="B1598" t="s">
        <v>4312</v>
      </c>
      <c r="C1598" s="2">
        <v>41713</v>
      </c>
      <c r="D1598" s="13">
        <v>41976</v>
      </c>
      <c r="E1598" s="8">
        <f>IF(SalesData[[#This Row],[Ship Date]]&lt;SalesData[[#This Row],[Order Date]], SalesData[[#This Row],[Ship Date]], SalesData[[#This Row],[Order Date]])</f>
        <v>41713</v>
      </c>
      <c r="F1598" s="8">
        <f>IF(SalesData[[#This Row],[Ship Date]]&lt;SalesData[[#This Row],[Order Date]], SalesData[[#This Row],[Order Date]], SalesData[[#This Row],[Ship Date]])</f>
        <v>41976</v>
      </c>
      <c r="G1598" s="11">
        <f>SalesData[[#This Row],[Shipdate fixed]] - SalesData[[#This Row],[Orderdate fixed]]</f>
        <v>263</v>
      </c>
      <c r="H1598" s="11">
        <f>YEAR(SalesData[[#This Row],[Orderdate fixed]])</f>
        <v>2014</v>
      </c>
      <c r="I1598" s="11" t="str">
        <f>"Q"&amp;ROUNDUP(MONTH(SalesData[[#This Row],[Orderdate fixed]])/3,0)</f>
        <v>Q1</v>
      </c>
      <c r="J1598" s="8" t="str">
        <f>TEXT(SalesData[[#This Row],[Orderdate fixed]],"mmm")</f>
        <v>Mar</v>
      </c>
      <c r="K1598" t="s">
        <v>38</v>
      </c>
      <c r="L1598" t="s">
        <v>3903</v>
      </c>
      <c r="M1598" s="14" t="s">
        <v>3904</v>
      </c>
      <c r="N1598" t="s">
        <v>81</v>
      </c>
      <c r="O1598" t="s">
        <v>26</v>
      </c>
      <c r="P1598" t="s">
        <v>176</v>
      </c>
      <c r="Q1598" t="s">
        <v>177</v>
      </c>
      <c r="R1598" s="5">
        <v>98103</v>
      </c>
      <c r="S1598" t="s">
        <v>51</v>
      </c>
      <c r="T1598" t="s">
        <v>4223</v>
      </c>
      <c r="U1598" t="s">
        <v>31</v>
      </c>
      <c r="V1598" t="s">
        <v>35</v>
      </c>
      <c r="W1598" t="s">
        <v>4224</v>
      </c>
      <c r="X1598" s="9">
        <v>436.70400000000001</v>
      </c>
      <c r="Y1598">
        <v>6</v>
      </c>
      <c r="Z1598" s="12">
        <v>0.2</v>
      </c>
      <c r="AA1598" s="9">
        <v>21.8352</v>
      </c>
      <c r="AB1598" t="str">
        <f>IF(AND(SalesData[[#This Row],[Profit]]=0,SalesData[[#This Row],[Sales]]&gt;0),"Zero-Profit Order","OK")</f>
        <v>OK</v>
      </c>
      <c r="AC1598" s="9">
        <f>IFERROR(SalesData[[#This Row],[Profit]]/SalesData[[#This Row],[Sales]],0)</f>
        <v>0.05</v>
      </c>
      <c r="AE1598"/>
    </row>
    <row r="1599" spans="1:31" x14ac:dyDescent="0.25">
      <c r="A1599">
        <v>2778</v>
      </c>
      <c r="B1599" t="s">
        <v>2065</v>
      </c>
      <c r="C1599" s="2">
        <v>43436</v>
      </c>
      <c r="D1599" s="13">
        <v>42204</v>
      </c>
      <c r="E1599" s="8">
        <f>IF(SalesData[[#This Row],[Ship Date]]&lt;SalesData[[#This Row],[Order Date]], SalesData[[#This Row],[Ship Date]], SalesData[[#This Row],[Order Date]])</f>
        <v>42204</v>
      </c>
      <c r="F1599" s="8">
        <f>IF(SalesData[[#This Row],[Ship Date]]&lt;SalesData[[#This Row],[Order Date]], SalesData[[#This Row],[Order Date]], SalesData[[#This Row],[Ship Date]])</f>
        <v>43436</v>
      </c>
      <c r="G1599" s="11">
        <f>SalesData[[#This Row],[Shipdate fixed]] - SalesData[[#This Row],[Orderdate fixed]]</f>
        <v>1232</v>
      </c>
      <c r="H1599" s="11">
        <f>YEAR(SalesData[[#This Row],[Orderdate fixed]])</f>
        <v>2015</v>
      </c>
      <c r="I1599" s="11" t="str">
        <f>"Q"&amp;ROUNDUP(MONTH(SalesData[[#This Row],[Orderdate fixed]])/3,0)</f>
        <v>Q3</v>
      </c>
      <c r="J1599" s="8" t="str">
        <f>TEXT(SalesData[[#This Row],[Orderdate fixed]],"mmm")</f>
        <v>Jul</v>
      </c>
      <c r="K1599" t="s">
        <v>22</v>
      </c>
      <c r="L1599" t="s">
        <v>1312</v>
      </c>
      <c r="M1599" s="14" t="s">
        <v>1313</v>
      </c>
      <c r="N1599" t="s">
        <v>25</v>
      </c>
      <c r="O1599" t="s">
        <v>26</v>
      </c>
      <c r="P1599" t="s">
        <v>2066</v>
      </c>
      <c r="Q1599" t="s">
        <v>50</v>
      </c>
      <c r="R1599" s="5">
        <v>93309</v>
      </c>
      <c r="S1599" t="s">
        <v>51</v>
      </c>
      <c r="T1599" t="s">
        <v>1457</v>
      </c>
      <c r="U1599" t="s">
        <v>31</v>
      </c>
      <c r="V1599" t="s">
        <v>32</v>
      </c>
      <c r="W1599" t="s">
        <v>1458</v>
      </c>
      <c r="X1599" s="9">
        <v>195.46600000000001</v>
      </c>
      <c r="Y1599">
        <v>2</v>
      </c>
      <c r="Z1599" s="12">
        <v>0.15</v>
      </c>
      <c r="AA1599" s="9">
        <v>-13.797599999999999</v>
      </c>
      <c r="AB1599" t="str">
        <f>IF(AND(SalesData[[#This Row],[Profit]]=0,SalesData[[#This Row],[Sales]]&gt;0),"Zero-Profit Order","OK")</f>
        <v>OK</v>
      </c>
      <c r="AC1599" s="9">
        <f>IFERROR(SalesData[[#This Row],[Profit]]/SalesData[[#This Row],[Sales]],0)</f>
        <v>-7.0588235294117646E-2</v>
      </c>
      <c r="AE1599"/>
    </row>
    <row r="1600" spans="1:31" x14ac:dyDescent="0.25">
      <c r="A1600">
        <v>7640</v>
      </c>
      <c r="B1600" t="s">
        <v>3790</v>
      </c>
      <c r="C1600" s="2">
        <v>42247</v>
      </c>
      <c r="D1600" s="13">
        <v>42950</v>
      </c>
      <c r="E1600" s="8">
        <f>IF(SalesData[[#This Row],[Ship Date]]&lt;SalesData[[#This Row],[Order Date]], SalesData[[#This Row],[Ship Date]], SalesData[[#This Row],[Order Date]])</f>
        <v>42247</v>
      </c>
      <c r="F1600" s="8">
        <f>IF(SalesData[[#This Row],[Ship Date]]&lt;SalesData[[#This Row],[Order Date]], SalesData[[#This Row],[Order Date]], SalesData[[#This Row],[Ship Date]])</f>
        <v>42950</v>
      </c>
      <c r="G1600" s="11">
        <f>SalesData[[#This Row],[Shipdate fixed]] - SalesData[[#This Row],[Orderdate fixed]]</f>
        <v>703</v>
      </c>
      <c r="H1600" s="11">
        <f>YEAR(SalesData[[#This Row],[Orderdate fixed]])</f>
        <v>2015</v>
      </c>
      <c r="I1600" s="11" t="str">
        <f>"Q"&amp;ROUNDUP(MONTH(SalesData[[#This Row],[Orderdate fixed]])/3,0)</f>
        <v>Q3</v>
      </c>
      <c r="J1600" s="8" t="str">
        <f>TEXT(SalesData[[#This Row],[Orderdate fixed]],"mmm")</f>
        <v>Aug</v>
      </c>
      <c r="K1600" t="s">
        <v>38</v>
      </c>
      <c r="L1600" t="s">
        <v>2902</v>
      </c>
      <c r="M1600" s="14" t="s">
        <v>2903</v>
      </c>
      <c r="N1600" t="s">
        <v>81</v>
      </c>
      <c r="O1600" t="s">
        <v>26</v>
      </c>
      <c r="P1600" t="s">
        <v>214</v>
      </c>
      <c r="Q1600" t="s">
        <v>184</v>
      </c>
      <c r="R1600" s="5">
        <v>19711</v>
      </c>
      <c r="S1600" t="s">
        <v>62</v>
      </c>
      <c r="T1600" t="s">
        <v>2291</v>
      </c>
      <c r="U1600" t="s">
        <v>31</v>
      </c>
      <c r="V1600" t="s">
        <v>32</v>
      </c>
      <c r="W1600" t="s">
        <v>2292</v>
      </c>
      <c r="X1600" s="9">
        <v>441.96</v>
      </c>
      <c r="Y1600">
        <v>2</v>
      </c>
      <c r="Z1600" s="12">
        <v>0</v>
      </c>
      <c r="AA1600" s="9">
        <v>101.6508</v>
      </c>
      <c r="AB1600" t="str">
        <f>IF(AND(SalesData[[#This Row],[Profit]]=0,SalesData[[#This Row],[Sales]]&gt;0),"Zero-Profit Order","OK")</f>
        <v>OK</v>
      </c>
      <c r="AC1600" s="9">
        <f>IFERROR(SalesData[[#This Row],[Profit]]/SalesData[[#This Row],[Sales]],0)</f>
        <v>0.23</v>
      </c>
      <c r="AE1600"/>
    </row>
    <row r="1601" spans="1:31" x14ac:dyDescent="0.25">
      <c r="A1601">
        <v>2182</v>
      </c>
      <c r="B1601" t="s">
        <v>1727</v>
      </c>
      <c r="C1601" s="2">
        <v>42115</v>
      </c>
      <c r="D1601" s="13">
        <v>42679</v>
      </c>
      <c r="E1601" s="8">
        <f>IF(SalesData[[#This Row],[Ship Date]]&lt;SalesData[[#This Row],[Order Date]], SalesData[[#This Row],[Ship Date]], SalesData[[#This Row],[Order Date]])</f>
        <v>42115</v>
      </c>
      <c r="F1601" s="8">
        <f>IF(SalesData[[#This Row],[Ship Date]]&lt;SalesData[[#This Row],[Order Date]], SalesData[[#This Row],[Order Date]], SalesData[[#This Row],[Ship Date]])</f>
        <v>42679</v>
      </c>
      <c r="G1601" s="11">
        <f>SalesData[[#This Row],[Shipdate fixed]] - SalesData[[#This Row],[Orderdate fixed]]</f>
        <v>564</v>
      </c>
      <c r="H1601" s="11">
        <f>YEAR(SalesData[[#This Row],[Orderdate fixed]])</f>
        <v>2015</v>
      </c>
      <c r="I1601" s="11" t="str">
        <f>"Q"&amp;ROUNDUP(MONTH(SalesData[[#This Row],[Orderdate fixed]])/3,0)</f>
        <v>Q2</v>
      </c>
      <c r="J1601" s="8" t="str">
        <f>TEXT(SalesData[[#This Row],[Orderdate fixed]],"mmm")</f>
        <v>Apr</v>
      </c>
      <c r="K1601" t="s">
        <v>38</v>
      </c>
      <c r="L1601" t="s">
        <v>1326</v>
      </c>
      <c r="M1601" s="14" t="s">
        <v>1327</v>
      </c>
      <c r="N1601" t="s">
        <v>25</v>
      </c>
      <c r="O1601" t="s">
        <v>26</v>
      </c>
      <c r="P1601" t="s">
        <v>158</v>
      </c>
      <c r="Q1601" t="s">
        <v>109</v>
      </c>
      <c r="R1601" s="5">
        <v>10009</v>
      </c>
      <c r="S1601" t="s">
        <v>62</v>
      </c>
      <c r="T1601" t="s">
        <v>1728</v>
      </c>
      <c r="U1601" t="s">
        <v>31</v>
      </c>
      <c r="V1601" t="s">
        <v>35</v>
      </c>
      <c r="W1601" t="s">
        <v>1729</v>
      </c>
      <c r="X1601" s="9">
        <v>442.76400000000001</v>
      </c>
      <c r="Y1601">
        <v>4</v>
      </c>
      <c r="Z1601" s="12">
        <v>0.1</v>
      </c>
      <c r="AA1601" s="9">
        <v>59.035200000000003</v>
      </c>
      <c r="AB1601" t="str">
        <f>IF(AND(SalesData[[#This Row],[Profit]]=0,SalesData[[#This Row],[Sales]]&gt;0),"Zero-Profit Order","OK")</f>
        <v>OK</v>
      </c>
      <c r="AC1601" s="9">
        <f>IFERROR(SalesData[[#This Row],[Profit]]/SalesData[[#This Row],[Sales]],0)</f>
        <v>0.13333333333333333</v>
      </c>
      <c r="AE1601"/>
    </row>
    <row r="1602" spans="1:31" x14ac:dyDescent="0.25">
      <c r="A1602">
        <v>7866</v>
      </c>
      <c r="B1602" t="s">
        <v>3845</v>
      </c>
      <c r="C1602" s="2">
        <v>43418</v>
      </c>
      <c r="D1602" s="13">
        <v>42204</v>
      </c>
      <c r="E1602" s="8">
        <f>IF(SalesData[[#This Row],[Ship Date]]&lt;SalesData[[#This Row],[Order Date]], SalesData[[#This Row],[Ship Date]], SalesData[[#This Row],[Order Date]])</f>
        <v>42204</v>
      </c>
      <c r="F1602" s="8">
        <f>IF(SalesData[[#This Row],[Ship Date]]&lt;SalesData[[#This Row],[Order Date]], SalesData[[#This Row],[Order Date]], SalesData[[#This Row],[Ship Date]])</f>
        <v>43418</v>
      </c>
      <c r="G1602" s="11">
        <f>SalesData[[#This Row],[Shipdate fixed]] - SalesData[[#This Row],[Orderdate fixed]]</f>
        <v>1214</v>
      </c>
      <c r="H1602" s="11">
        <f>YEAR(SalesData[[#This Row],[Orderdate fixed]])</f>
        <v>2015</v>
      </c>
      <c r="I1602" s="11" t="str">
        <f>"Q"&amp;ROUNDUP(MONTH(SalesData[[#This Row],[Orderdate fixed]])/3,0)</f>
        <v>Q3</v>
      </c>
      <c r="J1602" s="8" t="str">
        <f>TEXT(SalesData[[#This Row],[Orderdate fixed]],"mmm")</f>
        <v>Jul</v>
      </c>
      <c r="K1602" t="s">
        <v>22</v>
      </c>
      <c r="L1602" t="s">
        <v>3846</v>
      </c>
      <c r="M1602" s="14" t="s">
        <v>3847</v>
      </c>
      <c r="N1602" t="s">
        <v>25</v>
      </c>
      <c r="O1602" t="s">
        <v>26</v>
      </c>
      <c r="P1602" t="s">
        <v>895</v>
      </c>
      <c r="Q1602" t="s">
        <v>501</v>
      </c>
      <c r="R1602" s="5">
        <v>85204</v>
      </c>
      <c r="S1602" t="s">
        <v>51</v>
      </c>
      <c r="T1602" t="s">
        <v>230</v>
      </c>
      <c r="U1602" t="s">
        <v>31</v>
      </c>
      <c r="V1602" t="s">
        <v>35</v>
      </c>
      <c r="W1602" t="s">
        <v>231</v>
      </c>
      <c r="X1602" s="9">
        <v>441.92</v>
      </c>
      <c r="Y1602">
        <v>2</v>
      </c>
      <c r="Z1602" s="12">
        <v>0.2</v>
      </c>
      <c r="AA1602" s="9">
        <v>49.716000000000001</v>
      </c>
      <c r="AB1602" t="str">
        <f>IF(AND(SalesData[[#This Row],[Profit]]=0,SalesData[[#This Row],[Sales]]&gt;0),"Zero-Profit Order","OK")</f>
        <v>OK</v>
      </c>
      <c r="AC1602" s="9">
        <f>IFERROR(SalesData[[#This Row],[Profit]]/SalesData[[#This Row],[Sales]],0)</f>
        <v>0.1125</v>
      </c>
      <c r="AE1602"/>
    </row>
    <row r="1603" spans="1:31" x14ac:dyDescent="0.25">
      <c r="A1603">
        <v>6958</v>
      </c>
      <c r="B1603" t="s">
        <v>3603</v>
      </c>
      <c r="C1603" s="2">
        <v>43422</v>
      </c>
      <c r="D1603" s="13">
        <v>42570</v>
      </c>
      <c r="E1603" s="8">
        <f>IF(SalesData[[#This Row],[Ship Date]]&lt;SalesData[[#This Row],[Order Date]], SalesData[[#This Row],[Ship Date]], SalesData[[#This Row],[Order Date]])</f>
        <v>42570</v>
      </c>
      <c r="F1603" s="8">
        <f>IF(SalesData[[#This Row],[Ship Date]]&lt;SalesData[[#This Row],[Order Date]], SalesData[[#This Row],[Order Date]], SalesData[[#This Row],[Ship Date]])</f>
        <v>43422</v>
      </c>
      <c r="G1603" s="11">
        <f>SalesData[[#This Row],[Shipdate fixed]] - SalesData[[#This Row],[Orderdate fixed]]</f>
        <v>852</v>
      </c>
      <c r="H1603" s="11">
        <f>YEAR(SalesData[[#This Row],[Orderdate fixed]])</f>
        <v>2016</v>
      </c>
      <c r="I1603" s="11" t="str">
        <f>"Q"&amp;ROUNDUP(MONTH(SalesData[[#This Row],[Orderdate fixed]])/3,0)</f>
        <v>Q3</v>
      </c>
      <c r="J1603" s="8" t="str">
        <f>TEXT(SalesData[[#This Row],[Orderdate fixed]],"mmm")</f>
        <v>Jul</v>
      </c>
      <c r="K1603" t="s">
        <v>38</v>
      </c>
      <c r="L1603" t="s">
        <v>3604</v>
      </c>
      <c r="M1603" s="14" t="s">
        <v>3605</v>
      </c>
      <c r="N1603" t="s">
        <v>25</v>
      </c>
      <c r="O1603" t="s">
        <v>26</v>
      </c>
      <c r="P1603" t="s">
        <v>329</v>
      </c>
      <c r="Q1603" t="s">
        <v>648</v>
      </c>
      <c r="R1603" s="5">
        <v>31907</v>
      </c>
      <c r="S1603" t="s">
        <v>29</v>
      </c>
      <c r="T1603" t="s">
        <v>75</v>
      </c>
      <c r="U1603" t="s">
        <v>31</v>
      </c>
      <c r="V1603" t="s">
        <v>53</v>
      </c>
      <c r="W1603" t="s">
        <v>76</v>
      </c>
      <c r="X1603" s="9">
        <v>51.75</v>
      </c>
      <c r="Y1603">
        <v>1</v>
      </c>
      <c r="Z1603" s="12">
        <v>0</v>
      </c>
      <c r="AA1603" s="9">
        <v>15.525</v>
      </c>
      <c r="AB1603" t="str">
        <f>IF(AND(SalesData[[#This Row],[Profit]]=0,SalesData[[#This Row],[Sales]]&gt;0),"Zero-Profit Order","OK")</f>
        <v>OK</v>
      </c>
      <c r="AC1603" s="9">
        <f>IFERROR(SalesData[[#This Row],[Profit]]/SalesData[[#This Row],[Sales]],0)</f>
        <v>0.3</v>
      </c>
      <c r="AE1603"/>
    </row>
    <row r="1604" spans="1:31" x14ac:dyDescent="0.25">
      <c r="A1604">
        <v>7705</v>
      </c>
      <c r="B1604" t="s">
        <v>3813</v>
      </c>
      <c r="C1604" s="2">
        <v>43576</v>
      </c>
      <c r="D1604" s="13">
        <v>42409</v>
      </c>
      <c r="E1604" s="8">
        <f>IF(SalesData[[#This Row],[Ship Date]]&lt;SalesData[[#This Row],[Order Date]], SalesData[[#This Row],[Ship Date]], SalesData[[#This Row],[Order Date]])</f>
        <v>42409</v>
      </c>
      <c r="F1604" s="8">
        <f>IF(SalesData[[#This Row],[Ship Date]]&lt;SalesData[[#This Row],[Order Date]], SalesData[[#This Row],[Order Date]], SalesData[[#This Row],[Ship Date]])</f>
        <v>43576</v>
      </c>
      <c r="G1604" s="11">
        <f>SalesData[[#This Row],[Shipdate fixed]] - SalesData[[#This Row],[Orderdate fixed]]</f>
        <v>1167</v>
      </c>
      <c r="H1604" s="11">
        <f>YEAR(SalesData[[#This Row],[Orderdate fixed]])</f>
        <v>2016</v>
      </c>
      <c r="I1604" s="11" t="str">
        <f>"Q"&amp;ROUNDUP(MONTH(SalesData[[#This Row],[Orderdate fixed]])/3,0)</f>
        <v>Q1</v>
      </c>
      <c r="J1604" s="8" t="str">
        <f>TEXT(SalesData[[#This Row],[Orderdate fixed]],"mmm")</f>
        <v>Feb</v>
      </c>
      <c r="K1604" t="s">
        <v>38</v>
      </c>
      <c r="L1604" t="s">
        <v>1268</v>
      </c>
      <c r="M1604" s="14" t="s">
        <v>1269</v>
      </c>
      <c r="N1604" t="s">
        <v>25</v>
      </c>
      <c r="O1604" t="s">
        <v>26</v>
      </c>
      <c r="P1604" t="s">
        <v>271</v>
      </c>
      <c r="Q1604" t="s">
        <v>272</v>
      </c>
      <c r="R1604" s="5">
        <v>48234</v>
      </c>
      <c r="S1604" t="s">
        <v>84</v>
      </c>
      <c r="T1604" t="s">
        <v>1021</v>
      </c>
      <c r="U1604" t="s">
        <v>31</v>
      </c>
      <c r="V1604" t="s">
        <v>44</v>
      </c>
      <c r="W1604" t="s">
        <v>1022</v>
      </c>
      <c r="X1604" s="9">
        <v>447.84</v>
      </c>
      <c r="Y1604">
        <v>4</v>
      </c>
      <c r="Z1604" s="12">
        <v>0</v>
      </c>
      <c r="AA1604" s="9">
        <v>98.524799999999999</v>
      </c>
      <c r="AB1604" t="str">
        <f>IF(AND(SalesData[[#This Row],[Profit]]=0,SalesData[[#This Row],[Sales]]&gt;0),"Zero-Profit Order","OK")</f>
        <v>OK</v>
      </c>
      <c r="AC1604" s="9">
        <f>IFERROR(SalesData[[#This Row],[Profit]]/SalesData[[#This Row],[Sales]],0)</f>
        <v>0.22</v>
      </c>
      <c r="AE1604"/>
    </row>
    <row r="1605" spans="1:31" x14ac:dyDescent="0.25">
      <c r="A1605">
        <v>2092</v>
      </c>
      <c r="B1605" t="s">
        <v>1664</v>
      </c>
      <c r="C1605" s="2">
        <v>43429</v>
      </c>
      <c r="D1605" s="13">
        <v>42935</v>
      </c>
      <c r="E1605" s="8">
        <f>IF(SalesData[[#This Row],[Ship Date]]&lt;SalesData[[#This Row],[Order Date]], SalesData[[#This Row],[Ship Date]], SalesData[[#This Row],[Order Date]])</f>
        <v>42935</v>
      </c>
      <c r="F1605" s="8">
        <f>IF(SalesData[[#This Row],[Ship Date]]&lt;SalesData[[#This Row],[Order Date]], SalesData[[#This Row],[Order Date]], SalesData[[#This Row],[Ship Date]])</f>
        <v>43429</v>
      </c>
      <c r="G1605" s="11">
        <f>SalesData[[#This Row],[Shipdate fixed]] - SalesData[[#This Row],[Orderdate fixed]]</f>
        <v>494</v>
      </c>
      <c r="H1605" s="11">
        <f>YEAR(SalesData[[#This Row],[Orderdate fixed]])</f>
        <v>2017</v>
      </c>
      <c r="I1605" s="11" t="str">
        <f>"Q"&amp;ROUNDUP(MONTH(SalesData[[#This Row],[Orderdate fixed]])/3,0)</f>
        <v>Q3</v>
      </c>
      <c r="J1605" s="8" t="str">
        <f>TEXT(SalesData[[#This Row],[Orderdate fixed]],"mmm")</f>
        <v>Jul</v>
      </c>
      <c r="K1605" t="s">
        <v>38</v>
      </c>
      <c r="L1605" t="s">
        <v>1665</v>
      </c>
      <c r="M1605" s="14" t="s">
        <v>1666</v>
      </c>
      <c r="N1605" t="s">
        <v>25</v>
      </c>
      <c r="O1605" t="s">
        <v>26</v>
      </c>
      <c r="P1605" t="s">
        <v>183</v>
      </c>
      <c r="Q1605" t="s">
        <v>184</v>
      </c>
      <c r="R1605" s="5">
        <v>19805</v>
      </c>
      <c r="S1605" t="s">
        <v>62</v>
      </c>
      <c r="T1605" t="s">
        <v>1446</v>
      </c>
      <c r="U1605" t="s">
        <v>31</v>
      </c>
      <c r="V1605" t="s">
        <v>44</v>
      </c>
      <c r="W1605" t="s">
        <v>1447</v>
      </c>
      <c r="X1605" s="9">
        <v>310.44299999999998</v>
      </c>
      <c r="Y1605">
        <v>3</v>
      </c>
      <c r="Z1605" s="12">
        <v>0.3</v>
      </c>
      <c r="AA1605" s="9">
        <v>-48.783900000000003</v>
      </c>
      <c r="AB1605" t="str">
        <f>IF(AND(SalesData[[#This Row],[Profit]]=0,SalesData[[#This Row],[Sales]]&gt;0),"Zero-Profit Order","OK")</f>
        <v>OK</v>
      </c>
      <c r="AC1605" s="9">
        <f>IFERROR(SalesData[[#This Row],[Profit]]/SalesData[[#This Row],[Sales]],0)</f>
        <v>-0.15714285714285717</v>
      </c>
      <c r="AE1605"/>
    </row>
    <row r="1606" spans="1:31" x14ac:dyDescent="0.25">
      <c r="A1606">
        <v>5652</v>
      </c>
      <c r="B1606" t="s">
        <v>3211</v>
      </c>
      <c r="C1606" s="2">
        <v>43440</v>
      </c>
      <c r="D1606" s="13">
        <v>42935</v>
      </c>
      <c r="E1606" s="8">
        <f>IF(SalesData[[#This Row],[Ship Date]]&lt;SalesData[[#This Row],[Order Date]], SalesData[[#This Row],[Ship Date]], SalesData[[#This Row],[Order Date]])</f>
        <v>42935</v>
      </c>
      <c r="F1606" s="8">
        <f>IF(SalesData[[#This Row],[Ship Date]]&lt;SalesData[[#This Row],[Order Date]], SalesData[[#This Row],[Order Date]], SalesData[[#This Row],[Ship Date]])</f>
        <v>43440</v>
      </c>
      <c r="G1606" s="11">
        <f>SalesData[[#This Row],[Shipdate fixed]] - SalesData[[#This Row],[Orderdate fixed]]</f>
        <v>505</v>
      </c>
      <c r="H1606" s="11">
        <f>YEAR(SalesData[[#This Row],[Orderdate fixed]])</f>
        <v>2017</v>
      </c>
      <c r="I1606" s="11" t="str">
        <f>"Q"&amp;ROUNDUP(MONTH(SalesData[[#This Row],[Orderdate fixed]])/3,0)</f>
        <v>Q3</v>
      </c>
      <c r="J1606" s="8" t="str">
        <f>TEXT(SalesData[[#This Row],[Orderdate fixed]],"mmm")</f>
        <v>Jul</v>
      </c>
      <c r="K1606" t="s">
        <v>22</v>
      </c>
      <c r="L1606" t="s">
        <v>768</v>
      </c>
      <c r="M1606" s="14" t="s">
        <v>769</v>
      </c>
      <c r="N1606" t="s">
        <v>81</v>
      </c>
      <c r="O1606" t="s">
        <v>26</v>
      </c>
      <c r="P1606" t="s">
        <v>3212</v>
      </c>
      <c r="Q1606" t="s">
        <v>50</v>
      </c>
      <c r="R1606" s="5">
        <v>92307</v>
      </c>
      <c r="S1606" t="s">
        <v>51</v>
      </c>
      <c r="T1606" t="s">
        <v>243</v>
      </c>
      <c r="U1606" t="s">
        <v>31</v>
      </c>
      <c r="V1606" t="s">
        <v>32</v>
      </c>
      <c r="W1606" t="s">
        <v>244</v>
      </c>
      <c r="X1606" s="9">
        <v>1194.165</v>
      </c>
      <c r="Y1606">
        <v>5</v>
      </c>
      <c r="Z1606" s="12">
        <v>0.15</v>
      </c>
      <c r="AA1606" s="9">
        <v>210.73500000000001</v>
      </c>
      <c r="AB1606" t="str">
        <f>IF(AND(SalesData[[#This Row],[Profit]]=0,SalesData[[#This Row],[Sales]]&gt;0),"Zero-Profit Order","OK")</f>
        <v>OK</v>
      </c>
      <c r="AC1606" s="9">
        <f>IFERROR(SalesData[[#This Row],[Profit]]/SalesData[[#This Row],[Sales]],0)</f>
        <v>0.17647058823529413</v>
      </c>
      <c r="AE1606"/>
    </row>
    <row r="1607" spans="1:31" x14ac:dyDescent="0.25">
      <c r="A1607">
        <v>9805</v>
      </c>
      <c r="B1607" t="s">
        <v>4342</v>
      </c>
      <c r="C1607" s="2">
        <v>43444</v>
      </c>
      <c r="D1607" s="13">
        <v>42205</v>
      </c>
      <c r="E1607" s="8">
        <f>IF(SalesData[[#This Row],[Ship Date]]&lt;SalesData[[#This Row],[Order Date]], SalesData[[#This Row],[Ship Date]], SalesData[[#This Row],[Order Date]])</f>
        <v>42205</v>
      </c>
      <c r="F1607" s="8">
        <f>IF(SalesData[[#This Row],[Ship Date]]&lt;SalesData[[#This Row],[Order Date]], SalesData[[#This Row],[Order Date]], SalesData[[#This Row],[Ship Date]])</f>
        <v>43444</v>
      </c>
      <c r="G1607" s="11">
        <f>SalesData[[#This Row],[Shipdate fixed]] - SalesData[[#This Row],[Orderdate fixed]]</f>
        <v>1239</v>
      </c>
      <c r="H1607" s="11">
        <f>YEAR(SalesData[[#This Row],[Orderdate fixed]])</f>
        <v>2015</v>
      </c>
      <c r="I1607" s="11" t="str">
        <f>"Q"&amp;ROUNDUP(MONTH(SalesData[[#This Row],[Orderdate fixed]])/3,0)</f>
        <v>Q3</v>
      </c>
      <c r="J1607" s="8" t="str">
        <f>TEXT(SalesData[[#This Row],[Orderdate fixed]],"mmm")</f>
        <v>Jul</v>
      </c>
      <c r="K1607" t="s">
        <v>22</v>
      </c>
      <c r="L1607" t="s">
        <v>828</v>
      </c>
      <c r="M1607" s="14" t="s">
        <v>829</v>
      </c>
      <c r="N1607" t="s">
        <v>25</v>
      </c>
      <c r="O1607" t="s">
        <v>26</v>
      </c>
      <c r="P1607" t="s">
        <v>158</v>
      </c>
      <c r="Q1607" t="s">
        <v>109</v>
      </c>
      <c r="R1607" s="5">
        <v>10024</v>
      </c>
      <c r="S1607" t="s">
        <v>62</v>
      </c>
      <c r="T1607" t="s">
        <v>1699</v>
      </c>
      <c r="U1607" t="s">
        <v>31</v>
      </c>
      <c r="V1607" t="s">
        <v>53</v>
      </c>
      <c r="W1607" t="s">
        <v>1700</v>
      </c>
      <c r="X1607" s="9">
        <v>7.38</v>
      </c>
      <c r="Y1607">
        <v>1</v>
      </c>
      <c r="Z1607" s="12">
        <v>0</v>
      </c>
      <c r="AA1607" s="9">
        <v>2.1402000000000001</v>
      </c>
      <c r="AB1607" t="str">
        <f>IF(AND(SalesData[[#This Row],[Profit]]=0,SalesData[[#This Row],[Sales]]&gt;0),"Zero-Profit Order","OK")</f>
        <v>OK</v>
      </c>
      <c r="AC1607" s="9">
        <f>IFERROR(SalesData[[#This Row],[Profit]]/SalesData[[#This Row],[Sales]],0)</f>
        <v>0.29000000000000004</v>
      </c>
      <c r="AE1607"/>
    </row>
    <row r="1608" spans="1:31" x14ac:dyDescent="0.25">
      <c r="A1608">
        <v>4600</v>
      </c>
      <c r="B1608" t="s">
        <v>2875</v>
      </c>
      <c r="C1608" s="2">
        <v>43432</v>
      </c>
      <c r="D1608" s="13">
        <v>42205</v>
      </c>
      <c r="E1608" s="8">
        <f>IF(SalesData[[#This Row],[Ship Date]]&lt;SalesData[[#This Row],[Order Date]], SalesData[[#This Row],[Ship Date]], SalesData[[#This Row],[Order Date]])</f>
        <v>42205</v>
      </c>
      <c r="F1608" s="8">
        <f>IF(SalesData[[#This Row],[Ship Date]]&lt;SalesData[[#This Row],[Order Date]], SalesData[[#This Row],[Order Date]], SalesData[[#This Row],[Ship Date]])</f>
        <v>43432</v>
      </c>
      <c r="G1608" s="11">
        <f>SalesData[[#This Row],[Shipdate fixed]] - SalesData[[#This Row],[Orderdate fixed]]</f>
        <v>1227</v>
      </c>
      <c r="H1608" s="11">
        <f>YEAR(SalesData[[#This Row],[Orderdate fixed]])</f>
        <v>2015</v>
      </c>
      <c r="I1608" s="11" t="str">
        <f>"Q"&amp;ROUNDUP(MONTH(SalesData[[#This Row],[Orderdate fixed]])/3,0)</f>
        <v>Q3</v>
      </c>
      <c r="J1608" s="8" t="str">
        <f>TEXT(SalesData[[#This Row],[Orderdate fixed]],"mmm")</f>
        <v>Jul</v>
      </c>
      <c r="K1608" t="s">
        <v>38</v>
      </c>
      <c r="L1608" t="s">
        <v>2876</v>
      </c>
      <c r="M1608" s="14" t="s">
        <v>2877</v>
      </c>
      <c r="N1608" t="s">
        <v>90</v>
      </c>
      <c r="O1608" t="s">
        <v>26</v>
      </c>
      <c r="P1608" t="s">
        <v>2735</v>
      </c>
      <c r="Q1608" t="s">
        <v>1070</v>
      </c>
      <c r="R1608" s="5">
        <v>21215</v>
      </c>
      <c r="S1608" t="s">
        <v>62</v>
      </c>
      <c r="T1608" t="s">
        <v>637</v>
      </c>
      <c r="U1608" t="s">
        <v>31</v>
      </c>
      <c r="V1608" t="s">
        <v>35</v>
      </c>
      <c r="W1608" t="s">
        <v>638</v>
      </c>
      <c r="X1608" s="9">
        <v>150.97999999999999</v>
      </c>
      <c r="Y1608">
        <v>1</v>
      </c>
      <c r="Z1608" s="12">
        <v>0</v>
      </c>
      <c r="AA1608" s="9">
        <v>43.784199999999998</v>
      </c>
      <c r="AB1608" t="str">
        <f>IF(AND(SalesData[[#This Row],[Profit]]=0,SalesData[[#This Row],[Sales]]&gt;0),"Zero-Profit Order","OK")</f>
        <v>OK</v>
      </c>
      <c r="AC1608" s="9">
        <f>IFERROR(SalesData[[#This Row],[Profit]]/SalesData[[#This Row],[Sales]],0)</f>
        <v>0.29000000000000004</v>
      </c>
      <c r="AE1608"/>
    </row>
    <row r="1609" spans="1:31" x14ac:dyDescent="0.25">
      <c r="A1609">
        <v>4000</v>
      </c>
      <c r="B1609" t="s">
        <v>2666</v>
      </c>
      <c r="C1609" s="2">
        <v>43437</v>
      </c>
      <c r="D1609" s="13">
        <v>42205</v>
      </c>
      <c r="E1609" s="8">
        <f>IF(SalesData[[#This Row],[Ship Date]]&lt;SalesData[[#This Row],[Order Date]], SalesData[[#This Row],[Ship Date]], SalesData[[#This Row],[Order Date]])</f>
        <v>42205</v>
      </c>
      <c r="F1609" s="8">
        <f>IF(SalesData[[#This Row],[Ship Date]]&lt;SalesData[[#This Row],[Order Date]], SalesData[[#This Row],[Order Date]], SalesData[[#This Row],[Ship Date]])</f>
        <v>43437</v>
      </c>
      <c r="G1609" s="11">
        <f>SalesData[[#This Row],[Shipdate fixed]] - SalesData[[#This Row],[Orderdate fixed]]</f>
        <v>1232</v>
      </c>
      <c r="H1609" s="11">
        <f>YEAR(SalesData[[#This Row],[Orderdate fixed]])</f>
        <v>2015</v>
      </c>
      <c r="I1609" s="11" t="str">
        <f>"Q"&amp;ROUNDUP(MONTH(SalesData[[#This Row],[Orderdate fixed]])/3,0)</f>
        <v>Q3</v>
      </c>
      <c r="J1609" s="8" t="str">
        <f>TEXT(SalesData[[#This Row],[Orderdate fixed]],"mmm")</f>
        <v>Jul</v>
      </c>
      <c r="K1609" t="s">
        <v>22</v>
      </c>
      <c r="L1609" t="s">
        <v>450</v>
      </c>
      <c r="M1609" s="14" t="s">
        <v>451</v>
      </c>
      <c r="N1609" t="s">
        <v>81</v>
      </c>
      <c r="O1609" t="s">
        <v>26</v>
      </c>
      <c r="P1609" t="s">
        <v>2667</v>
      </c>
      <c r="Q1609" t="s">
        <v>42</v>
      </c>
      <c r="R1609" s="5">
        <v>34952</v>
      </c>
      <c r="S1609" t="s">
        <v>29</v>
      </c>
      <c r="T1609" t="s">
        <v>330</v>
      </c>
      <c r="U1609" t="s">
        <v>31</v>
      </c>
      <c r="V1609" t="s">
        <v>32</v>
      </c>
      <c r="W1609" t="s">
        <v>331</v>
      </c>
      <c r="X1609" s="9">
        <v>231.92</v>
      </c>
      <c r="Y1609">
        <v>5</v>
      </c>
      <c r="Z1609" s="12">
        <v>0.2</v>
      </c>
      <c r="AA1609" s="9">
        <v>5.798</v>
      </c>
      <c r="AB1609" t="str">
        <f>IF(AND(SalesData[[#This Row],[Profit]]=0,SalesData[[#This Row],[Sales]]&gt;0),"Zero-Profit Order","OK")</f>
        <v>OK</v>
      </c>
      <c r="AC1609" s="9">
        <f>IFERROR(SalesData[[#This Row],[Profit]]/SalesData[[#This Row],[Sales]],0)</f>
        <v>2.5000000000000001E-2</v>
      </c>
      <c r="AE1609"/>
    </row>
    <row r="1610" spans="1:31" x14ac:dyDescent="0.25">
      <c r="A1610">
        <v>7932</v>
      </c>
      <c r="B1610" t="s">
        <v>3871</v>
      </c>
      <c r="C1610" s="2">
        <v>43426</v>
      </c>
      <c r="D1610" s="13">
        <v>42571</v>
      </c>
      <c r="E1610" s="8">
        <f>IF(SalesData[[#This Row],[Ship Date]]&lt;SalesData[[#This Row],[Order Date]], SalesData[[#This Row],[Ship Date]], SalesData[[#This Row],[Order Date]])</f>
        <v>42571</v>
      </c>
      <c r="F1610" s="8">
        <f>IF(SalesData[[#This Row],[Ship Date]]&lt;SalesData[[#This Row],[Order Date]], SalesData[[#This Row],[Order Date]], SalesData[[#This Row],[Ship Date]])</f>
        <v>43426</v>
      </c>
      <c r="G1610" s="11">
        <f>SalesData[[#This Row],[Shipdate fixed]] - SalesData[[#This Row],[Orderdate fixed]]</f>
        <v>855</v>
      </c>
      <c r="H1610" s="11">
        <f>YEAR(SalesData[[#This Row],[Orderdate fixed]])</f>
        <v>2016</v>
      </c>
      <c r="I1610" s="11" t="str">
        <f>"Q"&amp;ROUNDUP(MONTH(SalesData[[#This Row],[Orderdate fixed]])/3,0)</f>
        <v>Q3</v>
      </c>
      <c r="J1610" s="8" t="str">
        <f>TEXT(SalesData[[#This Row],[Orderdate fixed]],"mmm")</f>
        <v>Jul</v>
      </c>
      <c r="K1610" t="s">
        <v>38</v>
      </c>
      <c r="L1610" t="s">
        <v>2393</v>
      </c>
      <c r="M1610" s="14" t="s">
        <v>2394</v>
      </c>
      <c r="N1610" t="s">
        <v>81</v>
      </c>
      <c r="O1610" t="s">
        <v>26</v>
      </c>
      <c r="P1610" t="s">
        <v>3379</v>
      </c>
      <c r="Q1610" t="s">
        <v>1498</v>
      </c>
      <c r="R1610" s="5">
        <v>97206</v>
      </c>
      <c r="S1610" t="s">
        <v>51</v>
      </c>
      <c r="T1610" t="s">
        <v>447</v>
      </c>
      <c r="U1610" t="s">
        <v>31</v>
      </c>
      <c r="V1610" t="s">
        <v>35</v>
      </c>
      <c r="W1610" t="s">
        <v>448</v>
      </c>
      <c r="X1610" s="9">
        <v>230.28</v>
      </c>
      <c r="Y1610">
        <v>3</v>
      </c>
      <c r="Z1610" s="12">
        <v>0.2</v>
      </c>
      <c r="AA1610" s="9">
        <v>23.027999999999999</v>
      </c>
      <c r="AB1610" t="str">
        <f>IF(AND(SalesData[[#This Row],[Profit]]=0,SalesData[[#This Row],[Sales]]&gt;0),"Zero-Profit Order","OK")</f>
        <v>OK</v>
      </c>
      <c r="AC1610" s="9">
        <f>IFERROR(SalesData[[#This Row],[Profit]]/SalesData[[#This Row],[Sales]],0)</f>
        <v>9.9999999999999992E-2</v>
      </c>
      <c r="AE1610"/>
    </row>
    <row r="1611" spans="1:31" x14ac:dyDescent="0.25">
      <c r="A1611">
        <v>570</v>
      </c>
      <c r="B1611" t="s">
        <v>603</v>
      </c>
      <c r="C1611" s="2">
        <v>42234</v>
      </c>
      <c r="D1611" s="13">
        <v>42957</v>
      </c>
      <c r="E1611" s="8">
        <f>IF(SalesData[[#This Row],[Ship Date]]&lt;SalesData[[#This Row],[Order Date]], SalesData[[#This Row],[Ship Date]], SalesData[[#This Row],[Order Date]])</f>
        <v>42234</v>
      </c>
      <c r="F1611" s="8">
        <f>IF(SalesData[[#This Row],[Ship Date]]&lt;SalesData[[#This Row],[Order Date]], SalesData[[#This Row],[Order Date]], SalesData[[#This Row],[Ship Date]])</f>
        <v>42957</v>
      </c>
      <c r="G1611" s="11">
        <f>SalesData[[#This Row],[Shipdate fixed]] - SalesData[[#This Row],[Orderdate fixed]]</f>
        <v>723</v>
      </c>
      <c r="H1611" s="11">
        <f>YEAR(SalesData[[#This Row],[Orderdate fixed]])</f>
        <v>2015</v>
      </c>
      <c r="I1611" s="11" t="str">
        <f>"Q"&amp;ROUNDUP(MONTH(SalesData[[#This Row],[Orderdate fixed]])/3,0)</f>
        <v>Q3</v>
      </c>
      <c r="J1611" s="8" t="str">
        <f>TEXT(SalesData[[#This Row],[Orderdate fixed]],"mmm")</f>
        <v>Aug</v>
      </c>
      <c r="K1611" t="s">
        <v>38</v>
      </c>
      <c r="L1611" t="s">
        <v>604</v>
      </c>
      <c r="M1611" s="14" t="s">
        <v>605</v>
      </c>
      <c r="N1611" t="s">
        <v>81</v>
      </c>
      <c r="O1611" t="s">
        <v>26</v>
      </c>
      <c r="P1611" t="s">
        <v>176</v>
      </c>
      <c r="Q1611" t="s">
        <v>177</v>
      </c>
      <c r="R1611" s="5">
        <v>98105</v>
      </c>
      <c r="S1611" t="s">
        <v>51</v>
      </c>
      <c r="T1611" t="s">
        <v>606</v>
      </c>
      <c r="U1611" t="s">
        <v>31</v>
      </c>
      <c r="V1611" t="s">
        <v>35</v>
      </c>
      <c r="W1611" t="s">
        <v>607</v>
      </c>
      <c r="X1611" s="9">
        <v>451.15199999999999</v>
      </c>
      <c r="Y1611">
        <v>3</v>
      </c>
      <c r="Z1611" s="12">
        <v>0.2</v>
      </c>
      <c r="AA1611" s="9">
        <v>0</v>
      </c>
      <c r="AB1611" t="str">
        <f>IF(AND(SalesData[[#This Row],[Profit]]=0,SalesData[[#This Row],[Sales]]&gt;0),"Zero-Profit Order","OK")</f>
        <v>Zero-Profit Order</v>
      </c>
      <c r="AC1611" s="9">
        <f>IFERROR(SalesData[[#This Row],[Profit]]/SalesData[[#This Row],[Sales]],0)</f>
        <v>0</v>
      </c>
      <c r="AE1611"/>
    </row>
    <row r="1612" spans="1:31" x14ac:dyDescent="0.25">
      <c r="A1612">
        <v>214</v>
      </c>
      <c r="B1612" t="s">
        <v>256</v>
      </c>
      <c r="C1612" s="2">
        <v>41822</v>
      </c>
      <c r="D1612" s="13">
        <v>42248</v>
      </c>
      <c r="E1612" s="8">
        <f>IF(SalesData[[#This Row],[Ship Date]]&lt;SalesData[[#This Row],[Order Date]], SalesData[[#This Row],[Ship Date]], SalesData[[#This Row],[Order Date]])</f>
        <v>41822</v>
      </c>
      <c r="F1612" s="8">
        <f>IF(SalesData[[#This Row],[Ship Date]]&lt;SalesData[[#This Row],[Order Date]], SalesData[[#This Row],[Order Date]], SalesData[[#This Row],[Ship Date]])</f>
        <v>42248</v>
      </c>
      <c r="G1612" s="11">
        <f>SalesData[[#This Row],[Shipdate fixed]] - SalesData[[#This Row],[Orderdate fixed]]</f>
        <v>426</v>
      </c>
      <c r="H1612" s="11">
        <f>YEAR(SalesData[[#This Row],[Orderdate fixed]])</f>
        <v>2014</v>
      </c>
      <c r="I1612" s="11" t="str">
        <f>"Q"&amp;ROUNDUP(MONTH(SalesData[[#This Row],[Orderdate fixed]])/3,0)</f>
        <v>Q3</v>
      </c>
      <c r="J1612" s="8" t="str">
        <f>TEXT(SalesData[[#This Row],[Orderdate fixed]],"mmm")</f>
        <v>Jul</v>
      </c>
      <c r="K1612" t="s">
        <v>38</v>
      </c>
      <c r="L1612" t="s">
        <v>257</v>
      </c>
      <c r="M1612" s="14" t="s">
        <v>258</v>
      </c>
      <c r="N1612" t="s">
        <v>81</v>
      </c>
      <c r="O1612" t="s">
        <v>26</v>
      </c>
      <c r="P1612" t="s">
        <v>259</v>
      </c>
      <c r="Q1612" t="s">
        <v>215</v>
      </c>
      <c r="R1612" s="5">
        <v>44256</v>
      </c>
      <c r="S1612" t="s">
        <v>62</v>
      </c>
      <c r="T1612" t="s">
        <v>260</v>
      </c>
      <c r="U1612" t="s">
        <v>31</v>
      </c>
      <c r="V1612" t="s">
        <v>32</v>
      </c>
      <c r="W1612" t="s">
        <v>261</v>
      </c>
      <c r="X1612" s="9">
        <v>452.45</v>
      </c>
      <c r="Y1612">
        <v>5</v>
      </c>
      <c r="Z1612" s="12">
        <v>0.5</v>
      </c>
      <c r="AA1612" s="9">
        <v>-244.32300000000001</v>
      </c>
      <c r="AB1612" t="str">
        <f>IF(AND(SalesData[[#This Row],[Profit]]=0,SalesData[[#This Row],[Sales]]&gt;0),"Zero-Profit Order","OK")</f>
        <v>OK</v>
      </c>
      <c r="AC1612" s="9">
        <f>IFERROR(SalesData[[#This Row],[Profit]]/SalesData[[#This Row],[Sales]],0)</f>
        <v>-0.54</v>
      </c>
      <c r="AE1612"/>
    </row>
    <row r="1613" spans="1:31" x14ac:dyDescent="0.25">
      <c r="A1613">
        <v>5972</v>
      </c>
      <c r="B1613" t="s">
        <v>3313</v>
      </c>
      <c r="C1613" s="2">
        <v>43455</v>
      </c>
      <c r="D1613" s="13">
        <v>41842</v>
      </c>
      <c r="E1613" s="8">
        <f>IF(SalesData[[#This Row],[Ship Date]]&lt;SalesData[[#This Row],[Order Date]], SalesData[[#This Row],[Ship Date]], SalesData[[#This Row],[Order Date]])</f>
        <v>41842</v>
      </c>
      <c r="F1613" s="8">
        <f>IF(SalesData[[#This Row],[Ship Date]]&lt;SalesData[[#This Row],[Order Date]], SalesData[[#This Row],[Order Date]], SalesData[[#This Row],[Ship Date]])</f>
        <v>43455</v>
      </c>
      <c r="G1613" s="11">
        <f>SalesData[[#This Row],[Shipdate fixed]] - SalesData[[#This Row],[Orderdate fixed]]</f>
        <v>1613</v>
      </c>
      <c r="H1613" s="11">
        <f>YEAR(SalesData[[#This Row],[Orderdate fixed]])</f>
        <v>2014</v>
      </c>
      <c r="I1613" s="11" t="str">
        <f>"Q"&amp;ROUNDUP(MONTH(SalesData[[#This Row],[Orderdate fixed]])/3,0)</f>
        <v>Q3</v>
      </c>
      <c r="J1613" s="8" t="str">
        <f>TEXT(SalesData[[#This Row],[Orderdate fixed]],"mmm")</f>
        <v>Jul</v>
      </c>
      <c r="K1613" t="s">
        <v>78</v>
      </c>
      <c r="L1613" t="s">
        <v>2034</v>
      </c>
      <c r="M1613" s="14" t="s">
        <v>2035</v>
      </c>
      <c r="N1613" t="s">
        <v>25</v>
      </c>
      <c r="O1613" t="s">
        <v>26</v>
      </c>
      <c r="P1613" t="s">
        <v>620</v>
      </c>
      <c r="Q1613" t="s">
        <v>50</v>
      </c>
      <c r="R1613" s="5">
        <v>92105</v>
      </c>
      <c r="S1613" t="s">
        <v>51</v>
      </c>
      <c r="T1613" t="s">
        <v>757</v>
      </c>
      <c r="U1613" t="s">
        <v>31</v>
      </c>
      <c r="V1613" t="s">
        <v>53</v>
      </c>
      <c r="W1613" t="s">
        <v>758</v>
      </c>
      <c r="X1613" s="9">
        <v>43.02</v>
      </c>
      <c r="Y1613">
        <v>3</v>
      </c>
      <c r="Z1613" s="12">
        <v>0</v>
      </c>
      <c r="AA1613" s="9">
        <v>15.4872</v>
      </c>
      <c r="AB1613" t="str">
        <f>IF(AND(SalesData[[#This Row],[Profit]]=0,SalesData[[#This Row],[Sales]]&gt;0),"Zero-Profit Order","OK")</f>
        <v>OK</v>
      </c>
      <c r="AC1613" s="9">
        <f>IFERROR(SalesData[[#This Row],[Profit]]/SalesData[[#This Row],[Sales]],0)</f>
        <v>0.36</v>
      </c>
      <c r="AE1613"/>
    </row>
    <row r="1614" spans="1:31" x14ac:dyDescent="0.25">
      <c r="A1614">
        <v>6274</v>
      </c>
      <c r="B1614" t="s">
        <v>3404</v>
      </c>
      <c r="C1614" s="2">
        <v>43438</v>
      </c>
      <c r="D1614" s="13">
        <v>42573</v>
      </c>
      <c r="E1614" s="8">
        <f>IF(SalesData[[#This Row],[Ship Date]]&lt;SalesData[[#This Row],[Order Date]], SalesData[[#This Row],[Ship Date]], SalesData[[#This Row],[Order Date]])</f>
        <v>42573</v>
      </c>
      <c r="F1614" s="8">
        <f>IF(SalesData[[#This Row],[Ship Date]]&lt;SalesData[[#This Row],[Order Date]], SalesData[[#This Row],[Order Date]], SalesData[[#This Row],[Ship Date]])</f>
        <v>43438</v>
      </c>
      <c r="G1614" s="11">
        <f>SalesData[[#This Row],[Shipdate fixed]] - SalesData[[#This Row],[Orderdate fixed]]</f>
        <v>865</v>
      </c>
      <c r="H1614" s="11">
        <f>YEAR(SalesData[[#This Row],[Orderdate fixed]])</f>
        <v>2016</v>
      </c>
      <c r="I1614" s="11" t="str">
        <f>"Q"&amp;ROUNDUP(MONTH(SalesData[[#This Row],[Orderdate fixed]])/3,0)</f>
        <v>Q3</v>
      </c>
      <c r="J1614" s="8" t="str">
        <f>TEXT(SalesData[[#This Row],[Orderdate fixed]],"mmm")</f>
        <v>Jul</v>
      </c>
      <c r="K1614" t="s">
        <v>22</v>
      </c>
      <c r="L1614" t="s">
        <v>1749</v>
      </c>
      <c r="M1614" s="14" t="s">
        <v>1750</v>
      </c>
      <c r="N1614" t="s">
        <v>25</v>
      </c>
      <c r="O1614" t="s">
        <v>26</v>
      </c>
      <c r="P1614" t="s">
        <v>176</v>
      </c>
      <c r="Q1614" t="s">
        <v>177</v>
      </c>
      <c r="R1614" s="5">
        <v>98105</v>
      </c>
      <c r="S1614" t="s">
        <v>51</v>
      </c>
      <c r="T1614" t="s">
        <v>1961</v>
      </c>
      <c r="U1614" t="s">
        <v>31</v>
      </c>
      <c r="V1614" t="s">
        <v>53</v>
      </c>
      <c r="W1614" t="s">
        <v>1962</v>
      </c>
      <c r="X1614" s="9">
        <v>12.42</v>
      </c>
      <c r="Y1614">
        <v>3</v>
      </c>
      <c r="Z1614" s="12">
        <v>0</v>
      </c>
      <c r="AA1614" s="9">
        <v>4.4711999999999996</v>
      </c>
      <c r="AB1614" t="str">
        <f>IF(AND(SalesData[[#This Row],[Profit]]=0,SalesData[[#This Row],[Sales]]&gt;0),"Zero-Profit Order","OK")</f>
        <v>OK</v>
      </c>
      <c r="AC1614" s="9">
        <f>IFERROR(SalesData[[#This Row],[Profit]]/SalesData[[#This Row],[Sales]],0)</f>
        <v>0.36</v>
      </c>
      <c r="AE1614"/>
    </row>
    <row r="1615" spans="1:31" x14ac:dyDescent="0.25">
      <c r="A1615">
        <v>6276</v>
      </c>
      <c r="B1615" t="s">
        <v>3404</v>
      </c>
      <c r="C1615" s="2">
        <v>43439</v>
      </c>
      <c r="D1615" s="13">
        <v>42573</v>
      </c>
      <c r="E1615" s="8">
        <f>IF(SalesData[[#This Row],[Ship Date]]&lt;SalesData[[#This Row],[Order Date]], SalesData[[#This Row],[Ship Date]], SalesData[[#This Row],[Order Date]])</f>
        <v>42573</v>
      </c>
      <c r="F1615" s="8">
        <f>IF(SalesData[[#This Row],[Ship Date]]&lt;SalesData[[#This Row],[Order Date]], SalesData[[#This Row],[Order Date]], SalesData[[#This Row],[Ship Date]])</f>
        <v>43439</v>
      </c>
      <c r="G1615" s="11">
        <f>SalesData[[#This Row],[Shipdate fixed]] - SalesData[[#This Row],[Orderdate fixed]]</f>
        <v>866</v>
      </c>
      <c r="H1615" s="11">
        <f>YEAR(SalesData[[#This Row],[Orderdate fixed]])</f>
        <v>2016</v>
      </c>
      <c r="I1615" s="11" t="str">
        <f>"Q"&amp;ROUNDUP(MONTH(SalesData[[#This Row],[Orderdate fixed]])/3,0)</f>
        <v>Q3</v>
      </c>
      <c r="J1615" s="8" t="str">
        <f>TEXT(SalesData[[#This Row],[Orderdate fixed]],"mmm")</f>
        <v>Jul</v>
      </c>
      <c r="K1615" t="s">
        <v>22</v>
      </c>
      <c r="L1615" t="s">
        <v>1749</v>
      </c>
      <c r="M1615" s="14" t="s">
        <v>1750</v>
      </c>
      <c r="N1615" t="s">
        <v>25</v>
      </c>
      <c r="O1615" t="s">
        <v>26</v>
      </c>
      <c r="P1615" t="s">
        <v>176</v>
      </c>
      <c r="Q1615" t="s">
        <v>177</v>
      </c>
      <c r="R1615" s="5">
        <v>98105</v>
      </c>
      <c r="S1615" t="s">
        <v>51</v>
      </c>
      <c r="T1615" t="s">
        <v>2582</v>
      </c>
      <c r="U1615" t="s">
        <v>31</v>
      </c>
      <c r="V1615" t="s">
        <v>53</v>
      </c>
      <c r="W1615" t="s">
        <v>2583</v>
      </c>
      <c r="X1615" s="9">
        <v>24.75</v>
      </c>
      <c r="Y1615">
        <v>5</v>
      </c>
      <c r="Z1615" s="12">
        <v>0</v>
      </c>
      <c r="AA1615" s="9">
        <v>10.89</v>
      </c>
      <c r="AB1615" t="str">
        <f>IF(AND(SalesData[[#This Row],[Profit]]=0,SalesData[[#This Row],[Sales]]&gt;0),"Zero-Profit Order","OK")</f>
        <v>OK</v>
      </c>
      <c r="AC1615" s="9">
        <f>IFERROR(SalesData[[#This Row],[Profit]]/SalesData[[#This Row],[Sales]],0)</f>
        <v>0.44</v>
      </c>
      <c r="AE1615"/>
    </row>
    <row r="1616" spans="1:31" x14ac:dyDescent="0.25">
      <c r="A1616">
        <v>2440</v>
      </c>
      <c r="B1616" t="s">
        <v>1883</v>
      </c>
      <c r="C1616" s="2">
        <v>43441</v>
      </c>
      <c r="D1616" s="13">
        <v>42938</v>
      </c>
      <c r="E1616" s="8">
        <f>IF(SalesData[[#This Row],[Ship Date]]&lt;SalesData[[#This Row],[Order Date]], SalesData[[#This Row],[Ship Date]], SalesData[[#This Row],[Order Date]])</f>
        <v>42938</v>
      </c>
      <c r="F1616" s="8">
        <f>IF(SalesData[[#This Row],[Ship Date]]&lt;SalesData[[#This Row],[Order Date]], SalesData[[#This Row],[Order Date]], SalesData[[#This Row],[Ship Date]])</f>
        <v>43441</v>
      </c>
      <c r="G1616" s="11">
        <f>SalesData[[#This Row],[Shipdate fixed]] - SalesData[[#This Row],[Orderdate fixed]]</f>
        <v>503</v>
      </c>
      <c r="H1616" s="11">
        <f>YEAR(SalesData[[#This Row],[Orderdate fixed]])</f>
        <v>2017</v>
      </c>
      <c r="I1616" s="11" t="str">
        <f>"Q"&amp;ROUNDUP(MONTH(SalesData[[#This Row],[Orderdate fixed]])/3,0)</f>
        <v>Q3</v>
      </c>
      <c r="J1616" s="8" t="str">
        <f>TEXT(SalesData[[#This Row],[Orderdate fixed]],"mmm")</f>
        <v>Jul</v>
      </c>
      <c r="K1616" t="s">
        <v>38</v>
      </c>
      <c r="L1616" t="s">
        <v>1884</v>
      </c>
      <c r="M1616" s="14" t="s">
        <v>1885</v>
      </c>
      <c r="N1616" t="s">
        <v>25</v>
      </c>
      <c r="O1616" t="s">
        <v>26</v>
      </c>
      <c r="P1616" t="s">
        <v>285</v>
      </c>
      <c r="Q1616" t="s">
        <v>42</v>
      </c>
      <c r="R1616" s="5">
        <v>33614</v>
      </c>
      <c r="S1616" t="s">
        <v>29</v>
      </c>
      <c r="T1616" t="s">
        <v>783</v>
      </c>
      <c r="U1616" t="s">
        <v>31</v>
      </c>
      <c r="V1616" t="s">
        <v>53</v>
      </c>
      <c r="W1616" t="s">
        <v>784</v>
      </c>
      <c r="X1616" s="9">
        <v>7.9039999999999999</v>
      </c>
      <c r="Y1616">
        <v>2</v>
      </c>
      <c r="Z1616" s="12">
        <v>0.2</v>
      </c>
      <c r="AA1616" s="9">
        <v>2.1736</v>
      </c>
      <c r="AB1616" t="str">
        <f>IF(AND(SalesData[[#This Row],[Profit]]=0,SalesData[[#This Row],[Sales]]&gt;0),"Zero-Profit Order","OK")</f>
        <v>OK</v>
      </c>
      <c r="AC1616" s="9">
        <f>IFERROR(SalesData[[#This Row],[Profit]]/SalesData[[#This Row],[Sales]],0)</f>
        <v>0.27500000000000002</v>
      </c>
      <c r="AE1616"/>
    </row>
    <row r="1617" spans="1:31" x14ac:dyDescent="0.25">
      <c r="A1617">
        <v>1842</v>
      </c>
      <c r="B1617" t="s">
        <v>1509</v>
      </c>
      <c r="C1617" s="2">
        <v>43445</v>
      </c>
      <c r="D1617" s="13">
        <v>42574</v>
      </c>
      <c r="E1617" s="8">
        <f>IF(SalesData[[#This Row],[Ship Date]]&lt;SalesData[[#This Row],[Order Date]], SalesData[[#This Row],[Ship Date]], SalesData[[#This Row],[Order Date]])</f>
        <v>42574</v>
      </c>
      <c r="F1617" s="8">
        <f>IF(SalesData[[#This Row],[Ship Date]]&lt;SalesData[[#This Row],[Order Date]], SalesData[[#This Row],[Order Date]], SalesData[[#This Row],[Ship Date]])</f>
        <v>43445</v>
      </c>
      <c r="G1617" s="11">
        <f>SalesData[[#This Row],[Shipdate fixed]] - SalesData[[#This Row],[Orderdate fixed]]</f>
        <v>871</v>
      </c>
      <c r="H1617" s="11">
        <f>YEAR(SalesData[[#This Row],[Orderdate fixed]])</f>
        <v>2016</v>
      </c>
      <c r="I1617" s="11" t="str">
        <f>"Q"&amp;ROUNDUP(MONTH(SalesData[[#This Row],[Orderdate fixed]])/3,0)</f>
        <v>Q3</v>
      </c>
      <c r="J1617" s="8" t="str">
        <f>TEXT(SalesData[[#This Row],[Orderdate fixed]],"mmm")</f>
        <v>Jul</v>
      </c>
      <c r="K1617" t="s">
        <v>38</v>
      </c>
      <c r="L1617" t="s">
        <v>1510</v>
      </c>
      <c r="M1617" s="14" t="s">
        <v>1511</v>
      </c>
      <c r="N1617" t="s">
        <v>81</v>
      </c>
      <c r="O1617" t="s">
        <v>26</v>
      </c>
      <c r="P1617" t="s">
        <v>1512</v>
      </c>
      <c r="Q1617" t="s">
        <v>28</v>
      </c>
      <c r="R1617" s="5">
        <v>42104</v>
      </c>
      <c r="S1617" t="s">
        <v>29</v>
      </c>
      <c r="T1617" t="s">
        <v>1513</v>
      </c>
      <c r="U1617" t="s">
        <v>31</v>
      </c>
      <c r="V1617" t="s">
        <v>35</v>
      </c>
      <c r="W1617" t="s">
        <v>1514</v>
      </c>
      <c r="X1617" s="9">
        <v>140.81</v>
      </c>
      <c r="Y1617">
        <v>1</v>
      </c>
      <c r="Z1617" s="12">
        <v>0</v>
      </c>
      <c r="AA1617" s="9">
        <v>39.4268</v>
      </c>
      <c r="AB1617" t="str">
        <f>IF(AND(SalesData[[#This Row],[Profit]]=0,SalesData[[#This Row],[Sales]]&gt;0),"Zero-Profit Order","OK")</f>
        <v>OK</v>
      </c>
      <c r="AC1617" s="9">
        <f>IFERROR(SalesData[[#This Row],[Profit]]/SalesData[[#This Row],[Sales]],0)</f>
        <v>0.27999999999999997</v>
      </c>
      <c r="AE1617"/>
    </row>
    <row r="1618" spans="1:31" x14ac:dyDescent="0.25">
      <c r="A1618">
        <v>4528</v>
      </c>
      <c r="B1618" t="s">
        <v>2836</v>
      </c>
      <c r="C1618" s="2">
        <v>43442</v>
      </c>
      <c r="D1618" s="13">
        <v>42939</v>
      </c>
      <c r="E1618" s="8">
        <f>IF(SalesData[[#This Row],[Ship Date]]&lt;SalesData[[#This Row],[Order Date]], SalesData[[#This Row],[Ship Date]], SalesData[[#This Row],[Order Date]])</f>
        <v>42939</v>
      </c>
      <c r="F1618" s="8">
        <f>IF(SalesData[[#This Row],[Ship Date]]&lt;SalesData[[#This Row],[Order Date]], SalesData[[#This Row],[Order Date]], SalesData[[#This Row],[Ship Date]])</f>
        <v>43442</v>
      </c>
      <c r="G1618" s="11">
        <f>SalesData[[#This Row],[Shipdate fixed]] - SalesData[[#This Row],[Orderdate fixed]]</f>
        <v>503</v>
      </c>
      <c r="H1618" s="11">
        <f>YEAR(SalesData[[#This Row],[Orderdate fixed]])</f>
        <v>2017</v>
      </c>
      <c r="I1618" s="11" t="str">
        <f>"Q"&amp;ROUNDUP(MONTH(SalesData[[#This Row],[Orderdate fixed]])/3,0)</f>
        <v>Q3</v>
      </c>
      <c r="J1618" s="8" t="str">
        <f>TEXT(SalesData[[#This Row],[Orderdate fixed]],"mmm")</f>
        <v>Jul</v>
      </c>
      <c r="K1618" t="s">
        <v>38</v>
      </c>
      <c r="L1618" t="s">
        <v>1853</v>
      </c>
      <c r="M1618" s="14" t="s">
        <v>1854</v>
      </c>
      <c r="N1618" t="s">
        <v>90</v>
      </c>
      <c r="O1618" t="s">
        <v>26</v>
      </c>
      <c r="P1618" t="s">
        <v>2837</v>
      </c>
      <c r="Q1618" t="s">
        <v>109</v>
      </c>
      <c r="R1618" s="5">
        <v>13440</v>
      </c>
      <c r="S1618" t="s">
        <v>62</v>
      </c>
      <c r="T1618" t="s">
        <v>75</v>
      </c>
      <c r="U1618" t="s">
        <v>31</v>
      </c>
      <c r="V1618" t="s">
        <v>53</v>
      </c>
      <c r="W1618" t="s">
        <v>1842</v>
      </c>
      <c r="X1618" s="9">
        <v>39.08</v>
      </c>
      <c r="Y1618">
        <v>4</v>
      </c>
      <c r="Z1618" s="12">
        <v>0</v>
      </c>
      <c r="AA1618" s="9">
        <v>14.4596</v>
      </c>
      <c r="AB1618" t="str">
        <f>IF(AND(SalesData[[#This Row],[Profit]]=0,SalesData[[#This Row],[Sales]]&gt;0),"Zero-Profit Order","OK")</f>
        <v>OK</v>
      </c>
      <c r="AC1618" s="9">
        <f>IFERROR(SalesData[[#This Row],[Profit]]/SalesData[[#This Row],[Sales]],0)</f>
        <v>0.37</v>
      </c>
      <c r="AE1618"/>
    </row>
    <row r="1619" spans="1:31" x14ac:dyDescent="0.25">
      <c r="A1619">
        <v>3916</v>
      </c>
      <c r="B1619" t="s">
        <v>2608</v>
      </c>
      <c r="C1619" s="2">
        <v>43449</v>
      </c>
      <c r="D1619" s="13">
        <v>42939</v>
      </c>
      <c r="E1619" s="8">
        <f>IF(SalesData[[#This Row],[Ship Date]]&lt;SalesData[[#This Row],[Order Date]], SalesData[[#This Row],[Ship Date]], SalesData[[#This Row],[Order Date]])</f>
        <v>42939</v>
      </c>
      <c r="F1619" s="8">
        <f>IF(SalesData[[#This Row],[Ship Date]]&lt;SalesData[[#This Row],[Order Date]], SalesData[[#This Row],[Order Date]], SalesData[[#This Row],[Ship Date]])</f>
        <v>43449</v>
      </c>
      <c r="G1619" s="11">
        <f>SalesData[[#This Row],[Shipdate fixed]] - SalesData[[#This Row],[Orderdate fixed]]</f>
        <v>510</v>
      </c>
      <c r="H1619" s="11">
        <f>YEAR(SalesData[[#This Row],[Orderdate fixed]])</f>
        <v>2017</v>
      </c>
      <c r="I1619" s="11" t="str">
        <f>"Q"&amp;ROUNDUP(MONTH(SalesData[[#This Row],[Orderdate fixed]])/3,0)</f>
        <v>Q3</v>
      </c>
      <c r="J1619" s="8" t="str">
        <f>TEXT(SalesData[[#This Row],[Orderdate fixed]],"mmm")</f>
        <v>Jul</v>
      </c>
      <c r="K1619" t="s">
        <v>38</v>
      </c>
      <c r="L1619" t="s">
        <v>2497</v>
      </c>
      <c r="M1619" s="14" t="s">
        <v>2498</v>
      </c>
      <c r="N1619" t="s">
        <v>25</v>
      </c>
      <c r="O1619" t="s">
        <v>26</v>
      </c>
      <c r="P1619" t="s">
        <v>500</v>
      </c>
      <c r="Q1619" t="s">
        <v>501</v>
      </c>
      <c r="R1619" s="5">
        <v>85023</v>
      </c>
      <c r="S1619" t="s">
        <v>51</v>
      </c>
      <c r="T1619" t="s">
        <v>94</v>
      </c>
      <c r="U1619" t="s">
        <v>31</v>
      </c>
      <c r="V1619" t="s">
        <v>35</v>
      </c>
      <c r="W1619" t="s">
        <v>95</v>
      </c>
      <c r="X1619" s="9">
        <v>161.56800000000001</v>
      </c>
      <c r="Y1619">
        <v>2</v>
      </c>
      <c r="Z1619" s="12">
        <v>0.2</v>
      </c>
      <c r="AA1619" s="9">
        <v>10.098000000000001</v>
      </c>
      <c r="AB1619" t="str">
        <f>IF(AND(SalesData[[#This Row],[Profit]]=0,SalesData[[#This Row],[Sales]]&gt;0),"Zero-Profit Order","OK")</f>
        <v>OK</v>
      </c>
      <c r="AC1619" s="9">
        <f>IFERROR(SalesData[[#This Row],[Profit]]/SalesData[[#This Row],[Sales]],0)</f>
        <v>6.25E-2</v>
      </c>
      <c r="AE1619"/>
    </row>
    <row r="1620" spans="1:31" x14ac:dyDescent="0.25">
      <c r="A1620">
        <v>158</v>
      </c>
      <c r="B1620" t="s">
        <v>223</v>
      </c>
      <c r="C1620" s="2">
        <v>41645</v>
      </c>
      <c r="D1620" s="13">
        <v>41793</v>
      </c>
      <c r="E1620" s="8">
        <f>IF(SalesData[[#This Row],[Ship Date]]&lt;SalesData[[#This Row],[Order Date]], SalesData[[#This Row],[Ship Date]], SalesData[[#This Row],[Order Date]])</f>
        <v>41645</v>
      </c>
      <c r="F1620" s="8">
        <f>IF(SalesData[[#This Row],[Ship Date]]&lt;SalesData[[#This Row],[Order Date]], SalesData[[#This Row],[Order Date]], SalesData[[#This Row],[Ship Date]])</f>
        <v>41793</v>
      </c>
      <c r="G1620" s="11">
        <f>SalesData[[#This Row],[Shipdate fixed]] - SalesData[[#This Row],[Orderdate fixed]]</f>
        <v>148</v>
      </c>
      <c r="H1620" s="11">
        <f>YEAR(SalesData[[#This Row],[Orderdate fixed]])</f>
        <v>2014</v>
      </c>
      <c r="I1620" s="11" t="str">
        <f>"Q"&amp;ROUNDUP(MONTH(SalesData[[#This Row],[Orderdate fixed]])/3,0)</f>
        <v>Q1</v>
      </c>
      <c r="J1620" s="8" t="str">
        <f>TEXT(SalesData[[#This Row],[Orderdate fixed]],"mmm")</f>
        <v>Jan</v>
      </c>
      <c r="K1620" t="s">
        <v>22</v>
      </c>
      <c r="L1620" t="s">
        <v>224</v>
      </c>
      <c r="M1620" s="14" t="s">
        <v>225</v>
      </c>
      <c r="N1620" t="s">
        <v>25</v>
      </c>
      <c r="O1620" t="s">
        <v>26</v>
      </c>
      <c r="P1620" t="s">
        <v>176</v>
      </c>
      <c r="Q1620" t="s">
        <v>177</v>
      </c>
      <c r="R1620" s="5">
        <v>98115</v>
      </c>
      <c r="S1620" t="s">
        <v>51</v>
      </c>
      <c r="T1620" t="s">
        <v>190</v>
      </c>
      <c r="U1620" t="s">
        <v>31</v>
      </c>
      <c r="V1620" t="s">
        <v>35</v>
      </c>
      <c r="W1620" t="s">
        <v>191</v>
      </c>
      <c r="X1620" s="9">
        <v>457.56799999999998</v>
      </c>
      <c r="Y1620">
        <v>2</v>
      </c>
      <c r="Z1620" s="12">
        <v>0.2</v>
      </c>
      <c r="AA1620" s="9">
        <v>51.476399999999998</v>
      </c>
      <c r="AB1620" t="str">
        <f>IF(AND(SalesData[[#This Row],[Profit]]=0,SalesData[[#This Row],[Sales]]&gt;0),"Zero-Profit Order","OK")</f>
        <v>OK</v>
      </c>
      <c r="AC1620" s="9">
        <f>IFERROR(SalesData[[#This Row],[Profit]]/SalesData[[#This Row],[Sales]],0)</f>
        <v>0.1125</v>
      </c>
      <c r="AE1620"/>
    </row>
    <row r="1621" spans="1:31" x14ac:dyDescent="0.25">
      <c r="A1621">
        <v>5996</v>
      </c>
      <c r="B1621" t="s">
        <v>3321</v>
      </c>
      <c r="C1621" s="2">
        <v>42188</v>
      </c>
      <c r="D1621" s="13">
        <v>42686</v>
      </c>
      <c r="E1621" s="8">
        <f>IF(SalesData[[#This Row],[Ship Date]]&lt;SalesData[[#This Row],[Order Date]], SalesData[[#This Row],[Ship Date]], SalesData[[#This Row],[Order Date]])</f>
        <v>42188</v>
      </c>
      <c r="F1621" s="8">
        <f>IF(SalesData[[#This Row],[Ship Date]]&lt;SalesData[[#This Row],[Order Date]], SalesData[[#This Row],[Order Date]], SalesData[[#This Row],[Ship Date]])</f>
        <v>42686</v>
      </c>
      <c r="G1621" s="11">
        <f>SalesData[[#This Row],[Shipdate fixed]] - SalesData[[#This Row],[Orderdate fixed]]</f>
        <v>498</v>
      </c>
      <c r="H1621" s="11">
        <f>YEAR(SalesData[[#This Row],[Orderdate fixed]])</f>
        <v>2015</v>
      </c>
      <c r="I1621" s="11" t="str">
        <f>"Q"&amp;ROUNDUP(MONTH(SalesData[[#This Row],[Orderdate fixed]])/3,0)</f>
        <v>Q3</v>
      </c>
      <c r="J1621" s="8" t="str">
        <f>TEXT(SalesData[[#This Row],[Orderdate fixed]],"mmm")</f>
        <v>Jul</v>
      </c>
      <c r="K1621" t="s">
        <v>407</v>
      </c>
      <c r="L1621" t="s">
        <v>1019</v>
      </c>
      <c r="M1621" s="14" t="s">
        <v>1020</v>
      </c>
      <c r="N1621" t="s">
        <v>81</v>
      </c>
      <c r="O1621" t="s">
        <v>26</v>
      </c>
      <c r="P1621" t="s">
        <v>329</v>
      </c>
      <c r="Q1621" t="s">
        <v>215</v>
      </c>
      <c r="R1621" s="5">
        <v>43229</v>
      </c>
      <c r="S1621" t="s">
        <v>62</v>
      </c>
      <c r="T1621" t="s">
        <v>2559</v>
      </c>
      <c r="U1621" t="s">
        <v>31</v>
      </c>
      <c r="V1621" t="s">
        <v>35</v>
      </c>
      <c r="W1621" t="s">
        <v>2560</v>
      </c>
      <c r="X1621" s="9">
        <v>458.43</v>
      </c>
      <c r="Y1621">
        <v>5</v>
      </c>
      <c r="Z1621" s="12">
        <v>0.3</v>
      </c>
      <c r="AA1621" s="9">
        <v>-137.529</v>
      </c>
      <c r="AB1621" t="str">
        <f>IF(AND(SalesData[[#This Row],[Profit]]=0,SalesData[[#This Row],[Sales]]&gt;0),"Zero-Profit Order","OK")</f>
        <v>OK</v>
      </c>
      <c r="AC1621" s="9">
        <f>IFERROR(SalesData[[#This Row],[Profit]]/SalesData[[#This Row],[Sales]],0)</f>
        <v>-0.3</v>
      </c>
      <c r="AE1621"/>
    </row>
    <row r="1622" spans="1:31" x14ac:dyDescent="0.25">
      <c r="A1622">
        <v>7044</v>
      </c>
      <c r="B1622" t="s">
        <v>3626</v>
      </c>
      <c r="C1622" s="2">
        <v>43451</v>
      </c>
      <c r="D1622" s="13">
        <v>42939</v>
      </c>
      <c r="E1622" s="8">
        <f>IF(SalesData[[#This Row],[Ship Date]]&lt;SalesData[[#This Row],[Order Date]], SalesData[[#This Row],[Ship Date]], SalesData[[#This Row],[Order Date]])</f>
        <v>42939</v>
      </c>
      <c r="F1622" s="8">
        <f>IF(SalesData[[#This Row],[Ship Date]]&lt;SalesData[[#This Row],[Order Date]], SalesData[[#This Row],[Order Date]], SalesData[[#This Row],[Ship Date]])</f>
        <v>43451</v>
      </c>
      <c r="G1622" s="11">
        <f>SalesData[[#This Row],[Shipdate fixed]] - SalesData[[#This Row],[Orderdate fixed]]</f>
        <v>512</v>
      </c>
      <c r="H1622" s="11">
        <f>YEAR(SalesData[[#This Row],[Orderdate fixed]])</f>
        <v>2017</v>
      </c>
      <c r="I1622" s="11" t="str">
        <f>"Q"&amp;ROUNDUP(MONTH(SalesData[[#This Row],[Orderdate fixed]])/3,0)</f>
        <v>Q3</v>
      </c>
      <c r="J1622" s="8" t="str">
        <f>TEXT(SalesData[[#This Row],[Orderdate fixed]],"mmm")</f>
        <v>Jul</v>
      </c>
      <c r="K1622" t="s">
        <v>38</v>
      </c>
      <c r="L1622" t="s">
        <v>720</v>
      </c>
      <c r="M1622" s="14" t="s">
        <v>721</v>
      </c>
      <c r="N1622" t="s">
        <v>25</v>
      </c>
      <c r="O1622" t="s">
        <v>26</v>
      </c>
      <c r="P1622" t="s">
        <v>60</v>
      </c>
      <c r="Q1622" t="s">
        <v>61</v>
      </c>
      <c r="R1622" s="5">
        <v>19134</v>
      </c>
      <c r="S1622" t="s">
        <v>62</v>
      </c>
      <c r="T1622" t="s">
        <v>571</v>
      </c>
      <c r="U1622" t="s">
        <v>31</v>
      </c>
      <c r="V1622" t="s">
        <v>35</v>
      </c>
      <c r="W1622" t="s">
        <v>572</v>
      </c>
      <c r="X1622" s="9">
        <v>198.744</v>
      </c>
      <c r="Y1622">
        <v>4</v>
      </c>
      <c r="Z1622" s="12">
        <v>0.3</v>
      </c>
      <c r="AA1622" s="9">
        <v>-14.196</v>
      </c>
      <c r="AB1622" t="str">
        <f>IF(AND(SalesData[[#This Row],[Profit]]=0,SalesData[[#This Row],[Sales]]&gt;0),"Zero-Profit Order","OK")</f>
        <v>OK</v>
      </c>
      <c r="AC1622" s="9">
        <f>IFERROR(SalesData[[#This Row],[Profit]]/SalesData[[#This Row],[Sales]],0)</f>
        <v>-7.1428571428571425E-2</v>
      </c>
      <c r="AE1622"/>
    </row>
    <row r="1623" spans="1:31" x14ac:dyDescent="0.25">
      <c r="A1623">
        <v>9830</v>
      </c>
      <c r="B1623" t="s">
        <v>4347</v>
      </c>
      <c r="C1623" s="2">
        <v>43435</v>
      </c>
      <c r="D1623" s="13">
        <v>42939</v>
      </c>
      <c r="E1623" s="8">
        <f>IF(SalesData[[#This Row],[Ship Date]]&lt;SalesData[[#This Row],[Order Date]], SalesData[[#This Row],[Ship Date]], SalesData[[#This Row],[Order Date]])</f>
        <v>42939</v>
      </c>
      <c r="F1623" s="8">
        <f>IF(SalesData[[#This Row],[Ship Date]]&lt;SalesData[[#This Row],[Order Date]], SalesData[[#This Row],[Order Date]], SalesData[[#This Row],[Ship Date]])</f>
        <v>43435</v>
      </c>
      <c r="G1623" s="11">
        <f>SalesData[[#This Row],[Shipdate fixed]] - SalesData[[#This Row],[Orderdate fixed]]</f>
        <v>496</v>
      </c>
      <c r="H1623" s="11">
        <f>YEAR(SalesData[[#This Row],[Orderdate fixed]])</f>
        <v>2017</v>
      </c>
      <c r="I1623" s="11" t="str">
        <f>"Q"&amp;ROUNDUP(MONTH(SalesData[[#This Row],[Orderdate fixed]])/3,0)</f>
        <v>Q3</v>
      </c>
      <c r="J1623" s="8" t="str">
        <f>TEXT(SalesData[[#This Row],[Orderdate fixed]],"mmm")</f>
        <v>Jul</v>
      </c>
      <c r="K1623" t="s">
        <v>38</v>
      </c>
      <c r="L1623" t="s">
        <v>456</v>
      </c>
      <c r="M1623" s="14" t="s">
        <v>457</v>
      </c>
      <c r="N1623" t="s">
        <v>25</v>
      </c>
      <c r="O1623" t="s">
        <v>26</v>
      </c>
      <c r="P1623" t="s">
        <v>1508</v>
      </c>
      <c r="Q1623" t="s">
        <v>1017</v>
      </c>
      <c r="R1623" s="5">
        <v>28205</v>
      </c>
      <c r="S1623" t="s">
        <v>29</v>
      </c>
      <c r="T1623" t="s">
        <v>94</v>
      </c>
      <c r="U1623" t="s">
        <v>31</v>
      </c>
      <c r="V1623" t="s">
        <v>35</v>
      </c>
      <c r="W1623" t="s">
        <v>95</v>
      </c>
      <c r="X1623" s="9">
        <v>242.352</v>
      </c>
      <c r="Y1623">
        <v>3</v>
      </c>
      <c r="Z1623" s="12">
        <v>0.2</v>
      </c>
      <c r="AA1623" s="9">
        <v>15.147</v>
      </c>
      <c r="AB1623" t="str">
        <f>IF(AND(SalesData[[#This Row],[Profit]]=0,SalesData[[#This Row],[Sales]]&gt;0),"Zero-Profit Order","OK")</f>
        <v>OK</v>
      </c>
      <c r="AC1623" s="9">
        <f>IFERROR(SalesData[[#This Row],[Profit]]/SalesData[[#This Row],[Sales]],0)</f>
        <v>6.25E-2</v>
      </c>
      <c r="AE1623"/>
    </row>
    <row r="1624" spans="1:31" x14ac:dyDescent="0.25">
      <c r="A1624">
        <v>3919</v>
      </c>
      <c r="B1624" t="s">
        <v>2608</v>
      </c>
      <c r="C1624" s="2">
        <v>43450</v>
      </c>
      <c r="D1624" s="13">
        <v>42939</v>
      </c>
      <c r="E1624" s="8">
        <f>IF(SalesData[[#This Row],[Ship Date]]&lt;SalesData[[#This Row],[Order Date]], SalesData[[#This Row],[Ship Date]], SalesData[[#This Row],[Order Date]])</f>
        <v>42939</v>
      </c>
      <c r="F1624" s="8">
        <f>IF(SalesData[[#This Row],[Ship Date]]&lt;SalesData[[#This Row],[Order Date]], SalesData[[#This Row],[Order Date]], SalesData[[#This Row],[Ship Date]])</f>
        <v>43450</v>
      </c>
      <c r="G1624" s="11">
        <f>SalesData[[#This Row],[Shipdate fixed]] - SalesData[[#This Row],[Orderdate fixed]]</f>
        <v>511</v>
      </c>
      <c r="H1624" s="11">
        <f>YEAR(SalesData[[#This Row],[Orderdate fixed]])</f>
        <v>2017</v>
      </c>
      <c r="I1624" s="11" t="str">
        <f>"Q"&amp;ROUNDUP(MONTH(SalesData[[#This Row],[Orderdate fixed]])/3,0)</f>
        <v>Q3</v>
      </c>
      <c r="J1624" s="8" t="str">
        <f>TEXT(SalesData[[#This Row],[Orderdate fixed]],"mmm")</f>
        <v>Jul</v>
      </c>
      <c r="K1624" t="s">
        <v>38</v>
      </c>
      <c r="L1624" t="s">
        <v>2497</v>
      </c>
      <c r="M1624" s="14" t="s">
        <v>2498</v>
      </c>
      <c r="N1624" t="s">
        <v>25</v>
      </c>
      <c r="O1624" t="s">
        <v>26</v>
      </c>
      <c r="P1624" t="s">
        <v>500</v>
      </c>
      <c r="Q1624" t="s">
        <v>501</v>
      </c>
      <c r="R1624" s="5">
        <v>85023</v>
      </c>
      <c r="S1624" t="s">
        <v>51</v>
      </c>
      <c r="T1624" t="s">
        <v>129</v>
      </c>
      <c r="U1624" t="s">
        <v>31</v>
      </c>
      <c r="V1624" t="s">
        <v>35</v>
      </c>
      <c r="W1624" t="s">
        <v>130</v>
      </c>
      <c r="X1624" s="9">
        <v>311.976</v>
      </c>
      <c r="Y1624">
        <v>3</v>
      </c>
      <c r="Z1624" s="12">
        <v>0.2</v>
      </c>
      <c r="AA1624" s="9">
        <v>-42.896700000000003</v>
      </c>
      <c r="AB1624" t="str">
        <f>IF(AND(SalesData[[#This Row],[Profit]]=0,SalesData[[#This Row],[Sales]]&gt;0),"Zero-Profit Order","OK")</f>
        <v>OK</v>
      </c>
      <c r="AC1624" s="9">
        <f>IFERROR(SalesData[[#This Row],[Profit]]/SalesData[[#This Row],[Sales]],0)</f>
        <v>-0.13750000000000001</v>
      </c>
      <c r="AE1624"/>
    </row>
    <row r="1625" spans="1:31" x14ac:dyDescent="0.25">
      <c r="A1625">
        <v>3915</v>
      </c>
      <c r="B1625" t="s">
        <v>2608</v>
      </c>
      <c r="C1625" s="2">
        <v>43448</v>
      </c>
      <c r="D1625" s="13">
        <v>42939</v>
      </c>
      <c r="E1625" s="8">
        <f>IF(SalesData[[#This Row],[Ship Date]]&lt;SalesData[[#This Row],[Order Date]], SalesData[[#This Row],[Ship Date]], SalesData[[#This Row],[Order Date]])</f>
        <v>42939</v>
      </c>
      <c r="F1625" s="8">
        <f>IF(SalesData[[#This Row],[Ship Date]]&lt;SalesData[[#This Row],[Order Date]], SalesData[[#This Row],[Order Date]], SalesData[[#This Row],[Ship Date]])</f>
        <v>43448</v>
      </c>
      <c r="G1625" s="11">
        <f>SalesData[[#This Row],[Shipdate fixed]] - SalesData[[#This Row],[Orderdate fixed]]</f>
        <v>509</v>
      </c>
      <c r="H1625" s="11">
        <f>YEAR(SalesData[[#This Row],[Orderdate fixed]])</f>
        <v>2017</v>
      </c>
      <c r="I1625" s="11" t="str">
        <f>"Q"&amp;ROUNDUP(MONTH(SalesData[[#This Row],[Orderdate fixed]])/3,0)</f>
        <v>Q3</v>
      </c>
      <c r="J1625" s="8" t="str">
        <f>TEXT(SalesData[[#This Row],[Orderdate fixed]],"mmm")</f>
        <v>Jul</v>
      </c>
      <c r="K1625" t="s">
        <v>38</v>
      </c>
      <c r="L1625" t="s">
        <v>2497</v>
      </c>
      <c r="M1625" s="14" t="s">
        <v>2498</v>
      </c>
      <c r="N1625" t="s">
        <v>25</v>
      </c>
      <c r="O1625" t="s">
        <v>26</v>
      </c>
      <c r="P1625" t="s">
        <v>500</v>
      </c>
      <c r="Q1625" t="s">
        <v>501</v>
      </c>
      <c r="R1625" s="5">
        <v>85023</v>
      </c>
      <c r="S1625" t="s">
        <v>51</v>
      </c>
      <c r="T1625" t="s">
        <v>1058</v>
      </c>
      <c r="U1625" t="s">
        <v>31</v>
      </c>
      <c r="V1625" t="s">
        <v>44</v>
      </c>
      <c r="W1625" t="s">
        <v>1059</v>
      </c>
      <c r="X1625" s="9">
        <v>801.6</v>
      </c>
      <c r="Y1625">
        <v>5</v>
      </c>
      <c r="Z1625" s="12">
        <v>0.5</v>
      </c>
      <c r="AA1625" s="9">
        <v>-448.89600000000002</v>
      </c>
      <c r="AB1625" t="str">
        <f>IF(AND(SalesData[[#This Row],[Profit]]=0,SalesData[[#This Row],[Sales]]&gt;0),"Zero-Profit Order","OK")</f>
        <v>OK</v>
      </c>
      <c r="AC1625" s="9">
        <f>IFERROR(SalesData[[#This Row],[Profit]]/SalesData[[#This Row],[Sales]],0)</f>
        <v>-0.56000000000000005</v>
      </c>
      <c r="AE1625"/>
    </row>
    <row r="1626" spans="1:31" x14ac:dyDescent="0.25">
      <c r="A1626">
        <v>3077</v>
      </c>
      <c r="B1626" t="s">
        <v>2275</v>
      </c>
      <c r="C1626" s="2">
        <v>43456</v>
      </c>
      <c r="D1626" s="13">
        <v>41844</v>
      </c>
      <c r="E1626" s="8">
        <f>IF(SalesData[[#This Row],[Ship Date]]&lt;SalesData[[#This Row],[Order Date]], SalesData[[#This Row],[Ship Date]], SalesData[[#This Row],[Order Date]])</f>
        <v>41844</v>
      </c>
      <c r="F1626" s="8">
        <f>IF(SalesData[[#This Row],[Ship Date]]&lt;SalesData[[#This Row],[Order Date]], SalesData[[#This Row],[Order Date]], SalesData[[#This Row],[Ship Date]])</f>
        <v>43456</v>
      </c>
      <c r="G1626" s="11">
        <f>SalesData[[#This Row],[Shipdate fixed]] - SalesData[[#This Row],[Orderdate fixed]]</f>
        <v>1612</v>
      </c>
      <c r="H1626" s="11">
        <f>YEAR(SalesData[[#This Row],[Orderdate fixed]])</f>
        <v>2014</v>
      </c>
      <c r="I1626" s="11" t="str">
        <f>"Q"&amp;ROUNDUP(MONTH(SalesData[[#This Row],[Orderdate fixed]])/3,0)</f>
        <v>Q3</v>
      </c>
      <c r="J1626" s="8" t="str">
        <f>TEXT(SalesData[[#This Row],[Orderdate fixed]],"mmm")</f>
        <v>Jul</v>
      </c>
      <c r="K1626" t="s">
        <v>38</v>
      </c>
      <c r="L1626" t="s">
        <v>2276</v>
      </c>
      <c r="M1626" s="14" t="s">
        <v>2277</v>
      </c>
      <c r="N1626" t="s">
        <v>90</v>
      </c>
      <c r="O1626" t="s">
        <v>26</v>
      </c>
      <c r="P1626" t="s">
        <v>1720</v>
      </c>
      <c r="Q1626" t="s">
        <v>83</v>
      </c>
      <c r="R1626" s="5">
        <v>75217</v>
      </c>
      <c r="S1626" t="s">
        <v>84</v>
      </c>
      <c r="T1626" t="s">
        <v>1128</v>
      </c>
      <c r="U1626" t="s">
        <v>31</v>
      </c>
      <c r="V1626" t="s">
        <v>53</v>
      </c>
      <c r="W1626" t="s">
        <v>1129</v>
      </c>
      <c r="X1626" s="9">
        <v>16.739999999999998</v>
      </c>
      <c r="Y1626">
        <v>5</v>
      </c>
      <c r="Z1626" s="12">
        <v>0.6</v>
      </c>
      <c r="AA1626" s="9">
        <v>-14.228999999999999</v>
      </c>
      <c r="AB1626" t="str">
        <f>IF(AND(SalesData[[#This Row],[Profit]]=0,SalesData[[#This Row],[Sales]]&gt;0),"Zero-Profit Order","OK")</f>
        <v>OK</v>
      </c>
      <c r="AC1626" s="9">
        <f>IFERROR(SalesData[[#This Row],[Profit]]/SalesData[[#This Row],[Sales]],0)</f>
        <v>-0.85</v>
      </c>
      <c r="AE1626"/>
    </row>
    <row r="1627" spans="1:31" x14ac:dyDescent="0.25">
      <c r="A1627">
        <v>9898</v>
      </c>
      <c r="B1627" t="s">
        <v>4362</v>
      </c>
      <c r="C1627" s="2">
        <v>42106</v>
      </c>
      <c r="D1627" s="13">
        <v>42649</v>
      </c>
      <c r="E1627" s="8">
        <f>IF(SalesData[[#This Row],[Ship Date]]&lt;SalesData[[#This Row],[Order Date]], SalesData[[#This Row],[Ship Date]], SalesData[[#This Row],[Order Date]])</f>
        <v>42106</v>
      </c>
      <c r="F1627" s="8">
        <f>IF(SalesData[[#This Row],[Ship Date]]&lt;SalesData[[#This Row],[Order Date]], SalesData[[#This Row],[Order Date]], SalesData[[#This Row],[Ship Date]])</f>
        <v>42649</v>
      </c>
      <c r="G1627" s="11">
        <f>SalesData[[#This Row],[Shipdate fixed]] - SalesData[[#This Row],[Orderdate fixed]]</f>
        <v>543</v>
      </c>
      <c r="H1627" s="11">
        <f>YEAR(SalesData[[#This Row],[Orderdate fixed]])</f>
        <v>2015</v>
      </c>
      <c r="I1627" s="11" t="str">
        <f>"Q"&amp;ROUNDUP(MONTH(SalesData[[#This Row],[Orderdate fixed]])/3,0)</f>
        <v>Q2</v>
      </c>
      <c r="J1627" s="8" t="str">
        <f>TEXT(SalesData[[#This Row],[Orderdate fixed]],"mmm")</f>
        <v>Apr</v>
      </c>
      <c r="K1627" t="s">
        <v>38</v>
      </c>
      <c r="L1627" t="s">
        <v>3966</v>
      </c>
      <c r="M1627" s="14" t="s">
        <v>3967</v>
      </c>
      <c r="N1627" t="s">
        <v>25</v>
      </c>
      <c r="O1627" t="s">
        <v>26</v>
      </c>
      <c r="P1627" t="s">
        <v>1561</v>
      </c>
      <c r="Q1627" t="s">
        <v>215</v>
      </c>
      <c r="R1627" s="5">
        <v>45014</v>
      </c>
      <c r="S1627" t="s">
        <v>62</v>
      </c>
      <c r="T1627" t="s">
        <v>771</v>
      </c>
      <c r="U1627" t="s">
        <v>31</v>
      </c>
      <c r="V1627" t="s">
        <v>53</v>
      </c>
      <c r="W1627" t="s">
        <v>772</v>
      </c>
      <c r="X1627" s="9">
        <v>466.32</v>
      </c>
      <c r="Y1627">
        <v>3</v>
      </c>
      <c r="Z1627" s="12">
        <v>0.2</v>
      </c>
      <c r="AA1627" s="9">
        <v>34.973999999999997</v>
      </c>
      <c r="AB1627" t="str">
        <f>IF(AND(SalesData[[#This Row],[Profit]]=0,SalesData[[#This Row],[Sales]]&gt;0),"Zero-Profit Order","OK")</f>
        <v>OK</v>
      </c>
      <c r="AC1627" s="9">
        <f>IFERROR(SalesData[[#This Row],[Profit]]/SalesData[[#This Row],[Sales]],0)</f>
        <v>7.4999999999999997E-2</v>
      </c>
      <c r="AE1627"/>
    </row>
    <row r="1628" spans="1:31" x14ac:dyDescent="0.25">
      <c r="A1628">
        <v>3355</v>
      </c>
      <c r="B1628" t="s">
        <v>2383</v>
      </c>
      <c r="C1628" s="2">
        <v>43452</v>
      </c>
      <c r="D1628" s="13">
        <v>41844</v>
      </c>
      <c r="E1628" s="8">
        <f>IF(SalesData[[#This Row],[Ship Date]]&lt;SalesData[[#This Row],[Order Date]], SalesData[[#This Row],[Ship Date]], SalesData[[#This Row],[Order Date]])</f>
        <v>41844</v>
      </c>
      <c r="F1628" s="8">
        <f>IF(SalesData[[#This Row],[Ship Date]]&lt;SalesData[[#This Row],[Order Date]], SalesData[[#This Row],[Order Date]], SalesData[[#This Row],[Ship Date]])</f>
        <v>43452</v>
      </c>
      <c r="G1628" s="11">
        <f>SalesData[[#This Row],[Shipdate fixed]] - SalesData[[#This Row],[Orderdate fixed]]</f>
        <v>1608</v>
      </c>
      <c r="H1628" s="11">
        <f>YEAR(SalesData[[#This Row],[Orderdate fixed]])</f>
        <v>2014</v>
      </c>
      <c r="I1628" s="11" t="str">
        <f>"Q"&amp;ROUNDUP(MONTH(SalesData[[#This Row],[Orderdate fixed]])/3,0)</f>
        <v>Q3</v>
      </c>
      <c r="J1628" s="8" t="str">
        <f>TEXT(SalesData[[#This Row],[Orderdate fixed]],"mmm")</f>
        <v>Jul</v>
      </c>
      <c r="K1628" t="s">
        <v>38</v>
      </c>
      <c r="L1628" t="s">
        <v>2384</v>
      </c>
      <c r="M1628" s="14" t="s">
        <v>2385</v>
      </c>
      <c r="N1628" t="s">
        <v>81</v>
      </c>
      <c r="O1628" t="s">
        <v>26</v>
      </c>
      <c r="P1628" t="s">
        <v>2386</v>
      </c>
      <c r="Q1628" t="s">
        <v>411</v>
      </c>
      <c r="R1628" s="5">
        <v>6010</v>
      </c>
      <c r="S1628" t="s">
        <v>62</v>
      </c>
      <c r="T1628" t="s">
        <v>2387</v>
      </c>
      <c r="U1628" t="s">
        <v>31</v>
      </c>
      <c r="V1628" t="s">
        <v>44</v>
      </c>
      <c r="W1628" t="s">
        <v>2388</v>
      </c>
      <c r="X1628" s="9">
        <v>70.56</v>
      </c>
      <c r="Y1628">
        <v>1</v>
      </c>
      <c r="Z1628" s="12">
        <v>0.3</v>
      </c>
      <c r="AA1628" s="9">
        <v>-4.032</v>
      </c>
      <c r="AB1628" t="str">
        <f>IF(AND(SalesData[[#This Row],[Profit]]=0,SalesData[[#This Row],[Sales]]&gt;0),"Zero-Profit Order","OK")</f>
        <v>OK</v>
      </c>
      <c r="AC1628" s="9">
        <f>IFERROR(SalesData[[#This Row],[Profit]]/SalesData[[#This Row],[Sales]],0)</f>
        <v>-5.7142857142857141E-2</v>
      </c>
      <c r="AE1628"/>
    </row>
    <row r="1629" spans="1:31" x14ac:dyDescent="0.25">
      <c r="A1629">
        <v>7170</v>
      </c>
      <c r="B1629" t="s">
        <v>3647</v>
      </c>
      <c r="C1629" s="2">
        <v>43473</v>
      </c>
      <c r="D1629" s="13">
        <v>41844</v>
      </c>
      <c r="E1629" s="8">
        <f>IF(SalesData[[#This Row],[Ship Date]]&lt;SalesData[[#This Row],[Order Date]], SalesData[[#This Row],[Ship Date]], SalesData[[#This Row],[Order Date]])</f>
        <v>41844</v>
      </c>
      <c r="F1629" s="8">
        <f>IF(SalesData[[#This Row],[Ship Date]]&lt;SalesData[[#This Row],[Order Date]], SalesData[[#This Row],[Order Date]], SalesData[[#This Row],[Ship Date]])</f>
        <v>43473</v>
      </c>
      <c r="G1629" s="11">
        <f>SalesData[[#This Row],[Shipdate fixed]] - SalesData[[#This Row],[Orderdate fixed]]</f>
        <v>1629</v>
      </c>
      <c r="H1629" s="11">
        <f>YEAR(SalesData[[#This Row],[Orderdate fixed]])</f>
        <v>2014</v>
      </c>
      <c r="I1629" s="11" t="str">
        <f>"Q"&amp;ROUNDUP(MONTH(SalesData[[#This Row],[Orderdate fixed]])/3,0)</f>
        <v>Q3</v>
      </c>
      <c r="J1629" s="8" t="str">
        <f>TEXT(SalesData[[#This Row],[Orderdate fixed]],"mmm")</f>
        <v>Jul</v>
      </c>
      <c r="K1629" t="s">
        <v>22</v>
      </c>
      <c r="L1629" t="s">
        <v>694</v>
      </c>
      <c r="M1629" s="14" t="s">
        <v>695</v>
      </c>
      <c r="N1629" t="s">
        <v>25</v>
      </c>
      <c r="O1629" t="s">
        <v>26</v>
      </c>
      <c r="P1629" t="s">
        <v>310</v>
      </c>
      <c r="Q1629" t="s">
        <v>50</v>
      </c>
      <c r="R1629" s="5">
        <v>94122</v>
      </c>
      <c r="S1629" t="s">
        <v>51</v>
      </c>
      <c r="T1629" t="s">
        <v>1548</v>
      </c>
      <c r="U1629" t="s">
        <v>31</v>
      </c>
      <c r="V1629" t="s">
        <v>44</v>
      </c>
      <c r="W1629" t="s">
        <v>1549</v>
      </c>
      <c r="X1629" s="9">
        <v>170.352</v>
      </c>
      <c r="Y1629">
        <v>3</v>
      </c>
      <c r="Z1629" s="12">
        <v>0.2</v>
      </c>
      <c r="AA1629" s="9">
        <v>19.1646</v>
      </c>
      <c r="AB1629" t="str">
        <f>IF(AND(SalesData[[#This Row],[Profit]]=0,SalesData[[#This Row],[Sales]]&gt;0),"Zero-Profit Order","OK")</f>
        <v>OK</v>
      </c>
      <c r="AC1629" s="9">
        <f>IFERROR(SalesData[[#This Row],[Profit]]/SalesData[[#This Row],[Sales]],0)</f>
        <v>0.1125</v>
      </c>
      <c r="AE1629"/>
    </row>
    <row r="1630" spans="1:31" x14ac:dyDescent="0.25">
      <c r="A1630">
        <v>8968</v>
      </c>
      <c r="B1630" t="s">
        <v>4139</v>
      </c>
      <c r="C1630" s="2">
        <v>42039</v>
      </c>
      <c r="D1630" s="13">
        <v>42562</v>
      </c>
      <c r="E1630" s="8">
        <f>IF(SalesData[[#This Row],[Ship Date]]&lt;SalesData[[#This Row],[Order Date]], SalesData[[#This Row],[Ship Date]], SalesData[[#This Row],[Order Date]])</f>
        <v>42039</v>
      </c>
      <c r="F1630" s="8">
        <f>IF(SalesData[[#This Row],[Ship Date]]&lt;SalesData[[#This Row],[Order Date]], SalesData[[#This Row],[Order Date]], SalesData[[#This Row],[Ship Date]])</f>
        <v>42562</v>
      </c>
      <c r="G1630" s="11">
        <f>SalesData[[#This Row],[Shipdate fixed]] - SalesData[[#This Row],[Orderdate fixed]]</f>
        <v>523</v>
      </c>
      <c r="H1630" s="11">
        <f>YEAR(SalesData[[#This Row],[Orderdate fixed]])</f>
        <v>2015</v>
      </c>
      <c r="I1630" s="11" t="str">
        <f>"Q"&amp;ROUNDUP(MONTH(SalesData[[#This Row],[Orderdate fixed]])/3,0)</f>
        <v>Q1</v>
      </c>
      <c r="J1630" s="8" t="str">
        <f>TEXT(SalesData[[#This Row],[Orderdate fixed]],"mmm")</f>
        <v>Feb</v>
      </c>
      <c r="K1630" t="s">
        <v>38</v>
      </c>
      <c r="L1630" t="s">
        <v>2062</v>
      </c>
      <c r="M1630" s="14" t="s">
        <v>2063</v>
      </c>
      <c r="N1630" t="s">
        <v>90</v>
      </c>
      <c r="O1630" t="s">
        <v>26</v>
      </c>
      <c r="P1630" t="s">
        <v>60</v>
      </c>
      <c r="Q1630" t="s">
        <v>61</v>
      </c>
      <c r="R1630" s="5">
        <v>19120</v>
      </c>
      <c r="S1630" t="s">
        <v>62</v>
      </c>
      <c r="T1630" t="s">
        <v>447</v>
      </c>
      <c r="U1630" t="s">
        <v>31</v>
      </c>
      <c r="V1630" t="s">
        <v>35</v>
      </c>
      <c r="W1630" t="s">
        <v>448</v>
      </c>
      <c r="X1630" s="9">
        <v>470.15499999999997</v>
      </c>
      <c r="Y1630">
        <v>7</v>
      </c>
      <c r="Z1630" s="12">
        <v>0.3</v>
      </c>
      <c r="AA1630" s="9">
        <v>-13.433</v>
      </c>
      <c r="AB1630" t="str">
        <f>IF(AND(SalesData[[#This Row],[Profit]]=0,SalesData[[#This Row],[Sales]]&gt;0),"Zero-Profit Order","OK")</f>
        <v>OK</v>
      </c>
      <c r="AC1630" s="9">
        <f>IFERROR(SalesData[[#This Row],[Profit]]/SalesData[[#This Row],[Sales]],0)</f>
        <v>-2.8571428571428574E-2</v>
      </c>
      <c r="AE1630"/>
    </row>
    <row r="1631" spans="1:31" x14ac:dyDescent="0.25">
      <c r="A1631">
        <v>7168</v>
      </c>
      <c r="B1631" t="s">
        <v>3647</v>
      </c>
      <c r="C1631" s="2">
        <v>43472</v>
      </c>
      <c r="D1631" s="13">
        <v>41844</v>
      </c>
      <c r="E1631" s="8">
        <f>IF(SalesData[[#This Row],[Ship Date]]&lt;SalesData[[#This Row],[Order Date]], SalesData[[#This Row],[Ship Date]], SalesData[[#This Row],[Order Date]])</f>
        <v>41844</v>
      </c>
      <c r="F1631" s="8">
        <f>IF(SalesData[[#This Row],[Ship Date]]&lt;SalesData[[#This Row],[Order Date]], SalesData[[#This Row],[Order Date]], SalesData[[#This Row],[Ship Date]])</f>
        <v>43472</v>
      </c>
      <c r="G1631" s="11">
        <f>SalesData[[#This Row],[Shipdate fixed]] - SalesData[[#This Row],[Orderdate fixed]]</f>
        <v>1628</v>
      </c>
      <c r="H1631" s="11">
        <f>YEAR(SalesData[[#This Row],[Orderdate fixed]])</f>
        <v>2014</v>
      </c>
      <c r="I1631" s="11" t="str">
        <f>"Q"&amp;ROUNDUP(MONTH(SalesData[[#This Row],[Orderdate fixed]])/3,0)</f>
        <v>Q3</v>
      </c>
      <c r="J1631" s="8" t="str">
        <f>TEXT(SalesData[[#This Row],[Orderdate fixed]],"mmm")</f>
        <v>Jul</v>
      </c>
      <c r="K1631" t="s">
        <v>22</v>
      </c>
      <c r="L1631" t="s">
        <v>694</v>
      </c>
      <c r="M1631" s="14" t="s">
        <v>695</v>
      </c>
      <c r="N1631" t="s">
        <v>25</v>
      </c>
      <c r="O1631" t="s">
        <v>26</v>
      </c>
      <c r="P1631" t="s">
        <v>310</v>
      </c>
      <c r="Q1631" t="s">
        <v>50</v>
      </c>
      <c r="R1631" s="5">
        <v>94122</v>
      </c>
      <c r="S1631" t="s">
        <v>51</v>
      </c>
      <c r="T1631" t="s">
        <v>1566</v>
      </c>
      <c r="U1631" t="s">
        <v>31</v>
      </c>
      <c r="V1631" t="s">
        <v>35</v>
      </c>
      <c r="W1631" t="s">
        <v>1567</v>
      </c>
      <c r="X1631" s="9">
        <v>717.72</v>
      </c>
      <c r="Y1631">
        <v>3</v>
      </c>
      <c r="Z1631" s="12">
        <v>0.2</v>
      </c>
      <c r="AA1631" s="9">
        <v>71.772000000000006</v>
      </c>
      <c r="AB1631" t="str">
        <f>IF(AND(SalesData[[#This Row],[Profit]]=0,SalesData[[#This Row],[Sales]]&gt;0),"Zero-Profit Order","OK")</f>
        <v>OK</v>
      </c>
      <c r="AC1631" s="9">
        <f>IFERROR(SalesData[[#This Row],[Profit]]/SalesData[[#This Row],[Sales]],0)</f>
        <v>0.1</v>
      </c>
      <c r="AE1631"/>
    </row>
    <row r="1632" spans="1:31" x14ac:dyDescent="0.25">
      <c r="A1632">
        <v>7081</v>
      </c>
      <c r="B1632" t="s">
        <v>3629</v>
      </c>
      <c r="C1632" s="2">
        <v>42017</v>
      </c>
      <c r="D1632" s="13">
        <v>42530</v>
      </c>
      <c r="E1632" s="8">
        <f>IF(SalesData[[#This Row],[Ship Date]]&lt;SalesData[[#This Row],[Order Date]], SalesData[[#This Row],[Ship Date]], SalesData[[#This Row],[Order Date]])</f>
        <v>42017</v>
      </c>
      <c r="F1632" s="8">
        <f>IF(SalesData[[#This Row],[Ship Date]]&lt;SalesData[[#This Row],[Order Date]], SalesData[[#This Row],[Order Date]], SalesData[[#This Row],[Ship Date]])</f>
        <v>42530</v>
      </c>
      <c r="G1632" s="11">
        <f>SalesData[[#This Row],[Shipdate fixed]] - SalesData[[#This Row],[Orderdate fixed]]</f>
        <v>513</v>
      </c>
      <c r="H1632" s="11">
        <f>YEAR(SalesData[[#This Row],[Orderdate fixed]])</f>
        <v>2015</v>
      </c>
      <c r="I1632" s="11" t="str">
        <f>"Q"&amp;ROUNDUP(MONTH(SalesData[[#This Row],[Orderdate fixed]])/3,0)</f>
        <v>Q1</v>
      </c>
      <c r="J1632" s="8" t="str">
        <f>TEXT(SalesData[[#This Row],[Orderdate fixed]],"mmm")</f>
        <v>Jan</v>
      </c>
      <c r="K1632" t="s">
        <v>38</v>
      </c>
      <c r="L1632" t="s">
        <v>1590</v>
      </c>
      <c r="M1632" s="14" t="s">
        <v>1591</v>
      </c>
      <c r="N1632" t="s">
        <v>25</v>
      </c>
      <c r="O1632" t="s">
        <v>26</v>
      </c>
      <c r="P1632" t="s">
        <v>1508</v>
      </c>
      <c r="Q1632" t="s">
        <v>1017</v>
      </c>
      <c r="R1632" s="5">
        <v>28205</v>
      </c>
      <c r="S1632" t="s">
        <v>29</v>
      </c>
      <c r="T1632" t="s">
        <v>178</v>
      </c>
      <c r="U1632" t="s">
        <v>31</v>
      </c>
      <c r="V1632" t="s">
        <v>44</v>
      </c>
      <c r="W1632" t="s">
        <v>179</v>
      </c>
      <c r="X1632" s="9">
        <v>472.51799999999997</v>
      </c>
      <c r="Y1632">
        <v>3</v>
      </c>
      <c r="Z1632" s="12">
        <v>0.4</v>
      </c>
      <c r="AA1632" s="9">
        <v>-149.63069999999999</v>
      </c>
      <c r="AB1632" t="str">
        <f>IF(AND(SalesData[[#This Row],[Profit]]=0,SalesData[[#This Row],[Sales]]&gt;0),"Zero-Profit Order","OK")</f>
        <v>OK</v>
      </c>
      <c r="AC1632" s="9">
        <f>IFERROR(SalesData[[#This Row],[Profit]]/SalesData[[#This Row],[Sales]],0)</f>
        <v>-0.31666666666666665</v>
      </c>
      <c r="AE1632"/>
    </row>
    <row r="1633" spans="1:31" x14ac:dyDescent="0.25">
      <c r="A1633">
        <v>4010</v>
      </c>
      <c r="B1633" t="s">
        <v>2670</v>
      </c>
      <c r="C1633" s="2">
        <v>42219</v>
      </c>
      <c r="D1633" s="13">
        <v>42856</v>
      </c>
      <c r="E1633" s="8">
        <f>IF(SalesData[[#This Row],[Ship Date]]&lt;SalesData[[#This Row],[Order Date]], SalesData[[#This Row],[Ship Date]], SalesData[[#This Row],[Order Date]])</f>
        <v>42219</v>
      </c>
      <c r="F1633" s="8">
        <f>IF(SalesData[[#This Row],[Ship Date]]&lt;SalesData[[#This Row],[Order Date]], SalesData[[#This Row],[Order Date]], SalesData[[#This Row],[Ship Date]])</f>
        <v>42856</v>
      </c>
      <c r="G1633" s="11">
        <f>SalesData[[#This Row],[Shipdate fixed]] - SalesData[[#This Row],[Orderdate fixed]]</f>
        <v>637</v>
      </c>
      <c r="H1633" s="11">
        <f>YEAR(SalesData[[#This Row],[Orderdate fixed]])</f>
        <v>2015</v>
      </c>
      <c r="I1633" s="11" t="str">
        <f>"Q"&amp;ROUNDUP(MONTH(SalesData[[#This Row],[Orderdate fixed]])/3,0)</f>
        <v>Q3</v>
      </c>
      <c r="J1633" s="8" t="str">
        <f>TEXT(SalesData[[#This Row],[Orderdate fixed]],"mmm")</f>
        <v>Aug</v>
      </c>
      <c r="K1633" t="s">
        <v>38</v>
      </c>
      <c r="L1633" t="s">
        <v>181</v>
      </c>
      <c r="M1633" s="14" t="s">
        <v>182</v>
      </c>
      <c r="N1633" t="s">
        <v>25</v>
      </c>
      <c r="O1633" t="s">
        <v>26</v>
      </c>
      <c r="P1633" t="s">
        <v>49</v>
      </c>
      <c r="Q1633" t="s">
        <v>50</v>
      </c>
      <c r="R1633" s="5">
        <v>90036</v>
      </c>
      <c r="S1633" t="s">
        <v>51</v>
      </c>
      <c r="T1633" t="s">
        <v>2671</v>
      </c>
      <c r="U1633" t="s">
        <v>31</v>
      </c>
      <c r="V1633" t="s">
        <v>53</v>
      </c>
      <c r="W1633" t="s">
        <v>2672</v>
      </c>
      <c r="X1633" s="9">
        <v>474.43</v>
      </c>
      <c r="Y1633">
        <v>11</v>
      </c>
      <c r="Z1633" s="12">
        <v>0</v>
      </c>
      <c r="AA1633" s="9">
        <v>199.26060000000001</v>
      </c>
      <c r="AB1633" t="str">
        <f>IF(AND(SalesData[[#This Row],[Profit]]=0,SalesData[[#This Row],[Sales]]&gt;0),"Zero-Profit Order","OK")</f>
        <v>OK</v>
      </c>
      <c r="AC1633" s="9">
        <f>IFERROR(SalesData[[#This Row],[Profit]]/SalesData[[#This Row],[Sales]],0)</f>
        <v>0.42000000000000004</v>
      </c>
      <c r="AE1633"/>
    </row>
    <row r="1634" spans="1:31" x14ac:dyDescent="0.25">
      <c r="A1634">
        <v>3830</v>
      </c>
      <c r="B1634" t="s">
        <v>2563</v>
      </c>
      <c r="C1634" s="2">
        <v>42360</v>
      </c>
      <c r="D1634" s="13">
        <v>43044</v>
      </c>
      <c r="E1634" s="8">
        <f>IF(SalesData[[#This Row],[Ship Date]]&lt;SalesData[[#This Row],[Order Date]], SalesData[[#This Row],[Ship Date]], SalesData[[#This Row],[Order Date]])</f>
        <v>42360</v>
      </c>
      <c r="F1634" s="8">
        <f>IF(SalesData[[#This Row],[Ship Date]]&lt;SalesData[[#This Row],[Order Date]], SalesData[[#This Row],[Order Date]], SalesData[[#This Row],[Ship Date]])</f>
        <v>43044</v>
      </c>
      <c r="G1634" s="11">
        <f>SalesData[[#This Row],[Shipdate fixed]] - SalesData[[#This Row],[Orderdate fixed]]</f>
        <v>684</v>
      </c>
      <c r="H1634" s="11">
        <f>YEAR(SalesData[[#This Row],[Orderdate fixed]])</f>
        <v>2015</v>
      </c>
      <c r="I1634" s="11" t="str">
        <f>"Q"&amp;ROUNDUP(MONTH(SalesData[[#This Row],[Orderdate fixed]])/3,0)</f>
        <v>Q4</v>
      </c>
      <c r="J1634" s="8" t="str">
        <f>TEXT(SalesData[[#This Row],[Orderdate fixed]],"mmm")</f>
        <v>Dec</v>
      </c>
      <c r="K1634" t="s">
        <v>38</v>
      </c>
      <c r="L1634" t="s">
        <v>1569</v>
      </c>
      <c r="M1634" s="14" t="s">
        <v>1570</v>
      </c>
      <c r="N1634" t="s">
        <v>81</v>
      </c>
      <c r="O1634" t="s">
        <v>26</v>
      </c>
      <c r="P1634" t="s">
        <v>271</v>
      </c>
      <c r="Q1634" t="s">
        <v>272</v>
      </c>
      <c r="R1634" s="5">
        <v>48234</v>
      </c>
      <c r="S1634" t="s">
        <v>84</v>
      </c>
      <c r="T1634" t="s">
        <v>561</v>
      </c>
      <c r="U1634" t="s">
        <v>31</v>
      </c>
      <c r="V1634" t="s">
        <v>35</v>
      </c>
      <c r="W1634" t="s">
        <v>562</v>
      </c>
      <c r="X1634" s="9">
        <v>476.8</v>
      </c>
      <c r="Y1634">
        <v>2</v>
      </c>
      <c r="Z1634" s="12">
        <v>0</v>
      </c>
      <c r="AA1634" s="9">
        <v>119.2</v>
      </c>
      <c r="AB1634" t="str">
        <f>IF(AND(SalesData[[#This Row],[Profit]]=0,SalesData[[#This Row],[Sales]]&gt;0),"Zero-Profit Order","OK")</f>
        <v>OK</v>
      </c>
      <c r="AC1634" s="9">
        <f>IFERROR(SalesData[[#This Row],[Profit]]/SalesData[[#This Row],[Sales]],0)</f>
        <v>0.25</v>
      </c>
      <c r="AE1634"/>
    </row>
    <row r="1635" spans="1:31" x14ac:dyDescent="0.25">
      <c r="A1635">
        <v>9448</v>
      </c>
      <c r="B1635" t="s">
        <v>4258</v>
      </c>
      <c r="C1635" s="2">
        <v>43298</v>
      </c>
      <c r="D1635" s="13">
        <v>42800</v>
      </c>
      <c r="E1635" s="8">
        <f>IF(SalesData[[#This Row],[Ship Date]]&lt;SalesData[[#This Row],[Order Date]], SalesData[[#This Row],[Ship Date]], SalesData[[#This Row],[Order Date]])</f>
        <v>42800</v>
      </c>
      <c r="F1635" s="8">
        <f>IF(SalesData[[#This Row],[Ship Date]]&lt;SalesData[[#This Row],[Order Date]], SalesData[[#This Row],[Order Date]], SalesData[[#This Row],[Ship Date]])</f>
        <v>43298</v>
      </c>
      <c r="G1635" s="11">
        <f>SalesData[[#This Row],[Shipdate fixed]] - SalesData[[#This Row],[Orderdate fixed]]</f>
        <v>498</v>
      </c>
      <c r="H1635" s="11">
        <f>YEAR(SalesData[[#This Row],[Orderdate fixed]])</f>
        <v>2017</v>
      </c>
      <c r="I1635" s="11" t="str">
        <f>"Q"&amp;ROUNDUP(MONTH(SalesData[[#This Row],[Orderdate fixed]])/3,0)</f>
        <v>Q1</v>
      </c>
      <c r="J1635" s="8" t="str">
        <f>TEXT(SalesData[[#This Row],[Orderdate fixed]],"mmm")</f>
        <v>Mar</v>
      </c>
      <c r="K1635" t="s">
        <v>38</v>
      </c>
      <c r="L1635" t="s">
        <v>2623</v>
      </c>
      <c r="M1635" s="14" t="s">
        <v>2624</v>
      </c>
      <c r="N1635" t="s">
        <v>25</v>
      </c>
      <c r="O1635" t="s">
        <v>26</v>
      </c>
      <c r="P1635" t="s">
        <v>2002</v>
      </c>
      <c r="Q1635" t="s">
        <v>1503</v>
      </c>
      <c r="R1635" s="5">
        <v>74133</v>
      </c>
      <c r="S1635" t="s">
        <v>84</v>
      </c>
      <c r="T1635" t="s">
        <v>85</v>
      </c>
      <c r="U1635" t="s">
        <v>31</v>
      </c>
      <c r="V1635" t="s">
        <v>53</v>
      </c>
      <c r="W1635" t="s">
        <v>86</v>
      </c>
      <c r="X1635" s="9">
        <v>477.3</v>
      </c>
      <c r="Y1635">
        <v>5</v>
      </c>
      <c r="Z1635" s="12">
        <v>0</v>
      </c>
      <c r="AA1635" s="9">
        <v>138.417</v>
      </c>
      <c r="AB1635" t="str">
        <f>IF(AND(SalesData[[#This Row],[Profit]]=0,SalesData[[#This Row],[Sales]]&gt;0),"Zero-Profit Order","OK")</f>
        <v>OK</v>
      </c>
      <c r="AC1635" s="9">
        <f>IFERROR(SalesData[[#This Row],[Profit]]/SalesData[[#This Row],[Sales]],0)</f>
        <v>0.28999999999999998</v>
      </c>
      <c r="AE1635"/>
    </row>
    <row r="1636" spans="1:31" x14ac:dyDescent="0.25">
      <c r="A1636">
        <v>3078</v>
      </c>
      <c r="B1636" t="s">
        <v>2275</v>
      </c>
      <c r="C1636" s="2">
        <v>43457</v>
      </c>
      <c r="D1636" s="13">
        <v>41844</v>
      </c>
      <c r="E1636" s="8">
        <f>IF(SalesData[[#This Row],[Ship Date]]&lt;SalesData[[#This Row],[Order Date]], SalesData[[#This Row],[Ship Date]], SalesData[[#This Row],[Order Date]])</f>
        <v>41844</v>
      </c>
      <c r="F1636" s="8">
        <f>IF(SalesData[[#This Row],[Ship Date]]&lt;SalesData[[#This Row],[Order Date]], SalesData[[#This Row],[Order Date]], SalesData[[#This Row],[Ship Date]])</f>
        <v>43457</v>
      </c>
      <c r="G1636" s="11">
        <f>SalesData[[#This Row],[Shipdate fixed]] - SalesData[[#This Row],[Orderdate fixed]]</f>
        <v>1613</v>
      </c>
      <c r="H1636" s="11">
        <f>YEAR(SalesData[[#This Row],[Orderdate fixed]])</f>
        <v>2014</v>
      </c>
      <c r="I1636" s="11" t="str">
        <f>"Q"&amp;ROUNDUP(MONTH(SalesData[[#This Row],[Orderdate fixed]])/3,0)</f>
        <v>Q3</v>
      </c>
      <c r="J1636" s="8" t="str">
        <f>TEXT(SalesData[[#This Row],[Orderdate fixed]],"mmm")</f>
        <v>Jul</v>
      </c>
      <c r="K1636" t="s">
        <v>38</v>
      </c>
      <c r="L1636" t="s">
        <v>2276</v>
      </c>
      <c r="M1636" s="14" t="s">
        <v>2277</v>
      </c>
      <c r="N1636" t="s">
        <v>90</v>
      </c>
      <c r="O1636" t="s">
        <v>26</v>
      </c>
      <c r="P1636" t="s">
        <v>1720</v>
      </c>
      <c r="Q1636" t="s">
        <v>83</v>
      </c>
      <c r="R1636" s="5">
        <v>75217</v>
      </c>
      <c r="S1636" t="s">
        <v>84</v>
      </c>
      <c r="T1636" t="s">
        <v>582</v>
      </c>
      <c r="U1636" t="s">
        <v>31</v>
      </c>
      <c r="V1636" t="s">
        <v>35</v>
      </c>
      <c r="W1636" t="s">
        <v>583</v>
      </c>
      <c r="X1636" s="9">
        <v>981.37199999999996</v>
      </c>
      <c r="Y1636">
        <v>2</v>
      </c>
      <c r="Z1636" s="12">
        <v>0.3</v>
      </c>
      <c r="AA1636" s="9">
        <v>-140.196</v>
      </c>
      <c r="AB1636" t="str">
        <f>IF(AND(SalesData[[#This Row],[Profit]]=0,SalesData[[#This Row],[Sales]]&gt;0),"Zero-Profit Order","OK")</f>
        <v>OK</v>
      </c>
      <c r="AC1636" s="9">
        <f>IFERROR(SalesData[[#This Row],[Profit]]/SalesData[[#This Row],[Sales]],0)</f>
        <v>-0.14285714285714285</v>
      </c>
      <c r="AE1636"/>
    </row>
    <row r="1637" spans="1:31" x14ac:dyDescent="0.25">
      <c r="A1637">
        <v>6846</v>
      </c>
      <c r="B1637" t="s">
        <v>3574</v>
      </c>
      <c r="C1637" s="2">
        <v>41705</v>
      </c>
      <c r="D1637" s="13">
        <v>41980</v>
      </c>
      <c r="E1637" s="8">
        <f>IF(SalesData[[#This Row],[Ship Date]]&lt;SalesData[[#This Row],[Order Date]], SalesData[[#This Row],[Ship Date]], SalesData[[#This Row],[Order Date]])</f>
        <v>41705</v>
      </c>
      <c r="F1637" s="8">
        <f>IF(SalesData[[#This Row],[Ship Date]]&lt;SalesData[[#This Row],[Order Date]], SalesData[[#This Row],[Order Date]], SalesData[[#This Row],[Ship Date]])</f>
        <v>41980</v>
      </c>
      <c r="G1637" s="11">
        <f>SalesData[[#This Row],[Shipdate fixed]] - SalesData[[#This Row],[Orderdate fixed]]</f>
        <v>275</v>
      </c>
      <c r="H1637" s="11">
        <f>YEAR(SalesData[[#This Row],[Orderdate fixed]])</f>
        <v>2014</v>
      </c>
      <c r="I1637" s="11" t="str">
        <f>"Q"&amp;ROUNDUP(MONTH(SalesData[[#This Row],[Orderdate fixed]])/3,0)</f>
        <v>Q1</v>
      </c>
      <c r="J1637" s="8" t="str">
        <f>TEXT(SalesData[[#This Row],[Orderdate fixed]],"mmm")</f>
        <v>Mar</v>
      </c>
      <c r="K1637" t="s">
        <v>38</v>
      </c>
      <c r="L1637" t="s">
        <v>1801</v>
      </c>
      <c r="M1637" s="14" t="s">
        <v>1802</v>
      </c>
      <c r="N1637" t="s">
        <v>90</v>
      </c>
      <c r="O1637" t="s">
        <v>26</v>
      </c>
      <c r="P1637" t="s">
        <v>3575</v>
      </c>
      <c r="Q1637" t="s">
        <v>50</v>
      </c>
      <c r="R1637" s="5">
        <v>92020</v>
      </c>
      <c r="S1637" t="s">
        <v>51</v>
      </c>
      <c r="T1637" t="s">
        <v>1566</v>
      </c>
      <c r="U1637" t="s">
        <v>31</v>
      </c>
      <c r="V1637" t="s">
        <v>35</v>
      </c>
      <c r="W1637" t="s">
        <v>1567</v>
      </c>
      <c r="X1637" s="9">
        <v>478.48</v>
      </c>
      <c r="Y1637">
        <v>2</v>
      </c>
      <c r="Z1637" s="12">
        <v>0.2</v>
      </c>
      <c r="AA1637" s="9">
        <v>47.847999999999999</v>
      </c>
      <c r="AB1637" t="str">
        <f>IF(AND(SalesData[[#This Row],[Profit]]=0,SalesData[[#This Row],[Sales]]&gt;0),"Zero-Profit Order","OK")</f>
        <v>OK</v>
      </c>
      <c r="AC1637" s="9">
        <f>IFERROR(SalesData[[#This Row],[Profit]]/SalesData[[#This Row],[Sales]],0)</f>
        <v>9.9999999999999992E-2</v>
      </c>
      <c r="AE1637"/>
    </row>
    <row r="1638" spans="1:31" x14ac:dyDescent="0.25">
      <c r="A1638">
        <v>1201</v>
      </c>
      <c r="B1638" t="s">
        <v>1085</v>
      </c>
      <c r="C1638" s="2">
        <v>43446</v>
      </c>
      <c r="D1638" s="13">
        <v>42575</v>
      </c>
      <c r="E1638" s="8">
        <f>IF(SalesData[[#This Row],[Ship Date]]&lt;SalesData[[#This Row],[Order Date]], SalesData[[#This Row],[Ship Date]], SalesData[[#This Row],[Order Date]])</f>
        <v>42575</v>
      </c>
      <c r="F1638" s="8">
        <f>IF(SalesData[[#This Row],[Ship Date]]&lt;SalesData[[#This Row],[Order Date]], SalesData[[#This Row],[Order Date]], SalesData[[#This Row],[Ship Date]])</f>
        <v>43446</v>
      </c>
      <c r="G1638" s="11">
        <f>SalesData[[#This Row],[Shipdate fixed]] - SalesData[[#This Row],[Orderdate fixed]]</f>
        <v>871</v>
      </c>
      <c r="H1638" s="11">
        <f>YEAR(SalesData[[#This Row],[Orderdate fixed]])</f>
        <v>2016</v>
      </c>
      <c r="I1638" s="11" t="str">
        <f>"Q"&amp;ROUNDUP(MONTH(SalesData[[#This Row],[Orderdate fixed]])/3,0)</f>
        <v>Q3</v>
      </c>
      <c r="J1638" s="8" t="str">
        <f>TEXT(SalesData[[#This Row],[Orderdate fixed]],"mmm")</f>
        <v>Jul</v>
      </c>
      <c r="K1638" t="s">
        <v>38</v>
      </c>
      <c r="L1638" t="s">
        <v>1086</v>
      </c>
      <c r="M1638" s="14" t="s">
        <v>1087</v>
      </c>
      <c r="N1638" t="s">
        <v>81</v>
      </c>
      <c r="O1638" t="s">
        <v>26</v>
      </c>
      <c r="P1638" t="s">
        <v>248</v>
      </c>
      <c r="Q1638" t="s">
        <v>165</v>
      </c>
      <c r="R1638" s="5">
        <v>80219</v>
      </c>
      <c r="S1638" t="s">
        <v>51</v>
      </c>
      <c r="T1638" t="s">
        <v>786</v>
      </c>
      <c r="U1638" t="s">
        <v>31</v>
      </c>
      <c r="V1638" t="s">
        <v>35</v>
      </c>
      <c r="W1638" t="s">
        <v>787</v>
      </c>
      <c r="X1638" s="9">
        <v>544.00800000000004</v>
      </c>
      <c r="Y1638">
        <v>3</v>
      </c>
      <c r="Z1638" s="12">
        <v>0.2</v>
      </c>
      <c r="AA1638" s="9">
        <v>40.800600000000003</v>
      </c>
      <c r="AB1638" t="str">
        <f>IF(AND(SalesData[[#This Row],[Profit]]=0,SalesData[[#This Row],[Sales]]&gt;0),"Zero-Profit Order","OK")</f>
        <v>OK</v>
      </c>
      <c r="AC1638" s="9">
        <f>IFERROR(SalesData[[#This Row],[Profit]]/SalesData[[#This Row],[Sales]],0)</f>
        <v>7.4999999999999997E-2</v>
      </c>
      <c r="AE1638"/>
    </row>
    <row r="1639" spans="1:31" x14ac:dyDescent="0.25">
      <c r="A1639">
        <v>1203</v>
      </c>
      <c r="B1639" t="s">
        <v>1085</v>
      </c>
      <c r="C1639" s="2">
        <v>43447</v>
      </c>
      <c r="D1639" s="13">
        <v>42575</v>
      </c>
      <c r="E1639" s="8">
        <f>IF(SalesData[[#This Row],[Ship Date]]&lt;SalesData[[#This Row],[Order Date]], SalesData[[#This Row],[Ship Date]], SalesData[[#This Row],[Order Date]])</f>
        <v>42575</v>
      </c>
      <c r="F1639" s="8">
        <f>IF(SalesData[[#This Row],[Ship Date]]&lt;SalesData[[#This Row],[Order Date]], SalesData[[#This Row],[Order Date]], SalesData[[#This Row],[Ship Date]])</f>
        <v>43447</v>
      </c>
      <c r="G1639" s="11">
        <f>SalesData[[#This Row],[Shipdate fixed]] - SalesData[[#This Row],[Orderdate fixed]]</f>
        <v>872</v>
      </c>
      <c r="H1639" s="11">
        <f>YEAR(SalesData[[#This Row],[Orderdate fixed]])</f>
        <v>2016</v>
      </c>
      <c r="I1639" s="11" t="str">
        <f>"Q"&amp;ROUNDUP(MONTH(SalesData[[#This Row],[Orderdate fixed]])/3,0)</f>
        <v>Q3</v>
      </c>
      <c r="J1639" s="8" t="str">
        <f>TEXT(SalesData[[#This Row],[Orderdate fixed]],"mmm")</f>
        <v>Jul</v>
      </c>
      <c r="K1639" t="s">
        <v>38</v>
      </c>
      <c r="L1639" t="s">
        <v>1086</v>
      </c>
      <c r="M1639" s="14" t="s">
        <v>1087</v>
      </c>
      <c r="N1639" t="s">
        <v>81</v>
      </c>
      <c r="O1639" t="s">
        <v>26</v>
      </c>
      <c r="P1639" t="s">
        <v>248</v>
      </c>
      <c r="Q1639" t="s">
        <v>165</v>
      </c>
      <c r="R1639" s="5">
        <v>80219</v>
      </c>
      <c r="S1639" t="s">
        <v>51</v>
      </c>
      <c r="T1639" t="s">
        <v>495</v>
      </c>
      <c r="U1639" t="s">
        <v>31</v>
      </c>
      <c r="V1639" t="s">
        <v>35</v>
      </c>
      <c r="W1639" t="s">
        <v>496</v>
      </c>
      <c r="X1639" s="9">
        <v>854.35199999999998</v>
      </c>
      <c r="Y1639">
        <v>3</v>
      </c>
      <c r="Z1639" s="12">
        <v>0.2</v>
      </c>
      <c r="AA1639" s="9">
        <v>10.679399999999999</v>
      </c>
      <c r="AB1639" t="str">
        <f>IF(AND(SalesData[[#This Row],[Profit]]=0,SalesData[[#This Row],[Sales]]&gt;0),"Zero-Profit Order","OK")</f>
        <v>OK</v>
      </c>
      <c r="AC1639" s="9">
        <f>IFERROR(SalesData[[#This Row],[Profit]]/SalesData[[#This Row],[Sales]],0)</f>
        <v>1.2499999999999999E-2</v>
      </c>
      <c r="AE1639"/>
    </row>
    <row r="1640" spans="1:31" x14ac:dyDescent="0.25">
      <c r="A1640">
        <v>1873</v>
      </c>
      <c r="B1640" t="s">
        <v>1539</v>
      </c>
      <c r="C1640" s="2">
        <v>43465</v>
      </c>
      <c r="D1640" s="13">
        <v>41845</v>
      </c>
      <c r="E1640" s="8">
        <f>IF(SalesData[[#This Row],[Ship Date]]&lt;SalesData[[#This Row],[Order Date]], SalesData[[#This Row],[Ship Date]], SalesData[[#This Row],[Order Date]])</f>
        <v>41845</v>
      </c>
      <c r="F1640" s="8">
        <f>IF(SalesData[[#This Row],[Ship Date]]&lt;SalesData[[#This Row],[Order Date]], SalesData[[#This Row],[Order Date]], SalesData[[#This Row],[Ship Date]])</f>
        <v>43465</v>
      </c>
      <c r="G1640" s="11">
        <f>SalesData[[#This Row],[Shipdate fixed]] - SalesData[[#This Row],[Orderdate fixed]]</f>
        <v>1620</v>
      </c>
      <c r="H1640" s="11">
        <f>YEAR(SalesData[[#This Row],[Orderdate fixed]])</f>
        <v>2014</v>
      </c>
      <c r="I1640" s="11" t="str">
        <f>"Q"&amp;ROUNDUP(MONTH(SalesData[[#This Row],[Orderdate fixed]])/3,0)</f>
        <v>Q3</v>
      </c>
      <c r="J1640" s="8" t="str">
        <f>TEXT(SalesData[[#This Row],[Orderdate fixed]],"mmm")</f>
        <v>Jul</v>
      </c>
      <c r="K1640" t="s">
        <v>38</v>
      </c>
      <c r="L1640" t="s">
        <v>1540</v>
      </c>
      <c r="M1640" s="14" t="s">
        <v>1541</v>
      </c>
      <c r="N1640" t="s">
        <v>81</v>
      </c>
      <c r="O1640" t="s">
        <v>26</v>
      </c>
      <c r="P1640" t="s">
        <v>310</v>
      </c>
      <c r="Q1640" t="s">
        <v>50</v>
      </c>
      <c r="R1640" s="5">
        <v>94122</v>
      </c>
      <c r="S1640" t="s">
        <v>51</v>
      </c>
      <c r="T1640" t="s">
        <v>1542</v>
      </c>
      <c r="U1640" t="s">
        <v>31</v>
      </c>
      <c r="V1640" t="s">
        <v>44</v>
      </c>
      <c r="W1640" t="s">
        <v>1543</v>
      </c>
      <c r="X1640" s="9">
        <v>272.84800000000001</v>
      </c>
      <c r="Y1640">
        <v>1</v>
      </c>
      <c r="Z1640" s="12">
        <v>0.2</v>
      </c>
      <c r="AA1640" s="9">
        <v>27.284800000000001</v>
      </c>
      <c r="AB1640" t="str">
        <f>IF(AND(SalesData[[#This Row],[Profit]]=0,SalesData[[#This Row],[Sales]]&gt;0),"Zero-Profit Order","OK")</f>
        <v>OK</v>
      </c>
      <c r="AC1640" s="9">
        <f>IFERROR(SalesData[[#This Row],[Profit]]/SalesData[[#This Row],[Sales]],0)</f>
        <v>9.9999999999999992E-2</v>
      </c>
      <c r="AE1640"/>
    </row>
    <row r="1641" spans="1:31" x14ac:dyDescent="0.25">
      <c r="A1641">
        <v>8630</v>
      </c>
      <c r="B1641" t="s">
        <v>4058</v>
      </c>
      <c r="C1641" s="2">
        <v>41907</v>
      </c>
      <c r="D1641" s="13">
        <v>42347</v>
      </c>
      <c r="E1641" s="8">
        <f>IF(SalesData[[#This Row],[Ship Date]]&lt;SalesData[[#This Row],[Order Date]], SalesData[[#This Row],[Ship Date]], SalesData[[#This Row],[Order Date]])</f>
        <v>41907</v>
      </c>
      <c r="F1641" s="8">
        <f>IF(SalesData[[#This Row],[Ship Date]]&lt;SalesData[[#This Row],[Order Date]], SalesData[[#This Row],[Order Date]], SalesData[[#This Row],[Ship Date]])</f>
        <v>42347</v>
      </c>
      <c r="G1641" s="11">
        <f>SalesData[[#This Row],[Shipdate fixed]] - SalesData[[#This Row],[Orderdate fixed]]</f>
        <v>440</v>
      </c>
      <c r="H1641" s="11">
        <f>YEAR(SalesData[[#This Row],[Orderdate fixed]])</f>
        <v>2014</v>
      </c>
      <c r="I1641" s="11" t="str">
        <f>"Q"&amp;ROUNDUP(MONTH(SalesData[[#This Row],[Orderdate fixed]])/3,0)</f>
        <v>Q3</v>
      </c>
      <c r="J1641" s="8" t="str">
        <f>TEXT(SalesData[[#This Row],[Orderdate fixed]],"mmm")</f>
        <v>Sep</v>
      </c>
      <c r="K1641" t="s">
        <v>38</v>
      </c>
      <c r="L1641" t="s">
        <v>4059</v>
      </c>
      <c r="M1641" s="14" t="s">
        <v>4060</v>
      </c>
      <c r="N1641" t="s">
        <v>81</v>
      </c>
      <c r="O1641" t="s">
        <v>26</v>
      </c>
      <c r="P1641" t="s">
        <v>158</v>
      </c>
      <c r="Q1641" t="s">
        <v>109</v>
      </c>
      <c r="R1641" s="5">
        <v>10011</v>
      </c>
      <c r="S1641" t="s">
        <v>62</v>
      </c>
      <c r="T1641" t="s">
        <v>1972</v>
      </c>
      <c r="U1641" t="s">
        <v>31</v>
      </c>
      <c r="V1641" t="s">
        <v>44</v>
      </c>
      <c r="W1641" t="s">
        <v>1973</v>
      </c>
      <c r="X1641" s="9">
        <v>481.17599999999999</v>
      </c>
      <c r="Y1641">
        <v>2</v>
      </c>
      <c r="Z1641" s="12">
        <v>0.4</v>
      </c>
      <c r="AA1641" s="9">
        <v>-120.294</v>
      </c>
      <c r="AB1641" t="str">
        <f>IF(AND(SalesData[[#This Row],[Profit]]=0,SalesData[[#This Row],[Sales]]&gt;0),"Zero-Profit Order","OK")</f>
        <v>OK</v>
      </c>
      <c r="AC1641" s="9">
        <f>IFERROR(SalesData[[#This Row],[Profit]]/SalesData[[#This Row],[Sales]],0)</f>
        <v>-0.25</v>
      </c>
      <c r="AE1641"/>
    </row>
    <row r="1642" spans="1:31" x14ac:dyDescent="0.25">
      <c r="A1642">
        <v>9644</v>
      </c>
      <c r="B1642" t="s">
        <v>4312</v>
      </c>
      <c r="C1642" s="2">
        <v>41714</v>
      </c>
      <c r="D1642" s="13">
        <v>41976</v>
      </c>
      <c r="E1642" s="8">
        <f>IF(SalesData[[#This Row],[Ship Date]]&lt;SalesData[[#This Row],[Order Date]], SalesData[[#This Row],[Ship Date]], SalesData[[#This Row],[Order Date]])</f>
        <v>41714</v>
      </c>
      <c r="F1642" s="8">
        <f>IF(SalesData[[#This Row],[Ship Date]]&lt;SalesData[[#This Row],[Order Date]], SalesData[[#This Row],[Order Date]], SalesData[[#This Row],[Ship Date]])</f>
        <v>41976</v>
      </c>
      <c r="G1642" s="11">
        <f>SalesData[[#This Row],[Shipdate fixed]] - SalesData[[#This Row],[Orderdate fixed]]</f>
        <v>262</v>
      </c>
      <c r="H1642" s="11">
        <f>YEAR(SalesData[[#This Row],[Orderdate fixed]])</f>
        <v>2014</v>
      </c>
      <c r="I1642" s="11" t="str">
        <f>"Q"&amp;ROUNDUP(MONTH(SalesData[[#This Row],[Orderdate fixed]])/3,0)</f>
        <v>Q1</v>
      </c>
      <c r="J1642" s="8" t="str">
        <f>TEXT(SalesData[[#This Row],[Orderdate fixed]],"mmm")</f>
        <v>Mar</v>
      </c>
      <c r="K1642" t="s">
        <v>38</v>
      </c>
      <c r="L1642" t="s">
        <v>3903</v>
      </c>
      <c r="M1642" s="14" t="s">
        <v>3904</v>
      </c>
      <c r="N1642" t="s">
        <v>81</v>
      </c>
      <c r="O1642" t="s">
        <v>26</v>
      </c>
      <c r="P1642" t="s">
        <v>176</v>
      </c>
      <c r="Q1642" t="s">
        <v>177</v>
      </c>
      <c r="R1642" s="5">
        <v>98103</v>
      </c>
      <c r="S1642" t="s">
        <v>51</v>
      </c>
      <c r="T1642" t="s">
        <v>2315</v>
      </c>
      <c r="U1642" t="s">
        <v>31</v>
      </c>
      <c r="V1642" t="s">
        <v>35</v>
      </c>
      <c r="W1642" t="s">
        <v>2316</v>
      </c>
      <c r="X1642" s="9">
        <v>481.56799999999998</v>
      </c>
      <c r="Y1642">
        <v>2</v>
      </c>
      <c r="Z1642" s="12">
        <v>0.2</v>
      </c>
      <c r="AA1642" s="9">
        <v>54.176400000000001</v>
      </c>
      <c r="AB1642" t="str">
        <f>IF(AND(SalesData[[#This Row],[Profit]]=0,SalesData[[#This Row],[Sales]]&gt;0),"Zero-Profit Order","OK")</f>
        <v>OK</v>
      </c>
      <c r="AC1642" s="9">
        <f>IFERROR(SalesData[[#This Row],[Profit]]/SalesData[[#This Row],[Sales]],0)</f>
        <v>0.1125</v>
      </c>
      <c r="AE1642"/>
    </row>
    <row r="1643" spans="1:31" x14ac:dyDescent="0.25">
      <c r="A1643">
        <v>4218</v>
      </c>
      <c r="B1643" t="s">
        <v>2721</v>
      </c>
      <c r="C1643" s="2">
        <v>42223</v>
      </c>
      <c r="D1643" s="13">
        <v>42798</v>
      </c>
      <c r="E1643" s="8">
        <f>IF(SalesData[[#This Row],[Ship Date]]&lt;SalesData[[#This Row],[Order Date]], SalesData[[#This Row],[Ship Date]], SalesData[[#This Row],[Order Date]])</f>
        <v>42223</v>
      </c>
      <c r="F1643" s="8">
        <f>IF(SalesData[[#This Row],[Ship Date]]&lt;SalesData[[#This Row],[Order Date]], SalesData[[#This Row],[Order Date]], SalesData[[#This Row],[Ship Date]])</f>
        <v>42798</v>
      </c>
      <c r="G1643" s="11">
        <f>SalesData[[#This Row],[Shipdate fixed]] - SalesData[[#This Row],[Orderdate fixed]]</f>
        <v>575</v>
      </c>
      <c r="H1643" s="11">
        <f>YEAR(SalesData[[#This Row],[Orderdate fixed]])</f>
        <v>2015</v>
      </c>
      <c r="I1643" s="11" t="str">
        <f>"Q"&amp;ROUNDUP(MONTH(SalesData[[#This Row],[Orderdate fixed]])/3,0)</f>
        <v>Q3</v>
      </c>
      <c r="J1643" s="8" t="str">
        <f>TEXT(SalesData[[#This Row],[Orderdate fixed]],"mmm")</f>
        <v>Aug</v>
      </c>
      <c r="K1643" t="s">
        <v>78</v>
      </c>
      <c r="L1643" t="s">
        <v>2722</v>
      </c>
      <c r="M1643" s="14" t="s">
        <v>2723</v>
      </c>
      <c r="N1643" t="s">
        <v>81</v>
      </c>
      <c r="O1643" t="s">
        <v>26</v>
      </c>
      <c r="P1643" t="s">
        <v>310</v>
      </c>
      <c r="Q1643" t="s">
        <v>50</v>
      </c>
      <c r="R1643" s="5">
        <v>94110</v>
      </c>
      <c r="S1643" t="s">
        <v>51</v>
      </c>
      <c r="T1643" t="s">
        <v>2724</v>
      </c>
      <c r="U1643" t="s">
        <v>31</v>
      </c>
      <c r="V1643" t="s">
        <v>32</v>
      </c>
      <c r="W1643" t="s">
        <v>2725</v>
      </c>
      <c r="X1643" s="9">
        <v>482.66399999999999</v>
      </c>
      <c r="Y1643">
        <v>8</v>
      </c>
      <c r="Z1643" s="12">
        <v>0.15</v>
      </c>
      <c r="AA1643" s="9">
        <v>85.176000000000002</v>
      </c>
      <c r="AB1643" t="str">
        <f>IF(AND(SalesData[[#This Row],[Profit]]=0,SalesData[[#This Row],[Sales]]&gt;0),"Zero-Profit Order","OK")</f>
        <v>OK</v>
      </c>
      <c r="AC1643" s="9">
        <f>IFERROR(SalesData[[#This Row],[Profit]]/SalesData[[#This Row],[Sales]],0)</f>
        <v>0.17647058823529413</v>
      </c>
      <c r="AE1643"/>
    </row>
    <row r="1644" spans="1:31" x14ac:dyDescent="0.25">
      <c r="A1644">
        <v>9093</v>
      </c>
      <c r="B1644" t="s">
        <v>4174</v>
      </c>
      <c r="C1644" s="2">
        <v>43399</v>
      </c>
      <c r="D1644" s="13">
        <v>42070</v>
      </c>
      <c r="E1644" s="8">
        <f>IF(SalesData[[#This Row],[Ship Date]]&lt;SalesData[[#This Row],[Order Date]], SalesData[[#This Row],[Ship Date]], SalesData[[#This Row],[Order Date]])</f>
        <v>42070</v>
      </c>
      <c r="F1644" s="8">
        <f>IF(SalesData[[#This Row],[Ship Date]]&lt;SalesData[[#This Row],[Order Date]], SalesData[[#This Row],[Order Date]], SalesData[[#This Row],[Ship Date]])</f>
        <v>43399</v>
      </c>
      <c r="G1644" s="11">
        <f>SalesData[[#This Row],[Shipdate fixed]] - SalesData[[#This Row],[Orderdate fixed]]</f>
        <v>1329</v>
      </c>
      <c r="H1644" s="11">
        <f>YEAR(SalesData[[#This Row],[Orderdate fixed]])</f>
        <v>2015</v>
      </c>
      <c r="I1644" s="11" t="str">
        <f>"Q"&amp;ROUNDUP(MONTH(SalesData[[#This Row],[Orderdate fixed]])/3,0)</f>
        <v>Q1</v>
      </c>
      <c r="J1644" s="8" t="str">
        <f>TEXT(SalesData[[#This Row],[Orderdate fixed]],"mmm")</f>
        <v>Mar</v>
      </c>
      <c r="K1644" t="s">
        <v>22</v>
      </c>
      <c r="L1644" t="s">
        <v>1919</v>
      </c>
      <c r="M1644" s="14" t="s">
        <v>1920</v>
      </c>
      <c r="N1644" t="s">
        <v>81</v>
      </c>
      <c r="O1644" t="s">
        <v>26</v>
      </c>
      <c r="P1644" t="s">
        <v>108</v>
      </c>
      <c r="Q1644" t="s">
        <v>215</v>
      </c>
      <c r="R1644" s="5">
        <v>45373</v>
      </c>
      <c r="S1644" t="s">
        <v>62</v>
      </c>
      <c r="T1644" t="s">
        <v>1529</v>
      </c>
      <c r="U1644" t="s">
        <v>31</v>
      </c>
      <c r="V1644" t="s">
        <v>32</v>
      </c>
      <c r="W1644" t="s">
        <v>1530</v>
      </c>
      <c r="X1644" s="9">
        <v>482.94</v>
      </c>
      <c r="Y1644">
        <v>6</v>
      </c>
      <c r="Z1644" s="12">
        <v>0.5</v>
      </c>
      <c r="AA1644" s="9">
        <v>-376.69319999999999</v>
      </c>
      <c r="AB1644" t="str">
        <f>IF(AND(SalesData[[#This Row],[Profit]]=0,SalesData[[#This Row],[Sales]]&gt;0),"Zero-Profit Order","OK")</f>
        <v>OK</v>
      </c>
      <c r="AC1644" s="9">
        <f>IFERROR(SalesData[[#This Row],[Profit]]/SalesData[[#This Row],[Sales]],0)</f>
        <v>-0.78</v>
      </c>
      <c r="AE1644"/>
    </row>
    <row r="1645" spans="1:31" x14ac:dyDescent="0.25">
      <c r="A1645">
        <v>8024</v>
      </c>
      <c r="B1645" t="s">
        <v>3890</v>
      </c>
      <c r="C1645" s="2">
        <v>43466</v>
      </c>
      <c r="D1645" s="13">
        <v>41845</v>
      </c>
      <c r="E1645" s="8">
        <f>IF(SalesData[[#This Row],[Ship Date]]&lt;SalesData[[#This Row],[Order Date]], SalesData[[#This Row],[Ship Date]], SalesData[[#This Row],[Order Date]])</f>
        <v>41845</v>
      </c>
      <c r="F1645" s="8">
        <f>IF(SalesData[[#This Row],[Ship Date]]&lt;SalesData[[#This Row],[Order Date]], SalesData[[#This Row],[Order Date]], SalesData[[#This Row],[Ship Date]])</f>
        <v>43466</v>
      </c>
      <c r="G1645" s="11">
        <f>SalesData[[#This Row],[Shipdate fixed]] - SalesData[[#This Row],[Orderdate fixed]]</f>
        <v>1621</v>
      </c>
      <c r="H1645" s="11">
        <f>YEAR(SalesData[[#This Row],[Orderdate fixed]])</f>
        <v>2014</v>
      </c>
      <c r="I1645" s="11" t="str">
        <f>"Q"&amp;ROUNDUP(MONTH(SalesData[[#This Row],[Orderdate fixed]])/3,0)</f>
        <v>Q3</v>
      </c>
      <c r="J1645" s="8" t="str">
        <f>TEXT(SalesData[[#This Row],[Orderdate fixed]],"mmm")</f>
        <v>Jul</v>
      </c>
      <c r="K1645" t="s">
        <v>38</v>
      </c>
      <c r="L1645" t="s">
        <v>1847</v>
      </c>
      <c r="M1645" s="14" t="s">
        <v>1848</v>
      </c>
      <c r="N1645" t="s">
        <v>81</v>
      </c>
      <c r="O1645" t="s">
        <v>26</v>
      </c>
      <c r="P1645" t="s">
        <v>1720</v>
      </c>
      <c r="Q1645" t="s">
        <v>83</v>
      </c>
      <c r="R1645" s="5">
        <v>75217</v>
      </c>
      <c r="S1645" t="s">
        <v>84</v>
      </c>
      <c r="T1645" t="s">
        <v>606</v>
      </c>
      <c r="U1645" t="s">
        <v>31</v>
      </c>
      <c r="V1645" t="s">
        <v>35</v>
      </c>
      <c r="W1645" t="s">
        <v>607</v>
      </c>
      <c r="X1645" s="9">
        <v>657.93</v>
      </c>
      <c r="Y1645">
        <v>5</v>
      </c>
      <c r="Z1645" s="12">
        <v>0.3</v>
      </c>
      <c r="AA1645" s="9">
        <v>-93.99</v>
      </c>
      <c r="AB1645" t="str">
        <f>IF(AND(SalesData[[#This Row],[Profit]]=0,SalesData[[#This Row],[Sales]]&gt;0),"Zero-Profit Order","OK")</f>
        <v>OK</v>
      </c>
      <c r="AC1645" s="9">
        <f>IFERROR(SalesData[[#This Row],[Profit]]/SalesData[[#This Row],[Sales]],0)</f>
        <v>-0.14285714285714285</v>
      </c>
      <c r="AE1645"/>
    </row>
    <row r="1646" spans="1:31" x14ac:dyDescent="0.25">
      <c r="A1646">
        <v>9843</v>
      </c>
      <c r="B1646" t="s">
        <v>4351</v>
      </c>
      <c r="C1646" s="2">
        <v>43727</v>
      </c>
      <c r="D1646" s="13">
        <v>42379</v>
      </c>
      <c r="E1646" s="8">
        <f>IF(SalesData[[#This Row],[Ship Date]]&lt;SalesData[[#This Row],[Order Date]], SalesData[[#This Row],[Ship Date]], SalesData[[#This Row],[Order Date]])</f>
        <v>42379</v>
      </c>
      <c r="F1646" s="8">
        <f>IF(SalesData[[#This Row],[Ship Date]]&lt;SalesData[[#This Row],[Order Date]], SalesData[[#This Row],[Order Date]], SalesData[[#This Row],[Ship Date]])</f>
        <v>43727</v>
      </c>
      <c r="G1646" s="11">
        <f>SalesData[[#This Row],[Shipdate fixed]] - SalesData[[#This Row],[Orderdate fixed]]</f>
        <v>1348</v>
      </c>
      <c r="H1646" s="11">
        <f>YEAR(SalesData[[#This Row],[Orderdate fixed]])</f>
        <v>2016</v>
      </c>
      <c r="I1646" s="11" t="str">
        <f>"Q"&amp;ROUNDUP(MONTH(SalesData[[#This Row],[Orderdate fixed]])/3,0)</f>
        <v>Q1</v>
      </c>
      <c r="J1646" s="8" t="str">
        <f>TEXT(SalesData[[#This Row],[Orderdate fixed]],"mmm")</f>
        <v>Jan</v>
      </c>
      <c r="K1646" t="s">
        <v>38</v>
      </c>
      <c r="L1646" t="s">
        <v>2029</v>
      </c>
      <c r="M1646" s="14" t="s">
        <v>2030</v>
      </c>
      <c r="N1646" t="s">
        <v>25</v>
      </c>
      <c r="O1646" t="s">
        <v>26</v>
      </c>
      <c r="P1646" t="s">
        <v>711</v>
      </c>
      <c r="Q1646" t="s">
        <v>50</v>
      </c>
      <c r="R1646" s="5">
        <v>90805</v>
      </c>
      <c r="S1646" t="s">
        <v>51</v>
      </c>
      <c r="T1646" t="s">
        <v>836</v>
      </c>
      <c r="U1646" t="s">
        <v>31</v>
      </c>
      <c r="V1646" t="s">
        <v>35</v>
      </c>
      <c r="W1646" t="s">
        <v>837</v>
      </c>
      <c r="X1646" s="9">
        <v>483.13600000000002</v>
      </c>
      <c r="Y1646">
        <v>4</v>
      </c>
      <c r="Z1646" s="12">
        <v>0.2</v>
      </c>
      <c r="AA1646" s="9">
        <v>60.392000000000003</v>
      </c>
      <c r="AB1646" t="str">
        <f>IF(AND(SalesData[[#This Row],[Profit]]=0,SalesData[[#This Row],[Sales]]&gt;0),"Zero-Profit Order","OK")</f>
        <v>OK</v>
      </c>
      <c r="AC1646" s="9">
        <f>IFERROR(SalesData[[#This Row],[Profit]]/SalesData[[#This Row],[Sales]],0)</f>
        <v>0.125</v>
      </c>
      <c r="AE1646"/>
    </row>
    <row r="1647" spans="1:31" x14ac:dyDescent="0.25">
      <c r="A1647">
        <v>1872</v>
      </c>
      <c r="B1647" t="s">
        <v>1539</v>
      </c>
      <c r="C1647" s="2">
        <v>43464</v>
      </c>
      <c r="D1647" s="13">
        <v>41845</v>
      </c>
      <c r="E1647" s="8">
        <f>IF(SalesData[[#This Row],[Ship Date]]&lt;SalesData[[#This Row],[Order Date]], SalesData[[#This Row],[Ship Date]], SalesData[[#This Row],[Order Date]])</f>
        <v>41845</v>
      </c>
      <c r="F1647" s="8">
        <f>IF(SalesData[[#This Row],[Ship Date]]&lt;SalesData[[#This Row],[Order Date]], SalesData[[#This Row],[Order Date]], SalesData[[#This Row],[Ship Date]])</f>
        <v>43464</v>
      </c>
      <c r="G1647" s="11">
        <f>SalesData[[#This Row],[Shipdate fixed]] - SalesData[[#This Row],[Orderdate fixed]]</f>
        <v>1619</v>
      </c>
      <c r="H1647" s="11">
        <f>YEAR(SalesData[[#This Row],[Orderdate fixed]])</f>
        <v>2014</v>
      </c>
      <c r="I1647" s="11" t="str">
        <f>"Q"&amp;ROUNDUP(MONTH(SalesData[[#This Row],[Orderdate fixed]])/3,0)</f>
        <v>Q3</v>
      </c>
      <c r="J1647" s="8" t="str">
        <f>TEXT(SalesData[[#This Row],[Orderdate fixed]],"mmm")</f>
        <v>Jul</v>
      </c>
      <c r="K1647" t="s">
        <v>38</v>
      </c>
      <c r="L1647" t="s">
        <v>1540</v>
      </c>
      <c r="M1647" s="14" t="s">
        <v>1541</v>
      </c>
      <c r="N1647" t="s">
        <v>81</v>
      </c>
      <c r="O1647" t="s">
        <v>26</v>
      </c>
      <c r="P1647" t="s">
        <v>310</v>
      </c>
      <c r="Q1647" t="s">
        <v>50</v>
      </c>
      <c r="R1647" s="5">
        <v>94122</v>
      </c>
      <c r="S1647" t="s">
        <v>51</v>
      </c>
      <c r="T1647" t="s">
        <v>540</v>
      </c>
      <c r="U1647" t="s">
        <v>31</v>
      </c>
      <c r="V1647" t="s">
        <v>35</v>
      </c>
      <c r="W1647" t="s">
        <v>541</v>
      </c>
      <c r="X1647" s="9">
        <v>801.56799999999998</v>
      </c>
      <c r="Y1647">
        <v>2</v>
      </c>
      <c r="Z1647" s="12">
        <v>0.2</v>
      </c>
      <c r="AA1647" s="9">
        <v>50.097999999999999</v>
      </c>
      <c r="AB1647" t="str">
        <f>IF(AND(SalesData[[#This Row],[Profit]]=0,SalesData[[#This Row],[Sales]]&gt;0),"Zero-Profit Order","OK")</f>
        <v>OK</v>
      </c>
      <c r="AC1647" s="9">
        <f>IFERROR(SalesData[[#This Row],[Profit]]/SalesData[[#This Row],[Sales]],0)</f>
        <v>6.25E-2</v>
      </c>
      <c r="AE1647"/>
    </row>
    <row r="1648" spans="1:31" x14ac:dyDescent="0.25">
      <c r="A1648">
        <v>8305</v>
      </c>
      <c r="B1648" t="s">
        <v>3976</v>
      </c>
      <c r="C1648" s="2">
        <v>42303</v>
      </c>
      <c r="D1648" s="13">
        <v>42989</v>
      </c>
      <c r="E1648" s="8">
        <f>IF(SalesData[[#This Row],[Ship Date]]&lt;SalesData[[#This Row],[Order Date]], SalesData[[#This Row],[Ship Date]], SalesData[[#This Row],[Order Date]])</f>
        <v>42303</v>
      </c>
      <c r="F1648" s="8">
        <f>IF(SalesData[[#This Row],[Ship Date]]&lt;SalesData[[#This Row],[Order Date]], SalesData[[#This Row],[Order Date]], SalesData[[#This Row],[Ship Date]])</f>
        <v>42989</v>
      </c>
      <c r="G1648" s="11">
        <f>SalesData[[#This Row],[Shipdate fixed]] - SalesData[[#This Row],[Orderdate fixed]]</f>
        <v>686</v>
      </c>
      <c r="H1648" s="11">
        <f>YEAR(SalesData[[#This Row],[Orderdate fixed]])</f>
        <v>2015</v>
      </c>
      <c r="I1648" s="11" t="str">
        <f>"Q"&amp;ROUNDUP(MONTH(SalesData[[#This Row],[Orderdate fixed]])/3,0)</f>
        <v>Q4</v>
      </c>
      <c r="J1648" s="8" t="str">
        <f>TEXT(SalesData[[#This Row],[Orderdate fixed]],"mmm")</f>
        <v>Oct</v>
      </c>
      <c r="K1648" t="s">
        <v>38</v>
      </c>
      <c r="L1648" t="s">
        <v>2344</v>
      </c>
      <c r="M1648" s="14" t="s">
        <v>2345</v>
      </c>
      <c r="N1648" t="s">
        <v>25</v>
      </c>
      <c r="O1648" t="s">
        <v>26</v>
      </c>
      <c r="P1648" t="s">
        <v>2066</v>
      </c>
      <c r="Q1648" t="s">
        <v>50</v>
      </c>
      <c r="R1648" s="5">
        <v>93309</v>
      </c>
      <c r="S1648" t="s">
        <v>51</v>
      </c>
      <c r="T1648" t="s">
        <v>3170</v>
      </c>
      <c r="U1648" t="s">
        <v>31</v>
      </c>
      <c r="V1648" t="s">
        <v>44</v>
      </c>
      <c r="W1648" t="s">
        <v>3171</v>
      </c>
      <c r="X1648" s="9">
        <v>486.36799999999999</v>
      </c>
      <c r="Y1648">
        <v>4</v>
      </c>
      <c r="Z1648" s="12">
        <v>0.2</v>
      </c>
      <c r="AA1648" s="9">
        <v>36.477600000000002</v>
      </c>
      <c r="AB1648" t="str">
        <f>IF(AND(SalesData[[#This Row],[Profit]]=0,SalesData[[#This Row],[Sales]]&gt;0),"Zero-Profit Order","OK")</f>
        <v>OK</v>
      </c>
      <c r="AC1648" s="9">
        <f>IFERROR(SalesData[[#This Row],[Profit]]/SalesData[[#This Row],[Sales]],0)</f>
        <v>7.5000000000000011E-2</v>
      </c>
      <c r="AE1648"/>
    </row>
    <row r="1649" spans="1:31" x14ac:dyDescent="0.25">
      <c r="A1649">
        <v>5985</v>
      </c>
      <c r="B1649" t="s">
        <v>3318</v>
      </c>
      <c r="C1649" s="2">
        <v>43453</v>
      </c>
      <c r="D1649" s="13">
        <v>42576</v>
      </c>
      <c r="E1649" s="8">
        <f>IF(SalesData[[#This Row],[Ship Date]]&lt;SalesData[[#This Row],[Order Date]], SalesData[[#This Row],[Ship Date]], SalesData[[#This Row],[Order Date]])</f>
        <v>42576</v>
      </c>
      <c r="F1649" s="8">
        <f>IF(SalesData[[#This Row],[Ship Date]]&lt;SalesData[[#This Row],[Order Date]], SalesData[[#This Row],[Order Date]], SalesData[[#This Row],[Ship Date]])</f>
        <v>43453</v>
      </c>
      <c r="G1649" s="11">
        <f>SalesData[[#This Row],[Shipdate fixed]] - SalesData[[#This Row],[Orderdate fixed]]</f>
        <v>877</v>
      </c>
      <c r="H1649" s="11">
        <f>YEAR(SalesData[[#This Row],[Orderdate fixed]])</f>
        <v>2016</v>
      </c>
      <c r="I1649" s="11" t="str">
        <f>"Q"&amp;ROUNDUP(MONTH(SalesData[[#This Row],[Orderdate fixed]])/3,0)</f>
        <v>Q3</v>
      </c>
      <c r="J1649" s="8" t="str">
        <f>TEXT(SalesData[[#This Row],[Orderdate fixed]],"mmm")</f>
        <v>Jul</v>
      </c>
      <c r="K1649" t="s">
        <v>38</v>
      </c>
      <c r="L1649" t="s">
        <v>1611</v>
      </c>
      <c r="M1649" s="14" t="s">
        <v>1612</v>
      </c>
      <c r="N1649" t="s">
        <v>25</v>
      </c>
      <c r="O1649" t="s">
        <v>26</v>
      </c>
      <c r="P1649" t="s">
        <v>3319</v>
      </c>
      <c r="Q1649" t="s">
        <v>459</v>
      </c>
      <c r="R1649" s="5">
        <v>39401</v>
      </c>
      <c r="S1649" t="s">
        <v>29</v>
      </c>
      <c r="T1649" t="s">
        <v>2091</v>
      </c>
      <c r="U1649" t="s">
        <v>31</v>
      </c>
      <c r="V1649" t="s">
        <v>53</v>
      </c>
      <c r="W1649" t="s">
        <v>2092</v>
      </c>
      <c r="X1649" s="9">
        <v>185.58</v>
      </c>
      <c r="Y1649">
        <v>6</v>
      </c>
      <c r="Z1649" s="12">
        <v>0</v>
      </c>
      <c r="AA1649" s="9">
        <v>76.087800000000001</v>
      </c>
      <c r="AB1649" t="str">
        <f>IF(AND(SalesData[[#This Row],[Profit]]=0,SalesData[[#This Row],[Sales]]&gt;0),"Zero-Profit Order","OK")</f>
        <v>OK</v>
      </c>
      <c r="AC1649" s="9">
        <f>IFERROR(SalesData[[#This Row],[Profit]]/SalesData[[#This Row],[Sales]],0)</f>
        <v>0.41</v>
      </c>
      <c r="AE1649"/>
    </row>
    <row r="1650" spans="1:31" x14ac:dyDescent="0.25">
      <c r="A1650">
        <v>363</v>
      </c>
      <c r="B1650" t="s">
        <v>399</v>
      </c>
      <c r="C1650" s="2">
        <v>43732</v>
      </c>
      <c r="D1650" s="13">
        <v>42745</v>
      </c>
      <c r="E1650" s="8">
        <f>IF(SalesData[[#This Row],[Ship Date]]&lt;SalesData[[#This Row],[Order Date]], SalesData[[#This Row],[Ship Date]], SalesData[[#This Row],[Order Date]])</f>
        <v>42745</v>
      </c>
      <c r="F1650" s="8">
        <f>IF(SalesData[[#This Row],[Ship Date]]&lt;SalesData[[#This Row],[Order Date]], SalesData[[#This Row],[Order Date]], SalesData[[#This Row],[Ship Date]])</f>
        <v>43732</v>
      </c>
      <c r="G1650" s="11">
        <f>SalesData[[#This Row],[Shipdate fixed]] - SalesData[[#This Row],[Orderdate fixed]]</f>
        <v>987</v>
      </c>
      <c r="H1650" s="11">
        <f>YEAR(SalesData[[#This Row],[Orderdate fixed]])</f>
        <v>2017</v>
      </c>
      <c r="I1650" s="11" t="str">
        <f>"Q"&amp;ROUNDUP(MONTH(SalesData[[#This Row],[Orderdate fixed]])/3,0)</f>
        <v>Q1</v>
      </c>
      <c r="J1650" s="8" t="str">
        <f>TEXT(SalesData[[#This Row],[Orderdate fixed]],"mmm")</f>
        <v>Jan</v>
      </c>
      <c r="K1650" t="s">
        <v>38</v>
      </c>
      <c r="L1650" t="s">
        <v>400</v>
      </c>
      <c r="M1650" s="14" t="s">
        <v>401</v>
      </c>
      <c r="N1650" t="s">
        <v>25</v>
      </c>
      <c r="O1650" t="s">
        <v>26</v>
      </c>
      <c r="P1650" t="s">
        <v>158</v>
      </c>
      <c r="Q1650" t="s">
        <v>109</v>
      </c>
      <c r="R1650" s="5">
        <v>10009</v>
      </c>
      <c r="S1650" t="s">
        <v>62</v>
      </c>
      <c r="T1650" t="s">
        <v>402</v>
      </c>
      <c r="U1650" t="s">
        <v>31</v>
      </c>
      <c r="V1650" t="s">
        <v>35</v>
      </c>
      <c r="W1650" t="s">
        <v>403</v>
      </c>
      <c r="X1650" s="9">
        <v>488.64600000000002</v>
      </c>
      <c r="Y1650">
        <v>3</v>
      </c>
      <c r="Z1650" s="12">
        <v>0.1</v>
      </c>
      <c r="AA1650" s="9">
        <v>86.870400000000004</v>
      </c>
      <c r="AB1650" t="str">
        <f>IF(AND(SalesData[[#This Row],[Profit]]=0,SalesData[[#This Row],[Sales]]&gt;0),"Zero-Profit Order","OK")</f>
        <v>OK</v>
      </c>
      <c r="AC1650" s="9">
        <f>IFERROR(SalesData[[#This Row],[Profit]]/SalesData[[#This Row],[Sales]],0)</f>
        <v>0.17777777777777778</v>
      </c>
      <c r="AE1650"/>
    </row>
    <row r="1651" spans="1:31" x14ac:dyDescent="0.25">
      <c r="A1651">
        <v>8894</v>
      </c>
      <c r="B1651" t="s">
        <v>4116</v>
      </c>
      <c r="C1651" s="2">
        <v>41694</v>
      </c>
      <c r="D1651" s="13">
        <v>41981</v>
      </c>
      <c r="E1651" s="8">
        <f>IF(SalesData[[#This Row],[Ship Date]]&lt;SalesData[[#This Row],[Order Date]], SalesData[[#This Row],[Ship Date]], SalesData[[#This Row],[Order Date]])</f>
        <v>41694</v>
      </c>
      <c r="F1651" s="8">
        <f>IF(SalesData[[#This Row],[Ship Date]]&lt;SalesData[[#This Row],[Order Date]], SalesData[[#This Row],[Order Date]], SalesData[[#This Row],[Ship Date]])</f>
        <v>41981</v>
      </c>
      <c r="G1651" s="11">
        <f>SalesData[[#This Row],[Shipdate fixed]] - SalesData[[#This Row],[Orderdate fixed]]</f>
        <v>287</v>
      </c>
      <c r="H1651" s="11">
        <f>YEAR(SalesData[[#This Row],[Orderdate fixed]])</f>
        <v>2014</v>
      </c>
      <c r="I1651" s="11" t="str">
        <f>"Q"&amp;ROUNDUP(MONTH(SalesData[[#This Row],[Orderdate fixed]])/3,0)</f>
        <v>Q1</v>
      </c>
      <c r="J1651" s="8" t="str">
        <f>TEXT(SalesData[[#This Row],[Orderdate fixed]],"mmm")</f>
        <v>Feb</v>
      </c>
      <c r="K1651" t="s">
        <v>38</v>
      </c>
      <c r="L1651" t="s">
        <v>2771</v>
      </c>
      <c r="M1651" s="14" t="s">
        <v>2772</v>
      </c>
      <c r="N1651" t="s">
        <v>25</v>
      </c>
      <c r="O1651" t="s">
        <v>26</v>
      </c>
      <c r="P1651" t="s">
        <v>3513</v>
      </c>
      <c r="Q1651" t="s">
        <v>83</v>
      </c>
      <c r="R1651" s="5">
        <v>77590</v>
      </c>
      <c r="S1651" t="s">
        <v>84</v>
      </c>
      <c r="T1651" t="s">
        <v>1442</v>
      </c>
      <c r="U1651" t="s">
        <v>31</v>
      </c>
      <c r="V1651" t="s">
        <v>44</v>
      </c>
      <c r="W1651" t="s">
        <v>1443</v>
      </c>
      <c r="X1651" s="9">
        <v>489.23</v>
      </c>
      <c r="Y1651">
        <v>2</v>
      </c>
      <c r="Z1651" s="12">
        <v>0.3</v>
      </c>
      <c r="AA1651" s="9">
        <v>41.933999999999997</v>
      </c>
      <c r="AB1651" t="str">
        <f>IF(AND(SalesData[[#This Row],[Profit]]=0,SalesData[[#This Row],[Sales]]&gt;0),"Zero-Profit Order","OK")</f>
        <v>OK</v>
      </c>
      <c r="AC1651" s="9">
        <f>IFERROR(SalesData[[#This Row],[Profit]]/SalesData[[#This Row],[Sales]],0)</f>
        <v>8.5714285714285701E-2</v>
      </c>
      <c r="AE1651"/>
    </row>
    <row r="1652" spans="1:31" x14ac:dyDescent="0.25">
      <c r="A1652">
        <v>2448</v>
      </c>
      <c r="B1652" t="s">
        <v>1888</v>
      </c>
      <c r="C1652" s="2">
        <v>42652</v>
      </c>
      <c r="D1652" s="13">
        <v>42532</v>
      </c>
      <c r="E1652" s="8">
        <f>IF(SalesData[[#This Row],[Ship Date]]&lt;SalesData[[#This Row],[Order Date]], SalesData[[#This Row],[Ship Date]], SalesData[[#This Row],[Order Date]])</f>
        <v>42532</v>
      </c>
      <c r="F1652" s="8">
        <f>IF(SalesData[[#This Row],[Ship Date]]&lt;SalesData[[#This Row],[Order Date]], SalesData[[#This Row],[Order Date]], SalesData[[#This Row],[Ship Date]])</f>
        <v>42652</v>
      </c>
      <c r="G1652" s="11">
        <f>SalesData[[#This Row],[Shipdate fixed]] - SalesData[[#This Row],[Orderdate fixed]]</f>
        <v>120</v>
      </c>
      <c r="H1652" s="11">
        <f>YEAR(SalesData[[#This Row],[Orderdate fixed]])</f>
        <v>2016</v>
      </c>
      <c r="I1652" s="11" t="str">
        <f>"Q"&amp;ROUNDUP(MONTH(SalesData[[#This Row],[Orderdate fixed]])/3,0)</f>
        <v>Q2</v>
      </c>
      <c r="J1652" s="8" t="str">
        <f>TEXT(SalesData[[#This Row],[Orderdate fixed]],"mmm")</f>
        <v>Jun</v>
      </c>
      <c r="K1652" t="s">
        <v>38</v>
      </c>
      <c r="L1652" t="s">
        <v>580</v>
      </c>
      <c r="M1652" s="14" t="s">
        <v>581</v>
      </c>
      <c r="N1652" t="s">
        <v>25</v>
      </c>
      <c r="O1652" t="s">
        <v>26</v>
      </c>
      <c r="P1652" t="s">
        <v>60</v>
      </c>
      <c r="Q1652" t="s">
        <v>61</v>
      </c>
      <c r="R1652" s="5">
        <v>19143</v>
      </c>
      <c r="S1652" t="s">
        <v>62</v>
      </c>
      <c r="T1652" t="s">
        <v>1513</v>
      </c>
      <c r="U1652" t="s">
        <v>31</v>
      </c>
      <c r="V1652" t="s">
        <v>35</v>
      </c>
      <c r="W1652" t="s">
        <v>1514</v>
      </c>
      <c r="X1652" s="9">
        <v>492.83499999999998</v>
      </c>
      <c r="Y1652">
        <v>5</v>
      </c>
      <c r="Z1652" s="12">
        <v>0.3</v>
      </c>
      <c r="AA1652" s="9">
        <v>-14.081</v>
      </c>
      <c r="AB1652" t="str">
        <f>IF(AND(SalesData[[#This Row],[Profit]]=0,SalesData[[#This Row],[Sales]]&gt;0),"Zero-Profit Order","OK")</f>
        <v>OK</v>
      </c>
      <c r="AC1652" s="9">
        <f>IFERROR(SalesData[[#This Row],[Profit]]/SalesData[[#This Row],[Sales]],0)</f>
        <v>-2.8571428571428571E-2</v>
      </c>
      <c r="AE1652"/>
    </row>
    <row r="1653" spans="1:31" x14ac:dyDescent="0.25">
      <c r="A1653">
        <v>5990</v>
      </c>
      <c r="B1653" t="s">
        <v>3318</v>
      </c>
      <c r="C1653" s="2">
        <v>43454</v>
      </c>
      <c r="D1653" s="13">
        <v>42576</v>
      </c>
      <c r="E1653" s="8">
        <f>IF(SalesData[[#This Row],[Ship Date]]&lt;SalesData[[#This Row],[Order Date]], SalesData[[#This Row],[Ship Date]], SalesData[[#This Row],[Order Date]])</f>
        <v>42576</v>
      </c>
      <c r="F1653" s="8">
        <f>IF(SalesData[[#This Row],[Ship Date]]&lt;SalesData[[#This Row],[Order Date]], SalesData[[#This Row],[Order Date]], SalesData[[#This Row],[Ship Date]])</f>
        <v>43454</v>
      </c>
      <c r="G1653" s="11">
        <f>SalesData[[#This Row],[Shipdate fixed]] - SalesData[[#This Row],[Orderdate fixed]]</f>
        <v>878</v>
      </c>
      <c r="H1653" s="11">
        <f>YEAR(SalesData[[#This Row],[Orderdate fixed]])</f>
        <v>2016</v>
      </c>
      <c r="I1653" s="11" t="str">
        <f>"Q"&amp;ROUNDUP(MONTH(SalesData[[#This Row],[Orderdate fixed]])/3,0)</f>
        <v>Q3</v>
      </c>
      <c r="J1653" s="8" t="str">
        <f>TEXT(SalesData[[#This Row],[Orderdate fixed]],"mmm")</f>
        <v>Jul</v>
      </c>
      <c r="K1653" t="s">
        <v>38</v>
      </c>
      <c r="L1653" t="s">
        <v>1611</v>
      </c>
      <c r="M1653" s="14" t="s">
        <v>1612</v>
      </c>
      <c r="N1653" t="s">
        <v>25</v>
      </c>
      <c r="O1653" t="s">
        <v>26</v>
      </c>
      <c r="P1653" t="s">
        <v>3319</v>
      </c>
      <c r="Q1653" t="s">
        <v>459</v>
      </c>
      <c r="R1653" s="5">
        <v>39401</v>
      </c>
      <c r="S1653" t="s">
        <v>29</v>
      </c>
      <c r="T1653" t="s">
        <v>2796</v>
      </c>
      <c r="U1653" t="s">
        <v>31</v>
      </c>
      <c r="V1653" t="s">
        <v>32</v>
      </c>
      <c r="W1653" t="s">
        <v>2797</v>
      </c>
      <c r="X1653" s="9">
        <v>504.9</v>
      </c>
      <c r="Y1653">
        <v>5</v>
      </c>
      <c r="Z1653" s="12">
        <v>0</v>
      </c>
      <c r="AA1653" s="9">
        <v>126.22499999999999</v>
      </c>
      <c r="AB1653" t="str">
        <f>IF(AND(SalesData[[#This Row],[Profit]]=0,SalesData[[#This Row],[Sales]]&gt;0),"Zero-Profit Order","OK")</f>
        <v>OK</v>
      </c>
      <c r="AC1653" s="9">
        <f>IFERROR(SalesData[[#This Row],[Profit]]/SalesData[[#This Row],[Sales]],0)</f>
        <v>0.25</v>
      </c>
      <c r="AE1653"/>
    </row>
    <row r="1654" spans="1:31" x14ac:dyDescent="0.25">
      <c r="A1654">
        <v>4541</v>
      </c>
      <c r="B1654" t="s">
        <v>2844</v>
      </c>
      <c r="C1654" s="2">
        <v>43051</v>
      </c>
      <c r="D1654" s="13">
        <v>42038</v>
      </c>
      <c r="E1654" s="8">
        <f>IF(SalesData[[#This Row],[Ship Date]]&lt;SalesData[[#This Row],[Order Date]], SalesData[[#This Row],[Ship Date]], SalesData[[#This Row],[Order Date]])</f>
        <v>42038</v>
      </c>
      <c r="F1654" s="8">
        <f>IF(SalesData[[#This Row],[Ship Date]]&lt;SalesData[[#This Row],[Order Date]], SalesData[[#This Row],[Order Date]], SalesData[[#This Row],[Ship Date]])</f>
        <v>43051</v>
      </c>
      <c r="G1654" s="11">
        <f>SalesData[[#This Row],[Shipdate fixed]] - SalesData[[#This Row],[Orderdate fixed]]</f>
        <v>1013</v>
      </c>
      <c r="H1654" s="11">
        <f>YEAR(SalesData[[#This Row],[Orderdate fixed]])</f>
        <v>2015</v>
      </c>
      <c r="I1654" s="11" t="str">
        <f>"Q"&amp;ROUNDUP(MONTH(SalesData[[#This Row],[Orderdate fixed]])/3,0)</f>
        <v>Q1</v>
      </c>
      <c r="J1654" s="8" t="str">
        <f>TEXT(SalesData[[#This Row],[Orderdate fixed]],"mmm")</f>
        <v>Feb</v>
      </c>
      <c r="K1654" t="s">
        <v>38</v>
      </c>
      <c r="L1654" t="s">
        <v>2845</v>
      </c>
      <c r="M1654" s="14" t="s">
        <v>2846</v>
      </c>
      <c r="N1654" t="s">
        <v>81</v>
      </c>
      <c r="O1654" t="s">
        <v>26</v>
      </c>
      <c r="P1654" t="s">
        <v>1625</v>
      </c>
      <c r="Q1654" t="s">
        <v>1626</v>
      </c>
      <c r="R1654" s="5">
        <v>2908</v>
      </c>
      <c r="S1654" t="s">
        <v>62</v>
      </c>
      <c r="T1654" t="s">
        <v>2387</v>
      </c>
      <c r="U1654" t="s">
        <v>31</v>
      </c>
      <c r="V1654" t="s">
        <v>44</v>
      </c>
      <c r="W1654" t="s">
        <v>2388</v>
      </c>
      <c r="X1654" s="9">
        <v>493.92</v>
      </c>
      <c r="Y1654">
        <v>7</v>
      </c>
      <c r="Z1654" s="12">
        <v>0.3</v>
      </c>
      <c r="AA1654" s="9">
        <v>-28.224</v>
      </c>
      <c r="AB1654" t="str">
        <f>IF(AND(SalesData[[#This Row],[Profit]]=0,SalesData[[#This Row],[Sales]]&gt;0),"Zero-Profit Order","OK")</f>
        <v>OK</v>
      </c>
      <c r="AC1654" s="9">
        <f>IFERROR(SalesData[[#This Row],[Profit]]/SalesData[[#This Row],[Sales]],0)</f>
        <v>-5.7142857142857141E-2</v>
      </c>
      <c r="AE1654"/>
    </row>
    <row r="1655" spans="1:31" x14ac:dyDescent="0.25">
      <c r="A1655">
        <v>5220</v>
      </c>
      <c r="B1655" t="s">
        <v>3064</v>
      </c>
      <c r="C1655" s="2">
        <v>42230</v>
      </c>
      <c r="D1655" s="13">
        <v>42744</v>
      </c>
      <c r="E1655" s="8">
        <f>IF(SalesData[[#This Row],[Ship Date]]&lt;SalesData[[#This Row],[Order Date]], SalesData[[#This Row],[Ship Date]], SalesData[[#This Row],[Order Date]])</f>
        <v>42230</v>
      </c>
      <c r="F1655" s="8">
        <f>IF(SalesData[[#This Row],[Ship Date]]&lt;SalesData[[#This Row],[Order Date]], SalesData[[#This Row],[Order Date]], SalesData[[#This Row],[Ship Date]])</f>
        <v>42744</v>
      </c>
      <c r="G1655" s="11">
        <f>SalesData[[#This Row],[Shipdate fixed]] - SalesData[[#This Row],[Orderdate fixed]]</f>
        <v>514</v>
      </c>
      <c r="H1655" s="11">
        <f>YEAR(SalesData[[#This Row],[Orderdate fixed]])</f>
        <v>2015</v>
      </c>
      <c r="I1655" s="11" t="str">
        <f>"Q"&amp;ROUNDUP(MONTH(SalesData[[#This Row],[Orderdate fixed]])/3,0)</f>
        <v>Q3</v>
      </c>
      <c r="J1655" s="8" t="str">
        <f>TEXT(SalesData[[#This Row],[Orderdate fixed]],"mmm")</f>
        <v>Aug</v>
      </c>
      <c r="K1655" t="s">
        <v>407</v>
      </c>
      <c r="L1655" t="s">
        <v>599</v>
      </c>
      <c r="M1655" s="14" t="s">
        <v>600</v>
      </c>
      <c r="N1655" t="s">
        <v>25</v>
      </c>
      <c r="O1655" t="s">
        <v>26</v>
      </c>
      <c r="P1655" t="s">
        <v>271</v>
      </c>
      <c r="Q1655" t="s">
        <v>272</v>
      </c>
      <c r="R1655" s="5">
        <v>48205</v>
      </c>
      <c r="S1655" t="s">
        <v>84</v>
      </c>
      <c r="T1655" t="s">
        <v>2175</v>
      </c>
      <c r="U1655" t="s">
        <v>31</v>
      </c>
      <c r="V1655" t="s">
        <v>35</v>
      </c>
      <c r="W1655" t="s">
        <v>2176</v>
      </c>
      <c r="X1655" s="9">
        <v>498.26</v>
      </c>
      <c r="Y1655">
        <v>7</v>
      </c>
      <c r="Z1655" s="12">
        <v>0</v>
      </c>
      <c r="AA1655" s="9">
        <v>134.53020000000001</v>
      </c>
      <c r="AB1655" t="str">
        <f>IF(AND(SalesData[[#This Row],[Profit]]=0,SalesData[[#This Row],[Sales]]&gt;0),"Zero-Profit Order","OK")</f>
        <v>OK</v>
      </c>
      <c r="AC1655" s="9">
        <f>IFERROR(SalesData[[#This Row],[Profit]]/SalesData[[#This Row],[Sales]],0)</f>
        <v>0.27</v>
      </c>
      <c r="AE1655"/>
    </row>
    <row r="1656" spans="1:31" x14ac:dyDescent="0.25">
      <c r="A1656">
        <v>7845</v>
      </c>
      <c r="B1656" t="s">
        <v>3839</v>
      </c>
      <c r="C1656" s="2">
        <v>43469</v>
      </c>
      <c r="D1656" s="13">
        <v>42941</v>
      </c>
      <c r="E1656" s="8">
        <f>IF(SalesData[[#This Row],[Ship Date]]&lt;SalesData[[#This Row],[Order Date]], SalesData[[#This Row],[Ship Date]], SalesData[[#This Row],[Order Date]])</f>
        <v>42941</v>
      </c>
      <c r="F1656" s="8">
        <f>IF(SalesData[[#This Row],[Ship Date]]&lt;SalesData[[#This Row],[Order Date]], SalesData[[#This Row],[Order Date]], SalesData[[#This Row],[Ship Date]])</f>
        <v>43469</v>
      </c>
      <c r="G1656" s="11">
        <f>SalesData[[#This Row],[Shipdate fixed]] - SalesData[[#This Row],[Orderdate fixed]]</f>
        <v>528</v>
      </c>
      <c r="H1656" s="11">
        <f>YEAR(SalesData[[#This Row],[Orderdate fixed]])</f>
        <v>2017</v>
      </c>
      <c r="I1656" s="11" t="str">
        <f>"Q"&amp;ROUNDUP(MONTH(SalesData[[#This Row],[Orderdate fixed]])/3,0)</f>
        <v>Q3</v>
      </c>
      <c r="J1656" s="8" t="str">
        <f>TEXT(SalesData[[#This Row],[Orderdate fixed]],"mmm")</f>
        <v>Jul</v>
      </c>
      <c r="K1656" t="s">
        <v>38</v>
      </c>
      <c r="L1656" t="s">
        <v>3840</v>
      </c>
      <c r="M1656" s="14" t="s">
        <v>3841</v>
      </c>
      <c r="N1656" t="s">
        <v>25</v>
      </c>
      <c r="O1656" t="s">
        <v>26</v>
      </c>
      <c r="P1656" t="s">
        <v>2224</v>
      </c>
      <c r="Q1656" t="s">
        <v>83</v>
      </c>
      <c r="R1656" s="5">
        <v>78577</v>
      </c>
      <c r="S1656" t="s">
        <v>84</v>
      </c>
      <c r="T1656" t="s">
        <v>1230</v>
      </c>
      <c r="U1656" t="s">
        <v>31</v>
      </c>
      <c r="V1656" t="s">
        <v>44</v>
      </c>
      <c r="W1656" t="s">
        <v>1231</v>
      </c>
      <c r="X1656" s="9">
        <v>124.404</v>
      </c>
      <c r="Y1656">
        <v>4</v>
      </c>
      <c r="Z1656" s="12">
        <v>0.3</v>
      </c>
      <c r="AA1656" s="9">
        <v>-21.3264</v>
      </c>
      <c r="AB1656" t="str">
        <f>IF(AND(SalesData[[#This Row],[Profit]]=0,SalesData[[#This Row],[Sales]]&gt;0),"Zero-Profit Order","OK")</f>
        <v>OK</v>
      </c>
      <c r="AC1656" s="9">
        <f>IFERROR(SalesData[[#This Row],[Profit]]/SalesData[[#This Row],[Sales]],0)</f>
        <v>-0.17142857142857143</v>
      </c>
      <c r="AE1656"/>
    </row>
    <row r="1657" spans="1:31" x14ac:dyDescent="0.25">
      <c r="A1657">
        <v>6288</v>
      </c>
      <c r="B1657" t="s">
        <v>3410</v>
      </c>
      <c r="C1657" s="2">
        <v>41736</v>
      </c>
      <c r="D1657" s="13">
        <v>41980</v>
      </c>
      <c r="E1657" s="8">
        <f>IF(SalesData[[#This Row],[Ship Date]]&lt;SalesData[[#This Row],[Order Date]], SalesData[[#This Row],[Ship Date]], SalesData[[#This Row],[Order Date]])</f>
        <v>41736</v>
      </c>
      <c r="F1657" s="8">
        <f>IF(SalesData[[#This Row],[Ship Date]]&lt;SalesData[[#This Row],[Order Date]], SalesData[[#This Row],[Order Date]], SalesData[[#This Row],[Ship Date]])</f>
        <v>41980</v>
      </c>
      <c r="G1657" s="11">
        <f>SalesData[[#This Row],[Shipdate fixed]] - SalesData[[#This Row],[Orderdate fixed]]</f>
        <v>244</v>
      </c>
      <c r="H1657" s="11">
        <f>YEAR(SalesData[[#This Row],[Orderdate fixed]])</f>
        <v>2014</v>
      </c>
      <c r="I1657" s="11" t="str">
        <f>"Q"&amp;ROUNDUP(MONTH(SalesData[[#This Row],[Orderdate fixed]])/3,0)</f>
        <v>Q2</v>
      </c>
      <c r="J1657" s="8" t="str">
        <f>TEXT(SalesData[[#This Row],[Orderdate fixed]],"mmm")</f>
        <v>Apr</v>
      </c>
      <c r="K1657" t="s">
        <v>38</v>
      </c>
      <c r="L1657" t="s">
        <v>484</v>
      </c>
      <c r="M1657" s="14" t="s">
        <v>485</v>
      </c>
      <c r="N1657" t="s">
        <v>81</v>
      </c>
      <c r="O1657" t="s">
        <v>26</v>
      </c>
      <c r="P1657" t="s">
        <v>310</v>
      </c>
      <c r="Q1657" t="s">
        <v>50</v>
      </c>
      <c r="R1657" s="5">
        <v>94122</v>
      </c>
      <c r="S1657" t="s">
        <v>51</v>
      </c>
      <c r="T1657" t="s">
        <v>1309</v>
      </c>
      <c r="U1657" t="s">
        <v>31</v>
      </c>
      <c r="V1657" t="s">
        <v>44</v>
      </c>
      <c r="W1657" t="s">
        <v>1310</v>
      </c>
      <c r="X1657" s="9">
        <v>502.488</v>
      </c>
      <c r="Y1657">
        <v>3</v>
      </c>
      <c r="Z1657" s="12">
        <v>0.2</v>
      </c>
      <c r="AA1657" s="9">
        <v>-87.935400000000001</v>
      </c>
      <c r="AB1657" t="str">
        <f>IF(AND(SalesData[[#This Row],[Profit]]=0,SalesData[[#This Row],[Sales]]&gt;0),"Zero-Profit Order","OK")</f>
        <v>OK</v>
      </c>
      <c r="AC1657" s="9">
        <f>IFERROR(SalesData[[#This Row],[Profit]]/SalesData[[#This Row],[Sales]],0)</f>
        <v>-0.17500000000000002</v>
      </c>
      <c r="AE1657"/>
    </row>
    <row r="1658" spans="1:31" x14ac:dyDescent="0.25">
      <c r="A1658">
        <v>9320</v>
      </c>
      <c r="B1658" t="s">
        <v>4222</v>
      </c>
      <c r="C1658" s="2">
        <v>43461</v>
      </c>
      <c r="D1658" s="13">
        <v>42941</v>
      </c>
      <c r="E1658" s="8">
        <f>IF(SalesData[[#This Row],[Ship Date]]&lt;SalesData[[#This Row],[Order Date]], SalesData[[#This Row],[Ship Date]], SalesData[[#This Row],[Order Date]])</f>
        <v>42941</v>
      </c>
      <c r="F1658" s="8">
        <f>IF(SalesData[[#This Row],[Ship Date]]&lt;SalesData[[#This Row],[Order Date]], SalesData[[#This Row],[Order Date]], SalesData[[#This Row],[Ship Date]])</f>
        <v>43461</v>
      </c>
      <c r="G1658" s="11">
        <f>SalesData[[#This Row],[Shipdate fixed]] - SalesData[[#This Row],[Orderdate fixed]]</f>
        <v>520</v>
      </c>
      <c r="H1658" s="11">
        <f>YEAR(SalesData[[#This Row],[Orderdate fixed]])</f>
        <v>2017</v>
      </c>
      <c r="I1658" s="11" t="str">
        <f>"Q"&amp;ROUNDUP(MONTH(SalesData[[#This Row],[Orderdate fixed]])/3,0)</f>
        <v>Q3</v>
      </c>
      <c r="J1658" s="8" t="str">
        <f>TEXT(SalesData[[#This Row],[Orderdate fixed]],"mmm")</f>
        <v>Jul</v>
      </c>
      <c r="K1658" t="s">
        <v>38</v>
      </c>
      <c r="L1658" t="s">
        <v>661</v>
      </c>
      <c r="M1658" s="14" t="s">
        <v>662</v>
      </c>
      <c r="N1658" t="s">
        <v>81</v>
      </c>
      <c r="O1658" t="s">
        <v>26</v>
      </c>
      <c r="P1658" t="s">
        <v>158</v>
      </c>
      <c r="Q1658" t="s">
        <v>109</v>
      </c>
      <c r="R1658" s="5">
        <v>10009</v>
      </c>
      <c r="S1658" t="s">
        <v>62</v>
      </c>
      <c r="T1658" t="s">
        <v>4223</v>
      </c>
      <c r="U1658" t="s">
        <v>31</v>
      </c>
      <c r="V1658" t="s">
        <v>35</v>
      </c>
      <c r="W1658" t="s">
        <v>4224</v>
      </c>
      <c r="X1658" s="9">
        <v>163.76400000000001</v>
      </c>
      <c r="Y1658">
        <v>2</v>
      </c>
      <c r="Z1658" s="12">
        <v>0.1</v>
      </c>
      <c r="AA1658" s="9">
        <v>25.474399999999999</v>
      </c>
      <c r="AB1658" t="str">
        <f>IF(AND(SalesData[[#This Row],[Profit]]=0,SalesData[[#This Row],[Sales]]&gt;0),"Zero-Profit Order","OK")</f>
        <v>OK</v>
      </c>
      <c r="AC1658" s="9">
        <f>IFERROR(SalesData[[#This Row],[Profit]]/SalesData[[#This Row],[Sales]],0)</f>
        <v>0.15555555555555553</v>
      </c>
      <c r="AE1658"/>
    </row>
    <row r="1659" spans="1:31" x14ac:dyDescent="0.25">
      <c r="A1659">
        <v>2317</v>
      </c>
      <c r="B1659" t="s">
        <v>1803</v>
      </c>
      <c r="C1659" s="2">
        <v>43460</v>
      </c>
      <c r="D1659" s="13">
        <v>42941</v>
      </c>
      <c r="E1659" s="8">
        <f>IF(SalesData[[#This Row],[Ship Date]]&lt;SalesData[[#This Row],[Order Date]], SalesData[[#This Row],[Ship Date]], SalesData[[#This Row],[Order Date]])</f>
        <v>42941</v>
      </c>
      <c r="F1659" s="8">
        <f>IF(SalesData[[#This Row],[Ship Date]]&lt;SalesData[[#This Row],[Order Date]], SalesData[[#This Row],[Order Date]], SalesData[[#This Row],[Ship Date]])</f>
        <v>43460</v>
      </c>
      <c r="G1659" s="11">
        <f>SalesData[[#This Row],[Shipdate fixed]] - SalesData[[#This Row],[Orderdate fixed]]</f>
        <v>519</v>
      </c>
      <c r="H1659" s="11">
        <f>YEAR(SalesData[[#This Row],[Orderdate fixed]])</f>
        <v>2017</v>
      </c>
      <c r="I1659" s="11" t="str">
        <f>"Q"&amp;ROUNDUP(MONTH(SalesData[[#This Row],[Orderdate fixed]])/3,0)</f>
        <v>Q3</v>
      </c>
      <c r="J1659" s="8" t="str">
        <f>TEXT(SalesData[[#This Row],[Orderdate fixed]],"mmm")</f>
        <v>Jul</v>
      </c>
      <c r="K1659" t="s">
        <v>38</v>
      </c>
      <c r="L1659" t="s">
        <v>1804</v>
      </c>
      <c r="M1659" s="14" t="s">
        <v>1805</v>
      </c>
      <c r="N1659" t="s">
        <v>81</v>
      </c>
      <c r="O1659" t="s">
        <v>26</v>
      </c>
      <c r="P1659" t="s">
        <v>1806</v>
      </c>
      <c r="Q1659" t="s">
        <v>1807</v>
      </c>
      <c r="R1659" s="5">
        <v>57103</v>
      </c>
      <c r="S1659" t="s">
        <v>84</v>
      </c>
      <c r="T1659" t="s">
        <v>1637</v>
      </c>
      <c r="U1659" t="s">
        <v>31</v>
      </c>
      <c r="V1659" t="s">
        <v>35</v>
      </c>
      <c r="W1659" t="s">
        <v>1638</v>
      </c>
      <c r="X1659" s="9">
        <v>182.94</v>
      </c>
      <c r="Y1659">
        <v>3</v>
      </c>
      <c r="Z1659" s="12">
        <v>0</v>
      </c>
      <c r="AA1659" s="9">
        <v>27.440999999999999</v>
      </c>
      <c r="AB1659" t="str">
        <f>IF(AND(SalesData[[#This Row],[Profit]]=0,SalesData[[#This Row],[Sales]]&gt;0),"Zero-Profit Order","OK")</f>
        <v>OK</v>
      </c>
      <c r="AC1659" s="9">
        <f>IFERROR(SalesData[[#This Row],[Profit]]/SalesData[[#This Row],[Sales]],0)</f>
        <v>0.15</v>
      </c>
      <c r="AE1659"/>
    </row>
    <row r="1660" spans="1:31" x14ac:dyDescent="0.25">
      <c r="A1660">
        <v>7543</v>
      </c>
      <c r="B1660" t="s">
        <v>3762</v>
      </c>
      <c r="C1660" s="2">
        <v>42274</v>
      </c>
      <c r="D1660" s="13">
        <v>42898</v>
      </c>
      <c r="E1660" s="8">
        <f>IF(SalesData[[#This Row],[Ship Date]]&lt;SalesData[[#This Row],[Order Date]], SalesData[[#This Row],[Ship Date]], SalesData[[#This Row],[Order Date]])</f>
        <v>42274</v>
      </c>
      <c r="F1660" s="8">
        <f>IF(SalesData[[#This Row],[Ship Date]]&lt;SalesData[[#This Row],[Order Date]], SalesData[[#This Row],[Order Date]], SalesData[[#This Row],[Ship Date]])</f>
        <v>42898</v>
      </c>
      <c r="G1660" s="11">
        <f>SalesData[[#This Row],[Shipdate fixed]] - SalesData[[#This Row],[Orderdate fixed]]</f>
        <v>624</v>
      </c>
      <c r="H1660" s="11">
        <f>YEAR(SalesData[[#This Row],[Orderdate fixed]])</f>
        <v>2015</v>
      </c>
      <c r="I1660" s="11" t="str">
        <f>"Q"&amp;ROUNDUP(MONTH(SalesData[[#This Row],[Orderdate fixed]])/3,0)</f>
        <v>Q3</v>
      </c>
      <c r="J1660" s="8" t="str">
        <f>TEXT(SalesData[[#This Row],[Orderdate fixed]],"mmm")</f>
        <v>Sep</v>
      </c>
      <c r="K1660" t="s">
        <v>38</v>
      </c>
      <c r="L1660" t="s">
        <v>3763</v>
      </c>
      <c r="M1660" s="14" t="s">
        <v>3764</v>
      </c>
      <c r="N1660" t="s">
        <v>81</v>
      </c>
      <c r="O1660" t="s">
        <v>26</v>
      </c>
      <c r="P1660" t="s">
        <v>248</v>
      </c>
      <c r="Q1660" t="s">
        <v>165</v>
      </c>
      <c r="R1660" s="5">
        <v>80219</v>
      </c>
      <c r="S1660" t="s">
        <v>51</v>
      </c>
      <c r="T1660" t="s">
        <v>1372</v>
      </c>
      <c r="U1660" t="s">
        <v>31</v>
      </c>
      <c r="V1660" t="s">
        <v>53</v>
      </c>
      <c r="W1660" t="s">
        <v>1373</v>
      </c>
      <c r="X1660" s="9">
        <v>508.70400000000001</v>
      </c>
      <c r="Y1660">
        <v>6</v>
      </c>
      <c r="Z1660" s="12">
        <v>0.2</v>
      </c>
      <c r="AA1660" s="9">
        <v>0</v>
      </c>
      <c r="AB1660" t="str">
        <f>IF(AND(SalesData[[#This Row],[Profit]]=0,SalesData[[#This Row],[Sales]]&gt;0),"Zero-Profit Order","OK")</f>
        <v>Zero-Profit Order</v>
      </c>
      <c r="AC1660" s="9">
        <f>IFERROR(SalesData[[#This Row],[Profit]]/SalesData[[#This Row],[Sales]],0)</f>
        <v>0</v>
      </c>
      <c r="AE1660"/>
    </row>
    <row r="1661" spans="1:31" x14ac:dyDescent="0.25">
      <c r="A1661">
        <v>9321</v>
      </c>
      <c r="B1661" t="s">
        <v>4222</v>
      </c>
      <c r="C1661" s="2">
        <v>43462</v>
      </c>
      <c r="D1661" s="13">
        <v>42941</v>
      </c>
      <c r="E1661" s="8">
        <f>IF(SalesData[[#This Row],[Ship Date]]&lt;SalesData[[#This Row],[Order Date]], SalesData[[#This Row],[Ship Date]], SalesData[[#This Row],[Order Date]])</f>
        <v>42941</v>
      </c>
      <c r="F1661" s="8">
        <f>IF(SalesData[[#This Row],[Ship Date]]&lt;SalesData[[#This Row],[Order Date]], SalesData[[#This Row],[Order Date]], SalesData[[#This Row],[Ship Date]])</f>
        <v>43462</v>
      </c>
      <c r="G1661" s="11">
        <f>SalesData[[#This Row],[Shipdate fixed]] - SalesData[[#This Row],[Orderdate fixed]]</f>
        <v>521</v>
      </c>
      <c r="H1661" s="11">
        <f>YEAR(SalesData[[#This Row],[Orderdate fixed]])</f>
        <v>2017</v>
      </c>
      <c r="I1661" s="11" t="str">
        <f>"Q"&amp;ROUNDUP(MONTH(SalesData[[#This Row],[Orderdate fixed]])/3,0)</f>
        <v>Q3</v>
      </c>
      <c r="J1661" s="8" t="str">
        <f>TEXT(SalesData[[#This Row],[Orderdate fixed]],"mmm")</f>
        <v>Jul</v>
      </c>
      <c r="K1661" t="s">
        <v>38</v>
      </c>
      <c r="L1661" t="s">
        <v>661</v>
      </c>
      <c r="M1661" s="14" t="s">
        <v>662</v>
      </c>
      <c r="N1661" t="s">
        <v>81</v>
      </c>
      <c r="O1661" t="s">
        <v>26</v>
      </c>
      <c r="P1661" t="s">
        <v>158</v>
      </c>
      <c r="Q1661" t="s">
        <v>109</v>
      </c>
      <c r="R1661" s="5">
        <v>10009</v>
      </c>
      <c r="S1661" t="s">
        <v>62</v>
      </c>
      <c r="T1661" t="s">
        <v>3269</v>
      </c>
      <c r="U1661" t="s">
        <v>31</v>
      </c>
      <c r="V1661" t="s">
        <v>53</v>
      </c>
      <c r="W1661" t="s">
        <v>3270</v>
      </c>
      <c r="X1661" s="9">
        <v>183.92</v>
      </c>
      <c r="Y1661">
        <v>4</v>
      </c>
      <c r="Z1661" s="12">
        <v>0</v>
      </c>
      <c r="AA1661" s="9">
        <v>31.266400000000001</v>
      </c>
      <c r="AB1661" t="str">
        <f>IF(AND(SalesData[[#This Row],[Profit]]=0,SalesData[[#This Row],[Sales]]&gt;0),"Zero-Profit Order","OK")</f>
        <v>OK</v>
      </c>
      <c r="AC1661" s="9">
        <f>IFERROR(SalesData[[#This Row],[Profit]]/SalesData[[#This Row],[Sales]],0)</f>
        <v>0.17</v>
      </c>
      <c r="AE1661"/>
    </row>
    <row r="1662" spans="1:31" x14ac:dyDescent="0.25">
      <c r="A1662">
        <v>6700</v>
      </c>
      <c r="B1662" t="s">
        <v>3531</v>
      </c>
      <c r="C1662" s="2">
        <v>43468</v>
      </c>
      <c r="D1662" s="13">
        <v>42941</v>
      </c>
      <c r="E1662" s="8">
        <f>IF(SalesData[[#This Row],[Ship Date]]&lt;SalesData[[#This Row],[Order Date]], SalesData[[#This Row],[Ship Date]], SalesData[[#This Row],[Order Date]])</f>
        <v>42941</v>
      </c>
      <c r="F1662" s="8">
        <f>IF(SalesData[[#This Row],[Ship Date]]&lt;SalesData[[#This Row],[Order Date]], SalesData[[#This Row],[Order Date]], SalesData[[#This Row],[Ship Date]])</f>
        <v>43468</v>
      </c>
      <c r="G1662" s="11">
        <f>SalesData[[#This Row],[Shipdate fixed]] - SalesData[[#This Row],[Orderdate fixed]]</f>
        <v>527</v>
      </c>
      <c r="H1662" s="11">
        <f>YEAR(SalesData[[#This Row],[Orderdate fixed]])</f>
        <v>2017</v>
      </c>
      <c r="I1662" s="11" t="str">
        <f>"Q"&amp;ROUNDUP(MONTH(SalesData[[#This Row],[Orderdate fixed]])/3,0)</f>
        <v>Q3</v>
      </c>
      <c r="J1662" s="8" t="str">
        <f>TEXT(SalesData[[#This Row],[Orderdate fixed]],"mmm")</f>
        <v>Jul</v>
      </c>
      <c r="K1662" t="s">
        <v>38</v>
      </c>
      <c r="L1662" t="s">
        <v>1884</v>
      </c>
      <c r="M1662" s="14" t="s">
        <v>1885</v>
      </c>
      <c r="N1662" t="s">
        <v>25</v>
      </c>
      <c r="O1662" t="s">
        <v>26</v>
      </c>
      <c r="P1662" t="s">
        <v>620</v>
      </c>
      <c r="Q1662" t="s">
        <v>50</v>
      </c>
      <c r="R1662" s="5">
        <v>92024</v>
      </c>
      <c r="S1662" t="s">
        <v>51</v>
      </c>
      <c r="T1662" t="s">
        <v>1513</v>
      </c>
      <c r="U1662" t="s">
        <v>31</v>
      </c>
      <c r="V1662" t="s">
        <v>35</v>
      </c>
      <c r="W1662" t="s">
        <v>1514</v>
      </c>
      <c r="X1662" s="9">
        <v>225.29599999999999</v>
      </c>
      <c r="Y1662">
        <v>2</v>
      </c>
      <c r="Z1662" s="12">
        <v>0.2</v>
      </c>
      <c r="AA1662" s="9">
        <v>22.529599999999999</v>
      </c>
      <c r="AB1662" t="str">
        <f>IF(AND(SalesData[[#This Row],[Profit]]=0,SalesData[[#This Row],[Sales]]&gt;0),"Zero-Profit Order","OK")</f>
        <v>OK</v>
      </c>
      <c r="AC1662" s="9">
        <f>IFERROR(SalesData[[#This Row],[Profit]]/SalesData[[#This Row],[Sales]],0)</f>
        <v>9.9999999999999992E-2</v>
      </c>
      <c r="AE1662"/>
    </row>
    <row r="1663" spans="1:31" x14ac:dyDescent="0.25">
      <c r="A1663">
        <v>9848</v>
      </c>
      <c r="B1663" t="s">
        <v>4353</v>
      </c>
      <c r="C1663" s="2">
        <v>42252</v>
      </c>
      <c r="D1663" s="13">
        <v>42834</v>
      </c>
      <c r="E1663" s="8">
        <f>IF(SalesData[[#This Row],[Ship Date]]&lt;SalesData[[#This Row],[Order Date]], SalesData[[#This Row],[Ship Date]], SalesData[[#This Row],[Order Date]])</f>
        <v>42252</v>
      </c>
      <c r="F1663" s="8">
        <f>IF(SalesData[[#This Row],[Ship Date]]&lt;SalesData[[#This Row],[Order Date]], SalesData[[#This Row],[Order Date]], SalesData[[#This Row],[Ship Date]])</f>
        <v>42834</v>
      </c>
      <c r="G1663" s="11">
        <f>SalesData[[#This Row],[Shipdate fixed]] - SalesData[[#This Row],[Orderdate fixed]]</f>
        <v>582</v>
      </c>
      <c r="H1663" s="11">
        <f>YEAR(SalesData[[#This Row],[Orderdate fixed]])</f>
        <v>2015</v>
      </c>
      <c r="I1663" s="11" t="str">
        <f>"Q"&amp;ROUNDUP(MONTH(SalesData[[#This Row],[Orderdate fixed]])/3,0)</f>
        <v>Q3</v>
      </c>
      <c r="J1663" s="8" t="str">
        <f>TEXT(SalesData[[#This Row],[Orderdate fixed]],"mmm")</f>
        <v>Sep</v>
      </c>
      <c r="K1663" t="s">
        <v>22</v>
      </c>
      <c r="L1663" t="s">
        <v>3131</v>
      </c>
      <c r="M1663" s="14" t="s">
        <v>3132</v>
      </c>
      <c r="N1663" t="s">
        <v>90</v>
      </c>
      <c r="O1663" t="s">
        <v>26</v>
      </c>
      <c r="P1663" t="s">
        <v>49</v>
      </c>
      <c r="Q1663" t="s">
        <v>50</v>
      </c>
      <c r="R1663" s="5">
        <v>90008</v>
      </c>
      <c r="S1663" t="s">
        <v>51</v>
      </c>
      <c r="T1663" t="s">
        <v>916</v>
      </c>
      <c r="U1663" t="s">
        <v>31</v>
      </c>
      <c r="V1663" t="s">
        <v>53</v>
      </c>
      <c r="W1663" t="s">
        <v>917</v>
      </c>
      <c r="X1663" s="9">
        <v>511.5</v>
      </c>
      <c r="Y1663">
        <v>5</v>
      </c>
      <c r="Z1663" s="12">
        <v>0</v>
      </c>
      <c r="AA1663" s="9">
        <v>132.99</v>
      </c>
      <c r="AB1663" t="str">
        <f>IF(AND(SalesData[[#This Row],[Profit]]=0,SalesData[[#This Row],[Sales]]&gt;0),"Zero-Profit Order","OK")</f>
        <v>OK</v>
      </c>
      <c r="AC1663" s="9">
        <f>IFERROR(SalesData[[#This Row],[Profit]]/SalesData[[#This Row],[Sales]],0)</f>
        <v>0.26</v>
      </c>
      <c r="AE1663"/>
    </row>
    <row r="1664" spans="1:31" x14ac:dyDescent="0.25">
      <c r="A1664">
        <v>8759</v>
      </c>
      <c r="B1664" t="s">
        <v>4089</v>
      </c>
      <c r="C1664" s="2">
        <v>43474</v>
      </c>
      <c r="D1664" s="13">
        <v>42577</v>
      </c>
      <c r="E1664" s="8">
        <f>IF(SalesData[[#This Row],[Ship Date]]&lt;SalesData[[#This Row],[Order Date]], SalesData[[#This Row],[Ship Date]], SalesData[[#This Row],[Order Date]])</f>
        <v>42577</v>
      </c>
      <c r="F1664" s="8">
        <f>IF(SalesData[[#This Row],[Ship Date]]&lt;SalesData[[#This Row],[Order Date]], SalesData[[#This Row],[Order Date]], SalesData[[#This Row],[Ship Date]])</f>
        <v>43474</v>
      </c>
      <c r="G1664" s="11">
        <f>SalesData[[#This Row],[Shipdate fixed]] - SalesData[[#This Row],[Orderdate fixed]]</f>
        <v>897</v>
      </c>
      <c r="H1664" s="11">
        <f>YEAR(SalesData[[#This Row],[Orderdate fixed]])</f>
        <v>2016</v>
      </c>
      <c r="I1664" s="11" t="str">
        <f>"Q"&amp;ROUNDUP(MONTH(SalesData[[#This Row],[Orderdate fixed]])/3,0)</f>
        <v>Q3</v>
      </c>
      <c r="J1664" s="8" t="str">
        <f>TEXT(SalesData[[#This Row],[Orderdate fixed]],"mmm")</f>
        <v>Jul</v>
      </c>
      <c r="K1664" t="s">
        <v>38</v>
      </c>
      <c r="L1664" t="s">
        <v>2510</v>
      </c>
      <c r="M1664" s="14" t="s">
        <v>2511</v>
      </c>
      <c r="N1664" t="s">
        <v>81</v>
      </c>
      <c r="O1664" t="s">
        <v>26</v>
      </c>
      <c r="P1664" t="s">
        <v>144</v>
      </c>
      <c r="Q1664" t="s">
        <v>1070</v>
      </c>
      <c r="R1664" s="5">
        <v>21044</v>
      </c>
      <c r="S1664" t="s">
        <v>62</v>
      </c>
      <c r="T1664" t="s">
        <v>816</v>
      </c>
      <c r="U1664" t="s">
        <v>31</v>
      </c>
      <c r="V1664" t="s">
        <v>53</v>
      </c>
      <c r="W1664" t="s">
        <v>817</v>
      </c>
      <c r="X1664" s="9">
        <v>27.42</v>
      </c>
      <c r="Y1664">
        <v>3</v>
      </c>
      <c r="Z1664" s="12">
        <v>0</v>
      </c>
      <c r="AA1664" s="9">
        <v>9.3228000000000009</v>
      </c>
      <c r="AB1664" t="str">
        <f>IF(AND(SalesData[[#This Row],[Profit]]=0,SalesData[[#This Row],[Sales]]&gt;0),"Zero-Profit Order","OK")</f>
        <v>OK</v>
      </c>
      <c r="AC1664" s="9">
        <f>IFERROR(SalesData[[#This Row],[Profit]]/SalesData[[#This Row],[Sales]],0)</f>
        <v>0.34</v>
      </c>
      <c r="AE1664"/>
    </row>
    <row r="1665" spans="1:31" x14ac:dyDescent="0.25">
      <c r="A1665">
        <v>6762</v>
      </c>
      <c r="B1665" t="s">
        <v>3548</v>
      </c>
      <c r="C1665" s="2">
        <v>43479</v>
      </c>
      <c r="D1665" s="13">
        <v>42577</v>
      </c>
      <c r="E1665" s="8">
        <f>IF(SalesData[[#This Row],[Ship Date]]&lt;SalesData[[#This Row],[Order Date]], SalesData[[#This Row],[Ship Date]], SalesData[[#This Row],[Order Date]])</f>
        <v>42577</v>
      </c>
      <c r="F1665" s="8">
        <f>IF(SalesData[[#This Row],[Ship Date]]&lt;SalesData[[#This Row],[Order Date]], SalesData[[#This Row],[Order Date]], SalesData[[#This Row],[Ship Date]])</f>
        <v>43479</v>
      </c>
      <c r="G1665" s="11">
        <f>SalesData[[#This Row],[Shipdate fixed]] - SalesData[[#This Row],[Orderdate fixed]]</f>
        <v>902</v>
      </c>
      <c r="H1665" s="11">
        <f>YEAR(SalesData[[#This Row],[Orderdate fixed]])</f>
        <v>2016</v>
      </c>
      <c r="I1665" s="11" t="str">
        <f>"Q"&amp;ROUNDUP(MONTH(SalesData[[#This Row],[Orderdate fixed]])/3,0)</f>
        <v>Q3</v>
      </c>
      <c r="J1665" s="8" t="str">
        <f>TEXT(SalesData[[#This Row],[Orderdate fixed]],"mmm")</f>
        <v>Jul</v>
      </c>
      <c r="K1665" t="s">
        <v>22</v>
      </c>
      <c r="L1665" t="s">
        <v>3175</v>
      </c>
      <c r="M1665" s="14" t="s">
        <v>3176</v>
      </c>
      <c r="N1665" t="s">
        <v>81</v>
      </c>
      <c r="O1665" t="s">
        <v>26</v>
      </c>
      <c r="P1665" t="s">
        <v>158</v>
      </c>
      <c r="Q1665" t="s">
        <v>109</v>
      </c>
      <c r="R1665" s="5">
        <v>10035</v>
      </c>
      <c r="S1665" t="s">
        <v>62</v>
      </c>
      <c r="T1665" t="s">
        <v>1122</v>
      </c>
      <c r="U1665" t="s">
        <v>31</v>
      </c>
      <c r="V1665" t="s">
        <v>35</v>
      </c>
      <c r="W1665" t="s">
        <v>1123</v>
      </c>
      <c r="X1665" s="9">
        <v>253.76400000000001</v>
      </c>
      <c r="Y1665">
        <v>2</v>
      </c>
      <c r="Z1665" s="12">
        <v>0.1</v>
      </c>
      <c r="AA1665" s="9">
        <v>31.015599999999999</v>
      </c>
      <c r="AB1665" t="str">
        <f>IF(AND(SalesData[[#This Row],[Profit]]=0,SalesData[[#This Row],[Sales]]&gt;0),"Zero-Profit Order","OK")</f>
        <v>OK</v>
      </c>
      <c r="AC1665" s="9">
        <f>IFERROR(SalesData[[#This Row],[Profit]]/SalesData[[#This Row],[Sales]],0)</f>
        <v>0.12222222222222222</v>
      </c>
      <c r="AE1665"/>
    </row>
    <row r="1666" spans="1:31" x14ac:dyDescent="0.25">
      <c r="A1666">
        <v>8167</v>
      </c>
      <c r="B1666" t="s">
        <v>3940</v>
      </c>
      <c r="C1666" s="2">
        <v>41833</v>
      </c>
      <c r="D1666" s="13">
        <v>42166</v>
      </c>
      <c r="E1666" s="8">
        <f>IF(SalesData[[#This Row],[Ship Date]]&lt;SalesData[[#This Row],[Order Date]], SalesData[[#This Row],[Ship Date]], SalesData[[#This Row],[Order Date]])</f>
        <v>41833</v>
      </c>
      <c r="F1666" s="8">
        <f>IF(SalesData[[#This Row],[Ship Date]]&lt;SalesData[[#This Row],[Order Date]], SalesData[[#This Row],[Order Date]], SalesData[[#This Row],[Ship Date]])</f>
        <v>42166</v>
      </c>
      <c r="G1666" s="11">
        <f>SalesData[[#This Row],[Shipdate fixed]] - SalesData[[#This Row],[Orderdate fixed]]</f>
        <v>333</v>
      </c>
      <c r="H1666" s="11">
        <f>YEAR(SalesData[[#This Row],[Orderdate fixed]])</f>
        <v>2014</v>
      </c>
      <c r="I1666" s="11" t="str">
        <f>"Q"&amp;ROUNDUP(MONTH(SalesData[[#This Row],[Orderdate fixed]])/3,0)</f>
        <v>Q3</v>
      </c>
      <c r="J1666" s="8" t="str">
        <f>TEXT(SalesData[[#This Row],[Orderdate fixed]],"mmm")</f>
        <v>Jul</v>
      </c>
      <c r="K1666" t="s">
        <v>38</v>
      </c>
      <c r="L1666" t="s">
        <v>794</v>
      </c>
      <c r="M1666" s="14" t="s">
        <v>795</v>
      </c>
      <c r="N1666" t="s">
        <v>25</v>
      </c>
      <c r="O1666" t="s">
        <v>26</v>
      </c>
      <c r="P1666" t="s">
        <v>620</v>
      </c>
      <c r="Q1666" t="s">
        <v>50</v>
      </c>
      <c r="R1666" s="5">
        <v>92105</v>
      </c>
      <c r="S1666" t="s">
        <v>51</v>
      </c>
      <c r="T1666" t="s">
        <v>1948</v>
      </c>
      <c r="U1666" t="s">
        <v>31</v>
      </c>
      <c r="V1666" t="s">
        <v>32</v>
      </c>
      <c r="W1666" t="s">
        <v>1949</v>
      </c>
      <c r="X1666" s="9">
        <v>512.49900000000002</v>
      </c>
      <c r="Y1666">
        <v>3</v>
      </c>
      <c r="Z1666" s="12">
        <v>0.15</v>
      </c>
      <c r="AA1666" s="9">
        <v>-30.146999999999998</v>
      </c>
      <c r="AB1666" t="str">
        <f>IF(AND(SalesData[[#This Row],[Profit]]=0,SalesData[[#This Row],[Sales]]&gt;0),"Zero-Profit Order","OK")</f>
        <v>OK</v>
      </c>
      <c r="AC1666" s="9">
        <f>IFERROR(SalesData[[#This Row],[Profit]]/SalesData[[#This Row],[Sales]],0)</f>
        <v>-5.8823529411764698E-2</v>
      </c>
      <c r="AE1666"/>
    </row>
    <row r="1667" spans="1:31" x14ac:dyDescent="0.25">
      <c r="A1667">
        <v>3995</v>
      </c>
      <c r="B1667" t="s">
        <v>2662</v>
      </c>
      <c r="C1667" s="2">
        <v>41913</v>
      </c>
      <c r="D1667" s="13">
        <v>42341</v>
      </c>
      <c r="E1667" s="8">
        <f>IF(SalesData[[#This Row],[Ship Date]]&lt;SalesData[[#This Row],[Order Date]], SalesData[[#This Row],[Ship Date]], SalesData[[#This Row],[Order Date]])</f>
        <v>41913</v>
      </c>
      <c r="F1667" s="8">
        <f>IF(SalesData[[#This Row],[Ship Date]]&lt;SalesData[[#This Row],[Order Date]], SalesData[[#This Row],[Order Date]], SalesData[[#This Row],[Ship Date]])</f>
        <v>42341</v>
      </c>
      <c r="G1667" s="11">
        <f>SalesData[[#This Row],[Shipdate fixed]] - SalesData[[#This Row],[Orderdate fixed]]</f>
        <v>428</v>
      </c>
      <c r="H1667" s="11">
        <f>YEAR(SalesData[[#This Row],[Orderdate fixed]])</f>
        <v>2014</v>
      </c>
      <c r="I1667" s="11" t="str">
        <f>"Q"&amp;ROUNDUP(MONTH(SalesData[[#This Row],[Orderdate fixed]])/3,0)</f>
        <v>Q4</v>
      </c>
      <c r="J1667" s="8" t="str">
        <f>TEXT(SalesData[[#This Row],[Orderdate fixed]],"mmm")</f>
        <v>Oct</v>
      </c>
      <c r="K1667" t="s">
        <v>38</v>
      </c>
      <c r="L1667" t="s">
        <v>2663</v>
      </c>
      <c r="M1667" s="14" t="s">
        <v>2664</v>
      </c>
      <c r="N1667" t="s">
        <v>25</v>
      </c>
      <c r="O1667" t="s">
        <v>26</v>
      </c>
      <c r="P1667" t="s">
        <v>2665</v>
      </c>
      <c r="Q1667" t="s">
        <v>222</v>
      </c>
      <c r="R1667" s="5">
        <v>53142</v>
      </c>
      <c r="S1667" t="s">
        <v>84</v>
      </c>
      <c r="T1667" t="s">
        <v>2381</v>
      </c>
      <c r="U1667" t="s">
        <v>31</v>
      </c>
      <c r="V1667" t="s">
        <v>32</v>
      </c>
      <c r="W1667" t="s">
        <v>2382</v>
      </c>
      <c r="X1667" s="9">
        <v>512.94000000000005</v>
      </c>
      <c r="Y1667">
        <v>3</v>
      </c>
      <c r="Z1667" s="12">
        <v>0</v>
      </c>
      <c r="AA1667" s="9">
        <v>97.458600000000004</v>
      </c>
      <c r="AB1667" t="str">
        <f>IF(AND(SalesData[[#This Row],[Profit]]=0,SalesData[[#This Row],[Sales]]&gt;0),"Zero-Profit Order","OK")</f>
        <v>OK</v>
      </c>
      <c r="AC1667" s="9">
        <f>IFERROR(SalesData[[#This Row],[Profit]]/SalesData[[#This Row],[Sales]],0)</f>
        <v>0.18999999999999997</v>
      </c>
      <c r="AE1667"/>
    </row>
    <row r="1668" spans="1:31" x14ac:dyDescent="0.25">
      <c r="A1668">
        <v>5834</v>
      </c>
      <c r="B1668" t="s">
        <v>3276</v>
      </c>
      <c r="C1668" s="2">
        <v>43467</v>
      </c>
      <c r="D1668" s="13">
        <v>42577</v>
      </c>
      <c r="E1668" s="8">
        <f>IF(SalesData[[#This Row],[Ship Date]]&lt;SalesData[[#This Row],[Order Date]], SalesData[[#This Row],[Ship Date]], SalesData[[#This Row],[Order Date]])</f>
        <v>42577</v>
      </c>
      <c r="F1668" s="8">
        <f>IF(SalesData[[#This Row],[Ship Date]]&lt;SalesData[[#This Row],[Order Date]], SalesData[[#This Row],[Order Date]], SalesData[[#This Row],[Ship Date]])</f>
        <v>43467</v>
      </c>
      <c r="G1668" s="11">
        <f>SalesData[[#This Row],[Shipdate fixed]] - SalesData[[#This Row],[Orderdate fixed]]</f>
        <v>890</v>
      </c>
      <c r="H1668" s="11">
        <f>YEAR(SalesData[[#This Row],[Orderdate fixed]])</f>
        <v>2016</v>
      </c>
      <c r="I1668" s="11" t="str">
        <f>"Q"&amp;ROUNDUP(MONTH(SalesData[[#This Row],[Orderdate fixed]])/3,0)</f>
        <v>Q3</v>
      </c>
      <c r="J1668" s="8" t="str">
        <f>TEXT(SalesData[[#This Row],[Orderdate fixed]],"mmm")</f>
        <v>Jul</v>
      </c>
      <c r="K1668" t="s">
        <v>38</v>
      </c>
      <c r="L1668" t="s">
        <v>1188</v>
      </c>
      <c r="M1668" s="14" t="s">
        <v>1189</v>
      </c>
      <c r="N1668" t="s">
        <v>25</v>
      </c>
      <c r="O1668" t="s">
        <v>26</v>
      </c>
      <c r="P1668" t="s">
        <v>490</v>
      </c>
      <c r="Q1668" t="s">
        <v>1017</v>
      </c>
      <c r="R1668" s="5">
        <v>28027</v>
      </c>
      <c r="S1668" t="s">
        <v>29</v>
      </c>
      <c r="T1668" t="s">
        <v>1198</v>
      </c>
      <c r="U1668" t="s">
        <v>31</v>
      </c>
      <c r="V1668" t="s">
        <v>35</v>
      </c>
      <c r="W1668" t="s">
        <v>1199</v>
      </c>
      <c r="X1668" s="9">
        <v>363.92</v>
      </c>
      <c r="Y1668">
        <v>5</v>
      </c>
      <c r="Z1668" s="12">
        <v>0.2</v>
      </c>
      <c r="AA1668" s="9">
        <v>0</v>
      </c>
      <c r="AB1668" t="str">
        <f>IF(AND(SalesData[[#This Row],[Profit]]=0,SalesData[[#This Row],[Sales]]&gt;0),"Zero-Profit Order","OK")</f>
        <v>Zero-Profit Order</v>
      </c>
      <c r="AC1668" s="9">
        <f>IFERROR(SalesData[[#This Row],[Profit]]/SalesData[[#This Row],[Sales]],0)</f>
        <v>0</v>
      </c>
      <c r="AE1668"/>
    </row>
    <row r="1669" spans="1:31" x14ac:dyDescent="0.25">
      <c r="A1669">
        <v>580</v>
      </c>
      <c r="B1669" t="s">
        <v>608</v>
      </c>
      <c r="C1669" s="2">
        <v>43463</v>
      </c>
      <c r="D1669" s="13">
        <v>42942</v>
      </c>
      <c r="E1669" s="8">
        <f>IF(SalesData[[#This Row],[Ship Date]]&lt;SalesData[[#This Row],[Order Date]], SalesData[[#This Row],[Ship Date]], SalesData[[#This Row],[Order Date]])</f>
        <v>42942</v>
      </c>
      <c r="F1669" s="8">
        <f>IF(SalesData[[#This Row],[Ship Date]]&lt;SalesData[[#This Row],[Order Date]], SalesData[[#This Row],[Order Date]], SalesData[[#This Row],[Ship Date]])</f>
        <v>43463</v>
      </c>
      <c r="G1669" s="11">
        <f>SalesData[[#This Row],[Shipdate fixed]] - SalesData[[#This Row],[Orderdate fixed]]</f>
        <v>521</v>
      </c>
      <c r="H1669" s="11">
        <f>YEAR(SalesData[[#This Row],[Orderdate fixed]])</f>
        <v>2017</v>
      </c>
      <c r="I1669" s="11" t="str">
        <f>"Q"&amp;ROUNDUP(MONTH(SalesData[[#This Row],[Orderdate fixed]])/3,0)</f>
        <v>Q3</v>
      </c>
      <c r="J1669" s="8" t="str">
        <f>TEXT(SalesData[[#This Row],[Orderdate fixed]],"mmm")</f>
        <v>Jul</v>
      </c>
      <c r="K1669" t="s">
        <v>38</v>
      </c>
      <c r="L1669" t="s">
        <v>609</v>
      </c>
      <c r="M1669" s="14" t="s">
        <v>610</v>
      </c>
      <c r="N1669" t="s">
        <v>25</v>
      </c>
      <c r="O1669" t="s">
        <v>26</v>
      </c>
      <c r="P1669" t="s">
        <v>120</v>
      </c>
      <c r="Q1669" t="s">
        <v>121</v>
      </c>
      <c r="R1669" s="5">
        <v>60610</v>
      </c>
      <c r="S1669" t="s">
        <v>84</v>
      </c>
      <c r="T1669" t="s">
        <v>611</v>
      </c>
      <c r="U1669" t="s">
        <v>31</v>
      </c>
      <c r="V1669" t="s">
        <v>53</v>
      </c>
      <c r="W1669" t="s">
        <v>612</v>
      </c>
      <c r="X1669" s="9">
        <v>8.7919999999999998</v>
      </c>
      <c r="Y1669">
        <v>1</v>
      </c>
      <c r="Z1669" s="12">
        <v>0.6</v>
      </c>
      <c r="AA1669" s="9">
        <v>-5.7148000000000003</v>
      </c>
      <c r="AB1669" t="str">
        <f>IF(AND(SalesData[[#This Row],[Profit]]=0,SalesData[[#This Row],[Sales]]&gt;0),"Zero-Profit Order","OK")</f>
        <v>OK</v>
      </c>
      <c r="AC1669" s="9">
        <f>IFERROR(SalesData[[#This Row],[Profit]]/SalesData[[#This Row],[Sales]],0)</f>
        <v>-0.65</v>
      </c>
      <c r="AE1669"/>
    </row>
    <row r="1670" spans="1:31" x14ac:dyDescent="0.25">
      <c r="A1670">
        <v>2507</v>
      </c>
      <c r="B1670" t="s">
        <v>1914</v>
      </c>
      <c r="C1670" s="2">
        <v>43480</v>
      </c>
      <c r="D1670" s="13">
        <v>41847</v>
      </c>
      <c r="E1670" s="8">
        <f>IF(SalesData[[#This Row],[Ship Date]]&lt;SalesData[[#This Row],[Order Date]], SalesData[[#This Row],[Ship Date]], SalesData[[#This Row],[Order Date]])</f>
        <v>41847</v>
      </c>
      <c r="F1670" s="8">
        <f>IF(SalesData[[#This Row],[Ship Date]]&lt;SalesData[[#This Row],[Order Date]], SalesData[[#This Row],[Order Date]], SalesData[[#This Row],[Ship Date]])</f>
        <v>43480</v>
      </c>
      <c r="G1670" s="11">
        <f>SalesData[[#This Row],[Shipdate fixed]] - SalesData[[#This Row],[Orderdate fixed]]</f>
        <v>1633</v>
      </c>
      <c r="H1670" s="11">
        <f>YEAR(SalesData[[#This Row],[Orderdate fixed]])</f>
        <v>2014</v>
      </c>
      <c r="I1670" s="11" t="str">
        <f>"Q"&amp;ROUNDUP(MONTH(SalesData[[#This Row],[Orderdate fixed]])/3,0)</f>
        <v>Q3</v>
      </c>
      <c r="J1670" s="8" t="str">
        <f>TEXT(SalesData[[#This Row],[Orderdate fixed]],"mmm")</f>
        <v>Jul</v>
      </c>
      <c r="K1670" t="s">
        <v>22</v>
      </c>
      <c r="L1670" t="s">
        <v>293</v>
      </c>
      <c r="M1670" s="14" t="s">
        <v>294</v>
      </c>
      <c r="N1670" t="s">
        <v>25</v>
      </c>
      <c r="O1670" t="s">
        <v>26</v>
      </c>
      <c r="P1670" t="s">
        <v>310</v>
      </c>
      <c r="Q1670" t="s">
        <v>50</v>
      </c>
      <c r="R1670" s="5">
        <v>94122</v>
      </c>
      <c r="S1670" t="s">
        <v>51</v>
      </c>
      <c r="T1670" t="s">
        <v>297</v>
      </c>
      <c r="U1670" t="s">
        <v>31</v>
      </c>
      <c r="V1670" t="s">
        <v>53</v>
      </c>
      <c r="W1670" t="s">
        <v>298</v>
      </c>
      <c r="X1670" s="9">
        <v>77.92</v>
      </c>
      <c r="Y1670">
        <v>8</v>
      </c>
      <c r="Z1670" s="12">
        <v>0</v>
      </c>
      <c r="AA1670" s="9">
        <v>34.284799999999997</v>
      </c>
      <c r="AB1670" t="str">
        <f>IF(AND(SalesData[[#This Row],[Profit]]=0,SalesData[[#This Row],[Sales]]&gt;0),"Zero-Profit Order","OK")</f>
        <v>OK</v>
      </c>
      <c r="AC1670" s="9">
        <f>IFERROR(SalesData[[#This Row],[Profit]]/SalesData[[#This Row],[Sales]],0)</f>
        <v>0.43999999999999995</v>
      </c>
      <c r="AE1670"/>
    </row>
    <row r="1671" spans="1:31" x14ac:dyDescent="0.25">
      <c r="A1671">
        <v>1700</v>
      </c>
      <c r="B1671" t="s">
        <v>1414</v>
      </c>
      <c r="C1671" s="2">
        <v>41671</v>
      </c>
      <c r="D1671" s="13">
        <v>41826</v>
      </c>
      <c r="E1671" s="8">
        <f>IF(SalesData[[#This Row],[Ship Date]]&lt;SalesData[[#This Row],[Order Date]], SalesData[[#This Row],[Ship Date]], SalesData[[#This Row],[Order Date]])</f>
        <v>41671</v>
      </c>
      <c r="F1671" s="8">
        <f>IF(SalesData[[#This Row],[Ship Date]]&lt;SalesData[[#This Row],[Order Date]], SalesData[[#This Row],[Order Date]], SalesData[[#This Row],[Ship Date]])</f>
        <v>41826</v>
      </c>
      <c r="G1671" s="11">
        <f>SalesData[[#This Row],[Shipdate fixed]] - SalesData[[#This Row],[Orderdate fixed]]</f>
        <v>155</v>
      </c>
      <c r="H1671" s="11">
        <f>YEAR(SalesData[[#This Row],[Orderdate fixed]])</f>
        <v>2014</v>
      </c>
      <c r="I1671" s="11" t="str">
        <f>"Q"&amp;ROUNDUP(MONTH(SalesData[[#This Row],[Orderdate fixed]])/3,0)</f>
        <v>Q1</v>
      </c>
      <c r="J1671" s="8" t="str">
        <f>TEXT(SalesData[[#This Row],[Orderdate fixed]],"mmm")</f>
        <v>Feb</v>
      </c>
      <c r="K1671" t="s">
        <v>22</v>
      </c>
      <c r="L1671" t="s">
        <v>181</v>
      </c>
      <c r="M1671" s="14" t="s">
        <v>182</v>
      </c>
      <c r="N1671" t="s">
        <v>25</v>
      </c>
      <c r="O1671" t="s">
        <v>26</v>
      </c>
      <c r="P1671" t="s">
        <v>176</v>
      </c>
      <c r="Q1671" t="s">
        <v>177</v>
      </c>
      <c r="R1671" s="5">
        <v>98115</v>
      </c>
      <c r="S1671" t="s">
        <v>51</v>
      </c>
      <c r="T1671" t="s">
        <v>1043</v>
      </c>
      <c r="U1671" t="s">
        <v>31</v>
      </c>
      <c r="V1671" t="s">
        <v>44</v>
      </c>
      <c r="W1671" t="s">
        <v>1044</v>
      </c>
      <c r="X1671" s="9">
        <v>515.88</v>
      </c>
      <c r="Y1671">
        <v>6</v>
      </c>
      <c r="Z1671" s="12">
        <v>0</v>
      </c>
      <c r="AA1671" s="9">
        <v>113.4936</v>
      </c>
      <c r="AB1671" t="str">
        <f>IF(AND(SalesData[[#This Row],[Profit]]=0,SalesData[[#This Row],[Sales]]&gt;0),"Zero-Profit Order","OK")</f>
        <v>OK</v>
      </c>
      <c r="AC1671" s="9">
        <f>IFERROR(SalesData[[#This Row],[Profit]]/SalesData[[#This Row],[Sales]],0)</f>
        <v>0.22</v>
      </c>
      <c r="AE1671"/>
    </row>
    <row r="1672" spans="1:31" x14ac:dyDescent="0.25">
      <c r="A1672">
        <v>948</v>
      </c>
      <c r="B1672" t="s">
        <v>898</v>
      </c>
      <c r="C1672" s="2">
        <v>42825</v>
      </c>
      <c r="D1672" s="13">
        <v>42778</v>
      </c>
      <c r="E1672" s="8">
        <f>IF(SalesData[[#This Row],[Ship Date]]&lt;SalesData[[#This Row],[Order Date]], SalesData[[#This Row],[Ship Date]], SalesData[[#This Row],[Order Date]])</f>
        <v>42778</v>
      </c>
      <c r="F1672" s="8">
        <f>IF(SalesData[[#This Row],[Ship Date]]&lt;SalesData[[#This Row],[Order Date]], SalesData[[#This Row],[Order Date]], SalesData[[#This Row],[Ship Date]])</f>
        <v>42825</v>
      </c>
      <c r="G1672" s="11">
        <f>SalesData[[#This Row],[Shipdate fixed]] - SalesData[[#This Row],[Orderdate fixed]]</f>
        <v>47</v>
      </c>
      <c r="H1672" s="11">
        <f>YEAR(SalesData[[#This Row],[Orderdate fixed]])</f>
        <v>2017</v>
      </c>
      <c r="I1672" s="11" t="str">
        <f>"Q"&amp;ROUNDUP(MONTH(SalesData[[#This Row],[Orderdate fixed]])/3,0)</f>
        <v>Q1</v>
      </c>
      <c r="J1672" s="8" t="str">
        <f>TEXT(SalesData[[#This Row],[Orderdate fixed]],"mmm")</f>
        <v>Feb</v>
      </c>
      <c r="K1672" t="s">
        <v>38</v>
      </c>
      <c r="L1672" t="s">
        <v>899</v>
      </c>
      <c r="M1672" s="14" t="s">
        <v>900</v>
      </c>
      <c r="N1672" t="s">
        <v>90</v>
      </c>
      <c r="O1672" t="s">
        <v>26</v>
      </c>
      <c r="P1672" t="s">
        <v>60</v>
      </c>
      <c r="Q1672" t="s">
        <v>61</v>
      </c>
      <c r="R1672" s="5">
        <v>19120</v>
      </c>
      <c r="S1672" t="s">
        <v>62</v>
      </c>
      <c r="T1672" t="s">
        <v>901</v>
      </c>
      <c r="U1672" t="s">
        <v>31</v>
      </c>
      <c r="V1672" t="s">
        <v>53</v>
      </c>
      <c r="W1672" t="s">
        <v>902</v>
      </c>
      <c r="X1672" s="9">
        <v>516.48800000000006</v>
      </c>
      <c r="Y1672">
        <v>7</v>
      </c>
      <c r="Z1672" s="12">
        <v>0.2</v>
      </c>
      <c r="AA1672" s="9">
        <v>-12.9122</v>
      </c>
      <c r="AB1672" t="str">
        <f>IF(AND(SalesData[[#This Row],[Profit]]=0,SalesData[[#This Row],[Sales]]&gt;0),"Zero-Profit Order","OK")</f>
        <v>OK</v>
      </c>
      <c r="AC1672" s="9">
        <f>IFERROR(SalesData[[#This Row],[Profit]]/SalesData[[#This Row],[Sales]],0)</f>
        <v>-2.4999999999999998E-2</v>
      </c>
      <c r="AE1672"/>
    </row>
    <row r="1673" spans="1:31" x14ac:dyDescent="0.25">
      <c r="A1673">
        <v>3324</v>
      </c>
      <c r="B1673" t="s">
        <v>2367</v>
      </c>
      <c r="C1673" s="2">
        <v>43477</v>
      </c>
      <c r="D1673" s="13">
        <v>42212</v>
      </c>
      <c r="E1673" s="8">
        <f>IF(SalesData[[#This Row],[Ship Date]]&lt;SalesData[[#This Row],[Order Date]], SalesData[[#This Row],[Ship Date]], SalesData[[#This Row],[Order Date]])</f>
        <v>42212</v>
      </c>
      <c r="F1673" s="8">
        <f>IF(SalesData[[#This Row],[Ship Date]]&lt;SalesData[[#This Row],[Order Date]], SalesData[[#This Row],[Order Date]], SalesData[[#This Row],[Ship Date]])</f>
        <v>43477</v>
      </c>
      <c r="G1673" s="11">
        <f>SalesData[[#This Row],[Shipdate fixed]] - SalesData[[#This Row],[Orderdate fixed]]</f>
        <v>1265</v>
      </c>
      <c r="H1673" s="11">
        <f>YEAR(SalesData[[#This Row],[Orderdate fixed]])</f>
        <v>2015</v>
      </c>
      <c r="I1673" s="11" t="str">
        <f>"Q"&amp;ROUNDUP(MONTH(SalesData[[#This Row],[Orderdate fixed]])/3,0)</f>
        <v>Q3</v>
      </c>
      <c r="J1673" s="8" t="str">
        <f>TEXT(SalesData[[#This Row],[Orderdate fixed]],"mmm")</f>
        <v>Jul</v>
      </c>
      <c r="K1673" t="s">
        <v>38</v>
      </c>
      <c r="L1673" t="s">
        <v>2368</v>
      </c>
      <c r="M1673" s="14" t="s">
        <v>2369</v>
      </c>
      <c r="N1673" t="s">
        <v>90</v>
      </c>
      <c r="O1673" t="s">
        <v>26</v>
      </c>
      <c r="P1673" t="s">
        <v>158</v>
      </c>
      <c r="Q1673" t="s">
        <v>109</v>
      </c>
      <c r="R1673" s="5">
        <v>10009</v>
      </c>
      <c r="S1673" t="s">
        <v>62</v>
      </c>
      <c r="T1673" t="s">
        <v>726</v>
      </c>
      <c r="U1673" t="s">
        <v>31</v>
      </c>
      <c r="V1673" t="s">
        <v>53</v>
      </c>
      <c r="W1673" t="s">
        <v>727</v>
      </c>
      <c r="X1673" s="9">
        <v>128.82</v>
      </c>
      <c r="Y1673">
        <v>3</v>
      </c>
      <c r="Z1673" s="12">
        <v>0</v>
      </c>
      <c r="AA1673" s="9">
        <v>50.239800000000002</v>
      </c>
      <c r="AB1673" t="str">
        <f>IF(AND(SalesData[[#This Row],[Profit]]=0,SalesData[[#This Row],[Sales]]&gt;0),"Zero-Profit Order","OK")</f>
        <v>OK</v>
      </c>
      <c r="AC1673" s="9">
        <f>IFERROR(SalesData[[#This Row],[Profit]]/SalesData[[#This Row],[Sales]],0)</f>
        <v>0.39</v>
      </c>
      <c r="AE1673"/>
    </row>
    <row r="1674" spans="1:31" x14ac:dyDescent="0.25">
      <c r="A1674">
        <v>4384</v>
      </c>
      <c r="B1674" t="s">
        <v>2784</v>
      </c>
      <c r="C1674" s="2">
        <v>43458</v>
      </c>
      <c r="D1674" s="13">
        <v>42212</v>
      </c>
      <c r="E1674" s="8">
        <f>IF(SalesData[[#This Row],[Ship Date]]&lt;SalesData[[#This Row],[Order Date]], SalesData[[#This Row],[Ship Date]], SalesData[[#This Row],[Order Date]])</f>
        <v>42212</v>
      </c>
      <c r="F1674" s="8">
        <f>IF(SalesData[[#This Row],[Ship Date]]&lt;SalesData[[#This Row],[Order Date]], SalesData[[#This Row],[Order Date]], SalesData[[#This Row],[Ship Date]])</f>
        <v>43458</v>
      </c>
      <c r="G1674" s="11">
        <f>SalesData[[#This Row],[Shipdate fixed]] - SalesData[[#This Row],[Orderdate fixed]]</f>
        <v>1246</v>
      </c>
      <c r="H1674" s="11">
        <f>YEAR(SalesData[[#This Row],[Orderdate fixed]])</f>
        <v>2015</v>
      </c>
      <c r="I1674" s="11" t="str">
        <f>"Q"&amp;ROUNDUP(MONTH(SalesData[[#This Row],[Orderdate fixed]])/3,0)</f>
        <v>Q3</v>
      </c>
      <c r="J1674" s="8" t="str">
        <f>TEXT(SalesData[[#This Row],[Orderdate fixed]],"mmm")</f>
        <v>Jul</v>
      </c>
      <c r="K1674" t="s">
        <v>38</v>
      </c>
      <c r="L1674" t="s">
        <v>1030</v>
      </c>
      <c r="M1674" s="14" t="s">
        <v>1031</v>
      </c>
      <c r="N1674" t="s">
        <v>25</v>
      </c>
      <c r="O1674" t="s">
        <v>26</v>
      </c>
      <c r="P1674" t="s">
        <v>2143</v>
      </c>
      <c r="Q1674" t="s">
        <v>121</v>
      </c>
      <c r="R1674" s="5">
        <v>60035</v>
      </c>
      <c r="S1674" t="s">
        <v>84</v>
      </c>
      <c r="T1674" t="s">
        <v>2785</v>
      </c>
      <c r="U1674" t="s">
        <v>31</v>
      </c>
      <c r="V1674" t="s">
        <v>32</v>
      </c>
      <c r="W1674" t="s">
        <v>2786</v>
      </c>
      <c r="X1674" s="9">
        <v>384.94400000000002</v>
      </c>
      <c r="Y1674">
        <v>4</v>
      </c>
      <c r="Z1674" s="12">
        <v>0.3</v>
      </c>
      <c r="AA1674" s="9">
        <v>-126.4816</v>
      </c>
      <c r="AB1674" t="str">
        <f>IF(AND(SalesData[[#This Row],[Profit]]=0,SalesData[[#This Row],[Sales]]&gt;0),"Zero-Profit Order","OK")</f>
        <v>OK</v>
      </c>
      <c r="AC1674" s="9">
        <f>IFERROR(SalesData[[#This Row],[Profit]]/SalesData[[#This Row],[Sales]],0)</f>
        <v>-0.32857142857142857</v>
      </c>
      <c r="AE1674"/>
    </row>
    <row r="1675" spans="1:31" x14ac:dyDescent="0.25">
      <c r="A1675">
        <v>2810</v>
      </c>
      <c r="B1675" t="s">
        <v>2087</v>
      </c>
      <c r="C1675" s="2">
        <v>43482</v>
      </c>
      <c r="D1675" s="13">
        <v>42212</v>
      </c>
      <c r="E1675" s="8">
        <f>IF(SalesData[[#This Row],[Ship Date]]&lt;SalesData[[#This Row],[Order Date]], SalesData[[#This Row],[Ship Date]], SalesData[[#This Row],[Order Date]])</f>
        <v>42212</v>
      </c>
      <c r="F1675" s="8">
        <f>IF(SalesData[[#This Row],[Ship Date]]&lt;SalesData[[#This Row],[Order Date]], SalesData[[#This Row],[Order Date]], SalesData[[#This Row],[Ship Date]])</f>
        <v>43482</v>
      </c>
      <c r="G1675" s="11">
        <f>SalesData[[#This Row],[Shipdate fixed]] - SalesData[[#This Row],[Orderdate fixed]]</f>
        <v>1270</v>
      </c>
      <c r="H1675" s="11">
        <f>YEAR(SalesData[[#This Row],[Orderdate fixed]])</f>
        <v>2015</v>
      </c>
      <c r="I1675" s="11" t="str">
        <f>"Q"&amp;ROUNDUP(MONTH(SalesData[[#This Row],[Orderdate fixed]])/3,0)</f>
        <v>Q3</v>
      </c>
      <c r="J1675" s="8" t="str">
        <f>TEXT(SalesData[[#This Row],[Orderdate fixed]],"mmm")</f>
        <v>Jul</v>
      </c>
      <c r="K1675" t="s">
        <v>22</v>
      </c>
      <c r="L1675" t="s">
        <v>2088</v>
      </c>
      <c r="M1675" s="14" t="s">
        <v>2089</v>
      </c>
      <c r="N1675" t="s">
        <v>25</v>
      </c>
      <c r="O1675" t="s">
        <v>26</v>
      </c>
      <c r="P1675" t="s">
        <v>176</v>
      </c>
      <c r="Q1675" t="s">
        <v>177</v>
      </c>
      <c r="R1675" s="5">
        <v>98115</v>
      </c>
      <c r="S1675" t="s">
        <v>51</v>
      </c>
      <c r="T1675" t="s">
        <v>1467</v>
      </c>
      <c r="U1675" t="s">
        <v>31</v>
      </c>
      <c r="V1675" t="s">
        <v>35</v>
      </c>
      <c r="W1675" t="s">
        <v>1468</v>
      </c>
      <c r="X1675" s="9">
        <v>561.56799999999998</v>
      </c>
      <c r="Y1675">
        <v>2</v>
      </c>
      <c r="Z1675" s="12">
        <v>0.2</v>
      </c>
      <c r="AA1675" s="9">
        <v>28.078399999999998</v>
      </c>
      <c r="AB1675" t="str">
        <f>IF(AND(SalesData[[#This Row],[Profit]]=0,SalesData[[#This Row],[Sales]]&gt;0),"Zero-Profit Order","OK")</f>
        <v>OK</v>
      </c>
      <c r="AC1675" s="9">
        <f>IFERROR(SalesData[[#This Row],[Profit]]/SalesData[[#This Row],[Sales]],0)</f>
        <v>4.9999999999999996E-2</v>
      </c>
      <c r="AE1675"/>
    </row>
    <row r="1676" spans="1:31" x14ac:dyDescent="0.25">
      <c r="A1676">
        <v>2809</v>
      </c>
      <c r="B1676" t="s">
        <v>2087</v>
      </c>
      <c r="C1676" s="2">
        <v>43481</v>
      </c>
      <c r="D1676" s="13">
        <v>42212</v>
      </c>
      <c r="E1676" s="8">
        <f>IF(SalesData[[#This Row],[Ship Date]]&lt;SalesData[[#This Row],[Order Date]], SalesData[[#This Row],[Ship Date]], SalesData[[#This Row],[Order Date]])</f>
        <v>42212</v>
      </c>
      <c r="F1676" s="8">
        <f>IF(SalesData[[#This Row],[Ship Date]]&lt;SalesData[[#This Row],[Order Date]], SalesData[[#This Row],[Order Date]], SalesData[[#This Row],[Ship Date]])</f>
        <v>43481</v>
      </c>
      <c r="G1676" s="11">
        <f>SalesData[[#This Row],[Shipdate fixed]] - SalesData[[#This Row],[Orderdate fixed]]</f>
        <v>1269</v>
      </c>
      <c r="H1676" s="11">
        <f>YEAR(SalesData[[#This Row],[Orderdate fixed]])</f>
        <v>2015</v>
      </c>
      <c r="I1676" s="11" t="str">
        <f>"Q"&amp;ROUNDUP(MONTH(SalesData[[#This Row],[Orderdate fixed]])/3,0)</f>
        <v>Q3</v>
      </c>
      <c r="J1676" s="8" t="str">
        <f>TEXT(SalesData[[#This Row],[Orderdate fixed]],"mmm")</f>
        <v>Jul</v>
      </c>
      <c r="K1676" t="s">
        <v>22</v>
      </c>
      <c r="L1676" t="s">
        <v>2088</v>
      </c>
      <c r="M1676" s="14" t="s">
        <v>2089</v>
      </c>
      <c r="N1676" t="s">
        <v>25</v>
      </c>
      <c r="O1676" t="s">
        <v>26</v>
      </c>
      <c r="P1676" t="s">
        <v>176</v>
      </c>
      <c r="Q1676" t="s">
        <v>177</v>
      </c>
      <c r="R1676" s="5">
        <v>98115</v>
      </c>
      <c r="S1676" t="s">
        <v>51</v>
      </c>
      <c r="T1676" t="s">
        <v>1676</v>
      </c>
      <c r="U1676" t="s">
        <v>31</v>
      </c>
      <c r="V1676" t="s">
        <v>32</v>
      </c>
      <c r="W1676" t="s">
        <v>1895</v>
      </c>
      <c r="X1676" s="9">
        <v>704.9</v>
      </c>
      <c r="Y1676">
        <v>5</v>
      </c>
      <c r="Z1676" s="12">
        <v>0</v>
      </c>
      <c r="AA1676" s="9">
        <v>56.392000000000003</v>
      </c>
      <c r="AB1676" t="str">
        <f>IF(AND(SalesData[[#This Row],[Profit]]=0,SalesData[[#This Row],[Sales]]&gt;0),"Zero-Profit Order","OK")</f>
        <v>OK</v>
      </c>
      <c r="AC1676" s="9">
        <f>IFERROR(SalesData[[#This Row],[Profit]]/SalesData[[#This Row],[Sales]],0)</f>
        <v>0.08</v>
      </c>
      <c r="AE1676"/>
    </row>
    <row r="1677" spans="1:31" x14ac:dyDescent="0.25">
      <c r="A1677">
        <v>4360</v>
      </c>
      <c r="B1677" t="s">
        <v>2778</v>
      </c>
      <c r="C1677" s="2">
        <v>42459</v>
      </c>
      <c r="D1677" s="13">
        <v>43051</v>
      </c>
      <c r="E1677" s="8">
        <f>IF(SalesData[[#This Row],[Ship Date]]&lt;SalesData[[#This Row],[Order Date]], SalesData[[#This Row],[Ship Date]], SalesData[[#This Row],[Order Date]])</f>
        <v>42459</v>
      </c>
      <c r="F1677" s="8">
        <f>IF(SalesData[[#This Row],[Ship Date]]&lt;SalesData[[#This Row],[Order Date]], SalesData[[#This Row],[Order Date]], SalesData[[#This Row],[Ship Date]])</f>
        <v>43051</v>
      </c>
      <c r="G1677" s="11">
        <f>SalesData[[#This Row],[Shipdate fixed]] - SalesData[[#This Row],[Orderdate fixed]]</f>
        <v>592</v>
      </c>
      <c r="H1677" s="11">
        <f>YEAR(SalesData[[#This Row],[Orderdate fixed]])</f>
        <v>2016</v>
      </c>
      <c r="I1677" s="11" t="str">
        <f>"Q"&amp;ROUNDUP(MONTH(SalesData[[#This Row],[Orderdate fixed]])/3,0)</f>
        <v>Q1</v>
      </c>
      <c r="J1677" s="8" t="str">
        <f>TEXT(SalesData[[#This Row],[Orderdate fixed]],"mmm")</f>
        <v>Mar</v>
      </c>
      <c r="K1677" t="s">
        <v>407</v>
      </c>
      <c r="L1677" t="s">
        <v>2779</v>
      </c>
      <c r="M1677" s="14" t="s">
        <v>2780</v>
      </c>
      <c r="N1677" t="s">
        <v>25</v>
      </c>
      <c r="O1677" t="s">
        <v>26</v>
      </c>
      <c r="P1677" t="s">
        <v>164</v>
      </c>
      <c r="Q1677" t="s">
        <v>121</v>
      </c>
      <c r="R1677" s="5">
        <v>60505</v>
      </c>
      <c r="S1677" t="s">
        <v>84</v>
      </c>
      <c r="T1677" t="s">
        <v>1076</v>
      </c>
      <c r="U1677" t="s">
        <v>31</v>
      </c>
      <c r="V1677" t="s">
        <v>35</v>
      </c>
      <c r="W1677" t="s">
        <v>1077</v>
      </c>
      <c r="X1677" s="9">
        <v>520.46400000000006</v>
      </c>
      <c r="Y1677">
        <v>2</v>
      </c>
      <c r="Z1677" s="12">
        <v>0.3</v>
      </c>
      <c r="AA1677" s="9">
        <v>-14.8704</v>
      </c>
      <c r="AB1677" t="str">
        <f>IF(AND(SalesData[[#This Row],[Profit]]=0,SalesData[[#This Row],[Sales]]&gt;0),"Zero-Profit Order","OK")</f>
        <v>OK</v>
      </c>
      <c r="AC1677" s="9">
        <f>IFERROR(SalesData[[#This Row],[Profit]]/SalesData[[#This Row],[Sales]],0)</f>
        <v>-2.8571428571428567E-2</v>
      </c>
      <c r="AE1677"/>
    </row>
    <row r="1678" spans="1:31" x14ac:dyDescent="0.25">
      <c r="A1678">
        <v>4386</v>
      </c>
      <c r="B1678" t="s">
        <v>2784</v>
      </c>
      <c r="C1678" s="2">
        <v>43459</v>
      </c>
      <c r="D1678" s="13">
        <v>42212</v>
      </c>
      <c r="E1678" s="8">
        <f>IF(SalesData[[#This Row],[Ship Date]]&lt;SalesData[[#This Row],[Order Date]], SalesData[[#This Row],[Ship Date]], SalesData[[#This Row],[Order Date]])</f>
        <v>42212</v>
      </c>
      <c r="F1678" s="8">
        <f>IF(SalesData[[#This Row],[Ship Date]]&lt;SalesData[[#This Row],[Order Date]], SalesData[[#This Row],[Order Date]], SalesData[[#This Row],[Ship Date]])</f>
        <v>43459</v>
      </c>
      <c r="G1678" s="11">
        <f>SalesData[[#This Row],[Shipdate fixed]] - SalesData[[#This Row],[Orderdate fixed]]</f>
        <v>1247</v>
      </c>
      <c r="H1678" s="11">
        <f>YEAR(SalesData[[#This Row],[Orderdate fixed]])</f>
        <v>2015</v>
      </c>
      <c r="I1678" s="11" t="str">
        <f>"Q"&amp;ROUNDUP(MONTH(SalesData[[#This Row],[Orderdate fixed]])/3,0)</f>
        <v>Q3</v>
      </c>
      <c r="J1678" s="8" t="str">
        <f>TEXT(SalesData[[#This Row],[Orderdate fixed]],"mmm")</f>
        <v>Jul</v>
      </c>
      <c r="K1678" t="s">
        <v>38</v>
      </c>
      <c r="L1678" t="s">
        <v>1030</v>
      </c>
      <c r="M1678" s="14" t="s">
        <v>1031</v>
      </c>
      <c r="N1678" t="s">
        <v>25</v>
      </c>
      <c r="O1678" t="s">
        <v>26</v>
      </c>
      <c r="P1678" t="s">
        <v>2143</v>
      </c>
      <c r="Q1678" t="s">
        <v>121</v>
      </c>
      <c r="R1678" s="5">
        <v>60035</v>
      </c>
      <c r="S1678" t="s">
        <v>84</v>
      </c>
      <c r="T1678" t="s">
        <v>92</v>
      </c>
      <c r="U1678" t="s">
        <v>31</v>
      </c>
      <c r="V1678" t="s">
        <v>32</v>
      </c>
      <c r="W1678" t="s">
        <v>93</v>
      </c>
      <c r="X1678" s="9">
        <v>913.43</v>
      </c>
      <c r="Y1678">
        <v>5</v>
      </c>
      <c r="Z1678" s="12">
        <v>0.3</v>
      </c>
      <c r="AA1678" s="9">
        <v>-52.195999999999998</v>
      </c>
      <c r="AB1678" t="str">
        <f>IF(AND(SalesData[[#This Row],[Profit]]=0,SalesData[[#This Row],[Sales]]&gt;0),"Zero-Profit Order","OK")</f>
        <v>OK</v>
      </c>
      <c r="AC1678" s="9">
        <f>IFERROR(SalesData[[#This Row],[Profit]]/SalesData[[#This Row],[Sales]],0)</f>
        <v>-5.7142857142857141E-2</v>
      </c>
      <c r="AE1678"/>
    </row>
    <row r="1679" spans="1:31" x14ac:dyDescent="0.25">
      <c r="A1679">
        <v>4717</v>
      </c>
      <c r="B1679" t="s">
        <v>2915</v>
      </c>
      <c r="C1679" s="2">
        <v>42307</v>
      </c>
      <c r="D1679" s="13">
        <v>42928</v>
      </c>
      <c r="E1679" s="8">
        <f>IF(SalesData[[#This Row],[Ship Date]]&lt;SalesData[[#This Row],[Order Date]], SalesData[[#This Row],[Ship Date]], SalesData[[#This Row],[Order Date]])</f>
        <v>42307</v>
      </c>
      <c r="F1679" s="8">
        <f>IF(SalesData[[#This Row],[Ship Date]]&lt;SalesData[[#This Row],[Order Date]], SalesData[[#This Row],[Order Date]], SalesData[[#This Row],[Ship Date]])</f>
        <v>42928</v>
      </c>
      <c r="G1679" s="11">
        <f>SalesData[[#This Row],[Shipdate fixed]] - SalesData[[#This Row],[Orderdate fixed]]</f>
        <v>621</v>
      </c>
      <c r="H1679" s="11">
        <f>YEAR(SalesData[[#This Row],[Orderdate fixed]])</f>
        <v>2015</v>
      </c>
      <c r="I1679" s="11" t="str">
        <f>"Q"&amp;ROUNDUP(MONTH(SalesData[[#This Row],[Orderdate fixed]])/3,0)</f>
        <v>Q4</v>
      </c>
      <c r="J1679" s="8" t="str">
        <f>TEXT(SalesData[[#This Row],[Orderdate fixed]],"mmm")</f>
        <v>Oct</v>
      </c>
      <c r="K1679" t="s">
        <v>22</v>
      </c>
      <c r="L1679" t="s">
        <v>1295</v>
      </c>
      <c r="M1679" s="14" t="s">
        <v>1296</v>
      </c>
      <c r="N1679" t="s">
        <v>90</v>
      </c>
      <c r="O1679" t="s">
        <v>26</v>
      </c>
      <c r="P1679" t="s">
        <v>176</v>
      </c>
      <c r="Q1679" t="s">
        <v>177</v>
      </c>
      <c r="R1679" s="5">
        <v>98115</v>
      </c>
      <c r="S1679" t="s">
        <v>51</v>
      </c>
      <c r="T1679" t="s">
        <v>1228</v>
      </c>
      <c r="U1679" t="s">
        <v>31</v>
      </c>
      <c r="V1679" t="s">
        <v>44</v>
      </c>
      <c r="W1679" t="s">
        <v>1229</v>
      </c>
      <c r="X1679" s="9">
        <v>521.96</v>
      </c>
      <c r="Y1679">
        <v>2</v>
      </c>
      <c r="Z1679" s="12">
        <v>0</v>
      </c>
      <c r="AA1679" s="9">
        <v>88.733199999999997</v>
      </c>
      <c r="AB1679" t="str">
        <f>IF(AND(SalesData[[#This Row],[Profit]]=0,SalesData[[#This Row],[Sales]]&gt;0),"Zero-Profit Order","OK")</f>
        <v>OK</v>
      </c>
      <c r="AC1679" s="9">
        <f>IFERROR(SalesData[[#This Row],[Profit]]/SalesData[[#This Row],[Sales]],0)</f>
        <v>0.16999999999999998</v>
      </c>
      <c r="AE1679"/>
    </row>
    <row r="1680" spans="1:31" x14ac:dyDescent="0.25">
      <c r="A1680">
        <v>1528</v>
      </c>
      <c r="B1680" t="s">
        <v>1325</v>
      </c>
      <c r="C1680" s="2">
        <v>43475</v>
      </c>
      <c r="D1680" s="13">
        <v>42578</v>
      </c>
      <c r="E1680" s="8">
        <f>IF(SalesData[[#This Row],[Ship Date]]&lt;SalesData[[#This Row],[Order Date]], SalesData[[#This Row],[Ship Date]], SalesData[[#This Row],[Order Date]])</f>
        <v>42578</v>
      </c>
      <c r="F1680" s="8">
        <f>IF(SalesData[[#This Row],[Ship Date]]&lt;SalesData[[#This Row],[Order Date]], SalesData[[#This Row],[Order Date]], SalesData[[#This Row],[Ship Date]])</f>
        <v>43475</v>
      </c>
      <c r="G1680" s="11">
        <f>SalesData[[#This Row],[Shipdate fixed]] - SalesData[[#This Row],[Orderdate fixed]]</f>
        <v>897</v>
      </c>
      <c r="H1680" s="11">
        <f>YEAR(SalesData[[#This Row],[Orderdate fixed]])</f>
        <v>2016</v>
      </c>
      <c r="I1680" s="11" t="str">
        <f>"Q"&amp;ROUNDUP(MONTH(SalesData[[#This Row],[Orderdate fixed]])/3,0)</f>
        <v>Q3</v>
      </c>
      <c r="J1680" s="8" t="str">
        <f>TEXT(SalesData[[#This Row],[Orderdate fixed]],"mmm")</f>
        <v>Jul</v>
      </c>
      <c r="K1680" t="s">
        <v>38</v>
      </c>
      <c r="L1680" t="s">
        <v>1326</v>
      </c>
      <c r="M1680" s="14" t="s">
        <v>1327</v>
      </c>
      <c r="N1680" t="s">
        <v>25</v>
      </c>
      <c r="O1680" t="s">
        <v>26</v>
      </c>
      <c r="P1680" t="s">
        <v>1328</v>
      </c>
      <c r="Q1680" t="s">
        <v>61</v>
      </c>
      <c r="R1680" s="5">
        <v>18103</v>
      </c>
      <c r="S1680" t="s">
        <v>62</v>
      </c>
      <c r="T1680" t="s">
        <v>1329</v>
      </c>
      <c r="U1680" t="s">
        <v>31</v>
      </c>
      <c r="V1680" t="s">
        <v>53</v>
      </c>
      <c r="W1680" t="s">
        <v>1330</v>
      </c>
      <c r="X1680" s="9">
        <v>11.648</v>
      </c>
      <c r="Y1680">
        <v>2</v>
      </c>
      <c r="Z1680" s="12">
        <v>0.2</v>
      </c>
      <c r="AA1680" s="9">
        <v>3.3488000000000002</v>
      </c>
      <c r="AB1680" t="str">
        <f>IF(AND(SalesData[[#This Row],[Profit]]=0,SalesData[[#This Row],[Sales]]&gt;0),"Zero-Profit Order","OK")</f>
        <v>OK</v>
      </c>
      <c r="AC1680" s="9">
        <f>IFERROR(SalesData[[#This Row],[Profit]]/SalesData[[#This Row],[Sales]],0)</f>
        <v>0.28750000000000003</v>
      </c>
      <c r="AE1680"/>
    </row>
    <row r="1681" spans="1:31" x14ac:dyDescent="0.25">
      <c r="A1681">
        <v>6586</v>
      </c>
      <c r="B1681" t="s">
        <v>3497</v>
      </c>
      <c r="C1681" s="2">
        <v>43470</v>
      </c>
      <c r="D1681" s="13">
        <v>42943</v>
      </c>
      <c r="E1681" s="8">
        <f>IF(SalesData[[#This Row],[Ship Date]]&lt;SalesData[[#This Row],[Order Date]], SalesData[[#This Row],[Ship Date]], SalesData[[#This Row],[Order Date]])</f>
        <v>42943</v>
      </c>
      <c r="F1681" s="8">
        <f>IF(SalesData[[#This Row],[Ship Date]]&lt;SalesData[[#This Row],[Order Date]], SalesData[[#This Row],[Order Date]], SalesData[[#This Row],[Ship Date]])</f>
        <v>43470</v>
      </c>
      <c r="G1681" s="11">
        <f>SalesData[[#This Row],[Shipdate fixed]] - SalesData[[#This Row],[Orderdate fixed]]</f>
        <v>527</v>
      </c>
      <c r="H1681" s="11">
        <f>YEAR(SalesData[[#This Row],[Orderdate fixed]])</f>
        <v>2017</v>
      </c>
      <c r="I1681" s="11" t="str">
        <f>"Q"&amp;ROUNDUP(MONTH(SalesData[[#This Row],[Orderdate fixed]])/3,0)</f>
        <v>Q3</v>
      </c>
      <c r="J1681" s="8" t="str">
        <f>TEXT(SalesData[[#This Row],[Orderdate fixed]],"mmm")</f>
        <v>Jul</v>
      </c>
      <c r="K1681" t="s">
        <v>38</v>
      </c>
      <c r="L1681" t="s">
        <v>1620</v>
      </c>
      <c r="M1681" s="14" t="s">
        <v>1621</v>
      </c>
      <c r="N1681" t="s">
        <v>25</v>
      </c>
      <c r="O1681" t="s">
        <v>26</v>
      </c>
      <c r="P1681" t="s">
        <v>3214</v>
      </c>
      <c r="Q1681" t="s">
        <v>697</v>
      </c>
      <c r="R1681" s="5">
        <v>24153</v>
      </c>
      <c r="S1681" t="s">
        <v>29</v>
      </c>
      <c r="T1681" t="s">
        <v>319</v>
      </c>
      <c r="U1681" t="s">
        <v>31</v>
      </c>
      <c r="V1681" t="s">
        <v>53</v>
      </c>
      <c r="W1681" t="s">
        <v>320</v>
      </c>
      <c r="X1681" s="9">
        <v>8.8000000000000007</v>
      </c>
      <c r="Y1681">
        <v>5</v>
      </c>
      <c r="Z1681" s="12">
        <v>0</v>
      </c>
      <c r="AA1681" s="9">
        <v>3.8719999999999999</v>
      </c>
      <c r="AB1681" t="str">
        <f>IF(AND(SalesData[[#This Row],[Profit]]=0,SalesData[[#This Row],[Sales]]&gt;0),"Zero-Profit Order","OK")</f>
        <v>OK</v>
      </c>
      <c r="AC1681" s="9">
        <f>IFERROR(SalesData[[#This Row],[Profit]]/SalesData[[#This Row],[Sales]],0)</f>
        <v>0.43999999999999995</v>
      </c>
      <c r="AE1681"/>
    </row>
    <row r="1682" spans="1:31" x14ac:dyDescent="0.25">
      <c r="A1682">
        <v>7930</v>
      </c>
      <c r="B1682" t="s">
        <v>3868</v>
      </c>
      <c r="C1682" s="2">
        <v>43490</v>
      </c>
      <c r="D1682" s="13">
        <v>42943</v>
      </c>
      <c r="E1682" s="8">
        <f>IF(SalesData[[#This Row],[Ship Date]]&lt;SalesData[[#This Row],[Order Date]], SalesData[[#This Row],[Ship Date]], SalesData[[#This Row],[Order Date]])</f>
        <v>42943</v>
      </c>
      <c r="F1682" s="8">
        <f>IF(SalesData[[#This Row],[Ship Date]]&lt;SalesData[[#This Row],[Order Date]], SalesData[[#This Row],[Order Date]], SalesData[[#This Row],[Ship Date]])</f>
        <v>43490</v>
      </c>
      <c r="G1682" s="11">
        <f>SalesData[[#This Row],[Shipdate fixed]] - SalesData[[#This Row],[Orderdate fixed]]</f>
        <v>547</v>
      </c>
      <c r="H1682" s="11">
        <f>YEAR(SalesData[[#This Row],[Orderdate fixed]])</f>
        <v>2017</v>
      </c>
      <c r="I1682" s="11" t="str">
        <f>"Q"&amp;ROUNDUP(MONTH(SalesData[[#This Row],[Orderdate fixed]])/3,0)</f>
        <v>Q3</v>
      </c>
      <c r="J1682" s="8" t="str">
        <f>TEXT(SalesData[[#This Row],[Orderdate fixed]],"mmm")</f>
        <v>Jul</v>
      </c>
      <c r="K1682" t="s">
        <v>78</v>
      </c>
      <c r="L1682" t="s">
        <v>3869</v>
      </c>
      <c r="M1682" s="14" t="s">
        <v>3870</v>
      </c>
      <c r="N1682" t="s">
        <v>90</v>
      </c>
      <c r="O1682" t="s">
        <v>26</v>
      </c>
      <c r="P1682" t="s">
        <v>1720</v>
      </c>
      <c r="Q1682" t="s">
        <v>83</v>
      </c>
      <c r="R1682" s="5">
        <v>75217</v>
      </c>
      <c r="S1682" t="s">
        <v>84</v>
      </c>
      <c r="T1682" t="s">
        <v>1548</v>
      </c>
      <c r="U1682" t="s">
        <v>31</v>
      </c>
      <c r="V1682" t="s">
        <v>44</v>
      </c>
      <c r="W1682" t="s">
        <v>1549</v>
      </c>
      <c r="X1682" s="9">
        <v>298.11599999999999</v>
      </c>
      <c r="Y1682">
        <v>6</v>
      </c>
      <c r="Z1682" s="12">
        <v>0.3</v>
      </c>
      <c r="AA1682" s="9">
        <v>-4.2587999999999999</v>
      </c>
      <c r="AB1682" t="str">
        <f>IF(AND(SalesData[[#This Row],[Profit]]=0,SalesData[[#This Row],[Sales]]&gt;0),"Zero-Profit Order","OK")</f>
        <v>OK</v>
      </c>
      <c r="AC1682" s="9">
        <f>IFERROR(SalesData[[#This Row],[Profit]]/SalesData[[#This Row],[Sales]],0)</f>
        <v>-1.4285714285714287E-2</v>
      </c>
      <c r="AE1682"/>
    </row>
    <row r="1683" spans="1:31" x14ac:dyDescent="0.25">
      <c r="A1683">
        <v>3799</v>
      </c>
      <c r="B1683" t="s">
        <v>2549</v>
      </c>
      <c r="C1683" s="2">
        <v>42318</v>
      </c>
      <c r="D1683" s="13">
        <v>42866</v>
      </c>
      <c r="E1683" s="8">
        <f>IF(SalesData[[#This Row],[Ship Date]]&lt;SalesData[[#This Row],[Order Date]], SalesData[[#This Row],[Ship Date]], SalesData[[#This Row],[Order Date]])</f>
        <v>42318</v>
      </c>
      <c r="F1683" s="8">
        <f>IF(SalesData[[#This Row],[Ship Date]]&lt;SalesData[[#This Row],[Order Date]], SalesData[[#This Row],[Order Date]], SalesData[[#This Row],[Ship Date]])</f>
        <v>42866</v>
      </c>
      <c r="G1683" s="11">
        <f>SalesData[[#This Row],[Shipdate fixed]] - SalesData[[#This Row],[Orderdate fixed]]</f>
        <v>548</v>
      </c>
      <c r="H1683" s="11">
        <f>YEAR(SalesData[[#This Row],[Orderdate fixed]])</f>
        <v>2015</v>
      </c>
      <c r="I1683" s="11" t="str">
        <f>"Q"&amp;ROUNDUP(MONTH(SalesData[[#This Row],[Orderdate fixed]])/3,0)</f>
        <v>Q4</v>
      </c>
      <c r="J1683" s="8" t="str">
        <f>TEXT(SalesData[[#This Row],[Orderdate fixed]],"mmm")</f>
        <v>Nov</v>
      </c>
      <c r="K1683" t="s">
        <v>78</v>
      </c>
      <c r="L1683" t="s">
        <v>333</v>
      </c>
      <c r="M1683" s="14" t="s">
        <v>334</v>
      </c>
      <c r="N1683" t="s">
        <v>81</v>
      </c>
      <c r="O1683" t="s">
        <v>26</v>
      </c>
      <c r="P1683" t="s">
        <v>2550</v>
      </c>
      <c r="Q1683" t="s">
        <v>1017</v>
      </c>
      <c r="R1683" s="5">
        <v>27405</v>
      </c>
      <c r="S1683" t="s">
        <v>29</v>
      </c>
      <c r="T1683" t="s">
        <v>392</v>
      </c>
      <c r="U1683" t="s">
        <v>31</v>
      </c>
      <c r="V1683" t="s">
        <v>44</v>
      </c>
      <c r="W1683" t="s">
        <v>393</v>
      </c>
      <c r="X1683" s="9">
        <v>523.76400000000001</v>
      </c>
      <c r="Y1683">
        <v>3</v>
      </c>
      <c r="Z1683" s="12">
        <v>0.4</v>
      </c>
      <c r="AA1683" s="9">
        <v>-192.04679999999999</v>
      </c>
      <c r="AB1683" t="str">
        <f>IF(AND(SalesData[[#This Row],[Profit]]=0,SalesData[[#This Row],[Sales]]&gt;0),"Zero-Profit Order","OK")</f>
        <v>OK</v>
      </c>
      <c r="AC1683" s="9">
        <f>IFERROR(SalesData[[#This Row],[Profit]]/SalesData[[#This Row],[Sales]],0)</f>
        <v>-0.36666666666666664</v>
      </c>
      <c r="AE1683"/>
    </row>
    <row r="1684" spans="1:31" x14ac:dyDescent="0.25">
      <c r="A1684">
        <v>7360</v>
      </c>
      <c r="B1684" t="s">
        <v>3713</v>
      </c>
      <c r="C1684" s="2">
        <v>43015</v>
      </c>
      <c r="D1684" s="13">
        <v>42064</v>
      </c>
      <c r="E1684" s="8">
        <f>IF(SalesData[[#This Row],[Ship Date]]&lt;SalesData[[#This Row],[Order Date]], SalesData[[#This Row],[Ship Date]], SalesData[[#This Row],[Order Date]])</f>
        <v>42064</v>
      </c>
      <c r="F1684" s="8">
        <f>IF(SalesData[[#This Row],[Ship Date]]&lt;SalesData[[#This Row],[Order Date]], SalesData[[#This Row],[Order Date]], SalesData[[#This Row],[Ship Date]])</f>
        <v>43015</v>
      </c>
      <c r="G1684" s="11">
        <f>SalesData[[#This Row],[Shipdate fixed]] - SalesData[[#This Row],[Orderdate fixed]]</f>
        <v>951</v>
      </c>
      <c r="H1684" s="11">
        <f>YEAR(SalesData[[#This Row],[Orderdate fixed]])</f>
        <v>2015</v>
      </c>
      <c r="I1684" s="11" t="str">
        <f>"Q"&amp;ROUNDUP(MONTH(SalesData[[#This Row],[Orderdate fixed]])/3,0)</f>
        <v>Q1</v>
      </c>
      <c r="J1684" s="8" t="str">
        <f>TEXT(SalesData[[#This Row],[Orderdate fixed]],"mmm")</f>
        <v>Mar</v>
      </c>
      <c r="K1684" t="s">
        <v>22</v>
      </c>
      <c r="L1684" t="s">
        <v>3714</v>
      </c>
      <c r="M1684" s="14" t="s">
        <v>3715</v>
      </c>
      <c r="N1684" t="s">
        <v>81</v>
      </c>
      <c r="O1684" t="s">
        <v>26</v>
      </c>
      <c r="P1684" t="s">
        <v>60</v>
      </c>
      <c r="Q1684" t="s">
        <v>61</v>
      </c>
      <c r="R1684" s="5">
        <v>19143</v>
      </c>
      <c r="S1684" t="s">
        <v>62</v>
      </c>
      <c r="T1684" t="s">
        <v>392</v>
      </c>
      <c r="U1684" t="s">
        <v>31</v>
      </c>
      <c r="V1684" t="s">
        <v>44</v>
      </c>
      <c r="W1684" t="s">
        <v>393</v>
      </c>
      <c r="X1684" s="9">
        <v>523.76400000000001</v>
      </c>
      <c r="Y1684">
        <v>3</v>
      </c>
      <c r="Z1684" s="12">
        <v>0.4</v>
      </c>
      <c r="AA1684" s="9">
        <v>-192.04679999999999</v>
      </c>
      <c r="AB1684" t="str">
        <f>IF(AND(SalesData[[#This Row],[Profit]]=0,SalesData[[#This Row],[Sales]]&gt;0),"Zero-Profit Order","OK")</f>
        <v>OK</v>
      </c>
      <c r="AC1684" s="9">
        <f>IFERROR(SalesData[[#This Row],[Profit]]/SalesData[[#This Row],[Sales]],0)</f>
        <v>-0.36666666666666664</v>
      </c>
      <c r="AE1684"/>
    </row>
    <row r="1685" spans="1:31" x14ac:dyDescent="0.25">
      <c r="A1685">
        <v>6588</v>
      </c>
      <c r="B1685" t="s">
        <v>3497</v>
      </c>
      <c r="C1685" s="2">
        <v>43471</v>
      </c>
      <c r="D1685" s="13">
        <v>42943</v>
      </c>
      <c r="E1685" s="8">
        <f>IF(SalesData[[#This Row],[Ship Date]]&lt;SalesData[[#This Row],[Order Date]], SalesData[[#This Row],[Ship Date]], SalesData[[#This Row],[Order Date]])</f>
        <v>42943</v>
      </c>
      <c r="F1685" s="8">
        <f>IF(SalesData[[#This Row],[Ship Date]]&lt;SalesData[[#This Row],[Order Date]], SalesData[[#This Row],[Order Date]], SalesData[[#This Row],[Ship Date]])</f>
        <v>43471</v>
      </c>
      <c r="G1685" s="11">
        <f>SalesData[[#This Row],[Shipdate fixed]] - SalesData[[#This Row],[Orderdate fixed]]</f>
        <v>528</v>
      </c>
      <c r="H1685" s="11">
        <f>YEAR(SalesData[[#This Row],[Orderdate fixed]])</f>
        <v>2017</v>
      </c>
      <c r="I1685" s="11" t="str">
        <f>"Q"&amp;ROUNDUP(MONTH(SalesData[[#This Row],[Orderdate fixed]])/3,0)</f>
        <v>Q3</v>
      </c>
      <c r="J1685" s="8" t="str">
        <f>TEXT(SalesData[[#This Row],[Orderdate fixed]],"mmm")</f>
        <v>Jul</v>
      </c>
      <c r="K1685" t="s">
        <v>38</v>
      </c>
      <c r="L1685" t="s">
        <v>1620</v>
      </c>
      <c r="M1685" s="14" t="s">
        <v>1621</v>
      </c>
      <c r="N1685" t="s">
        <v>25</v>
      </c>
      <c r="O1685" t="s">
        <v>26</v>
      </c>
      <c r="P1685" t="s">
        <v>3214</v>
      </c>
      <c r="Q1685" t="s">
        <v>697</v>
      </c>
      <c r="R1685" s="5">
        <v>24153</v>
      </c>
      <c r="S1685" t="s">
        <v>29</v>
      </c>
      <c r="T1685" t="s">
        <v>879</v>
      </c>
      <c r="U1685" t="s">
        <v>31</v>
      </c>
      <c r="V1685" t="s">
        <v>32</v>
      </c>
      <c r="W1685" t="s">
        <v>880</v>
      </c>
      <c r="X1685" s="9">
        <v>302.94</v>
      </c>
      <c r="Y1685">
        <v>3</v>
      </c>
      <c r="Z1685" s="12">
        <v>0</v>
      </c>
      <c r="AA1685" s="9">
        <v>69.676199999999994</v>
      </c>
      <c r="AB1685" t="str">
        <f>IF(AND(SalesData[[#This Row],[Profit]]=0,SalesData[[#This Row],[Sales]]&gt;0),"Zero-Profit Order","OK")</f>
        <v>OK</v>
      </c>
      <c r="AC1685" s="9">
        <f>IFERROR(SalesData[[#This Row],[Profit]]/SalesData[[#This Row],[Sales]],0)</f>
        <v>0.22999999999999998</v>
      </c>
      <c r="AE1685"/>
    </row>
    <row r="1686" spans="1:31" x14ac:dyDescent="0.25">
      <c r="A1686">
        <v>6946</v>
      </c>
      <c r="B1686" t="s">
        <v>3600</v>
      </c>
      <c r="C1686" s="2">
        <v>43762</v>
      </c>
      <c r="D1686" s="13">
        <v>42470</v>
      </c>
      <c r="E1686" s="8">
        <f>IF(SalesData[[#This Row],[Ship Date]]&lt;SalesData[[#This Row],[Order Date]], SalesData[[#This Row],[Ship Date]], SalesData[[#This Row],[Order Date]])</f>
        <v>42470</v>
      </c>
      <c r="F1686" s="8">
        <f>IF(SalesData[[#This Row],[Ship Date]]&lt;SalesData[[#This Row],[Order Date]], SalesData[[#This Row],[Order Date]], SalesData[[#This Row],[Ship Date]])</f>
        <v>43762</v>
      </c>
      <c r="G1686" s="11">
        <f>SalesData[[#This Row],[Shipdate fixed]] - SalesData[[#This Row],[Orderdate fixed]]</f>
        <v>1292</v>
      </c>
      <c r="H1686" s="11">
        <f>YEAR(SalesData[[#This Row],[Orderdate fixed]])</f>
        <v>2016</v>
      </c>
      <c r="I1686" s="11" t="str">
        <f>"Q"&amp;ROUNDUP(MONTH(SalesData[[#This Row],[Orderdate fixed]])/3,0)</f>
        <v>Q2</v>
      </c>
      <c r="J1686" s="8" t="str">
        <f>TEXT(SalesData[[#This Row],[Orderdate fixed]],"mmm")</f>
        <v>Apr</v>
      </c>
      <c r="K1686" t="s">
        <v>38</v>
      </c>
      <c r="L1686" t="s">
        <v>1107</v>
      </c>
      <c r="M1686" s="14" t="s">
        <v>1108</v>
      </c>
      <c r="N1686" t="s">
        <v>25</v>
      </c>
      <c r="O1686" t="s">
        <v>26</v>
      </c>
      <c r="P1686" t="s">
        <v>158</v>
      </c>
      <c r="Q1686" t="s">
        <v>109</v>
      </c>
      <c r="R1686" s="5">
        <v>10011</v>
      </c>
      <c r="S1686" t="s">
        <v>62</v>
      </c>
      <c r="T1686" t="s">
        <v>1617</v>
      </c>
      <c r="U1686" t="s">
        <v>31</v>
      </c>
      <c r="V1686" t="s">
        <v>32</v>
      </c>
      <c r="W1686" t="s">
        <v>1618</v>
      </c>
      <c r="X1686" s="9">
        <v>523.91999999999996</v>
      </c>
      <c r="Y1686">
        <v>5</v>
      </c>
      <c r="Z1686" s="12">
        <v>0.2</v>
      </c>
      <c r="AA1686" s="9">
        <v>-26.196000000000002</v>
      </c>
      <c r="AB1686" t="str">
        <f>IF(AND(SalesData[[#This Row],[Profit]]=0,SalesData[[#This Row],[Sales]]&gt;0),"Zero-Profit Order","OK")</f>
        <v>OK</v>
      </c>
      <c r="AC1686" s="9">
        <f>IFERROR(SalesData[[#This Row],[Profit]]/SalesData[[#This Row],[Sales]],0)</f>
        <v>-5.000000000000001E-2</v>
      </c>
      <c r="AE1686"/>
    </row>
    <row r="1687" spans="1:31" x14ac:dyDescent="0.25">
      <c r="A1687">
        <v>8119</v>
      </c>
      <c r="B1687" t="s">
        <v>3923</v>
      </c>
      <c r="C1687" s="2">
        <v>43476</v>
      </c>
      <c r="D1687" s="13">
        <v>42943</v>
      </c>
      <c r="E1687" s="8">
        <f>IF(SalesData[[#This Row],[Ship Date]]&lt;SalesData[[#This Row],[Order Date]], SalesData[[#This Row],[Ship Date]], SalesData[[#This Row],[Order Date]])</f>
        <v>42943</v>
      </c>
      <c r="F1687" s="8">
        <f>IF(SalesData[[#This Row],[Ship Date]]&lt;SalesData[[#This Row],[Order Date]], SalesData[[#This Row],[Order Date]], SalesData[[#This Row],[Ship Date]])</f>
        <v>43476</v>
      </c>
      <c r="G1687" s="11">
        <f>SalesData[[#This Row],[Shipdate fixed]] - SalesData[[#This Row],[Orderdate fixed]]</f>
        <v>533</v>
      </c>
      <c r="H1687" s="11">
        <f>YEAR(SalesData[[#This Row],[Orderdate fixed]])</f>
        <v>2017</v>
      </c>
      <c r="I1687" s="11" t="str">
        <f>"Q"&amp;ROUNDUP(MONTH(SalesData[[#This Row],[Orderdate fixed]])/3,0)</f>
        <v>Q3</v>
      </c>
      <c r="J1687" s="8" t="str">
        <f>TEXT(SalesData[[#This Row],[Orderdate fixed]],"mmm")</f>
        <v>Jul</v>
      </c>
      <c r="K1687" t="s">
        <v>38</v>
      </c>
      <c r="L1687" t="s">
        <v>2638</v>
      </c>
      <c r="M1687" s="14" t="s">
        <v>2639</v>
      </c>
      <c r="N1687" t="s">
        <v>25</v>
      </c>
      <c r="O1687" t="s">
        <v>26</v>
      </c>
      <c r="P1687" t="s">
        <v>120</v>
      </c>
      <c r="Q1687" t="s">
        <v>121</v>
      </c>
      <c r="R1687" s="5">
        <v>60653</v>
      </c>
      <c r="S1687" t="s">
        <v>84</v>
      </c>
      <c r="T1687" t="s">
        <v>606</v>
      </c>
      <c r="U1687" t="s">
        <v>31</v>
      </c>
      <c r="V1687" t="s">
        <v>35</v>
      </c>
      <c r="W1687" t="s">
        <v>607</v>
      </c>
      <c r="X1687" s="9">
        <v>526.34400000000005</v>
      </c>
      <c r="Y1687">
        <v>4</v>
      </c>
      <c r="Z1687" s="12">
        <v>0.3</v>
      </c>
      <c r="AA1687" s="9">
        <v>-75.191999999999993</v>
      </c>
      <c r="AB1687" t="str">
        <f>IF(AND(SalesData[[#This Row],[Profit]]=0,SalesData[[#This Row],[Sales]]&gt;0),"Zero-Profit Order","OK")</f>
        <v>OK</v>
      </c>
      <c r="AC1687" s="9">
        <f>IFERROR(SalesData[[#This Row],[Profit]]/SalesData[[#This Row],[Sales]],0)</f>
        <v>-0.14285714285714282</v>
      </c>
      <c r="AE1687"/>
    </row>
    <row r="1688" spans="1:31" x14ac:dyDescent="0.25">
      <c r="A1688">
        <v>5688</v>
      </c>
      <c r="B1688" t="s">
        <v>3221</v>
      </c>
      <c r="C1688" s="2">
        <v>43505</v>
      </c>
      <c r="D1688" s="13">
        <v>41848</v>
      </c>
      <c r="E1688" s="8">
        <f>IF(SalesData[[#This Row],[Ship Date]]&lt;SalesData[[#This Row],[Order Date]], SalesData[[#This Row],[Ship Date]], SalesData[[#This Row],[Order Date]])</f>
        <v>41848</v>
      </c>
      <c r="F1688" s="8">
        <f>IF(SalesData[[#This Row],[Ship Date]]&lt;SalesData[[#This Row],[Order Date]], SalesData[[#This Row],[Order Date]], SalesData[[#This Row],[Ship Date]])</f>
        <v>43505</v>
      </c>
      <c r="G1688" s="11">
        <f>SalesData[[#This Row],[Shipdate fixed]] - SalesData[[#This Row],[Orderdate fixed]]</f>
        <v>1657</v>
      </c>
      <c r="H1688" s="11">
        <f>YEAR(SalesData[[#This Row],[Orderdate fixed]])</f>
        <v>2014</v>
      </c>
      <c r="I1688" s="11" t="str">
        <f>"Q"&amp;ROUNDUP(MONTH(SalesData[[#This Row],[Orderdate fixed]])/3,0)</f>
        <v>Q3</v>
      </c>
      <c r="J1688" s="8" t="str">
        <f>TEXT(SalesData[[#This Row],[Orderdate fixed]],"mmm")</f>
        <v>Jul</v>
      </c>
      <c r="K1688" t="s">
        <v>407</v>
      </c>
      <c r="L1688" t="s">
        <v>1340</v>
      </c>
      <c r="M1688" s="14" t="s">
        <v>1341</v>
      </c>
      <c r="N1688" t="s">
        <v>25</v>
      </c>
      <c r="O1688" t="s">
        <v>26</v>
      </c>
      <c r="P1688" t="s">
        <v>3222</v>
      </c>
      <c r="Q1688" t="s">
        <v>42</v>
      </c>
      <c r="R1688" s="5">
        <v>32712</v>
      </c>
      <c r="S1688" t="s">
        <v>29</v>
      </c>
      <c r="T1688" t="s">
        <v>1690</v>
      </c>
      <c r="U1688" t="s">
        <v>31</v>
      </c>
      <c r="V1688" t="s">
        <v>53</v>
      </c>
      <c r="W1688" t="s">
        <v>1691</v>
      </c>
      <c r="X1688" s="9">
        <v>129.88800000000001</v>
      </c>
      <c r="Y1688">
        <v>6</v>
      </c>
      <c r="Z1688" s="12">
        <v>0.2</v>
      </c>
      <c r="AA1688" s="9">
        <v>12.988799999999999</v>
      </c>
      <c r="AB1688" t="str">
        <f>IF(AND(SalesData[[#This Row],[Profit]]=0,SalesData[[#This Row],[Sales]]&gt;0),"Zero-Profit Order","OK")</f>
        <v>OK</v>
      </c>
      <c r="AC1688" s="9">
        <f>IFERROR(SalesData[[#This Row],[Profit]]/SalesData[[#This Row],[Sales]],0)</f>
        <v>9.9999999999999992E-2</v>
      </c>
      <c r="AE1688"/>
    </row>
    <row r="1689" spans="1:31" x14ac:dyDescent="0.25">
      <c r="A1689">
        <v>2232</v>
      </c>
      <c r="B1689" t="s">
        <v>1759</v>
      </c>
      <c r="C1689" s="2">
        <v>43391</v>
      </c>
      <c r="D1689" s="13">
        <v>42742</v>
      </c>
      <c r="E1689" s="8">
        <f>IF(SalesData[[#This Row],[Ship Date]]&lt;SalesData[[#This Row],[Order Date]], SalesData[[#This Row],[Ship Date]], SalesData[[#This Row],[Order Date]])</f>
        <v>42742</v>
      </c>
      <c r="F1689" s="8">
        <f>IF(SalesData[[#This Row],[Ship Date]]&lt;SalesData[[#This Row],[Order Date]], SalesData[[#This Row],[Order Date]], SalesData[[#This Row],[Ship Date]])</f>
        <v>43391</v>
      </c>
      <c r="G1689" s="11">
        <f>SalesData[[#This Row],[Shipdate fixed]] - SalesData[[#This Row],[Orderdate fixed]]</f>
        <v>649</v>
      </c>
      <c r="H1689" s="11">
        <f>YEAR(SalesData[[#This Row],[Orderdate fixed]])</f>
        <v>2017</v>
      </c>
      <c r="I1689" s="11" t="str">
        <f>"Q"&amp;ROUNDUP(MONTH(SalesData[[#This Row],[Orderdate fixed]])/3,0)</f>
        <v>Q1</v>
      </c>
      <c r="J1689" s="8" t="str">
        <f>TEXT(SalesData[[#This Row],[Orderdate fixed]],"mmm")</f>
        <v>Jan</v>
      </c>
      <c r="K1689" t="s">
        <v>38</v>
      </c>
      <c r="L1689" t="s">
        <v>1760</v>
      </c>
      <c r="M1689" s="14" t="s">
        <v>1761</v>
      </c>
      <c r="N1689" t="s">
        <v>25</v>
      </c>
      <c r="O1689" t="s">
        <v>26</v>
      </c>
      <c r="P1689" t="s">
        <v>1135</v>
      </c>
      <c r="Q1689" t="s">
        <v>100</v>
      </c>
      <c r="R1689" s="5">
        <v>46350</v>
      </c>
      <c r="S1689" t="s">
        <v>84</v>
      </c>
      <c r="T1689" t="s">
        <v>991</v>
      </c>
      <c r="U1689" t="s">
        <v>31</v>
      </c>
      <c r="V1689" t="s">
        <v>53</v>
      </c>
      <c r="W1689" t="s">
        <v>992</v>
      </c>
      <c r="X1689" s="9">
        <v>526.45000000000005</v>
      </c>
      <c r="Y1689">
        <v>5</v>
      </c>
      <c r="Z1689" s="12">
        <v>0</v>
      </c>
      <c r="AA1689" s="9">
        <v>31.587</v>
      </c>
      <c r="AB1689" t="str">
        <f>IF(AND(SalesData[[#This Row],[Profit]]=0,SalesData[[#This Row],[Sales]]&gt;0),"Zero-Profit Order","OK")</f>
        <v>OK</v>
      </c>
      <c r="AC1689" s="9">
        <f>IFERROR(SalesData[[#This Row],[Profit]]/SalesData[[#This Row],[Sales]],0)</f>
        <v>0.06</v>
      </c>
      <c r="AE1689"/>
    </row>
    <row r="1690" spans="1:31" x14ac:dyDescent="0.25">
      <c r="A1690">
        <v>6498</v>
      </c>
      <c r="B1690" t="s">
        <v>3474</v>
      </c>
      <c r="C1690" s="2">
        <v>43478</v>
      </c>
      <c r="D1690" s="13">
        <v>42213</v>
      </c>
      <c r="E1690" s="8">
        <f>IF(SalesData[[#This Row],[Ship Date]]&lt;SalesData[[#This Row],[Order Date]], SalesData[[#This Row],[Ship Date]], SalesData[[#This Row],[Order Date]])</f>
        <v>42213</v>
      </c>
      <c r="F1690" s="8">
        <f>IF(SalesData[[#This Row],[Ship Date]]&lt;SalesData[[#This Row],[Order Date]], SalesData[[#This Row],[Order Date]], SalesData[[#This Row],[Ship Date]])</f>
        <v>43478</v>
      </c>
      <c r="G1690" s="11">
        <f>SalesData[[#This Row],[Shipdate fixed]] - SalesData[[#This Row],[Orderdate fixed]]</f>
        <v>1265</v>
      </c>
      <c r="H1690" s="11">
        <f>YEAR(SalesData[[#This Row],[Orderdate fixed]])</f>
        <v>2015</v>
      </c>
      <c r="I1690" s="11" t="str">
        <f>"Q"&amp;ROUNDUP(MONTH(SalesData[[#This Row],[Orderdate fixed]])/3,0)</f>
        <v>Q3</v>
      </c>
      <c r="J1690" s="8" t="str">
        <f>TEXT(SalesData[[#This Row],[Orderdate fixed]],"mmm")</f>
        <v>Jul</v>
      </c>
      <c r="K1690" t="s">
        <v>38</v>
      </c>
      <c r="L1690" t="s">
        <v>3475</v>
      </c>
      <c r="M1690" s="14" t="s">
        <v>3476</v>
      </c>
      <c r="N1690" t="s">
        <v>90</v>
      </c>
      <c r="O1690" t="s">
        <v>26</v>
      </c>
      <c r="P1690" t="s">
        <v>846</v>
      </c>
      <c r="Q1690" t="s">
        <v>28</v>
      </c>
      <c r="R1690" s="5">
        <v>40214</v>
      </c>
      <c r="S1690" t="s">
        <v>29</v>
      </c>
      <c r="T1690" t="s">
        <v>52</v>
      </c>
      <c r="U1690" t="s">
        <v>31</v>
      </c>
      <c r="V1690" t="s">
        <v>53</v>
      </c>
      <c r="W1690" t="s">
        <v>54</v>
      </c>
      <c r="X1690" s="9">
        <v>20.94</v>
      </c>
      <c r="Y1690">
        <v>3</v>
      </c>
      <c r="Z1690" s="12">
        <v>0</v>
      </c>
      <c r="AA1690" s="9">
        <v>6.0726000000000004</v>
      </c>
      <c r="AB1690" t="str">
        <f>IF(AND(SalesData[[#This Row],[Profit]]=0,SalesData[[#This Row],[Sales]]&gt;0),"Zero-Profit Order","OK")</f>
        <v>OK</v>
      </c>
      <c r="AC1690" s="9">
        <f>IFERROR(SalesData[[#This Row],[Profit]]/SalesData[[#This Row],[Sales]],0)</f>
        <v>0.28999999999999998</v>
      </c>
      <c r="AE1690"/>
    </row>
    <row r="1691" spans="1:31" x14ac:dyDescent="0.25">
      <c r="A1691">
        <v>947</v>
      </c>
      <c r="B1691" t="s">
        <v>894</v>
      </c>
      <c r="C1691" s="2">
        <v>43498</v>
      </c>
      <c r="D1691" s="13">
        <v>42213</v>
      </c>
      <c r="E1691" s="8">
        <f>IF(SalesData[[#This Row],[Ship Date]]&lt;SalesData[[#This Row],[Order Date]], SalesData[[#This Row],[Ship Date]], SalesData[[#This Row],[Order Date]])</f>
        <v>42213</v>
      </c>
      <c r="F1691" s="8">
        <f>IF(SalesData[[#This Row],[Ship Date]]&lt;SalesData[[#This Row],[Order Date]], SalesData[[#This Row],[Order Date]], SalesData[[#This Row],[Ship Date]])</f>
        <v>43498</v>
      </c>
      <c r="G1691" s="11">
        <f>SalesData[[#This Row],[Shipdate fixed]] - SalesData[[#This Row],[Orderdate fixed]]</f>
        <v>1285</v>
      </c>
      <c r="H1691" s="11">
        <f>YEAR(SalesData[[#This Row],[Orderdate fixed]])</f>
        <v>2015</v>
      </c>
      <c r="I1691" s="11" t="str">
        <f>"Q"&amp;ROUNDUP(MONTH(SalesData[[#This Row],[Orderdate fixed]])/3,0)</f>
        <v>Q3</v>
      </c>
      <c r="J1691" s="8" t="str">
        <f>TEXT(SalesData[[#This Row],[Orderdate fixed]],"mmm")</f>
        <v>Jul</v>
      </c>
      <c r="K1691" t="s">
        <v>78</v>
      </c>
      <c r="L1691" t="s">
        <v>599</v>
      </c>
      <c r="M1691" s="14" t="s">
        <v>600</v>
      </c>
      <c r="N1691" t="s">
        <v>25</v>
      </c>
      <c r="O1691" t="s">
        <v>26</v>
      </c>
      <c r="P1691" t="s">
        <v>895</v>
      </c>
      <c r="Q1691" t="s">
        <v>501</v>
      </c>
      <c r="R1691" s="5">
        <v>85204</v>
      </c>
      <c r="S1691" t="s">
        <v>51</v>
      </c>
      <c r="T1691" t="s">
        <v>896</v>
      </c>
      <c r="U1691" t="s">
        <v>31</v>
      </c>
      <c r="V1691" t="s">
        <v>44</v>
      </c>
      <c r="W1691" t="s">
        <v>897</v>
      </c>
      <c r="X1691" s="9">
        <v>393.16500000000002</v>
      </c>
      <c r="Y1691">
        <v>3</v>
      </c>
      <c r="Z1691" s="12">
        <v>0.5</v>
      </c>
      <c r="AA1691" s="9">
        <v>-204.44579999999999</v>
      </c>
      <c r="AB1691" t="str">
        <f>IF(AND(SalesData[[#This Row],[Profit]]=0,SalesData[[#This Row],[Sales]]&gt;0),"Zero-Profit Order","OK")</f>
        <v>OK</v>
      </c>
      <c r="AC1691" s="9">
        <f>IFERROR(SalesData[[#This Row],[Profit]]/SalesData[[#This Row],[Sales]],0)</f>
        <v>-0.51999999999999991</v>
      </c>
      <c r="AE1691"/>
    </row>
    <row r="1692" spans="1:31" x14ac:dyDescent="0.25">
      <c r="A1692">
        <v>8777</v>
      </c>
      <c r="B1692" t="s">
        <v>4091</v>
      </c>
      <c r="C1692" s="2">
        <v>42011</v>
      </c>
      <c r="D1692" s="13">
        <v>42436</v>
      </c>
      <c r="E1692" s="8">
        <f>IF(SalesData[[#This Row],[Ship Date]]&lt;SalesData[[#This Row],[Order Date]], SalesData[[#This Row],[Ship Date]], SalesData[[#This Row],[Order Date]])</f>
        <v>42011</v>
      </c>
      <c r="F1692" s="8">
        <f>IF(SalesData[[#This Row],[Ship Date]]&lt;SalesData[[#This Row],[Order Date]], SalesData[[#This Row],[Order Date]], SalesData[[#This Row],[Ship Date]])</f>
        <v>42436</v>
      </c>
      <c r="G1692" s="11">
        <f>SalesData[[#This Row],[Shipdate fixed]] - SalesData[[#This Row],[Orderdate fixed]]</f>
        <v>425</v>
      </c>
      <c r="H1692" s="11">
        <f>YEAR(SalesData[[#This Row],[Orderdate fixed]])</f>
        <v>2015</v>
      </c>
      <c r="I1692" s="11" t="str">
        <f>"Q"&amp;ROUNDUP(MONTH(SalesData[[#This Row],[Orderdate fixed]])/3,0)</f>
        <v>Q1</v>
      </c>
      <c r="J1692" s="8" t="str">
        <f>TEXT(SalesData[[#This Row],[Orderdate fixed]],"mmm")</f>
        <v>Jan</v>
      </c>
      <c r="K1692" t="s">
        <v>78</v>
      </c>
      <c r="L1692" t="s">
        <v>1492</v>
      </c>
      <c r="M1692" s="14" t="s">
        <v>1493</v>
      </c>
      <c r="N1692" t="s">
        <v>81</v>
      </c>
      <c r="O1692" t="s">
        <v>26</v>
      </c>
      <c r="P1692" t="s">
        <v>1849</v>
      </c>
      <c r="Q1692" t="s">
        <v>83</v>
      </c>
      <c r="R1692" s="5">
        <v>77340</v>
      </c>
      <c r="S1692" t="s">
        <v>84</v>
      </c>
      <c r="T1692" t="s">
        <v>836</v>
      </c>
      <c r="U1692" t="s">
        <v>31</v>
      </c>
      <c r="V1692" t="s">
        <v>35</v>
      </c>
      <c r="W1692" t="s">
        <v>837</v>
      </c>
      <c r="X1692" s="9">
        <v>528.42999999999995</v>
      </c>
      <c r="Y1692">
        <v>5</v>
      </c>
      <c r="Z1692" s="12">
        <v>0.3</v>
      </c>
      <c r="AA1692" s="9">
        <v>0</v>
      </c>
      <c r="AB1692" t="str">
        <f>IF(AND(SalesData[[#This Row],[Profit]]=0,SalesData[[#This Row],[Sales]]&gt;0),"Zero-Profit Order","OK")</f>
        <v>Zero-Profit Order</v>
      </c>
      <c r="AC1692" s="9">
        <f>IFERROR(SalesData[[#This Row],[Profit]]/SalesData[[#This Row],[Sales]],0)</f>
        <v>0</v>
      </c>
      <c r="AE1692"/>
    </row>
    <row r="1693" spans="1:31" x14ac:dyDescent="0.25">
      <c r="A1693">
        <v>9895</v>
      </c>
      <c r="B1693" t="s">
        <v>4361</v>
      </c>
      <c r="C1693" s="2">
        <v>43485</v>
      </c>
      <c r="D1693" s="13">
        <v>42579</v>
      </c>
      <c r="E1693" s="8">
        <f>IF(SalesData[[#This Row],[Ship Date]]&lt;SalesData[[#This Row],[Order Date]], SalesData[[#This Row],[Ship Date]], SalesData[[#This Row],[Order Date]])</f>
        <v>42579</v>
      </c>
      <c r="F1693" s="8">
        <f>IF(SalesData[[#This Row],[Ship Date]]&lt;SalesData[[#This Row],[Order Date]], SalesData[[#This Row],[Order Date]], SalesData[[#This Row],[Ship Date]])</f>
        <v>43485</v>
      </c>
      <c r="G1693" s="11">
        <f>SalesData[[#This Row],[Shipdate fixed]] - SalesData[[#This Row],[Orderdate fixed]]</f>
        <v>906</v>
      </c>
      <c r="H1693" s="11">
        <f>YEAR(SalesData[[#This Row],[Orderdate fixed]])</f>
        <v>2016</v>
      </c>
      <c r="I1693" s="11" t="str">
        <f>"Q"&amp;ROUNDUP(MONTH(SalesData[[#This Row],[Orderdate fixed]])/3,0)</f>
        <v>Q3</v>
      </c>
      <c r="J1693" s="8" t="str">
        <f>TEXT(SalesData[[#This Row],[Orderdate fixed]],"mmm")</f>
        <v>Jul</v>
      </c>
      <c r="K1693" t="s">
        <v>22</v>
      </c>
      <c r="L1693" t="s">
        <v>2005</v>
      </c>
      <c r="M1693" s="14" t="s">
        <v>2006</v>
      </c>
      <c r="N1693" t="s">
        <v>81</v>
      </c>
      <c r="O1693" t="s">
        <v>26</v>
      </c>
      <c r="P1693" t="s">
        <v>886</v>
      </c>
      <c r="Q1693" t="s">
        <v>222</v>
      </c>
      <c r="R1693" s="5">
        <v>53209</v>
      </c>
      <c r="S1693" t="s">
        <v>84</v>
      </c>
      <c r="T1693" t="s">
        <v>365</v>
      </c>
      <c r="U1693" t="s">
        <v>31</v>
      </c>
      <c r="V1693" t="s">
        <v>53</v>
      </c>
      <c r="W1693" t="s">
        <v>366</v>
      </c>
      <c r="X1693" s="9">
        <v>95.2</v>
      </c>
      <c r="Y1693">
        <v>5</v>
      </c>
      <c r="Z1693" s="12">
        <v>0</v>
      </c>
      <c r="AA1693" s="9">
        <v>27.608000000000001</v>
      </c>
      <c r="AB1693" t="str">
        <f>IF(AND(SalesData[[#This Row],[Profit]]=0,SalesData[[#This Row],[Sales]]&gt;0),"Zero-Profit Order","OK")</f>
        <v>OK</v>
      </c>
      <c r="AC1693" s="9">
        <f>IFERROR(SalesData[[#This Row],[Profit]]/SalesData[[#This Row],[Sales]],0)</f>
        <v>0.28999999999999998</v>
      </c>
      <c r="AE1693"/>
    </row>
    <row r="1694" spans="1:31" x14ac:dyDescent="0.25">
      <c r="A1694">
        <v>9894</v>
      </c>
      <c r="B1694" t="s">
        <v>4361</v>
      </c>
      <c r="C1694" s="2">
        <v>43484</v>
      </c>
      <c r="D1694" s="13">
        <v>42579</v>
      </c>
      <c r="E1694" s="8">
        <f>IF(SalesData[[#This Row],[Ship Date]]&lt;SalesData[[#This Row],[Order Date]], SalesData[[#This Row],[Ship Date]], SalesData[[#This Row],[Order Date]])</f>
        <v>42579</v>
      </c>
      <c r="F1694" s="8">
        <f>IF(SalesData[[#This Row],[Ship Date]]&lt;SalesData[[#This Row],[Order Date]], SalesData[[#This Row],[Order Date]], SalesData[[#This Row],[Ship Date]])</f>
        <v>43484</v>
      </c>
      <c r="G1694" s="11">
        <f>SalesData[[#This Row],[Shipdate fixed]] - SalesData[[#This Row],[Orderdate fixed]]</f>
        <v>905</v>
      </c>
      <c r="H1694" s="11">
        <f>YEAR(SalesData[[#This Row],[Orderdate fixed]])</f>
        <v>2016</v>
      </c>
      <c r="I1694" s="11" t="str">
        <f>"Q"&amp;ROUNDUP(MONTH(SalesData[[#This Row],[Orderdate fixed]])/3,0)</f>
        <v>Q3</v>
      </c>
      <c r="J1694" s="8" t="str">
        <f>TEXT(SalesData[[#This Row],[Orderdate fixed]],"mmm")</f>
        <v>Jul</v>
      </c>
      <c r="K1694" t="s">
        <v>22</v>
      </c>
      <c r="L1694" t="s">
        <v>2005</v>
      </c>
      <c r="M1694" s="14" t="s">
        <v>2006</v>
      </c>
      <c r="N1694" t="s">
        <v>81</v>
      </c>
      <c r="O1694" t="s">
        <v>26</v>
      </c>
      <c r="P1694" t="s">
        <v>886</v>
      </c>
      <c r="Q1694" t="s">
        <v>222</v>
      </c>
      <c r="R1694" s="5">
        <v>53209</v>
      </c>
      <c r="S1694" t="s">
        <v>84</v>
      </c>
      <c r="T1694" t="s">
        <v>2998</v>
      </c>
      <c r="U1694" t="s">
        <v>31</v>
      </c>
      <c r="V1694" t="s">
        <v>35</v>
      </c>
      <c r="W1694" t="s">
        <v>2999</v>
      </c>
      <c r="X1694" s="9">
        <v>403.56</v>
      </c>
      <c r="Y1694">
        <v>4</v>
      </c>
      <c r="Z1694" s="12">
        <v>0</v>
      </c>
      <c r="AA1694" s="9">
        <v>96.854399999999998</v>
      </c>
      <c r="AB1694" t="str">
        <f>IF(AND(SalesData[[#This Row],[Profit]]=0,SalesData[[#This Row],[Sales]]&gt;0),"Zero-Profit Order","OK")</f>
        <v>OK</v>
      </c>
      <c r="AC1694" s="9">
        <f>IFERROR(SalesData[[#This Row],[Profit]]/SalesData[[#This Row],[Sales]],0)</f>
        <v>0.24</v>
      </c>
      <c r="AE1694"/>
    </row>
    <row r="1695" spans="1:31" x14ac:dyDescent="0.25">
      <c r="A1695">
        <v>6783</v>
      </c>
      <c r="B1695" t="s">
        <v>3551</v>
      </c>
      <c r="C1695" s="2">
        <v>43491</v>
      </c>
      <c r="D1695" s="13">
        <v>42944</v>
      </c>
      <c r="E1695" s="8">
        <f>IF(SalesData[[#This Row],[Ship Date]]&lt;SalesData[[#This Row],[Order Date]], SalesData[[#This Row],[Ship Date]], SalesData[[#This Row],[Order Date]])</f>
        <v>42944</v>
      </c>
      <c r="F1695" s="8">
        <f>IF(SalesData[[#This Row],[Ship Date]]&lt;SalesData[[#This Row],[Order Date]], SalesData[[#This Row],[Order Date]], SalesData[[#This Row],[Ship Date]])</f>
        <v>43491</v>
      </c>
      <c r="G1695" s="11">
        <f>SalesData[[#This Row],[Shipdate fixed]] - SalesData[[#This Row],[Orderdate fixed]]</f>
        <v>547</v>
      </c>
      <c r="H1695" s="11">
        <f>YEAR(SalesData[[#This Row],[Orderdate fixed]])</f>
        <v>2017</v>
      </c>
      <c r="I1695" s="11" t="str">
        <f>"Q"&amp;ROUNDUP(MONTH(SalesData[[#This Row],[Orderdate fixed]])/3,0)</f>
        <v>Q3</v>
      </c>
      <c r="J1695" s="8" t="str">
        <f>TEXT(SalesData[[#This Row],[Orderdate fixed]],"mmm")</f>
        <v>Jul</v>
      </c>
      <c r="K1695" t="s">
        <v>22</v>
      </c>
      <c r="L1695" t="s">
        <v>2487</v>
      </c>
      <c r="M1695" s="14" t="s">
        <v>2488</v>
      </c>
      <c r="N1695" t="s">
        <v>25</v>
      </c>
      <c r="O1695" t="s">
        <v>26</v>
      </c>
      <c r="P1695" t="s">
        <v>60</v>
      </c>
      <c r="Q1695" t="s">
        <v>61</v>
      </c>
      <c r="R1695" s="5">
        <v>19143</v>
      </c>
      <c r="S1695" t="s">
        <v>62</v>
      </c>
      <c r="T1695" t="s">
        <v>658</v>
      </c>
      <c r="U1695" t="s">
        <v>31</v>
      </c>
      <c r="V1695" t="s">
        <v>53</v>
      </c>
      <c r="W1695" t="s">
        <v>659</v>
      </c>
      <c r="X1695" s="9">
        <v>20.096</v>
      </c>
      <c r="Y1695">
        <v>4</v>
      </c>
      <c r="Z1695" s="12">
        <v>0.2</v>
      </c>
      <c r="AA1695" s="9">
        <v>3.0144000000000002</v>
      </c>
      <c r="AB1695" t="str">
        <f>IF(AND(SalesData[[#This Row],[Profit]]=0,SalesData[[#This Row],[Sales]]&gt;0),"Zero-Profit Order","OK")</f>
        <v>OK</v>
      </c>
      <c r="AC1695" s="9">
        <f>IFERROR(SalesData[[#This Row],[Profit]]/SalesData[[#This Row],[Sales]],0)</f>
        <v>0.15000000000000002</v>
      </c>
      <c r="AE1695"/>
    </row>
    <row r="1696" spans="1:31" x14ac:dyDescent="0.25">
      <c r="A1696">
        <v>6785</v>
      </c>
      <c r="B1696" t="s">
        <v>3551</v>
      </c>
      <c r="C1696" s="2">
        <v>43492</v>
      </c>
      <c r="D1696" s="13">
        <v>42944</v>
      </c>
      <c r="E1696" s="8">
        <f>IF(SalesData[[#This Row],[Ship Date]]&lt;SalesData[[#This Row],[Order Date]], SalesData[[#This Row],[Ship Date]], SalesData[[#This Row],[Order Date]])</f>
        <v>42944</v>
      </c>
      <c r="F1696" s="8">
        <f>IF(SalesData[[#This Row],[Ship Date]]&lt;SalesData[[#This Row],[Order Date]], SalesData[[#This Row],[Order Date]], SalesData[[#This Row],[Ship Date]])</f>
        <v>43492</v>
      </c>
      <c r="G1696" s="11">
        <f>SalesData[[#This Row],[Shipdate fixed]] - SalesData[[#This Row],[Orderdate fixed]]</f>
        <v>548</v>
      </c>
      <c r="H1696" s="11">
        <f>YEAR(SalesData[[#This Row],[Orderdate fixed]])</f>
        <v>2017</v>
      </c>
      <c r="I1696" s="11" t="str">
        <f>"Q"&amp;ROUNDUP(MONTH(SalesData[[#This Row],[Orderdate fixed]])/3,0)</f>
        <v>Q3</v>
      </c>
      <c r="J1696" s="8" t="str">
        <f>TEXT(SalesData[[#This Row],[Orderdate fixed]],"mmm")</f>
        <v>Jul</v>
      </c>
      <c r="K1696" t="s">
        <v>22</v>
      </c>
      <c r="L1696" t="s">
        <v>2487</v>
      </c>
      <c r="M1696" s="14" t="s">
        <v>2488</v>
      </c>
      <c r="N1696" t="s">
        <v>25</v>
      </c>
      <c r="O1696" t="s">
        <v>26</v>
      </c>
      <c r="P1696" t="s">
        <v>60</v>
      </c>
      <c r="Q1696" t="s">
        <v>61</v>
      </c>
      <c r="R1696" s="5">
        <v>19143</v>
      </c>
      <c r="S1696" t="s">
        <v>62</v>
      </c>
      <c r="T1696" t="s">
        <v>3146</v>
      </c>
      <c r="U1696" t="s">
        <v>31</v>
      </c>
      <c r="V1696" t="s">
        <v>44</v>
      </c>
      <c r="W1696" t="s">
        <v>3147</v>
      </c>
      <c r="X1696" s="9">
        <v>138.58799999999999</v>
      </c>
      <c r="Y1696">
        <v>1</v>
      </c>
      <c r="Z1696" s="12">
        <v>0.4</v>
      </c>
      <c r="AA1696" s="9">
        <v>-34.646999999999998</v>
      </c>
      <c r="AB1696" t="str">
        <f>IF(AND(SalesData[[#This Row],[Profit]]=0,SalesData[[#This Row],[Sales]]&gt;0),"Zero-Profit Order","OK")</f>
        <v>OK</v>
      </c>
      <c r="AC1696" s="9">
        <f>IFERROR(SalesData[[#This Row],[Profit]]/SalesData[[#This Row],[Sales]],0)</f>
        <v>-0.25</v>
      </c>
      <c r="AE1696"/>
    </row>
    <row r="1697" spans="1:31" x14ac:dyDescent="0.25">
      <c r="A1697">
        <v>6825</v>
      </c>
      <c r="B1697" t="s">
        <v>3567</v>
      </c>
      <c r="C1697" s="2">
        <v>43483</v>
      </c>
      <c r="D1697" s="13">
        <v>42214</v>
      </c>
      <c r="E1697" s="8">
        <f>IF(SalesData[[#This Row],[Ship Date]]&lt;SalesData[[#This Row],[Order Date]], SalesData[[#This Row],[Ship Date]], SalesData[[#This Row],[Order Date]])</f>
        <v>42214</v>
      </c>
      <c r="F1697" s="8">
        <f>IF(SalesData[[#This Row],[Ship Date]]&lt;SalesData[[#This Row],[Order Date]], SalesData[[#This Row],[Order Date]], SalesData[[#This Row],[Ship Date]])</f>
        <v>43483</v>
      </c>
      <c r="G1697" s="11">
        <f>SalesData[[#This Row],[Shipdate fixed]] - SalesData[[#This Row],[Orderdate fixed]]</f>
        <v>1269</v>
      </c>
      <c r="H1697" s="11">
        <f>YEAR(SalesData[[#This Row],[Orderdate fixed]])</f>
        <v>2015</v>
      </c>
      <c r="I1697" s="11" t="str">
        <f>"Q"&amp;ROUNDUP(MONTH(SalesData[[#This Row],[Orderdate fixed]])/3,0)</f>
        <v>Q3</v>
      </c>
      <c r="J1697" s="8" t="str">
        <f>TEXT(SalesData[[#This Row],[Orderdate fixed]],"mmm")</f>
        <v>Jul</v>
      </c>
      <c r="K1697" t="s">
        <v>38</v>
      </c>
      <c r="L1697" t="s">
        <v>3387</v>
      </c>
      <c r="M1697" s="14" t="s">
        <v>3388</v>
      </c>
      <c r="N1697" t="s">
        <v>81</v>
      </c>
      <c r="O1697" t="s">
        <v>26</v>
      </c>
      <c r="P1697" t="s">
        <v>1597</v>
      </c>
      <c r="Q1697" t="s">
        <v>1257</v>
      </c>
      <c r="R1697" s="5">
        <v>36116</v>
      </c>
      <c r="S1697" t="s">
        <v>29</v>
      </c>
      <c r="T1697" t="s">
        <v>435</v>
      </c>
      <c r="U1697" t="s">
        <v>31</v>
      </c>
      <c r="V1697" t="s">
        <v>44</v>
      </c>
      <c r="W1697" t="s">
        <v>436</v>
      </c>
      <c r="X1697" s="9">
        <v>358.58</v>
      </c>
      <c r="Y1697">
        <v>2</v>
      </c>
      <c r="Z1697" s="12">
        <v>0</v>
      </c>
      <c r="AA1697" s="9">
        <v>39.443800000000003</v>
      </c>
      <c r="AB1697" t="str">
        <f>IF(AND(SalesData[[#This Row],[Profit]]=0,SalesData[[#This Row],[Sales]]&gt;0),"Zero-Profit Order","OK")</f>
        <v>OK</v>
      </c>
      <c r="AC1697" s="9">
        <f>IFERROR(SalesData[[#This Row],[Profit]]/SalesData[[#This Row],[Sales]],0)</f>
        <v>0.11000000000000001</v>
      </c>
      <c r="AE1697"/>
    </row>
    <row r="1698" spans="1:31" x14ac:dyDescent="0.25">
      <c r="A1698">
        <v>2905</v>
      </c>
      <c r="B1698" t="s">
        <v>2142</v>
      </c>
      <c r="C1698" s="2">
        <v>43394</v>
      </c>
      <c r="D1698" s="13">
        <v>42376</v>
      </c>
      <c r="E1698" s="8">
        <f>IF(SalesData[[#This Row],[Ship Date]]&lt;SalesData[[#This Row],[Order Date]], SalesData[[#This Row],[Ship Date]], SalesData[[#This Row],[Order Date]])</f>
        <v>42376</v>
      </c>
      <c r="F1698" s="8">
        <f>IF(SalesData[[#This Row],[Ship Date]]&lt;SalesData[[#This Row],[Order Date]], SalesData[[#This Row],[Order Date]], SalesData[[#This Row],[Ship Date]])</f>
        <v>43394</v>
      </c>
      <c r="G1698" s="11">
        <f>SalesData[[#This Row],[Shipdate fixed]] - SalesData[[#This Row],[Orderdate fixed]]</f>
        <v>1018</v>
      </c>
      <c r="H1698" s="11">
        <f>YEAR(SalesData[[#This Row],[Orderdate fixed]])</f>
        <v>2016</v>
      </c>
      <c r="I1698" s="11" t="str">
        <f>"Q"&amp;ROUNDUP(MONTH(SalesData[[#This Row],[Orderdate fixed]])/3,0)</f>
        <v>Q1</v>
      </c>
      <c r="J1698" s="8" t="str">
        <f>TEXT(SalesData[[#This Row],[Orderdate fixed]],"mmm")</f>
        <v>Jan</v>
      </c>
      <c r="K1698" t="s">
        <v>38</v>
      </c>
      <c r="L1698" t="s">
        <v>1510</v>
      </c>
      <c r="M1698" s="14" t="s">
        <v>1511</v>
      </c>
      <c r="N1698" t="s">
        <v>81</v>
      </c>
      <c r="O1698" t="s">
        <v>26</v>
      </c>
      <c r="P1698" t="s">
        <v>2143</v>
      </c>
      <c r="Q1698" t="s">
        <v>121</v>
      </c>
      <c r="R1698" s="5">
        <v>60035</v>
      </c>
      <c r="S1698" t="s">
        <v>84</v>
      </c>
      <c r="T1698" t="s">
        <v>1581</v>
      </c>
      <c r="U1698" t="s">
        <v>31</v>
      </c>
      <c r="V1698" t="s">
        <v>35</v>
      </c>
      <c r="W1698" t="s">
        <v>1582</v>
      </c>
      <c r="X1698" s="9">
        <v>539.65800000000002</v>
      </c>
      <c r="Y1698">
        <v>3</v>
      </c>
      <c r="Z1698" s="12">
        <v>0.3</v>
      </c>
      <c r="AA1698" s="9">
        <v>-7.7093999999999996</v>
      </c>
      <c r="AB1698" t="str">
        <f>IF(AND(SalesData[[#This Row],[Profit]]=0,SalesData[[#This Row],[Sales]]&gt;0),"Zero-Profit Order","OK")</f>
        <v>OK</v>
      </c>
      <c r="AC1698" s="9">
        <f>IFERROR(SalesData[[#This Row],[Profit]]/SalesData[[#This Row],[Sales]],0)</f>
        <v>-1.4285714285714285E-2</v>
      </c>
      <c r="AE1698"/>
    </row>
    <row r="1699" spans="1:31" x14ac:dyDescent="0.25">
      <c r="A1699">
        <v>731</v>
      </c>
      <c r="B1699" t="s">
        <v>739</v>
      </c>
      <c r="C1699" s="2">
        <v>42043</v>
      </c>
      <c r="D1699" s="13">
        <v>42533</v>
      </c>
      <c r="E1699" s="8">
        <f>IF(SalesData[[#This Row],[Ship Date]]&lt;SalesData[[#This Row],[Order Date]], SalesData[[#This Row],[Ship Date]], SalesData[[#This Row],[Order Date]])</f>
        <v>42043</v>
      </c>
      <c r="F1699" s="8">
        <f>IF(SalesData[[#This Row],[Ship Date]]&lt;SalesData[[#This Row],[Order Date]], SalesData[[#This Row],[Order Date]], SalesData[[#This Row],[Ship Date]])</f>
        <v>42533</v>
      </c>
      <c r="G1699" s="11">
        <f>SalesData[[#This Row],[Shipdate fixed]] - SalesData[[#This Row],[Orderdate fixed]]</f>
        <v>490</v>
      </c>
      <c r="H1699" s="11">
        <f>YEAR(SalesData[[#This Row],[Orderdate fixed]])</f>
        <v>2015</v>
      </c>
      <c r="I1699" s="11" t="str">
        <f>"Q"&amp;ROUNDUP(MONTH(SalesData[[#This Row],[Orderdate fixed]])/3,0)</f>
        <v>Q1</v>
      </c>
      <c r="J1699" s="8" t="str">
        <f>TEXT(SalesData[[#This Row],[Orderdate fixed]],"mmm")</f>
        <v>Feb</v>
      </c>
      <c r="K1699" t="s">
        <v>78</v>
      </c>
      <c r="L1699" t="s">
        <v>740</v>
      </c>
      <c r="M1699" s="14" t="s">
        <v>741</v>
      </c>
      <c r="N1699" t="s">
        <v>25</v>
      </c>
      <c r="O1699" t="s">
        <v>26</v>
      </c>
      <c r="P1699" t="s">
        <v>742</v>
      </c>
      <c r="Q1699" t="s">
        <v>109</v>
      </c>
      <c r="R1699" s="5">
        <v>11572</v>
      </c>
      <c r="S1699" t="s">
        <v>62</v>
      </c>
      <c r="T1699" t="s">
        <v>311</v>
      </c>
      <c r="U1699" t="s">
        <v>31</v>
      </c>
      <c r="V1699" t="s">
        <v>35</v>
      </c>
      <c r="W1699" t="s">
        <v>312</v>
      </c>
      <c r="X1699" s="9">
        <v>542.64599999999996</v>
      </c>
      <c r="Y1699">
        <v>3</v>
      </c>
      <c r="Z1699" s="12">
        <v>0.1</v>
      </c>
      <c r="AA1699" s="9">
        <v>102.49979999999999</v>
      </c>
      <c r="AB1699" t="str">
        <f>IF(AND(SalesData[[#This Row],[Profit]]=0,SalesData[[#This Row],[Sales]]&gt;0),"Zero-Profit Order","OK")</f>
        <v>OK</v>
      </c>
      <c r="AC1699" s="9">
        <f>IFERROR(SalesData[[#This Row],[Profit]]/SalesData[[#This Row],[Sales]],0)</f>
        <v>0.18888888888888888</v>
      </c>
      <c r="AE1699"/>
    </row>
    <row r="1700" spans="1:31" x14ac:dyDescent="0.25">
      <c r="A1700">
        <v>8632</v>
      </c>
      <c r="B1700" t="s">
        <v>4061</v>
      </c>
      <c r="C1700" s="2">
        <v>43508</v>
      </c>
      <c r="D1700" s="13">
        <v>42580</v>
      </c>
      <c r="E1700" s="8">
        <f>IF(SalesData[[#This Row],[Ship Date]]&lt;SalesData[[#This Row],[Order Date]], SalesData[[#This Row],[Ship Date]], SalesData[[#This Row],[Order Date]])</f>
        <v>42580</v>
      </c>
      <c r="F1700" s="8">
        <f>IF(SalesData[[#This Row],[Ship Date]]&lt;SalesData[[#This Row],[Order Date]], SalesData[[#This Row],[Order Date]], SalesData[[#This Row],[Ship Date]])</f>
        <v>43508</v>
      </c>
      <c r="G1700" s="11">
        <f>SalesData[[#This Row],[Shipdate fixed]] - SalesData[[#This Row],[Orderdate fixed]]</f>
        <v>928</v>
      </c>
      <c r="H1700" s="11">
        <f>YEAR(SalesData[[#This Row],[Orderdate fixed]])</f>
        <v>2016</v>
      </c>
      <c r="I1700" s="11" t="str">
        <f>"Q"&amp;ROUNDUP(MONTH(SalesData[[#This Row],[Orderdate fixed]])/3,0)</f>
        <v>Q3</v>
      </c>
      <c r="J1700" s="8" t="str">
        <f>TEXT(SalesData[[#This Row],[Orderdate fixed]],"mmm")</f>
        <v>Jul</v>
      </c>
      <c r="K1700" t="s">
        <v>78</v>
      </c>
      <c r="L1700" t="s">
        <v>591</v>
      </c>
      <c r="M1700" s="14" t="s">
        <v>592</v>
      </c>
      <c r="N1700" t="s">
        <v>25</v>
      </c>
      <c r="O1700" t="s">
        <v>26</v>
      </c>
      <c r="P1700" t="s">
        <v>3082</v>
      </c>
      <c r="Q1700" t="s">
        <v>61</v>
      </c>
      <c r="R1700" s="5">
        <v>18018</v>
      </c>
      <c r="S1700" t="s">
        <v>62</v>
      </c>
      <c r="T1700" t="s">
        <v>791</v>
      </c>
      <c r="U1700" t="s">
        <v>31</v>
      </c>
      <c r="V1700" t="s">
        <v>32</v>
      </c>
      <c r="W1700" t="s">
        <v>792</v>
      </c>
      <c r="X1700" s="9">
        <v>177.45</v>
      </c>
      <c r="Y1700">
        <v>5</v>
      </c>
      <c r="Z1700" s="12">
        <v>0.5</v>
      </c>
      <c r="AA1700" s="9">
        <v>-78.078000000000003</v>
      </c>
      <c r="AB1700" t="str">
        <f>IF(AND(SalesData[[#This Row],[Profit]]=0,SalesData[[#This Row],[Sales]]&gt;0),"Zero-Profit Order","OK")</f>
        <v>OK</v>
      </c>
      <c r="AC1700" s="9">
        <f>IFERROR(SalesData[[#This Row],[Profit]]/SalesData[[#This Row],[Sales]],0)</f>
        <v>-0.44000000000000006</v>
      </c>
      <c r="AE1700"/>
    </row>
    <row r="1701" spans="1:31" x14ac:dyDescent="0.25">
      <c r="A1701">
        <v>3581</v>
      </c>
      <c r="B1701" t="s">
        <v>2474</v>
      </c>
      <c r="C1701" s="2">
        <v>43486</v>
      </c>
      <c r="D1701" s="13">
        <v>42580</v>
      </c>
      <c r="E1701" s="8">
        <f>IF(SalesData[[#This Row],[Ship Date]]&lt;SalesData[[#This Row],[Order Date]], SalesData[[#This Row],[Ship Date]], SalesData[[#This Row],[Order Date]])</f>
        <v>42580</v>
      </c>
      <c r="F1701" s="8">
        <f>IF(SalesData[[#This Row],[Ship Date]]&lt;SalesData[[#This Row],[Order Date]], SalesData[[#This Row],[Order Date]], SalesData[[#This Row],[Ship Date]])</f>
        <v>43486</v>
      </c>
      <c r="G1701" s="11">
        <f>SalesData[[#This Row],[Shipdate fixed]] - SalesData[[#This Row],[Orderdate fixed]]</f>
        <v>906</v>
      </c>
      <c r="H1701" s="11">
        <f>YEAR(SalesData[[#This Row],[Orderdate fixed]])</f>
        <v>2016</v>
      </c>
      <c r="I1701" s="11" t="str">
        <f>"Q"&amp;ROUNDUP(MONTH(SalesData[[#This Row],[Orderdate fixed]])/3,0)</f>
        <v>Q3</v>
      </c>
      <c r="J1701" s="8" t="str">
        <f>TEXT(SalesData[[#This Row],[Orderdate fixed]],"mmm")</f>
        <v>Jul</v>
      </c>
      <c r="K1701" t="s">
        <v>38</v>
      </c>
      <c r="L1701" t="s">
        <v>2475</v>
      </c>
      <c r="M1701" s="14" t="s">
        <v>2476</v>
      </c>
      <c r="N1701" t="s">
        <v>25</v>
      </c>
      <c r="O1701" t="s">
        <v>26</v>
      </c>
      <c r="P1701" t="s">
        <v>458</v>
      </c>
      <c r="Q1701" t="s">
        <v>459</v>
      </c>
      <c r="R1701" s="5">
        <v>39212</v>
      </c>
      <c r="S1701" t="s">
        <v>29</v>
      </c>
      <c r="T1701" t="s">
        <v>416</v>
      </c>
      <c r="U1701" t="s">
        <v>31</v>
      </c>
      <c r="V1701" t="s">
        <v>44</v>
      </c>
      <c r="W1701" t="s">
        <v>417</v>
      </c>
      <c r="X1701" s="9">
        <v>2430.08</v>
      </c>
      <c r="Y1701">
        <v>8</v>
      </c>
      <c r="Z1701" s="12">
        <v>0</v>
      </c>
      <c r="AA1701" s="9">
        <v>388.81279999999998</v>
      </c>
      <c r="AB1701" t="str">
        <f>IF(AND(SalesData[[#This Row],[Profit]]=0,SalesData[[#This Row],[Sales]]&gt;0),"Zero-Profit Order","OK")</f>
        <v>OK</v>
      </c>
      <c r="AC1701" s="9">
        <f>IFERROR(SalesData[[#This Row],[Profit]]/SalesData[[#This Row],[Sales]],0)</f>
        <v>0.16</v>
      </c>
      <c r="AE1701"/>
    </row>
    <row r="1702" spans="1:31" x14ac:dyDescent="0.25">
      <c r="A1702">
        <v>9776</v>
      </c>
      <c r="B1702" t="s">
        <v>4335</v>
      </c>
      <c r="C1702" s="2">
        <v>43497</v>
      </c>
      <c r="D1702" s="13">
        <v>41850</v>
      </c>
      <c r="E1702" s="8">
        <f>IF(SalesData[[#This Row],[Ship Date]]&lt;SalesData[[#This Row],[Order Date]], SalesData[[#This Row],[Ship Date]], SalesData[[#This Row],[Order Date]])</f>
        <v>41850</v>
      </c>
      <c r="F1702" s="8">
        <f>IF(SalesData[[#This Row],[Ship Date]]&lt;SalesData[[#This Row],[Order Date]], SalesData[[#This Row],[Order Date]], SalesData[[#This Row],[Ship Date]])</f>
        <v>43497</v>
      </c>
      <c r="G1702" s="11">
        <f>SalesData[[#This Row],[Shipdate fixed]] - SalesData[[#This Row],[Orderdate fixed]]</f>
        <v>1647</v>
      </c>
      <c r="H1702" s="11">
        <f>YEAR(SalesData[[#This Row],[Orderdate fixed]])</f>
        <v>2014</v>
      </c>
      <c r="I1702" s="11" t="str">
        <f>"Q"&amp;ROUNDUP(MONTH(SalesData[[#This Row],[Orderdate fixed]])/3,0)</f>
        <v>Q3</v>
      </c>
      <c r="J1702" s="8" t="str">
        <f>TEXT(SalesData[[#This Row],[Orderdate fixed]],"mmm")</f>
        <v>Jul</v>
      </c>
      <c r="K1702" t="s">
        <v>38</v>
      </c>
      <c r="L1702" t="s">
        <v>1555</v>
      </c>
      <c r="M1702" s="14" t="s">
        <v>1556</v>
      </c>
      <c r="N1702" t="s">
        <v>25</v>
      </c>
      <c r="O1702" t="s">
        <v>26</v>
      </c>
      <c r="P1702" t="s">
        <v>229</v>
      </c>
      <c r="Q1702" t="s">
        <v>83</v>
      </c>
      <c r="R1702" s="5">
        <v>78207</v>
      </c>
      <c r="S1702" t="s">
        <v>84</v>
      </c>
      <c r="T1702" t="s">
        <v>2242</v>
      </c>
      <c r="U1702" t="s">
        <v>31</v>
      </c>
      <c r="V1702" t="s">
        <v>53</v>
      </c>
      <c r="W1702" t="s">
        <v>2243</v>
      </c>
      <c r="X1702" s="9">
        <v>17.495999999999999</v>
      </c>
      <c r="Y1702">
        <v>3</v>
      </c>
      <c r="Z1702" s="12">
        <v>0.6</v>
      </c>
      <c r="AA1702" s="9">
        <v>-10.0602</v>
      </c>
      <c r="AB1702" t="str">
        <f>IF(AND(SalesData[[#This Row],[Profit]]=0,SalesData[[#This Row],[Sales]]&gt;0),"Zero-Profit Order","OK")</f>
        <v>OK</v>
      </c>
      <c r="AC1702" s="9">
        <f>IFERROR(SalesData[[#This Row],[Profit]]/SalesData[[#This Row],[Sales]],0)</f>
        <v>-0.57500000000000007</v>
      </c>
      <c r="AE1702"/>
    </row>
    <row r="1703" spans="1:31" x14ac:dyDescent="0.25">
      <c r="A1703">
        <v>273</v>
      </c>
      <c r="B1703" t="s">
        <v>316</v>
      </c>
      <c r="C1703" s="2">
        <v>43513</v>
      </c>
      <c r="D1703" s="13">
        <v>42216</v>
      </c>
      <c r="E1703" s="8">
        <f>IF(SalesData[[#This Row],[Ship Date]]&lt;SalesData[[#This Row],[Order Date]], SalesData[[#This Row],[Ship Date]], SalesData[[#This Row],[Order Date]])</f>
        <v>42216</v>
      </c>
      <c r="F1703" s="8">
        <f>IF(SalesData[[#This Row],[Ship Date]]&lt;SalesData[[#This Row],[Order Date]], SalesData[[#This Row],[Order Date]], SalesData[[#This Row],[Ship Date]])</f>
        <v>43513</v>
      </c>
      <c r="G1703" s="11">
        <f>SalesData[[#This Row],[Shipdate fixed]] - SalesData[[#This Row],[Orderdate fixed]]</f>
        <v>1297</v>
      </c>
      <c r="H1703" s="11">
        <f>YEAR(SalesData[[#This Row],[Orderdate fixed]])</f>
        <v>2015</v>
      </c>
      <c r="I1703" s="11" t="str">
        <f>"Q"&amp;ROUNDUP(MONTH(SalesData[[#This Row],[Orderdate fixed]])/3,0)</f>
        <v>Q3</v>
      </c>
      <c r="J1703" s="8" t="str">
        <f>TEXT(SalesData[[#This Row],[Orderdate fixed]],"mmm")</f>
        <v>Jul</v>
      </c>
      <c r="K1703" t="s">
        <v>78</v>
      </c>
      <c r="L1703" t="s">
        <v>317</v>
      </c>
      <c r="M1703" s="14" t="s">
        <v>318</v>
      </c>
      <c r="N1703" t="s">
        <v>25</v>
      </c>
      <c r="O1703" t="s">
        <v>26</v>
      </c>
      <c r="P1703" t="s">
        <v>310</v>
      </c>
      <c r="Q1703" t="s">
        <v>50</v>
      </c>
      <c r="R1703" s="5">
        <v>94109</v>
      </c>
      <c r="S1703" t="s">
        <v>51</v>
      </c>
      <c r="T1703" t="s">
        <v>319</v>
      </c>
      <c r="U1703" t="s">
        <v>31</v>
      </c>
      <c r="V1703" t="s">
        <v>53</v>
      </c>
      <c r="W1703" t="s">
        <v>320</v>
      </c>
      <c r="X1703" s="9">
        <v>5.28</v>
      </c>
      <c r="Y1703">
        <v>3</v>
      </c>
      <c r="Z1703" s="12">
        <v>0</v>
      </c>
      <c r="AA1703" s="9">
        <v>2.3231999999999999</v>
      </c>
      <c r="AB1703" t="str">
        <f>IF(AND(SalesData[[#This Row],[Profit]]=0,SalesData[[#This Row],[Sales]]&gt;0),"Zero-Profit Order","OK")</f>
        <v>OK</v>
      </c>
      <c r="AC1703" s="9">
        <f>IFERROR(SalesData[[#This Row],[Profit]]/SalesData[[#This Row],[Sales]],0)</f>
        <v>0.43999999999999995</v>
      </c>
      <c r="AE1703"/>
    </row>
    <row r="1704" spans="1:31" x14ac:dyDescent="0.25">
      <c r="A1704">
        <v>2437</v>
      </c>
      <c r="B1704" t="s">
        <v>1875</v>
      </c>
      <c r="C1704" s="2">
        <v>42289</v>
      </c>
      <c r="D1704" s="13">
        <v>43015</v>
      </c>
      <c r="E1704" s="8">
        <f>IF(SalesData[[#This Row],[Ship Date]]&lt;SalesData[[#This Row],[Order Date]], SalesData[[#This Row],[Ship Date]], SalesData[[#This Row],[Order Date]])</f>
        <v>42289</v>
      </c>
      <c r="F1704" s="8">
        <f>IF(SalesData[[#This Row],[Ship Date]]&lt;SalesData[[#This Row],[Order Date]], SalesData[[#This Row],[Order Date]], SalesData[[#This Row],[Ship Date]])</f>
        <v>43015</v>
      </c>
      <c r="G1704" s="11">
        <f>SalesData[[#This Row],[Shipdate fixed]] - SalesData[[#This Row],[Orderdate fixed]]</f>
        <v>726</v>
      </c>
      <c r="H1704" s="11">
        <f>YEAR(SalesData[[#This Row],[Orderdate fixed]])</f>
        <v>2015</v>
      </c>
      <c r="I1704" s="11" t="str">
        <f>"Q"&amp;ROUNDUP(MONTH(SalesData[[#This Row],[Orderdate fixed]])/3,0)</f>
        <v>Q4</v>
      </c>
      <c r="J1704" s="8" t="str">
        <f>TEXT(SalesData[[#This Row],[Orderdate fixed]],"mmm")</f>
        <v>Oct</v>
      </c>
      <c r="K1704" t="s">
        <v>38</v>
      </c>
      <c r="L1704" t="s">
        <v>1212</v>
      </c>
      <c r="M1704" s="14" t="s">
        <v>1213</v>
      </c>
      <c r="N1704" t="s">
        <v>25</v>
      </c>
      <c r="O1704" t="s">
        <v>26</v>
      </c>
      <c r="P1704" t="s">
        <v>1876</v>
      </c>
      <c r="Q1704" t="s">
        <v>1877</v>
      </c>
      <c r="R1704" s="5">
        <v>87401</v>
      </c>
      <c r="S1704" t="s">
        <v>51</v>
      </c>
      <c r="T1704" t="s">
        <v>131</v>
      </c>
      <c r="U1704" t="s">
        <v>31</v>
      </c>
      <c r="V1704" t="s">
        <v>53</v>
      </c>
      <c r="W1704" t="s">
        <v>132</v>
      </c>
      <c r="X1704" s="9">
        <v>545.85</v>
      </c>
      <c r="Y1704">
        <v>9</v>
      </c>
      <c r="Z1704" s="12">
        <v>0</v>
      </c>
      <c r="AA1704" s="9">
        <v>114.6285</v>
      </c>
      <c r="AB1704" t="str">
        <f>IF(AND(SalesData[[#This Row],[Profit]]=0,SalesData[[#This Row],[Sales]]&gt;0),"Zero-Profit Order","OK")</f>
        <v>OK</v>
      </c>
      <c r="AC1704" s="9">
        <f>IFERROR(SalesData[[#This Row],[Profit]]/SalesData[[#This Row],[Sales]],0)</f>
        <v>0.21</v>
      </c>
      <c r="AE1704"/>
    </row>
    <row r="1705" spans="1:31" x14ac:dyDescent="0.25">
      <c r="A1705">
        <v>8814</v>
      </c>
      <c r="B1705" t="s">
        <v>4102</v>
      </c>
      <c r="C1705" s="2">
        <v>43499</v>
      </c>
      <c r="D1705" s="13">
        <v>42216</v>
      </c>
      <c r="E1705" s="8">
        <f>IF(SalesData[[#This Row],[Ship Date]]&lt;SalesData[[#This Row],[Order Date]], SalesData[[#This Row],[Ship Date]], SalesData[[#This Row],[Order Date]])</f>
        <v>42216</v>
      </c>
      <c r="F1705" s="8">
        <f>IF(SalesData[[#This Row],[Ship Date]]&lt;SalesData[[#This Row],[Order Date]], SalesData[[#This Row],[Order Date]], SalesData[[#This Row],[Ship Date]])</f>
        <v>43499</v>
      </c>
      <c r="G1705" s="11">
        <f>SalesData[[#This Row],[Shipdate fixed]] - SalesData[[#This Row],[Orderdate fixed]]</f>
        <v>1283</v>
      </c>
      <c r="H1705" s="11">
        <f>YEAR(SalesData[[#This Row],[Orderdate fixed]])</f>
        <v>2015</v>
      </c>
      <c r="I1705" s="11" t="str">
        <f>"Q"&amp;ROUNDUP(MONTH(SalesData[[#This Row],[Orderdate fixed]])/3,0)</f>
        <v>Q3</v>
      </c>
      <c r="J1705" s="8" t="str">
        <f>TEXT(SalesData[[#This Row],[Orderdate fixed]],"mmm")</f>
        <v>Jul</v>
      </c>
      <c r="K1705" t="s">
        <v>38</v>
      </c>
      <c r="L1705" t="s">
        <v>1226</v>
      </c>
      <c r="M1705" s="14" t="s">
        <v>1227</v>
      </c>
      <c r="N1705" t="s">
        <v>81</v>
      </c>
      <c r="O1705" t="s">
        <v>26</v>
      </c>
      <c r="P1705" t="s">
        <v>1283</v>
      </c>
      <c r="Q1705" t="s">
        <v>501</v>
      </c>
      <c r="R1705" s="5">
        <v>85301</v>
      </c>
      <c r="S1705" t="s">
        <v>51</v>
      </c>
      <c r="T1705" t="s">
        <v>802</v>
      </c>
      <c r="U1705" t="s">
        <v>31</v>
      </c>
      <c r="V1705" t="s">
        <v>35</v>
      </c>
      <c r="W1705" t="s">
        <v>803</v>
      </c>
      <c r="X1705" s="9">
        <v>266.35199999999998</v>
      </c>
      <c r="Y1705">
        <v>3</v>
      </c>
      <c r="Z1705" s="12">
        <v>0.2</v>
      </c>
      <c r="AA1705" s="9">
        <v>13.317600000000001</v>
      </c>
      <c r="AB1705" t="str">
        <f>IF(AND(SalesData[[#This Row],[Profit]]=0,SalesData[[#This Row],[Sales]]&gt;0),"Zero-Profit Order","OK")</f>
        <v>OK</v>
      </c>
      <c r="AC1705" s="9">
        <f>IFERROR(SalesData[[#This Row],[Profit]]/SalesData[[#This Row],[Sales]],0)</f>
        <v>5.000000000000001E-2</v>
      </c>
      <c r="AE1705"/>
    </row>
    <row r="1706" spans="1:31" x14ac:dyDescent="0.25">
      <c r="A1706">
        <v>1003</v>
      </c>
      <c r="B1706" t="s">
        <v>942</v>
      </c>
      <c r="C1706" s="2">
        <v>43514</v>
      </c>
      <c r="D1706" s="13">
        <v>42216</v>
      </c>
      <c r="E1706" s="8">
        <f>IF(SalesData[[#This Row],[Ship Date]]&lt;SalesData[[#This Row],[Order Date]], SalesData[[#This Row],[Ship Date]], SalesData[[#This Row],[Order Date]])</f>
        <v>42216</v>
      </c>
      <c r="F1706" s="8">
        <f>IF(SalesData[[#This Row],[Ship Date]]&lt;SalesData[[#This Row],[Order Date]], SalesData[[#This Row],[Order Date]], SalesData[[#This Row],[Ship Date]])</f>
        <v>43514</v>
      </c>
      <c r="G1706" s="11">
        <f>SalesData[[#This Row],[Shipdate fixed]] - SalesData[[#This Row],[Orderdate fixed]]</f>
        <v>1298</v>
      </c>
      <c r="H1706" s="11">
        <f>YEAR(SalesData[[#This Row],[Orderdate fixed]])</f>
        <v>2015</v>
      </c>
      <c r="I1706" s="11" t="str">
        <f>"Q"&amp;ROUNDUP(MONTH(SalesData[[#This Row],[Orderdate fixed]])/3,0)</f>
        <v>Q3</v>
      </c>
      <c r="J1706" s="8" t="str">
        <f>TEXT(SalesData[[#This Row],[Orderdate fixed]],"mmm")</f>
        <v>Jul</v>
      </c>
      <c r="K1706" t="s">
        <v>407</v>
      </c>
      <c r="L1706" t="s">
        <v>943</v>
      </c>
      <c r="M1706" s="14" t="s">
        <v>944</v>
      </c>
      <c r="N1706" t="s">
        <v>25</v>
      </c>
      <c r="O1706" t="s">
        <v>26</v>
      </c>
      <c r="P1706" t="s">
        <v>158</v>
      </c>
      <c r="Q1706" t="s">
        <v>109</v>
      </c>
      <c r="R1706" s="5">
        <v>10024</v>
      </c>
      <c r="S1706" t="s">
        <v>62</v>
      </c>
      <c r="T1706" t="s">
        <v>324</v>
      </c>
      <c r="U1706" t="s">
        <v>31</v>
      </c>
      <c r="V1706" t="s">
        <v>44</v>
      </c>
      <c r="W1706" t="s">
        <v>325</v>
      </c>
      <c r="X1706" s="9">
        <v>1090.7819999999999</v>
      </c>
      <c r="Y1706">
        <v>7</v>
      </c>
      <c r="Z1706" s="12">
        <v>0.4</v>
      </c>
      <c r="AA1706" s="9">
        <v>-290.87520000000001</v>
      </c>
      <c r="AB1706" t="str">
        <f>IF(AND(SalesData[[#This Row],[Profit]]=0,SalesData[[#This Row],[Sales]]&gt;0),"Zero-Profit Order","OK")</f>
        <v>OK</v>
      </c>
      <c r="AC1706" s="9">
        <f>IFERROR(SalesData[[#This Row],[Profit]]/SalesData[[#This Row],[Sales]],0)</f>
        <v>-0.26666666666666672</v>
      </c>
      <c r="AE1706"/>
    </row>
    <row r="1707" spans="1:31" x14ac:dyDescent="0.25">
      <c r="A1707">
        <v>500</v>
      </c>
      <c r="B1707" t="s">
        <v>530</v>
      </c>
      <c r="C1707" s="2">
        <v>43489</v>
      </c>
      <c r="D1707" s="13">
        <v>42582</v>
      </c>
      <c r="E1707" s="8">
        <f>IF(SalesData[[#This Row],[Ship Date]]&lt;SalesData[[#This Row],[Order Date]], SalesData[[#This Row],[Ship Date]], SalesData[[#This Row],[Order Date]])</f>
        <v>42582</v>
      </c>
      <c r="F1707" s="8">
        <f>IF(SalesData[[#This Row],[Ship Date]]&lt;SalesData[[#This Row],[Order Date]], SalesData[[#This Row],[Order Date]], SalesData[[#This Row],[Ship Date]])</f>
        <v>43489</v>
      </c>
      <c r="G1707" s="11">
        <f>SalesData[[#This Row],[Shipdate fixed]] - SalesData[[#This Row],[Orderdate fixed]]</f>
        <v>907</v>
      </c>
      <c r="H1707" s="11">
        <f>YEAR(SalesData[[#This Row],[Orderdate fixed]])</f>
        <v>2016</v>
      </c>
      <c r="I1707" s="11" t="str">
        <f>"Q"&amp;ROUNDUP(MONTH(SalesData[[#This Row],[Orderdate fixed]])/3,0)</f>
        <v>Q3</v>
      </c>
      <c r="J1707" s="8" t="str">
        <f>TEXT(SalesData[[#This Row],[Orderdate fixed]],"mmm")</f>
        <v>Jul</v>
      </c>
      <c r="K1707" t="s">
        <v>38</v>
      </c>
      <c r="L1707" t="s">
        <v>488</v>
      </c>
      <c r="M1707" s="14" t="s">
        <v>489</v>
      </c>
      <c r="N1707" t="s">
        <v>25</v>
      </c>
      <c r="O1707" t="s">
        <v>26</v>
      </c>
      <c r="P1707" t="s">
        <v>531</v>
      </c>
      <c r="Q1707" t="s">
        <v>50</v>
      </c>
      <c r="R1707" s="5">
        <v>92627</v>
      </c>
      <c r="S1707" t="s">
        <v>51</v>
      </c>
      <c r="T1707" t="s">
        <v>534</v>
      </c>
      <c r="U1707" t="s">
        <v>31</v>
      </c>
      <c r="V1707" t="s">
        <v>53</v>
      </c>
      <c r="W1707" t="s">
        <v>535</v>
      </c>
      <c r="X1707" s="9">
        <v>69.3</v>
      </c>
      <c r="Y1707">
        <v>9</v>
      </c>
      <c r="Z1707" s="12">
        <v>0</v>
      </c>
      <c r="AA1707" s="9">
        <v>22.869</v>
      </c>
      <c r="AB1707" t="str">
        <f>IF(AND(SalesData[[#This Row],[Profit]]=0,SalesData[[#This Row],[Sales]]&gt;0),"Zero-Profit Order","OK")</f>
        <v>OK</v>
      </c>
      <c r="AC1707" s="9">
        <f>IFERROR(SalesData[[#This Row],[Profit]]/SalesData[[#This Row],[Sales]],0)</f>
        <v>0.33</v>
      </c>
      <c r="AE1707"/>
    </row>
    <row r="1708" spans="1:31" x14ac:dyDescent="0.25">
      <c r="A1708">
        <v>3907</v>
      </c>
      <c r="B1708" t="s">
        <v>2600</v>
      </c>
      <c r="C1708" s="2">
        <v>41871</v>
      </c>
      <c r="D1708" s="13">
        <v>42281</v>
      </c>
      <c r="E1708" s="8">
        <f>IF(SalesData[[#This Row],[Ship Date]]&lt;SalesData[[#This Row],[Order Date]], SalesData[[#This Row],[Ship Date]], SalesData[[#This Row],[Order Date]])</f>
        <v>41871</v>
      </c>
      <c r="F1708" s="8">
        <f>IF(SalesData[[#This Row],[Ship Date]]&lt;SalesData[[#This Row],[Order Date]], SalesData[[#This Row],[Order Date]], SalesData[[#This Row],[Ship Date]])</f>
        <v>42281</v>
      </c>
      <c r="G1708" s="11">
        <f>SalesData[[#This Row],[Shipdate fixed]] - SalesData[[#This Row],[Orderdate fixed]]</f>
        <v>410</v>
      </c>
      <c r="H1708" s="11">
        <f>YEAR(SalesData[[#This Row],[Orderdate fixed]])</f>
        <v>2014</v>
      </c>
      <c r="I1708" s="11" t="str">
        <f>"Q"&amp;ROUNDUP(MONTH(SalesData[[#This Row],[Orderdate fixed]])/3,0)</f>
        <v>Q3</v>
      </c>
      <c r="J1708" s="8" t="str">
        <f>TEXT(SalesData[[#This Row],[Orderdate fixed]],"mmm")</f>
        <v>Aug</v>
      </c>
      <c r="K1708" t="s">
        <v>38</v>
      </c>
      <c r="L1708" t="s">
        <v>2601</v>
      </c>
      <c r="M1708" s="14" t="s">
        <v>2602</v>
      </c>
      <c r="N1708" t="s">
        <v>90</v>
      </c>
      <c r="O1708" t="s">
        <v>26</v>
      </c>
      <c r="P1708" t="s">
        <v>60</v>
      </c>
      <c r="Q1708" t="s">
        <v>61</v>
      </c>
      <c r="R1708" s="5">
        <v>19143</v>
      </c>
      <c r="S1708" t="s">
        <v>62</v>
      </c>
      <c r="T1708" t="s">
        <v>1812</v>
      </c>
      <c r="U1708" t="s">
        <v>31</v>
      </c>
      <c r="V1708" t="s">
        <v>53</v>
      </c>
      <c r="W1708" t="s">
        <v>1813</v>
      </c>
      <c r="X1708" s="9">
        <v>547.13599999999997</v>
      </c>
      <c r="Y1708">
        <v>4</v>
      </c>
      <c r="Z1708" s="12">
        <v>0.2</v>
      </c>
      <c r="AA1708" s="9">
        <v>-68.391999999999996</v>
      </c>
      <c r="AB1708" t="str">
        <f>IF(AND(SalesData[[#This Row],[Profit]]=0,SalesData[[#This Row],[Sales]]&gt;0),"Zero-Profit Order","OK")</f>
        <v>OK</v>
      </c>
      <c r="AC1708" s="9">
        <f>IFERROR(SalesData[[#This Row],[Profit]]/SalesData[[#This Row],[Sales]],0)</f>
        <v>-0.125</v>
      </c>
      <c r="AE1708"/>
    </row>
    <row r="1709" spans="1:31" x14ac:dyDescent="0.25">
      <c r="A1709">
        <v>499</v>
      </c>
      <c r="B1709" t="s">
        <v>530</v>
      </c>
      <c r="C1709" s="2">
        <v>43488</v>
      </c>
      <c r="D1709" s="13">
        <v>42582</v>
      </c>
      <c r="E1709" s="8">
        <f>IF(SalesData[[#This Row],[Ship Date]]&lt;SalesData[[#This Row],[Order Date]], SalesData[[#This Row],[Ship Date]], SalesData[[#This Row],[Order Date]])</f>
        <v>42582</v>
      </c>
      <c r="F1709" s="8">
        <f>IF(SalesData[[#This Row],[Ship Date]]&lt;SalesData[[#This Row],[Order Date]], SalesData[[#This Row],[Order Date]], SalesData[[#This Row],[Ship Date]])</f>
        <v>43488</v>
      </c>
      <c r="G1709" s="11">
        <f>SalesData[[#This Row],[Shipdate fixed]] - SalesData[[#This Row],[Orderdate fixed]]</f>
        <v>906</v>
      </c>
      <c r="H1709" s="11">
        <f>YEAR(SalesData[[#This Row],[Orderdate fixed]])</f>
        <v>2016</v>
      </c>
      <c r="I1709" s="11" t="str">
        <f>"Q"&amp;ROUNDUP(MONTH(SalesData[[#This Row],[Orderdate fixed]])/3,0)</f>
        <v>Q3</v>
      </c>
      <c r="J1709" s="8" t="str">
        <f>TEXT(SalesData[[#This Row],[Orderdate fixed]],"mmm")</f>
        <v>Jul</v>
      </c>
      <c r="K1709" t="s">
        <v>38</v>
      </c>
      <c r="L1709" t="s">
        <v>488</v>
      </c>
      <c r="M1709" s="14" t="s">
        <v>489</v>
      </c>
      <c r="N1709" t="s">
        <v>25</v>
      </c>
      <c r="O1709" t="s">
        <v>26</v>
      </c>
      <c r="P1709" t="s">
        <v>531</v>
      </c>
      <c r="Q1709" t="s">
        <v>50</v>
      </c>
      <c r="R1709" s="5">
        <v>92627</v>
      </c>
      <c r="S1709" t="s">
        <v>51</v>
      </c>
      <c r="T1709" t="s">
        <v>376</v>
      </c>
      <c r="U1709" t="s">
        <v>31</v>
      </c>
      <c r="V1709" t="s">
        <v>35</v>
      </c>
      <c r="W1709" t="s">
        <v>377</v>
      </c>
      <c r="X1709" s="9">
        <v>241.56800000000001</v>
      </c>
      <c r="Y1709">
        <v>2</v>
      </c>
      <c r="Z1709" s="12">
        <v>0.2</v>
      </c>
      <c r="AA1709" s="9">
        <v>18.117599999999999</v>
      </c>
      <c r="AB1709" t="str">
        <f>IF(AND(SalesData[[#This Row],[Profit]]=0,SalesData[[#This Row],[Sales]]&gt;0),"Zero-Profit Order","OK")</f>
        <v>OK</v>
      </c>
      <c r="AC1709" s="9">
        <f>IFERROR(SalesData[[#This Row],[Profit]]/SalesData[[#This Row],[Sales]],0)</f>
        <v>7.4999999999999997E-2</v>
      </c>
      <c r="AE1709"/>
    </row>
    <row r="1710" spans="1:31" x14ac:dyDescent="0.25">
      <c r="A1710">
        <v>498</v>
      </c>
      <c r="B1710" t="s">
        <v>530</v>
      </c>
      <c r="C1710" s="2">
        <v>43487</v>
      </c>
      <c r="D1710" s="13">
        <v>42582</v>
      </c>
      <c r="E1710" s="8">
        <f>IF(SalesData[[#This Row],[Ship Date]]&lt;SalesData[[#This Row],[Order Date]], SalesData[[#This Row],[Ship Date]], SalesData[[#This Row],[Order Date]])</f>
        <v>42582</v>
      </c>
      <c r="F1710" s="8">
        <f>IF(SalesData[[#This Row],[Ship Date]]&lt;SalesData[[#This Row],[Order Date]], SalesData[[#This Row],[Order Date]], SalesData[[#This Row],[Ship Date]])</f>
        <v>43487</v>
      </c>
      <c r="G1710" s="11">
        <f>SalesData[[#This Row],[Shipdate fixed]] - SalesData[[#This Row],[Orderdate fixed]]</f>
        <v>905</v>
      </c>
      <c r="H1710" s="11">
        <f>YEAR(SalesData[[#This Row],[Orderdate fixed]])</f>
        <v>2016</v>
      </c>
      <c r="I1710" s="11" t="str">
        <f>"Q"&amp;ROUNDUP(MONTH(SalesData[[#This Row],[Orderdate fixed]])/3,0)</f>
        <v>Q3</v>
      </c>
      <c r="J1710" s="8" t="str">
        <f>TEXT(SalesData[[#This Row],[Orderdate fixed]],"mmm")</f>
        <v>Jul</v>
      </c>
      <c r="K1710" t="s">
        <v>38</v>
      </c>
      <c r="L1710" t="s">
        <v>488</v>
      </c>
      <c r="M1710" s="14" t="s">
        <v>489</v>
      </c>
      <c r="N1710" t="s">
        <v>25</v>
      </c>
      <c r="O1710" t="s">
        <v>26</v>
      </c>
      <c r="P1710" t="s">
        <v>531</v>
      </c>
      <c r="Q1710" t="s">
        <v>50</v>
      </c>
      <c r="R1710" s="5">
        <v>92627</v>
      </c>
      <c r="S1710" t="s">
        <v>51</v>
      </c>
      <c r="T1710" t="s">
        <v>532</v>
      </c>
      <c r="U1710" t="s">
        <v>31</v>
      </c>
      <c r="V1710" t="s">
        <v>53</v>
      </c>
      <c r="W1710" t="s">
        <v>533</v>
      </c>
      <c r="X1710" s="9">
        <v>255.76</v>
      </c>
      <c r="Y1710">
        <v>4</v>
      </c>
      <c r="Z1710" s="12">
        <v>0</v>
      </c>
      <c r="AA1710" s="9">
        <v>81.843199999999996</v>
      </c>
      <c r="AB1710" t="str">
        <f>IF(AND(SalesData[[#This Row],[Profit]]=0,SalesData[[#This Row],[Sales]]&gt;0),"Zero-Profit Order","OK")</f>
        <v>OK</v>
      </c>
      <c r="AC1710" s="9">
        <f>IFERROR(SalesData[[#This Row],[Profit]]/SalesData[[#This Row],[Sales]],0)</f>
        <v>0.32</v>
      </c>
      <c r="AE1710"/>
    </row>
    <row r="1711" spans="1:31" x14ac:dyDescent="0.25">
      <c r="A1711">
        <v>5297</v>
      </c>
      <c r="B1711" t="s">
        <v>3093</v>
      </c>
      <c r="C1711" s="2">
        <v>43504</v>
      </c>
      <c r="D1711" s="13">
        <v>42947</v>
      </c>
      <c r="E1711" s="8">
        <f>IF(SalesData[[#This Row],[Ship Date]]&lt;SalesData[[#This Row],[Order Date]], SalesData[[#This Row],[Ship Date]], SalesData[[#This Row],[Order Date]])</f>
        <v>42947</v>
      </c>
      <c r="F1711" s="8">
        <f>IF(SalesData[[#This Row],[Ship Date]]&lt;SalesData[[#This Row],[Order Date]], SalesData[[#This Row],[Order Date]], SalesData[[#This Row],[Ship Date]])</f>
        <v>43504</v>
      </c>
      <c r="G1711" s="11">
        <f>SalesData[[#This Row],[Shipdate fixed]] - SalesData[[#This Row],[Orderdate fixed]]</f>
        <v>557</v>
      </c>
      <c r="H1711" s="11">
        <f>YEAR(SalesData[[#This Row],[Orderdate fixed]])</f>
        <v>2017</v>
      </c>
      <c r="I1711" s="11" t="str">
        <f>"Q"&amp;ROUNDUP(MONTH(SalesData[[#This Row],[Orderdate fixed]])/3,0)</f>
        <v>Q3</v>
      </c>
      <c r="J1711" s="8" t="str">
        <f>TEXT(SalesData[[#This Row],[Orderdate fixed]],"mmm")</f>
        <v>Jul</v>
      </c>
      <c r="K1711" t="s">
        <v>38</v>
      </c>
      <c r="L1711" t="s">
        <v>3073</v>
      </c>
      <c r="M1711" s="14" t="s">
        <v>3074</v>
      </c>
      <c r="N1711" t="s">
        <v>25</v>
      </c>
      <c r="O1711" t="s">
        <v>26</v>
      </c>
      <c r="P1711" t="s">
        <v>1014</v>
      </c>
      <c r="Q1711" t="s">
        <v>109</v>
      </c>
      <c r="R1711" s="5">
        <v>10701</v>
      </c>
      <c r="S1711" t="s">
        <v>62</v>
      </c>
      <c r="T1711" t="s">
        <v>1185</v>
      </c>
      <c r="U1711" t="s">
        <v>31</v>
      </c>
      <c r="V1711" t="s">
        <v>53</v>
      </c>
      <c r="W1711" t="s">
        <v>1186</v>
      </c>
      <c r="X1711" s="9">
        <v>14.89</v>
      </c>
      <c r="Y1711">
        <v>1</v>
      </c>
      <c r="Z1711" s="12">
        <v>0</v>
      </c>
      <c r="AA1711" s="9">
        <v>4.0202999999999998</v>
      </c>
      <c r="AB1711" t="str">
        <f>IF(AND(SalesData[[#This Row],[Profit]]=0,SalesData[[#This Row],[Sales]]&gt;0),"Zero-Profit Order","OK")</f>
        <v>OK</v>
      </c>
      <c r="AC1711" s="9">
        <f>IFERROR(SalesData[[#This Row],[Profit]]/SalesData[[#This Row],[Sales]],0)</f>
        <v>0.26999999999999996</v>
      </c>
      <c r="AE1711"/>
    </row>
    <row r="1712" spans="1:31" x14ac:dyDescent="0.25">
      <c r="A1712">
        <v>4126</v>
      </c>
      <c r="B1712" t="s">
        <v>2703</v>
      </c>
      <c r="C1712" s="2">
        <v>43503</v>
      </c>
      <c r="D1712" s="13">
        <v>42947</v>
      </c>
      <c r="E1712" s="8">
        <f>IF(SalesData[[#This Row],[Ship Date]]&lt;SalesData[[#This Row],[Order Date]], SalesData[[#This Row],[Ship Date]], SalesData[[#This Row],[Order Date]])</f>
        <v>42947</v>
      </c>
      <c r="F1712" s="8">
        <f>IF(SalesData[[#This Row],[Ship Date]]&lt;SalesData[[#This Row],[Order Date]], SalesData[[#This Row],[Order Date]], SalesData[[#This Row],[Ship Date]])</f>
        <v>43503</v>
      </c>
      <c r="G1712" s="11">
        <f>SalesData[[#This Row],[Shipdate fixed]] - SalesData[[#This Row],[Orderdate fixed]]</f>
        <v>556</v>
      </c>
      <c r="H1712" s="11">
        <f>YEAR(SalesData[[#This Row],[Orderdate fixed]])</f>
        <v>2017</v>
      </c>
      <c r="I1712" s="11" t="str">
        <f>"Q"&amp;ROUNDUP(MONTH(SalesData[[#This Row],[Orderdate fixed]])/3,0)</f>
        <v>Q3</v>
      </c>
      <c r="J1712" s="8" t="str">
        <f>TEXT(SalesData[[#This Row],[Orderdate fixed]],"mmm")</f>
        <v>Jul</v>
      </c>
      <c r="K1712" t="s">
        <v>22</v>
      </c>
      <c r="L1712" t="s">
        <v>2704</v>
      </c>
      <c r="M1712" s="14" t="s">
        <v>2705</v>
      </c>
      <c r="N1712" t="s">
        <v>25</v>
      </c>
      <c r="O1712" t="s">
        <v>26</v>
      </c>
      <c r="P1712" t="s">
        <v>587</v>
      </c>
      <c r="Q1712" t="s">
        <v>42</v>
      </c>
      <c r="R1712" s="5">
        <v>32216</v>
      </c>
      <c r="S1712" t="s">
        <v>29</v>
      </c>
      <c r="T1712" t="s">
        <v>948</v>
      </c>
      <c r="U1712" t="s">
        <v>31</v>
      </c>
      <c r="V1712" t="s">
        <v>53</v>
      </c>
      <c r="W1712" t="s">
        <v>949</v>
      </c>
      <c r="X1712" s="9">
        <v>91.031999999999996</v>
      </c>
      <c r="Y1712">
        <v>3</v>
      </c>
      <c r="Z1712" s="12">
        <v>0.2</v>
      </c>
      <c r="AA1712" s="9">
        <v>-2.2757999999999998</v>
      </c>
      <c r="AB1712" t="str">
        <f>IF(AND(SalesData[[#This Row],[Profit]]=0,SalesData[[#This Row],[Sales]]&gt;0),"Zero-Profit Order","OK")</f>
        <v>OK</v>
      </c>
      <c r="AC1712" s="9">
        <f>IFERROR(SalesData[[#This Row],[Profit]]/SalesData[[#This Row],[Sales]],0)</f>
        <v>-2.4999999999999998E-2</v>
      </c>
      <c r="AE1712"/>
    </row>
    <row r="1713" spans="1:31" x14ac:dyDescent="0.25">
      <c r="A1713">
        <v>9575</v>
      </c>
      <c r="B1713" t="s">
        <v>4294</v>
      </c>
      <c r="C1713" s="2">
        <v>43518</v>
      </c>
      <c r="D1713" s="13">
        <v>42229</v>
      </c>
      <c r="E1713" s="8">
        <f>IF(SalesData[[#This Row],[Ship Date]]&lt;SalesData[[#This Row],[Order Date]], SalesData[[#This Row],[Ship Date]], SalesData[[#This Row],[Order Date]])</f>
        <v>42229</v>
      </c>
      <c r="F1713" s="8">
        <f>IF(SalesData[[#This Row],[Ship Date]]&lt;SalesData[[#This Row],[Order Date]], SalesData[[#This Row],[Order Date]], SalesData[[#This Row],[Ship Date]])</f>
        <v>43518</v>
      </c>
      <c r="G1713" s="11">
        <f>SalesData[[#This Row],[Shipdate fixed]] - SalesData[[#This Row],[Orderdate fixed]]</f>
        <v>1289</v>
      </c>
      <c r="H1713" s="11">
        <f>YEAR(SalesData[[#This Row],[Orderdate fixed]])</f>
        <v>2015</v>
      </c>
      <c r="I1713" s="11" t="str">
        <f>"Q"&amp;ROUNDUP(MONTH(SalesData[[#This Row],[Orderdate fixed]])/3,0)</f>
        <v>Q3</v>
      </c>
      <c r="J1713" s="8" t="str">
        <f>TEXT(SalesData[[#This Row],[Orderdate fixed]],"mmm")</f>
        <v>Aug</v>
      </c>
      <c r="K1713" t="s">
        <v>407</v>
      </c>
      <c r="L1713" t="s">
        <v>58</v>
      </c>
      <c r="M1713" s="14" t="s">
        <v>59</v>
      </c>
      <c r="N1713" t="s">
        <v>25</v>
      </c>
      <c r="O1713" t="s">
        <v>26</v>
      </c>
      <c r="P1713" t="s">
        <v>1651</v>
      </c>
      <c r="Q1713" t="s">
        <v>50</v>
      </c>
      <c r="R1713" s="5">
        <v>91767</v>
      </c>
      <c r="S1713" t="s">
        <v>51</v>
      </c>
      <c r="T1713" t="s">
        <v>1558</v>
      </c>
      <c r="U1713" t="s">
        <v>31</v>
      </c>
      <c r="V1713" t="s">
        <v>53</v>
      </c>
      <c r="W1713" t="s">
        <v>1559</v>
      </c>
      <c r="X1713" s="9">
        <v>31.56</v>
      </c>
      <c r="Y1713">
        <v>3</v>
      </c>
      <c r="Z1713" s="12">
        <v>0</v>
      </c>
      <c r="AA1713" s="9">
        <v>10.4148</v>
      </c>
      <c r="AB1713" t="str">
        <f>IF(AND(SalesData[[#This Row],[Profit]]=0,SalesData[[#This Row],[Sales]]&gt;0),"Zero-Profit Order","OK")</f>
        <v>OK</v>
      </c>
      <c r="AC1713" s="9">
        <f>IFERROR(SalesData[[#This Row],[Profit]]/SalesData[[#This Row],[Sales]],0)</f>
        <v>0.33</v>
      </c>
      <c r="AE1713"/>
    </row>
    <row r="1714" spans="1:31" x14ac:dyDescent="0.25">
      <c r="A1714">
        <v>5035</v>
      </c>
      <c r="B1714" t="s">
        <v>3001</v>
      </c>
      <c r="C1714" s="2">
        <v>41939</v>
      </c>
      <c r="D1714" s="13">
        <v>42229</v>
      </c>
      <c r="E1714" s="8">
        <f>IF(SalesData[[#This Row],[Ship Date]]&lt;SalesData[[#This Row],[Order Date]], SalesData[[#This Row],[Ship Date]], SalesData[[#This Row],[Order Date]])</f>
        <v>41939</v>
      </c>
      <c r="F1714" s="8">
        <f>IF(SalesData[[#This Row],[Ship Date]]&lt;SalesData[[#This Row],[Order Date]], SalesData[[#This Row],[Order Date]], SalesData[[#This Row],[Ship Date]])</f>
        <v>42229</v>
      </c>
      <c r="G1714" s="11">
        <f>SalesData[[#This Row],[Shipdate fixed]] - SalesData[[#This Row],[Orderdate fixed]]</f>
        <v>290</v>
      </c>
      <c r="H1714" s="11">
        <f>YEAR(SalesData[[#This Row],[Orderdate fixed]])</f>
        <v>2014</v>
      </c>
      <c r="I1714" s="11" t="str">
        <f>"Q"&amp;ROUNDUP(MONTH(SalesData[[#This Row],[Orderdate fixed]])/3,0)</f>
        <v>Q4</v>
      </c>
      <c r="J1714" s="8" t="str">
        <f>TEXT(SalesData[[#This Row],[Orderdate fixed]],"mmm")</f>
        <v>Oct</v>
      </c>
      <c r="K1714" t="s">
        <v>22</v>
      </c>
      <c r="L1714" t="s">
        <v>3002</v>
      </c>
      <c r="M1714" s="14" t="s">
        <v>3003</v>
      </c>
      <c r="N1714" t="s">
        <v>90</v>
      </c>
      <c r="O1714" t="s">
        <v>26</v>
      </c>
      <c r="P1714" t="s">
        <v>886</v>
      </c>
      <c r="Q1714" t="s">
        <v>222</v>
      </c>
      <c r="R1714" s="5">
        <v>53209</v>
      </c>
      <c r="S1714" t="s">
        <v>84</v>
      </c>
      <c r="T1714" t="s">
        <v>2785</v>
      </c>
      <c r="U1714" t="s">
        <v>31</v>
      </c>
      <c r="V1714" t="s">
        <v>32</v>
      </c>
      <c r="W1714" t="s">
        <v>2786</v>
      </c>
      <c r="X1714" s="9">
        <v>687.4</v>
      </c>
      <c r="Y1714">
        <v>5</v>
      </c>
      <c r="Z1714" s="12">
        <v>0</v>
      </c>
      <c r="AA1714" s="9">
        <v>48.118000000000002</v>
      </c>
      <c r="AB1714" t="str">
        <f>IF(AND(SalesData[[#This Row],[Profit]]=0,SalesData[[#This Row],[Sales]]&gt;0),"Zero-Profit Order","OK")</f>
        <v>OK</v>
      </c>
      <c r="AC1714" s="9">
        <f>IFERROR(SalesData[[#This Row],[Profit]]/SalesData[[#This Row],[Sales]],0)</f>
        <v>7.0000000000000007E-2</v>
      </c>
      <c r="AE1714"/>
    </row>
    <row r="1715" spans="1:31" x14ac:dyDescent="0.25">
      <c r="A1715">
        <v>8144</v>
      </c>
      <c r="B1715" t="s">
        <v>3933</v>
      </c>
      <c r="C1715" s="2">
        <v>42077</v>
      </c>
      <c r="D1715" s="13">
        <v>42645</v>
      </c>
      <c r="E1715" s="8">
        <f>IF(SalesData[[#This Row],[Ship Date]]&lt;SalesData[[#This Row],[Order Date]], SalesData[[#This Row],[Ship Date]], SalesData[[#This Row],[Order Date]])</f>
        <v>42077</v>
      </c>
      <c r="F1715" s="8">
        <f>IF(SalesData[[#This Row],[Ship Date]]&lt;SalesData[[#This Row],[Order Date]], SalesData[[#This Row],[Order Date]], SalesData[[#This Row],[Ship Date]])</f>
        <v>42645</v>
      </c>
      <c r="G1715" s="11">
        <f>SalesData[[#This Row],[Shipdate fixed]] - SalesData[[#This Row],[Orderdate fixed]]</f>
        <v>568</v>
      </c>
      <c r="H1715" s="11">
        <f>YEAR(SalesData[[#This Row],[Orderdate fixed]])</f>
        <v>2015</v>
      </c>
      <c r="I1715" s="11" t="str">
        <f>"Q"&amp;ROUNDUP(MONTH(SalesData[[#This Row],[Orderdate fixed]])/3,0)</f>
        <v>Q1</v>
      </c>
      <c r="J1715" s="8" t="str">
        <f>TEXT(SalesData[[#This Row],[Orderdate fixed]],"mmm")</f>
        <v>Mar</v>
      </c>
      <c r="K1715" t="s">
        <v>38</v>
      </c>
      <c r="L1715" t="s">
        <v>1871</v>
      </c>
      <c r="M1715" s="14" t="s">
        <v>1872</v>
      </c>
      <c r="N1715" t="s">
        <v>25</v>
      </c>
      <c r="O1715" t="s">
        <v>26</v>
      </c>
      <c r="P1715" t="s">
        <v>620</v>
      </c>
      <c r="Q1715" t="s">
        <v>50</v>
      </c>
      <c r="R1715" s="5">
        <v>92037</v>
      </c>
      <c r="S1715" t="s">
        <v>51</v>
      </c>
      <c r="T1715" t="s">
        <v>765</v>
      </c>
      <c r="U1715" t="s">
        <v>31</v>
      </c>
      <c r="V1715" t="s">
        <v>44</v>
      </c>
      <c r="W1715" t="s">
        <v>766</v>
      </c>
      <c r="X1715" s="9">
        <v>557.72799999999995</v>
      </c>
      <c r="Y1715">
        <v>4</v>
      </c>
      <c r="Z1715" s="12">
        <v>0.2</v>
      </c>
      <c r="AA1715" s="9">
        <v>6.9715999999999996</v>
      </c>
      <c r="AB1715" t="str">
        <f>IF(AND(SalesData[[#This Row],[Profit]]=0,SalesData[[#This Row],[Sales]]&gt;0),"Zero-Profit Order","OK")</f>
        <v>OK</v>
      </c>
      <c r="AC1715" s="9">
        <f>IFERROR(SalesData[[#This Row],[Profit]]/SalesData[[#This Row],[Sales]],0)</f>
        <v>1.2500000000000001E-2</v>
      </c>
      <c r="AE1715"/>
    </row>
    <row r="1716" spans="1:31" x14ac:dyDescent="0.25">
      <c r="A1716">
        <v>1466</v>
      </c>
      <c r="B1716" t="s">
        <v>1280</v>
      </c>
      <c r="C1716" s="2">
        <v>41739</v>
      </c>
      <c r="D1716" s="13">
        <v>41865</v>
      </c>
      <c r="E1716" s="8">
        <f>IF(SalesData[[#This Row],[Ship Date]]&lt;SalesData[[#This Row],[Order Date]], SalesData[[#This Row],[Ship Date]], SalesData[[#This Row],[Order Date]])</f>
        <v>41739</v>
      </c>
      <c r="F1716" s="8">
        <f>IF(SalesData[[#This Row],[Ship Date]]&lt;SalesData[[#This Row],[Order Date]], SalesData[[#This Row],[Order Date]], SalesData[[#This Row],[Ship Date]])</f>
        <v>41865</v>
      </c>
      <c r="G1716" s="11">
        <f>SalesData[[#This Row],[Shipdate fixed]] - SalesData[[#This Row],[Orderdate fixed]]</f>
        <v>126</v>
      </c>
      <c r="H1716" s="11">
        <f>YEAR(SalesData[[#This Row],[Orderdate fixed]])</f>
        <v>2014</v>
      </c>
      <c r="I1716" s="11" t="str">
        <f>"Q"&amp;ROUNDUP(MONTH(SalesData[[#This Row],[Orderdate fixed]])/3,0)</f>
        <v>Q2</v>
      </c>
      <c r="J1716" s="8" t="str">
        <f>TEXT(SalesData[[#This Row],[Orderdate fixed]],"mmm")</f>
        <v>Apr</v>
      </c>
      <c r="K1716" t="s">
        <v>38</v>
      </c>
      <c r="L1716" t="s">
        <v>1281</v>
      </c>
      <c r="M1716" s="14" t="s">
        <v>1282</v>
      </c>
      <c r="N1716" t="s">
        <v>25</v>
      </c>
      <c r="O1716" t="s">
        <v>26</v>
      </c>
      <c r="P1716" t="s">
        <v>1283</v>
      </c>
      <c r="Q1716" t="s">
        <v>501</v>
      </c>
      <c r="R1716" s="5">
        <v>85301</v>
      </c>
      <c r="S1716" t="s">
        <v>51</v>
      </c>
      <c r="T1716" t="s">
        <v>948</v>
      </c>
      <c r="U1716" t="s">
        <v>31</v>
      </c>
      <c r="V1716" t="s">
        <v>53</v>
      </c>
      <c r="W1716" t="s">
        <v>949</v>
      </c>
      <c r="X1716" s="9">
        <v>121.376</v>
      </c>
      <c r="Y1716">
        <v>4</v>
      </c>
      <c r="Z1716" s="12">
        <v>0.2</v>
      </c>
      <c r="AA1716" s="9">
        <v>-3.0344000000000002</v>
      </c>
      <c r="AB1716" t="str">
        <f>IF(AND(SalesData[[#This Row],[Profit]]=0,SalesData[[#This Row],[Sales]]&gt;0),"Zero-Profit Order","OK")</f>
        <v>OK</v>
      </c>
      <c r="AC1716" s="9">
        <f>IFERROR(SalesData[[#This Row],[Profit]]/SalesData[[#This Row],[Sales]],0)</f>
        <v>-2.5000000000000001E-2</v>
      </c>
      <c r="AE1716"/>
    </row>
    <row r="1717" spans="1:31" x14ac:dyDescent="0.25">
      <c r="A1717">
        <v>6375</v>
      </c>
      <c r="B1717" t="s">
        <v>3439</v>
      </c>
      <c r="C1717" s="2">
        <v>43224</v>
      </c>
      <c r="D1717" s="13">
        <v>41703</v>
      </c>
      <c r="E1717" s="8">
        <f>IF(SalesData[[#This Row],[Ship Date]]&lt;SalesData[[#This Row],[Order Date]], SalesData[[#This Row],[Ship Date]], SalesData[[#This Row],[Order Date]])</f>
        <v>41703</v>
      </c>
      <c r="F1717" s="8">
        <f>IF(SalesData[[#This Row],[Ship Date]]&lt;SalesData[[#This Row],[Order Date]], SalesData[[#This Row],[Order Date]], SalesData[[#This Row],[Ship Date]])</f>
        <v>43224</v>
      </c>
      <c r="G1717" s="11">
        <f>SalesData[[#This Row],[Shipdate fixed]] - SalesData[[#This Row],[Orderdate fixed]]</f>
        <v>1521</v>
      </c>
      <c r="H1717" s="11">
        <f>YEAR(SalesData[[#This Row],[Orderdate fixed]])</f>
        <v>2014</v>
      </c>
      <c r="I1717" s="11" t="str">
        <f>"Q"&amp;ROUNDUP(MONTH(SalesData[[#This Row],[Orderdate fixed]])/3,0)</f>
        <v>Q1</v>
      </c>
      <c r="J1717" s="8" t="str">
        <f>TEXT(SalesData[[#This Row],[Orderdate fixed]],"mmm")</f>
        <v>Mar</v>
      </c>
      <c r="K1717" t="s">
        <v>38</v>
      </c>
      <c r="L1717" t="s">
        <v>965</v>
      </c>
      <c r="M1717" s="14" t="s">
        <v>966</v>
      </c>
      <c r="N1717" t="s">
        <v>81</v>
      </c>
      <c r="O1717" t="s">
        <v>26</v>
      </c>
      <c r="P1717" t="s">
        <v>127</v>
      </c>
      <c r="Q1717" t="s">
        <v>128</v>
      </c>
      <c r="R1717" s="5">
        <v>38109</v>
      </c>
      <c r="S1717" t="s">
        <v>29</v>
      </c>
      <c r="T1717" t="s">
        <v>832</v>
      </c>
      <c r="U1717" t="s">
        <v>31</v>
      </c>
      <c r="V1717" t="s">
        <v>35</v>
      </c>
      <c r="W1717" t="s">
        <v>833</v>
      </c>
      <c r="X1717" s="9">
        <v>561.58399999999995</v>
      </c>
      <c r="Y1717">
        <v>2</v>
      </c>
      <c r="Z1717" s="12">
        <v>0.2</v>
      </c>
      <c r="AA1717" s="9">
        <v>70.197999999999993</v>
      </c>
      <c r="AB1717" t="str">
        <f>IF(AND(SalesData[[#This Row],[Profit]]=0,SalesData[[#This Row],[Sales]]&gt;0),"Zero-Profit Order","OK")</f>
        <v>OK</v>
      </c>
      <c r="AC1717" s="9">
        <f>IFERROR(SalesData[[#This Row],[Profit]]/SalesData[[#This Row],[Sales]],0)</f>
        <v>0.125</v>
      </c>
      <c r="AE1717"/>
    </row>
    <row r="1718" spans="1:31" x14ac:dyDescent="0.25">
      <c r="A1718">
        <v>1239</v>
      </c>
      <c r="B1718" t="s">
        <v>1106</v>
      </c>
      <c r="C1718" s="2">
        <v>41778</v>
      </c>
      <c r="D1718" s="13">
        <v>41866</v>
      </c>
      <c r="E1718" s="8">
        <f>IF(SalesData[[#This Row],[Ship Date]]&lt;SalesData[[#This Row],[Order Date]], SalesData[[#This Row],[Ship Date]], SalesData[[#This Row],[Order Date]])</f>
        <v>41778</v>
      </c>
      <c r="F1718" s="8">
        <f>IF(SalesData[[#This Row],[Ship Date]]&lt;SalesData[[#This Row],[Order Date]], SalesData[[#This Row],[Order Date]], SalesData[[#This Row],[Ship Date]])</f>
        <v>41866</v>
      </c>
      <c r="G1718" s="11">
        <f>SalesData[[#This Row],[Shipdate fixed]] - SalesData[[#This Row],[Orderdate fixed]]</f>
        <v>88</v>
      </c>
      <c r="H1718" s="11">
        <f>YEAR(SalesData[[#This Row],[Orderdate fixed]])</f>
        <v>2014</v>
      </c>
      <c r="I1718" s="11" t="str">
        <f>"Q"&amp;ROUNDUP(MONTH(SalesData[[#This Row],[Orderdate fixed]])/3,0)</f>
        <v>Q2</v>
      </c>
      <c r="J1718" s="8" t="str">
        <f>TEXT(SalesData[[#This Row],[Orderdate fixed]],"mmm")</f>
        <v>May</v>
      </c>
      <c r="K1718" t="s">
        <v>38</v>
      </c>
      <c r="L1718" t="s">
        <v>1107</v>
      </c>
      <c r="M1718" s="14" t="s">
        <v>1108</v>
      </c>
      <c r="N1718" t="s">
        <v>25</v>
      </c>
      <c r="O1718" t="s">
        <v>26</v>
      </c>
      <c r="P1718" t="s">
        <v>176</v>
      </c>
      <c r="Q1718" t="s">
        <v>177</v>
      </c>
      <c r="R1718" s="5">
        <v>98105</v>
      </c>
      <c r="S1718" t="s">
        <v>51</v>
      </c>
      <c r="T1718" t="s">
        <v>1109</v>
      </c>
      <c r="U1718" t="s">
        <v>31</v>
      </c>
      <c r="V1718" t="s">
        <v>53</v>
      </c>
      <c r="W1718" t="s">
        <v>1110</v>
      </c>
      <c r="X1718" s="9">
        <v>12.35</v>
      </c>
      <c r="Y1718">
        <v>1</v>
      </c>
      <c r="Z1718" s="12">
        <v>0</v>
      </c>
      <c r="AA1718" s="9">
        <v>5.4340000000000002</v>
      </c>
      <c r="AB1718" t="str">
        <f>IF(AND(SalesData[[#This Row],[Profit]]=0,SalesData[[#This Row],[Sales]]&gt;0),"Zero-Profit Order","OK")</f>
        <v>OK</v>
      </c>
      <c r="AC1718" s="9">
        <f>IFERROR(SalesData[[#This Row],[Profit]]/SalesData[[#This Row],[Sales]],0)</f>
        <v>0.44</v>
      </c>
      <c r="AE1718"/>
    </row>
    <row r="1719" spans="1:31" x14ac:dyDescent="0.25">
      <c r="A1719">
        <v>598</v>
      </c>
      <c r="B1719" t="s">
        <v>617</v>
      </c>
      <c r="C1719" s="2">
        <v>41740</v>
      </c>
      <c r="D1719" s="13">
        <v>41866</v>
      </c>
      <c r="E1719" s="8">
        <f>IF(SalesData[[#This Row],[Ship Date]]&lt;SalesData[[#This Row],[Order Date]], SalesData[[#This Row],[Ship Date]], SalesData[[#This Row],[Order Date]])</f>
        <v>41740</v>
      </c>
      <c r="F1719" s="8">
        <f>IF(SalesData[[#This Row],[Ship Date]]&lt;SalesData[[#This Row],[Order Date]], SalesData[[#This Row],[Order Date]], SalesData[[#This Row],[Ship Date]])</f>
        <v>41866</v>
      </c>
      <c r="G1719" s="11">
        <f>SalesData[[#This Row],[Shipdate fixed]] - SalesData[[#This Row],[Orderdate fixed]]</f>
        <v>126</v>
      </c>
      <c r="H1719" s="11">
        <f>YEAR(SalesData[[#This Row],[Orderdate fixed]])</f>
        <v>2014</v>
      </c>
      <c r="I1719" s="11" t="str">
        <f>"Q"&amp;ROUNDUP(MONTH(SalesData[[#This Row],[Orderdate fixed]])/3,0)</f>
        <v>Q2</v>
      </c>
      <c r="J1719" s="8" t="str">
        <f>TEXT(SalesData[[#This Row],[Orderdate fixed]],"mmm")</f>
        <v>Apr</v>
      </c>
      <c r="K1719" t="s">
        <v>38</v>
      </c>
      <c r="L1719" t="s">
        <v>618</v>
      </c>
      <c r="M1719" s="14" t="s">
        <v>619</v>
      </c>
      <c r="N1719" t="s">
        <v>25</v>
      </c>
      <c r="O1719" t="s">
        <v>26</v>
      </c>
      <c r="P1719" t="s">
        <v>620</v>
      </c>
      <c r="Q1719" t="s">
        <v>50</v>
      </c>
      <c r="R1719" s="5">
        <v>92024</v>
      </c>
      <c r="S1719" t="s">
        <v>51</v>
      </c>
      <c r="T1719" t="s">
        <v>621</v>
      </c>
      <c r="U1719" t="s">
        <v>31</v>
      </c>
      <c r="V1719" t="s">
        <v>53</v>
      </c>
      <c r="W1719" t="s">
        <v>622</v>
      </c>
      <c r="X1719" s="9">
        <v>327.76</v>
      </c>
      <c r="Y1719">
        <v>8</v>
      </c>
      <c r="Z1719" s="12">
        <v>0</v>
      </c>
      <c r="AA1719" s="9">
        <v>91.772800000000004</v>
      </c>
      <c r="AB1719" t="str">
        <f>IF(AND(SalesData[[#This Row],[Profit]]=0,SalesData[[#This Row],[Sales]]&gt;0),"Zero-Profit Order","OK")</f>
        <v>OK</v>
      </c>
      <c r="AC1719" s="9">
        <f>IFERROR(SalesData[[#This Row],[Profit]]/SalesData[[#This Row],[Sales]],0)</f>
        <v>0.28000000000000003</v>
      </c>
      <c r="AE1719"/>
    </row>
    <row r="1720" spans="1:31" x14ac:dyDescent="0.25">
      <c r="A1720">
        <v>3757</v>
      </c>
      <c r="B1720" t="s">
        <v>2528</v>
      </c>
      <c r="C1720" s="2">
        <v>42026</v>
      </c>
      <c r="D1720" s="13">
        <v>42524</v>
      </c>
      <c r="E1720" s="8">
        <f>IF(SalesData[[#This Row],[Ship Date]]&lt;SalesData[[#This Row],[Order Date]], SalesData[[#This Row],[Ship Date]], SalesData[[#This Row],[Order Date]])</f>
        <v>42026</v>
      </c>
      <c r="F1720" s="8">
        <f>IF(SalesData[[#This Row],[Ship Date]]&lt;SalesData[[#This Row],[Order Date]], SalesData[[#This Row],[Order Date]], SalesData[[#This Row],[Ship Date]])</f>
        <v>42524</v>
      </c>
      <c r="G1720" s="11">
        <f>SalesData[[#This Row],[Shipdate fixed]] - SalesData[[#This Row],[Orderdate fixed]]</f>
        <v>498</v>
      </c>
      <c r="H1720" s="11">
        <f>YEAR(SalesData[[#This Row],[Orderdate fixed]])</f>
        <v>2015</v>
      </c>
      <c r="I1720" s="11" t="str">
        <f>"Q"&amp;ROUNDUP(MONTH(SalesData[[#This Row],[Orderdate fixed]])/3,0)</f>
        <v>Q1</v>
      </c>
      <c r="J1720" s="8" t="str">
        <f>TEXT(SalesData[[#This Row],[Orderdate fixed]],"mmm")</f>
        <v>Jan</v>
      </c>
      <c r="K1720" t="s">
        <v>78</v>
      </c>
      <c r="L1720" t="s">
        <v>2289</v>
      </c>
      <c r="M1720" s="14" t="s">
        <v>2290</v>
      </c>
      <c r="N1720" t="s">
        <v>81</v>
      </c>
      <c r="O1720" t="s">
        <v>26</v>
      </c>
      <c r="P1720" t="s">
        <v>2529</v>
      </c>
      <c r="Q1720" t="s">
        <v>83</v>
      </c>
      <c r="R1720" s="5">
        <v>79762</v>
      </c>
      <c r="S1720" t="s">
        <v>84</v>
      </c>
      <c r="T1720" t="s">
        <v>2530</v>
      </c>
      <c r="U1720" t="s">
        <v>31</v>
      </c>
      <c r="V1720" t="s">
        <v>35</v>
      </c>
      <c r="W1720" t="s">
        <v>2531</v>
      </c>
      <c r="X1720" s="9">
        <v>563.42999999999995</v>
      </c>
      <c r="Y1720">
        <v>5</v>
      </c>
      <c r="Z1720" s="12">
        <v>0.3</v>
      </c>
      <c r="AA1720" s="9">
        <v>-56.343000000000004</v>
      </c>
      <c r="AB1720" t="str">
        <f>IF(AND(SalesData[[#This Row],[Profit]]=0,SalesData[[#This Row],[Sales]]&gt;0),"Zero-Profit Order","OK")</f>
        <v>OK</v>
      </c>
      <c r="AC1720" s="9">
        <f>IFERROR(SalesData[[#This Row],[Profit]]/SalesData[[#This Row],[Sales]],0)</f>
        <v>-0.10000000000000002</v>
      </c>
      <c r="AE1720"/>
    </row>
    <row r="1721" spans="1:31" x14ac:dyDescent="0.25">
      <c r="A1721">
        <v>3497</v>
      </c>
      <c r="B1721" t="s">
        <v>2453</v>
      </c>
      <c r="C1721" s="2">
        <v>42135</v>
      </c>
      <c r="D1721" s="13">
        <v>42597</v>
      </c>
      <c r="E1721" s="8">
        <f>IF(SalesData[[#This Row],[Ship Date]]&lt;SalesData[[#This Row],[Order Date]], SalesData[[#This Row],[Ship Date]], SalesData[[#This Row],[Order Date]])</f>
        <v>42135</v>
      </c>
      <c r="F1721" s="8">
        <f>IF(SalesData[[#This Row],[Ship Date]]&lt;SalesData[[#This Row],[Order Date]], SalesData[[#This Row],[Order Date]], SalesData[[#This Row],[Ship Date]])</f>
        <v>42597</v>
      </c>
      <c r="G1721" s="11">
        <f>SalesData[[#This Row],[Shipdate fixed]] - SalesData[[#This Row],[Orderdate fixed]]</f>
        <v>462</v>
      </c>
      <c r="H1721" s="11">
        <f>YEAR(SalesData[[#This Row],[Orderdate fixed]])</f>
        <v>2015</v>
      </c>
      <c r="I1721" s="11" t="str">
        <f>"Q"&amp;ROUNDUP(MONTH(SalesData[[#This Row],[Orderdate fixed]])/3,0)</f>
        <v>Q2</v>
      </c>
      <c r="J1721" s="8" t="str">
        <f>TEXT(SalesData[[#This Row],[Orderdate fixed]],"mmm")</f>
        <v>May</v>
      </c>
      <c r="K1721" t="s">
        <v>38</v>
      </c>
      <c r="L1721" t="s">
        <v>2454</v>
      </c>
      <c r="M1721" s="14" t="s">
        <v>2455</v>
      </c>
      <c r="N1721" t="s">
        <v>90</v>
      </c>
      <c r="O1721" t="s">
        <v>26</v>
      </c>
      <c r="P1721" t="s">
        <v>49</v>
      </c>
      <c r="Q1721" t="s">
        <v>50</v>
      </c>
      <c r="R1721" s="5">
        <v>90036</v>
      </c>
      <c r="S1721" t="s">
        <v>51</v>
      </c>
      <c r="T1721" t="s">
        <v>1058</v>
      </c>
      <c r="U1721" t="s">
        <v>31</v>
      </c>
      <c r="V1721" t="s">
        <v>44</v>
      </c>
      <c r="W1721" t="s">
        <v>1059</v>
      </c>
      <c r="X1721" s="9">
        <v>513.024</v>
      </c>
      <c r="Y1721">
        <v>2</v>
      </c>
      <c r="Z1721" s="12">
        <v>0.2</v>
      </c>
      <c r="AA1721" s="9">
        <v>12.8256</v>
      </c>
      <c r="AB1721" t="str">
        <f>IF(AND(SalesData[[#This Row],[Profit]]=0,SalesData[[#This Row],[Sales]]&gt;0),"Zero-Profit Order","OK")</f>
        <v>OK</v>
      </c>
      <c r="AC1721" s="9">
        <f>IFERROR(SalesData[[#This Row],[Profit]]/SalesData[[#This Row],[Sales]],0)</f>
        <v>2.4999999999999998E-2</v>
      </c>
      <c r="AE1721"/>
    </row>
    <row r="1722" spans="1:31" x14ac:dyDescent="0.25">
      <c r="A1722">
        <v>5763</v>
      </c>
      <c r="B1722" t="s">
        <v>3245</v>
      </c>
      <c r="C1722" s="2">
        <v>42471</v>
      </c>
      <c r="D1722" s="13">
        <v>42962</v>
      </c>
      <c r="E1722" s="8">
        <f>IF(SalesData[[#This Row],[Ship Date]]&lt;SalesData[[#This Row],[Order Date]], SalesData[[#This Row],[Ship Date]], SalesData[[#This Row],[Order Date]])</f>
        <v>42471</v>
      </c>
      <c r="F1722" s="8">
        <f>IF(SalesData[[#This Row],[Ship Date]]&lt;SalesData[[#This Row],[Order Date]], SalesData[[#This Row],[Order Date]], SalesData[[#This Row],[Ship Date]])</f>
        <v>42962</v>
      </c>
      <c r="G1722" s="11">
        <f>SalesData[[#This Row],[Shipdate fixed]] - SalesData[[#This Row],[Orderdate fixed]]</f>
        <v>491</v>
      </c>
      <c r="H1722" s="11">
        <f>YEAR(SalesData[[#This Row],[Orderdate fixed]])</f>
        <v>2016</v>
      </c>
      <c r="I1722" s="11" t="str">
        <f>"Q"&amp;ROUNDUP(MONTH(SalesData[[#This Row],[Orderdate fixed]])/3,0)</f>
        <v>Q2</v>
      </c>
      <c r="J1722" s="8" t="str">
        <f>TEXT(SalesData[[#This Row],[Orderdate fixed]],"mmm")</f>
        <v>Apr</v>
      </c>
      <c r="K1722" t="s">
        <v>78</v>
      </c>
      <c r="L1722" t="s">
        <v>2148</v>
      </c>
      <c r="M1722" s="14" t="s">
        <v>2149</v>
      </c>
      <c r="N1722" t="s">
        <v>25</v>
      </c>
      <c r="O1722" t="s">
        <v>26</v>
      </c>
      <c r="P1722" t="s">
        <v>3246</v>
      </c>
      <c r="Q1722" t="s">
        <v>50</v>
      </c>
      <c r="R1722" s="5">
        <v>92630</v>
      </c>
      <c r="S1722" t="s">
        <v>51</v>
      </c>
      <c r="T1722" t="s">
        <v>1271</v>
      </c>
      <c r="U1722" t="s">
        <v>31</v>
      </c>
      <c r="V1722" t="s">
        <v>53</v>
      </c>
      <c r="W1722" t="s">
        <v>1272</v>
      </c>
      <c r="X1722" s="9">
        <v>54.92</v>
      </c>
      <c r="Y1722">
        <v>4</v>
      </c>
      <c r="Z1722" s="12">
        <v>0</v>
      </c>
      <c r="AA1722" s="9">
        <v>19.7712</v>
      </c>
      <c r="AB1722" t="str">
        <f>IF(AND(SalesData[[#This Row],[Profit]]=0,SalesData[[#This Row],[Sales]]&gt;0),"Zero-Profit Order","OK")</f>
        <v>OK</v>
      </c>
      <c r="AC1722" s="9">
        <f>IFERROR(SalesData[[#This Row],[Profit]]/SalesData[[#This Row],[Sales]],0)</f>
        <v>0.36</v>
      </c>
      <c r="AE1722"/>
    </row>
    <row r="1723" spans="1:31" x14ac:dyDescent="0.25">
      <c r="A1723">
        <v>2189</v>
      </c>
      <c r="B1723" t="s">
        <v>1730</v>
      </c>
      <c r="C1723" s="2">
        <v>42432</v>
      </c>
      <c r="D1723" s="13">
        <v>42962</v>
      </c>
      <c r="E1723" s="8">
        <f>IF(SalesData[[#This Row],[Ship Date]]&lt;SalesData[[#This Row],[Order Date]], SalesData[[#This Row],[Ship Date]], SalesData[[#This Row],[Order Date]])</f>
        <v>42432</v>
      </c>
      <c r="F1723" s="8">
        <f>IF(SalesData[[#This Row],[Ship Date]]&lt;SalesData[[#This Row],[Order Date]], SalesData[[#This Row],[Order Date]], SalesData[[#This Row],[Ship Date]])</f>
        <v>42962</v>
      </c>
      <c r="G1723" s="11">
        <f>SalesData[[#This Row],[Shipdate fixed]] - SalesData[[#This Row],[Orderdate fixed]]</f>
        <v>530</v>
      </c>
      <c r="H1723" s="11">
        <f>YEAR(SalesData[[#This Row],[Orderdate fixed]])</f>
        <v>2016</v>
      </c>
      <c r="I1723" s="11" t="str">
        <f>"Q"&amp;ROUNDUP(MONTH(SalesData[[#This Row],[Orderdate fixed]])/3,0)</f>
        <v>Q1</v>
      </c>
      <c r="J1723" s="8" t="str">
        <f>TEXT(SalesData[[#This Row],[Orderdate fixed]],"mmm")</f>
        <v>Mar</v>
      </c>
      <c r="K1723" t="s">
        <v>38</v>
      </c>
      <c r="L1723" t="s">
        <v>1731</v>
      </c>
      <c r="M1723" s="14" t="s">
        <v>1732</v>
      </c>
      <c r="N1723" t="s">
        <v>25</v>
      </c>
      <c r="O1723" t="s">
        <v>26</v>
      </c>
      <c r="P1723" t="s">
        <v>329</v>
      </c>
      <c r="Q1723" t="s">
        <v>100</v>
      </c>
      <c r="R1723" s="5">
        <v>47201</v>
      </c>
      <c r="S1723" t="s">
        <v>84</v>
      </c>
      <c r="T1723" t="s">
        <v>131</v>
      </c>
      <c r="U1723" t="s">
        <v>31</v>
      </c>
      <c r="V1723" t="s">
        <v>53</v>
      </c>
      <c r="W1723" t="s">
        <v>132</v>
      </c>
      <c r="X1723" s="9">
        <v>121.3</v>
      </c>
      <c r="Y1723">
        <v>2</v>
      </c>
      <c r="Z1723" s="12">
        <v>0</v>
      </c>
      <c r="AA1723" s="9">
        <v>25.472999999999999</v>
      </c>
      <c r="AB1723" t="str">
        <f>IF(AND(SalesData[[#This Row],[Profit]]=0,SalesData[[#This Row],[Sales]]&gt;0),"Zero-Profit Order","OK")</f>
        <v>OK</v>
      </c>
      <c r="AC1723" s="9">
        <f>IFERROR(SalesData[[#This Row],[Profit]]/SalesData[[#This Row],[Sales]],0)</f>
        <v>0.21</v>
      </c>
      <c r="AE1723"/>
    </row>
    <row r="1724" spans="1:31" x14ac:dyDescent="0.25">
      <c r="A1724">
        <v>8245</v>
      </c>
      <c r="B1724" t="s">
        <v>3963</v>
      </c>
      <c r="C1724" s="2">
        <v>41796</v>
      </c>
      <c r="D1724" s="13">
        <v>41867</v>
      </c>
      <c r="E1724" s="8">
        <f>IF(SalesData[[#This Row],[Ship Date]]&lt;SalesData[[#This Row],[Order Date]], SalesData[[#This Row],[Ship Date]], SalesData[[#This Row],[Order Date]])</f>
        <v>41796</v>
      </c>
      <c r="F1724" s="8">
        <f>IF(SalesData[[#This Row],[Ship Date]]&lt;SalesData[[#This Row],[Order Date]], SalesData[[#This Row],[Order Date]], SalesData[[#This Row],[Ship Date]])</f>
        <v>41867</v>
      </c>
      <c r="G1724" s="11">
        <f>SalesData[[#This Row],[Shipdate fixed]] - SalesData[[#This Row],[Orderdate fixed]]</f>
        <v>71</v>
      </c>
      <c r="H1724" s="11">
        <f>YEAR(SalesData[[#This Row],[Orderdate fixed]])</f>
        <v>2014</v>
      </c>
      <c r="I1724" s="11" t="str">
        <f>"Q"&amp;ROUNDUP(MONTH(SalesData[[#This Row],[Orderdate fixed]])/3,0)</f>
        <v>Q2</v>
      </c>
      <c r="J1724" s="8" t="str">
        <f>TEXT(SalesData[[#This Row],[Orderdate fixed]],"mmm")</f>
        <v>Jun</v>
      </c>
      <c r="K1724" t="s">
        <v>38</v>
      </c>
      <c r="L1724" t="s">
        <v>2829</v>
      </c>
      <c r="M1724" s="14" t="s">
        <v>2830</v>
      </c>
      <c r="N1724" t="s">
        <v>25</v>
      </c>
      <c r="O1724" t="s">
        <v>26</v>
      </c>
      <c r="P1724" t="s">
        <v>310</v>
      </c>
      <c r="Q1724" t="s">
        <v>50</v>
      </c>
      <c r="R1724" s="5">
        <v>94122</v>
      </c>
      <c r="S1724" t="s">
        <v>51</v>
      </c>
      <c r="T1724" t="s">
        <v>1499</v>
      </c>
      <c r="U1724" t="s">
        <v>31</v>
      </c>
      <c r="V1724" t="s">
        <v>53</v>
      </c>
      <c r="W1724" t="s">
        <v>1500</v>
      </c>
      <c r="X1724" s="9">
        <v>85.44</v>
      </c>
      <c r="Y1724">
        <v>3</v>
      </c>
      <c r="Z1724" s="12">
        <v>0</v>
      </c>
      <c r="AA1724" s="9">
        <v>31.6128</v>
      </c>
      <c r="AB1724" t="str">
        <f>IF(AND(SalesData[[#This Row],[Profit]]=0,SalesData[[#This Row],[Sales]]&gt;0),"Zero-Profit Order","OK")</f>
        <v>OK</v>
      </c>
      <c r="AC1724" s="9">
        <f>IFERROR(SalesData[[#This Row],[Profit]]/SalesData[[#This Row],[Sales]],0)</f>
        <v>0.37</v>
      </c>
      <c r="AE1724"/>
    </row>
    <row r="1725" spans="1:31" x14ac:dyDescent="0.25">
      <c r="A1725">
        <v>7124</v>
      </c>
      <c r="B1725" t="s">
        <v>3633</v>
      </c>
      <c r="C1725" s="2">
        <v>41941</v>
      </c>
      <c r="D1725" s="13">
        <v>42232</v>
      </c>
      <c r="E1725" s="8">
        <f>IF(SalesData[[#This Row],[Ship Date]]&lt;SalesData[[#This Row],[Order Date]], SalesData[[#This Row],[Ship Date]], SalesData[[#This Row],[Order Date]])</f>
        <v>41941</v>
      </c>
      <c r="F1725" s="8">
        <f>IF(SalesData[[#This Row],[Ship Date]]&lt;SalesData[[#This Row],[Order Date]], SalesData[[#This Row],[Order Date]], SalesData[[#This Row],[Ship Date]])</f>
        <v>42232</v>
      </c>
      <c r="G1725" s="11">
        <f>SalesData[[#This Row],[Shipdate fixed]] - SalesData[[#This Row],[Orderdate fixed]]</f>
        <v>291</v>
      </c>
      <c r="H1725" s="11">
        <f>YEAR(SalesData[[#This Row],[Orderdate fixed]])</f>
        <v>2014</v>
      </c>
      <c r="I1725" s="11" t="str">
        <f>"Q"&amp;ROUNDUP(MONTH(SalesData[[#This Row],[Orderdate fixed]])/3,0)</f>
        <v>Q4</v>
      </c>
      <c r="J1725" s="8" t="str">
        <f>TEXT(SalesData[[#This Row],[Orderdate fixed]],"mmm")</f>
        <v>Oct</v>
      </c>
      <c r="K1725" t="s">
        <v>38</v>
      </c>
      <c r="L1725" t="s">
        <v>2939</v>
      </c>
      <c r="M1725" s="14" t="s">
        <v>2940</v>
      </c>
      <c r="N1725" t="s">
        <v>81</v>
      </c>
      <c r="O1725" t="s">
        <v>26</v>
      </c>
      <c r="P1725" t="s">
        <v>158</v>
      </c>
      <c r="Q1725" t="s">
        <v>109</v>
      </c>
      <c r="R1725" s="5">
        <v>10035</v>
      </c>
      <c r="S1725" t="s">
        <v>62</v>
      </c>
      <c r="T1725" t="s">
        <v>2406</v>
      </c>
      <c r="U1725" t="s">
        <v>31</v>
      </c>
      <c r="V1725" t="s">
        <v>53</v>
      </c>
      <c r="W1725" t="s">
        <v>2407</v>
      </c>
      <c r="X1725" s="9">
        <v>10.02</v>
      </c>
      <c r="Y1725">
        <v>3</v>
      </c>
      <c r="Z1725" s="12">
        <v>0</v>
      </c>
      <c r="AA1725" s="9">
        <v>4.4088000000000003</v>
      </c>
      <c r="AB1725" t="str">
        <f>IF(AND(SalesData[[#This Row],[Profit]]=0,SalesData[[#This Row],[Sales]]&gt;0),"Zero-Profit Order","OK")</f>
        <v>OK</v>
      </c>
      <c r="AC1725" s="9">
        <f>IFERROR(SalesData[[#This Row],[Profit]]/SalesData[[#This Row],[Sales]],0)</f>
        <v>0.44000000000000006</v>
      </c>
      <c r="AE1725"/>
    </row>
    <row r="1726" spans="1:31" x14ac:dyDescent="0.25">
      <c r="A1726">
        <v>9237</v>
      </c>
      <c r="B1726" t="s">
        <v>4196</v>
      </c>
      <c r="C1726" s="2">
        <v>42019</v>
      </c>
      <c r="D1726" s="13">
        <v>42530</v>
      </c>
      <c r="E1726" s="8">
        <f>IF(SalesData[[#This Row],[Ship Date]]&lt;SalesData[[#This Row],[Order Date]], SalesData[[#This Row],[Ship Date]], SalesData[[#This Row],[Order Date]])</f>
        <v>42019</v>
      </c>
      <c r="F1726" s="8">
        <f>IF(SalesData[[#This Row],[Ship Date]]&lt;SalesData[[#This Row],[Order Date]], SalesData[[#This Row],[Order Date]], SalesData[[#This Row],[Ship Date]])</f>
        <v>42530</v>
      </c>
      <c r="G1726" s="11">
        <f>SalesData[[#This Row],[Shipdate fixed]] - SalesData[[#This Row],[Orderdate fixed]]</f>
        <v>511</v>
      </c>
      <c r="H1726" s="11">
        <f>YEAR(SalesData[[#This Row],[Orderdate fixed]])</f>
        <v>2015</v>
      </c>
      <c r="I1726" s="11" t="str">
        <f>"Q"&amp;ROUNDUP(MONTH(SalesData[[#This Row],[Orderdate fixed]])/3,0)</f>
        <v>Q1</v>
      </c>
      <c r="J1726" s="8" t="str">
        <f>TEXT(SalesData[[#This Row],[Orderdate fixed]],"mmm")</f>
        <v>Jan</v>
      </c>
      <c r="K1726" t="s">
        <v>38</v>
      </c>
      <c r="L1726" t="s">
        <v>618</v>
      </c>
      <c r="M1726" s="14" t="s">
        <v>619</v>
      </c>
      <c r="N1726" t="s">
        <v>25</v>
      </c>
      <c r="O1726" t="s">
        <v>26</v>
      </c>
      <c r="P1726" t="s">
        <v>49</v>
      </c>
      <c r="Q1726" t="s">
        <v>50</v>
      </c>
      <c r="R1726" s="5">
        <v>90036</v>
      </c>
      <c r="S1726" t="s">
        <v>51</v>
      </c>
      <c r="T1726" t="s">
        <v>55</v>
      </c>
      <c r="U1726" t="s">
        <v>31</v>
      </c>
      <c r="V1726" t="s">
        <v>44</v>
      </c>
      <c r="W1726" t="s">
        <v>56</v>
      </c>
      <c r="X1726" s="9">
        <v>568.72799999999995</v>
      </c>
      <c r="Y1726">
        <v>3</v>
      </c>
      <c r="Z1726" s="12">
        <v>0.2</v>
      </c>
      <c r="AA1726" s="9">
        <v>28.436399999999999</v>
      </c>
      <c r="AB1726" t="str">
        <f>IF(AND(SalesData[[#This Row],[Profit]]=0,SalesData[[#This Row],[Sales]]&gt;0),"Zero-Profit Order","OK")</f>
        <v>OK</v>
      </c>
      <c r="AC1726" s="9">
        <f>IFERROR(SalesData[[#This Row],[Profit]]/SalesData[[#This Row],[Sales]],0)</f>
        <v>0.05</v>
      </c>
      <c r="AE1726"/>
    </row>
    <row r="1727" spans="1:31" x14ac:dyDescent="0.25">
      <c r="A1727">
        <v>5758</v>
      </c>
      <c r="B1727" t="s">
        <v>3242</v>
      </c>
      <c r="C1727" s="2">
        <v>41963</v>
      </c>
      <c r="D1727" s="13">
        <v>42232</v>
      </c>
      <c r="E1727" s="8">
        <f>IF(SalesData[[#This Row],[Ship Date]]&lt;SalesData[[#This Row],[Order Date]], SalesData[[#This Row],[Ship Date]], SalesData[[#This Row],[Order Date]])</f>
        <v>41963</v>
      </c>
      <c r="F1727" s="8">
        <f>IF(SalesData[[#This Row],[Ship Date]]&lt;SalesData[[#This Row],[Order Date]], SalesData[[#This Row],[Order Date]], SalesData[[#This Row],[Ship Date]])</f>
        <v>42232</v>
      </c>
      <c r="G1727" s="11">
        <f>SalesData[[#This Row],[Shipdate fixed]] - SalesData[[#This Row],[Orderdate fixed]]</f>
        <v>269</v>
      </c>
      <c r="H1727" s="11">
        <f>YEAR(SalesData[[#This Row],[Orderdate fixed]])</f>
        <v>2014</v>
      </c>
      <c r="I1727" s="11" t="str">
        <f>"Q"&amp;ROUNDUP(MONTH(SalesData[[#This Row],[Orderdate fixed]])/3,0)</f>
        <v>Q4</v>
      </c>
      <c r="J1727" s="8" t="str">
        <f>TEXT(SalesData[[#This Row],[Orderdate fixed]],"mmm")</f>
        <v>Nov</v>
      </c>
      <c r="K1727" t="s">
        <v>38</v>
      </c>
      <c r="L1727" t="s">
        <v>3243</v>
      </c>
      <c r="M1727" s="14" t="s">
        <v>3244</v>
      </c>
      <c r="N1727" t="s">
        <v>25</v>
      </c>
      <c r="O1727" t="s">
        <v>26</v>
      </c>
      <c r="P1727" t="s">
        <v>1998</v>
      </c>
      <c r="Q1727" t="s">
        <v>1017</v>
      </c>
      <c r="R1727" s="5">
        <v>27604</v>
      </c>
      <c r="S1727" t="s">
        <v>29</v>
      </c>
      <c r="T1727" t="s">
        <v>1292</v>
      </c>
      <c r="U1727" t="s">
        <v>31</v>
      </c>
      <c r="V1727" t="s">
        <v>53</v>
      </c>
      <c r="W1727" t="s">
        <v>2003</v>
      </c>
      <c r="X1727" s="9">
        <v>46.152000000000001</v>
      </c>
      <c r="Y1727">
        <v>3</v>
      </c>
      <c r="Z1727" s="12">
        <v>0.2</v>
      </c>
      <c r="AA1727" s="9">
        <v>12.1149</v>
      </c>
      <c r="AB1727" t="str">
        <f>IF(AND(SalesData[[#This Row],[Profit]]=0,SalesData[[#This Row],[Sales]]&gt;0),"Zero-Profit Order","OK")</f>
        <v>OK</v>
      </c>
      <c r="AC1727" s="9">
        <f>IFERROR(SalesData[[#This Row],[Profit]]/SalesData[[#This Row],[Sales]],0)</f>
        <v>0.26250000000000001</v>
      </c>
      <c r="AE1727"/>
    </row>
    <row r="1728" spans="1:31" x14ac:dyDescent="0.25">
      <c r="A1728">
        <v>5158</v>
      </c>
      <c r="B1728" t="s">
        <v>3044</v>
      </c>
      <c r="C1728" s="2">
        <v>43409</v>
      </c>
      <c r="D1728" s="13">
        <v>42832</v>
      </c>
      <c r="E1728" s="8">
        <f>IF(SalesData[[#This Row],[Ship Date]]&lt;SalesData[[#This Row],[Order Date]], SalesData[[#This Row],[Ship Date]], SalesData[[#This Row],[Order Date]])</f>
        <v>42832</v>
      </c>
      <c r="F1728" s="8">
        <f>IF(SalesData[[#This Row],[Ship Date]]&lt;SalesData[[#This Row],[Order Date]], SalesData[[#This Row],[Order Date]], SalesData[[#This Row],[Ship Date]])</f>
        <v>43409</v>
      </c>
      <c r="G1728" s="11">
        <f>SalesData[[#This Row],[Shipdate fixed]] - SalesData[[#This Row],[Orderdate fixed]]</f>
        <v>577</v>
      </c>
      <c r="H1728" s="11">
        <f>YEAR(SalesData[[#This Row],[Orderdate fixed]])</f>
        <v>2017</v>
      </c>
      <c r="I1728" s="11" t="str">
        <f>"Q"&amp;ROUNDUP(MONTH(SalesData[[#This Row],[Orderdate fixed]])/3,0)</f>
        <v>Q2</v>
      </c>
      <c r="J1728" s="8" t="str">
        <f>TEXT(SalesData[[#This Row],[Orderdate fixed]],"mmm")</f>
        <v>Apr</v>
      </c>
      <c r="K1728" t="s">
        <v>22</v>
      </c>
      <c r="L1728" t="s">
        <v>2580</v>
      </c>
      <c r="M1728" s="14" t="s">
        <v>2581</v>
      </c>
      <c r="N1728" t="s">
        <v>90</v>
      </c>
      <c r="O1728" t="s">
        <v>26</v>
      </c>
      <c r="P1728" t="s">
        <v>120</v>
      </c>
      <c r="Q1728" t="s">
        <v>121</v>
      </c>
      <c r="R1728" s="5">
        <v>60653</v>
      </c>
      <c r="S1728" t="s">
        <v>84</v>
      </c>
      <c r="T1728" t="s">
        <v>2711</v>
      </c>
      <c r="U1728" t="s">
        <v>31</v>
      </c>
      <c r="V1728" t="s">
        <v>35</v>
      </c>
      <c r="W1728" t="s">
        <v>2712</v>
      </c>
      <c r="X1728" s="9">
        <v>569.05799999999999</v>
      </c>
      <c r="Y1728">
        <v>3</v>
      </c>
      <c r="Z1728" s="12">
        <v>0.3</v>
      </c>
      <c r="AA1728" s="9">
        <v>-178.8468</v>
      </c>
      <c r="AB1728" t="str">
        <f>IF(AND(SalesData[[#This Row],[Profit]]=0,SalesData[[#This Row],[Sales]]&gt;0),"Zero-Profit Order","OK")</f>
        <v>OK</v>
      </c>
      <c r="AC1728" s="9">
        <f>IFERROR(SalesData[[#This Row],[Profit]]/SalesData[[#This Row],[Sales]],0)</f>
        <v>-0.31428571428571428</v>
      </c>
      <c r="AE1728"/>
    </row>
    <row r="1729" spans="1:31" x14ac:dyDescent="0.25">
      <c r="A1729">
        <v>6406</v>
      </c>
      <c r="B1729" t="s">
        <v>3444</v>
      </c>
      <c r="C1729" s="2">
        <v>43600</v>
      </c>
      <c r="D1729" s="13">
        <v>42775</v>
      </c>
      <c r="E1729" s="8">
        <f>IF(SalesData[[#This Row],[Ship Date]]&lt;SalesData[[#This Row],[Order Date]], SalesData[[#This Row],[Ship Date]], SalesData[[#This Row],[Order Date]])</f>
        <v>42775</v>
      </c>
      <c r="F1729" s="8">
        <f>IF(SalesData[[#This Row],[Ship Date]]&lt;SalesData[[#This Row],[Order Date]], SalesData[[#This Row],[Order Date]], SalesData[[#This Row],[Ship Date]])</f>
        <v>43600</v>
      </c>
      <c r="G1729" s="11">
        <f>SalesData[[#This Row],[Shipdate fixed]] - SalesData[[#This Row],[Orderdate fixed]]</f>
        <v>825</v>
      </c>
      <c r="H1729" s="11">
        <f>YEAR(SalesData[[#This Row],[Orderdate fixed]])</f>
        <v>2017</v>
      </c>
      <c r="I1729" s="11" t="str">
        <f>"Q"&amp;ROUNDUP(MONTH(SalesData[[#This Row],[Orderdate fixed]])/3,0)</f>
        <v>Q1</v>
      </c>
      <c r="J1729" s="8" t="str">
        <f>TEXT(SalesData[[#This Row],[Orderdate fixed]],"mmm")</f>
        <v>Feb</v>
      </c>
      <c r="K1729" t="s">
        <v>22</v>
      </c>
      <c r="L1729" t="s">
        <v>1941</v>
      </c>
      <c r="M1729" s="14" t="s">
        <v>1942</v>
      </c>
      <c r="N1729" t="s">
        <v>81</v>
      </c>
      <c r="O1729" t="s">
        <v>26</v>
      </c>
      <c r="P1729" t="s">
        <v>1547</v>
      </c>
      <c r="Q1729" t="s">
        <v>177</v>
      </c>
      <c r="R1729" s="5">
        <v>99207</v>
      </c>
      <c r="S1729" t="s">
        <v>51</v>
      </c>
      <c r="T1729" t="s">
        <v>495</v>
      </c>
      <c r="U1729" t="s">
        <v>31</v>
      </c>
      <c r="V1729" t="s">
        <v>35</v>
      </c>
      <c r="W1729" t="s">
        <v>496</v>
      </c>
      <c r="X1729" s="9">
        <v>569.56799999999998</v>
      </c>
      <c r="Y1729">
        <v>2</v>
      </c>
      <c r="Z1729" s="12">
        <v>0.2</v>
      </c>
      <c r="AA1729" s="9">
        <v>7.1196000000000002</v>
      </c>
      <c r="AB1729" t="str">
        <f>IF(AND(SalesData[[#This Row],[Profit]]=0,SalesData[[#This Row],[Sales]]&gt;0),"Zero-Profit Order","OK")</f>
        <v>OK</v>
      </c>
      <c r="AC1729" s="9">
        <f>IFERROR(SalesData[[#This Row],[Profit]]/SalesData[[#This Row],[Sales]],0)</f>
        <v>1.2500000000000001E-2</v>
      </c>
      <c r="AE1729"/>
    </row>
    <row r="1730" spans="1:31" x14ac:dyDescent="0.25">
      <c r="A1730">
        <v>227</v>
      </c>
      <c r="B1730" t="s">
        <v>268</v>
      </c>
      <c r="C1730" s="2">
        <v>41940</v>
      </c>
      <c r="D1730" s="13">
        <v>42232</v>
      </c>
      <c r="E1730" s="8">
        <f>IF(SalesData[[#This Row],[Ship Date]]&lt;SalesData[[#This Row],[Order Date]], SalesData[[#This Row],[Ship Date]], SalesData[[#This Row],[Order Date]])</f>
        <v>41940</v>
      </c>
      <c r="F1730" s="8">
        <f>IF(SalesData[[#This Row],[Ship Date]]&lt;SalesData[[#This Row],[Order Date]], SalesData[[#This Row],[Order Date]], SalesData[[#This Row],[Ship Date]])</f>
        <v>42232</v>
      </c>
      <c r="G1730" s="11">
        <f>SalesData[[#This Row],[Shipdate fixed]] - SalesData[[#This Row],[Orderdate fixed]]</f>
        <v>292</v>
      </c>
      <c r="H1730" s="11">
        <f>YEAR(SalesData[[#This Row],[Orderdate fixed]])</f>
        <v>2014</v>
      </c>
      <c r="I1730" s="11" t="str">
        <f>"Q"&amp;ROUNDUP(MONTH(SalesData[[#This Row],[Orderdate fixed]])/3,0)</f>
        <v>Q4</v>
      </c>
      <c r="J1730" s="8" t="str">
        <f>TEXT(SalesData[[#This Row],[Orderdate fixed]],"mmm")</f>
        <v>Oct</v>
      </c>
      <c r="K1730" t="s">
        <v>38</v>
      </c>
      <c r="L1730" t="s">
        <v>269</v>
      </c>
      <c r="M1730" s="14" t="s">
        <v>270</v>
      </c>
      <c r="N1730" t="s">
        <v>81</v>
      </c>
      <c r="O1730" t="s">
        <v>26</v>
      </c>
      <c r="P1730" t="s">
        <v>271</v>
      </c>
      <c r="Q1730" t="s">
        <v>272</v>
      </c>
      <c r="R1730" s="5">
        <v>48227</v>
      </c>
      <c r="S1730" t="s">
        <v>84</v>
      </c>
      <c r="T1730" t="s">
        <v>273</v>
      </c>
      <c r="U1730" t="s">
        <v>31</v>
      </c>
      <c r="V1730" t="s">
        <v>44</v>
      </c>
      <c r="W1730" t="s">
        <v>274</v>
      </c>
      <c r="X1730" s="9">
        <v>622.45000000000005</v>
      </c>
      <c r="Y1730">
        <v>5</v>
      </c>
      <c r="Z1730" s="12">
        <v>0</v>
      </c>
      <c r="AA1730" s="9">
        <v>136.93899999999999</v>
      </c>
      <c r="AB1730" t="str">
        <f>IF(AND(SalesData[[#This Row],[Profit]]=0,SalesData[[#This Row],[Sales]]&gt;0),"Zero-Profit Order","OK")</f>
        <v>OK</v>
      </c>
      <c r="AC1730" s="9">
        <f>IFERROR(SalesData[[#This Row],[Profit]]/SalesData[[#This Row],[Sales]],0)</f>
        <v>0.21999999999999997</v>
      </c>
      <c r="AE1730"/>
    </row>
    <row r="1731" spans="1:31" x14ac:dyDescent="0.25">
      <c r="A1731">
        <v>4646</v>
      </c>
      <c r="B1731" t="s">
        <v>2893</v>
      </c>
      <c r="C1731" s="2">
        <v>42202</v>
      </c>
      <c r="D1731" s="13">
        <v>42598</v>
      </c>
      <c r="E1731" s="8">
        <f>IF(SalesData[[#This Row],[Ship Date]]&lt;SalesData[[#This Row],[Order Date]], SalesData[[#This Row],[Ship Date]], SalesData[[#This Row],[Order Date]])</f>
        <v>42202</v>
      </c>
      <c r="F1731" s="8">
        <f>IF(SalesData[[#This Row],[Ship Date]]&lt;SalesData[[#This Row],[Order Date]], SalesData[[#This Row],[Order Date]], SalesData[[#This Row],[Ship Date]])</f>
        <v>42598</v>
      </c>
      <c r="G1731" s="11">
        <f>SalesData[[#This Row],[Shipdate fixed]] - SalesData[[#This Row],[Orderdate fixed]]</f>
        <v>396</v>
      </c>
      <c r="H1731" s="11">
        <f>YEAR(SalesData[[#This Row],[Orderdate fixed]])</f>
        <v>2015</v>
      </c>
      <c r="I1731" s="11" t="str">
        <f>"Q"&amp;ROUNDUP(MONTH(SalesData[[#This Row],[Orderdate fixed]])/3,0)</f>
        <v>Q3</v>
      </c>
      <c r="J1731" s="8" t="str">
        <f>TEXT(SalesData[[#This Row],[Orderdate fixed]],"mmm")</f>
        <v>Jul</v>
      </c>
      <c r="K1731" t="s">
        <v>38</v>
      </c>
      <c r="L1731" t="s">
        <v>1801</v>
      </c>
      <c r="M1731" s="14" t="s">
        <v>1802</v>
      </c>
      <c r="N1731" t="s">
        <v>90</v>
      </c>
      <c r="O1731" t="s">
        <v>26</v>
      </c>
      <c r="P1731" t="s">
        <v>158</v>
      </c>
      <c r="Q1731" t="s">
        <v>109</v>
      </c>
      <c r="R1731" s="5">
        <v>10011</v>
      </c>
      <c r="S1731" t="s">
        <v>62</v>
      </c>
      <c r="T1731" t="s">
        <v>491</v>
      </c>
      <c r="U1731" t="s">
        <v>31</v>
      </c>
      <c r="V1731" t="s">
        <v>35</v>
      </c>
      <c r="W1731" t="s">
        <v>492</v>
      </c>
      <c r="X1731" s="9">
        <v>145.76400000000001</v>
      </c>
      <c r="Y1731">
        <v>2</v>
      </c>
      <c r="Z1731" s="12">
        <v>0.1</v>
      </c>
      <c r="AA1731" s="9">
        <v>-8.0980000000000008</v>
      </c>
      <c r="AB1731" t="str">
        <f>IF(AND(SalesData[[#This Row],[Profit]]=0,SalesData[[#This Row],[Sales]]&gt;0),"Zero-Profit Order","OK")</f>
        <v>OK</v>
      </c>
      <c r="AC1731" s="9">
        <f>IFERROR(SalesData[[#This Row],[Profit]]/SalesData[[#This Row],[Sales]],0)</f>
        <v>-5.5555555555555559E-2</v>
      </c>
      <c r="AE1731"/>
    </row>
    <row r="1732" spans="1:31" x14ac:dyDescent="0.25">
      <c r="A1732">
        <v>8137</v>
      </c>
      <c r="B1732" t="s">
        <v>3929</v>
      </c>
      <c r="C1732" s="2">
        <v>42203</v>
      </c>
      <c r="D1732" s="13">
        <v>42598</v>
      </c>
      <c r="E1732" s="8">
        <f>IF(SalesData[[#This Row],[Ship Date]]&lt;SalesData[[#This Row],[Order Date]], SalesData[[#This Row],[Ship Date]], SalesData[[#This Row],[Order Date]])</f>
        <v>42203</v>
      </c>
      <c r="F1732" s="8">
        <f>IF(SalesData[[#This Row],[Ship Date]]&lt;SalesData[[#This Row],[Order Date]], SalesData[[#This Row],[Order Date]], SalesData[[#This Row],[Ship Date]])</f>
        <v>42598</v>
      </c>
      <c r="G1732" s="11">
        <f>SalesData[[#This Row],[Shipdate fixed]] - SalesData[[#This Row],[Orderdate fixed]]</f>
        <v>395</v>
      </c>
      <c r="H1732" s="11">
        <f>YEAR(SalesData[[#This Row],[Orderdate fixed]])</f>
        <v>2015</v>
      </c>
      <c r="I1732" s="11" t="str">
        <f>"Q"&amp;ROUNDUP(MONTH(SalesData[[#This Row],[Orderdate fixed]])/3,0)</f>
        <v>Q3</v>
      </c>
      <c r="J1732" s="8" t="str">
        <f>TEXT(SalesData[[#This Row],[Orderdate fixed]],"mmm")</f>
        <v>Jul</v>
      </c>
      <c r="K1732" t="s">
        <v>38</v>
      </c>
      <c r="L1732" t="s">
        <v>3930</v>
      </c>
      <c r="M1732" s="14" t="s">
        <v>3931</v>
      </c>
      <c r="N1732" t="s">
        <v>81</v>
      </c>
      <c r="O1732" t="s">
        <v>26</v>
      </c>
      <c r="P1732" t="s">
        <v>555</v>
      </c>
      <c r="Q1732" t="s">
        <v>42</v>
      </c>
      <c r="R1732" s="5">
        <v>33801</v>
      </c>
      <c r="S1732" t="s">
        <v>29</v>
      </c>
      <c r="T1732" t="s">
        <v>350</v>
      </c>
      <c r="U1732" t="s">
        <v>31</v>
      </c>
      <c r="V1732" t="s">
        <v>44</v>
      </c>
      <c r="W1732" t="s">
        <v>351</v>
      </c>
      <c r="X1732" s="9">
        <v>562.29250000000002</v>
      </c>
      <c r="Y1732">
        <v>7</v>
      </c>
      <c r="Z1732" s="12">
        <v>0.45</v>
      </c>
      <c r="AA1732" s="9">
        <v>-255.58750000000001</v>
      </c>
      <c r="AB1732" t="str">
        <f>IF(AND(SalesData[[#This Row],[Profit]]=0,SalesData[[#This Row],[Sales]]&gt;0),"Zero-Profit Order","OK")</f>
        <v>OK</v>
      </c>
      <c r="AC1732" s="9">
        <f>IFERROR(SalesData[[#This Row],[Profit]]/SalesData[[#This Row],[Sales]],0)</f>
        <v>-0.45454545454545453</v>
      </c>
      <c r="AE1732"/>
    </row>
    <row r="1733" spans="1:31" x14ac:dyDescent="0.25">
      <c r="A1733">
        <v>9403</v>
      </c>
      <c r="B1733" t="s">
        <v>4249</v>
      </c>
      <c r="C1733" s="2">
        <v>42204</v>
      </c>
      <c r="D1733" s="13">
        <v>42599</v>
      </c>
      <c r="E1733" s="8">
        <f>IF(SalesData[[#This Row],[Ship Date]]&lt;SalesData[[#This Row],[Order Date]], SalesData[[#This Row],[Ship Date]], SalesData[[#This Row],[Order Date]])</f>
        <v>42204</v>
      </c>
      <c r="F1733" s="8">
        <f>IF(SalesData[[#This Row],[Ship Date]]&lt;SalesData[[#This Row],[Order Date]], SalesData[[#This Row],[Order Date]], SalesData[[#This Row],[Ship Date]])</f>
        <v>42599</v>
      </c>
      <c r="G1733" s="11">
        <f>SalesData[[#This Row],[Shipdate fixed]] - SalesData[[#This Row],[Orderdate fixed]]</f>
        <v>395</v>
      </c>
      <c r="H1733" s="11">
        <f>YEAR(SalesData[[#This Row],[Orderdate fixed]])</f>
        <v>2015</v>
      </c>
      <c r="I1733" s="11" t="str">
        <f>"Q"&amp;ROUNDUP(MONTH(SalesData[[#This Row],[Orderdate fixed]])/3,0)</f>
        <v>Q3</v>
      </c>
      <c r="J1733" s="8" t="str">
        <f>TEXT(SalesData[[#This Row],[Orderdate fixed]],"mmm")</f>
        <v>Jul</v>
      </c>
      <c r="K1733" t="s">
        <v>22</v>
      </c>
      <c r="L1733" t="s">
        <v>1112</v>
      </c>
      <c r="M1733" s="14" t="s">
        <v>1113</v>
      </c>
      <c r="N1733" t="s">
        <v>25</v>
      </c>
      <c r="O1733" t="s">
        <v>26</v>
      </c>
      <c r="P1733" t="s">
        <v>158</v>
      </c>
      <c r="Q1733" t="s">
        <v>109</v>
      </c>
      <c r="R1733" s="5">
        <v>10024</v>
      </c>
      <c r="S1733" t="s">
        <v>62</v>
      </c>
      <c r="T1733" t="s">
        <v>765</v>
      </c>
      <c r="U1733" t="s">
        <v>31</v>
      </c>
      <c r="V1733" t="s">
        <v>44</v>
      </c>
      <c r="W1733" t="s">
        <v>766</v>
      </c>
      <c r="X1733" s="9">
        <v>209.148</v>
      </c>
      <c r="Y1733">
        <v>2</v>
      </c>
      <c r="Z1733" s="12">
        <v>0.4</v>
      </c>
      <c r="AA1733" s="9">
        <v>-66.230199999999996</v>
      </c>
      <c r="AB1733" t="str">
        <f>IF(AND(SalesData[[#This Row],[Profit]]=0,SalesData[[#This Row],[Sales]]&gt;0),"Zero-Profit Order","OK")</f>
        <v>OK</v>
      </c>
      <c r="AC1733" s="9">
        <f>IFERROR(SalesData[[#This Row],[Profit]]/SalesData[[#This Row],[Sales]],0)</f>
        <v>-0.31666666666666665</v>
      </c>
      <c r="AE1733"/>
    </row>
    <row r="1734" spans="1:31" x14ac:dyDescent="0.25">
      <c r="A1734">
        <v>4310</v>
      </c>
      <c r="B1734" t="s">
        <v>2766</v>
      </c>
      <c r="C1734" s="2">
        <v>41688</v>
      </c>
      <c r="D1734" s="13">
        <v>41954</v>
      </c>
      <c r="E1734" s="8">
        <f>IF(SalesData[[#This Row],[Ship Date]]&lt;SalesData[[#This Row],[Order Date]], SalesData[[#This Row],[Ship Date]], SalesData[[#This Row],[Order Date]])</f>
        <v>41688</v>
      </c>
      <c r="F1734" s="8">
        <f>IF(SalesData[[#This Row],[Ship Date]]&lt;SalesData[[#This Row],[Order Date]], SalesData[[#This Row],[Order Date]], SalesData[[#This Row],[Ship Date]])</f>
        <v>41954</v>
      </c>
      <c r="G1734" s="11">
        <f>SalesData[[#This Row],[Shipdate fixed]] - SalesData[[#This Row],[Orderdate fixed]]</f>
        <v>266</v>
      </c>
      <c r="H1734" s="11">
        <f>YEAR(SalesData[[#This Row],[Orderdate fixed]])</f>
        <v>2014</v>
      </c>
      <c r="I1734" s="11" t="str">
        <f>"Q"&amp;ROUNDUP(MONTH(SalesData[[#This Row],[Orderdate fixed]])/3,0)</f>
        <v>Q1</v>
      </c>
      <c r="J1734" s="8" t="str">
        <f>TEXT(SalesData[[#This Row],[Orderdate fixed]],"mmm")</f>
        <v>Feb</v>
      </c>
      <c r="K1734" t="s">
        <v>38</v>
      </c>
      <c r="L1734" t="s">
        <v>1711</v>
      </c>
      <c r="M1734" s="14" t="s">
        <v>1712</v>
      </c>
      <c r="N1734" t="s">
        <v>25</v>
      </c>
      <c r="O1734" t="s">
        <v>26</v>
      </c>
      <c r="P1734" t="s">
        <v>49</v>
      </c>
      <c r="Q1734" t="s">
        <v>50</v>
      </c>
      <c r="R1734" s="5">
        <v>90045</v>
      </c>
      <c r="S1734" t="s">
        <v>51</v>
      </c>
      <c r="T1734" t="s">
        <v>435</v>
      </c>
      <c r="U1734" t="s">
        <v>31</v>
      </c>
      <c r="V1734" t="s">
        <v>44</v>
      </c>
      <c r="W1734" t="s">
        <v>436</v>
      </c>
      <c r="X1734" s="9">
        <v>573.72799999999995</v>
      </c>
      <c r="Y1734">
        <v>4</v>
      </c>
      <c r="Z1734" s="12">
        <v>0.2</v>
      </c>
      <c r="AA1734" s="9">
        <v>-64.544399999999996</v>
      </c>
      <c r="AB1734" t="str">
        <f>IF(AND(SalesData[[#This Row],[Profit]]=0,SalesData[[#This Row],[Sales]]&gt;0),"Zero-Profit Order","OK")</f>
        <v>OK</v>
      </c>
      <c r="AC1734" s="9">
        <f>IFERROR(SalesData[[#This Row],[Profit]]/SalesData[[#This Row],[Sales]],0)</f>
        <v>-0.1125</v>
      </c>
      <c r="AE1734"/>
    </row>
    <row r="1735" spans="1:31" x14ac:dyDescent="0.25">
      <c r="A1735">
        <v>8206</v>
      </c>
      <c r="B1735" t="s">
        <v>3950</v>
      </c>
      <c r="C1735" s="2">
        <v>41926</v>
      </c>
      <c r="D1735" s="13">
        <v>42227</v>
      </c>
      <c r="E1735" s="8">
        <f>IF(SalesData[[#This Row],[Ship Date]]&lt;SalesData[[#This Row],[Order Date]], SalesData[[#This Row],[Ship Date]], SalesData[[#This Row],[Order Date]])</f>
        <v>41926</v>
      </c>
      <c r="F1735" s="8">
        <f>IF(SalesData[[#This Row],[Ship Date]]&lt;SalesData[[#This Row],[Order Date]], SalesData[[#This Row],[Order Date]], SalesData[[#This Row],[Ship Date]])</f>
        <v>42227</v>
      </c>
      <c r="G1735" s="11">
        <f>SalesData[[#This Row],[Shipdate fixed]] - SalesData[[#This Row],[Orderdate fixed]]</f>
        <v>301</v>
      </c>
      <c r="H1735" s="11">
        <f>YEAR(SalesData[[#This Row],[Orderdate fixed]])</f>
        <v>2014</v>
      </c>
      <c r="I1735" s="11" t="str">
        <f>"Q"&amp;ROUNDUP(MONTH(SalesData[[#This Row],[Orderdate fixed]])/3,0)</f>
        <v>Q4</v>
      </c>
      <c r="J1735" s="8" t="str">
        <f>TEXT(SalesData[[#This Row],[Orderdate fixed]],"mmm")</f>
        <v>Oct</v>
      </c>
      <c r="K1735" t="s">
        <v>407</v>
      </c>
      <c r="L1735" t="s">
        <v>2478</v>
      </c>
      <c r="M1735" s="14" t="s">
        <v>2479</v>
      </c>
      <c r="N1735" t="s">
        <v>81</v>
      </c>
      <c r="O1735" t="s">
        <v>26</v>
      </c>
      <c r="P1735" t="s">
        <v>158</v>
      </c>
      <c r="Q1735" t="s">
        <v>109</v>
      </c>
      <c r="R1735" s="5">
        <v>10024</v>
      </c>
      <c r="S1735" t="s">
        <v>62</v>
      </c>
      <c r="T1735" t="s">
        <v>776</v>
      </c>
      <c r="U1735" t="s">
        <v>31</v>
      </c>
      <c r="V1735" t="s">
        <v>35</v>
      </c>
      <c r="W1735" t="s">
        <v>777</v>
      </c>
      <c r="X1735" s="9">
        <v>577.76400000000001</v>
      </c>
      <c r="Y1735">
        <v>2</v>
      </c>
      <c r="Z1735" s="12">
        <v>0.1</v>
      </c>
      <c r="AA1735" s="9">
        <v>115.5528</v>
      </c>
      <c r="AB1735" t="str">
        <f>IF(AND(SalesData[[#This Row],[Profit]]=0,SalesData[[#This Row],[Sales]]&gt;0),"Zero-Profit Order","OK")</f>
        <v>OK</v>
      </c>
      <c r="AC1735" s="9">
        <f>IFERROR(SalesData[[#This Row],[Profit]]/SalesData[[#This Row],[Sales]],0)</f>
        <v>0.2</v>
      </c>
      <c r="AE1735"/>
    </row>
    <row r="1736" spans="1:31" x14ac:dyDescent="0.25">
      <c r="A1736">
        <v>2858</v>
      </c>
      <c r="B1736" t="s">
        <v>2113</v>
      </c>
      <c r="C1736" s="2">
        <v>43525</v>
      </c>
      <c r="D1736" s="13">
        <v>42599</v>
      </c>
      <c r="E1736" s="8">
        <f>IF(SalesData[[#This Row],[Ship Date]]&lt;SalesData[[#This Row],[Order Date]], SalesData[[#This Row],[Ship Date]], SalesData[[#This Row],[Order Date]])</f>
        <v>42599</v>
      </c>
      <c r="F1736" s="8">
        <f>IF(SalesData[[#This Row],[Ship Date]]&lt;SalesData[[#This Row],[Order Date]], SalesData[[#This Row],[Order Date]], SalesData[[#This Row],[Ship Date]])</f>
        <v>43525</v>
      </c>
      <c r="G1736" s="11">
        <f>SalesData[[#This Row],[Shipdate fixed]] - SalesData[[#This Row],[Orderdate fixed]]</f>
        <v>926</v>
      </c>
      <c r="H1736" s="11">
        <f>YEAR(SalesData[[#This Row],[Orderdate fixed]])</f>
        <v>2016</v>
      </c>
      <c r="I1736" s="11" t="str">
        <f>"Q"&amp;ROUNDUP(MONTH(SalesData[[#This Row],[Orderdate fixed]])/3,0)</f>
        <v>Q3</v>
      </c>
      <c r="J1736" s="8" t="str">
        <f>TEXT(SalesData[[#This Row],[Orderdate fixed]],"mmm")</f>
        <v>Aug</v>
      </c>
      <c r="K1736" t="s">
        <v>22</v>
      </c>
      <c r="L1736" t="s">
        <v>2114</v>
      </c>
      <c r="M1736" s="14" t="s">
        <v>2115</v>
      </c>
      <c r="N1736" t="s">
        <v>25</v>
      </c>
      <c r="O1736" t="s">
        <v>26</v>
      </c>
      <c r="P1736" t="s">
        <v>1892</v>
      </c>
      <c r="Q1736" t="s">
        <v>1017</v>
      </c>
      <c r="R1736" s="5">
        <v>28314</v>
      </c>
      <c r="S1736" t="s">
        <v>29</v>
      </c>
      <c r="T1736" t="s">
        <v>1513</v>
      </c>
      <c r="U1736" t="s">
        <v>31</v>
      </c>
      <c r="V1736" t="s">
        <v>35</v>
      </c>
      <c r="W1736" t="s">
        <v>1514</v>
      </c>
      <c r="X1736" s="9">
        <v>225.29599999999999</v>
      </c>
      <c r="Y1736">
        <v>2</v>
      </c>
      <c r="Z1736" s="12">
        <v>0.2</v>
      </c>
      <c r="AA1736" s="9">
        <v>22.529599999999999</v>
      </c>
      <c r="AB1736" t="str">
        <f>IF(AND(SalesData[[#This Row],[Profit]]=0,SalesData[[#This Row],[Sales]]&gt;0),"Zero-Profit Order","OK")</f>
        <v>OK</v>
      </c>
      <c r="AC1736" s="9">
        <f>IFERROR(SalesData[[#This Row],[Profit]]/SalesData[[#This Row],[Sales]],0)</f>
        <v>9.9999999999999992E-2</v>
      </c>
      <c r="AE1736"/>
    </row>
    <row r="1737" spans="1:31" x14ac:dyDescent="0.25">
      <c r="A1737">
        <v>3763</v>
      </c>
      <c r="B1737" t="s">
        <v>2533</v>
      </c>
      <c r="C1737" s="2">
        <v>43519</v>
      </c>
      <c r="D1737" s="13">
        <v>42600</v>
      </c>
      <c r="E1737" s="8">
        <f>IF(SalesData[[#This Row],[Ship Date]]&lt;SalesData[[#This Row],[Order Date]], SalesData[[#This Row],[Ship Date]], SalesData[[#This Row],[Order Date]])</f>
        <v>42600</v>
      </c>
      <c r="F1737" s="8">
        <f>IF(SalesData[[#This Row],[Ship Date]]&lt;SalesData[[#This Row],[Order Date]], SalesData[[#This Row],[Order Date]], SalesData[[#This Row],[Ship Date]])</f>
        <v>43519</v>
      </c>
      <c r="G1737" s="11">
        <f>SalesData[[#This Row],[Shipdate fixed]] - SalesData[[#This Row],[Orderdate fixed]]</f>
        <v>919</v>
      </c>
      <c r="H1737" s="11">
        <f>YEAR(SalesData[[#This Row],[Orderdate fixed]])</f>
        <v>2016</v>
      </c>
      <c r="I1737" s="11" t="str">
        <f>"Q"&amp;ROUNDUP(MONTH(SalesData[[#This Row],[Orderdate fixed]])/3,0)</f>
        <v>Q3</v>
      </c>
      <c r="J1737" s="8" t="str">
        <f>TEXT(SalesData[[#This Row],[Orderdate fixed]],"mmm")</f>
        <v>Aug</v>
      </c>
      <c r="K1737" t="s">
        <v>22</v>
      </c>
      <c r="L1737" t="s">
        <v>1707</v>
      </c>
      <c r="M1737" s="14" t="s">
        <v>1708</v>
      </c>
      <c r="N1737" t="s">
        <v>81</v>
      </c>
      <c r="O1737" t="s">
        <v>26</v>
      </c>
      <c r="P1737" t="s">
        <v>2534</v>
      </c>
      <c r="Q1737" t="s">
        <v>222</v>
      </c>
      <c r="R1737" s="5">
        <v>53214</v>
      </c>
      <c r="S1737" t="s">
        <v>84</v>
      </c>
      <c r="T1737" t="s">
        <v>523</v>
      </c>
      <c r="U1737" t="s">
        <v>31</v>
      </c>
      <c r="V1737" t="s">
        <v>32</v>
      </c>
      <c r="W1737" t="s">
        <v>524</v>
      </c>
      <c r="X1737" s="9">
        <v>241.96</v>
      </c>
      <c r="Y1737">
        <v>2</v>
      </c>
      <c r="Z1737" s="12">
        <v>0</v>
      </c>
      <c r="AA1737" s="9">
        <v>24.196000000000002</v>
      </c>
      <c r="AB1737" t="str">
        <f>IF(AND(SalesData[[#This Row],[Profit]]=0,SalesData[[#This Row],[Sales]]&gt;0),"Zero-Profit Order","OK")</f>
        <v>OK</v>
      </c>
      <c r="AC1737" s="9">
        <f>IFERROR(SalesData[[#This Row],[Profit]]/SalesData[[#This Row],[Sales]],0)</f>
        <v>0.1</v>
      </c>
      <c r="AE1737"/>
    </row>
    <row r="1738" spans="1:31" x14ac:dyDescent="0.25">
      <c r="A1738">
        <v>7902</v>
      </c>
      <c r="B1738" t="s">
        <v>3858</v>
      </c>
      <c r="C1738" s="2">
        <v>43520</v>
      </c>
      <c r="D1738" s="13">
        <v>42965</v>
      </c>
      <c r="E1738" s="8">
        <f>IF(SalesData[[#This Row],[Ship Date]]&lt;SalesData[[#This Row],[Order Date]], SalesData[[#This Row],[Ship Date]], SalesData[[#This Row],[Order Date]])</f>
        <v>42965</v>
      </c>
      <c r="F1738" s="8">
        <f>IF(SalesData[[#This Row],[Ship Date]]&lt;SalesData[[#This Row],[Order Date]], SalesData[[#This Row],[Order Date]], SalesData[[#This Row],[Ship Date]])</f>
        <v>43520</v>
      </c>
      <c r="G1738" s="11">
        <f>SalesData[[#This Row],[Shipdate fixed]] - SalesData[[#This Row],[Orderdate fixed]]</f>
        <v>555</v>
      </c>
      <c r="H1738" s="11">
        <f>YEAR(SalesData[[#This Row],[Orderdate fixed]])</f>
        <v>2017</v>
      </c>
      <c r="I1738" s="11" t="str">
        <f>"Q"&amp;ROUNDUP(MONTH(SalesData[[#This Row],[Orderdate fixed]])/3,0)</f>
        <v>Q3</v>
      </c>
      <c r="J1738" s="8" t="str">
        <f>TEXT(SalesData[[#This Row],[Orderdate fixed]],"mmm")</f>
        <v>Aug</v>
      </c>
      <c r="K1738" t="s">
        <v>38</v>
      </c>
      <c r="L1738" t="s">
        <v>3859</v>
      </c>
      <c r="M1738" s="14" t="s">
        <v>3860</v>
      </c>
      <c r="N1738" t="s">
        <v>25</v>
      </c>
      <c r="O1738" t="s">
        <v>26</v>
      </c>
      <c r="P1738" t="s">
        <v>127</v>
      </c>
      <c r="Q1738" t="s">
        <v>128</v>
      </c>
      <c r="R1738" s="5">
        <v>38109</v>
      </c>
      <c r="S1738" t="s">
        <v>29</v>
      </c>
      <c r="T1738" t="s">
        <v>1104</v>
      </c>
      <c r="U1738" t="s">
        <v>31</v>
      </c>
      <c r="V1738" t="s">
        <v>53</v>
      </c>
      <c r="W1738" t="s">
        <v>1105</v>
      </c>
      <c r="X1738" s="9">
        <v>31.984000000000002</v>
      </c>
      <c r="Y1738">
        <v>1</v>
      </c>
      <c r="Z1738" s="12">
        <v>0.2</v>
      </c>
      <c r="AA1738" s="9">
        <v>0</v>
      </c>
      <c r="AB1738" t="str">
        <f>IF(AND(SalesData[[#This Row],[Profit]]=0,SalesData[[#This Row],[Sales]]&gt;0),"Zero-Profit Order","OK")</f>
        <v>Zero-Profit Order</v>
      </c>
      <c r="AC1738" s="9">
        <f>IFERROR(SalesData[[#This Row],[Profit]]/SalesData[[#This Row],[Sales]],0)</f>
        <v>0</v>
      </c>
      <c r="AE1738"/>
    </row>
    <row r="1739" spans="1:31" x14ac:dyDescent="0.25">
      <c r="A1739">
        <v>5830</v>
      </c>
      <c r="B1739" t="s">
        <v>3275</v>
      </c>
      <c r="C1739" s="2">
        <v>42045</v>
      </c>
      <c r="D1739" s="13">
        <v>42563</v>
      </c>
      <c r="E1739" s="8">
        <f>IF(SalesData[[#This Row],[Ship Date]]&lt;SalesData[[#This Row],[Order Date]], SalesData[[#This Row],[Ship Date]], SalesData[[#This Row],[Order Date]])</f>
        <v>42045</v>
      </c>
      <c r="F1739" s="8">
        <f>IF(SalesData[[#This Row],[Ship Date]]&lt;SalesData[[#This Row],[Order Date]], SalesData[[#This Row],[Order Date]], SalesData[[#This Row],[Ship Date]])</f>
        <v>42563</v>
      </c>
      <c r="G1739" s="11">
        <f>SalesData[[#This Row],[Shipdate fixed]] - SalesData[[#This Row],[Orderdate fixed]]</f>
        <v>518</v>
      </c>
      <c r="H1739" s="11">
        <f>YEAR(SalesData[[#This Row],[Orderdate fixed]])</f>
        <v>2015</v>
      </c>
      <c r="I1739" s="11" t="str">
        <f>"Q"&amp;ROUNDUP(MONTH(SalesData[[#This Row],[Orderdate fixed]])/3,0)</f>
        <v>Q1</v>
      </c>
      <c r="J1739" s="8" t="str">
        <f>TEXT(SalesData[[#This Row],[Orderdate fixed]],"mmm")</f>
        <v>Feb</v>
      </c>
      <c r="K1739" t="s">
        <v>38</v>
      </c>
      <c r="L1739" t="s">
        <v>1396</v>
      </c>
      <c r="M1739" s="14" t="s">
        <v>1397</v>
      </c>
      <c r="N1739" t="s">
        <v>25</v>
      </c>
      <c r="O1739" t="s">
        <v>26</v>
      </c>
      <c r="P1739" t="s">
        <v>616</v>
      </c>
      <c r="Q1739" t="s">
        <v>100</v>
      </c>
      <c r="R1739" s="5">
        <v>47374</v>
      </c>
      <c r="S1739" t="s">
        <v>84</v>
      </c>
      <c r="T1739" t="s">
        <v>392</v>
      </c>
      <c r="U1739" t="s">
        <v>31</v>
      </c>
      <c r="V1739" t="s">
        <v>44</v>
      </c>
      <c r="W1739" t="s">
        <v>393</v>
      </c>
      <c r="X1739" s="9">
        <v>581.96</v>
      </c>
      <c r="Y1739">
        <v>2</v>
      </c>
      <c r="Z1739" s="12">
        <v>0</v>
      </c>
      <c r="AA1739" s="9">
        <v>104.75279999999999</v>
      </c>
      <c r="AB1739" t="str">
        <f>IF(AND(SalesData[[#This Row],[Profit]]=0,SalesData[[#This Row],[Sales]]&gt;0),"Zero-Profit Order","OK")</f>
        <v>OK</v>
      </c>
      <c r="AC1739" s="9">
        <f>IFERROR(SalesData[[#This Row],[Profit]]/SalesData[[#This Row],[Sales]],0)</f>
        <v>0.17999999999999997</v>
      </c>
      <c r="AE1739"/>
    </row>
    <row r="1740" spans="1:31" x14ac:dyDescent="0.25">
      <c r="A1740">
        <v>7904</v>
      </c>
      <c r="B1740" t="s">
        <v>3858</v>
      </c>
      <c r="C1740" s="2">
        <v>43521</v>
      </c>
      <c r="D1740" s="13">
        <v>42965</v>
      </c>
      <c r="E1740" s="8">
        <f>IF(SalesData[[#This Row],[Ship Date]]&lt;SalesData[[#This Row],[Order Date]], SalesData[[#This Row],[Ship Date]], SalesData[[#This Row],[Order Date]])</f>
        <v>42965</v>
      </c>
      <c r="F1740" s="8">
        <f>IF(SalesData[[#This Row],[Ship Date]]&lt;SalesData[[#This Row],[Order Date]], SalesData[[#This Row],[Order Date]], SalesData[[#This Row],[Ship Date]])</f>
        <v>43521</v>
      </c>
      <c r="G1740" s="11">
        <f>SalesData[[#This Row],[Shipdate fixed]] - SalesData[[#This Row],[Orderdate fixed]]</f>
        <v>556</v>
      </c>
      <c r="H1740" s="11">
        <f>YEAR(SalesData[[#This Row],[Orderdate fixed]])</f>
        <v>2017</v>
      </c>
      <c r="I1740" s="11" t="str">
        <f>"Q"&amp;ROUNDUP(MONTH(SalesData[[#This Row],[Orderdate fixed]])/3,0)</f>
        <v>Q3</v>
      </c>
      <c r="J1740" s="8" t="str">
        <f>TEXT(SalesData[[#This Row],[Orderdate fixed]],"mmm")</f>
        <v>Aug</v>
      </c>
      <c r="K1740" t="s">
        <v>38</v>
      </c>
      <c r="L1740" t="s">
        <v>3859</v>
      </c>
      <c r="M1740" s="14" t="s">
        <v>3860</v>
      </c>
      <c r="N1740" t="s">
        <v>25</v>
      </c>
      <c r="O1740" t="s">
        <v>26</v>
      </c>
      <c r="P1740" t="s">
        <v>127</v>
      </c>
      <c r="Q1740" t="s">
        <v>128</v>
      </c>
      <c r="R1740" s="5">
        <v>38109</v>
      </c>
      <c r="S1740" t="s">
        <v>29</v>
      </c>
      <c r="T1740" t="s">
        <v>3572</v>
      </c>
      <c r="U1740" t="s">
        <v>31</v>
      </c>
      <c r="V1740" t="s">
        <v>35</v>
      </c>
      <c r="W1740" t="s">
        <v>3573</v>
      </c>
      <c r="X1740" s="9">
        <v>423.64800000000002</v>
      </c>
      <c r="Y1740">
        <v>2</v>
      </c>
      <c r="Z1740" s="12">
        <v>0.2</v>
      </c>
      <c r="AA1740" s="9">
        <v>47.660400000000003</v>
      </c>
      <c r="AB1740" t="str">
        <f>IF(AND(SalesData[[#This Row],[Profit]]=0,SalesData[[#This Row],[Sales]]&gt;0),"Zero-Profit Order","OK")</f>
        <v>OK</v>
      </c>
      <c r="AC1740" s="9">
        <f>IFERROR(SalesData[[#This Row],[Profit]]/SalesData[[#This Row],[Sales]],0)</f>
        <v>0.1125</v>
      </c>
      <c r="AE1740"/>
    </row>
    <row r="1741" spans="1:31" x14ac:dyDescent="0.25">
      <c r="A1741">
        <v>9827</v>
      </c>
      <c r="B1741" t="s">
        <v>4346</v>
      </c>
      <c r="C1741" s="2">
        <v>43523</v>
      </c>
      <c r="D1741" s="13">
        <v>41870</v>
      </c>
      <c r="E1741" s="8">
        <f>IF(SalesData[[#This Row],[Ship Date]]&lt;SalesData[[#This Row],[Order Date]], SalesData[[#This Row],[Ship Date]], SalesData[[#This Row],[Order Date]])</f>
        <v>41870</v>
      </c>
      <c r="F1741" s="8">
        <f>IF(SalesData[[#This Row],[Ship Date]]&lt;SalesData[[#This Row],[Order Date]], SalesData[[#This Row],[Order Date]], SalesData[[#This Row],[Ship Date]])</f>
        <v>43523</v>
      </c>
      <c r="G1741" s="11">
        <f>SalesData[[#This Row],[Shipdate fixed]] - SalesData[[#This Row],[Orderdate fixed]]</f>
        <v>1653</v>
      </c>
      <c r="H1741" s="11">
        <f>YEAR(SalesData[[#This Row],[Orderdate fixed]])</f>
        <v>2014</v>
      </c>
      <c r="I1741" s="11" t="str">
        <f>"Q"&amp;ROUNDUP(MONTH(SalesData[[#This Row],[Orderdate fixed]])/3,0)</f>
        <v>Q3</v>
      </c>
      <c r="J1741" s="8" t="str">
        <f>TEXT(SalesData[[#This Row],[Orderdate fixed]],"mmm")</f>
        <v>Aug</v>
      </c>
      <c r="K1741" t="s">
        <v>38</v>
      </c>
      <c r="L1741" t="s">
        <v>1041</v>
      </c>
      <c r="M1741" s="14" t="s">
        <v>1042</v>
      </c>
      <c r="N1741" t="s">
        <v>25</v>
      </c>
      <c r="O1741" t="s">
        <v>26</v>
      </c>
      <c r="P1741" t="s">
        <v>310</v>
      </c>
      <c r="Q1741" t="s">
        <v>50</v>
      </c>
      <c r="R1741" s="5">
        <v>94122</v>
      </c>
      <c r="S1741" t="s">
        <v>51</v>
      </c>
      <c r="T1741" t="s">
        <v>1637</v>
      </c>
      <c r="U1741" t="s">
        <v>31</v>
      </c>
      <c r="V1741" t="s">
        <v>35</v>
      </c>
      <c r="W1741" t="s">
        <v>1638</v>
      </c>
      <c r="X1741" s="9">
        <v>195.136</v>
      </c>
      <c r="Y1741">
        <v>4</v>
      </c>
      <c r="Z1741" s="12">
        <v>0.2</v>
      </c>
      <c r="AA1741" s="9">
        <v>-12.196</v>
      </c>
      <c r="AB1741" t="str">
        <f>IF(AND(SalesData[[#This Row],[Profit]]=0,SalesData[[#This Row],[Sales]]&gt;0),"Zero-Profit Order","OK")</f>
        <v>OK</v>
      </c>
      <c r="AC1741" s="9">
        <f>IFERROR(SalesData[[#This Row],[Profit]]/SalesData[[#This Row],[Sales]],0)</f>
        <v>-6.25E-2</v>
      </c>
      <c r="AE1741"/>
    </row>
    <row r="1742" spans="1:31" x14ac:dyDescent="0.25">
      <c r="A1742">
        <v>5203</v>
      </c>
      <c r="B1742" t="s">
        <v>3061</v>
      </c>
      <c r="C1742" s="2">
        <v>43524</v>
      </c>
      <c r="D1742" s="13">
        <v>42235</v>
      </c>
      <c r="E1742" s="8">
        <f>IF(SalesData[[#This Row],[Ship Date]]&lt;SalesData[[#This Row],[Order Date]], SalesData[[#This Row],[Ship Date]], SalesData[[#This Row],[Order Date]])</f>
        <v>42235</v>
      </c>
      <c r="F1742" s="8">
        <f>IF(SalesData[[#This Row],[Ship Date]]&lt;SalesData[[#This Row],[Order Date]], SalesData[[#This Row],[Order Date]], SalesData[[#This Row],[Ship Date]])</f>
        <v>43524</v>
      </c>
      <c r="G1742" s="11">
        <f>SalesData[[#This Row],[Shipdate fixed]] - SalesData[[#This Row],[Orderdate fixed]]</f>
        <v>1289</v>
      </c>
      <c r="H1742" s="11">
        <f>YEAR(SalesData[[#This Row],[Orderdate fixed]])</f>
        <v>2015</v>
      </c>
      <c r="I1742" s="11" t="str">
        <f>"Q"&amp;ROUNDUP(MONTH(SalesData[[#This Row],[Orderdate fixed]])/3,0)</f>
        <v>Q3</v>
      </c>
      <c r="J1742" s="8" t="str">
        <f>TEXT(SalesData[[#This Row],[Orderdate fixed]],"mmm")</f>
        <v>Aug</v>
      </c>
      <c r="K1742" t="s">
        <v>38</v>
      </c>
      <c r="L1742" t="s">
        <v>3062</v>
      </c>
      <c r="M1742" s="14" t="s">
        <v>3063</v>
      </c>
      <c r="N1742" t="s">
        <v>25</v>
      </c>
      <c r="O1742" t="s">
        <v>26</v>
      </c>
      <c r="P1742" t="s">
        <v>1451</v>
      </c>
      <c r="Q1742" t="s">
        <v>50</v>
      </c>
      <c r="R1742" s="5">
        <v>94601</v>
      </c>
      <c r="S1742" t="s">
        <v>51</v>
      </c>
      <c r="T1742" t="s">
        <v>1185</v>
      </c>
      <c r="U1742" t="s">
        <v>31</v>
      </c>
      <c r="V1742" t="s">
        <v>53</v>
      </c>
      <c r="W1742" t="s">
        <v>1186</v>
      </c>
      <c r="X1742" s="9">
        <v>104.23</v>
      </c>
      <c r="Y1742">
        <v>7</v>
      </c>
      <c r="Z1742" s="12">
        <v>0</v>
      </c>
      <c r="AA1742" s="9">
        <v>28.142099999999999</v>
      </c>
      <c r="AB1742" t="str">
        <f>IF(AND(SalesData[[#This Row],[Profit]]=0,SalesData[[#This Row],[Sales]]&gt;0),"Zero-Profit Order","OK")</f>
        <v>OK</v>
      </c>
      <c r="AC1742" s="9">
        <f>IFERROR(SalesData[[#This Row],[Profit]]/SalesData[[#This Row],[Sales]],0)</f>
        <v>0.26999999999999996</v>
      </c>
      <c r="AE1742"/>
    </row>
    <row r="1743" spans="1:31" x14ac:dyDescent="0.25">
      <c r="A1743">
        <v>6134</v>
      </c>
      <c r="B1743" t="s">
        <v>3364</v>
      </c>
      <c r="C1743" s="2">
        <v>43530</v>
      </c>
      <c r="D1743" s="13">
        <v>42601</v>
      </c>
      <c r="E1743" s="8">
        <f>IF(SalesData[[#This Row],[Ship Date]]&lt;SalesData[[#This Row],[Order Date]], SalesData[[#This Row],[Ship Date]], SalesData[[#This Row],[Order Date]])</f>
        <v>42601</v>
      </c>
      <c r="F1743" s="8">
        <f>IF(SalesData[[#This Row],[Ship Date]]&lt;SalesData[[#This Row],[Order Date]], SalesData[[#This Row],[Order Date]], SalesData[[#This Row],[Ship Date]])</f>
        <v>43530</v>
      </c>
      <c r="G1743" s="11">
        <f>SalesData[[#This Row],[Shipdate fixed]] - SalesData[[#This Row],[Orderdate fixed]]</f>
        <v>929</v>
      </c>
      <c r="H1743" s="11">
        <f>YEAR(SalesData[[#This Row],[Orderdate fixed]])</f>
        <v>2016</v>
      </c>
      <c r="I1743" s="11" t="str">
        <f>"Q"&amp;ROUNDUP(MONTH(SalesData[[#This Row],[Orderdate fixed]])/3,0)</f>
        <v>Q3</v>
      </c>
      <c r="J1743" s="8" t="str">
        <f>TEXT(SalesData[[#This Row],[Orderdate fixed]],"mmm")</f>
        <v>Aug</v>
      </c>
      <c r="K1743" t="s">
        <v>78</v>
      </c>
      <c r="L1743" t="s">
        <v>3365</v>
      </c>
      <c r="M1743" s="14" t="s">
        <v>3366</v>
      </c>
      <c r="N1743" t="s">
        <v>81</v>
      </c>
      <c r="O1743" t="s">
        <v>26</v>
      </c>
      <c r="P1743" t="s">
        <v>49</v>
      </c>
      <c r="Q1743" t="s">
        <v>50</v>
      </c>
      <c r="R1743" s="5">
        <v>90045</v>
      </c>
      <c r="S1743" t="s">
        <v>51</v>
      </c>
      <c r="T1743" t="s">
        <v>2387</v>
      </c>
      <c r="U1743" t="s">
        <v>31</v>
      </c>
      <c r="V1743" t="s">
        <v>44</v>
      </c>
      <c r="W1743" t="s">
        <v>2388</v>
      </c>
      <c r="X1743" s="9">
        <v>161.28</v>
      </c>
      <c r="Y1743">
        <v>2</v>
      </c>
      <c r="Z1743" s="12">
        <v>0.2</v>
      </c>
      <c r="AA1743" s="9">
        <v>12.096</v>
      </c>
      <c r="AB1743" t="str">
        <f>IF(AND(SalesData[[#This Row],[Profit]]=0,SalesData[[#This Row],[Sales]]&gt;0),"Zero-Profit Order","OK")</f>
        <v>OK</v>
      </c>
      <c r="AC1743" s="9">
        <f>IFERROR(SalesData[[#This Row],[Profit]]/SalesData[[#This Row],[Sales]],0)</f>
        <v>7.4999999999999997E-2</v>
      </c>
      <c r="AE1743"/>
    </row>
    <row r="1744" spans="1:31" x14ac:dyDescent="0.25">
      <c r="A1744">
        <v>6440</v>
      </c>
      <c r="B1744" t="s">
        <v>3453</v>
      </c>
      <c r="C1744" s="2">
        <v>41685</v>
      </c>
      <c r="D1744" s="13">
        <v>41800</v>
      </c>
      <c r="E1744" s="8">
        <f>IF(SalesData[[#This Row],[Ship Date]]&lt;SalesData[[#This Row],[Order Date]], SalesData[[#This Row],[Ship Date]], SalesData[[#This Row],[Order Date]])</f>
        <v>41685</v>
      </c>
      <c r="F1744" s="8">
        <f>IF(SalesData[[#This Row],[Ship Date]]&lt;SalesData[[#This Row],[Order Date]], SalesData[[#This Row],[Order Date]], SalesData[[#This Row],[Ship Date]])</f>
        <v>41800</v>
      </c>
      <c r="G1744" s="11">
        <f>SalesData[[#This Row],[Shipdate fixed]] - SalesData[[#This Row],[Orderdate fixed]]</f>
        <v>115</v>
      </c>
      <c r="H1744" s="11">
        <f>YEAR(SalesData[[#This Row],[Orderdate fixed]])</f>
        <v>2014</v>
      </c>
      <c r="I1744" s="11" t="str">
        <f>"Q"&amp;ROUNDUP(MONTH(SalesData[[#This Row],[Orderdate fixed]])/3,0)</f>
        <v>Q1</v>
      </c>
      <c r="J1744" s="8" t="str">
        <f>TEXT(SalesData[[#This Row],[Orderdate fixed]],"mmm")</f>
        <v>Feb</v>
      </c>
      <c r="K1744" t="s">
        <v>78</v>
      </c>
      <c r="L1744" t="s">
        <v>1133</v>
      </c>
      <c r="M1744" s="14" t="s">
        <v>1134</v>
      </c>
      <c r="N1744" t="s">
        <v>25</v>
      </c>
      <c r="O1744" t="s">
        <v>26</v>
      </c>
      <c r="P1744" t="s">
        <v>158</v>
      </c>
      <c r="Q1744" t="s">
        <v>109</v>
      </c>
      <c r="R1744" s="5">
        <v>10024</v>
      </c>
      <c r="S1744" t="s">
        <v>62</v>
      </c>
      <c r="T1744" t="s">
        <v>2559</v>
      </c>
      <c r="U1744" t="s">
        <v>31</v>
      </c>
      <c r="V1744" t="s">
        <v>35</v>
      </c>
      <c r="W1744" t="s">
        <v>2560</v>
      </c>
      <c r="X1744" s="9">
        <v>589.41</v>
      </c>
      <c r="Y1744">
        <v>5</v>
      </c>
      <c r="Z1744" s="12">
        <v>0.1</v>
      </c>
      <c r="AA1744" s="9">
        <v>-6.5490000000000004</v>
      </c>
      <c r="AB1744" t="str">
        <f>IF(AND(SalesData[[#This Row],[Profit]]=0,SalesData[[#This Row],[Sales]]&gt;0),"Zero-Profit Order","OK")</f>
        <v>OK</v>
      </c>
      <c r="AC1744" s="9">
        <f>IFERROR(SalesData[[#This Row],[Profit]]/SalesData[[#This Row],[Sales]],0)</f>
        <v>-1.1111111111111112E-2</v>
      </c>
      <c r="AE1744"/>
    </row>
    <row r="1745" spans="1:31" x14ac:dyDescent="0.25">
      <c r="A1745">
        <v>1921</v>
      </c>
      <c r="B1745" t="s">
        <v>1578</v>
      </c>
      <c r="C1745" s="2">
        <v>43531</v>
      </c>
      <c r="D1745" s="13">
        <v>42966</v>
      </c>
      <c r="E1745" s="8">
        <f>IF(SalesData[[#This Row],[Ship Date]]&lt;SalesData[[#This Row],[Order Date]], SalesData[[#This Row],[Ship Date]], SalesData[[#This Row],[Order Date]])</f>
        <v>42966</v>
      </c>
      <c r="F1745" s="8">
        <f>IF(SalesData[[#This Row],[Ship Date]]&lt;SalesData[[#This Row],[Order Date]], SalesData[[#This Row],[Order Date]], SalesData[[#This Row],[Ship Date]])</f>
        <v>43531</v>
      </c>
      <c r="G1745" s="11">
        <f>SalesData[[#This Row],[Shipdate fixed]] - SalesData[[#This Row],[Orderdate fixed]]</f>
        <v>565</v>
      </c>
      <c r="H1745" s="11">
        <f>YEAR(SalesData[[#This Row],[Orderdate fixed]])</f>
        <v>2017</v>
      </c>
      <c r="I1745" s="11" t="str">
        <f>"Q"&amp;ROUNDUP(MONTH(SalesData[[#This Row],[Orderdate fixed]])/3,0)</f>
        <v>Q3</v>
      </c>
      <c r="J1745" s="8" t="str">
        <f>TEXT(SalesData[[#This Row],[Orderdate fixed]],"mmm")</f>
        <v>Aug</v>
      </c>
      <c r="K1745" t="s">
        <v>78</v>
      </c>
      <c r="L1745" t="s">
        <v>1579</v>
      </c>
      <c r="M1745" s="14" t="s">
        <v>1580</v>
      </c>
      <c r="N1745" t="s">
        <v>81</v>
      </c>
      <c r="O1745" t="s">
        <v>26</v>
      </c>
      <c r="P1745" t="s">
        <v>1346</v>
      </c>
      <c r="Q1745" t="s">
        <v>109</v>
      </c>
      <c r="R1745" s="5">
        <v>13601</v>
      </c>
      <c r="S1745" t="s">
        <v>62</v>
      </c>
      <c r="T1745" t="s">
        <v>1581</v>
      </c>
      <c r="U1745" t="s">
        <v>31</v>
      </c>
      <c r="V1745" t="s">
        <v>35</v>
      </c>
      <c r="W1745" t="s">
        <v>1582</v>
      </c>
      <c r="X1745" s="9">
        <v>462.56400000000002</v>
      </c>
      <c r="Y1745">
        <v>2</v>
      </c>
      <c r="Z1745" s="12">
        <v>0.1</v>
      </c>
      <c r="AA1745" s="9">
        <v>97.6524</v>
      </c>
      <c r="AB1745" t="str">
        <f>IF(AND(SalesData[[#This Row],[Profit]]=0,SalesData[[#This Row],[Sales]]&gt;0),"Zero-Profit Order","OK")</f>
        <v>OK</v>
      </c>
      <c r="AC1745" s="9">
        <f>IFERROR(SalesData[[#This Row],[Profit]]/SalesData[[#This Row],[Sales]],0)</f>
        <v>0.21111111111111111</v>
      </c>
      <c r="AE1745"/>
    </row>
    <row r="1746" spans="1:31" x14ac:dyDescent="0.25">
      <c r="A1746">
        <v>1690</v>
      </c>
      <c r="B1746" t="s">
        <v>1408</v>
      </c>
      <c r="C1746" s="2">
        <v>43527</v>
      </c>
      <c r="D1746" s="13">
        <v>41871</v>
      </c>
      <c r="E1746" s="8">
        <f>IF(SalesData[[#This Row],[Ship Date]]&lt;SalesData[[#This Row],[Order Date]], SalesData[[#This Row],[Ship Date]], SalesData[[#This Row],[Order Date]])</f>
        <v>41871</v>
      </c>
      <c r="F1746" s="8">
        <f>IF(SalesData[[#This Row],[Ship Date]]&lt;SalesData[[#This Row],[Order Date]], SalesData[[#This Row],[Order Date]], SalesData[[#This Row],[Ship Date]])</f>
        <v>43527</v>
      </c>
      <c r="G1746" s="11">
        <f>SalesData[[#This Row],[Shipdate fixed]] - SalesData[[#This Row],[Orderdate fixed]]</f>
        <v>1656</v>
      </c>
      <c r="H1746" s="11">
        <f>YEAR(SalesData[[#This Row],[Orderdate fixed]])</f>
        <v>2014</v>
      </c>
      <c r="I1746" s="11" t="str">
        <f>"Q"&amp;ROUNDUP(MONTH(SalesData[[#This Row],[Orderdate fixed]])/3,0)</f>
        <v>Q3</v>
      </c>
      <c r="J1746" s="8" t="str">
        <f>TEXT(SalesData[[#This Row],[Orderdate fixed]],"mmm")</f>
        <v>Aug</v>
      </c>
      <c r="K1746" t="s">
        <v>38</v>
      </c>
      <c r="L1746" t="s">
        <v>1409</v>
      </c>
      <c r="M1746" s="14" t="s">
        <v>1410</v>
      </c>
      <c r="N1746" t="s">
        <v>25</v>
      </c>
      <c r="O1746" t="s">
        <v>26</v>
      </c>
      <c r="P1746" t="s">
        <v>60</v>
      </c>
      <c r="Q1746" t="s">
        <v>61</v>
      </c>
      <c r="R1746" s="5">
        <v>19143</v>
      </c>
      <c r="S1746" t="s">
        <v>62</v>
      </c>
      <c r="T1746" t="s">
        <v>55</v>
      </c>
      <c r="U1746" t="s">
        <v>31</v>
      </c>
      <c r="V1746" t="s">
        <v>44</v>
      </c>
      <c r="W1746" t="s">
        <v>56</v>
      </c>
      <c r="X1746" s="9">
        <v>853.09199999999998</v>
      </c>
      <c r="Y1746">
        <v>6</v>
      </c>
      <c r="Z1746" s="12">
        <v>0.4</v>
      </c>
      <c r="AA1746" s="9">
        <v>-227.49119999999999</v>
      </c>
      <c r="AB1746" t="str">
        <f>IF(AND(SalesData[[#This Row],[Profit]]=0,SalesData[[#This Row],[Sales]]&gt;0),"Zero-Profit Order","OK")</f>
        <v>OK</v>
      </c>
      <c r="AC1746" s="9">
        <f>IFERROR(SalesData[[#This Row],[Profit]]/SalesData[[#This Row],[Sales]],0)</f>
        <v>-0.26666666666666666</v>
      </c>
      <c r="AE1746"/>
    </row>
    <row r="1747" spans="1:31" x14ac:dyDescent="0.25">
      <c r="A1747">
        <v>7975</v>
      </c>
      <c r="B1747" t="s">
        <v>3878</v>
      </c>
      <c r="C1747" s="2">
        <v>43528</v>
      </c>
      <c r="D1747" s="13">
        <v>42236</v>
      </c>
      <c r="E1747" s="8">
        <f>IF(SalesData[[#This Row],[Ship Date]]&lt;SalesData[[#This Row],[Order Date]], SalesData[[#This Row],[Ship Date]], SalesData[[#This Row],[Order Date]])</f>
        <v>42236</v>
      </c>
      <c r="F1747" s="8">
        <f>IF(SalesData[[#This Row],[Ship Date]]&lt;SalesData[[#This Row],[Order Date]], SalesData[[#This Row],[Order Date]], SalesData[[#This Row],[Ship Date]])</f>
        <v>43528</v>
      </c>
      <c r="G1747" s="11">
        <f>SalesData[[#This Row],[Shipdate fixed]] - SalesData[[#This Row],[Orderdate fixed]]</f>
        <v>1292</v>
      </c>
      <c r="H1747" s="11">
        <f>YEAR(SalesData[[#This Row],[Orderdate fixed]])</f>
        <v>2015</v>
      </c>
      <c r="I1747" s="11" t="str">
        <f>"Q"&amp;ROUNDUP(MONTH(SalesData[[#This Row],[Orderdate fixed]])/3,0)</f>
        <v>Q3</v>
      </c>
      <c r="J1747" s="8" t="str">
        <f>TEXT(SalesData[[#This Row],[Orderdate fixed]],"mmm")</f>
        <v>Aug</v>
      </c>
      <c r="K1747" t="s">
        <v>38</v>
      </c>
      <c r="L1747" t="s">
        <v>2598</v>
      </c>
      <c r="M1747" s="14" t="s">
        <v>2599</v>
      </c>
      <c r="N1747" t="s">
        <v>81</v>
      </c>
      <c r="O1747" t="s">
        <v>26</v>
      </c>
      <c r="P1747" t="s">
        <v>60</v>
      </c>
      <c r="Q1747" t="s">
        <v>61</v>
      </c>
      <c r="R1747" s="5">
        <v>19134</v>
      </c>
      <c r="S1747" t="s">
        <v>62</v>
      </c>
      <c r="T1747" t="s">
        <v>1372</v>
      </c>
      <c r="U1747" t="s">
        <v>31</v>
      </c>
      <c r="V1747" t="s">
        <v>53</v>
      </c>
      <c r="W1747" t="s">
        <v>1373</v>
      </c>
      <c r="X1747" s="9">
        <v>254.352</v>
      </c>
      <c r="Y1747">
        <v>3</v>
      </c>
      <c r="Z1747" s="12">
        <v>0.2</v>
      </c>
      <c r="AA1747" s="9">
        <v>0</v>
      </c>
      <c r="AB1747" t="str">
        <f>IF(AND(SalesData[[#This Row],[Profit]]=0,SalesData[[#This Row],[Sales]]&gt;0),"Zero-Profit Order","OK")</f>
        <v>Zero-Profit Order</v>
      </c>
      <c r="AC1747" s="9">
        <f>IFERROR(SalesData[[#This Row],[Profit]]/SalesData[[#This Row],[Sales]],0)</f>
        <v>0</v>
      </c>
      <c r="AE1747"/>
    </row>
    <row r="1748" spans="1:31" x14ac:dyDescent="0.25">
      <c r="A1748">
        <v>9220</v>
      </c>
      <c r="B1748" t="s">
        <v>4194</v>
      </c>
      <c r="C1748" s="2">
        <v>43529</v>
      </c>
      <c r="D1748" s="13">
        <v>42236</v>
      </c>
      <c r="E1748" s="8">
        <f>IF(SalesData[[#This Row],[Ship Date]]&lt;SalesData[[#This Row],[Order Date]], SalesData[[#This Row],[Ship Date]], SalesData[[#This Row],[Order Date]])</f>
        <v>42236</v>
      </c>
      <c r="F1748" s="8">
        <f>IF(SalesData[[#This Row],[Ship Date]]&lt;SalesData[[#This Row],[Order Date]], SalesData[[#This Row],[Order Date]], SalesData[[#This Row],[Ship Date]])</f>
        <v>43529</v>
      </c>
      <c r="G1748" s="11">
        <f>SalesData[[#This Row],[Shipdate fixed]] - SalesData[[#This Row],[Orderdate fixed]]</f>
        <v>1293</v>
      </c>
      <c r="H1748" s="11">
        <f>YEAR(SalesData[[#This Row],[Orderdate fixed]])</f>
        <v>2015</v>
      </c>
      <c r="I1748" s="11" t="str">
        <f>"Q"&amp;ROUNDUP(MONTH(SalesData[[#This Row],[Orderdate fixed]])/3,0)</f>
        <v>Q3</v>
      </c>
      <c r="J1748" s="8" t="str">
        <f>TEXT(SalesData[[#This Row],[Orderdate fixed]],"mmm")</f>
        <v>Aug</v>
      </c>
      <c r="K1748" t="s">
        <v>38</v>
      </c>
      <c r="L1748" t="s">
        <v>1449</v>
      </c>
      <c r="M1748" s="14" t="s">
        <v>1450</v>
      </c>
      <c r="N1748" t="s">
        <v>25</v>
      </c>
      <c r="O1748" t="s">
        <v>26</v>
      </c>
      <c r="P1748" t="s">
        <v>60</v>
      </c>
      <c r="Q1748" t="s">
        <v>61</v>
      </c>
      <c r="R1748" s="5">
        <v>19120</v>
      </c>
      <c r="S1748" t="s">
        <v>62</v>
      </c>
      <c r="T1748" t="s">
        <v>1850</v>
      </c>
      <c r="U1748" t="s">
        <v>31</v>
      </c>
      <c r="V1748" t="s">
        <v>32</v>
      </c>
      <c r="W1748" t="s">
        <v>1851</v>
      </c>
      <c r="X1748" s="9">
        <v>301.47000000000003</v>
      </c>
      <c r="Y1748">
        <v>3</v>
      </c>
      <c r="Z1748" s="12">
        <v>0.5</v>
      </c>
      <c r="AA1748" s="9">
        <v>-204.99959999999999</v>
      </c>
      <c r="AB1748" t="str">
        <f>IF(AND(SalesData[[#This Row],[Profit]]=0,SalesData[[#This Row],[Sales]]&gt;0),"Zero-Profit Order","OK")</f>
        <v>OK</v>
      </c>
      <c r="AC1748" s="9">
        <f>IFERROR(SalesData[[#This Row],[Profit]]/SalesData[[#This Row],[Sales]],0)</f>
        <v>-0.67999999999999994</v>
      </c>
      <c r="AE1748"/>
    </row>
    <row r="1749" spans="1:31" x14ac:dyDescent="0.25">
      <c r="A1749">
        <v>9126</v>
      </c>
      <c r="B1749" t="s">
        <v>4177</v>
      </c>
      <c r="C1749" s="2">
        <v>43536</v>
      </c>
      <c r="D1749" s="13">
        <v>42602</v>
      </c>
      <c r="E1749" s="8">
        <f>IF(SalesData[[#This Row],[Ship Date]]&lt;SalesData[[#This Row],[Order Date]], SalesData[[#This Row],[Ship Date]], SalesData[[#This Row],[Order Date]])</f>
        <v>42602</v>
      </c>
      <c r="F1749" s="8">
        <f>IF(SalesData[[#This Row],[Ship Date]]&lt;SalesData[[#This Row],[Order Date]], SalesData[[#This Row],[Order Date]], SalesData[[#This Row],[Ship Date]])</f>
        <v>43536</v>
      </c>
      <c r="G1749" s="11">
        <f>SalesData[[#This Row],[Shipdate fixed]] - SalesData[[#This Row],[Orderdate fixed]]</f>
        <v>934</v>
      </c>
      <c r="H1749" s="11">
        <f>YEAR(SalesData[[#This Row],[Orderdate fixed]])</f>
        <v>2016</v>
      </c>
      <c r="I1749" s="11" t="str">
        <f>"Q"&amp;ROUNDUP(MONTH(SalesData[[#This Row],[Orderdate fixed]])/3,0)</f>
        <v>Q3</v>
      </c>
      <c r="J1749" s="8" t="str">
        <f>TEXT(SalesData[[#This Row],[Orderdate fixed]],"mmm")</f>
        <v>Aug</v>
      </c>
      <c r="K1749" t="s">
        <v>22</v>
      </c>
      <c r="L1749" t="s">
        <v>3014</v>
      </c>
      <c r="M1749" s="14" t="s">
        <v>3015</v>
      </c>
      <c r="N1749" t="s">
        <v>90</v>
      </c>
      <c r="O1749" t="s">
        <v>26</v>
      </c>
      <c r="P1749" t="s">
        <v>91</v>
      </c>
      <c r="Q1749" t="s">
        <v>83</v>
      </c>
      <c r="R1749" s="5">
        <v>77070</v>
      </c>
      <c r="S1749" t="s">
        <v>84</v>
      </c>
      <c r="T1749" t="s">
        <v>2406</v>
      </c>
      <c r="U1749" t="s">
        <v>31</v>
      </c>
      <c r="V1749" t="s">
        <v>53</v>
      </c>
      <c r="W1749" t="s">
        <v>2407</v>
      </c>
      <c r="X1749" s="9">
        <v>5.3440000000000003</v>
      </c>
      <c r="Y1749">
        <v>4</v>
      </c>
      <c r="Z1749" s="12">
        <v>0.6</v>
      </c>
      <c r="AA1749" s="9">
        <v>-2.1375999999999999</v>
      </c>
      <c r="AB1749" t="str">
        <f>IF(AND(SalesData[[#This Row],[Profit]]=0,SalesData[[#This Row],[Sales]]&gt;0),"Zero-Profit Order","OK")</f>
        <v>OK</v>
      </c>
      <c r="AC1749" s="9">
        <f>IFERROR(SalesData[[#This Row],[Profit]]/SalesData[[#This Row],[Sales]],0)</f>
        <v>-0.39999999999999997</v>
      </c>
      <c r="AE1749"/>
    </row>
    <row r="1750" spans="1:31" x14ac:dyDescent="0.25">
      <c r="A1750">
        <v>9125</v>
      </c>
      <c r="B1750" t="s">
        <v>4177</v>
      </c>
      <c r="C1750" s="2">
        <v>43535</v>
      </c>
      <c r="D1750" s="13">
        <v>42602</v>
      </c>
      <c r="E1750" s="8">
        <f>IF(SalesData[[#This Row],[Ship Date]]&lt;SalesData[[#This Row],[Order Date]], SalesData[[#This Row],[Ship Date]], SalesData[[#This Row],[Order Date]])</f>
        <v>42602</v>
      </c>
      <c r="F1750" s="8">
        <f>IF(SalesData[[#This Row],[Ship Date]]&lt;SalesData[[#This Row],[Order Date]], SalesData[[#This Row],[Order Date]], SalesData[[#This Row],[Ship Date]])</f>
        <v>43535</v>
      </c>
      <c r="G1750" s="11">
        <f>SalesData[[#This Row],[Shipdate fixed]] - SalesData[[#This Row],[Orderdate fixed]]</f>
        <v>933</v>
      </c>
      <c r="H1750" s="11">
        <f>YEAR(SalesData[[#This Row],[Orderdate fixed]])</f>
        <v>2016</v>
      </c>
      <c r="I1750" s="11" t="str">
        <f>"Q"&amp;ROUNDUP(MONTH(SalesData[[#This Row],[Orderdate fixed]])/3,0)</f>
        <v>Q3</v>
      </c>
      <c r="J1750" s="8" t="str">
        <f>TEXT(SalesData[[#This Row],[Orderdate fixed]],"mmm")</f>
        <v>Aug</v>
      </c>
      <c r="K1750" t="s">
        <v>22</v>
      </c>
      <c r="L1750" t="s">
        <v>3014</v>
      </c>
      <c r="M1750" s="14" t="s">
        <v>3015</v>
      </c>
      <c r="N1750" t="s">
        <v>90</v>
      </c>
      <c r="O1750" t="s">
        <v>26</v>
      </c>
      <c r="P1750" t="s">
        <v>91</v>
      </c>
      <c r="Q1750" t="s">
        <v>83</v>
      </c>
      <c r="R1750" s="5">
        <v>77070</v>
      </c>
      <c r="S1750" t="s">
        <v>84</v>
      </c>
      <c r="T1750" t="s">
        <v>908</v>
      </c>
      <c r="U1750" t="s">
        <v>31</v>
      </c>
      <c r="V1750" t="s">
        <v>53</v>
      </c>
      <c r="W1750" t="s">
        <v>298</v>
      </c>
      <c r="X1750" s="9">
        <v>9.5519999999999996</v>
      </c>
      <c r="Y1750">
        <v>3</v>
      </c>
      <c r="Z1750" s="12">
        <v>0.6</v>
      </c>
      <c r="AA1750" s="9">
        <v>-3.8208000000000002</v>
      </c>
      <c r="AB1750" t="str">
        <f>IF(AND(SalesData[[#This Row],[Profit]]=0,SalesData[[#This Row],[Sales]]&gt;0),"Zero-Profit Order","OK")</f>
        <v>OK</v>
      </c>
      <c r="AC1750" s="9">
        <f>IFERROR(SalesData[[#This Row],[Profit]]/SalesData[[#This Row],[Sales]],0)</f>
        <v>-0.4</v>
      </c>
      <c r="AE1750"/>
    </row>
    <row r="1751" spans="1:31" x14ac:dyDescent="0.25">
      <c r="A1751">
        <v>7003</v>
      </c>
      <c r="B1751" t="s">
        <v>3614</v>
      </c>
      <c r="C1751" s="2">
        <v>43541</v>
      </c>
      <c r="D1751" s="13">
        <v>41872</v>
      </c>
      <c r="E1751" s="8">
        <f>IF(SalesData[[#This Row],[Ship Date]]&lt;SalesData[[#This Row],[Order Date]], SalesData[[#This Row],[Ship Date]], SalesData[[#This Row],[Order Date]])</f>
        <v>41872</v>
      </c>
      <c r="F1751" s="8">
        <f>IF(SalesData[[#This Row],[Ship Date]]&lt;SalesData[[#This Row],[Order Date]], SalesData[[#This Row],[Order Date]], SalesData[[#This Row],[Ship Date]])</f>
        <v>43541</v>
      </c>
      <c r="G1751" s="11">
        <f>SalesData[[#This Row],[Shipdate fixed]] - SalesData[[#This Row],[Orderdate fixed]]</f>
        <v>1669</v>
      </c>
      <c r="H1751" s="11">
        <f>YEAR(SalesData[[#This Row],[Orderdate fixed]])</f>
        <v>2014</v>
      </c>
      <c r="I1751" s="11" t="str">
        <f>"Q"&amp;ROUNDUP(MONTH(SalesData[[#This Row],[Orderdate fixed]])/3,0)</f>
        <v>Q3</v>
      </c>
      <c r="J1751" s="8" t="str">
        <f>TEXT(SalesData[[#This Row],[Orderdate fixed]],"mmm")</f>
        <v>Aug</v>
      </c>
      <c r="K1751" t="s">
        <v>22</v>
      </c>
      <c r="L1751" t="s">
        <v>2337</v>
      </c>
      <c r="M1751" s="14" t="s">
        <v>2338</v>
      </c>
      <c r="N1751" t="s">
        <v>81</v>
      </c>
      <c r="O1751" t="s">
        <v>26</v>
      </c>
      <c r="P1751" t="s">
        <v>49</v>
      </c>
      <c r="Q1751" t="s">
        <v>50</v>
      </c>
      <c r="R1751" s="5">
        <v>90045</v>
      </c>
      <c r="S1751" t="s">
        <v>51</v>
      </c>
      <c r="T1751" t="s">
        <v>577</v>
      </c>
      <c r="U1751" t="s">
        <v>31</v>
      </c>
      <c r="V1751" t="s">
        <v>53</v>
      </c>
      <c r="W1751" t="s">
        <v>578</v>
      </c>
      <c r="X1751" s="9">
        <v>289.24</v>
      </c>
      <c r="Y1751">
        <v>7</v>
      </c>
      <c r="Z1751" s="12">
        <v>0</v>
      </c>
      <c r="AA1751" s="9">
        <v>26.031600000000001</v>
      </c>
      <c r="AB1751" t="str">
        <f>IF(AND(SalesData[[#This Row],[Profit]]=0,SalesData[[#This Row],[Sales]]&gt;0),"Zero-Profit Order","OK")</f>
        <v>OK</v>
      </c>
      <c r="AC1751" s="9">
        <f>IFERROR(SalesData[[#This Row],[Profit]]/SalesData[[#This Row],[Sales]],0)</f>
        <v>0.09</v>
      </c>
      <c r="AE1751"/>
    </row>
    <row r="1752" spans="1:31" x14ac:dyDescent="0.25">
      <c r="A1752">
        <v>4491</v>
      </c>
      <c r="B1752" t="s">
        <v>2816</v>
      </c>
      <c r="C1752" s="2">
        <v>43522</v>
      </c>
      <c r="D1752" s="13">
        <v>42968</v>
      </c>
      <c r="E1752" s="8">
        <f>IF(SalesData[[#This Row],[Ship Date]]&lt;SalesData[[#This Row],[Order Date]], SalesData[[#This Row],[Ship Date]], SalesData[[#This Row],[Order Date]])</f>
        <v>42968</v>
      </c>
      <c r="F1752" s="8">
        <f>IF(SalesData[[#This Row],[Ship Date]]&lt;SalesData[[#This Row],[Order Date]], SalesData[[#This Row],[Order Date]], SalesData[[#This Row],[Ship Date]])</f>
        <v>43522</v>
      </c>
      <c r="G1752" s="11">
        <f>SalesData[[#This Row],[Shipdate fixed]] - SalesData[[#This Row],[Orderdate fixed]]</f>
        <v>554</v>
      </c>
      <c r="H1752" s="11">
        <f>YEAR(SalesData[[#This Row],[Orderdate fixed]])</f>
        <v>2017</v>
      </c>
      <c r="I1752" s="11" t="str">
        <f>"Q"&amp;ROUNDUP(MONTH(SalesData[[#This Row],[Orderdate fixed]])/3,0)</f>
        <v>Q3</v>
      </c>
      <c r="J1752" s="8" t="str">
        <f>TEXT(SalesData[[#This Row],[Orderdate fixed]],"mmm")</f>
        <v>Aug</v>
      </c>
      <c r="K1752" t="s">
        <v>38</v>
      </c>
      <c r="L1752" t="s">
        <v>2635</v>
      </c>
      <c r="M1752" s="14" t="s">
        <v>2636</v>
      </c>
      <c r="N1752" t="s">
        <v>25</v>
      </c>
      <c r="O1752" t="s">
        <v>26</v>
      </c>
      <c r="P1752" t="s">
        <v>49</v>
      </c>
      <c r="Q1752" t="s">
        <v>50</v>
      </c>
      <c r="R1752" s="5">
        <v>90032</v>
      </c>
      <c r="S1752" t="s">
        <v>51</v>
      </c>
      <c r="T1752" t="s">
        <v>765</v>
      </c>
      <c r="U1752" t="s">
        <v>31</v>
      </c>
      <c r="V1752" t="s">
        <v>44</v>
      </c>
      <c r="W1752" t="s">
        <v>766</v>
      </c>
      <c r="X1752" s="9">
        <v>418.29599999999999</v>
      </c>
      <c r="Y1752">
        <v>3</v>
      </c>
      <c r="Z1752" s="12">
        <v>0.2</v>
      </c>
      <c r="AA1752" s="9">
        <v>5.2286999999999999</v>
      </c>
      <c r="AB1752" t="str">
        <f>IF(AND(SalesData[[#This Row],[Profit]]=0,SalesData[[#This Row],[Sales]]&gt;0),"Zero-Profit Order","OK")</f>
        <v>OK</v>
      </c>
      <c r="AC1752" s="9">
        <f>IFERROR(SalesData[[#This Row],[Profit]]/SalesData[[#This Row],[Sales]],0)</f>
        <v>1.2500000000000001E-2</v>
      </c>
      <c r="AE1752"/>
    </row>
    <row r="1753" spans="1:31" x14ac:dyDescent="0.25">
      <c r="A1753">
        <v>981</v>
      </c>
      <c r="B1753" t="s">
        <v>926</v>
      </c>
      <c r="C1753" s="2">
        <v>42037</v>
      </c>
      <c r="D1753" s="13">
        <v>42592</v>
      </c>
      <c r="E1753" s="8">
        <f>IF(SalesData[[#This Row],[Ship Date]]&lt;SalesData[[#This Row],[Order Date]], SalesData[[#This Row],[Ship Date]], SalesData[[#This Row],[Order Date]])</f>
        <v>42037</v>
      </c>
      <c r="F1753" s="8">
        <f>IF(SalesData[[#This Row],[Ship Date]]&lt;SalesData[[#This Row],[Order Date]], SalesData[[#This Row],[Order Date]], SalesData[[#This Row],[Ship Date]])</f>
        <v>42592</v>
      </c>
      <c r="G1753" s="11">
        <f>SalesData[[#This Row],[Shipdate fixed]] - SalesData[[#This Row],[Orderdate fixed]]</f>
        <v>555</v>
      </c>
      <c r="H1753" s="11">
        <f>YEAR(SalesData[[#This Row],[Orderdate fixed]])</f>
        <v>2015</v>
      </c>
      <c r="I1753" s="11" t="str">
        <f>"Q"&amp;ROUNDUP(MONTH(SalesData[[#This Row],[Orderdate fixed]])/3,0)</f>
        <v>Q1</v>
      </c>
      <c r="J1753" s="8" t="str">
        <f>TEXT(SalesData[[#This Row],[Orderdate fixed]],"mmm")</f>
        <v>Feb</v>
      </c>
      <c r="K1753" t="s">
        <v>38</v>
      </c>
      <c r="L1753" t="s">
        <v>66</v>
      </c>
      <c r="M1753" s="14" t="s">
        <v>67</v>
      </c>
      <c r="N1753" t="s">
        <v>25</v>
      </c>
      <c r="O1753" t="s">
        <v>26</v>
      </c>
      <c r="P1753" t="s">
        <v>158</v>
      </c>
      <c r="Q1753" t="s">
        <v>109</v>
      </c>
      <c r="R1753" s="5">
        <v>10035</v>
      </c>
      <c r="S1753" t="s">
        <v>62</v>
      </c>
      <c r="T1753" t="s">
        <v>802</v>
      </c>
      <c r="U1753" t="s">
        <v>31</v>
      </c>
      <c r="V1753" t="s">
        <v>35</v>
      </c>
      <c r="W1753" t="s">
        <v>803</v>
      </c>
      <c r="X1753" s="9">
        <v>599.29200000000003</v>
      </c>
      <c r="Y1753">
        <v>6</v>
      </c>
      <c r="Z1753" s="12">
        <v>0.1</v>
      </c>
      <c r="AA1753" s="9">
        <v>93.223200000000006</v>
      </c>
      <c r="AB1753" t="str">
        <f>IF(AND(SalesData[[#This Row],[Profit]]=0,SalesData[[#This Row],[Sales]]&gt;0),"Zero-Profit Order","OK")</f>
        <v>OK</v>
      </c>
      <c r="AC1753" s="9">
        <f>IFERROR(SalesData[[#This Row],[Profit]]/SalesData[[#This Row],[Sales]],0)</f>
        <v>0.15555555555555556</v>
      </c>
      <c r="AE1753"/>
    </row>
    <row r="1754" spans="1:31" x14ac:dyDescent="0.25">
      <c r="A1754">
        <v>8895</v>
      </c>
      <c r="B1754" t="s">
        <v>4117</v>
      </c>
      <c r="C1754" s="2">
        <v>43526</v>
      </c>
      <c r="D1754" s="13">
        <v>42604</v>
      </c>
      <c r="E1754" s="8">
        <f>IF(SalesData[[#This Row],[Ship Date]]&lt;SalesData[[#This Row],[Order Date]], SalesData[[#This Row],[Ship Date]], SalesData[[#This Row],[Order Date]])</f>
        <v>42604</v>
      </c>
      <c r="F1754" s="8">
        <f>IF(SalesData[[#This Row],[Ship Date]]&lt;SalesData[[#This Row],[Order Date]], SalesData[[#This Row],[Order Date]], SalesData[[#This Row],[Ship Date]])</f>
        <v>43526</v>
      </c>
      <c r="G1754" s="11">
        <f>SalesData[[#This Row],[Shipdate fixed]] - SalesData[[#This Row],[Orderdate fixed]]</f>
        <v>922</v>
      </c>
      <c r="H1754" s="11">
        <f>YEAR(SalesData[[#This Row],[Orderdate fixed]])</f>
        <v>2016</v>
      </c>
      <c r="I1754" s="11" t="str">
        <f>"Q"&amp;ROUNDUP(MONTH(SalesData[[#This Row],[Orderdate fixed]])/3,0)</f>
        <v>Q3</v>
      </c>
      <c r="J1754" s="8" t="str">
        <f>TEXT(SalesData[[#This Row],[Orderdate fixed]],"mmm")</f>
        <v>Aug</v>
      </c>
      <c r="K1754" t="s">
        <v>38</v>
      </c>
      <c r="L1754" t="s">
        <v>580</v>
      </c>
      <c r="M1754" s="14" t="s">
        <v>581</v>
      </c>
      <c r="N1754" t="s">
        <v>25</v>
      </c>
      <c r="O1754" t="s">
        <v>26</v>
      </c>
      <c r="P1754" t="s">
        <v>49</v>
      </c>
      <c r="Q1754" t="s">
        <v>50</v>
      </c>
      <c r="R1754" s="5">
        <v>90004</v>
      </c>
      <c r="S1754" t="s">
        <v>51</v>
      </c>
      <c r="T1754" t="s">
        <v>698</v>
      </c>
      <c r="U1754" t="s">
        <v>31</v>
      </c>
      <c r="V1754" t="s">
        <v>53</v>
      </c>
      <c r="W1754" t="s">
        <v>699</v>
      </c>
      <c r="X1754" s="9">
        <v>312.02999999999997</v>
      </c>
      <c r="Y1754">
        <v>3</v>
      </c>
      <c r="Z1754" s="12">
        <v>0</v>
      </c>
      <c r="AA1754" s="9">
        <v>43.684199999999997</v>
      </c>
      <c r="AB1754" t="str">
        <f>IF(AND(SalesData[[#This Row],[Profit]]=0,SalesData[[#This Row],[Sales]]&gt;0),"Zero-Profit Order","OK")</f>
        <v>OK</v>
      </c>
      <c r="AC1754" s="9">
        <f>IFERROR(SalesData[[#This Row],[Profit]]/SalesData[[#This Row],[Sales]],0)</f>
        <v>0.14000000000000001</v>
      </c>
      <c r="AE1754"/>
    </row>
    <row r="1755" spans="1:31" x14ac:dyDescent="0.25">
      <c r="A1755">
        <v>3337</v>
      </c>
      <c r="B1755" t="s">
        <v>2373</v>
      </c>
      <c r="C1755" s="2">
        <v>43552</v>
      </c>
      <c r="D1755" s="13">
        <v>42969</v>
      </c>
      <c r="E1755" s="8">
        <f>IF(SalesData[[#This Row],[Ship Date]]&lt;SalesData[[#This Row],[Order Date]], SalesData[[#This Row],[Ship Date]], SalesData[[#This Row],[Order Date]])</f>
        <v>42969</v>
      </c>
      <c r="F1755" s="8">
        <f>IF(SalesData[[#This Row],[Ship Date]]&lt;SalesData[[#This Row],[Order Date]], SalesData[[#This Row],[Order Date]], SalesData[[#This Row],[Ship Date]])</f>
        <v>43552</v>
      </c>
      <c r="G1755" s="11">
        <f>SalesData[[#This Row],[Shipdate fixed]] - SalesData[[#This Row],[Orderdate fixed]]</f>
        <v>583</v>
      </c>
      <c r="H1755" s="11">
        <f>YEAR(SalesData[[#This Row],[Orderdate fixed]])</f>
        <v>2017</v>
      </c>
      <c r="I1755" s="11" t="str">
        <f>"Q"&amp;ROUNDUP(MONTH(SalesData[[#This Row],[Orderdate fixed]])/3,0)</f>
        <v>Q3</v>
      </c>
      <c r="J1755" s="8" t="str">
        <f>TEXT(SalesData[[#This Row],[Orderdate fixed]],"mmm")</f>
        <v>Aug</v>
      </c>
      <c r="K1755" t="s">
        <v>78</v>
      </c>
      <c r="L1755" t="s">
        <v>2374</v>
      </c>
      <c r="M1755" s="14" t="s">
        <v>2375</v>
      </c>
      <c r="N1755" t="s">
        <v>25</v>
      </c>
      <c r="O1755" t="s">
        <v>26</v>
      </c>
      <c r="P1755" t="s">
        <v>1451</v>
      </c>
      <c r="Q1755" t="s">
        <v>50</v>
      </c>
      <c r="R1755" s="5">
        <v>94601</v>
      </c>
      <c r="S1755" t="s">
        <v>51</v>
      </c>
      <c r="T1755" t="s">
        <v>2376</v>
      </c>
      <c r="U1755" t="s">
        <v>31</v>
      </c>
      <c r="V1755" t="s">
        <v>53</v>
      </c>
      <c r="W1755" t="s">
        <v>2377</v>
      </c>
      <c r="X1755" s="9">
        <v>129.91999999999999</v>
      </c>
      <c r="Y1755">
        <v>4</v>
      </c>
      <c r="Z1755" s="12">
        <v>0</v>
      </c>
      <c r="AA1755" s="9">
        <v>10.393599999999999</v>
      </c>
      <c r="AB1755" t="str">
        <f>IF(AND(SalesData[[#This Row],[Profit]]=0,SalesData[[#This Row],[Sales]]&gt;0),"Zero-Profit Order","OK")</f>
        <v>OK</v>
      </c>
      <c r="AC1755" s="9">
        <f>IFERROR(SalesData[[#This Row],[Profit]]/SalesData[[#This Row],[Sales]],0)</f>
        <v>0.08</v>
      </c>
      <c r="AE1755"/>
    </row>
    <row r="1756" spans="1:31" x14ac:dyDescent="0.25">
      <c r="A1756">
        <v>9789</v>
      </c>
      <c r="B1756" t="s">
        <v>4340</v>
      </c>
      <c r="C1756" s="2">
        <v>43122</v>
      </c>
      <c r="D1756" s="13">
        <v>42739</v>
      </c>
      <c r="E1756" s="8">
        <f>IF(SalesData[[#This Row],[Ship Date]]&lt;SalesData[[#This Row],[Order Date]], SalesData[[#This Row],[Ship Date]], SalesData[[#This Row],[Order Date]])</f>
        <v>42739</v>
      </c>
      <c r="F1756" s="8">
        <f>IF(SalesData[[#This Row],[Ship Date]]&lt;SalesData[[#This Row],[Order Date]], SalesData[[#This Row],[Order Date]], SalesData[[#This Row],[Ship Date]])</f>
        <v>43122</v>
      </c>
      <c r="G1756" s="11">
        <f>SalesData[[#This Row],[Shipdate fixed]] - SalesData[[#This Row],[Orderdate fixed]]</f>
        <v>383</v>
      </c>
      <c r="H1756" s="11">
        <f>YEAR(SalesData[[#This Row],[Orderdate fixed]])</f>
        <v>2017</v>
      </c>
      <c r="I1756" s="11" t="str">
        <f>"Q"&amp;ROUNDUP(MONTH(SalesData[[#This Row],[Orderdate fixed]])/3,0)</f>
        <v>Q1</v>
      </c>
      <c r="J1756" s="8" t="str">
        <f>TEXT(SalesData[[#This Row],[Orderdate fixed]],"mmm")</f>
        <v>Jan</v>
      </c>
      <c r="K1756" t="s">
        <v>38</v>
      </c>
      <c r="L1756" t="s">
        <v>1326</v>
      </c>
      <c r="M1756" s="14" t="s">
        <v>1327</v>
      </c>
      <c r="N1756" t="s">
        <v>25</v>
      </c>
      <c r="O1756" t="s">
        <v>26</v>
      </c>
      <c r="P1756" t="s">
        <v>91</v>
      </c>
      <c r="Q1756" t="s">
        <v>83</v>
      </c>
      <c r="R1756" s="5">
        <v>77070</v>
      </c>
      <c r="S1756" t="s">
        <v>84</v>
      </c>
      <c r="T1756" t="s">
        <v>190</v>
      </c>
      <c r="U1756" t="s">
        <v>31</v>
      </c>
      <c r="V1756" t="s">
        <v>35</v>
      </c>
      <c r="W1756" t="s">
        <v>191</v>
      </c>
      <c r="X1756" s="9">
        <v>600.55799999999999</v>
      </c>
      <c r="Y1756">
        <v>3</v>
      </c>
      <c r="Z1756" s="12">
        <v>0.3</v>
      </c>
      <c r="AA1756" s="9">
        <v>-8.5793999999999997</v>
      </c>
      <c r="AB1756" t="str">
        <f>IF(AND(SalesData[[#This Row],[Profit]]=0,SalesData[[#This Row],[Sales]]&gt;0),"Zero-Profit Order","OK")</f>
        <v>OK</v>
      </c>
      <c r="AC1756" s="9">
        <f>IFERROR(SalesData[[#This Row],[Profit]]/SalesData[[#This Row],[Sales]],0)</f>
        <v>-1.4285714285714285E-2</v>
      </c>
      <c r="AE1756"/>
    </row>
    <row r="1757" spans="1:31" x14ac:dyDescent="0.25">
      <c r="A1757">
        <v>3338</v>
      </c>
      <c r="B1757" t="s">
        <v>2373</v>
      </c>
      <c r="C1757" s="2">
        <v>43553</v>
      </c>
      <c r="D1757" s="13">
        <v>42969</v>
      </c>
      <c r="E1757" s="8">
        <f>IF(SalesData[[#This Row],[Ship Date]]&lt;SalesData[[#This Row],[Order Date]], SalesData[[#This Row],[Ship Date]], SalesData[[#This Row],[Order Date]])</f>
        <v>42969</v>
      </c>
      <c r="F1757" s="8">
        <f>IF(SalesData[[#This Row],[Ship Date]]&lt;SalesData[[#This Row],[Order Date]], SalesData[[#This Row],[Order Date]], SalesData[[#This Row],[Ship Date]])</f>
        <v>43553</v>
      </c>
      <c r="G1757" s="11">
        <f>SalesData[[#This Row],[Shipdate fixed]] - SalesData[[#This Row],[Orderdate fixed]]</f>
        <v>584</v>
      </c>
      <c r="H1757" s="11">
        <f>YEAR(SalesData[[#This Row],[Orderdate fixed]])</f>
        <v>2017</v>
      </c>
      <c r="I1757" s="11" t="str">
        <f>"Q"&amp;ROUNDUP(MONTH(SalesData[[#This Row],[Orderdate fixed]])/3,0)</f>
        <v>Q3</v>
      </c>
      <c r="J1757" s="8" t="str">
        <f>TEXT(SalesData[[#This Row],[Orderdate fixed]],"mmm")</f>
        <v>Aug</v>
      </c>
      <c r="K1757" t="s">
        <v>78</v>
      </c>
      <c r="L1757" t="s">
        <v>2374</v>
      </c>
      <c r="M1757" s="14" t="s">
        <v>2375</v>
      </c>
      <c r="N1757" t="s">
        <v>25</v>
      </c>
      <c r="O1757" t="s">
        <v>26</v>
      </c>
      <c r="P1757" t="s">
        <v>1451</v>
      </c>
      <c r="Q1757" t="s">
        <v>50</v>
      </c>
      <c r="R1757" s="5">
        <v>94601</v>
      </c>
      <c r="S1757" t="s">
        <v>51</v>
      </c>
      <c r="T1757" t="s">
        <v>55</v>
      </c>
      <c r="U1757" t="s">
        <v>31</v>
      </c>
      <c r="V1757" t="s">
        <v>44</v>
      </c>
      <c r="W1757" t="s">
        <v>56</v>
      </c>
      <c r="X1757" s="9">
        <v>568.72799999999995</v>
      </c>
      <c r="Y1757">
        <v>3</v>
      </c>
      <c r="Z1757" s="12">
        <v>0.2</v>
      </c>
      <c r="AA1757" s="9">
        <v>28.436399999999999</v>
      </c>
      <c r="AB1757" t="str">
        <f>IF(AND(SalesData[[#This Row],[Profit]]=0,SalesData[[#This Row],[Sales]]&gt;0),"Zero-Profit Order","OK")</f>
        <v>OK</v>
      </c>
      <c r="AC1757" s="9">
        <f>IFERROR(SalesData[[#This Row],[Profit]]/SalesData[[#This Row],[Sales]],0)</f>
        <v>0.05</v>
      </c>
      <c r="AE1757"/>
    </row>
    <row r="1758" spans="1:31" x14ac:dyDescent="0.25">
      <c r="A1758">
        <v>7244</v>
      </c>
      <c r="B1758" t="s">
        <v>3667</v>
      </c>
      <c r="C1758" s="2">
        <v>43532</v>
      </c>
      <c r="D1758" s="13">
        <v>42969</v>
      </c>
      <c r="E1758" s="8">
        <f>IF(SalesData[[#This Row],[Ship Date]]&lt;SalesData[[#This Row],[Order Date]], SalesData[[#This Row],[Ship Date]], SalesData[[#This Row],[Order Date]])</f>
        <v>42969</v>
      </c>
      <c r="F1758" s="8">
        <f>IF(SalesData[[#This Row],[Ship Date]]&lt;SalesData[[#This Row],[Order Date]], SalesData[[#This Row],[Order Date]], SalesData[[#This Row],[Ship Date]])</f>
        <v>43532</v>
      </c>
      <c r="G1758" s="11">
        <f>SalesData[[#This Row],[Shipdate fixed]] - SalesData[[#This Row],[Orderdate fixed]]</f>
        <v>563</v>
      </c>
      <c r="H1758" s="11">
        <f>YEAR(SalesData[[#This Row],[Orderdate fixed]])</f>
        <v>2017</v>
      </c>
      <c r="I1758" s="11" t="str">
        <f>"Q"&amp;ROUNDUP(MONTH(SalesData[[#This Row],[Orderdate fixed]])/3,0)</f>
        <v>Q3</v>
      </c>
      <c r="J1758" s="8" t="str">
        <f>TEXT(SalesData[[#This Row],[Orderdate fixed]],"mmm")</f>
        <v>Aug</v>
      </c>
      <c r="K1758" t="s">
        <v>22</v>
      </c>
      <c r="L1758" t="s">
        <v>2279</v>
      </c>
      <c r="M1758" s="14" t="s">
        <v>2280</v>
      </c>
      <c r="N1758" t="s">
        <v>25</v>
      </c>
      <c r="O1758" t="s">
        <v>26</v>
      </c>
      <c r="P1758" t="s">
        <v>60</v>
      </c>
      <c r="Q1758" t="s">
        <v>61</v>
      </c>
      <c r="R1758" s="5">
        <v>19134</v>
      </c>
      <c r="S1758" t="s">
        <v>62</v>
      </c>
      <c r="T1758" t="s">
        <v>582</v>
      </c>
      <c r="U1758" t="s">
        <v>31</v>
      </c>
      <c r="V1758" t="s">
        <v>35</v>
      </c>
      <c r="W1758" t="s">
        <v>583</v>
      </c>
      <c r="X1758" s="9">
        <v>4416.174</v>
      </c>
      <c r="Y1758">
        <v>9</v>
      </c>
      <c r="Z1758" s="12">
        <v>0.3</v>
      </c>
      <c r="AA1758" s="9">
        <v>-630.88199999999995</v>
      </c>
      <c r="AB1758" t="str">
        <f>IF(AND(SalesData[[#This Row],[Profit]]=0,SalesData[[#This Row],[Sales]]&gt;0),"Zero-Profit Order","OK")</f>
        <v>OK</v>
      </c>
      <c r="AC1758" s="9">
        <f>IFERROR(SalesData[[#This Row],[Profit]]/SalesData[[#This Row],[Sales]],0)</f>
        <v>-0.14285714285714285</v>
      </c>
      <c r="AE1758"/>
    </row>
    <row r="1759" spans="1:31" x14ac:dyDescent="0.25">
      <c r="A1759">
        <v>778</v>
      </c>
      <c r="B1759" t="s">
        <v>785</v>
      </c>
      <c r="C1759" s="2">
        <v>43545</v>
      </c>
      <c r="D1759" s="13">
        <v>42239</v>
      </c>
      <c r="E1759" s="8">
        <f>IF(SalesData[[#This Row],[Ship Date]]&lt;SalesData[[#This Row],[Order Date]], SalesData[[#This Row],[Ship Date]], SalesData[[#This Row],[Order Date]])</f>
        <v>42239</v>
      </c>
      <c r="F1759" s="8">
        <f>IF(SalesData[[#This Row],[Ship Date]]&lt;SalesData[[#This Row],[Order Date]], SalesData[[#This Row],[Order Date]], SalesData[[#This Row],[Ship Date]])</f>
        <v>43545</v>
      </c>
      <c r="G1759" s="11">
        <f>SalesData[[#This Row],[Shipdate fixed]] - SalesData[[#This Row],[Orderdate fixed]]</f>
        <v>1306</v>
      </c>
      <c r="H1759" s="11">
        <f>YEAR(SalesData[[#This Row],[Orderdate fixed]])</f>
        <v>2015</v>
      </c>
      <c r="I1759" s="11" t="str">
        <f>"Q"&amp;ROUNDUP(MONTH(SalesData[[#This Row],[Orderdate fixed]])/3,0)</f>
        <v>Q3</v>
      </c>
      <c r="J1759" s="8" t="str">
        <f>TEXT(SalesData[[#This Row],[Orderdate fixed]],"mmm")</f>
        <v>Aug</v>
      </c>
      <c r="K1759" t="s">
        <v>78</v>
      </c>
      <c r="L1759" t="s">
        <v>327</v>
      </c>
      <c r="M1759" s="14" t="s">
        <v>328</v>
      </c>
      <c r="N1759" t="s">
        <v>90</v>
      </c>
      <c r="O1759" t="s">
        <v>26</v>
      </c>
      <c r="P1759" t="s">
        <v>310</v>
      </c>
      <c r="Q1759" t="s">
        <v>50</v>
      </c>
      <c r="R1759" s="5">
        <v>94110</v>
      </c>
      <c r="S1759" t="s">
        <v>51</v>
      </c>
      <c r="T1759" t="s">
        <v>786</v>
      </c>
      <c r="U1759" t="s">
        <v>31</v>
      </c>
      <c r="V1759" t="s">
        <v>35</v>
      </c>
      <c r="W1759" t="s">
        <v>787</v>
      </c>
      <c r="X1759" s="9">
        <v>544.00800000000004</v>
      </c>
      <c r="Y1759">
        <v>3</v>
      </c>
      <c r="Z1759" s="12">
        <v>0.2</v>
      </c>
      <c r="AA1759" s="9">
        <v>40.800600000000003</v>
      </c>
      <c r="AB1759" t="str">
        <f>IF(AND(SalesData[[#This Row],[Profit]]=0,SalesData[[#This Row],[Sales]]&gt;0),"Zero-Profit Order","OK")</f>
        <v>OK</v>
      </c>
      <c r="AC1759" s="9">
        <f>IFERROR(SalesData[[#This Row],[Profit]]/SalesData[[#This Row],[Sales]],0)</f>
        <v>7.4999999999999997E-2</v>
      </c>
      <c r="AE1759"/>
    </row>
    <row r="1760" spans="1:31" x14ac:dyDescent="0.25">
      <c r="A1760">
        <v>9023</v>
      </c>
      <c r="B1760" t="s">
        <v>4153</v>
      </c>
      <c r="C1760" s="2">
        <v>43559</v>
      </c>
      <c r="D1760" s="13">
        <v>42605</v>
      </c>
      <c r="E1760" s="8">
        <f>IF(SalesData[[#This Row],[Ship Date]]&lt;SalesData[[#This Row],[Order Date]], SalesData[[#This Row],[Ship Date]], SalesData[[#This Row],[Order Date]])</f>
        <v>42605</v>
      </c>
      <c r="F1760" s="8">
        <f>IF(SalesData[[#This Row],[Ship Date]]&lt;SalesData[[#This Row],[Order Date]], SalesData[[#This Row],[Order Date]], SalesData[[#This Row],[Ship Date]])</f>
        <v>43559</v>
      </c>
      <c r="G1760" s="11">
        <f>SalesData[[#This Row],[Shipdate fixed]] - SalesData[[#This Row],[Orderdate fixed]]</f>
        <v>954</v>
      </c>
      <c r="H1760" s="11">
        <f>YEAR(SalesData[[#This Row],[Orderdate fixed]])</f>
        <v>2016</v>
      </c>
      <c r="I1760" s="11" t="str">
        <f>"Q"&amp;ROUNDUP(MONTH(SalesData[[#This Row],[Orderdate fixed]])/3,0)</f>
        <v>Q3</v>
      </c>
      <c r="J1760" s="8" t="str">
        <f>TEXT(SalesData[[#This Row],[Orderdate fixed]],"mmm")</f>
        <v>Aug</v>
      </c>
      <c r="K1760" t="s">
        <v>78</v>
      </c>
      <c r="L1760" t="s">
        <v>2257</v>
      </c>
      <c r="M1760" s="14" t="s">
        <v>2258</v>
      </c>
      <c r="N1760" t="s">
        <v>90</v>
      </c>
      <c r="O1760" t="s">
        <v>26</v>
      </c>
      <c r="P1760" t="s">
        <v>2324</v>
      </c>
      <c r="Q1760" t="s">
        <v>165</v>
      </c>
      <c r="R1760" s="5">
        <v>80525</v>
      </c>
      <c r="S1760" t="s">
        <v>51</v>
      </c>
      <c r="T1760" t="s">
        <v>621</v>
      </c>
      <c r="U1760" t="s">
        <v>31</v>
      </c>
      <c r="V1760" t="s">
        <v>53</v>
      </c>
      <c r="W1760" t="s">
        <v>622</v>
      </c>
      <c r="X1760" s="9">
        <v>98.328000000000003</v>
      </c>
      <c r="Y1760">
        <v>3</v>
      </c>
      <c r="Z1760" s="12">
        <v>0.2</v>
      </c>
      <c r="AA1760" s="9">
        <v>9.8328000000000007</v>
      </c>
      <c r="AB1760" t="str">
        <f>IF(AND(SalesData[[#This Row],[Profit]]=0,SalesData[[#This Row],[Sales]]&gt;0),"Zero-Profit Order","OK")</f>
        <v>OK</v>
      </c>
      <c r="AC1760" s="9">
        <f>IFERROR(SalesData[[#This Row],[Profit]]/SalesData[[#This Row],[Sales]],0)</f>
        <v>0.1</v>
      </c>
      <c r="AE1760"/>
    </row>
    <row r="1761" spans="1:31" x14ac:dyDescent="0.25">
      <c r="A1761">
        <v>5630</v>
      </c>
      <c r="B1761" t="s">
        <v>3199</v>
      </c>
      <c r="C1761" s="2">
        <v>43549</v>
      </c>
      <c r="D1761" s="13">
        <v>42605</v>
      </c>
      <c r="E1761" s="8">
        <f>IF(SalesData[[#This Row],[Ship Date]]&lt;SalesData[[#This Row],[Order Date]], SalesData[[#This Row],[Ship Date]], SalesData[[#This Row],[Order Date]])</f>
        <v>42605</v>
      </c>
      <c r="F1761" s="8">
        <f>IF(SalesData[[#This Row],[Ship Date]]&lt;SalesData[[#This Row],[Order Date]], SalesData[[#This Row],[Order Date]], SalesData[[#This Row],[Ship Date]])</f>
        <v>43549</v>
      </c>
      <c r="G1761" s="11">
        <f>SalesData[[#This Row],[Shipdate fixed]] - SalesData[[#This Row],[Orderdate fixed]]</f>
        <v>944</v>
      </c>
      <c r="H1761" s="11">
        <f>YEAR(SalesData[[#This Row],[Orderdate fixed]])</f>
        <v>2016</v>
      </c>
      <c r="I1761" s="11" t="str">
        <f>"Q"&amp;ROUNDUP(MONTH(SalesData[[#This Row],[Orderdate fixed]])/3,0)</f>
        <v>Q3</v>
      </c>
      <c r="J1761" s="8" t="str">
        <f>TEXT(SalesData[[#This Row],[Orderdate fixed]],"mmm")</f>
        <v>Aug</v>
      </c>
      <c r="K1761" t="s">
        <v>22</v>
      </c>
      <c r="L1761" t="s">
        <v>652</v>
      </c>
      <c r="M1761" s="14" t="s">
        <v>653</v>
      </c>
      <c r="N1761" t="s">
        <v>90</v>
      </c>
      <c r="O1761" t="s">
        <v>26</v>
      </c>
      <c r="P1761" t="s">
        <v>60</v>
      </c>
      <c r="Q1761" t="s">
        <v>61</v>
      </c>
      <c r="R1761" s="5">
        <v>19143</v>
      </c>
      <c r="S1761" t="s">
        <v>62</v>
      </c>
      <c r="T1761" t="s">
        <v>1265</v>
      </c>
      <c r="U1761" t="s">
        <v>31</v>
      </c>
      <c r="V1761" t="s">
        <v>44</v>
      </c>
      <c r="W1761" t="s">
        <v>1266</v>
      </c>
      <c r="X1761" s="9">
        <v>815.29200000000003</v>
      </c>
      <c r="Y1761">
        <v>9</v>
      </c>
      <c r="Z1761" s="12">
        <v>0.4</v>
      </c>
      <c r="AA1761" s="9">
        <v>-339.70499999999998</v>
      </c>
      <c r="AB1761" t="str">
        <f>IF(AND(SalesData[[#This Row],[Profit]]=0,SalesData[[#This Row],[Sales]]&gt;0),"Zero-Profit Order","OK")</f>
        <v>OK</v>
      </c>
      <c r="AC1761" s="9">
        <f>IFERROR(SalesData[[#This Row],[Profit]]/SalesData[[#This Row],[Sales]],0)</f>
        <v>-0.41666666666666663</v>
      </c>
      <c r="AE1761"/>
    </row>
    <row r="1762" spans="1:31" x14ac:dyDescent="0.25">
      <c r="A1762">
        <v>3716</v>
      </c>
      <c r="B1762" t="s">
        <v>2519</v>
      </c>
      <c r="C1762" s="2">
        <v>41745</v>
      </c>
      <c r="D1762" s="13">
        <v>41924</v>
      </c>
      <c r="E1762" s="8">
        <f>IF(SalesData[[#This Row],[Ship Date]]&lt;SalesData[[#This Row],[Order Date]], SalesData[[#This Row],[Ship Date]], SalesData[[#This Row],[Order Date]])</f>
        <v>41745</v>
      </c>
      <c r="F1762" s="8">
        <f>IF(SalesData[[#This Row],[Ship Date]]&lt;SalesData[[#This Row],[Order Date]], SalesData[[#This Row],[Order Date]], SalesData[[#This Row],[Ship Date]])</f>
        <v>41924</v>
      </c>
      <c r="G1762" s="11">
        <f>SalesData[[#This Row],[Shipdate fixed]] - SalesData[[#This Row],[Orderdate fixed]]</f>
        <v>179</v>
      </c>
      <c r="H1762" s="11">
        <f>YEAR(SalesData[[#This Row],[Orderdate fixed]])</f>
        <v>2014</v>
      </c>
      <c r="I1762" s="11" t="str">
        <f>"Q"&amp;ROUNDUP(MONTH(SalesData[[#This Row],[Orderdate fixed]])/3,0)</f>
        <v>Q2</v>
      </c>
      <c r="J1762" s="8" t="str">
        <f>TEXT(SalesData[[#This Row],[Orderdate fixed]],"mmm")</f>
        <v>Apr</v>
      </c>
      <c r="K1762" t="s">
        <v>22</v>
      </c>
      <c r="L1762" t="s">
        <v>1787</v>
      </c>
      <c r="M1762" s="14" t="s">
        <v>1788</v>
      </c>
      <c r="N1762" t="s">
        <v>25</v>
      </c>
      <c r="O1762" t="s">
        <v>26</v>
      </c>
      <c r="P1762" t="s">
        <v>951</v>
      </c>
      <c r="Q1762" t="s">
        <v>177</v>
      </c>
      <c r="R1762" s="5">
        <v>98502</v>
      </c>
      <c r="S1762" t="s">
        <v>51</v>
      </c>
      <c r="T1762" t="s">
        <v>376</v>
      </c>
      <c r="U1762" t="s">
        <v>31</v>
      </c>
      <c r="V1762" t="s">
        <v>35</v>
      </c>
      <c r="W1762" t="s">
        <v>377</v>
      </c>
      <c r="X1762" s="9">
        <v>603.91999999999996</v>
      </c>
      <c r="Y1762">
        <v>5</v>
      </c>
      <c r="Z1762" s="12">
        <v>0.2</v>
      </c>
      <c r="AA1762" s="9">
        <v>45.293999999999997</v>
      </c>
      <c r="AB1762" t="str">
        <f>IF(AND(SalesData[[#This Row],[Profit]]=0,SalesData[[#This Row],[Sales]]&gt;0),"Zero-Profit Order","OK")</f>
        <v>OK</v>
      </c>
      <c r="AC1762" s="9">
        <f>IFERROR(SalesData[[#This Row],[Profit]]/SalesData[[#This Row],[Sales]],0)</f>
        <v>7.4999999999999997E-2</v>
      </c>
      <c r="AE1762"/>
    </row>
    <row r="1763" spans="1:31" x14ac:dyDescent="0.25">
      <c r="A1763">
        <v>3313</v>
      </c>
      <c r="B1763" t="s">
        <v>2355</v>
      </c>
      <c r="C1763" s="2">
        <v>43743</v>
      </c>
      <c r="D1763" s="13">
        <v>41649</v>
      </c>
      <c r="E1763" s="8">
        <f>IF(SalesData[[#This Row],[Ship Date]]&lt;SalesData[[#This Row],[Order Date]], SalesData[[#This Row],[Ship Date]], SalesData[[#This Row],[Order Date]])</f>
        <v>41649</v>
      </c>
      <c r="F1763" s="8">
        <f>IF(SalesData[[#This Row],[Ship Date]]&lt;SalesData[[#This Row],[Order Date]], SalesData[[#This Row],[Order Date]], SalesData[[#This Row],[Ship Date]])</f>
        <v>43743</v>
      </c>
      <c r="G1763" s="11">
        <f>SalesData[[#This Row],[Shipdate fixed]] - SalesData[[#This Row],[Orderdate fixed]]</f>
        <v>2094</v>
      </c>
      <c r="H1763" s="11">
        <f>YEAR(SalesData[[#This Row],[Orderdate fixed]])</f>
        <v>2014</v>
      </c>
      <c r="I1763" s="11" t="str">
        <f>"Q"&amp;ROUNDUP(MONTH(SalesData[[#This Row],[Orderdate fixed]])/3,0)</f>
        <v>Q1</v>
      </c>
      <c r="J1763" s="8" t="str">
        <f>TEXT(SalesData[[#This Row],[Orderdate fixed]],"mmm")</f>
        <v>Jan</v>
      </c>
      <c r="K1763" t="s">
        <v>38</v>
      </c>
      <c r="L1763" t="s">
        <v>2356</v>
      </c>
      <c r="M1763" s="14" t="s">
        <v>2357</v>
      </c>
      <c r="N1763" t="s">
        <v>25</v>
      </c>
      <c r="O1763" t="s">
        <v>26</v>
      </c>
      <c r="P1763" t="s">
        <v>620</v>
      </c>
      <c r="Q1763" t="s">
        <v>50</v>
      </c>
      <c r="R1763" s="5">
        <v>92037</v>
      </c>
      <c r="S1763" t="s">
        <v>51</v>
      </c>
      <c r="T1763" t="s">
        <v>376</v>
      </c>
      <c r="U1763" t="s">
        <v>31</v>
      </c>
      <c r="V1763" t="s">
        <v>35</v>
      </c>
      <c r="W1763" t="s">
        <v>377</v>
      </c>
      <c r="X1763" s="9">
        <v>603.91999999999996</v>
      </c>
      <c r="Y1763">
        <v>5</v>
      </c>
      <c r="Z1763" s="12">
        <v>0.2</v>
      </c>
      <c r="AA1763" s="9">
        <v>45.293999999999997</v>
      </c>
      <c r="AB1763" t="str">
        <f>IF(AND(SalesData[[#This Row],[Profit]]=0,SalesData[[#This Row],[Sales]]&gt;0),"Zero-Profit Order","OK")</f>
        <v>OK</v>
      </c>
      <c r="AC1763" s="9">
        <f>IFERROR(SalesData[[#This Row],[Profit]]/SalesData[[#This Row],[Sales]],0)</f>
        <v>7.4999999999999997E-2</v>
      </c>
      <c r="AE1763"/>
    </row>
    <row r="1764" spans="1:31" x14ac:dyDescent="0.25">
      <c r="A1764">
        <v>618</v>
      </c>
      <c r="B1764" t="s">
        <v>626</v>
      </c>
      <c r="C1764" s="2">
        <v>43538</v>
      </c>
      <c r="D1764" s="13">
        <v>42970</v>
      </c>
      <c r="E1764" s="8">
        <f>IF(SalesData[[#This Row],[Ship Date]]&lt;SalesData[[#This Row],[Order Date]], SalesData[[#This Row],[Ship Date]], SalesData[[#This Row],[Order Date]])</f>
        <v>42970</v>
      </c>
      <c r="F1764" s="8">
        <f>IF(SalesData[[#This Row],[Ship Date]]&lt;SalesData[[#This Row],[Order Date]], SalesData[[#This Row],[Order Date]], SalesData[[#This Row],[Ship Date]])</f>
        <v>43538</v>
      </c>
      <c r="G1764" s="11">
        <f>SalesData[[#This Row],[Shipdate fixed]] - SalesData[[#This Row],[Orderdate fixed]]</f>
        <v>568</v>
      </c>
      <c r="H1764" s="11">
        <f>YEAR(SalesData[[#This Row],[Orderdate fixed]])</f>
        <v>2017</v>
      </c>
      <c r="I1764" s="11" t="str">
        <f>"Q"&amp;ROUNDUP(MONTH(SalesData[[#This Row],[Orderdate fixed]])/3,0)</f>
        <v>Q3</v>
      </c>
      <c r="J1764" s="8" t="str">
        <f>TEXT(SalesData[[#This Row],[Orderdate fixed]],"mmm")</f>
        <v>Aug</v>
      </c>
      <c r="K1764" t="s">
        <v>22</v>
      </c>
      <c r="L1764" t="s">
        <v>627</v>
      </c>
      <c r="M1764" s="14" t="s">
        <v>628</v>
      </c>
      <c r="N1764" t="s">
        <v>81</v>
      </c>
      <c r="O1764" t="s">
        <v>26</v>
      </c>
      <c r="P1764" t="s">
        <v>158</v>
      </c>
      <c r="Q1764" t="s">
        <v>109</v>
      </c>
      <c r="R1764" s="5">
        <v>10011</v>
      </c>
      <c r="S1764" t="s">
        <v>62</v>
      </c>
      <c r="T1764" t="s">
        <v>631</v>
      </c>
      <c r="U1764" t="s">
        <v>31</v>
      </c>
      <c r="V1764" t="s">
        <v>53</v>
      </c>
      <c r="W1764" t="s">
        <v>632</v>
      </c>
      <c r="X1764" s="9">
        <v>9.94</v>
      </c>
      <c r="Y1764">
        <v>2</v>
      </c>
      <c r="Z1764" s="12">
        <v>0</v>
      </c>
      <c r="AA1764" s="9">
        <v>3.0813999999999999</v>
      </c>
      <c r="AB1764" t="str">
        <f>IF(AND(SalesData[[#This Row],[Profit]]=0,SalesData[[#This Row],[Sales]]&gt;0),"Zero-Profit Order","OK")</f>
        <v>OK</v>
      </c>
      <c r="AC1764" s="9">
        <f>IFERROR(SalesData[[#This Row],[Profit]]/SalesData[[#This Row],[Sales]],0)</f>
        <v>0.31</v>
      </c>
      <c r="AE1764"/>
    </row>
    <row r="1765" spans="1:31" x14ac:dyDescent="0.25">
      <c r="A1765">
        <v>617</v>
      </c>
      <c r="B1765" t="s">
        <v>626</v>
      </c>
      <c r="C1765" s="2">
        <v>43537</v>
      </c>
      <c r="D1765" s="13">
        <v>42970</v>
      </c>
      <c r="E1765" s="8">
        <f>IF(SalesData[[#This Row],[Ship Date]]&lt;SalesData[[#This Row],[Order Date]], SalesData[[#This Row],[Ship Date]], SalesData[[#This Row],[Order Date]])</f>
        <v>42970</v>
      </c>
      <c r="F1765" s="8">
        <f>IF(SalesData[[#This Row],[Ship Date]]&lt;SalesData[[#This Row],[Order Date]], SalesData[[#This Row],[Order Date]], SalesData[[#This Row],[Ship Date]])</f>
        <v>43537</v>
      </c>
      <c r="G1765" s="11">
        <f>SalesData[[#This Row],[Shipdate fixed]] - SalesData[[#This Row],[Orderdate fixed]]</f>
        <v>567</v>
      </c>
      <c r="H1765" s="11">
        <f>YEAR(SalesData[[#This Row],[Orderdate fixed]])</f>
        <v>2017</v>
      </c>
      <c r="I1765" s="11" t="str">
        <f>"Q"&amp;ROUNDUP(MONTH(SalesData[[#This Row],[Orderdate fixed]])/3,0)</f>
        <v>Q3</v>
      </c>
      <c r="J1765" s="8" t="str">
        <f>TEXT(SalesData[[#This Row],[Orderdate fixed]],"mmm")</f>
        <v>Aug</v>
      </c>
      <c r="K1765" t="s">
        <v>22</v>
      </c>
      <c r="L1765" t="s">
        <v>627</v>
      </c>
      <c r="M1765" s="14" t="s">
        <v>628</v>
      </c>
      <c r="N1765" t="s">
        <v>81</v>
      </c>
      <c r="O1765" t="s">
        <v>26</v>
      </c>
      <c r="P1765" t="s">
        <v>158</v>
      </c>
      <c r="Q1765" t="s">
        <v>109</v>
      </c>
      <c r="R1765" s="5">
        <v>10011</v>
      </c>
      <c r="S1765" t="s">
        <v>62</v>
      </c>
      <c r="T1765" t="s">
        <v>629</v>
      </c>
      <c r="U1765" t="s">
        <v>31</v>
      </c>
      <c r="V1765" t="s">
        <v>53</v>
      </c>
      <c r="W1765" t="s">
        <v>630</v>
      </c>
      <c r="X1765" s="9">
        <v>40.479999999999997</v>
      </c>
      <c r="Y1765">
        <v>2</v>
      </c>
      <c r="Z1765" s="12">
        <v>0</v>
      </c>
      <c r="AA1765" s="9">
        <v>15.7872</v>
      </c>
      <c r="AB1765" t="str">
        <f>IF(AND(SalesData[[#This Row],[Profit]]=0,SalesData[[#This Row],[Sales]]&gt;0),"Zero-Profit Order","OK")</f>
        <v>OK</v>
      </c>
      <c r="AC1765" s="9">
        <f>IFERROR(SalesData[[#This Row],[Profit]]/SalesData[[#This Row],[Sales]],0)</f>
        <v>0.39</v>
      </c>
      <c r="AE1765"/>
    </row>
    <row r="1766" spans="1:31" x14ac:dyDescent="0.25">
      <c r="A1766">
        <v>7682</v>
      </c>
      <c r="B1766" t="s">
        <v>3808</v>
      </c>
      <c r="C1766" s="2">
        <v>43021</v>
      </c>
      <c r="D1766" s="13">
        <v>42186</v>
      </c>
      <c r="E1766" s="8">
        <f>IF(SalesData[[#This Row],[Ship Date]]&lt;SalesData[[#This Row],[Order Date]], SalesData[[#This Row],[Ship Date]], SalesData[[#This Row],[Order Date]])</f>
        <v>42186</v>
      </c>
      <c r="F1766" s="8">
        <f>IF(SalesData[[#This Row],[Ship Date]]&lt;SalesData[[#This Row],[Order Date]], SalesData[[#This Row],[Order Date]], SalesData[[#This Row],[Ship Date]])</f>
        <v>43021</v>
      </c>
      <c r="G1766" s="11">
        <f>SalesData[[#This Row],[Shipdate fixed]] - SalesData[[#This Row],[Orderdate fixed]]</f>
        <v>835</v>
      </c>
      <c r="H1766" s="11">
        <f>YEAR(SalesData[[#This Row],[Orderdate fixed]])</f>
        <v>2015</v>
      </c>
      <c r="I1766" s="11" t="str">
        <f>"Q"&amp;ROUNDUP(MONTH(SalesData[[#This Row],[Orderdate fixed]])/3,0)</f>
        <v>Q3</v>
      </c>
      <c r="J1766" s="8" t="str">
        <f>TEXT(SalesData[[#This Row],[Orderdate fixed]],"mmm")</f>
        <v>Jul</v>
      </c>
      <c r="K1766" t="s">
        <v>38</v>
      </c>
      <c r="L1766" t="s">
        <v>2276</v>
      </c>
      <c r="M1766" s="14" t="s">
        <v>2277</v>
      </c>
      <c r="N1766" t="s">
        <v>90</v>
      </c>
      <c r="O1766" t="s">
        <v>26</v>
      </c>
      <c r="P1766" t="s">
        <v>1625</v>
      </c>
      <c r="Q1766" t="s">
        <v>1626</v>
      </c>
      <c r="R1766" s="5">
        <v>2908</v>
      </c>
      <c r="S1766" t="s">
        <v>62</v>
      </c>
      <c r="T1766" t="s">
        <v>94</v>
      </c>
      <c r="U1766" t="s">
        <v>31</v>
      </c>
      <c r="V1766" t="s">
        <v>35</v>
      </c>
      <c r="W1766" t="s">
        <v>95</v>
      </c>
      <c r="X1766" s="9">
        <v>605.88</v>
      </c>
      <c r="Y1766">
        <v>6</v>
      </c>
      <c r="Z1766" s="12">
        <v>0</v>
      </c>
      <c r="AA1766" s="9">
        <v>151.47</v>
      </c>
      <c r="AB1766" t="str">
        <f>IF(AND(SalesData[[#This Row],[Profit]]=0,SalesData[[#This Row],[Sales]]&gt;0),"Zero-Profit Order","OK")</f>
        <v>OK</v>
      </c>
      <c r="AC1766" s="9">
        <f>IFERROR(SalesData[[#This Row],[Profit]]/SalesData[[#This Row],[Sales]],0)</f>
        <v>0.25</v>
      </c>
      <c r="AE1766"/>
    </row>
    <row r="1767" spans="1:31" x14ac:dyDescent="0.25">
      <c r="A1767">
        <v>621</v>
      </c>
      <c r="B1767" t="s">
        <v>626</v>
      </c>
      <c r="C1767" s="2">
        <v>43539</v>
      </c>
      <c r="D1767" s="13">
        <v>42970</v>
      </c>
      <c r="E1767" s="8">
        <f>IF(SalesData[[#This Row],[Ship Date]]&lt;SalesData[[#This Row],[Order Date]], SalesData[[#This Row],[Ship Date]], SalesData[[#This Row],[Order Date]])</f>
        <v>42970</v>
      </c>
      <c r="F1767" s="8">
        <f>IF(SalesData[[#This Row],[Ship Date]]&lt;SalesData[[#This Row],[Order Date]], SalesData[[#This Row],[Order Date]], SalesData[[#This Row],[Ship Date]])</f>
        <v>43539</v>
      </c>
      <c r="G1767" s="11">
        <f>SalesData[[#This Row],[Shipdate fixed]] - SalesData[[#This Row],[Orderdate fixed]]</f>
        <v>569</v>
      </c>
      <c r="H1767" s="11">
        <f>YEAR(SalesData[[#This Row],[Orderdate fixed]])</f>
        <v>2017</v>
      </c>
      <c r="I1767" s="11" t="str">
        <f>"Q"&amp;ROUNDUP(MONTH(SalesData[[#This Row],[Orderdate fixed]])/3,0)</f>
        <v>Q3</v>
      </c>
      <c r="J1767" s="8" t="str">
        <f>TEXT(SalesData[[#This Row],[Orderdate fixed]],"mmm")</f>
        <v>Aug</v>
      </c>
      <c r="K1767" t="s">
        <v>22</v>
      </c>
      <c r="L1767" t="s">
        <v>627</v>
      </c>
      <c r="M1767" s="14" t="s">
        <v>628</v>
      </c>
      <c r="N1767" t="s">
        <v>81</v>
      </c>
      <c r="O1767" t="s">
        <v>26</v>
      </c>
      <c r="P1767" t="s">
        <v>158</v>
      </c>
      <c r="Q1767" t="s">
        <v>109</v>
      </c>
      <c r="R1767" s="5">
        <v>10011</v>
      </c>
      <c r="S1767" t="s">
        <v>62</v>
      </c>
      <c r="T1767" t="s">
        <v>216</v>
      </c>
      <c r="U1767" t="s">
        <v>31</v>
      </c>
      <c r="V1767" t="s">
        <v>53</v>
      </c>
      <c r="W1767" t="s">
        <v>217</v>
      </c>
      <c r="X1767" s="9">
        <v>88.02</v>
      </c>
      <c r="Y1767">
        <v>3</v>
      </c>
      <c r="Z1767" s="12">
        <v>0</v>
      </c>
      <c r="AA1767" s="9">
        <v>27.286200000000001</v>
      </c>
      <c r="AB1767" t="str">
        <f>IF(AND(SalesData[[#This Row],[Profit]]=0,SalesData[[#This Row],[Sales]]&gt;0),"Zero-Profit Order","OK")</f>
        <v>OK</v>
      </c>
      <c r="AC1767" s="9">
        <f>IFERROR(SalesData[[#This Row],[Profit]]/SalesData[[#This Row],[Sales]],0)</f>
        <v>0.31</v>
      </c>
      <c r="AE1767"/>
    </row>
    <row r="1768" spans="1:31" x14ac:dyDescent="0.25">
      <c r="A1768">
        <v>5235</v>
      </c>
      <c r="B1768" t="s">
        <v>3072</v>
      </c>
      <c r="C1768" s="2">
        <v>43560</v>
      </c>
      <c r="D1768" s="13">
        <v>42970</v>
      </c>
      <c r="E1768" s="8">
        <f>IF(SalesData[[#This Row],[Ship Date]]&lt;SalesData[[#This Row],[Order Date]], SalesData[[#This Row],[Ship Date]], SalesData[[#This Row],[Order Date]])</f>
        <v>42970</v>
      </c>
      <c r="F1768" s="8">
        <f>IF(SalesData[[#This Row],[Ship Date]]&lt;SalesData[[#This Row],[Order Date]], SalesData[[#This Row],[Order Date]], SalesData[[#This Row],[Ship Date]])</f>
        <v>43560</v>
      </c>
      <c r="G1768" s="11">
        <f>SalesData[[#This Row],[Shipdate fixed]] - SalesData[[#This Row],[Orderdate fixed]]</f>
        <v>590</v>
      </c>
      <c r="H1768" s="11">
        <f>YEAR(SalesData[[#This Row],[Orderdate fixed]])</f>
        <v>2017</v>
      </c>
      <c r="I1768" s="11" t="str">
        <f>"Q"&amp;ROUNDUP(MONTH(SalesData[[#This Row],[Orderdate fixed]])/3,0)</f>
        <v>Q3</v>
      </c>
      <c r="J1768" s="8" t="str">
        <f>TEXT(SalesData[[#This Row],[Orderdate fixed]],"mmm")</f>
        <v>Aug</v>
      </c>
      <c r="K1768" t="s">
        <v>78</v>
      </c>
      <c r="L1768" t="s">
        <v>3073</v>
      </c>
      <c r="M1768" s="14" t="s">
        <v>3074</v>
      </c>
      <c r="N1768" t="s">
        <v>25</v>
      </c>
      <c r="O1768" t="s">
        <v>26</v>
      </c>
      <c r="P1768" t="s">
        <v>310</v>
      </c>
      <c r="Q1768" t="s">
        <v>50</v>
      </c>
      <c r="R1768" s="5">
        <v>94110</v>
      </c>
      <c r="S1768" t="s">
        <v>51</v>
      </c>
      <c r="T1768" t="s">
        <v>178</v>
      </c>
      <c r="U1768" t="s">
        <v>31</v>
      </c>
      <c r="V1768" t="s">
        <v>44</v>
      </c>
      <c r="W1768" t="s">
        <v>179</v>
      </c>
      <c r="X1768" s="9">
        <v>210.00800000000001</v>
      </c>
      <c r="Y1768">
        <v>1</v>
      </c>
      <c r="Z1768" s="12">
        <v>0.2</v>
      </c>
      <c r="AA1768" s="9">
        <v>2.6251000000000002</v>
      </c>
      <c r="AB1768" t="str">
        <f>IF(AND(SalesData[[#This Row],[Profit]]=0,SalesData[[#This Row],[Sales]]&gt;0),"Zero-Profit Order","OK")</f>
        <v>OK</v>
      </c>
      <c r="AC1768" s="9">
        <f>IFERROR(SalesData[[#This Row],[Profit]]/SalesData[[#This Row],[Sales]],0)</f>
        <v>1.2500000000000001E-2</v>
      </c>
      <c r="AE1768"/>
    </row>
    <row r="1769" spans="1:31" x14ac:dyDescent="0.25">
      <c r="A1769">
        <v>425</v>
      </c>
      <c r="B1769" t="s">
        <v>455</v>
      </c>
      <c r="C1769" s="2">
        <v>43554</v>
      </c>
      <c r="D1769" s="13">
        <v>42970</v>
      </c>
      <c r="E1769" s="8">
        <f>IF(SalesData[[#This Row],[Ship Date]]&lt;SalesData[[#This Row],[Order Date]], SalesData[[#This Row],[Ship Date]], SalesData[[#This Row],[Order Date]])</f>
        <v>42970</v>
      </c>
      <c r="F1769" s="8">
        <f>IF(SalesData[[#This Row],[Ship Date]]&lt;SalesData[[#This Row],[Order Date]], SalesData[[#This Row],[Order Date]], SalesData[[#This Row],[Ship Date]])</f>
        <v>43554</v>
      </c>
      <c r="G1769" s="11">
        <f>SalesData[[#This Row],[Shipdate fixed]] - SalesData[[#This Row],[Orderdate fixed]]</f>
        <v>584</v>
      </c>
      <c r="H1769" s="11">
        <f>YEAR(SalesData[[#This Row],[Orderdate fixed]])</f>
        <v>2017</v>
      </c>
      <c r="I1769" s="11" t="str">
        <f>"Q"&amp;ROUNDUP(MONTH(SalesData[[#This Row],[Orderdate fixed]])/3,0)</f>
        <v>Q3</v>
      </c>
      <c r="J1769" s="8" t="str">
        <f>TEXT(SalesData[[#This Row],[Orderdate fixed]],"mmm")</f>
        <v>Aug</v>
      </c>
      <c r="K1769" t="s">
        <v>22</v>
      </c>
      <c r="L1769" t="s">
        <v>456</v>
      </c>
      <c r="M1769" s="14" t="s">
        <v>457</v>
      </c>
      <c r="N1769" t="s">
        <v>25</v>
      </c>
      <c r="O1769" t="s">
        <v>26</v>
      </c>
      <c r="P1769" t="s">
        <v>458</v>
      </c>
      <c r="Q1769" t="s">
        <v>459</v>
      </c>
      <c r="R1769" s="5">
        <v>39212</v>
      </c>
      <c r="S1769" t="s">
        <v>29</v>
      </c>
      <c r="T1769" t="s">
        <v>460</v>
      </c>
      <c r="U1769" t="s">
        <v>31</v>
      </c>
      <c r="V1769" t="s">
        <v>35</v>
      </c>
      <c r="W1769" t="s">
        <v>461</v>
      </c>
      <c r="X1769" s="9">
        <v>866.4</v>
      </c>
      <c r="Y1769">
        <v>4</v>
      </c>
      <c r="Z1769" s="12">
        <v>0</v>
      </c>
      <c r="AA1769" s="9">
        <v>225.26400000000001</v>
      </c>
      <c r="AB1769" t="str">
        <f>IF(AND(SalesData[[#This Row],[Profit]]=0,SalesData[[#This Row],[Sales]]&gt;0),"Zero-Profit Order","OK")</f>
        <v>OK</v>
      </c>
      <c r="AC1769" s="9">
        <f>IFERROR(SalesData[[#This Row],[Profit]]/SalesData[[#This Row],[Sales]],0)</f>
        <v>0.26</v>
      </c>
      <c r="AE1769"/>
    </row>
    <row r="1770" spans="1:31" x14ac:dyDescent="0.25">
      <c r="A1770">
        <v>7188</v>
      </c>
      <c r="B1770" t="s">
        <v>3650</v>
      </c>
      <c r="C1770" s="2">
        <v>43534</v>
      </c>
      <c r="D1770" s="13">
        <v>42971</v>
      </c>
      <c r="E1770" s="8">
        <f>IF(SalesData[[#This Row],[Ship Date]]&lt;SalesData[[#This Row],[Order Date]], SalesData[[#This Row],[Ship Date]], SalesData[[#This Row],[Order Date]])</f>
        <v>42971</v>
      </c>
      <c r="F1770" s="8">
        <f>IF(SalesData[[#This Row],[Ship Date]]&lt;SalesData[[#This Row],[Order Date]], SalesData[[#This Row],[Order Date]], SalesData[[#This Row],[Ship Date]])</f>
        <v>43534</v>
      </c>
      <c r="G1770" s="11">
        <f>SalesData[[#This Row],[Shipdate fixed]] - SalesData[[#This Row],[Orderdate fixed]]</f>
        <v>563</v>
      </c>
      <c r="H1770" s="11">
        <f>YEAR(SalesData[[#This Row],[Orderdate fixed]])</f>
        <v>2017</v>
      </c>
      <c r="I1770" s="11" t="str">
        <f>"Q"&amp;ROUNDUP(MONTH(SalesData[[#This Row],[Orderdate fixed]])/3,0)</f>
        <v>Q3</v>
      </c>
      <c r="J1770" s="8" t="str">
        <f>TEXT(SalesData[[#This Row],[Orderdate fixed]],"mmm")</f>
        <v>Aug</v>
      </c>
      <c r="K1770" t="s">
        <v>38</v>
      </c>
      <c r="L1770" t="s">
        <v>2632</v>
      </c>
      <c r="M1770" s="14" t="s">
        <v>2633</v>
      </c>
      <c r="N1770" t="s">
        <v>90</v>
      </c>
      <c r="O1770" t="s">
        <v>26</v>
      </c>
      <c r="P1770" t="s">
        <v>91</v>
      </c>
      <c r="Q1770" t="s">
        <v>83</v>
      </c>
      <c r="R1770" s="5">
        <v>77095</v>
      </c>
      <c r="S1770" t="s">
        <v>84</v>
      </c>
      <c r="T1770" t="s">
        <v>2262</v>
      </c>
      <c r="U1770" t="s">
        <v>31</v>
      </c>
      <c r="V1770" t="s">
        <v>53</v>
      </c>
      <c r="W1770" t="s">
        <v>2263</v>
      </c>
      <c r="X1770" s="9">
        <v>16.783999999999999</v>
      </c>
      <c r="Y1770">
        <v>2</v>
      </c>
      <c r="Z1770" s="12">
        <v>0.6</v>
      </c>
      <c r="AA1770" s="9">
        <v>-22.238800000000001</v>
      </c>
      <c r="AB1770" t="str">
        <f>IF(AND(SalesData[[#This Row],[Profit]]=0,SalesData[[#This Row],[Sales]]&gt;0),"Zero-Profit Order","OK")</f>
        <v>OK</v>
      </c>
      <c r="AC1770" s="9">
        <f>IFERROR(SalesData[[#This Row],[Profit]]/SalesData[[#This Row],[Sales]],0)</f>
        <v>-1.3250000000000002</v>
      </c>
      <c r="AE1770"/>
    </row>
    <row r="1771" spans="1:31" x14ac:dyDescent="0.25">
      <c r="A1771">
        <v>7187</v>
      </c>
      <c r="B1771" t="s">
        <v>3650</v>
      </c>
      <c r="C1771" s="2">
        <v>43533</v>
      </c>
      <c r="D1771" s="13">
        <v>42971</v>
      </c>
      <c r="E1771" s="8">
        <f>IF(SalesData[[#This Row],[Ship Date]]&lt;SalesData[[#This Row],[Order Date]], SalesData[[#This Row],[Ship Date]], SalesData[[#This Row],[Order Date]])</f>
        <v>42971</v>
      </c>
      <c r="F1771" s="8">
        <f>IF(SalesData[[#This Row],[Ship Date]]&lt;SalesData[[#This Row],[Order Date]], SalesData[[#This Row],[Order Date]], SalesData[[#This Row],[Ship Date]])</f>
        <v>43533</v>
      </c>
      <c r="G1771" s="11">
        <f>SalesData[[#This Row],[Shipdate fixed]] - SalesData[[#This Row],[Orderdate fixed]]</f>
        <v>562</v>
      </c>
      <c r="H1771" s="11">
        <f>YEAR(SalesData[[#This Row],[Orderdate fixed]])</f>
        <v>2017</v>
      </c>
      <c r="I1771" s="11" t="str">
        <f>"Q"&amp;ROUNDUP(MONTH(SalesData[[#This Row],[Orderdate fixed]])/3,0)</f>
        <v>Q3</v>
      </c>
      <c r="J1771" s="8" t="str">
        <f>TEXT(SalesData[[#This Row],[Orderdate fixed]],"mmm")</f>
        <v>Aug</v>
      </c>
      <c r="K1771" t="s">
        <v>38</v>
      </c>
      <c r="L1771" t="s">
        <v>2632</v>
      </c>
      <c r="M1771" s="14" t="s">
        <v>2633</v>
      </c>
      <c r="N1771" t="s">
        <v>90</v>
      </c>
      <c r="O1771" t="s">
        <v>26</v>
      </c>
      <c r="P1771" t="s">
        <v>91</v>
      </c>
      <c r="Q1771" t="s">
        <v>83</v>
      </c>
      <c r="R1771" s="5">
        <v>77095</v>
      </c>
      <c r="S1771" t="s">
        <v>84</v>
      </c>
      <c r="T1771" t="s">
        <v>1989</v>
      </c>
      <c r="U1771" t="s">
        <v>31</v>
      </c>
      <c r="V1771" t="s">
        <v>35</v>
      </c>
      <c r="W1771" t="s">
        <v>1990</v>
      </c>
      <c r="X1771" s="9">
        <v>74.591999999999999</v>
      </c>
      <c r="Y1771">
        <v>4</v>
      </c>
      <c r="Z1771" s="12">
        <v>0.3</v>
      </c>
      <c r="AA1771" s="9">
        <v>-2.1312000000000002</v>
      </c>
      <c r="AB1771" t="str">
        <f>IF(AND(SalesData[[#This Row],[Profit]]=0,SalesData[[#This Row],[Sales]]&gt;0),"Zero-Profit Order","OK")</f>
        <v>OK</v>
      </c>
      <c r="AC1771" s="9">
        <f>IFERROR(SalesData[[#This Row],[Profit]]/SalesData[[#This Row],[Sales]],0)</f>
        <v>-2.8571428571428574E-2</v>
      </c>
      <c r="AE1771"/>
    </row>
    <row r="1772" spans="1:31" x14ac:dyDescent="0.25">
      <c r="A1772">
        <v>2281</v>
      </c>
      <c r="B1772" t="s">
        <v>1786</v>
      </c>
      <c r="C1772" s="2">
        <v>42635</v>
      </c>
      <c r="D1772" s="13">
        <v>42777</v>
      </c>
      <c r="E1772" s="8">
        <f>IF(SalesData[[#This Row],[Ship Date]]&lt;SalesData[[#This Row],[Order Date]], SalesData[[#This Row],[Ship Date]], SalesData[[#This Row],[Order Date]])</f>
        <v>42635</v>
      </c>
      <c r="F1772" s="8">
        <f>IF(SalesData[[#This Row],[Ship Date]]&lt;SalesData[[#This Row],[Order Date]], SalesData[[#This Row],[Order Date]], SalesData[[#This Row],[Ship Date]])</f>
        <v>42777</v>
      </c>
      <c r="G1772" s="11">
        <f>SalesData[[#This Row],[Shipdate fixed]] - SalesData[[#This Row],[Orderdate fixed]]</f>
        <v>142</v>
      </c>
      <c r="H1772" s="11">
        <f>YEAR(SalesData[[#This Row],[Orderdate fixed]])</f>
        <v>2016</v>
      </c>
      <c r="I1772" s="11" t="str">
        <f>"Q"&amp;ROUNDUP(MONTH(SalesData[[#This Row],[Orderdate fixed]])/3,0)</f>
        <v>Q3</v>
      </c>
      <c r="J1772" s="8" t="str">
        <f>TEXT(SalesData[[#This Row],[Orderdate fixed]],"mmm")</f>
        <v>Sep</v>
      </c>
      <c r="K1772" t="s">
        <v>78</v>
      </c>
      <c r="L1772" t="s">
        <v>1787</v>
      </c>
      <c r="M1772" s="14" t="s">
        <v>1788</v>
      </c>
      <c r="N1772" t="s">
        <v>25</v>
      </c>
      <c r="O1772" t="s">
        <v>26</v>
      </c>
      <c r="P1772" t="s">
        <v>176</v>
      </c>
      <c r="Q1772" t="s">
        <v>177</v>
      </c>
      <c r="R1772" s="5">
        <v>98115</v>
      </c>
      <c r="S1772" t="s">
        <v>51</v>
      </c>
      <c r="T1772" t="s">
        <v>1260</v>
      </c>
      <c r="U1772" t="s">
        <v>31</v>
      </c>
      <c r="V1772" t="s">
        <v>35</v>
      </c>
      <c r="W1772" t="s">
        <v>1261</v>
      </c>
      <c r="X1772" s="9">
        <v>614.27200000000005</v>
      </c>
      <c r="Y1772">
        <v>8</v>
      </c>
      <c r="Z1772" s="12">
        <v>0.2</v>
      </c>
      <c r="AA1772" s="9">
        <v>-23.0352</v>
      </c>
      <c r="AB1772" t="str">
        <f>IF(AND(SalesData[[#This Row],[Profit]]=0,SalesData[[#This Row],[Sales]]&gt;0),"Zero-Profit Order","OK")</f>
        <v>OK</v>
      </c>
      <c r="AC1772" s="9">
        <f>IFERROR(SalesData[[#This Row],[Profit]]/SalesData[[#This Row],[Sales]],0)</f>
        <v>-3.7499999999999999E-2</v>
      </c>
      <c r="AE1772"/>
    </row>
    <row r="1773" spans="1:31" x14ac:dyDescent="0.25">
      <c r="A1773">
        <v>6105</v>
      </c>
      <c r="B1773" t="s">
        <v>3353</v>
      </c>
      <c r="C1773" s="2">
        <v>43561</v>
      </c>
      <c r="D1773" s="13">
        <v>42971</v>
      </c>
      <c r="E1773" s="8">
        <f>IF(SalesData[[#This Row],[Ship Date]]&lt;SalesData[[#This Row],[Order Date]], SalesData[[#This Row],[Ship Date]], SalesData[[#This Row],[Order Date]])</f>
        <v>42971</v>
      </c>
      <c r="F1773" s="8">
        <f>IF(SalesData[[#This Row],[Ship Date]]&lt;SalesData[[#This Row],[Order Date]], SalesData[[#This Row],[Order Date]], SalesData[[#This Row],[Ship Date]])</f>
        <v>43561</v>
      </c>
      <c r="G1773" s="11">
        <f>SalesData[[#This Row],[Shipdate fixed]] - SalesData[[#This Row],[Orderdate fixed]]</f>
        <v>590</v>
      </c>
      <c r="H1773" s="11">
        <f>YEAR(SalesData[[#This Row],[Orderdate fixed]])</f>
        <v>2017</v>
      </c>
      <c r="I1773" s="11" t="str">
        <f>"Q"&amp;ROUNDUP(MONTH(SalesData[[#This Row],[Orderdate fixed]])/3,0)</f>
        <v>Q3</v>
      </c>
      <c r="J1773" s="8" t="str">
        <f>TEXT(SalesData[[#This Row],[Orderdate fixed]],"mmm")</f>
        <v>Aug</v>
      </c>
      <c r="K1773" t="s">
        <v>78</v>
      </c>
      <c r="L1773" t="s">
        <v>2412</v>
      </c>
      <c r="M1773" s="14" t="s">
        <v>2413</v>
      </c>
      <c r="N1773" t="s">
        <v>90</v>
      </c>
      <c r="O1773" t="s">
        <v>26</v>
      </c>
      <c r="P1773" t="s">
        <v>60</v>
      </c>
      <c r="Q1773" t="s">
        <v>61</v>
      </c>
      <c r="R1773" s="5">
        <v>19143</v>
      </c>
      <c r="S1773" t="s">
        <v>62</v>
      </c>
      <c r="T1773" t="s">
        <v>896</v>
      </c>
      <c r="U1773" t="s">
        <v>31</v>
      </c>
      <c r="V1773" t="s">
        <v>44</v>
      </c>
      <c r="W1773" t="s">
        <v>897</v>
      </c>
      <c r="X1773" s="9">
        <v>314.53199999999998</v>
      </c>
      <c r="Y1773">
        <v>2</v>
      </c>
      <c r="Z1773" s="12">
        <v>0.4</v>
      </c>
      <c r="AA1773" s="9">
        <v>-83.875200000000007</v>
      </c>
      <c r="AB1773" t="str">
        <f>IF(AND(SalesData[[#This Row],[Profit]]=0,SalesData[[#This Row],[Sales]]&gt;0),"Zero-Profit Order","OK")</f>
        <v>OK</v>
      </c>
      <c r="AC1773" s="9">
        <f>IFERROR(SalesData[[#This Row],[Profit]]/SalesData[[#This Row],[Sales]],0)</f>
        <v>-0.26666666666666672</v>
      </c>
      <c r="AE1773"/>
    </row>
    <row r="1774" spans="1:31" x14ac:dyDescent="0.25">
      <c r="A1774">
        <v>5800</v>
      </c>
      <c r="B1774" t="s">
        <v>3263</v>
      </c>
      <c r="C1774" s="2">
        <v>43543</v>
      </c>
      <c r="D1774" s="13">
        <v>41876</v>
      </c>
      <c r="E1774" s="8">
        <f>IF(SalesData[[#This Row],[Ship Date]]&lt;SalesData[[#This Row],[Order Date]], SalesData[[#This Row],[Ship Date]], SalesData[[#This Row],[Order Date]])</f>
        <v>41876</v>
      </c>
      <c r="F1774" s="8">
        <f>IF(SalesData[[#This Row],[Ship Date]]&lt;SalesData[[#This Row],[Order Date]], SalesData[[#This Row],[Order Date]], SalesData[[#This Row],[Ship Date]])</f>
        <v>43543</v>
      </c>
      <c r="G1774" s="11">
        <f>SalesData[[#This Row],[Shipdate fixed]] - SalesData[[#This Row],[Orderdate fixed]]</f>
        <v>1667</v>
      </c>
      <c r="H1774" s="11">
        <f>YEAR(SalesData[[#This Row],[Orderdate fixed]])</f>
        <v>2014</v>
      </c>
      <c r="I1774" s="11" t="str">
        <f>"Q"&amp;ROUNDUP(MONTH(SalesData[[#This Row],[Orderdate fixed]])/3,0)</f>
        <v>Q3</v>
      </c>
      <c r="J1774" s="8" t="str">
        <f>TEXT(SalesData[[#This Row],[Orderdate fixed]],"mmm")</f>
        <v>Aug</v>
      </c>
      <c r="K1774" t="s">
        <v>22</v>
      </c>
      <c r="L1774" t="s">
        <v>3264</v>
      </c>
      <c r="M1774" s="14" t="s">
        <v>3265</v>
      </c>
      <c r="N1774" t="s">
        <v>25</v>
      </c>
      <c r="O1774" t="s">
        <v>26</v>
      </c>
      <c r="P1774" t="s">
        <v>120</v>
      </c>
      <c r="Q1774" t="s">
        <v>121</v>
      </c>
      <c r="R1774" s="5">
        <v>60610</v>
      </c>
      <c r="S1774" t="s">
        <v>84</v>
      </c>
      <c r="T1774" t="s">
        <v>2315</v>
      </c>
      <c r="U1774" t="s">
        <v>31</v>
      </c>
      <c r="V1774" t="s">
        <v>35</v>
      </c>
      <c r="W1774" t="s">
        <v>2316</v>
      </c>
      <c r="X1774" s="9">
        <v>421.37200000000001</v>
      </c>
      <c r="Y1774">
        <v>2</v>
      </c>
      <c r="Z1774" s="12">
        <v>0.3</v>
      </c>
      <c r="AA1774" s="9">
        <v>-6.0195999999999996</v>
      </c>
      <c r="AB1774" t="str">
        <f>IF(AND(SalesData[[#This Row],[Profit]]=0,SalesData[[#This Row],[Sales]]&gt;0),"Zero-Profit Order","OK")</f>
        <v>OK</v>
      </c>
      <c r="AC1774" s="9">
        <f>IFERROR(SalesData[[#This Row],[Profit]]/SalesData[[#This Row],[Sales]],0)</f>
        <v>-1.4285714285714284E-2</v>
      </c>
      <c r="AE1774"/>
    </row>
    <row r="1775" spans="1:31" x14ac:dyDescent="0.25">
      <c r="A1775">
        <v>233</v>
      </c>
      <c r="B1775" t="s">
        <v>282</v>
      </c>
      <c r="C1775" s="2">
        <v>42356</v>
      </c>
      <c r="D1775" s="13">
        <v>43073</v>
      </c>
      <c r="E1775" s="8">
        <f>IF(SalesData[[#This Row],[Ship Date]]&lt;SalesData[[#This Row],[Order Date]], SalesData[[#This Row],[Ship Date]], SalesData[[#This Row],[Order Date]])</f>
        <v>42356</v>
      </c>
      <c r="F1775" s="8">
        <f>IF(SalesData[[#This Row],[Ship Date]]&lt;SalesData[[#This Row],[Order Date]], SalesData[[#This Row],[Order Date]], SalesData[[#This Row],[Ship Date]])</f>
        <v>43073</v>
      </c>
      <c r="G1775" s="11">
        <f>SalesData[[#This Row],[Shipdate fixed]] - SalesData[[#This Row],[Orderdate fixed]]</f>
        <v>717</v>
      </c>
      <c r="H1775" s="11">
        <f>YEAR(SalesData[[#This Row],[Orderdate fixed]])</f>
        <v>2015</v>
      </c>
      <c r="I1775" s="11" t="str">
        <f>"Q"&amp;ROUNDUP(MONTH(SalesData[[#This Row],[Orderdate fixed]])/3,0)</f>
        <v>Q4</v>
      </c>
      <c r="J1775" s="8" t="str">
        <f>TEXT(SalesData[[#This Row],[Orderdate fixed]],"mmm")</f>
        <v>Dec</v>
      </c>
      <c r="K1775" t="s">
        <v>38</v>
      </c>
      <c r="L1775" t="s">
        <v>283</v>
      </c>
      <c r="M1775" s="14" t="s">
        <v>284</v>
      </c>
      <c r="N1775" t="s">
        <v>90</v>
      </c>
      <c r="O1775" t="s">
        <v>26</v>
      </c>
      <c r="P1775" t="s">
        <v>285</v>
      </c>
      <c r="Q1775" t="s">
        <v>42</v>
      </c>
      <c r="R1775" s="5">
        <v>33614</v>
      </c>
      <c r="S1775" t="s">
        <v>29</v>
      </c>
      <c r="T1775" t="s">
        <v>288</v>
      </c>
      <c r="U1775" t="s">
        <v>31</v>
      </c>
      <c r="V1775" t="s">
        <v>44</v>
      </c>
      <c r="W1775" t="s">
        <v>289</v>
      </c>
      <c r="X1775" s="9">
        <v>620.61450000000002</v>
      </c>
      <c r="Y1775">
        <v>3</v>
      </c>
      <c r="Z1775" s="12">
        <v>0.45</v>
      </c>
      <c r="AA1775" s="9">
        <v>-248.2458</v>
      </c>
      <c r="AB1775" t="str">
        <f>IF(AND(SalesData[[#This Row],[Profit]]=0,SalesData[[#This Row],[Sales]]&gt;0),"Zero-Profit Order","OK")</f>
        <v>OK</v>
      </c>
      <c r="AC1775" s="9">
        <f>IFERROR(SalesData[[#This Row],[Profit]]/SalesData[[#This Row],[Sales]],0)</f>
        <v>-0.39999999999999997</v>
      </c>
      <c r="AE1775"/>
    </row>
    <row r="1776" spans="1:31" x14ac:dyDescent="0.25">
      <c r="A1776">
        <v>6977</v>
      </c>
      <c r="B1776" t="s">
        <v>3608</v>
      </c>
      <c r="C1776" s="2">
        <v>43398</v>
      </c>
      <c r="D1776" s="13">
        <v>42042</v>
      </c>
      <c r="E1776" s="8">
        <f>IF(SalesData[[#This Row],[Ship Date]]&lt;SalesData[[#This Row],[Order Date]], SalesData[[#This Row],[Ship Date]], SalesData[[#This Row],[Order Date]])</f>
        <v>42042</v>
      </c>
      <c r="F1776" s="8">
        <f>IF(SalesData[[#This Row],[Ship Date]]&lt;SalesData[[#This Row],[Order Date]], SalesData[[#This Row],[Order Date]], SalesData[[#This Row],[Ship Date]])</f>
        <v>43398</v>
      </c>
      <c r="G1776" s="11">
        <f>SalesData[[#This Row],[Shipdate fixed]] - SalesData[[#This Row],[Orderdate fixed]]</f>
        <v>1356</v>
      </c>
      <c r="H1776" s="11">
        <f>YEAR(SalesData[[#This Row],[Orderdate fixed]])</f>
        <v>2015</v>
      </c>
      <c r="I1776" s="11" t="str">
        <f>"Q"&amp;ROUNDUP(MONTH(SalesData[[#This Row],[Orderdate fixed]])/3,0)</f>
        <v>Q1</v>
      </c>
      <c r="J1776" s="8" t="str">
        <f>TEXT(SalesData[[#This Row],[Orderdate fixed]],"mmm")</f>
        <v>Feb</v>
      </c>
      <c r="K1776" t="s">
        <v>38</v>
      </c>
      <c r="L1776" t="s">
        <v>3609</v>
      </c>
      <c r="M1776" s="14" t="s">
        <v>3610</v>
      </c>
      <c r="N1776" t="s">
        <v>81</v>
      </c>
      <c r="O1776" t="s">
        <v>26</v>
      </c>
      <c r="P1776" t="s">
        <v>2014</v>
      </c>
      <c r="Q1776" t="s">
        <v>501</v>
      </c>
      <c r="R1776" s="5">
        <v>85234</v>
      </c>
      <c r="S1776" t="s">
        <v>51</v>
      </c>
      <c r="T1776" t="s">
        <v>771</v>
      </c>
      <c r="U1776" t="s">
        <v>31</v>
      </c>
      <c r="V1776" t="s">
        <v>53</v>
      </c>
      <c r="W1776" t="s">
        <v>772</v>
      </c>
      <c r="X1776" s="9">
        <v>621.76</v>
      </c>
      <c r="Y1776">
        <v>4</v>
      </c>
      <c r="Z1776" s="12">
        <v>0.2</v>
      </c>
      <c r="AA1776" s="9">
        <v>46.631999999999998</v>
      </c>
      <c r="AB1776" t="str">
        <f>IF(AND(SalesData[[#This Row],[Profit]]=0,SalesData[[#This Row],[Sales]]&gt;0),"Zero-Profit Order","OK")</f>
        <v>OK</v>
      </c>
      <c r="AC1776" s="9">
        <f>IFERROR(SalesData[[#This Row],[Profit]]/SalesData[[#This Row],[Sales]],0)</f>
        <v>7.4999999999999997E-2</v>
      </c>
      <c r="AE1776"/>
    </row>
    <row r="1777" spans="1:31" x14ac:dyDescent="0.25">
      <c r="A1777">
        <v>9733</v>
      </c>
      <c r="B1777" t="s">
        <v>4326</v>
      </c>
      <c r="C1777" s="2">
        <v>43544</v>
      </c>
      <c r="D1777" s="13">
        <v>41876</v>
      </c>
      <c r="E1777" s="8">
        <f>IF(SalesData[[#This Row],[Ship Date]]&lt;SalesData[[#This Row],[Order Date]], SalesData[[#This Row],[Ship Date]], SalesData[[#This Row],[Order Date]])</f>
        <v>41876</v>
      </c>
      <c r="F1777" s="8">
        <f>IF(SalesData[[#This Row],[Ship Date]]&lt;SalesData[[#This Row],[Order Date]], SalesData[[#This Row],[Order Date]], SalesData[[#This Row],[Ship Date]])</f>
        <v>43544</v>
      </c>
      <c r="G1777" s="11">
        <f>SalesData[[#This Row],[Shipdate fixed]] - SalesData[[#This Row],[Orderdate fixed]]</f>
        <v>1668</v>
      </c>
      <c r="H1777" s="11">
        <f>YEAR(SalesData[[#This Row],[Orderdate fixed]])</f>
        <v>2014</v>
      </c>
      <c r="I1777" s="11" t="str">
        <f>"Q"&amp;ROUNDUP(MONTH(SalesData[[#This Row],[Orderdate fixed]])/3,0)</f>
        <v>Q3</v>
      </c>
      <c r="J1777" s="8" t="str">
        <f>TEXT(SalesData[[#This Row],[Orderdate fixed]],"mmm")</f>
        <v>Aug</v>
      </c>
      <c r="K1777" t="s">
        <v>38</v>
      </c>
      <c r="L1777" t="s">
        <v>2722</v>
      </c>
      <c r="M1777" s="14" t="s">
        <v>2723</v>
      </c>
      <c r="N1777" t="s">
        <v>81</v>
      </c>
      <c r="O1777" t="s">
        <v>26</v>
      </c>
      <c r="P1777" t="s">
        <v>2831</v>
      </c>
      <c r="Q1777" t="s">
        <v>697</v>
      </c>
      <c r="R1777" s="5">
        <v>23666</v>
      </c>
      <c r="S1777" t="s">
        <v>29</v>
      </c>
      <c r="T1777" t="s">
        <v>2199</v>
      </c>
      <c r="U1777" t="s">
        <v>31</v>
      </c>
      <c r="V1777" t="s">
        <v>35</v>
      </c>
      <c r="W1777" t="s">
        <v>2200</v>
      </c>
      <c r="X1777" s="9">
        <v>500.24</v>
      </c>
      <c r="Y1777">
        <v>13</v>
      </c>
      <c r="Z1777" s="12">
        <v>0</v>
      </c>
      <c r="AA1777" s="9">
        <v>145.06960000000001</v>
      </c>
      <c r="AB1777" t="str">
        <f>IF(AND(SalesData[[#This Row],[Profit]]=0,SalesData[[#This Row],[Sales]]&gt;0),"Zero-Profit Order","OK")</f>
        <v>OK</v>
      </c>
      <c r="AC1777" s="9">
        <f>IFERROR(SalesData[[#This Row],[Profit]]/SalesData[[#This Row],[Sales]],0)</f>
        <v>0.29000000000000004</v>
      </c>
      <c r="AE1777"/>
    </row>
    <row r="1778" spans="1:31" x14ac:dyDescent="0.25">
      <c r="A1778">
        <v>4670</v>
      </c>
      <c r="B1778" t="s">
        <v>2901</v>
      </c>
      <c r="C1778" s="2">
        <v>42342</v>
      </c>
      <c r="D1778" s="13">
        <v>43044</v>
      </c>
      <c r="E1778" s="8">
        <f>IF(SalesData[[#This Row],[Ship Date]]&lt;SalesData[[#This Row],[Order Date]], SalesData[[#This Row],[Ship Date]], SalesData[[#This Row],[Order Date]])</f>
        <v>42342</v>
      </c>
      <c r="F1778" s="8">
        <f>IF(SalesData[[#This Row],[Ship Date]]&lt;SalesData[[#This Row],[Order Date]], SalesData[[#This Row],[Order Date]], SalesData[[#This Row],[Ship Date]])</f>
        <v>43044</v>
      </c>
      <c r="G1778" s="11">
        <f>SalesData[[#This Row],[Shipdate fixed]] - SalesData[[#This Row],[Orderdate fixed]]</f>
        <v>702</v>
      </c>
      <c r="H1778" s="11">
        <f>YEAR(SalesData[[#This Row],[Orderdate fixed]])</f>
        <v>2015</v>
      </c>
      <c r="I1778" s="11" t="str">
        <f>"Q"&amp;ROUNDUP(MONTH(SalesData[[#This Row],[Orderdate fixed]])/3,0)</f>
        <v>Q4</v>
      </c>
      <c r="J1778" s="8" t="str">
        <f>TEXT(SalesData[[#This Row],[Orderdate fixed]],"mmm")</f>
        <v>Dec</v>
      </c>
      <c r="K1778" t="s">
        <v>38</v>
      </c>
      <c r="L1778" t="s">
        <v>2902</v>
      </c>
      <c r="M1778" s="14" t="s">
        <v>2903</v>
      </c>
      <c r="N1778" t="s">
        <v>81</v>
      </c>
      <c r="O1778" t="s">
        <v>26</v>
      </c>
      <c r="P1778" t="s">
        <v>576</v>
      </c>
      <c r="Q1778" t="s">
        <v>83</v>
      </c>
      <c r="R1778" s="5">
        <v>76106</v>
      </c>
      <c r="S1778" t="s">
        <v>84</v>
      </c>
      <c r="T1778" t="s">
        <v>515</v>
      </c>
      <c r="U1778" t="s">
        <v>31</v>
      </c>
      <c r="V1778" t="s">
        <v>32</v>
      </c>
      <c r="W1778" t="s">
        <v>516</v>
      </c>
      <c r="X1778" s="9">
        <v>623.46479999999997</v>
      </c>
      <c r="Y1778">
        <v>7</v>
      </c>
      <c r="Z1778" s="12">
        <v>0.32</v>
      </c>
      <c r="AA1778" s="9">
        <v>-119.1918</v>
      </c>
      <c r="AB1778" t="str">
        <f>IF(AND(SalesData[[#This Row],[Profit]]=0,SalesData[[#This Row],[Sales]]&gt;0),"Zero-Profit Order","OK")</f>
        <v>OK</v>
      </c>
      <c r="AC1778" s="9">
        <f>IFERROR(SalesData[[#This Row],[Profit]]/SalesData[[#This Row],[Sales]],0)</f>
        <v>-0.19117647058823531</v>
      </c>
      <c r="AE1778"/>
    </row>
    <row r="1779" spans="1:31" x14ac:dyDescent="0.25">
      <c r="A1779">
        <v>8927</v>
      </c>
      <c r="B1779" t="s">
        <v>4122</v>
      </c>
      <c r="C1779" s="2">
        <v>42530</v>
      </c>
      <c r="D1779" s="13">
        <v>42431</v>
      </c>
      <c r="E1779" s="8">
        <f>IF(SalesData[[#This Row],[Ship Date]]&lt;SalesData[[#This Row],[Order Date]], SalesData[[#This Row],[Ship Date]], SalesData[[#This Row],[Order Date]])</f>
        <v>42431</v>
      </c>
      <c r="F1779" s="8">
        <f>IF(SalesData[[#This Row],[Ship Date]]&lt;SalesData[[#This Row],[Order Date]], SalesData[[#This Row],[Order Date]], SalesData[[#This Row],[Ship Date]])</f>
        <v>42530</v>
      </c>
      <c r="G1779" s="11">
        <f>SalesData[[#This Row],[Shipdate fixed]] - SalesData[[#This Row],[Orderdate fixed]]</f>
        <v>99</v>
      </c>
      <c r="H1779" s="11">
        <f>YEAR(SalesData[[#This Row],[Orderdate fixed]])</f>
        <v>2016</v>
      </c>
      <c r="I1779" s="11" t="str">
        <f>"Q"&amp;ROUNDUP(MONTH(SalesData[[#This Row],[Orderdate fixed]])/3,0)</f>
        <v>Q1</v>
      </c>
      <c r="J1779" s="8" t="str">
        <f>TEXT(SalesData[[#This Row],[Orderdate fixed]],"mmm")</f>
        <v>Mar</v>
      </c>
      <c r="K1779" t="s">
        <v>38</v>
      </c>
      <c r="L1779" t="s">
        <v>4123</v>
      </c>
      <c r="M1779" s="14" t="s">
        <v>4124</v>
      </c>
      <c r="N1779" t="s">
        <v>25</v>
      </c>
      <c r="O1779" t="s">
        <v>26</v>
      </c>
      <c r="P1779" t="s">
        <v>983</v>
      </c>
      <c r="Q1779" t="s">
        <v>121</v>
      </c>
      <c r="R1779" s="5">
        <v>61107</v>
      </c>
      <c r="S1779" t="s">
        <v>84</v>
      </c>
      <c r="T1779" t="s">
        <v>593</v>
      </c>
      <c r="U1779" t="s">
        <v>31</v>
      </c>
      <c r="V1779" t="s">
        <v>44</v>
      </c>
      <c r="W1779" t="s">
        <v>594</v>
      </c>
      <c r="X1779" s="9">
        <v>626.1</v>
      </c>
      <c r="Y1779">
        <v>3</v>
      </c>
      <c r="Z1779" s="12">
        <v>0.5</v>
      </c>
      <c r="AA1779" s="9">
        <v>-538.44600000000003</v>
      </c>
      <c r="AB1779" t="str">
        <f>IF(AND(SalesData[[#This Row],[Profit]]=0,SalesData[[#This Row],[Sales]]&gt;0),"Zero-Profit Order","OK")</f>
        <v>OK</v>
      </c>
      <c r="AC1779" s="9">
        <f>IFERROR(SalesData[[#This Row],[Profit]]/SalesData[[#This Row],[Sales]],0)</f>
        <v>-0.86</v>
      </c>
      <c r="AE1779"/>
    </row>
    <row r="1780" spans="1:31" x14ac:dyDescent="0.25">
      <c r="A1780">
        <v>8712</v>
      </c>
      <c r="B1780" t="s">
        <v>4081</v>
      </c>
      <c r="C1780" s="2">
        <v>41668</v>
      </c>
      <c r="D1780" s="13">
        <v>41823</v>
      </c>
      <c r="E1780" s="8">
        <f>IF(SalesData[[#This Row],[Ship Date]]&lt;SalesData[[#This Row],[Order Date]], SalesData[[#This Row],[Ship Date]], SalesData[[#This Row],[Order Date]])</f>
        <v>41668</v>
      </c>
      <c r="F1780" s="8">
        <f>IF(SalesData[[#This Row],[Ship Date]]&lt;SalesData[[#This Row],[Order Date]], SalesData[[#This Row],[Order Date]], SalesData[[#This Row],[Ship Date]])</f>
        <v>41823</v>
      </c>
      <c r="G1780" s="11">
        <f>SalesData[[#This Row],[Shipdate fixed]] - SalesData[[#This Row],[Orderdate fixed]]</f>
        <v>155</v>
      </c>
      <c r="H1780" s="11">
        <f>YEAR(SalesData[[#This Row],[Orderdate fixed]])</f>
        <v>2014</v>
      </c>
      <c r="I1780" s="11" t="str">
        <f>"Q"&amp;ROUNDUP(MONTH(SalesData[[#This Row],[Orderdate fixed]])/3,0)</f>
        <v>Q1</v>
      </c>
      <c r="J1780" s="8" t="str">
        <f>TEXT(SalesData[[#This Row],[Orderdate fixed]],"mmm")</f>
        <v>Jan</v>
      </c>
      <c r="K1780" t="s">
        <v>38</v>
      </c>
      <c r="L1780" t="s">
        <v>4002</v>
      </c>
      <c r="M1780" s="14" t="s">
        <v>4003</v>
      </c>
      <c r="N1780" t="s">
        <v>25</v>
      </c>
      <c r="O1780" t="s">
        <v>26</v>
      </c>
      <c r="P1780" t="s">
        <v>620</v>
      </c>
      <c r="Q1780" t="s">
        <v>50</v>
      </c>
      <c r="R1780" s="5">
        <v>92037</v>
      </c>
      <c r="S1780" t="s">
        <v>51</v>
      </c>
      <c r="T1780" t="s">
        <v>1228</v>
      </c>
      <c r="U1780" t="s">
        <v>31</v>
      </c>
      <c r="V1780" t="s">
        <v>44</v>
      </c>
      <c r="W1780" t="s">
        <v>1229</v>
      </c>
      <c r="X1780" s="9">
        <v>626.35199999999998</v>
      </c>
      <c r="Y1780">
        <v>3</v>
      </c>
      <c r="Z1780" s="12">
        <v>0.2</v>
      </c>
      <c r="AA1780" s="9">
        <v>-23.488199999999999</v>
      </c>
      <c r="AB1780" t="str">
        <f>IF(AND(SalesData[[#This Row],[Profit]]=0,SalesData[[#This Row],[Sales]]&gt;0),"Zero-Profit Order","OK")</f>
        <v>OK</v>
      </c>
      <c r="AC1780" s="9">
        <f>IFERROR(SalesData[[#This Row],[Profit]]/SalesData[[#This Row],[Sales]],0)</f>
        <v>-3.7499999999999999E-2</v>
      </c>
      <c r="AE1780"/>
    </row>
    <row r="1781" spans="1:31" x14ac:dyDescent="0.25">
      <c r="A1781">
        <v>6799</v>
      </c>
      <c r="B1781" t="s">
        <v>3555</v>
      </c>
      <c r="C1781" s="2">
        <v>43572</v>
      </c>
      <c r="D1781" s="13">
        <v>42241</v>
      </c>
      <c r="E1781" s="8">
        <f>IF(SalesData[[#This Row],[Ship Date]]&lt;SalesData[[#This Row],[Order Date]], SalesData[[#This Row],[Ship Date]], SalesData[[#This Row],[Order Date]])</f>
        <v>42241</v>
      </c>
      <c r="F1781" s="8">
        <f>IF(SalesData[[#This Row],[Ship Date]]&lt;SalesData[[#This Row],[Order Date]], SalesData[[#This Row],[Order Date]], SalesData[[#This Row],[Ship Date]])</f>
        <v>43572</v>
      </c>
      <c r="G1781" s="11">
        <f>SalesData[[#This Row],[Shipdate fixed]] - SalesData[[#This Row],[Orderdate fixed]]</f>
        <v>1331</v>
      </c>
      <c r="H1781" s="11">
        <f>YEAR(SalesData[[#This Row],[Orderdate fixed]])</f>
        <v>2015</v>
      </c>
      <c r="I1781" s="11" t="str">
        <f>"Q"&amp;ROUNDUP(MONTH(SalesData[[#This Row],[Orderdate fixed]])/3,0)</f>
        <v>Q3</v>
      </c>
      <c r="J1781" s="8" t="str">
        <f>TEXT(SalesData[[#This Row],[Orderdate fixed]],"mmm")</f>
        <v>Aug</v>
      </c>
      <c r="K1781" t="s">
        <v>407</v>
      </c>
      <c r="L1781" t="s">
        <v>1353</v>
      </c>
      <c r="M1781" s="14" t="s">
        <v>1354</v>
      </c>
      <c r="N1781" t="s">
        <v>25</v>
      </c>
      <c r="O1781" t="s">
        <v>26</v>
      </c>
      <c r="P1781" t="s">
        <v>91</v>
      </c>
      <c r="Q1781" t="s">
        <v>83</v>
      </c>
      <c r="R1781" s="5">
        <v>77041</v>
      </c>
      <c r="S1781" t="s">
        <v>84</v>
      </c>
      <c r="T1781" t="s">
        <v>3556</v>
      </c>
      <c r="U1781" t="s">
        <v>31</v>
      </c>
      <c r="V1781" t="s">
        <v>53</v>
      </c>
      <c r="W1781" t="s">
        <v>3557</v>
      </c>
      <c r="X1781" s="9">
        <v>7.88</v>
      </c>
      <c r="Y1781">
        <v>5</v>
      </c>
      <c r="Z1781" s="12">
        <v>0.6</v>
      </c>
      <c r="AA1781" s="9">
        <v>-3.94</v>
      </c>
      <c r="AB1781" t="str">
        <f>IF(AND(SalesData[[#This Row],[Profit]]=0,SalesData[[#This Row],[Sales]]&gt;0),"Zero-Profit Order","OK")</f>
        <v>OK</v>
      </c>
      <c r="AC1781" s="9">
        <f>IFERROR(SalesData[[#This Row],[Profit]]/SalesData[[#This Row],[Sales]],0)</f>
        <v>-0.5</v>
      </c>
      <c r="AE1781"/>
    </row>
    <row r="1782" spans="1:31" x14ac:dyDescent="0.25">
      <c r="A1782">
        <v>6797</v>
      </c>
      <c r="B1782" t="s">
        <v>3555</v>
      </c>
      <c r="C1782" s="2">
        <v>43571</v>
      </c>
      <c r="D1782" s="13">
        <v>42241</v>
      </c>
      <c r="E1782" s="8">
        <f>IF(SalesData[[#This Row],[Ship Date]]&lt;SalesData[[#This Row],[Order Date]], SalesData[[#This Row],[Ship Date]], SalesData[[#This Row],[Order Date]])</f>
        <v>42241</v>
      </c>
      <c r="F1782" s="8">
        <f>IF(SalesData[[#This Row],[Ship Date]]&lt;SalesData[[#This Row],[Order Date]], SalesData[[#This Row],[Order Date]], SalesData[[#This Row],[Ship Date]])</f>
        <v>43571</v>
      </c>
      <c r="G1782" s="11">
        <f>SalesData[[#This Row],[Shipdate fixed]] - SalesData[[#This Row],[Orderdate fixed]]</f>
        <v>1330</v>
      </c>
      <c r="H1782" s="11">
        <f>YEAR(SalesData[[#This Row],[Orderdate fixed]])</f>
        <v>2015</v>
      </c>
      <c r="I1782" s="11" t="str">
        <f>"Q"&amp;ROUNDUP(MONTH(SalesData[[#This Row],[Orderdate fixed]])/3,0)</f>
        <v>Q3</v>
      </c>
      <c r="J1782" s="8" t="str">
        <f>TEXT(SalesData[[#This Row],[Orderdate fixed]],"mmm")</f>
        <v>Aug</v>
      </c>
      <c r="K1782" t="s">
        <v>407</v>
      </c>
      <c r="L1782" t="s">
        <v>1353</v>
      </c>
      <c r="M1782" s="14" t="s">
        <v>1354</v>
      </c>
      <c r="N1782" t="s">
        <v>25</v>
      </c>
      <c r="O1782" t="s">
        <v>26</v>
      </c>
      <c r="P1782" t="s">
        <v>91</v>
      </c>
      <c r="Q1782" t="s">
        <v>83</v>
      </c>
      <c r="R1782" s="5">
        <v>77041</v>
      </c>
      <c r="S1782" t="s">
        <v>84</v>
      </c>
      <c r="T1782" t="s">
        <v>1271</v>
      </c>
      <c r="U1782" t="s">
        <v>31</v>
      </c>
      <c r="V1782" t="s">
        <v>53</v>
      </c>
      <c r="W1782" t="s">
        <v>1739</v>
      </c>
      <c r="X1782" s="9">
        <v>20.103999999999999</v>
      </c>
      <c r="Y1782">
        <v>2</v>
      </c>
      <c r="Z1782" s="12">
        <v>0.6</v>
      </c>
      <c r="AA1782" s="9">
        <v>-16.585799999999999</v>
      </c>
      <c r="AB1782" t="str">
        <f>IF(AND(SalesData[[#This Row],[Profit]]=0,SalesData[[#This Row],[Sales]]&gt;0),"Zero-Profit Order","OK")</f>
        <v>OK</v>
      </c>
      <c r="AC1782" s="9">
        <f>IFERROR(SalesData[[#This Row],[Profit]]/SalesData[[#This Row],[Sales]],0)</f>
        <v>-0.82499999999999996</v>
      </c>
      <c r="AE1782"/>
    </row>
    <row r="1783" spans="1:31" x14ac:dyDescent="0.25">
      <c r="A1783">
        <v>8889</v>
      </c>
      <c r="B1783" t="s">
        <v>4110</v>
      </c>
      <c r="C1783" s="2">
        <v>42242</v>
      </c>
      <c r="D1783" s="13">
        <v>42928</v>
      </c>
      <c r="E1783" s="8">
        <f>IF(SalesData[[#This Row],[Ship Date]]&lt;SalesData[[#This Row],[Order Date]], SalesData[[#This Row],[Ship Date]], SalesData[[#This Row],[Order Date]])</f>
        <v>42242</v>
      </c>
      <c r="F1783" s="8">
        <f>IF(SalesData[[#This Row],[Ship Date]]&lt;SalesData[[#This Row],[Order Date]], SalesData[[#This Row],[Order Date]], SalesData[[#This Row],[Ship Date]])</f>
        <v>42928</v>
      </c>
      <c r="G1783" s="11">
        <f>SalesData[[#This Row],[Shipdate fixed]] - SalesData[[#This Row],[Orderdate fixed]]</f>
        <v>686</v>
      </c>
      <c r="H1783" s="11">
        <f>YEAR(SalesData[[#This Row],[Orderdate fixed]])</f>
        <v>2015</v>
      </c>
      <c r="I1783" s="11" t="str">
        <f>"Q"&amp;ROUNDUP(MONTH(SalesData[[#This Row],[Orderdate fixed]])/3,0)</f>
        <v>Q3</v>
      </c>
      <c r="J1783" s="8" t="str">
        <f>TEXT(SalesData[[#This Row],[Orderdate fixed]],"mmm")</f>
        <v>Aug</v>
      </c>
      <c r="K1783" t="s">
        <v>38</v>
      </c>
      <c r="L1783" t="s">
        <v>1460</v>
      </c>
      <c r="M1783" s="14" t="s">
        <v>1461</v>
      </c>
      <c r="N1783" t="s">
        <v>90</v>
      </c>
      <c r="O1783" t="s">
        <v>26</v>
      </c>
      <c r="P1783" t="s">
        <v>4111</v>
      </c>
      <c r="Q1783" t="s">
        <v>50</v>
      </c>
      <c r="R1783" s="5">
        <v>95207</v>
      </c>
      <c r="S1783" t="s">
        <v>51</v>
      </c>
      <c r="T1783" t="s">
        <v>706</v>
      </c>
      <c r="U1783" t="s">
        <v>31</v>
      </c>
      <c r="V1783" t="s">
        <v>53</v>
      </c>
      <c r="W1783" t="s">
        <v>707</v>
      </c>
      <c r="X1783" s="9">
        <v>629.64</v>
      </c>
      <c r="Y1783">
        <v>9</v>
      </c>
      <c r="Z1783" s="12">
        <v>0</v>
      </c>
      <c r="AA1783" s="9">
        <v>107.03879999999999</v>
      </c>
      <c r="AB1783" t="str">
        <f>IF(AND(SalesData[[#This Row],[Profit]]=0,SalesData[[#This Row],[Sales]]&gt;0),"Zero-Profit Order","OK")</f>
        <v>OK</v>
      </c>
      <c r="AC1783" s="9">
        <f>IFERROR(SalesData[[#This Row],[Profit]]/SalesData[[#This Row],[Sales]],0)</f>
        <v>0.16999999999999998</v>
      </c>
      <c r="AE1783"/>
    </row>
    <row r="1784" spans="1:31" x14ac:dyDescent="0.25">
      <c r="A1784">
        <v>7010</v>
      </c>
      <c r="B1784" t="s">
        <v>3617</v>
      </c>
      <c r="C1784" s="2">
        <v>43547</v>
      </c>
      <c r="D1784" s="13">
        <v>42241</v>
      </c>
      <c r="E1784" s="8">
        <f>IF(SalesData[[#This Row],[Ship Date]]&lt;SalesData[[#This Row],[Order Date]], SalesData[[#This Row],[Ship Date]], SalesData[[#This Row],[Order Date]])</f>
        <v>42241</v>
      </c>
      <c r="F1784" s="8">
        <f>IF(SalesData[[#This Row],[Ship Date]]&lt;SalesData[[#This Row],[Order Date]], SalesData[[#This Row],[Order Date]], SalesData[[#This Row],[Ship Date]])</f>
        <v>43547</v>
      </c>
      <c r="G1784" s="11">
        <f>SalesData[[#This Row],[Shipdate fixed]] - SalesData[[#This Row],[Orderdate fixed]]</f>
        <v>1306</v>
      </c>
      <c r="H1784" s="11">
        <f>YEAR(SalesData[[#This Row],[Orderdate fixed]])</f>
        <v>2015</v>
      </c>
      <c r="I1784" s="11" t="str">
        <f>"Q"&amp;ROUNDUP(MONTH(SalesData[[#This Row],[Orderdate fixed]])/3,0)</f>
        <v>Q3</v>
      </c>
      <c r="J1784" s="8" t="str">
        <f>TEXT(SalesData[[#This Row],[Orderdate fixed]],"mmm")</f>
        <v>Aug</v>
      </c>
      <c r="K1784" t="s">
        <v>38</v>
      </c>
      <c r="L1784" t="s">
        <v>3469</v>
      </c>
      <c r="M1784" s="14" t="s">
        <v>3470</v>
      </c>
      <c r="N1784" t="s">
        <v>81</v>
      </c>
      <c r="O1784" t="s">
        <v>26</v>
      </c>
      <c r="P1784" t="s">
        <v>859</v>
      </c>
      <c r="Q1784" t="s">
        <v>215</v>
      </c>
      <c r="R1784" s="5">
        <v>45503</v>
      </c>
      <c r="S1784" t="s">
        <v>62</v>
      </c>
      <c r="T1784" t="s">
        <v>2376</v>
      </c>
      <c r="U1784" t="s">
        <v>31</v>
      </c>
      <c r="V1784" t="s">
        <v>53</v>
      </c>
      <c r="W1784" t="s">
        <v>2377</v>
      </c>
      <c r="X1784" s="9">
        <v>25.984000000000002</v>
      </c>
      <c r="Y1784">
        <v>1</v>
      </c>
      <c r="Z1784" s="12">
        <v>0.2</v>
      </c>
      <c r="AA1784" s="9">
        <v>-3.8976000000000002</v>
      </c>
      <c r="AB1784" t="str">
        <f>IF(AND(SalesData[[#This Row],[Profit]]=0,SalesData[[#This Row],[Sales]]&gt;0),"Zero-Profit Order","OK")</f>
        <v>OK</v>
      </c>
      <c r="AC1784" s="9">
        <f>IFERROR(SalesData[[#This Row],[Profit]]/SalesData[[#This Row],[Sales]],0)</f>
        <v>-0.15</v>
      </c>
      <c r="AE1784"/>
    </row>
    <row r="1785" spans="1:31" x14ac:dyDescent="0.25">
      <c r="A1785">
        <v>7009</v>
      </c>
      <c r="B1785" t="s">
        <v>3617</v>
      </c>
      <c r="C1785" s="2">
        <v>43546</v>
      </c>
      <c r="D1785" s="13">
        <v>42241</v>
      </c>
      <c r="E1785" s="8">
        <f>IF(SalesData[[#This Row],[Ship Date]]&lt;SalesData[[#This Row],[Order Date]], SalesData[[#This Row],[Ship Date]], SalesData[[#This Row],[Order Date]])</f>
        <v>42241</v>
      </c>
      <c r="F1785" s="8">
        <f>IF(SalesData[[#This Row],[Ship Date]]&lt;SalesData[[#This Row],[Order Date]], SalesData[[#This Row],[Order Date]], SalesData[[#This Row],[Ship Date]])</f>
        <v>43546</v>
      </c>
      <c r="G1785" s="11">
        <f>SalesData[[#This Row],[Shipdate fixed]] - SalesData[[#This Row],[Orderdate fixed]]</f>
        <v>1305</v>
      </c>
      <c r="H1785" s="11">
        <f>YEAR(SalesData[[#This Row],[Orderdate fixed]])</f>
        <v>2015</v>
      </c>
      <c r="I1785" s="11" t="str">
        <f>"Q"&amp;ROUNDUP(MONTH(SalesData[[#This Row],[Orderdate fixed]])/3,0)</f>
        <v>Q3</v>
      </c>
      <c r="J1785" s="8" t="str">
        <f>TEXT(SalesData[[#This Row],[Orderdate fixed]],"mmm")</f>
        <v>Aug</v>
      </c>
      <c r="K1785" t="s">
        <v>38</v>
      </c>
      <c r="L1785" t="s">
        <v>3469</v>
      </c>
      <c r="M1785" s="14" t="s">
        <v>3470</v>
      </c>
      <c r="N1785" t="s">
        <v>81</v>
      </c>
      <c r="O1785" t="s">
        <v>26</v>
      </c>
      <c r="P1785" t="s">
        <v>859</v>
      </c>
      <c r="Q1785" t="s">
        <v>215</v>
      </c>
      <c r="R1785" s="5">
        <v>45503</v>
      </c>
      <c r="S1785" t="s">
        <v>62</v>
      </c>
      <c r="T1785" t="s">
        <v>556</v>
      </c>
      <c r="U1785" t="s">
        <v>31</v>
      </c>
      <c r="V1785" t="s">
        <v>35</v>
      </c>
      <c r="W1785" t="s">
        <v>557</v>
      </c>
      <c r="X1785" s="9">
        <v>598.45799999999997</v>
      </c>
      <c r="Y1785">
        <v>3</v>
      </c>
      <c r="Z1785" s="12">
        <v>0.3</v>
      </c>
      <c r="AA1785" s="9">
        <v>-42.747</v>
      </c>
      <c r="AB1785" t="str">
        <f>IF(AND(SalesData[[#This Row],[Profit]]=0,SalesData[[#This Row],[Sales]]&gt;0),"Zero-Profit Order","OK")</f>
        <v>OK</v>
      </c>
      <c r="AC1785" s="9">
        <f>IFERROR(SalesData[[#This Row],[Profit]]/SalesData[[#This Row],[Sales]],0)</f>
        <v>-7.1428571428571438E-2</v>
      </c>
      <c r="AE1785"/>
    </row>
    <row r="1786" spans="1:31" x14ac:dyDescent="0.25">
      <c r="A1786">
        <v>9880</v>
      </c>
      <c r="B1786" t="s">
        <v>4360</v>
      </c>
      <c r="C1786" s="2">
        <v>43550</v>
      </c>
      <c r="D1786" s="13">
        <v>42607</v>
      </c>
      <c r="E1786" s="8">
        <f>IF(SalesData[[#This Row],[Ship Date]]&lt;SalesData[[#This Row],[Order Date]], SalesData[[#This Row],[Ship Date]], SalesData[[#This Row],[Order Date]])</f>
        <v>42607</v>
      </c>
      <c r="F1786" s="8">
        <f>IF(SalesData[[#This Row],[Ship Date]]&lt;SalesData[[#This Row],[Order Date]], SalesData[[#This Row],[Order Date]], SalesData[[#This Row],[Ship Date]])</f>
        <v>43550</v>
      </c>
      <c r="G1786" s="11">
        <f>SalesData[[#This Row],[Shipdate fixed]] - SalesData[[#This Row],[Orderdate fixed]]</f>
        <v>943</v>
      </c>
      <c r="H1786" s="11">
        <f>YEAR(SalesData[[#This Row],[Orderdate fixed]])</f>
        <v>2016</v>
      </c>
      <c r="I1786" s="11" t="str">
        <f>"Q"&amp;ROUNDUP(MONTH(SalesData[[#This Row],[Orderdate fixed]])/3,0)</f>
        <v>Q3</v>
      </c>
      <c r="J1786" s="8" t="str">
        <f>TEXT(SalesData[[#This Row],[Orderdate fixed]],"mmm")</f>
        <v>Aug</v>
      </c>
      <c r="K1786" t="s">
        <v>38</v>
      </c>
      <c r="L1786" t="s">
        <v>709</v>
      </c>
      <c r="M1786" s="14" t="s">
        <v>710</v>
      </c>
      <c r="N1786" t="s">
        <v>25</v>
      </c>
      <c r="O1786" t="s">
        <v>26</v>
      </c>
      <c r="P1786" t="s">
        <v>158</v>
      </c>
      <c r="Q1786" t="s">
        <v>109</v>
      </c>
      <c r="R1786" s="5">
        <v>10035</v>
      </c>
      <c r="S1786" t="s">
        <v>62</v>
      </c>
      <c r="T1786" t="s">
        <v>1198</v>
      </c>
      <c r="U1786" t="s">
        <v>31</v>
      </c>
      <c r="V1786" t="s">
        <v>35</v>
      </c>
      <c r="W1786" t="s">
        <v>1199</v>
      </c>
      <c r="X1786" s="9">
        <v>573.17399999999998</v>
      </c>
      <c r="Y1786">
        <v>7</v>
      </c>
      <c r="Z1786" s="12">
        <v>0.1</v>
      </c>
      <c r="AA1786" s="9">
        <v>63.686</v>
      </c>
      <c r="AB1786" t="str">
        <f>IF(AND(SalesData[[#This Row],[Profit]]=0,SalesData[[#This Row],[Sales]]&gt;0),"Zero-Profit Order","OK")</f>
        <v>OK</v>
      </c>
      <c r="AC1786" s="9">
        <f>IFERROR(SalesData[[#This Row],[Profit]]/SalesData[[#This Row],[Sales]],0)</f>
        <v>0.11111111111111112</v>
      </c>
      <c r="AE1786"/>
    </row>
    <row r="1787" spans="1:31" x14ac:dyDescent="0.25">
      <c r="A1787">
        <v>6548</v>
      </c>
      <c r="B1787" t="s">
        <v>3486</v>
      </c>
      <c r="C1787" s="2">
        <v>41642</v>
      </c>
      <c r="D1787" s="13">
        <v>41762</v>
      </c>
      <c r="E1787" s="8">
        <f>IF(SalesData[[#This Row],[Ship Date]]&lt;SalesData[[#This Row],[Order Date]], SalesData[[#This Row],[Ship Date]], SalesData[[#This Row],[Order Date]])</f>
        <v>41642</v>
      </c>
      <c r="F1787" s="8">
        <f>IF(SalesData[[#This Row],[Ship Date]]&lt;SalesData[[#This Row],[Order Date]], SalesData[[#This Row],[Order Date]], SalesData[[#This Row],[Ship Date]])</f>
        <v>41762</v>
      </c>
      <c r="G1787" s="11">
        <f>SalesData[[#This Row],[Shipdate fixed]] - SalesData[[#This Row],[Orderdate fixed]]</f>
        <v>120</v>
      </c>
      <c r="H1787" s="11">
        <f>YEAR(SalesData[[#This Row],[Orderdate fixed]])</f>
        <v>2014</v>
      </c>
      <c r="I1787" s="11" t="str">
        <f>"Q"&amp;ROUNDUP(MONTH(SalesData[[#This Row],[Orderdate fixed]])/3,0)</f>
        <v>Q1</v>
      </c>
      <c r="J1787" s="8" t="str">
        <f>TEXT(SalesData[[#This Row],[Orderdate fixed]],"mmm")</f>
        <v>Jan</v>
      </c>
      <c r="K1787" t="s">
        <v>38</v>
      </c>
      <c r="L1787" t="s">
        <v>2842</v>
      </c>
      <c r="M1787" s="14" t="s">
        <v>2843</v>
      </c>
      <c r="N1787" t="s">
        <v>90</v>
      </c>
      <c r="O1787" t="s">
        <v>26</v>
      </c>
      <c r="P1787" t="s">
        <v>3487</v>
      </c>
      <c r="Q1787" t="s">
        <v>121</v>
      </c>
      <c r="R1787" s="5">
        <v>60126</v>
      </c>
      <c r="S1787" t="s">
        <v>84</v>
      </c>
      <c r="T1787" t="s">
        <v>146</v>
      </c>
      <c r="U1787" t="s">
        <v>31</v>
      </c>
      <c r="V1787" t="s">
        <v>35</v>
      </c>
      <c r="W1787" t="s">
        <v>147</v>
      </c>
      <c r="X1787" s="9">
        <v>634.11599999999999</v>
      </c>
      <c r="Y1787">
        <v>6</v>
      </c>
      <c r="Z1787" s="12">
        <v>0.3</v>
      </c>
      <c r="AA1787" s="9">
        <v>-172.1172</v>
      </c>
      <c r="AB1787" t="str">
        <f>IF(AND(SalesData[[#This Row],[Profit]]=0,SalesData[[#This Row],[Sales]]&gt;0),"Zero-Profit Order","OK")</f>
        <v>OK</v>
      </c>
      <c r="AC1787" s="9">
        <f>IFERROR(SalesData[[#This Row],[Profit]]/SalesData[[#This Row],[Sales]],0)</f>
        <v>-0.27142857142857141</v>
      </c>
      <c r="AE1787"/>
    </row>
    <row r="1788" spans="1:31" x14ac:dyDescent="0.25">
      <c r="A1788">
        <v>4003</v>
      </c>
      <c r="B1788" t="s">
        <v>2669</v>
      </c>
      <c r="C1788" s="2">
        <v>42027</v>
      </c>
      <c r="D1788" s="13">
        <v>42585</v>
      </c>
      <c r="E1788" s="8">
        <f>IF(SalesData[[#This Row],[Ship Date]]&lt;SalesData[[#This Row],[Order Date]], SalesData[[#This Row],[Ship Date]], SalesData[[#This Row],[Order Date]])</f>
        <v>42027</v>
      </c>
      <c r="F1788" s="8">
        <f>IF(SalesData[[#This Row],[Ship Date]]&lt;SalesData[[#This Row],[Order Date]], SalesData[[#This Row],[Order Date]], SalesData[[#This Row],[Ship Date]])</f>
        <v>42585</v>
      </c>
      <c r="G1788" s="11">
        <f>SalesData[[#This Row],[Shipdate fixed]] - SalesData[[#This Row],[Orderdate fixed]]</f>
        <v>558</v>
      </c>
      <c r="H1788" s="11">
        <f>YEAR(SalesData[[#This Row],[Orderdate fixed]])</f>
        <v>2015</v>
      </c>
      <c r="I1788" s="11" t="str">
        <f>"Q"&amp;ROUNDUP(MONTH(SalesData[[#This Row],[Orderdate fixed]])/3,0)</f>
        <v>Q1</v>
      </c>
      <c r="J1788" s="8" t="str">
        <f>TEXT(SalesData[[#This Row],[Orderdate fixed]],"mmm")</f>
        <v>Jan</v>
      </c>
      <c r="K1788" t="s">
        <v>38</v>
      </c>
      <c r="L1788" t="s">
        <v>1133</v>
      </c>
      <c r="M1788" s="14" t="s">
        <v>1134</v>
      </c>
      <c r="N1788" t="s">
        <v>25</v>
      </c>
      <c r="O1788" t="s">
        <v>26</v>
      </c>
      <c r="P1788" t="s">
        <v>229</v>
      </c>
      <c r="Q1788" t="s">
        <v>83</v>
      </c>
      <c r="R1788" s="5">
        <v>78207</v>
      </c>
      <c r="S1788" t="s">
        <v>84</v>
      </c>
      <c r="T1788" t="s">
        <v>416</v>
      </c>
      <c r="U1788" t="s">
        <v>31</v>
      </c>
      <c r="V1788" t="s">
        <v>44</v>
      </c>
      <c r="W1788" t="s">
        <v>417</v>
      </c>
      <c r="X1788" s="9">
        <v>637.89599999999996</v>
      </c>
      <c r="Y1788">
        <v>3</v>
      </c>
      <c r="Z1788" s="12">
        <v>0.3</v>
      </c>
      <c r="AA1788" s="9">
        <v>-127.5792</v>
      </c>
      <c r="AB1788" t="str">
        <f>IF(AND(SalesData[[#This Row],[Profit]]=0,SalesData[[#This Row],[Sales]]&gt;0),"Zero-Profit Order","OK")</f>
        <v>OK</v>
      </c>
      <c r="AC1788" s="9">
        <f>IFERROR(SalesData[[#This Row],[Profit]]/SalesData[[#This Row],[Sales]],0)</f>
        <v>-0.2</v>
      </c>
      <c r="AE1788"/>
    </row>
    <row r="1789" spans="1:31" x14ac:dyDescent="0.25">
      <c r="A1789">
        <v>9902</v>
      </c>
      <c r="B1789" t="s">
        <v>4364</v>
      </c>
      <c r="C1789" s="2">
        <v>43556</v>
      </c>
      <c r="D1789" s="13">
        <v>42972</v>
      </c>
      <c r="E1789" s="8">
        <f>IF(SalesData[[#This Row],[Ship Date]]&lt;SalesData[[#This Row],[Order Date]], SalesData[[#This Row],[Ship Date]], SalesData[[#This Row],[Order Date]])</f>
        <v>42972</v>
      </c>
      <c r="F1789" s="8">
        <f>IF(SalesData[[#This Row],[Ship Date]]&lt;SalesData[[#This Row],[Order Date]], SalesData[[#This Row],[Order Date]], SalesData[[#This Row],[Ship Date]])</f>
        <v>43556</v>
      </c>
      <c r="G1789" s="11">
        <f>SalesData[[#This Row],[Shipdate fixed]] - SalesData[[#This Row],[Orderdate fixed]]</f>
        <v>584</v>
      </c>
      <c r="H1789" s="11">
        <f>YEAR(SalesData[[#This Row],[Orderdate fixed]])</f>
        <v>2017</v>
      </c>
      <c r="I1789" s="11" t="str">
        <f>"Q"&amp;ROUNDUP(MONTH(SalesData[[#This Row],[Orderdate fixed]])/3,0)</f>
        <v>Q3</v>
      </c>
      <c r="J1789" s="8" t="str">
        <f>TEXT(SalesData[[#This Row],[Orderdate fixed]],"mmm")</f>
        <v>Aug</v>
      </c>
      <c r="K1789" t="s">
        <v>38</v>
      </c>
      <c r="L1789" t="s">
        <v>4365</v>
      </c>
      <c r="M1789" s="14" t="s">
        <v>4366</v>
      </c>
      <c r="N1789" t="s">
        <v>25</v>
      </c>
      <c r="O1789" t="s">
        <v>26</v>
      </c>
      <c r="P1789" t="s">
        <v>846</v>
      </c>
      <c r="Q1789" t="s">
        <v>165</v>
      </c>
      <c r="R1789" s="5">
        <v>80027</v>
      </c>
      <c r="S1789" t="s">
        <v>51</v>
      </c>
      <c r="T1789" t="s">
        <v>1576</v>
      </c>
      <c r="U1789" t="s">
        <v>31</v>
      </c>
      <c r="V1789" t="s">
        <v>53</v>
      </c>
      <c r="W1789" t="s">
        <v>1577</v>
      </c>
      <c r="X1789" s="9">
        <v>22.751999999999999</v>
      </c>
      <c r="Y1789">
        <v>3</v>
      </c>
      <c r="Z1789" s="12">
        <v>0.2</v>
      </c>
      <c r="AA1789" s="9">
        <v>7.11</v>
      </c>
      <c r="AB1789" t="str">
        <f>IF(AND(SalesData[[#This Row],[Profit]]=0,SalesData[[#This Row],[Sales]]&gt;0),"Zero-Profit Order","OK")</f>
        <v>OK</v>
      </c>
      <c r="AC1789" s="9">
        <f>IFERROR(SalesData[[#This Row],[Profit]]/SalesData[[#This Row],[Sales]],0)</f>
        <v>0.31250000000000006</v>
      </c>
      <c r="AE1789"/>
    </row>
    <row r="1790" spans="1:31" x14ac:dyDescent="0.25">
      <c r="A1790">
        <v>6212</v>
      </c>
      <c r="B1790" t="s">
        <v>3386</v>
      </c>
      <c r="C1790" s="2">
        <v>43540</v>
      </c>
      <c r="D1790" s="13">
        <v>42972</v>
      </c>
      <c r="E1790" s="8">
        <f>IF(SalesData[[#This Row],[Ship Date]]&lt;SalesData[[#This Row],[Order Date]], SalesData[[#This Row],[Ship Date]], SalesData[[#This Row],[Order Date]])</f>
        <v>42972</v>
      </c>
      <c r="F1790" s="8">
        <f>IF(SalesData[[#This Row],[Ship Date]]&lt;SalesData[[#This Row],[Order Date]], SalesData[[#This Row],[Order Date]], SalesData[[#This Row],[Ship Date]])</f>
        <v>43540</v>
      </c>
      <c r="G1790" s="11">
        <f>SalesData[[#This Row],[Shipdate fixed]] - SalesData[[#This Row],[Orderdate fixed]]</f>
        <v>568</v>
      </c>
      <c r="H1790" s="11">
        <f>YEAR(SalesData[[#This Row],[Orderdate fixed]])</f>
        <v>2017</v>
      </c>
      <c r="I1790" s="11" t="str">
        <f>"Q"&amp;ROUNDUP(MONTH(SalesData[[#This Row],[Orderdate fixed]])/3,0)</f>
        <v>Q3</v>
      </c>
      <c r="J1790" s="8" t="str">
        <f>TEXT(SalesData[[#This Row],[Orderdate fixed]],"mmm")</f>
        <v>Aug</v>
      </c>
      <c r="K1790" t="s">
        <v>38</v>
      </c>
      <c r="L1790" t="s">
        <v>3387</v>
      </c>
      <c r="M1790" s="14" t="s">
        <v>3388</v>
      </c>
      <c r="N1790" t="s">
        <v>81</v>
      </c>
      <c r="O1790" t="s">
        <v>26</v>
      </c>
      <c r="P1790" t="s">
        <v>176</v>
      </c>
      <c r="Q1790" t="s">
        <v>177</v>
      </c>
      <c r="R1790" s="5">
        <v>98103</v>
      </c>
      <c r="S1790" t="s">
        <v>51</v>
      </c>
      <c r="T1790" t="s">
        <v>611</v>
      </c>
      <c r="U1790" t="s">
        <v>31</v>
      </c>
      <c r="V1790" t="s">
        <v>53</v>
      </c>
      <c r="W1790" t="s">
        <v>612</v>
      </c>
      <c r="X1790" s="9">
        <v>65.94</v>
      </c>
      <c r="Y1790">
        <v>3</v>
      </c>
      <c r="Z1790" s="12">
        <v>0</v>
      </c>
      <c r="AA1790" s="9">
        <v>22.419599999999999</v>
      </c>
      <c r="AB1790" t="str">
        <f>IF(AND(SalesData[[#This Row],[Profit]]=0,SalesData[[#This Row],[Sales]]&gt;0),"Zero-Profit Order","OK")</f>
        <v>OK</v>
      </c>
      <c r="AC1790" s="9">
        <f>IFERROR(SalesData[[#This Row],[Profit]]/SalesData[[#This Row],[Sales]],0)</f>
        <v>0.34</v>
      </c>
      <c r="AE1790"/>
    </row>
    <row r="1791" spans="1:31" x14ac:dyDescent="0.25">
      <c r="A1791">
        <v>8040</v>
      </c>
      <c r="B1791" t="s">
        <v>3895</v>
      </c>
      <c r="C1791" s="2">
        <v>43555</v>
      </c>
      <c r="D1791" s="13">
        <v>42972</v>
      </c>
      <c r="E1791" s="8">
        <f>IF(SalesData[[#This Row],[Ship Date]]&lt;SalesData[[#This Row],[Order Date]], SalesData[[#This Row],[Ship Date]], SalesData[[#This Row],[Order Date]])</f>
        <v>42972</v>
      </c>
      <c r="F1791" s="8">
        <f>IF(SalesData[[#This Row],[Ship Date]]&lt;SalesData[[#This Row],[Order Date]], SalesData[[#This Row],[Order Date]], SalesData[[#This Row],[Ship Date]])</f>
        <v>43555</v>
      </c>
      <c r="G1791" s="11">
        <f>SalesData[[#This Row],[Shipdate fixed]] - SalesData[[#This Row],[Orderdate fixed]]</f>
        <v>583</v>
      </c>
      <c r="H1791" s="11">
        <f>YEAR(SalesData[[#This Row],[Orderdate fixed]])</f>
        <v>2017</v>
      </c>
      <c r="I1791" s="11" t="str">
        <f>"Q"&amp;ROUNDUP(MONTH(SalesData[[#This Row],[Orderdate fixed]])/3,0)</f>
        <v>Q3</v>
      </c>
      <c r="J1791" s="8" t="str">
        <f>TEXT(SalesData[[#This Row],[Orderdate fixed]],"mmm")</f>
        <v>Aug</v>
      </c>
      <c r="K1791" t="s">
        <v>22</v>
      </c>
      <c r="L1791" t="s">
        <v>3896</v>
      </c>
      <c r="M1791" s="14" t="s">
        <v>3897</v>
      </c>
      <c r="N1791" t="s">
        <v>81</v>
      </c>
      <c r="O1791" t="s">
        <v>26</v>
      </c>
      <c r="P1791" t="s">
        <v>176</v>
      </c>
      <c r="Q1791" t="s">
        <v>177</v>
      </c>
      <c r="R1791" s="5">
        <v>98115</v>
      </c>
      <c r="S1791" t="s">
        <v>51</v>
      </c>
      <c r="T1791" t="s">
        <v>238</v>
      </c>
      <c r="U1791" t="s">
        <v>31</v>
      </c>
      <c r="V1791" t="s">
        <v>35</v>
      </c>
      <c r="W1791" t="s">
        <v>239</v>
      </c>
      <c r="X1791" s="9">
        <v>388.70400000000001</v>
      </c>
      <c r="Y1791">
        <v>6</v>
      </c>
      <c r="Z1791" s="12">
        <v>0.2</v>
      </c>
      <c r="AA1791" s="9">
        <v>38.870399999999997</v>
      </c>
      <c r="AB1791" t="str">
        <f>IF(AND(SalesData[[#This Row],[Profit]]=0,SalesData[[#This Row],[Sales]]&gt;0),"Zero-Profit Order","OK")</f>
        <v>OK</v>
      </c>
      <c r="AC1791" s="9">
        <f>IFERROR(SalesData[[#This Row],[Profit]]/SalesData[[#This Row],[Sales]],0)</f>
        <v>9.9999999999999992E-2</v>
      </c>
      <c r="AE1791"/>
    </row>
    <row r="1792" spans="1:31" x14ac:dyDescent="0.25">
      <c r="A1792">
        <v>5733</v>
      </c>
      <c r="B1792" t="s">
        <v>3233</v>
      </c>
      <c r="C1792" s="2">
        <v>43403</v>
      </c>
      <c r="D1792" s="13">
        <v>42773</v>
      </c>
      <c r="E1792" s="8">
        <f>IF(SalesData[[#This Row],[Ship Date]]&lt;SalesData[[#This Row],[Order Date]], SalesData[[#This Row],[Ship Date]], SalesData[[#This Row],[Order Date]])</f>
        <v>42773</v>
      </c>
      <c r="F1792" s="8">
        <f>IF(SalesData[[#This Row],[Ship Date]]&lt;SalesData[[#This Row],[Order Date]], SalesData[[#This Row],[Order Date]], SalesData[[#This Row],[Ship Date]])</f>
        <v>43403</v>
      </c>
      <c r="G1792" s="11">
        <f>SalesData[[#This Row],[Shipdate fixed]] - SalesData[[#This Row],[Orderdate fixed]]</f>
        <v>630</v>
      </c>
      <c r="H1792" s="11">
        <f>YEAR(SalesData[[#This Row],[Orderdate fixed]])</f>
        <v>2017</v>
      </c>
      <c r="I1792" s="11" t="str">
        <f>"Q"&amp;ROUNDUP(MONTH(SalesData[[#This Row],[Orderdate fixed]])/3,0)</f>
        <v>Q1</v>
      </c>
      <c r="J1792" s="8" t="str">
        <f>TEXT(SalesData[[#This Row],[Orderdate fixed]],"mmm")</f>
        <v>Feb</v>
      </c>
      <c r="K1792" t="s">
        <v>78</v>
      </c>
      <c r="L1792" t="s">
        <v>314</v>
      </c>
      <c r="M1792" s="14" t="s">
        <v>315</v>
      </c>
      <c r="N1792" t="s">
        <v>81</v>
      </c>
      <c r="O1792" t="s">
        <v>26</v>
      </c>
      <c r="P1792" t="s">
        <v>3234</v>
      </c>
      <c r="Q1792" t="s">
        <v>411</v>
      </c>
      <c r="R1792" s="5">
        <v>6460</v>
      </c>
      <c r="S1792" t="s">
        <v>62</v>
      </c>
      <c r="T1792" t="s">
        <v>2401</v>
      </c>
      <c r="U1792" t="s">
        <v>31</v>
      </c>
      <c r="V1792" t="s">
        <v>32</v>
      </c>
      <c r="W1792" t="s">
        <v>2402</v>
      </c>
      <c r="X1792" s="9">
        <v>638.82000000000005</v>
      </c>
      <c r="Y1792">
        <v>9</v>
      </c>
      <c r="Z1792" s="12">
        <v>0</v>
      </c>
      <c r="AA1792" s="9">
        <v>185.2578</v>
      </c>
      <c r="AB1792" t="str">
        <f>IF(AND(SalesData[[#This Row],[Profit]]=0,SalesData[[#This Row],[Sales]]&gt;0),"Zero-Profit Order","OK")</f>
        <v>OK</v>
      </c>
      <c r="AC1792" s="9">
        <f>IFERROR(SalesData[[#This Row],[Profit]]/SalesData[[#This Row],[Sales]],0)</f>
        <v>0.28999999999999998</v>
      </c>
      <c r="AE1792"/>
    </row>
    <row r="1793" spans="1:31" x14ac:dyDescent="0.25">
      <c r="A1793">
        <v>3133</v>
      </c>
      <c r="B1793" t="s">
        <v>2304</v>
      </c>
      <c r="C1793" s="2">
        <v>43566</v>
      </c>
      <c r="D1793" s="13">
        <v>41877</v>
      </c>
      <c r="E1793" s="8">
        <f>IF(SalesData[[#This Row],[Ship Date]]&lt;SalesData[[#This Row],[Order Date]], SalesData[[#This Row],[Ship Date]], SalesData[[#This Row],[Order Date]])</f>
        <v>41877</v>
      </c>
      <c r="F1793" s="8">
        <f>IF(SalesData[[#This Row],[Ship Date]]&lt;SalesData[[#This Row],[Order Date]], SalesData[[#This Row],[Order Date]], SalesData[[#This Row],[Ship Date]])</f>
        <v>43566</v>
      </c>
      <c r="G1793" s="11">
        <f>SalesData[[#This Row],[Shipdate fixed]] - SalesData[[#This Row],[Orderdate fixed]]</f>
        <v>1689</v>
      </c>
      <c r="H1793" s="11">
        <f>YEAR(SalesData[[#This Row],[Orderdate fixed]])</f>
        <v>2014</v>
      </c>
      <c r="I1793" s="11" t="str">
        <f>"Q"&amp;ROUNDUP(MONTH(SalesData[[#This Row],[Orderdate fixed]])/3,0)</f>
        <v>Q3</v>
      </c>
      <c r="J1793" s="8" t="str">
        <f>TEXT(SalesData[[#This Row],[Orderdate fixed]],"mmm")</f>
        <v>Aug</v>
      </c>
      <c r="K1793" t="s">
        <v>78</v>
      </c>
      <c r="L1793" t="s">
        <v>2305</v>
      </c>
      <c r="M1793" s="14" t="s">
        <v>2306</v>
      </c>
      <c r="N1793" t="s">
        <v>81</v>
      </c>
      <c r="O1793" t="s">
        <v>26</v>
      </c>
      <c r="P1793" t="s">
        <v>742</v>
      </c>
      <c r="Q1793" t="s">
        <v>109</v>
      </c>
      <c r="R1793" s="5">
        <v>11572</v>
      </c>
      <c r="S1793" t="s">
        <v>62</v>
      </c>
      <c r="T1793" t="s">
        <v>2307</v>
      </c>
      <c r="U1793" t="s">
        <v>31</v>
      </c>
      <c r="V1793" t="s">
        <v>53</v>
      </c>
      <c r="W1793" t="s">
        <v>2308</v>
      </c>
      <c r="X1793" s="9">
        <v>13.28</v>
      </c>
      <c r="Y1793">
        <v>2</v>
      </c>
      <c r="Z1793" s="12">
        <v>0</v>
      </c>
      <c r="AA1793" s="9">
        <v>6.3743999999999996</v>
      </c>
      <c r="AB1793" t="str">
        <f>IF(AND(SalesData[[#This Row],[Profit]]=0,SalesData[[#This Row],[Sales]]&gt;0),"Zero-Profit Order","OK")</f>
        <v>OK</v>
      </c>
      <c r="AC1793" s="9">
        <f>IFERROR(SalesData[[#This Row],[Profit]]/SalesData[[#This Row],[Sales]],0)</f>
        <v>0.48</v>
      </c>
      <c r="AE1793"/>
    </row>
    <row r="1794" spans="1:31" x14ac:dyDescent="0.25">
      <c r="A1794">
        <v>4089</v>
      </c>
      <c r="B1794" t="s">
        <v>2690</v>
      </c>
      <c r="C1794" s="2">
        <v>43542</v>
      </c>
      <c r="D1794" s="13">
        <v>41877</v>
      </c>
      <c r="E1794" s="8">
        <f>IF(SalesData[[#This Row],[Ship Date]]&lt;SalesData[[#This Row],[Order Date]], SalesData[[#This Row],[Ship Date]], SalesData[[#This Row],[Order Date]])</f>
        <v>41877</v>
      </c>
      <c r="F1794" s="8">
        <f>IF(SalesData[[#This Row],[Ship Date]]&lt;SalesData[[#This Row],[Order Date]], SalesData[[#This Row],[Order Date]], SalesData[[#This Row],[Ship Date]])</f>
        <v>43542</v>
      </c>
      <c r="G1794" s="11">
        <f>SalesData[[#This Row],[Shipdate fixed]] - SalesData[[#This Row],[Orderdate fixed]]</f>
        <v>1665</v>
      </c>
      <c r="H1794" s="11">
        <f>YEAR(SalesData[[#This Row],[Orderdate fixed]])</f>
        <v>2014</v>
      </c>
      <c r="I1794" s="11" t="str">
        <f>"Q"&amp;ROUNDUP(MONTH(SalesData[[#This Row],[Orderdate fixed]])/3,0)</f>
        <v>Q3</v>
      </c>
      <c r="J1794" s="8" t="str">
        <f>TEXT(SalesData[[#This Row],[Orderdate fixed]],"mmm")</f>
        <v>Aug</v>
      </c>
      <c r="K1794" t="s">
        <v>38</v>
      </c>
      <c r="L1794" t="s">
        <v>2691</v>
      </c>
      <c r="M1794" s="14" t="s">
        <v>2692</v>
      </c>
      <c r="N1794" t="s">
        <v>25</v>
      </c>
      <c r="O1794" t="s">
        <v>26</v>
      </c>
      <c r="P1794" t="s">
        <v>1038</v>
      </c>
      <c r="Q1794" t="s">
        <v>1039</v>
      </c>
      <c r="R1794" s="5">
        <v>72401</v>
      </c>
      <c r="S1794" t="s">
        <v>29</v>
      </c>
      <c r="T1794" t="s">
        <v>2693</v>
      </c>
      <c r="U1794" t="s">
        <v>31</v>
      </c>
      <c r="V1794" t="s">
        <v>32</v>
      </c>
      <c r="W1794" t="s">
        <v>2694</v>
      </c>
      <c r="X1794" s="9">
        <v>638.82000000000005</v>
      </c>
      <c r="Y1794">
        <v>9</v>
      </c>
      <c r="Z1794" s="12">
        <v>0</v>
      </c>
      <c r="AA1794" s="9">
        <v>172.48140000000001</v>
      </c>
      <c r="AB1794" t="str">
        <f>IF(AND(SalesData[[#This Row],[Profit]]=0,SalesData[[#This Row],[Sales]]&gt;0),"Zero-Profit Order","OK")</f>
        <v>OK</v>
      </c>
      <c r="AC1794" s="9">
        <f>IFERROR(SalesData[[#This Row],[Profit]]/SalesData[[#This Row],[Sales]],0)</f>
        <v>0.27</v>
      </c>
      <c r="AE1794"/>
    </row>
    <row r="1795" spans="1:31" x14ac:dyDescent="0.25">
      <c r="A1795">
        <v>4634</v>
      </c>
      <c r="B1795" t="s">
        <v>2885</v>
      </c>
      <c r="C1795" s="2">
        <v>43548</v>
      </c>
      <c r="D1795" s="13">
        <v>42242</v>
      </c>
      <c r="E1795" s="8">
        <f>IF(SalesData[[#This Row],[Ship Date]]&lt;SalesData[[#This Row],[Order Date]], SalesData[[#This Row],[Ship Date]], SalesData[[#This Row],[Order Date]])</f>
        <v>42242</v>
      </c>
      <c r="F1795" s="8">
        <f>IF(SalesData[[#This Row],[Ship Date]]&lt;SalesData[[#This Row],[Order Date]], SalesData[[#This Row],[Order Date]], SalesData[[#This Row],[Ship Date]])</f>
        <v>43548</v>
      </c>
      <c r="G1795" s="11">
        <f>SalesData[[#This Row],[Shipdate fixed]] - SalesData[[#This Row],[Orderdate fixed]]</f>
        <v>1306</v>
      </c>
      <c r="H1795" s="11">
        <f>YEAR(SalesData[[#This Row],[Orderdate fixed]])</f>
        <v>2015</v>
      </c>
      <c r="I1795" s="11" t="str">
        <f>"Q"&amp;ROUNDUP(MONTH(SalesData[[#This Row],[Orderdate fixed]])/3,0)</f>
        <v>Q3</v>
      </c>
      <c r="J1795" s="8" t="str">
        <f>TEXT(SalesData[[#This Row],[Orderdate fixed]],"mmm")</f>
        <v>Aug</v>
      </c>
      <c r="K1795" t="s">
        <v>38</v>
      </c>
      <c r="L1795" t="s">
        <v>269</v>
      </c>
      <c r="M1795" s="14" t="s">
        <v>270</v>
      </c>
      <c r="N1795" t="s">
        <v>81</v>
      </c>
      <c r="O1795" t="s">
        <v>26</v>
      </c>
      <c r="P1795" t="s">
        <v>310</v>
      </c>
      <c r="Q1795" t="s">
        <v>50</v>
      </c>
      <c r="R1795" s="5">
        <v>94122</v>
      </c>
      <c r="S1795" t="s">
        <v>51</v>
      </c>
      <c r="T1795" t="s">
        <v>2886</v>
      </c>
      <c r="U1795" t="s">
        <v>31</v>
      </c>
      <c r="V1795" t="s">
        <v>32</v>
      </c>
      <c r="W1795" t="s">
        <v>2887</v>
      </c>
      <c r="X1795" s="9">
        <v>586.39800000000002</v>
      </c>
      <c r="Y1795">
        <v>6</v>
      </c>
      <c r="Z1795" s="12">
        <v>0.15</v>
      </c>
      <c r="AA1795" s="9">
        <v>34.494</v>
      </c>
      <c r="AB1795" t="str">
        <f>IF(AND(SalesData[[#This Row],[Profit]]=0,SalesData[[#This Row],[Sales]]&gt;0),"Zero-Profit Order","OK")</f>
        <v>OK</v>
      </c>
      <c r="AC1795" s="9">
        <f>IFERROR(SalesData[[#This Row],[Profit]]/SalesData[[#This Row],[Sales]],0)</f>
        <v>5.8823529411764705E-2</v>
      </c>
      <c r="AE1795"/>
    </row>
    <row r="1796" spans="1:31" x14ac:dyDescent="0.25">
      <c r="A1796">
        <v>6309</v>
      </c>
      <c r="B1796" t="s">
        <v>3421</v>
      </c>
      <c r="C1796" s="2">
        <v>42068</v>
      </c>
      <c r="D1796" s="13">
        <v>42532</v>
      </c>
      <c r="E1796" s="8">
        <f>IF(SalesData[[#This Row],[Ship Date]]&lt;SalesData[[#This Row],[Order Date]], SalesData[[#This Row],[Ship Date]], SalesData[[#This Row],[Order Date]])</f>
        <v>42068</v>
      </c>
      <c r="F1796" s="8">
        <f>IF(SalesData[[#This Row],[Ship Date]]&lt;SalesData[[#This Row],[Order Date]], SalesData[[#This Row],[Order Date]], SalesData[[#This Row],[Ship Date]])</f>
        <v>42532</v>
      </c>
      <c r="G1796" s="11">
        <f>SalesData[[#This Row],[Shipdate fixed]] - SalesData[[#This Row],[Orderdate fixed]]</f>
        <v>464</v>
      </c>
      <c r="H1796" s="11">
        <f>YEAR(SalesData[[#This Row],[Orderdate fixed]])</f>
        <v>2015</v>
      </c>
      <c r="I1796" s="11" t="str">
        <f>"Q"&amp;ROUNDUP(MONTH(SalesData[[#This Row],[Orderdate fixed]])/3,0)</f>
        <v>Q1</v>
      </c>
      <c r="J1796" s="8" t="str">
        <f>TEXT(SalesData[[#This Row],[Orderdate fixed]],"mmm")</f>
        <v>Mar</v>
      </c>
      <c r="K1796" t="s">
        <v>22</v>
      </c>
      <c r="L1796" t="s">
        <v>3422</v>
      </c>
      <c r="M1796" s="14" t="s">
        <v>3423</v>
      </c>
      <c r="N1796" t="s">
        <v>81</v>
      </c>
      <c r="O1796" t="s">
        <v>26</v>
      </c>
      <c r="P1796" t="s">
        <v>3424</v>
      </c>
      <c r="Q1796" t="s">
        <v>1498</v>
      </c>
      <c r="R1796" s="5">
        <v>97405</v>
      </c>
      <c r="S1796" t="s">
        <v>51</v>
      </c>
      <c r="T1796" t="s">
        <v>2711</v>
      </c>
      <c r="U1796" t="s">
        <v>31</v>
      </c>
      <c r="V1796" t="s">
        <v>35</v>
      </c>
      <c r="W1796" t="s">
        <v>2712</v>
      </c>
      <c r="X1796" s="9">
        <v>650.35199999999998</v>
      </c>
      <c r="Y1796">
        <v>3</v>
      </c>
      <c r="Z1796" s="12">
        <v>0.2</v>
      </c>
      <c r="AA1796" s="9">
        <v>-97.552800000000005</v>
      </c>
      <c r="AB1796" t="str">
        <f>IF(AND(SalesData[[#This Row],[Profit]]=0,SalesData[[#This Row],[Sales]]&gt;0),"Zero-Profit Order","OK")</f>
        <v>OK</v>
      </c>
      <c r="AC1796" s="9">
        <f>IFERROR(SalesData[[#This Row],[Profit]]/SalesData[[#This Row],[Sales]],0)</f>
        <v>-0.15000000000000002</v>
      </c>
      <c r="AE1796"/>
    </row>
    <row r="1797" spans="1:31" x14ac:dyDescent="0.25">
      <c r="A1797">
        <v>4301</v>
      </c>
      <c r="B1797" t="s">
        <v>2762</v>
      </c>
      <c r="C1797" s="2">
        <v>43565</v>
      </c>
      <c r="D1797" s="13">
        <v>42973</v>
      </c>
      <c r="E1797" s="8">
        <f>IF(SalesData[[#This Row],[Ship Date]]&lt;SalesData[[#This Row],[Order Date]], SalesData[[#This Row],[Ship Date]], SalesData[[#This Row],[Order Date]])</f>
        <v>42973</v>
      </c>
      <c r="F1797" s="8">
        <f>IF(SalesData[[#This Row],[Ship Date]]&lt;SalesData[[#This Row],[Order Date]], SalesData[[#This Row],[Order Date]], SalesData[[#This Row],[Ship Date]])</f>
        <v>43565</v>
      </c>
      <c r="G1797" s="11">
        <f>SalesData[[#This Row],[Shipdate fixed]] - SalesData[[#This Row],[Orderdate fixed]]</f>
        <v>592</v>
      </c>
      <c r="H1797" s="11">
        <f>YEAR(SalesData[[#This Row],[Orderdate fixed]])</f>
        <v>2017</v>
      </c>
      <c r="I1797" s="11" t="str">
        <f>"Q"&amp;ROUNDUP(MONTH(SalesData[[#This Row],[Orderdate fixed]])/3,0)</f>
        <v>Q3</v>
      </c>
      <c r="J1797" s="8" t="str">
        <f>TEXT(SalesData[[#This Row],[Orderdate fixed]],"mmm")</f>
        <v>Aug</v>
      </c>
      <c r="K1797" t="s">
        <v>22</v>
      </c>
      <c r="L1797" t="s">
        <v>385</v>
      </c>
      <c r="M1797" s="14" t="s">
        <v>386</v>
      </c>
      <c r="N1797" t="s">
        <v>25</v>
      </c>
      <c r="O1797" t="s">
        <v>26</v>
      </c>
      <c r="P1797" t="s">
        <v>2321</v>
      </c>
      <c r="Q1797" t="s">
        <v>42</v>
      </c>
      <c r="R1797" s="5">
        <v>32303</v>
      </c>
      <c r="S1797" t="s">
        <v>29</v>
      </c>
      <c r="T1797" t="s">
        <v>1052</v>
      </c>
      <c r="U1797" t="s">
        <v>31</v>
      </c>
      <c r="V1797" t="s">
        <v>53</v>
      </c>
      <c r="W1797" t="s">
        <v>1053</v>
      </c>
      <c r="X1797" s="9">
        <v>2.7839999999999998</v>
      </c>
      <c r="Y1797">
        <v>2</v>
      </c>
      <c r="Z1797" s="12">
        <v>0.2</v>
      </c>
      <c r="AA1797" s="9">
        <v>0.41760000000000003</v>
      </c>
      <c r="AB1797" t="str">
        <f>IF(AND(SalesData[[#This Row],[Profit]]=0,SalesData[[#This Row],[Sales]]&gt;0),"Zero-Profit Order","OK")</f>
        <v>OK</v>
      </c>
      <c r="AC1797" s="9">
        <f>IFERROR(SalesData[[#This Row],[Profit]]/SalesData[[#This Row],[Sales]],0)</f>
        <v>0.15000000000000002</v>
      </c>
      <c r="AE1797"/>
    </row>
    <row r="1798" spans="1:31" x14ac:dyDescent="0.25">
      <c r="A1798">
        <v>5036</v>
      </c>
      <c r="B1798" t="s">
        <v>3004</v>
      </c>
      <c r="C1798" s="2">
        <v>41701</v>
      </c>
      <c r="D1798" s="13">
        <v>41977</v>
      </c>
      <c r="E1798" s="8">
        <f>IF(SalesData[[#This Row],[Ship Date]]&lt;SalesData[[#This Row],[Order Date]], SalesData[[#This Row],[Ship Date]], SalesData[[#This Row],[Order Date]])</f>
        <v>41701</v>
      </c>
      <c r="F1798" s="8">
        <f>IF(SalesData[[#This Row],[Ship Date]]&lt;SalesData[[#This Row],[Order Date]], SalesData[[#This Row],[Order Date]], SalesData[[#This Row],[Ship Date]])</f>
        <v>41977</v>
      </c>
      <c r="G1798" s="11">
        <f>SalesData[[#This Row],[Shipdate fixed]] - SalesData[[#This Row],[Orderdate fixed]]</f>
        <v>276</v>
      </c>
      <c r="H1798" s="11">
        <f>YEAR(SalesData[[#This Row],[Orderdate fixed]])</f>
        <v>2014</v>
      </c>
      <c r="I1798" s="11" t="str">
        <f>"Q"&amp;ROUNDUP(MONTH(SalesData[[#This Row],[Orderdate fixed]])/3,0)</f>
        <v>Q1</v>
      </c>
      <c r="J1798" s="8" t="str">
        <f>TEXT(SalesData[[#This Row],[Orderdate fixed]],"mmm")</f>
        <v>Mar</v>
      </c>
      <c r="K1798" t="s">
        <v>38</v>
      </c>
      <c r="L1798" t="s">
        <v>1819</v>
      </c>
      <c r="M1798" s="14" t="s">
        <v>1820</v>
      </c>
      <c r="N1798" t="s">
        <v>81</v>
      </c>
      <c r="O1798" t="s">
        <v>26</v>
      </c>
      <c r="P1798" t="s">
        <v>176</v>
      </c>
      <c r="Q1798" t="s">
        <v>177</v>
      </c>
      <c r="R1798" s="5">
        <v>98115</v>
      </c>
      <c r="S1798" t="s">
        <v>51</v>
      </c>
      <c r="T1798" t="s">
        <v>680</v>
      </c>
      <c r="U1798" t="s">
        <v>31</v>
      </c>
      <c r="V1798" t="s">
        <v>44</v>
      </c>
      <c r="W1798" t="s">
        <v>681</v>
      </c>
      <c r="X1798" s="9">
        <v>653.54999999999995</v>
      </c>
      <c r="Y1798">
        <v>3</v>
      </c>
      <c r="Z1798" s="12">
        <v>0</v>
      </c>
      <c r="AA1798" s="9">
        <v>111.1035</v>
      </c>
      <c r="AB1798" t="str">
        <f>IF(AND(SalesData[[#This Row],[Profit]]=0,SalesData[[#This Row],[Sales]]&gt;0),"Zero-Profit Order","OK")</f>
        <v>OK</v>
      </c>
      <c r="AC1798" s="9">
        <f>IFERROR(SalesData[[#This Row],[Profit]]/SalesData[[#This Row],[Sales]],0)</f>
        <v>0.17</v>
      </c>
      <c r="AE1798"/>
    </row>
    <row r="1799" spans="1:31" x14ac:dyDescent="0.25">
      <c r="A1799">
        <v>7022</v>
      </c>
      <c r="B1799" t="s">
        <v>3620</v>
      </c>
      <c r="C1799" s="2">
        <v>43562</v>
      </c>
      <c r="D1799" s="13">
        <v>41878</v>
      </c>
      <c r="E1799" s="8">
        <f>IF(SalesData[[#This Row],[Ship Date]]&lt;SalesData[[#This Row],[Order Date]], SalesData[[#This Row],[Ship Date]], SalesData[[#This Row],[Order Date]])</f>
        <v>41878</v>
      </c>
      <c r="F1799" s="8">
        <f>IF(SalesData[[#This Row],[Ship Date]]&lt;SalesData[[#This Row],[Order Date]], SalesData[[#This Row],[Order Date]], SalesData[[#This Row],[Ship Date]])</f>
        <v>43562</v>
      </c>
      <c r="G1799" s="11">
        <f>SalesData[[#This Row],[Shipdate fixed]] - SalesData[[#This Row],[Orderdate fixed]]</f>
        <v>1684</v>
      </c>
      <c r="H1799" s="11">
        <f>YEAR(SalesData[[#This Row],[Orderdate fixed]])</f>
        <v>2014</v>
      </c>
      <c r="I1799" s="11" t="str">
        <f>"Q"&amp;ROUNDUP(MONTH(SalesData[[#This Row],[Orderdate fixed]])/3,0)</f>
        <v>Q3</v>
      </c>
      <c r="J1799" s="8" t="str">
        <f>TEXT(SalesData[[#This Row],[Orderdate fixed]],"mmm")</f>
        <v>Aug</v>
      </c>
      <c r="K1799" t="s">
        <v>38</v>
      </c>
      <c r="L1799" t="s">
        <v>1046</v>
      </c>
      <c r="M1799" s="14" t="s">
        <v>1047</v>
      </c>
      <c r="N1799" t="s">
        <v>25</v>
      </c>
      <c r="O1799" t="s">
        <v>26</v>
      </c>
      <c r="P1799" t="s">
        <v>248</v>
      </c>
      <c r="Q1799" t="s">
        <v>165</v>
      </c>
      <c r="R1799" s="5">
        <v>80219</v>
      </c>
      <c r="S1799" t="s">
        <v>51</v>
      </c>
      <c r="T1799" t="s">
        <v>319</v>
      </c>
      <c r="U1799" t="s">
        <v>31</v>
      </c>
      <c r="V1799" t="s">
        <v>53</v>
      </c>
      <c r="W1799" t="s">
        <v>320</v>
      </c>
      <c r="X1799" s="9">
        <v>4.2240000000000002</v>
      </c>
      <c r="Y1799">
        <v>3</v>
      </c>
      <c r="Z1799" s="12">
        <v>0.2</v>
      </c>
      <c r="AA1799" s="9">
        <v>1.2672000000000001</v>
      </c>
      <c r="AB1799" t="str">
        <f>IF(AND(SalesData[[#This Row],[Profit]]=0,SalesData[[#This Row],[Sales]]&gt;0),"Zero-Profit Order","OK")</f>
        <v>OK</v>
      </c>
      <c r="AC1799" s="9">
        <f>IFERROR(SalesData[[#This Row],[Profit]]/SalesData[[#This Row],[Sales]],0)</f>
        <v>0.3</v>
      </c>
      <c r="AE1799"/>
    </row>
    <row r="1800" spans="1:31" x14ac:dyDescent="0.25">
      <c r="A1800">
        <v>3605</v>
      </c>
      <c r="B1800" t="s">
        <v>2484</v>
      </c>
      <c r="C1800" s="2">
        <v>43557</v>
      </c>
      <c r="D1800" s="13">
        <v>42974</v>
      </c>
      <c r="E1800" s="8">
        <f>IF(SalesData[[#This Row],[Ship Date]]&lt;SalesData[[#This Row],[Order Date]], SalesData[[#This Row],[Ship Date]], SalesData[[#This Row],[Order Date]])</f>
        <v>42974</v>
      </c>
      <c r="F1800" s="8">
        <f>IF(SalesData[[#This Row],[Ship Date]]&lt;SalesData[[#This Row],[Order Date]], SalesData[[#This Row],[Order Date]], SalesData[[#This Row],[Ship Date]])</f>
        <v>43557</v>
      </c>
      <c r="G1800" s="11">
        <f>SalesData[[#This Row],[Shipdate fixed]] - SalesData[[#This Row],[Orderdate fixed]]</f>
        <v>583</v>
      </c>
      <c r="H1800" s="11">
        <f>YEAR(SalesData[[#This Row],[Orderdate fixed]])</f>
        <v>2017</v>
      </c>
      <c r="I1800" s="11" t="str">
        <f>"Q"&amp;ROUNDUP(MONTH(SalesData[[#This Row],[Orderdate fixed]])/3,0)</f>
        <v>Q3</v>
      </c>
      <c r="J1800" s="8" t="str">
        <f>TEXT(SalesData[[#This Row],[Orderdate fixed]],"mmm")</f>
        <v>Aug</v>
      </c>
      <c r="K1800" t="s">
        <v>38</v>
      </c>
      <c r="L1800" t="s">
        <v>2368</v>
      </c>
      <c r="M1800" s="14" t="s">
        <v>2369</v>
      </c>
      <c r="N1800" t="s">
        <v>90</v>
      </c>
      <c r="O1800" t="s">
        <v>26</v>
      </c>
      <c r="P1800" t="s">
        <v>144</v>
      </c>
      <c r="Q1800" t="s">
        <v>1070</v>
      </c>
      <c r="R1800" s="5">
        <v>21044</v>
      </c>
      <c r="S1800" t="s">
        <v>62</v>
      </c>
      <c r="T1800" t="s">
        <v>1249</v>
      </c>
      <c r="U1800" t="s">
        <v>31</v>
      </c>
      <c r="V1800" t="s">
        <v>53</v>
      </c>
      <c r="W1800" t="s">
        <v>1250</v>
      </c>
      <c r="X1800" s="9">
        <v>25.16</v>
      </c>
      <c r="Y1800">
        <v>2</v>
      </c>
      <c r="Z1800" s="12">
        <v>0</v>
      </c>
      <c r="AA1800" s="9">
        <v>8.5543999999999993</v>
      </c>
      <c r="AB1800" t="str">
        <f>IF(AND(SalesData[[#This Row],[Profit]]=0,SalesData[[#This Row],[Sales]]&gt;0),"Zero-Profit Order","OK")</f>
        <v>OK</v>
      </c>
      <c r="AC1800" s="9">
        <f>IFERROR(SalesData[[#This Row],[Profit]]/SalesData[[#This Row],[Sales]],0)</f>
        <v>0.33999999999999997</v>
      </c>
      <c r="AE1800"/>
    </row>
    <row r="1801" spans="1:31" x14ac:dyDescent="0.25">
      <c r="A1801">
        <v>3606</v>
      </c>
      <c r="B1801" t="s">
        <v>2484</v>
      </c>
      <c r="C1801" s="2">
        <v>43558</v>
      </c>
      <c r="D1801" s="13">
        <v>42974</v>
      </c>
      <c r="E1801" s="8">
        <f>IF(SalesData[[#This Row],[Ship Date]]&lt;SalesData[[#This Row],[Order Date]], SalesData[[#This Row],[Ship Date]], SalesData[[#This Row],[Order Date]])</f>
        <v>42974</v>
      </c>
      <c r="F1801" s="8">
        <f>IF(SalesData[[#This Row],[Ship Date]]&lt;SalesData[[#This Row],[Order Date]], SalesData[[#This Row],[Order Date]], SalesData[[#This Row],[Ship Date]])</f>
        <v>43558</v>
      </c>
      <c r="G1801" s="11">
        <f>SalesData[[#This Row],[Shipdate fixed]] - SalesData[[#This Row],[Orderdate fixed]]</f>
        <v>584</v>
      </c>
      <c r="H1801" s="11">
        <f>YEAR(SalesData[[#This Row],[Orderdate fixed]])</f>
        <v>2017</v>
      </c>
      <c r="I1801" s="11" t="str">
        <f>"Q"&amp;ROUNDUP(MONTH(SalesData[[#This Row],[Orderdate fixed]])/3,0)</f>
        <v>Q3</v>
      </c>
      <c r="J1801" s="8" t="str">
        <f>TEXT(SalesData[[#This Row],[Orderdate fixed]],"mmm")</f>
        <v>Aug</v>
      </c>
      <c r="K1801" t="s">
        <v>38</v>
      </c>
      <c r="L1801" t="s">
        <v>2368</v>
      </c>
      <c r="M1801" s="14" t="s">
        <v>2369</v>
      </c>
      <c r="N1801" t="s">
        <v>90</v>
      </c>
      <c r="O1801" t="s">
        <v>26</v>
      </c>
      <c r="P1801" t="s">
        <v>144</v>
      </c>
      <c r="Q1801" t="s">
        <v>1070</v>
      </c>
      <c r="R1801" s="5">
        <v>21044</v>
      </c>
      <c r="S1801" t="s">
        <v>62</v>
      </c>
      <c r="T1801" t="s">
        <v>1173</v>
      </c>
      <c r="U1801" t="s">
        <v>31</v>
      </c>
      <c r="V1801" t="s">
        <v>53</v>
      </c>
      <c r="W1801" t="s">
        <v>1174</v>
      </c>
      <c r="X1801" s="9">
        <v>91.92</v>
      </c>
      <c r="Y1801">
        <v>4</v>
      </c>
      <c r="Z1801" s="12">
        <v>0</v>
      </c>
      <c r="AA1801" s="9">
        <v>31.252800000000001</v>
      </c>
      <c r="AB1801" t="str">
        <f>IF(AND(SalesData[[#This Row],[Profit]]=0,SalesData[[#This Row],[Sales]]&gt;0),"Zero-Profit Order","OK")</f>
        <v>OK</v>
      </c>
      <c r="AC1801" s="9">
        <f>IFERROR(SalesData[[#This Row],[Profit]]/SalesData[[#This Row],[Sales]],0)</f>
        <v>0.34</v>
      </c>
      <c r="AE1801"/>
    </row>
    <row r="1802" spans="1:31" x14ac:dyDescent="0.25">
      <c r="A1802">
        <v>4735</v>
      </c>
      <c r="B1802" t="s">
        <v>2923</v>
      </c>
      <c r="C1802" s="2">
        <v>42114</v>
      </c>
      <c r="D1802" s="13">
        <v>42708</v>
      </c>
      <c r="E1802" s="8">
        <f>IF(SalesData[[#This Row],[Ship Date]]&lt;SalesData[[#This Row],[Order Date]], SalesData[[#This Row],[Ship Date]], SalesData[[#This Row],[Order Date]])</f>
        <v>42114</v>
      </c>
      <c r="F1802" s="8">
        <f>IF(SalesData[[#This Row],[Ship Date]]&lt;SalesData[[#This Row],[Order Date]], SalesData[[#This Row],[Order Date]], SalesData[[#This Row],[Ship Date]])</f>
        <v>42708</v>
      </c>
      <c r="G1802" s="11">
        <f>SalesData[[#This Row],[Shipdate fixed]] - SalesData[[#This Row],[Orderdate fixed]]</f>
        <v>594</v>
      </c>
      <c r="H1802" s="11">
        <f>YEAR(SalesData[[#This Row],[Orderdate fixed]])</f>
        <v>2015</v>
      </c>
      <c r="I1802" s="11" t="str">
        <f>"Q"&amp;ROUNDUP(MONTH(SalesData[[#This Row],[Orderdate fixed]])/3,0)</f>
        <v>Q2</v>
      </c>
      <c r="J1802" s="8" t="str">
        <f>TEXT(SalesData[[#This Row],[Orderdate fixed]],"mmm")</f>
        <v>Apr</v>
      </c>
      <c r="K1802" t="s">
        <v>38</v>
      </c>
      <c r="L1802" t="s">
        <v>701</v>
      </c>
      <c r="M1802" s="14" t="s">
        <v>702</v>
      </c>
      <c r="N1802" t="s">
        <v>81</v>
      </c>
      <c r="O1802" t="s">
        <v>26</v>
      </c>
      <c r="P1802" t="s">
        <v>158</v>
      </c>
      <c r="Q1802" t="s">
        <v>109</v>
      </c>
      <c r="R1802" s="5">
        <v>10035</v>
      </c>
      <c r="S1802" t="s">
        <v>62</v>
      </c>
      <c r="T1802" t="s">
        <v>34</v>
      </c>
      <c r="U1802" t="s">
        <v>31</v>
      </c>
      <c r="V1802" t="s">
        <v>35</v>
      </c>
      <c r="W1802" t="s">
        <v>36</v>
      </c>
      <c r="X1802" s="9">
        <v>658.74599999999998</v>
      </c>
      <c r="Y1802">
        <v>3</v>
      </c>
      <c r="Z1802" s="12">
        <v>0.1</v>
      </c>
      <c r="AA1802" s="9">
        <v>146.38800000000001</v>
      </c>
      <c r="AB1802" t="str">
        <f>IF(AND(SalesData[[#This Row],[Profit]]=0,SalesData[[#This Row],[Sales]]&gt;0),"Zero-Profit Order","OK")</f>
        <v>OK</v>
      </c>
      <c r="AC1802" s="9">
        <f>IFERROR(SalesData[[#This Row],[Profit]]/SalesData[[#This Row],[Sales]],0)</f>
        <v>0.22222222222222224</v>
      </c>
      <c r="AE1802"/>
    </row>
    <row r="1803" spans="1:31" x14ac:dyDescent="0.25">
      <c r="A1803">
        <v>7615</v>
      </c>
      <c r="B1803" t="s">
        <v>3782</v>
      </c>
      <c r="C1803" s="2">
        <v>43569</v>
      </c>
      <c r="D1803" s="13">
        <v>42244</v>
      </c>
      <c r="E1803" s="8">
        <f>IF(SalesData[[#This Row],[Ship Date]]&lt;SalesData[[#This Row],[Order Date]], SalesData[[#This Row],[Ship Date]], SalesData[[#This Row],[Order Date]])</f>
        <v>42244</v>
      </c>
      <c r="F1803" s="8">
        <f>IF(SalesData[[#This Row],[Ship Date]]&lt;SalesData[[#This Row],[Order Date]], SalesData[[#This Row],[Order Date]], SalesData[[#This Row],[Ship Date]])</f>
        <v>43569</v>
      </c>
      <c r="G1803" s="11">
        <f>SalesData[[#This Row],[Shipdate fixed]] - SalesData[[#This Row],[Orderdate fixed]]</f>
        <v>1325</v>
      </c>
      <c r="H1803" s="11">
        <f>YEAR(SalesData[[#This Row],[Orderdate fixed]])</f>
        <v>2015</v>
      </c>
      <c r="I1803" s="11" t="str">
        <f>"Q"&amp;ROUNDUP(MONTH(SalesData[[#This Row],[Orderdate fixed]])/3,0)</f>
        <v>Q3</v>
      </c>
      <c r="J1803" s="8" t="str">
        <f>TEXT(SalesData[[#This Row],[Orderdate fixed]],"mmm")</f>
        <v>Aug</v>
      </c>
      <c r="K1803" t="s">
        <v>22</v>
      </c>
      <c r="L1803" t="s">
        <v>2117</v>
      </c>
      <c r="M1803" s="14" t="s">
        <v>2118</v>
      </c>
      <c r="N1803" t="s">
        <v>25</v>
      </c>
      <c r="O1803" t="s">
        <v>26</v>
      </c>
      <c r="P1803" t="s">
        <v>158</v>
      </c>
      <c r="Q1803" t="s">
        <v>109</v>
      </c>
      <c r="R1803" s="5">
        <v>10035</v>
      </c>
      <c r="S1803" t="s">
        <v>62</v>
      </c>
      <c r="T1803" t="s">
        <v>631</v>
      </c>
      <c r="U1803" t="s">
        <v>31</v>
      </c>
      <c r="V1803" t="s">
        <v>53</v>
      </c>
      <c r="W1803" t="s">
        <v>632</v>
      </c>
      <c r="X1803" s="9">
        <v>14.91</v>
      </c>
      <c r="Y1803">
        <v>3</v>
      </c>
      <c r="Z1803" s="12">
        <v>0</v>
      </c>
      <c r="AA1803" s="9">
        <v>4.6220999999999997</v>
      </c>
      <c r="AB1803" t="str">
        <f>IF(AND(SalesData[[#This Row],[Profit]]=0,SalesData[[#This Row],[Sales]]&gt;0),"Zero-Profit Order","OK")</f>
        <v>OK</v>
      </c>
      <c r="AC1803" s="9">
        <f>IFERROR(SalesData[[#This Row],[Profit]]/SalesData[[#This Row],[Sales]],0)</f>
        <v>0.31</v>
      </c>
      <c r="AE1803"/>
    </row>
    <row r="1804" spans="1:31" x14ac:dyDescent="0.25">
      <c r="A1804">
        <v>1941</v>
      </c>
      <c r="B1804" t="s">
        <v>1589</v>
      </c>
      <c r="C1804" s="2">
        <v>42134</v>
      </c>
      <c r="D1804" s="13">
        <v>42711</v>
      </c>
      <c r="E1804" s="8">
        <f>IF(SalesData[[#This Row],[Ship Date]]&lt;SalesData[[#This Row],[Order Date]], SalesData[[#This Row],[Ship Date]], SalesData[[#This Row],[Order Date]])</f>
        <v>42134</v>
      </c>
      <c r="F1804" s="8">
        <f>IF(SalesData[[#This Row],[Ship Date]]&lt;SalesData[[#This Row],[Order Date]], SalesData[[#This Row],[Order Date]], SalesData[[#This Row],[Ship Date]])</f>
        <v>42711</v>
      </c>
      <c r="G1804" s="11">
        <f>SalesData[[#This Row],[Shipdate fixed]] - SalesData[[#This Row],[Orderdate fixed]]</f>
        <v>577</v>
      </c>
      <c r="H1804" s="11">
        <f>YEAR(SalesData[[#This Row],[Orderdate fixed]])</f>
        <v>2015</v>
      </c>
      <c r="I1804" s="11" t="str">
        <f>"Q"&amp;ROUNDUP(MONTH(SalesData[[#This Row],[Orderdate fixed]])/3,0)</f>
        <v>Q2</v>
      </c>
      <c r="J1804" s="8" t="str">
        <f>TEXT(SalesData[[#This Row],[Orderdate fixed]],"mmm")</f>
        <v>May</v>
      </c>
      <c r="K1804" t="s">
        <v>38</v>
      </c>
      <c r="L1804" t="s">
        <v>1590</v>
      </c>
      <c r="M1804" s="14" t="s">
        <v>1591</v>
      </c>
      <c r="N1804" t="s">
        <v>25</v>
      </c>
      <c r="O1804" t="s">
        <v>26</v>
      </c>
      <c r="P1804" t="s">
        <v>1592</v>
      </c>
      <c r="Q1804" t="s">
        <v>165</v>
      </c>
      <c r="R1804" s="5">
        <v>80020</v>
      </c>
      <c r="S1804" t="s">
        <v>51</v>
      </c>
      <c r="T1804" t="s">
        <v>230</v>
      </c>
      <c r="U1804" t="s">
        <v>31</v>
      </c>
      <c r="V1804" t="s">
        <v>35</v>
      </c>
      <c r="W1804" t="s">
        <v>231</v>
      </c>
      <c r="X1804" s="9">
        <v>662.88</v>
      </c>
      <c r="Y1804">
        <v>3</v>
      </c>
      <c r="Z1804" s="12">
        <v>0.2</v>
      </c>
      <c r="AA1804" s="9">
        <v>74.573999999999998</v>
      </c>
      <c r="AB1804" t="str">
        <f>IF(AND(SalesData[[#This Row],[Profit]]=0,SalesData[[#This Row],[Sales]]&gt;0),"Zero-Profit Order","OK")</f>
        <v>OK</v>
      </c>
      <c r="AC1804" s="9">
        <f>IFERROR(SalesData[[#This Row],[Profit]]/SalesData[[#This Row],[Sales]],0)</f>
        <v>0.1125</v>
      </c>
      <c r="AE1804"/>
    </row>
    <row r="1805" spans="1:31" x14ac:dyDescent="0.25">
      <c r="A1805">
        <v>3157</v>
      </c>
      <c r="B1805" t="s">
        <v>2318</v>
      </c>
      <c r="C1805" s="2">
        <v>43568</v>
      </c>
      <c r="D1805" s="13">
        <v>42244</v>
      </c>
      <c r="E1805" s="8">
        <f>IF(SalesData[[#This Row],[Ship Date]]&lt;SalesData[[#This Row],[Order Date]], SalesData[[#This Row],[Ship Date]], SalesData[[#This Row],[Order Date]])</f>
        <v>42244</v>
      </c>
      <c r="F1805" s="8">
        <f>IF(SalesData[[#This Row],[Ship Date]]&lt;SalesData[[#This Row],[Order Date]], SalesData[[#This Row],[Order Date]], SalesData[[#This Row],[Ship Date]])</f>
        <v>43568</v>
      </c>
      <c r="G1805" s="11">
        <f>SalesData[[#This Row],[Shipdate fixed]] - SalesData[[#This Row],[Orderdate fixed]]</f>
        <v>1324</v>
      </c>
      <c r="H1805" s="11">
        <f>YEAR(SalesData[[#This Row],[Orderdate fixed]])</f>
        <v>2015</v>
      </c>
      <c r="I1805" s="11" t="str">
        <f>"Q"&amp;ROUNDUP(MONTH(SalesData[[#This Row],[Orderdate fixed]])/3,0)</f>
        <v>Q3</v>
      </c>
      <c r="J1805" s="8" t="str">
        <f>TEXT(SalesData[[#This Row],[Orderdate fixed]],"mmm")</f>
        <v>Aug</v>
      </c>
      <c r="K1805" t="s">
        <v>38</v>
      </c>
      <c r="L1805" t="s">
        <v>1924</v>
      </c>
      <c r="M1805" s="14" t="s">
        <v>1925</v>
      </c>
      <c r="N1805" t="s">
        <v>81</v>
      </c>
      <c r="O1805" t="s">
        <v>26</v>
      </c>
      <c r="P1805" t="s">
        <v>158</v>
      </c>
      <c r="Q1805" t="s">
        <v>109</v>
      </c>
      <c r="R1805" s="5">
        <v>10009</v>
      </c>
      <c r="S1805" t="s">
        <v>62</v>
      </c>
      <c r="T1805" t="s">
        <v>55</v>
      </c>
      <c r="U1805" t="s">
        <v>31</v>
      </c>
      <c r="V1805" t="s">
        <v>44</v>
      </c>
      <c r="W1805" t="s">
        <v>56</v>
      </c>
      <c r="X1805" s="9">
        <v>284.36399999999998</v>
      </c>
      <c r="Y1805">
        <v>2</v>
      </c>
      <c r="Z1805" s="12">
        <v>0.4</v>
      </c>
      <c r="AA1805" s="9">
        <v>-75.830399999999997</v>
      </c>
      <c r="AB1805" t="str">
        <f>IF(AND(SalesData[[#This Row],[Profit]]=0,SalesData[[#This Row],[Sales]]&gt;0),"Zero-Profit Order","OK")</f>
        <v>OK</v>
      </c>
      <c r="AC1805" s="9">
        <f>IFERROR(SalesData[[#This Row],[Profit]]/SalesData[[#This Row],[Sales]],0)</f>
        <v>-0.26666666666666666</v>
      </c>
      <c r="AE1805"/>
    </row>
    <row r="1806" spans="1:31" x14ac:dyDescent="0.25">
      <c r="A1806">
        <v>662</v>
      </c>
      <c r="B1806" t="s">
        <v>667</v>
      </c>
      <c r="C1806" s="2">
        <v>43567</v>
      </c>
      <c r="D1806" s="13">
        <v>42244</v>
      </c>
      <c r="E1806" s="8">
        <f>IF(SalesData[[#This Row],[Ship Date]]&lt;SalesData[[#This Row],[Order Date]], SalesData[[#This Row],[Ship Date]], SalesData[[#This Row],[Order Date]])</f>
        <v>42244</v>
      </c>
      <c r="F1806" s="8">
        <f>IF(SalesData[[#This Row],[Ship Date]]&lt;SalesData[[#This Row],[Order Date]], SalesData[[#This Row],[Order Date]], SalesData[[#This Row],[Ship Date]])</f>
        <v>43567</v>
      </c>
      <c r="G1806" s="11">
        <f>SalesData[[#This Row],[Shipdate fixed]] - SalesData[[#This Row],[Orderdate fixed]]</f>
        <v>1323</v>
      </c>
      <c r="H1806" s="11">
        <f>YEAR(SalesData[[#This Row],[Orderdate fixed]])</f>
        <v>2015</v>
      </c>
      <c r="I1806" s="11" t="str">
        <f>"Q"&amp;ROUNDUP(MONTH(SalesData[[#This Row],[Orderdate fixed]])/3,0)</f>
        <v>Q3</v>
      </c>
      <c r="J1806" s="8" t="str">
        <f>TEXT(SalesData[[#This Row],[Orderdate fixed]],"mmm")</f>
        <v>Aug</v>
      </c>
      <c r="K1806" t="s">
        <v>38</v>
      </c>
      <c r="L1806" t="s">
        <v>668</v>
      </c>
      <c r="M1806" s="14" t="s">
        <v>669</v>
      </c>
      <c r="N1806" t="s">
        <v>25</v>
      </c>
      <c r="O1806" t="s">
        <v>26</v>
      </c>
      <c r="P1806" t="s">
        <v>670</v>
      </c>
      <c r="Q1806" t="s">
        <v>83</v>
      </c>
      <c r="R1806" s="5">
        <v>76017</v>
      </c>
      <c r="S1806" t="s">
        <v>84</v>
      </c>
      <c r="T1806" t="s">
        <v>178</v>
      </c>
      <c r="U1806" t="s">
        <v>31</v>
      </c>
      <c r="V1806" t="s">
        <v>44</v>
      </c>
      <c r="W1806" t="s">
        <v>179</v>
      </c>
      <c r="X1806" s="9">
        <v>918.78499999999997</v>
      </c>
      <c r="Y1806">
        <v>5</v>
      </c>
      <c r="Z1806" s="12">
        <v>0.3</v>
      </c>
      <c r="AA1806" s="9">
        <v>-118.12949999999999</v>
      </c>
      <c r="AB1806" t="str">
        <f>IF(AND(SalesData[[#This Row],[Profit]]=0,SalesData[[#This Row],[Sales]]&gt;0),"Zero-Profit Order","OK")</f>
        <v>OK</v>
      </c>
      <c r="AC1806" s="9">
        <f>IFERROR(SalesData[[#This Row],[Profit]]/SalesData[[#This Row],[Sales]],0)</f>
        <v>-0.12857142857142856</v>
      </c>
      <c r="AE1806"/>
    </row>
    <row r="1807" spans="1:31" x14ac:dyDescent="0.25">
      <c r="A1807">
        <v>3778</v>
      </c>
      <c r="B1807" t="s">
        <v>2542</v>
      </c>
      <c r="C1807" s="2">
        <v>41840</v>
      </c>
      <c r="D1807" s="13">
        <v>42221</v>
      </c>
      <c r="E1807" s="8">
        <f>IF(SalesData[[#This Row],[Ship Date]]&lt;SalesData[[#This Row],[Order Date]], SalesData[[#This Row],[Ship Date]], SalesData[[#This Row],[Order Date]])</f>
        <v>41840</v>
      </c>
      <c r="F1807" s="8">
        <f>IF(SalesData[[#This Row],[Ship Date]]&lt;SalesData[[#This Row],[Order Date]], SalesData[[#This Row],[Order Date]], SalesData[[#This Row],[Ship Date]])</f>
        <v>42221</v>
      </c>
      <c r="G1807" s="11">
        <f>SalesData[[#This Row],[Shipdate fixed]] - SalesData[[#This Row],[Orderdate fixed]]</f>
        <v>381</v>
      </c>
      <c r="H1807" s="11">
        <f>YEAR(SalesData[[#This Row],[Orderdate fixed]])</f>
        <v>2014</v>
      </c>
      <c r="I1807" s="11" t="str">
        <f>"Q"&amp;ROUNDUP(MONTH(SalesData[[#This Row],[Orderdate fixed]])/3,0)</f>
        <v>Q3</v>
      </c>
      <c r="J1807" s="8" t="str">
        <f>TEXT(SalesData[[#This Row],[Orderdate fixed]],"mmm")</f>
        <v>Jul</v>
      </c>
      <c r="K1807" t="s">
        <v>38</v>
      </c>
      <c r="L1807" t="s">
        <v>2211</v>
      </c>
      <c r="M1807" s="14" t="s">
        <v>2212</v>
      </c>
      <c r="N1807" t="s">
        <v>90</v>
      </c>
      <c r="O1807" t="s">
        <v>26</v>
      </c>
      <c r="P1807" t="s">
        <v>2543</v>
      </c>
      <c r="Q1807" t="s">
        <v>50</v>
      </c>
      <c r="R1807" s="5">
        <v>91911</v>
      </c>
      <c r="S1807" t="s">
        <v>51</v>
      </c>
      <c r="T1807" t="s">
        <v>1834</v>
      </c>
      <c r="U1807" t="s">
        <v>31</v>
      </c>
      <c r="V1807" t="s">
        <v>53</v>
      </c>
      <c r="W1807" t="s">
        <v>1835</v>
      </c>
      <c r="X1807" s="9">
        <v>665.88</v>
      </c>
      <c r="Y1807">
        <v>6</v>
      </c>
      <c r="Z1807" s="12">
        <v>0</v>
      </c>
      <c r="AA1807" s="9">
        <v>106.5408</v>
      </c>
      <c r="AB1807" t="str">
        <f>IF(AND(SalesData[[#This Row],[Profit]]=0,SalesData[[#This Row],[Sales]]&gt;0),"Zero-Profit Order","OK")</f>
        <v>OK</v>
      </c>
      <c r="AC1807" s="9">
        <f>IFERROR(SalesData[[#This Row],[Profit]]/SalesData[[#This Row],[Sales]],0)</f>
        <v>0.16</v>
      </c>
      <c r="AE1807"/>
    </row>
    <row r="1808" spans="1:31" x14ac:dyDescent="0.25">
      <c r="A1808">
        <v>9487</v>
      </c>
      <c r="B1808" t="s">
        <v>4266</v>
      </c>
      <c r="C1808" s="2">
        <v>42473</v>
      </c>
      <c r="D1808" s="13">
        <v>43079</v>
      </c>
      <c r="E1808" s="8">
        <f>IF(SalesData[[#This Row],[Ship Date]]&lt;SalesData[[#This Row],[Order Date]], SalesData[[#This Row],[Ship Date]], SalesData[[#This Row],[Order Date]])</f>
        <v>42473</v>
      </c>
      <c r="F1808" s="8">
        <f>IF(SalesData[[#This Row],[Ship Date]]&lt;SalesData[[#This Row],[Order Date]], SalesData[[#This Row],[Order Date]], SalesData[[#This Row],[Ship Date]])</f>
        <v>43079</v>
      </c>
      <c r="G1808" s="11">
        <f>SalesData[[#This Row],[Shipdate fixed]] - SalesData[[#This Row],[Orderdate fixed]]</f>
        <v>606</v>
      </c>
      <c r="H1808" s="11">
        <f>YEAR(SalesData[[#This Row],[Orderdate fixed]])</f>
        <v>2016</v>
      </c>
      <c r="I1808" s="11" t="str">
        <f>"Q"&amp;ROUNDUP(MONTH(SalesData[[#This Row],[Orderdate fixed]])/3,0)</f>
        <v>Q2</v>
      </c>
      <c r="J1808" s="8" t="str">
        <f>TEXT(SalesData[[#This Row],[Orderdate fixed]],"mmm")</f>
        <v>Apr</v>
      </c>
      <c r="K1808" t="s">
        <v>407</v>
      </c>
      <c r="L1808" t="s">
        <v>456</v>
      </c>
      <c r="M1808" s="14" t="s">
        <v>457</v>
      </c>
      <c r="N1808" t="s">
        <v>25</v>
      </c>
      <c r="O1808" t="s">
        <v>26</v>
      </c>
      <c r="P1808" t="s">
        <v>1969</v>
      </c>
      <c r="Q1808" t="s">
        <v>4267</v>
      </c>
      <c r="R1808" s="5">
        <v>26003</v>
      </c>
      <c r="S1808" t="s">
        <v>62</v>
      </c>
      <c r="T1808" t="s">
        <v>1058</v>
      </c>
      <c r="U1808" t="s">
        <v>31</v>
      </c>
      <c r="V1808" t="s">
        <v>44</v>
      </c>
      <c r="W1808" t="s">
        <v>1059</v>
      </c>
      <c r="X1808" s="9">
        <v>673.34400000000005</v>
      </c>
      <c r="Y1808">
        <v>3</v>
      </c>
      <c r="Z1808" s="12">
        <v>0.3</v>
      </c>
      <c r="AA1808" s="9">
        <v>-76.953599999999994</v>
      </c>
      <c r="AB1808" t="str">
        <f>IF(AND(SalesData[[#This Row],[Profit]]=0,SalesData[[#This Row],[Sales]]&gt;0),"Zero-Profit Order","OK")</f>
        <v>OK</v>
      </c>
      <c r="AC1808" s="9">
        <f>IFERROR(SalesData[[#This Row],[Profit]]/SalesData[[#This Row],[Sales]],0)</f>
        <v>-0.11428571428571427</v>
      </c>
      <c r="AE1808"/>
    </row>
    <row r="1809" spans="1:31" x14ac:dyDescent="0.25">
      <c r="A1809">
        <v>4905</v>
      </c>
      <c r="B1809" t="s">
        <v>2966</v>
      </c>
      <c r="C1809" s="2">
        <v>41655</v>
      </c>
      <c r="D1809" s="13">
        <v>41710</v>
      </c>
      <c r="E1809" s="8">
        <f>IF(SalesData[[#This Row],[Ship Date]]&lt;SalesData[[#This Row],[Order Date]], SalesData[[#This Row],[Ship Date]], SalesData[[#This Row],[Order Date]])</f>
        <v>41655</v>
      </c>
      <c r="F1809" s="8">
        <f>IF(SalesData[[#This Row],[Ship Date]]&lt;SalesData[[#This Row],[Order Date]], SalesData[[#This Row],[Order Date]], SalesData[[#This Row],[Ship Date]])</f>
        <v>41710</v>
      </c>
      <c r="G1809" s="11">
        <f>SalesData[[#This Row],[Shipdate fixed]] - SalesData[[#This Row],[Orderdate fixed]]</f>
        <v>55</v>
      </c>
      <c r="H1809" s="11">
        <f>YEAR(SalesData[[#This Row],[Orderdate fixed]])</f>
        <v>2014</v>
      </c>
      <c r="I1809" s="11" t="str">
        <f>"Q"&amp;ROUNDUP(MONTH(SalesData[[#This Row],[Orderdate fixed]])/3,0)</f>
        <v>Q1</v>
      </c>
      <c r="J1809" s="8" t="str">
        <f>TEXT(SalesData[[#This Row],[Orderdate fixed]],"mmm")</f>
        <v>Jan</v>
      </c>
      <c r="K1809" t="s">
        <v>22</v>
      </c>
      <c r="L1809" t="s">
        <v>550</v>
      </c>
      <c r="M1809" s="14" t="s">
        <v>551</v>
      </c>
      <c r="N1809" t="s">
        <v>81</v>
      </c>
      <c r="O1809" t="s">
        <v>26</v>
      </c>
      <c r="P1809" t="s">
        <v>91</v>
      </c>
      <c r="Q1809" t="s">
        <v>83</v>
      </c>
      <c r="R1809" s="5">
        <v>77070</v>
      </c>
      <c r="S1809" t="s">
        <v>84</v>
      </c>
      <c r="T1809" t="s">
        <v>776</v>
      </c>
      <c r="U1809" t="s">
        <v>31</v>
      </c>
      <c r="V1809" t="s">
        <v>35</v>
      </c>
      <c r="W1809" t="s">
        <v>777</v>
      </c>
      <c r="X1809" s="9">
        <v>674.05799999999999</v>
      </c>
      <c r="Y1809">
        <v>3</v>
      </c>
      <c r="Z1809" s="12">
        <v>0.3</v>
      </c>
      <c r="AA1809" s="9">
        <v>-19.258800000000001</v>
      </c>
      <c r="AB1809" t="str">
        <f>IF(AND(SalesData[[#This Row],[Profit]]=0,SalesData[[#This Row],[Sales]]&gt;0),"Zero-Profit Order","OK")</f>
        <v>OK</v>
      </c>
      <c r="AC1809" s="9">
        <f>IFERROR(SalesData[[#This Row],[Profit]]/SalesData[[#This Row],[Sales]],0)</f>
        <v>-2.8571428571428574E-2</v>
      </c>
      <c r="AE1809"/>
    </row>
    <row r="1810" spans="1:31" x14ac:dyDescent="0.25">
      <c r="A1810">
        <v>3839</v>
      </c>
      <c r="B1810" t="s">
        <v>2571</v>
      </c>
      <c r="C1810" s="2">
        <v>43495</v>
      </c>
      <c r="D1810" s="13">
        <v>41678</v>
      </c>
      <c r="E1810" s="8">
        <f>IF(SalesData[[#This Row],[Ship Date]]&lt;SalesData[[#This Row],[Order Date]], SalesData[[#This Row],[Ship Date]], SalesData[[#This Row],[Order Date]])</f>
        <v>41678</v>
      </c>
      <c r="F1810" s="8">
        <f>IF(SalesData[[#This Row],[Ship Date]]&lt;SalesData[[#This Row],[Order Date]], SalesData[[#This Row],[Order Date]], SalesData[[#This Row],[Ship Date]])</f>
        <v>43495</v>
      </c>
      <c r="G1810" s="11">
        <f>SalesData[[#This Row],[Shipdate fixed]] - SalesData[[#This Row],[Orderdate fixed]]</f>
        <v>1817</v>
      </c>
      <c r="H1810" s="11">
        <f>YEAR(SalesData[[#This Row],[Orderdate fixed]])</f>
        <v>2014</v>
      </c>
      <c r="I1810" s="11" t="str">
        <f>"Q"&amp;ROUNDUP(MONTH(SalesData[[#This Row],[Orderdate fixed]])/3,0)</f>
        <v>Q1</v>
      </c>
      <c r="J1810" s="8" t="str">
        <f>TEXT(SalesData[[#This Row],[Orderdate fixed]],"mmm")</f>
        <v>Feb</v>
      </c>
      <c r="K1810" t="s">
        <v>38</v>
      </c>
      <c r="L1810" t="s">
        <v>113</v>
      </c>
      <c r="M1810" s="14" t="s">
        <v>114</v>
      </c>
      <c r="N1810" t="s">
        <v>25</v>
      </c>
      <c r="O1810" t="s">
        <v>26</v>
      </c>
      <c r="P1810" t="s">
        <v>1320</v>
      </c>
      <c r="Q1810" t="s">
        <v>1321</v>
      </c>
      <c r="R1810" s="5">
        <v>89031</v>
      </c>
      <c r="S1810" t="s">
        <v>51</v>
      </c>
      <c r="T1810" t="s">
        <v>387</v>
      </c>
      <c r="U1810" t="s">
        <v>31</v>
      </c>
      <c r="V1810" t="s">
        <v>35</v>
      </c>
      <c r="W1810" t="s">
        <v>388</v>
      </c>
      <c r="X1810" s="9">
        <v>674.35199999999998</v>
      </c>
      <c r="Y1810">
        <v>3</v>
      </c>
      <c r="Z1810" s="12">
        <v>0.2</v>
      </c>
      <c r="AA1810" s="9">
        <v>-109.5822</v>
      </c>
      <c r="AB1810" t="str">
        <f>IF(AND(SalesData[[#This Row],[Profit]]=0,SalesData[[#This Row],[Sales]]&gt;0),"Zero-Profit Order","OK")</f>
        <v>OK</v>
      </c>
      <c r="AC1810" s="9">
        <f>IFERROR(SalesData[[#This Row],[Profit]]/SalesData[[#This Row],[Sales]],0)</f>
        <v>-0.16250000000000001</v>
      </c>
      <c r="AE1810"/>
    </row>
    <row r="1811" spans="1:31" x14ac:dyDescent="0.25">
      <c r="A1811">
        <v>1464</v>
      </c>
      <c r="B1811" t="s">
        <v>1277</v>
      </c>
      <c r="C1811" s="2">
        <v>43577</v>
      </c>
      <c r="D1811" s="13">
        <v>42610</v>
      </c>
      <c r="E1811" s="8">
        <f>IF(SalesData[[#This Row],[Ship Date]]&lt;SalesData[[#This Row],[Order Date]], SalesData[[#This Row],[Ship Date]], SalesData[[#This Row],[Order Date]])</f>
        <v>42610</v>
      </c>
      <c r="F1811" s="8">
        <f>IF(SalesData[[#This Row],[Ship Date]]&lt;SalesData[[#This Row],[Order Date]], SalesData[[#This Row],[Order Date]], SalesData[[#This Row],[Ship Date]])</f>
        <v>43577</v>
      </c>
      <c r="G1811" s="11">
        <f>SalesData[[#This Row],[Shipdate fixed]] - SalesData[[#This Row],[Orderdate fixed]]</f>
        <v>967</v>
      </c>
      <c r="H1811" s="11">
        <f>YEAR(SalesData[[#This Row],[Orderdate fixed]])</f>
        <v>2016</v>
      </c>
      <c r="I1811" s="11" t="str">
        <f>"Q"&amp;ROUNDUP(MONTH(SalesData[[#This Row],[Orderdate fixed]])/3,0)</f>
        <v>Q3</v>
      </c>
      <c r="J1811" s="8" t="str">
        <f>TEXT(SalesData[[#This Row],[Orderdate fixed]],"mmm")</f>
        <v>Aug</v>
      </c>
      <c r="K1811" t="s">
        <v>78</v>
      </c>
      <c r="L1811" t="s">
        <v>1278</v>
      </c>
      <c r="M1811" s="14" t="s">
        <v>1279</v>
      </c>
      <c r="N1811" t="s">
        <v>81</v>
      </c>
      <c r="O1811" t="s">
        <v>26</v>
      </c>
      <c r="P1811" t="s">
        <v>1166</v>
      </c>
      <c r="Q1811" t="s">
        <v>83</v>
      </c>
      <c r="R1811" s="5">
        <v>77506</v>
      </c>
      <c r="S1811" t="s">
        <v>84</v>
      </c>
      <c r="T1811" t="s">
        <v>1063</v>
      </c>
      <c r="U1811" t="s">
        <v>31</v>
      </c>
      <c r="V1811" t="s">
        <v>35</v>
      </c>
      <c r="W1811" t="s">
        <v>1064</v>
      </c>
      <c r="X1811" s="9">
        <v>1024.7159999999999</v>
      </c>
      <c r="Y1811">
        <v>6</v>
      </c>
      <c r="Z1811" s="12">
        <v>0.3</v>
      </c>
      <c r="AA1811" s="9">
        <v>-29.2776</v>
      </c>
      <c r="AB1811" t="str">
        <f>IF(AND(SalesData[[#This Row],[Profit]]=0,SalesData[[#This Row],[Sales]]&gt;0),"Zero-Profit Order","OK")</f>
        <v>OK</v>
      </c>
      <c r="AC1811" s="9">
        <f>IFERROR(SalesData[[#This Row],[Profit]]/SalesData[[#This Row],[Sales]],0)</f>
        <v>-2.8571428571428574E-2</v>
      </c>
      <c r="AE1811"/>
    </row>
    <row r="1812" spans="1:31" x14ac:dyDescent="0.25">
      <c r="A1812">
        <v>9163</v>
      </c>
      <c r="B1812" t="s">
        <v>4184</v>
      </c>
      <c r="C1812" s="2">
        <v>42147</v>
      </c>
      <c r="D1812" s="13">
        <v>42716</v>
      </c>
      <c r="E1812" s="8">
        <f>IF(SalesData[[#This Row],[Ship Date]]&lt;SalesData[[#This Row],[Order Date]], SalesData[[#This Row],[Ship Date]], SalesData[[#This Row],[Order Date]])</f>
        <v>42147</v>
      </c>
      <c r="F1812" s="8">
        <f>IF(SalesData[[#This Row],[Ship Date]]&lt;SalesData[[#This Row],[Order Date]], SalesData[[#This Row],[Order Date]], SalesData[[#This Row],[Ship Date]])</f>
        <v>42716</v>
      </c>
      <c r="G1812" s="11">
        <f>SalesData[[#This Row],[Shipdate fixed]] - SalesData[[#This Row],[Orderdate fixed]]</f>
        <v>569</v>
      </c>
      <c r="H1812" s="11">
        <f>YEAR(SalesData[[#This Row],[Orderdate fixed]])</f>
        <v>2015</v>
      </c>
      <c r="I1812" s="11" t="str">
        <f>"Q"&amp;ROUNDUP(MONTH(SalesData[[#This Row],[Orderdate fixed]])/3,0)</f>
        <v>Q2</v>
      </c>
      <c r="J1812" s="8" t="str">
        <f>TEXT(SalesData[[#This Row],[Orderdate fixed]],"mmm")</f>
        <v>May</v>
      </c>
      <c r="K1812" t="s">
        <v>38</v>
      </c>
      <c r="L1812" t="s">
        <v>1453</v>
      </c>
      <c r="M1812" s="14" t="s">
        <v>1454</v>
      </c>
      <c r="N1812" t="s">
        <v>25</v>
      </c>
      <c r="O1812" t="s">
        <v>26</v>
      </c>
      <c r="P1812" t="s">
        <v>4185</v>
      </c>
      <c r="Q1812" t="s">
        <v>222</v>
      </c>
      <c r="R1812" s="5">
        <v>54703</v>
      </c>
      <c r="S1812" t="s">
        <v>84</v>
      </c>
      <c r="T1812" t="s">
        <v>786</v>
      </c>
      <c r="U1812" t="s">
        <v>31</v>
      </c>
      <c r="V1812" t="s">
        <v>35</v>
      </c>
      <c r="W1812" t="s">
        <v>787</v>
      </c>
      <c r="X1812" s="9">
        <v>680.01</v>
      </c>
      <c r="Y1812">
        <v>3</v>
      </c>
      <c r="Z1812" s="12">
        <v>0</v>
      </c>
      <c r="AA1812" s="9">
        <v>176.80260000000001</v>
      </c>
      <c r="AB1812" t="str">
        <f>IF(AND(SalesData[[#This Row],[Profit]]=0,SalesData[[#This Row],[Sales]]&gt;0),"Zero-Profit Order","OK")</f>
        <v>OK</v>
      </c>
      <c r="AC1812" s="9">
        <f>IFERROR(SalesData[[#This Row],[Profit]]/SalesData[[#This Row],[Sales]],0)</f>
        <v>0.26</v>
      </c>
      <c r="AE1812"/>
    </row>
    <row r="1813" spans="1:31" x14ac:dyDescent="0.25">
      <c r="A1813">
        <v>6926</v>
      </c>
      <c r="B1813" t="s">
        <v>3593</v>
      </c>
      <c r="C1813" s="2">
        <v>42838</v>
      </c>
      <c r="D1813" s="13">
        <v>42106</v>
      </c>
      <c r="E1813" s="8">
        <f>IF(SalesData[[#This Row],[Ship Date]]&lt;SalesData[[#This Row],[Order Date]], SalesData[[#This Row],[Ship Date]], SalesData[[#This Row],[Order Date]])</f>
        <v>42106</v>
      </c>
      <c r="F1813" s="8">
        <f>IF(SalesData[[#This Row],[Ship Date]]&lt;SalesData[[#This Row],[Order Date]], SalesData[[#This Row],[Order Date]], SalesData[[#This Row],[Ship Date]])</f>
        <v>42838</v>
      </c>
      <c r="G1813" s="11">
        <f>SalesData[[#This Row],[Shipdate fixed]] - SalesData[[#This Row],[Orderdate fixed]]</f>
        <v>732</v>
      </c>
      <c r="H1813" s="11">
        <f>YEAR(SalesData[[#This Row],[Orderdate fixed]])</f>
        <v>2015</v>
      </c>
      <c r="I1813" s="11" t="str">
        <f>"Q"&amp;ROUNDUP(MONTH(SalesData[[#This Row],[Orderdate fixed]])/3,0)</f>
        <v>Q2</v>
      </c>
      <c r="J1813" s="8" t="str">
        <f>TEXT(SalesData[[#This Row],[Orderdate fixed]],"mmm")</f>
        <v>Apr</v>
      </c>
      <c r="K1813" t="s">
        <v>38</v>
      </c>
      <c r="L1813" t="s">
        <v>1487</v>
      </c>
      <c r="M1813" s="14" t="s">
        <v>1488</v>
      </c>
      <c r="N1813" t="s">
        <v>25</v>
      </c>
      <c r="O1813" t="s">
        <v>26</v>
      </c>
      <c r="P1813" t="s">
        <v>158</v>
      </c>
      <c r="Q1813" t="s">
        <v>109</v>
      </c>
      <c r="R1813" s="5">
        <v>10035</v>
      </c>
      <c r="S1813" t="s">
        <v>62</v>
      </c>
      <c r="T1813" t="s">
        <v>2460</v>
      </c>
      <c r="U1813" t="s">
        <v>31</v>
      </c>
      <c r="V1813" t="s">
        <v>32</v>
      </c>
      <c r="W1813" t="s">
        <v>2461</v>
      </c>
      <c r="X1813" s="9">
        <v>681.40800000000002</v>
      </c>
      <c r="Y1813">
        <v>12</v>
      </c>
      <c r="Z1813" s="12">
        <v>0.2</v>
      </c>
      <c r="AA1813" s="9">
        <v>42.588000000000001</v>
      </c>
      <c r="AB1813" t="str">
        <f>IF(AND(SalesData[[#This Row],[Profit]]=0,SalesData[[#This Row],[Sales]]&gt;0),"Zero-Profit Order","OK")</f>
        <v>OK</v>
      </c>
      <c r="AC1813" s="9">
        <f>IFERROR(SalesData[[#This Row],[Profit]]/SalesData[[#This Row],[Sales]],0)</f>
        <v>6.25E-2</v>
      </c>
      <c r="AE1813"/>
    </row>
    <row r="1814" spans="1:31" x14ac:dyDescent="0.25">
      <c r="A1814">
        <v>6869</v>
      </c>
      <c r="B1814" t="s">
        <v>3579</v>
      </c>
      <c r="C1814" s="2">
        <v>43551</v>
      </c>
      <c r="D1814" s="13">
        <v>42610</v>
      </c>
      <c r="E1814" s="8">
        <f>IF(SalesData[[#This Row],[Ship Date]]&lt;SalesData[[#This Row],[Order Date]], SalesData[[#This Row],[Ship Date]], SalesData[[#This Row],[Order Date]])</f>
        <v>42610</v>
      </c>
      <c r="F1814" s="8">
        <f>IF(SalesData[[#This Row],[Ship Date]]&lt;SalesData[[#This Row],[Order Date]], SalesData[[#This Row],[Order Date]], SalesData[[#This Row],[Ship Date]])</f>
        <v>43551</v>
      </c>
      <c r="G1814" s="11">
        <f>SalesData[[#This Row],[Shipdate fixed]] - SalesData[[#This Row],[Orderdate fixed]]</f>
        <v>941</v>
      </c>
      <c r="H1814" s="11">
        <f>YEAR(SalesData[[#This Row],[Orderdate fixed]])</f>
        <v>2016</v>
      </c>
      <c r="I1814" s="11" t="str">
        <f>"Q"&amp;ROUNDUP(MONTH(SalesData[[#This Row],[Orderdate fixed]])/3,0)</f>
        <v>Q3</v>
      </c>
      <c r="J1814" s="8" t="str">
        <f>TEXT(SalesData[[#This Row],[Orderdate fixed]],"mmm")</f>
        <v>Aug</v>
      </c>
      <c r="K1814" t="s">
        <v>38</v>
      </c>
      <c r="L1814" t="s">
        <v>3580</v>
      </c>
      <c r="M1814" s="14" t="s">
        <v>3581</v>
      </c>
      <c r="N1814" t="s">
        <v>81</v>
      </c>
      <c r="O1814" t="s">
        <v>26</v>
      </c>
      <c r="P1814" t="s">
        <v>49</v>
      </c>
      <c r="Q1814" t="s">
        <v>50</v>
      </c>
      <c r="R1814" s="5">
        <v>90004</v>
      </c>
      <c r="S1814" t="s">
        <v>51</v>
      </c>
      <c r="T1814" t="s">
        <v>1972</v>
      </c>
      <c r="U1814" t="s">
        <v>31</v>
      </c>
      <c r="V1814" t="s">
        <v>44</v>
      </c>
      <c r="W1814" t="s">
        <v>1973</v>
      </c>
      <c r="X1814" s="9">
        <v>2887.056</v>
      </c>
      <c r="Y1814">
        <v>9</v>
      </c>
      <c r="Z1814" s="12">
        <v>0.2</v>
      </c>
      <c r="AA1814" s="9">
        <v>180.441</v>
      </c>
      <c r="AB1814" t="str">
        <f>IF(AND(SalesData[[#This Row],[Profit]]=0,SalesData[[#This Row],[Sales]]&gt;0),"Zero-Profit Order","OK")</f>
        <v>OK</v>
      </c>
      <c r="AC1814" s="9">
        <f>IFERROR(SalesData[[#This Row],[Profit]]/SalesData[[#This Row],[Sales]],0)</f>
        <v>6.25E-2</v>
      </c>
      <c r="AE1814"/>
    </row>
    <row r="1815" spans="1:31" x14ac:dyDescent="0.25">
      <c r="A1815">
        <v>4781</v>
      </c>
      <c r="B1815" t="s">
        <v>2936</v>
      </c>
      <c r="C1815" s="2">
        <v>41728</v>
      </c>
      <c r="D1815" s="13">
        <v>41984</v>
      </c>
      <c r="E1815" s="8">
        <f>IF(SalesData[[#This Row],[Ship Date]]&lt;SalesData[[#This Row],[Order Date]], SalesData[[#This Row],[Ship Date]], SalesData[[#This Row],[Order Date]])</f>
        <v>41728</v>
      </c>
      <c r="F1815" s="8">
        <f>IF(SalesData[[#This Row],[Ship Date]]&lt;SalesData[[#This Row],[Order Date]], SalesData[[#This Row],[Order Date]], SalesData[[#This Row],[Ship Date]])</f>
        <v>41984</v>
      </c>
      <c r="G1815" s="11">
        <f>SalesData[[#This Row],[Shipdate fixed]] - SalesData[[#This Row],[Orderdate fixed]]</f>
        <v>256</v>
      </c>
      <c r="H1815" s="11">
        <f>YEAR(SalesData[[#This Row],[Orderdate fixed]])</f>
        <v>2014</v>
      </c>
      <c r="I1815" s="11" t="str">
        <f>"Q"&amp;ROUNDUP(MONTH(SalesData[[#This Row],[Orderdate fixed]])/3,0)</f>
        <v>Q1</v>
      </c>
      <c r="J1815" s="8" t="str">
        <f>TEXT(SalesData[[#This Row],[Orderdate fixed]],"mmm")</f>
        <v>Mar</v>
      </c>
      <c r="K1815" t="s">
        <v>38</v>
      </c>
      <c r="L1815" t="s">
        <v>181</v>
      </c>
      <c r="M1815" s="14" t="s">
        <v>182</v>
      </c>
      <c r="N1815" t="s">
        <v>25</v>
      </c>
      <c r="O1815" t="s">
        <v>26</v>
      </c>
      <c r="P1815" t="s">
        <v>91</v>
      </c>
      <c r="Q1815" t="s">
        <v>83</v>
      </c>
      <c r="R1815" s="5">
        <v>77070</v>
      </c>
      <c r="S1815" t="s">
        <v>84</v>
      </c>
      <c r="T1815" t="s">
        <v>2058</v>
      </c>
      <c r="U1815" t="s">
        <v>31</v>
      </c>
      <c r="V1815" t="s">
        <v>35</v>
      </c>
      <c r="W1815" t="s">
        <v>2059</v>
      </c>
      <c r="X1815" s="9">
        <v>683.14400000000001</v>
      </c>
      <c r="Y1815">
        <v>4</v>
      </c>
      <c r="Z1815" s="12">
        <v>0.3</v>
      </c>
      <c r="AA1815" s="9">
        <v>0</v>
      </c>
      <c r="AB1815" t="str">
        <f>IF(AND(SalesData[[#This Row],[Profit]]=0,SalesData[[#This Row],[Sales]]&gt;0),"Zero-Profit Order","OK")</f>
        <v>Zero-Profit Order</v>
      </c>
      <c r="AC1815" s="9">
        <f>IFERROR(SalesData[[#This Row],[Profit]]/SalesData[[#This Row],[Sales]],0)</f>
        <v>0</v>
      </c>
      <c r="AE1815"/>
    </row>
    <row r="1816" spans="1:31" x14ac:dyDescent="0.25">
      <c r="A1816">
        <v>5944</v>
      </c>
      <c r="B1816" t="s">
        <v>3308</v>
      </c>
      <c r="C1816" s="2">
        <v>43570</v>
      </c>
      <c r="D1816" s="13">
        <v>41880</v>
      </c>
      <c r="E1816" s="8">
        <f>IF(SalesData[[#This Row],[Ship Date]]&lt;SalesData[[#This Row],[Order Date]], SalesData[[#This Row],[Ship Date]], SalesData[[#This Row],[Order Date]])</f>
        <v>41880</v>
      </c>
      <c r="F1816" s="8">
        <f>IF(SalesData[[#This Row],[Ship Date]]&lt;SalesData[[#This Row],[Order Date]], SalesData[[#This Row],[Order Date]], SalesData[[#This Row],[Ship Date]])</f>
        <v>43570</v>
      </c>
      <c r="G1816" s="11">
        <f>SalesData[[#This Row],[Shipdate fixed]] - SalesData[[#This Row],[Orderdate fixed]]</f>
        <v>1690</v>
      </c>
      <c r="H1816" s="11">
        <f>YEAR(SalesData[[#This Row],[Orderdate fixed]])</f>
        <v>2014</v>
      </c>
      <c r="I1816" s="11" t="str">
        <f>"Q"&amp;ROUNDUP(MONTH(SalesData[[#This Row],[Orderdate fixed]])/3,0)</f>
        <v>Q3</v>
      </c>
      <c r="J1816" s="8" t="str">
        <f>TEXT(SalesData[[#This Row],[Orderdate fixed]],"mmm")</f>
        <v>Aug</v>
      </c>
      <c r="K1816" t="s">
        <v>38</v>
      </c>
      <c r="L1816" t="s">
        <v>463</v>
      </c>
      <c r="M1816" s="14" t="s">
        <v>464</v>
      </c>
      <c r="N1816" t="s">
        <v>81</v>
      </c>
      <c r="O1816" t="s">
        <v>26</v>
      </c>
      <c r="P1816" t="s">
        <v>49</v>
      </c>
      <c r="Q1816" t="s">
        <v>50</v>
      </c>
      <c r="R1816" s="5">
        <v>90036</v>
      </c>
      <c r="S1816" t="s">
        <v>51</v>
      </c>
      <c r="T1816" t="s">
        <v>2139</v>
      </c>
      <c r="U1816" t="s">
        <v>31</v>
      </c>
      <c r="V1816" t="s">
        <v>53</v>
      </c>
      <c r="W1816" t="s">
        <v>2140</v>
      </c>
      <c r="X1816" s="9">
        <v>6.28</v>
      </c>
      <c r="Y1816">
        <v>1</v>
      </c>
      <c r="Z1816" s="12">
        <v>0</v>
      </c>
      <c r="AA1816" s="9">
        <v>2.6375999999999999</v>
      </c>
      <c r="AB1816" t="str">
        <f>IF(AND(SalesData[[#This Row],[Profit]]=0,SalesData[[#This Row],[Sales]]&gt;0),"Zero-Profit Order","OK")</f>
        <v>OK</v>
      </c>
      <c r="AC1816" s="9">
        <f>IFERROR(SalesData[[#This Row],[Profit]]/SalesData[[#This Row],[Sales]],0)</f>
        <v>0.42</v>
      </c>
      <c r="AE1816"/>
    </row>
    <row r="1817" spans="1:31" x14ac:dyDescent="0.25">
      <c r="A1817">
        <v>3484</v>
      </c>
      <c r="B1817" t="s">
        <v>2444</v>
      </c>
      <c r="C1817" s="2">
        <v>43581</v>
      </c>
      <c r="D1817" s="13">
        <v>41880</v>
      </c>
      <c r="E1817" s="8">
        <f>IF(SalesData[[#This Row],[Ship Date]]&lt;SalesData[[#This Row],[Order Date]], SalesData[[#This Row],[Ship Date]], SalesData[[#This Row],[Order Date]])</f>
        <v>41880</v>
      </c>
      <c r="F1817" s="8">
        <f>IF(SalesData[[#This Row],[Ship Date]]&lt;SalesData[[#This Row],[Order Date]], SalesData[[#This Row],[Order Date]], SalesData[[#This Row],[Ship Date]])</f>
        <v>43581</v>
      </c>
      <c r="G1817" s="11">
        <f>SalesData[[#This Row],[Shipdate fixed]] - SalesData[[#This Row],[Orderdate fixed]]</f>
        <v>1701</v>
      </c>
      <c r="H1817" s="11">
        <f>YEAR(SalesData[[#This Row],[Orderdate fixed]])</f>
        <v>2014</v>
      </c>
      <c r="I1817" s="11" t="str">
        <f>"Q"&amp;ROUNDUP(MONTH(SalesData[[#This Row],[Orderdate fixed]])/3,0)</f>
        <v>Q3</v>
      </c>
      <c r="J1817" s="8" t="str">
        <f>TEXT(SalesData[[#This Row],[Orderdate fixed]],"mmm")</f>
        <v>Aug</v>
      </c>
      <c r="K1817" t="s">
        <v>78</v>
      </c>
      <c r="L1817" t="s">
        <v>2445</v>
      </c>
      <c r="M1817" s="14" t="s">
        <v>2446</v>
      </c>
      <c r="N1817" t="s">
        <v>81</v>
      </c>
      <c r="O1817" t="s">
        <v>26</v>
      </c>
      <c r="P1817" t="s">
        <v>859</v>
      </c>
      <c r="Q1817" t="s">
        <v>697</v>
      </c>
      <c r="R1817" s="5">
        <v>22153</v>
      </c>
      <c r="S1817" t="s">
        <v>29</v>
      </c>
      <c r="T1817" t="s">
        <v>1329</v>
      </c>
      <c r="U1817" t="s">
        <v>31</v>
      </c>
      <c r="V1817" t="s">
        <v>53</v>
      </c>
      <c r="W1817" t="s">
        <v>1330</v>
      </c>
      <c r="X1817" s="9">
        <v>29.12</v>
      </c>
      <c r="Y1817">
        <v>4</v>
      </c>
      <c r="Z1817" s="12">
        <v>0</v>
      </c>
      <c r="AA1817" s="9">
        <v>12.521599999999999</v>
      </c>
      <c r="AB1817" t="str">
        <f>IF(AND(SalesData[[#This Row],[Profit]]=0,SalesData[[#This Row],[Sales]]&gt;0),"Zero-Profit Order","OK")</f>
        <v>OK</v>
      </c>
      <c r="AC1817" s="9">
        <f>IFERROR(SalesData[[#This Row],[Profit]]/SalesData[[#This Row],[Sales]],0)</f>
        <v>0.42999999999999994</v>
      </c>
      <c r="AE1817"/>
    </row>
    <row r="1818" spans="1:31" x14ac:dyDescent="0.25">
      <c r="A1818">
        <v>3485</v>
      </c>
      <c r="B1818" t="s">
        <v>2444</v>
      </c>
      <c r="C1818" s="2">
        <v>43582</v>
      </c>
      <c r="D1818" s="13">
        <v>41880</v>
      </c>
      <c r="E1818" s="8">
        <f>IF(SalesData[[#This Row],[Ship Date]]&lt;SalesData[[#This Row],[Order Date]], SalesData[[#This Row],[Ship Date]], SalesData[[#This Row],[Order Date]])</f>
        <v>41880</v>
      </c>
      <c r="F1818" s="8">
        <f>IF(SalesData[[#This Row],[Ship Date]]&lt;SalesData[[#This Row],[Order Date]], SalesData[[#This Row],[Order Date]], SalesData[[#This Row],[Ship Date]])</f>
        <v>43582</v>
      </c>
      <c r="G1818" s="11">
        <f>SalesData[[#This Row],[Shipdate fixed]] - SalesData[[#This Row],[Orderdate fixed]]</f>
        <v>1702</v>
      </c>
      <c r="H1818" s="11">
        <f>YEAR(SalesData[[#This Row],[Orderdate fixed]])</f>
        <v>2014</v>
      </c>
      <c r="I1818" s="11" t="str">
        <f>"Q"&amp;ROUNDUP(MONTH(SalesData[[#This Row],[Orderdate fixed]])/3,0)</f>
        <v>Q3</v>
      </c>
      <c r="J1818" s="8" t="str">
        <f>TEXT(SalesData[[#This Row],[Orderdate fixed]],"mmm")</f>
        <v>Aug</v>
      </c>
      <c r="K1818" t="s">
        <v>78</v>
      </c>
      <c r="L1818" t="s">
        <v>2445</v>
      </c>
      <c r="M1818" s="14" t="s">
        <v>2446</v>
      </c>
      <c r="N1818" t="s">
        <v>81</v>
      </c>
      <c r="O1818" t="s">
        <v>26</v>
      </c>
      <c r="P1818" t="s">
        <v>859</v>
      </c>
      <c r="Q1818" t="s">
        <v>697</v>
      </c>
      <c r="R1818" s="5">
        <v>22153</v>
      </c>
      <c r="S1818" t="s">
        <v>29</v>
      </c>
      <c r="T1818" t="s">
        <v>1972</v>
      </c>
      <c r="U1818" t="s">
        <v>31</v>
      </c>
      <c r="V1818" t="s">
        <v>44</v>
      </c>
      <c r="W1818" t="s">
        <v>1973</v>
      </c>
      <c r="X1818" s="9">
        <v>1202.94</v>
      </c>
      <c r="Y1818">
        <v>3</v>
      </c>
      <c r="Z1818" s="12">
        <v>0</v>
      </c>
      <c r="AA1818" s="9">
        <v>300.73500000000001</v>
      </c>
      <c r="AB1818" t="str">
        <f>IF(AND(SalesData[[#This Row],[Profit]]=0,SalesData[[#This Row],[Sales]]&gt;0),"Zero-Profit Order","OK")</f>
        <v>OK</v>
      </c>
      <c r="AC1818" s="9">
        <f>IFERROR(SalesData[[#This Row],[Profit]]/SalesData[[#This Row],[Sales]],0)</f>
        <v>0.25</v>
      </c>
      <c r="AE1818"/>
    </row>
    <row r="1819" spans="1:31" x14ac:dyDescent="0.25">
      <c r="A1819">
        <v>2857</v>
      </c>
      <c r="B1819" t="s">
        <v>2112</v>
      </c>
      <c r="C1819" s="2">
        <v>43578</v>
      </c>
      <c r="D1819" s="13">
        <v>42611</v>
      </c>
      <c r="E1819" s="8">
        <f>IF(SalesData[[#This Row],[Ship Date]]&lt;SalesData[[#This Row],[Order Date]], SalesData[[#This Row],[Ship Date]], SalesData[[#This Row],[Order Date]])</f>
        <v>42611</v>
      </c>
      <c r="F1819" s="8">
        <f>IF(SalesData[[#This Row],[Ship Date]]&lt;SalesData[[#This Row],[Order Date]], SalesData[[#This Row],[Order Date]], SalesData[[#This Row],[Ship Date]])</f>
        <v>43578</v>
      </c>
      <c r="G1819" s="11">
        <f>SalesData[[#This Row],[Shipdate fixed]] - SalesData[[#This Row],[Orderdate fixed]]</f>
        <v>967</v>
      </c>
      <c r="H1819" s="11">
        <f>YEAR(SalesData[[#This Row],[Orderdate fixed]])</f>
        <v>2016</v>
      </c>
      <c r="I1819" s="11" t="str">
        <f>"Q"&amp;ROUNDUP(MONTH(SalesData[[#This Row],[Orderdate fixed]])/3,0)</f>
        <v>Q3</v>
      </c>
      <c r="J1819" s="8" t="str">
        <f>TEXT(SalesData[[#This Row],[Orderdate fixed]],"mmm")</f>
        <v>Aug</v>
      </c>
      <c r="K1819" t="s">
        <v>78</v>
      </c>
      <c r="L1819" t="s">
        <v>379</v>
      </c>
      <c r="M1819" s="14" t="s">
        <v>380</v>
      </c>
      <c r="N1819" t="s">
        <v>81</v>
      </c>
      <c r="O1819" t="s">
        <v>26</v>
      </c>
      <c r="P1819" t="s">
        <v>620</v>
      </c>
      <c r="Q1819" t="s">
        <v>50</v>
      </c>
      <c r="R1819" s="5">
        <v>92037</v>
      </c>
      <c r="S1819" t="s">
        <v>51</v>
      </c>
      <c r="T1819" t="s">
        <v>540</v>
      </c>
      <c r="U1819" t="s">
        <v>31</v>
      </c>
      <c r="V1819" t="s">
        <v>35</v>
      </c>
      <c r="W1819" t="s">
        <v>541</v>
      </c>
      <c r="X1819" s="9">
        <v>1603.136</v>
      </c>
      <c r="Y1819">
        <v>4</v>
      </c>
      <c r="Z1819" s="12">
        <v>0.2</v>
      </c>
      <c r="AA1819" s="9">
        <v>100.196</v>
      </c>
      <c r="AB1819" t="str">
        <f>IF(AND(SalesData[[#This Row],[Profit]]=0,SalesData[[#This Row],[Sales]]&gt;0),"Zero-Profit Order","OK")</f>
        <v>OK</v>
      </c>
      <c r="AC1819" s="9">
        <f>IFERROR(SalesData[[#This Row],[Profit]]/SalesData[[#This Row],[Sales]],0)</f>
        <v>6.25E-2</v>
      </c>
      <c r="AE1819"/>
    </row>
    <row r="1820" spans="1:31" x14ac:dyDescent="0.25">
      <c r="A1820">
        <v>8635</v>
      </c>
      <c r="B1820" t="s">
        <v>4062</v>
      </c>
      <c r="C1820" s="2">
        <v>43574</v>
      </c>
      <c r="D1820" s="13">
        <v>42976</v>
      </c>
      <c r="E1820" s="8">
        <f>IF(SalesData[[#This Row],[Ship Date]]&lt;SalesData[[#This Row],[Order Date]], SalesData[[#This Row],[Ship Date]], SalesData[[#This Row],[Order Date]])</f>
        <v>42976</v>
      </c>
      <c r="F1820" s="8">
        <f>IF(SalesData[[#This Row],[Ship Date]]&lt;SalesData[[#This Row],[Order Date]], SalesData[[#This Row],[Order Date]], SalesData[[#This Row],[Ship Date]])</f>
        <v>43574</v>
      </c>
      <c r="G1820" s="11">
        <f>SalesData[[#This Row],[Shipdate fixed]] - SalesData[[#This Row],[Orderdate fixed]]</f>
        <v>598</v>
      </c>
      <c r="H1820" s="11">
        <f>YEAR(SalesData[[#This Row],[Orderdate fixed]])</f>
        <v>2017</v>
      </c>
      <c r="I1820" s="11" t="str">
        <f>"Q"&amp;ROUNDUP(MONTH(SalesData[[#This Row],[Orderdate fixed]])/3,0)</f>
        <v>Q3</v>
      </c>
      <c r="J1820" s="8" t="str">
        <f>TEXT(SalesData[[#This Row],[Orderdate fixed]],"mmm")</f>
        <v>Aug</v>
      </c>
      <c r="K1820" t="s">
        <v>38</v>
      </c>
      <c r="L1820" t="s">
        <v>720</v>
      </c>
      <c r="M1820" s="14" t="s">
        <v>721</v>
      </c>
      <c r="N1820" t="s">
        <v>25</v>
      </c>
      <c r="O1820" t="s">
        <v>26</v>
      </c>
      <c r="P1820" t="s">
        <v>60</v>
      </c>
      <c r="Q1820" t="s">
        <v>61</v>
      </c>
      <c r="R1820" s="5">
        <v>19140</v>
      </c>
      <c r="S1820" t="s">
        <v>62</v>
      </c>
      <c r="T1820" t="s">
        <v>30</v>
      </c>
      <c r="U1820" t="s">
        <v>31</v>
      </c>
      <c r="V1820" t="s">
        <v>32</v>
      </c>
      <c r="W1820" t="s">
        <v>33</v>
      </c>
      <c r="X1820" s="9">
        <v>130.97999999999999</v>
      </c>
      <c r="Y1820">
        <v>2</v>
      </c>
      <c r="Z1820" s="12">
        <v>0.5</v>
      </c>
      <c r="AA1820" s="9">
        <v>-89.066400000000002</v>
      </c>
      <c r="AB1820" t="str">
        <f>IF(AND(SalesData[[#This Row],[Profit]]=0,SalesData[[#This Row],[Sales]]&gt;0),"Zero-Profit Order","OK")</f>
        <v>OK</v>
      </c>
      <c r="AC1820" s="9">
        <f>IFERROR(SalesData[[#This Row],[Profit]]/SalesData[[#This Row],[Sales]],0)</f>
        <v>-0.68</v>
      </c>
      <c r="AE1820"/>
    </row>
    <row r="1821" spans="1:31" x14ac:dyDescent="0.25">
      <c r="A1821">
        <v>3748</v>
      </c>
      <c r="B1821" t="s">
        <v>2527</v>
      </c>
      <c r="C1821" s="2">
        <v>43585</v>
      </c>
      <c r="D1821" s="13">
        <v>42976</v>
      </c>
      <c r="E1821" s="8">
        <f>IF(SalesData[[#This Row],[Ship Date]]&lt;SalesData[[#This Row],[Order Date]], SalesData[[#This Row],[Ship Date]], SalesData[[#This Row],[Order Date]])</f>
        <v>42976</v>
      </c>
      <c r="F1821" s="8">
        <f>IF(SalesData[[#This Row],[Ship Date]]&lt;SalesData[[#This Row],[Order Date]], SalesData[[#This Row],[Order Date]], SalesData[[#This Row],[Ship Date]])</f>
        <v>43585</v>
      </c>
      <c r="G1821" s="11">
        <f>SalesData[[#This Row],[Shipdate fixed]] - SalesData[[#This Row],[Orderdate fixed]]</f>
        <v>609</v>
      </c>
      <c r="H1821" s="11">
        <f>YEAR(SalesData[[#This Row],[Orderdate fixed]])</f>
        <v>2017</v>
      </c>
      <c r="I1821" s="11" t="str">
        <f>"Q"&amp;ROUNDUP(MONTH(SalesData[[#This Row],[Orderdate fixed]])/3,0)</f>
        <v>Q3</v>
      </c>
      <c r="J1821" s="8" t="str">
        <f>TEXT(SalesData[[#This Row],[Orderdate fixed]],"mmm")</f>
        <v>Aug</v>
      </c>
      <c r="K1821" t="s">
        <v>22</v>
      </c>
      <c r="L1821" t="s">
        <v>314</v>
      </c>
      <c r="M1821" s="14" t="s">
        <v>315</v>
      </c>
      <c r="N1821" t="s">
        <v>81</v>
      </c>
      <c r="O1821" t="s">
        <v>26</v>
      </c>
      <c r="P1821" t="s">
        <v>2429</v>
      </c>
      <c r="Q1821" t="s">
        <v>50</v>
      </c>
      <c r="R1821" s="5">
        <v>90301</v>
      </c>
      <c r="S1821" t="s">
        <v>51</v>
      </c>
      <c r="T1821" t="s">
        <v>1381</v>
      </c>
      <c r="U1821" t="s">
        <v>31</v>
      </c>
      <c r="V1821" t="s">
        <v>53</v>
      </c>
      <c r="W1821" t="s">
        <v>1382</v>
      </c>
      <c r="X1821" s="9">
        <v>198.46</v>
      </c>
      <c r="Y1821">
        <v>2</v>
      </c>
      <c r="Z1821" s="12">
        <v>0</v>
      </c>
      <c r="AA1821" s="9">
        <v>99.23</v>
      </c>
      <c r="AB1821" t="str">
        <f>IF(AND(SalesData[[#This Row],[Profit]]=0,SalesData[[#This Row],[Sales]]&gt;0),"Zero-Profit Order","OK")</f>
        <v>OK</v>
      </c>
      <c r="AC1821" s="9">
        <f>IFERROR(SalesData[[#This Row],[Profit]]/SalesData[[#This Row],[Sales]],0)</f>
        <v>0.5</v>
      </c>
      <c r="AE1821"/>
    </row>
    <row r="1822" spans="1:31" x14ac:dyDescent="0.25">
      <c r="A1822">
        <v>3752</v>
      </c>
      <c r="B1822" t="s">
        <v>2527</v>
      </c>
      <c r="C1822" s="2">
        <v>43586</v>
      </c>
      <c r="D1822" s="13">
        <v>42976</v>
      </c>
      <c r="E1822" s="8">
        <f>IF(SalesData[[#This Row],[Ship Date]]&lt;SalesData[[#This Row],[Order Date]], SalesData[[#This Row],[Ship Date]], SalesData[[#This Row],[Order Date]])</f>
        <v>42976</v>
      </c>
      <c r="F1822" s="8">
        <f>IF(SalesData[[#This Row],[Ship Date]]&lt;SalesData[[#This Row],[Order Date]], SalesData[[#This Row],[Order Date]], SalesData[[#This Row],[Ship Date]])</f>
        <v>43586</v>
      </c>
      <c r="G1822" s="11">
        <f>SalesData[[#This Row],[Shipdate fixed]] - SalesData[[#This Row],[Orderdate fixed]]</f>
        <v>610</v>
      </c>
      <c r="H1822" s="11">
        <f>YEAR(SalesData[[#This Row],[Orderdate fixed]])</f>
        <v>2017</v>
      </c>
      <c r="I1822" s="11" t="str">
        <f>"Q"&amp;ROUNDUP(MONTH(SalesData[[#This Row],[Orderdate fixed]])/3,0)</f>
        <v>Q3</v>
      </c>
      <c r="J1822" s="8" t="str">
        <f>TEXT(SalesData[[#This Row],[Orderdate fixed]],"mmm")</f>
        <v>Aug</v>
      </c>
      <c r="K1822" t="s">
        <v>22</v>
      </c>
      <c r="L1822" t="s">
        <v>314</v>
      </c>
      <c r="M1822" s="14" t="s">
        <v>315</v>
      </c>
      <c r="N1822" t="s">
        <v>81</v>
      </c>
      <c r="O1822" t="s">
        <v>26</v>
      </c>
      <c r="P1822" t="s">
        <v>2429</v>
      </c>
      <c r="Q1822" t="s">
        <v>50</v>
      </c>
      <c r="R1822" s="5">
        <v>90301</v>
      </c>
      <c r="S1822" t="s">
        <v>51</v>
      </c>
      <c r="T1822" t="s">
        <v>447</v>
      </c>
      <c r="U1822" t="s">
        <v>31</v>
      </c>
      <c r="V1822" t="s">
        <v>35</v>
      </c>
      <c r="W1822" t="s">
        <v>448</v>
      </c>
      <c r="X1822" s="9">
        <v>230.28</v>
      </c>
      <c r="Y1822">
        <v>3</v>
      </c>
      <c r="Z1822" s="12">
        <v>0.2</v>
      </c>
      <c r="AA1822" s="9">
        <v>23.027999999999999</v>
      </c>
      <c r="AB1822" t="str">
        <f>IF(AND(SalesData[[#This Row],[Profit]]=0,SalesData[[#This Row],[Sales]]&gt;0),"Zero-Profit Order","OK")</f>
        <v>OK</v>
      </c>
      <c r="AC1822" s="9">
        <f>IFERROR(SalesData[[#This Row],[Profit]]/SalesData[[#This Row],[Sales]],0)</f>
        <v>9.9999999999999992E-2</v>
      </c>
      <c r="AE1822"/>
    </row>
    <row r="1823" spans="1:31" x14ac:dyDescent="0.25">
      <c r="A1823">
        <v>2669</v>
      </c>
      <c r="B1823" t="s">
        <v>2018</v>
      </c>
      <c r="C1823" s="2">
        <v>43573</v>
      </c>
      <c r="D1823" s="13">
        <v>42246</v>
      </c>
      <c r="E1823" s="8">
        <f>IF(SalesData[[#This Row],[Ship Date]]&lt;SalesData[[#This Row],[Order Date]], SalesData[[#This Row],[Ship Date]], SalesData[[#This Row],[Order Date]])</f>
        <v>42246</v>
      </c>
      <c r="F1823" s="8">
        <f>IF(SalesData[[#This Row],[Ship Date]]&lt;SalesData[[#This Row],[Order Date]], SalesData[[#This Row],[Order Date]], SalesData[[#This Row],[Ship Date]])</f>
        <v>43573</v>
      </c>
      <c r="G1823" s="11">
        <f>SalesData[[#This Row],[Shipdate fixed]] - SalesData[[#This Row],[Orderdate fixed]]</f>
        <v>1327</v>
      </c>
      <c r="H1823" s="11">
        <f>YEAR(SalesData[[#This Row],[Orderdate fixed]])</f>
        <v>2015</v>
      </c>
      <c r="I1823" s="11" t="str">
        <f>"Q"&amp;ROUNDUP(MONTH(SalesData[[#This Row],[Orderdate fixed]])/3,0)</f>
        <v>Q3</v>
      </c>
      <c r="J1823" s="8" t="str">
        <f>TEXT(SalesData[[#This Row],[Orderdate fixed]],"mmm")</f>
        <v>Aug</v>
      </c>
      <c r="K1823" t="s">
        <v>38</v>
      </c>
      <c r="L1823" t="s">
        <v>2019</v>
      </c>
      <c r="M1823" s="14" t="s">
        <v>2020</v>
      </c>
      <c r="N1823" t="s">
        <v>90</v>
      </c>
      <c r="O1823" t="s">
        <v>26</v>
      </c>
      <c r="P1823" t="s">
        <v>49</v>
      </c>
      <c r="Q1823" t="s">
        <v>50</v>
      </c>
      <c r="R1823" s="5">
        <v>90045</v>
      </c>
      <c r="S1823" t="s">
        <v>51</v>
      </c>
      <c r="T1823" t="s">
        <v>63</v>
      </c>
      <c r="U1823" t="s">
        <v>31</v>
      </c>
      <c r="V1823" t="s">
        <v>35</v>
      </c>
      <c r="W1823" t="s">
        <v>64</v>
      </c>
      <c r="X1823" s="9">
        <v>40.783999999999999</v>
      </c>
      <c r="Y1823">
        <v>1</v>
      </c>
      <c r="Z1823" s="12">
        <v>0.2</v>
      </c>
      <c r="AA1823" s="9">
        <v>4.5881999999999996</v>
      </c>
      <c r="AB1823" t="str">
        <f>IF(AND(SalesData[[#This Row],[Profit]]=0,SalesData[[#This Row],[Sales]]&gt;0),"Zero-Profit Order","OK")</f>
        <v>OK</v>
      </c>
      <c r="AC1823" s="9">
        <f>IFERROR(SalesData[[#This Row],[Profit]]/SalesData[[#This Row],[Sales]],0)</f>
        <v>0.11249999999999999</v>
      </c>
      <c r="AE1823"/>
    </row>
    <row r="1824" spans="1:31" x14ac:dyDescent="0.25">
      <c r="A1824">
        <v>3018</v>
      </c>
      <c r="B1824" t="s">
        <v>2223</v>
      </c>
      <c r="C1824" s="2">
        <v>43563</v>
      </c>
      <c r="D1824" s="13">
        <v>42612</v>
      </c>
      <c r="E1824" s="8">
        <f>IF(SalesData[[#This Row],[Ship Date]]&lt;SalesData[[#This Row],[Order Date]], SalesData[[#This Row],[Ship Date]], SalesData[[#This Row],[Order Date]])</f>
        <v>42612</v>
      </c>
      <c r="F1824" s="8">
        <f>IF(SalesData[[#This Row],[Ship Date]]&lt;SalesData[[#This Row],[Order Date]], SalesData[[#This Row],[Order Date]], SalesData[[#This Row],[Ship Date]])</f>
        <v>43563</v>
      </c>
      <c r="G1824" s="11">
        <f>SalesData[[#This Row],[Shipdate fixed]] - SalesData[[#This Row],[Orderdate fixed]]</f>
        <v>951</v>
      </c>
      <c r="H1824" s="11">
        <f>YEAR(SalesData[[#This Row],[Orderdate fixed]])</f>
        <v>2016</v>
      </c>
      <c r="I1824" s="11" t="str">
        <f>"Q"&amp;ROUNDUP(MONTH(SalesData[[#This Row],[Orderdate fixed]])/3,0)</f>
        <v>Q3</v>
      </c>
      <c r="J1824" s="8" t="str">
        <f>TEXT(SalesData[[#This Row],[Orderdate fixed]],"mmm")</f>
        <v>Aug</v>
      </c>
      <c r="K1824" t="s">
        <v>38</v>
      </c>
      <c r="L1824" t="s">
        <v>1125</v>
      </c>
      <c r="M1824" s="14" t="s">
        <v>1126</v>
      </c>
      <c r="N1824" t="s">
        <v>90</v>
      </c>
      <c r="O1824" t="s">
        <v>26</v>
      </c>
      <c r="P1824" t="s">
        <v>2224</v>
      </c>
      <c r="Q1824" t="s">
        <v>83</v>
      </c>
      <c r="R1824" s="5">
        <v>78577</v>
      </c>
      <c r="S1824" t="s">
        <v>84</v>
      </c>
      <c r="T1824" t="s">
        <v>1523</v>
      </c>
      <c r="U1824" t="s">
        <v>31</v>
      </c>
      <c r="V1824" t="s">
        <v>53</v>
      </c>
      <c r="W1824" t="s">
        <v>1524</v>
      </c>
      <c r="X1824" s="9">
        <v>22.608000000000001</v>
      </c>
      <c r="Y1824">
        <v>3</v>
      </c>
      <c r="Z1824" s="12">
        <v>0.6</v>
      </c>
      <c r="AA1824" s="9">
        <v>-10.1736</v>
      </c>
      <c r="AB1824" t="str">
        <f>IF(AND(SalesData[[#This Row],[Profit]]=0,SalesData[[#This Row],[Sales]]&gt;0),"Zero-Profit Order","OK")</f>
        <v>OK</v>
      </c>
      <c r="AC1824" s="9">
        <f>IFERROR(SalesData[[#This Row],[Profit]]/SalesData[[#This Row],[Sales]],0)</f>
        <v>-0.45</v>
      </c>
      <c r="AE1824"/>
    </row>
    <row r="1825" spans="1:31" x14ac:dyDescent="0.25">
      <c r="A1825">
        <v>8357</v>
      </c>
      <c r="B1825" t="s">
        <v>3988</v>
      </c>
      <c r="C1825" s="2">
        <v>43579</v>
      </c>
      <c r="D1825" s="13">
        <v>42612</v>
      </c>
      <c r="E1825" s="8">
        <f>IF(SalesData[[#This Row],[Ship Date]]&lt;SalesData[[#This Row],[Order Date]], SalesData[[#This Row],[Ship Date]], SalesData[[#This Row],[Order Date]])</f>
        <v>42612</v>
      </c>
      <c r="F1825" s="8">
        <f>IF(SalesData[[#This Row],[Ship Date]]&lt;SalesData[[#This Row],[Order Date]], SalesData[[#This Row],[Order Date]], SalesData[[#This Row],[Ship Date]])</f>
        <v>43579</v>
      </c>
      <c r="G1825" s="11">
        <f>SalesData[[#This Row],[Shipdate fixed]] - SalesData[[#This Row],[Orderdate fixed]]</f>
        <v>967</v>
      </c>
      <c r="H1825" s="11">
        <f>YEAR(SalesData[[#This Row],[Orderdate fixed]])</f>
        <v>2016</v>
      </c>
      <c r="I1825" s="11" t="str">
        <f>"Q"&amp;ROUNDUP(MONTH(SalesData[[#This Row],[Orderdate fixed]])/3,0)</f>
        <v>Q3</v>
      </c>
      <c r="J1825" s="8" t="str">
        <f>TEXT(SalesData[[#This Row],[Orderdate fixed]],"mmm")</f>
        <v>Aug</v>
      </c>
      <c r="K1825" t="s">
        <v>38</v>
      </c>
      <c r="L1825" t="s">
        <v>3430</v>
      </c>
      <c r="M1825" s="14" t="s">
        <v>3431</v>
      </c>
      <c r="N1825" t="s">
        <v>25</v>
      </c>
      <c r="O1825" t="s">
        <v>26</v>
      </c>
      <c r="P1825" t="s">
        <v>3989</v>
      </c>
      <c r="Q1825" t="s">
        <v>648</v>
      </c>
      <c r="R1825" s="5">
        <v>30605</v>
      </c>
      <c r="S1825" t="s">
        <v>29</v>
      </c>
      <c r="T1825" t="s">
        <v>1777</v>
      </c>
      <c r="U1825" t="s">
        <v>31</v>
      </c>
      <c r="V1825" t="s">
        <v>53</v>
      </c>
      <c r="W1825" t="s">
        <v>1778</v>
      </c>
      <c r="X1825" s="9">
        <v>186.54</v>
      </c>
      <c r="Y1825">
        <v>3</v>
      </c>
      <c r="Z1825" s="12">
        <v>0</v>
      </c>
      <c r="AA1825" s="9">
        <v>41.038800000000002</v>
      </c>
      <c r="AB1825" t="str">
        <f>IF(AND(SalesData[[#This Row],[Profit]]=0,SalesData[[#This Row],[Sales]]&gt;0),"Zero-Profit Order","OK")</f>
        <v>OK</v>
      </c>
      <c r="AC1825" s="9">
        <f>IFERROR(SalesData[[#This Row],[Profit]]/SalesData[[#This Row],[Sales]],0)</f>
        <v>0.22000000000000003</v>
      </c>
      <c r="AE1825"/>
    </row>
    <row r="1826" spans="1:31" x14ac:dyDescent="0.25">
      <c r="A1826">
        <v>3116</v>
      </c>
      <c r="B1826" t="s">
        <v>2293</v>
      </c>
      <c r="C1826" s="2">
        <v>43564</v>
      </c>
      <c r="D1826" s="13">
        <v>42612</v>
      </c>
      <c r="E1826" s="8">
        <f>IF(SalesData[[#This Row],[Ship Date]]&lt;SalesData[[#This Row],[Order Date]], SalesData[[#This Row],[Ship Date]], SalesData[[#This Row],[Order Date]])</f>
        <v>42612</v>
      </c>
      <c r="F1826" s="8">
        <f>IF(SalesData[[#This Row],[Ship Date]]&lt;SalesData[[#This Row],[Order Date]], SalesData[[#This Row],[Order Date]], SalesData[[#This Row],[Ship Date]])</f>
        <v>43564</v>
      </c>
      <c r="G1826" s="11">
        <f>SalesData[[#This Row],[Shipdate fixed]] - SalesData[[#This Row],[Orderdate fixed]]</f>
        <v>952</v>
      </c>
      <c r="H1826" s="11">
        <f>YEAR(SalesData[[#This Row],[Orderdate fixed]])</f>
        <v>2016</v>
      </c>
      <c r="I1826" s="11" t="str">
        <f>"Q"&amp;ROUNDUP(MONTH(SalesData[[#This Row],[Orderdate fixed]])/3,0)</f>
        <v>Q3</v>
      </c>
      <c r="J1826" s="8" t="str">
        <f>TEXT(SalesData[[#This Row],[Orderdate fixed]],"mmm")</f>
        <v>Aug</v>
      </c>
      <c r="K1826" t="s">
        <v>38</v>
      </c>
      <c r="L1826" t="s">
        <v>2294</v>
      </c>
      <c r="M1826" s="14" t="s">
        <v>2295</v>
      </c>
      <c r="N1826" t="s">
        <v>25</v>
      </c>
      <c r="O1826" t="s">
        <v>26</v>
      </c>
      <c r="P1826" t="s">
        <v>176</v>
      </c>
      <c r="Q1826" t="s">
        <v>177</v>
      </c>
      <c r="R1826" s="5">
        <v>98105</v>
      </c>
      <c r="S1826" t="s">
        <v>51</v>
      </c>
      <c r="T1826" t="s">
        <v>1145</v>
      </c>
      <c r="U1826" t="s">
        <v>31</v>
      </c>
      <c r="V1826" t="s">
        <v>35</v>
      </c>
      <c r="W1826" t="s">
        <v>1146</v>
      </c>
      <c r="X1826" s="9">
        <v>532.70399999999995</v>
      </c>
      <c r="Y1826">
        <v>6</v>
      </c>
      <c r="Z1826" s="12">
        <v>0.2</v>
      </c>
      <c r="AA1826" s="9">
        <v>-39.952800000000003</v>
      </c>
      <c r="AB1826" t="str">
        <f>IF(AND(SalesData[[#This Row],[Profit]]=0,SalesData[[#This Row],[Sales]]&gt;0),"Zero-Profit Order","OK")</f>
        <v>OK</v>
      </c>
      <c r="AC1826" s="9">
        <f>IFERROR(SalesData[[#This Row],[Profit]]/SalesData[[#This Row],[Sales]],0)</f>
        <v>-7.5000000000000011E-2</v>
      </c>
      <c r="AE1826"/>
    </row>
    <row r="1827" spans="1:31" x14ac:dyDescent="0.25">
      <c r="A1827">
        <v>4072</v>
      </c>
      <c r="B1827" t="s">
        <v>2687</v>
      </c>
      <c r="C1827" s="2">
        <v>43591</v>
      </c>
      <c r="D1827" s="13">
        <v>42613</v>
      </c>
      <c r="E1827" s="8">
        <f>IF(SalesData[[#This Row],[Ship Date]]&lt;SalesData[[#This Row],[Order Date]], SalesData[[#This Row],[Ship Date]], SalesData[[#This Row],[Order Date]])</f>
        <v>42613</v>
      </c>
      <c r="F1827" s="8">
        <f>IF(SalesData[[#This Row],[Ship Date]]&lt;SalesData[[#This Row],[Order Date]], SalesData[[#This Row],[Order Date]], SalesData[[#This Row],[Ship Date]])</f>
        <v>43591</v>
      </c>
      <c r="G1827" s="11">
        <f>SalesData[[#This Row],[Shipdate fixed]] - SalesData[[#This Row],[Orderdate fixed]]</f>
        <v>978</v>
      </c>
      <c r="H1827" s="11">
        <f>YEAR(SalesData[[#This Row],[Orderdate fixed]])</f>
        <v>2016</v>
      </c>
      <c r="I1827" s="11" t="str">
        <f>"Q"&amp;ROUNDUP(MONTH(SalesData[[#This Row],[Orderdate fixed]])/3,0)</f>
        <v>Q3</v>
      </c>
      <c r="J1827" s="8" t="str">
        <f>TEXT(SalesData[[#This Row],[Orderdate fixed]],"mmm")</f>
        <v>Aug</v>
      </c>
      <c r="K1827" t="s">
        <v>78</v>
      </c>
      <c r="L1827" t="s">
        <v>2279</v>
      </c>
      <c r="M1827" s="14" t="s">
        <v>2280</v>
      </c>
      <c r="N1827" t="s">
        <v>25</v>
      </c>
      <c r="O1827" t="s">
        <v>26</v>
      </c>
      <c r="P1827" t="s">
        <v>1720</v>
      </c>
      <c r="Q1827" t="s">
        <v>83</v>
      </c>
      <c r="R1827" s="5">
        <v>75081</v>
      </c>
      <c r="S1827" t="s">
        <v>84</v>
      </c>
      <c r="T1827" t="s">
        <v>1457</v>
      </c>
      <c r="U1827" t="s">
        <v>31</v>
      </c>
      <c r="V1827" t="s">
        <v>32</v>
      </c>
      <c r="W1827" t="s">
        <v>1458</v>
      </c>
      <c r="X1827" s="9">
        <v>156.37280000000001</v>
      </c>
      <c r="Y1827">
        <v>2</v>
      </c>
      <c r="Z1827" s="12">
        <v>0.32</v>
      </c>
      <c r="AA1827" s="9">
        <v>-52.890799999999999</v>
      </c>
      <c r="AB1827" t="str">
        <f>IF(AND(SalesData[[#This Row],[Profit]]=0,SalesData[[#This Row],[Sales]]&gt;0),"Zero-Profit Order","OK")</f>
        <v>OK</v>
      </c>
      <c r="AC1827" s="9">
        <f>IFERROR(SalesData[[#This Row],[Profit]]/SalesData[[#This Row],[Sales]],0)</f>
        <v>-0.33823529411764702</v>
      </c>
      <c r="AE1827"/>
    </row>
    <row r="1828" spans="1:31" x14ac:dyDescent="0.25">
      <c r="A1828">
        <v>9386</v>
      </c>
      <c r="B1828" t="s">
        <v>4243</v>
      </c>
      <c r="C1828" s="2">
        <v>43587</v>
      </c>
      <c r="D1828" s="13">
        <v>42978</v>
      </c>
      <c r="E1828" s="8">
        <f>IF(SalesData[[#This Row],[Ship Date]]&lt;SalesData[[#This Row],[Order Date]], SalesData[[#This Row],[Ship Date]], SalesData[[#This Row],[Order Date]])</f>
        <v>42978</v>
      </c>
      <c r="F1828" s="8">
        <f>IF(SalesData[[#This Row],[Ship Date]]&lt;SalesData[[#This Row],[Order Date]], SalesData[[#This Row],[Order Date]], SalesData[[#This Row],[Ship Date]])</f>
        <v>43587</v>
      </c>
      <c r="G1828" s="11">
        <f>SalesData[[#This Row],[Shipdate fixed]] - SalesData[[#This Row],[Orderdate fixed]]</f>
        <v>609</v>
      </c>
      <c r="H1828" s="11">
        <f>YEAR(SalesData[[#This Row],[Orderdate fixed]])</f>
        <v>2017</v>
      </c>
      <c r="I1828" s="11" t="str">
        <f>"Q"&amp;ROUNDUP(MONTH(SalesData[[#This Row],[Orderdate fixed]])/3,0)</f>
        <v>Q3</v>
      </c>
      <c r="J1828" s="8" t="str">
        <f>TEXT(SalesData[[#This Row],[Orderdate fixed]],"mmm")</f>
        <v>Aug</v>
      </c>
      <c r="K1828" t="s">
        <v>38</v>
      </c>
      <c r="L1828" t="s">
        <v>1951</v>
      </c>
      <c r="M1828" s="14" t="s">
        <v>1952</v>
      </c>
      <c r="N1828" t="s">
        <v>25</v>
      </c>
      <c r="O1828" t="s">
        <v>26</v>
      </c>
      <c r="P1828" t="s">
        <v>895</v>
      </c>
      <c r="Q1828" t="s">
        <v>501</v>
      </c>
      <c r="R1828" s="5">
        <v>85204</v>
      </c>
      <c r="S1828" t="s">
        <v>51</v>
      </c>
      <c r="T1828" t="s">
        <v>1523</v>
      </c>
      <c r="U1828" t="s">
        <v>31</v>
      </c>
      <c r="V1828" t="s">
        <v>53</v>
      </c>
      <c r="W1828" t="s">
        <v>1524</v>
      </c>
      <c r="X1828" s="9">
        <v>120.57599999999999</v>
      </c>
      <c r="Y1828">
        <v>8</v>
      </c>
      <c r="Z1828" s="12">
        <v>0.2</v>
      </c>
      <c r="AA1828" s="9">
        <v>33.1584</v>
      </c>
      <c r="AB1828" t="str">
        <f>IF(AND(SalesData[[#This Row],[Profit]]=0,SalesData[[#This Row],[Sales]]&gt;0),"Zero-Profit Order","OK")</f>
        <v>OK</v>
      </c>
      <c r="AC1828" s="9">
        <f>IFERROR(SalesData[[#This Row],[Profit]]/SalesData[[#This Row],[Sales]],0)</f>
        <v>0.27500000000000002</v>
      </c>
      <c r="AE1828"/>
    </row>
    <row r="1829" spans="1:31" x14ac:dyDescent="0.25">
      <c r="A1829">
        <v>8652</v>
      </c>
      <c r="B1829" t="s">
        <v>4069</v>
      </c>
      <c r="C1829" s="2">
        <v>43601</v>
      </c>
      <c r="D1829" s="13">
        <v>41895</v>
      </c>
      <c r="E1829" s="8">
        <f>IF(SalesData[[#This Row],[Ship Date]]&lt;SalesData[[#This Row],[Order Date]], SalesData[[#This Row],[Ship Date]], SalesData[[#This Row],[Order Date]])</f>
        <v>41895</v>
      </c>
      <c r="F1829" s="8">
        <f>IF(SalesData[[#This Row],[Ship Date]]&lt;SalesData[[#This Row],[Order Date]], SalesData[[#This Row],[Order Date]], SalesData[[#This Row],[Ship Date]])</f>
        <v>43601</v>
      </c>
      <c r="G1829" s="11">
        <f>SalesData[[#This Row],[Shipdate fixed]] - SalesData[[#This Row],[Orderdate fixed]]</f>
        <v>1706</v>
      </c>
      <c r="H1829" s="11">
        <f>YEAR(SalesData[[#This Row],[Orderdate fixed]])</f>
        <v>2014</v>
      </c>
      <c r="I1829" s="11" t="str">
        <f>"Q"&amp;ROUNDUP(MONTH(SalesData[[#This Row],[Orderdate fixed]])/3,0)</f>
        <v>Q3</v>
      </c>
      <c r="J1829" s="8" t="str">
        <f>TEXT(SalesData[[#This Row],[Orderdate fixed]],"mmm")</f>
        <v>Sep</v>
      </c>
      <c r="K1829" t="s">
        <v>407</v>
      </c>
      <c r="L1829" t="s">
        <v>672</v>
      </c>
      <c r="M1829" s="14" t="s">
        <v>673</v>
      </c>
      <c r="N1829" t="s">
        <v>25</v>
      </c>
      <c r="O1829" t="s">
        <v>26</v>
      </c>
      <c r="P1829" t="s">
        <v>176</v>
      </c>
      <c r="Q1829" t="s">
        <v>177</v>
      </c>
      <c r="R1829" s="5">
        <v>98103</v>
      </c>
      <c r="S1829" t="s">
        <v>51</v>
      </c>
      <c r="T1829" t="s">
        <v>361</v>
      </c>
      <c r="U1829" t="s">
        <v>31</v>
      </c>
      <c r="V1829" t="s">
        <v>53</v>
      </c>
      <c r="W1829" t="s">
        <v>362</v>
      </c>
      <c r="X1829" s="9">
        <v>14.19</v>
      </c>
      <c r="Y1829">
        <v>3</v>
      </c>
      <c r="Z1829" s="12">
        <v>0</v>
      </c>
      <c r="AA1829" s="9">
        <v>5.5340999999999996</v>
      </c>
      <c r="AB1829" t="str">
        <f>IF(AND(SalesData[[#This Row],[Profit]]=0,SalesData[[#This Row],[Sales]]&gt;0),"Zero-Profit Order","OK")</f>
        <v>OK</v>
      </c>
      <c r="AC1829" s="9">
        <f>IFERROR(SalesData[[#This Row],[Profit]]/SalesData[[#This Row],[Sales]],0)</f>
        <v>0.38999999999999996</v>
      </c>
      <c r="AE1829"/>
    </row>
    <row r="1830" spans="1:31" x14ac:dyDescent="0.25">
      <c r="A1830">
        <v>6292</v>
      </c>
      <c r="B1830" t="s">
        <v>3413</v>
      </c>
      <c r="C1830" s="2">
        <v>42271</v>
      </c>
      <c r="D1830" s="13">
        <v>42867</v>
      </c>
      <c r="E1830" s="8">
        <f>IF(SalesData[[#This Row],[Ship Date]]&lt;SalesData[[#This Row],[Order Date]], SalesData[[#This Row],[Ship Date]], SalesData[[#This Row],[Order Date]])</f>
        <v>42271</v>
      </c>
      <c r="F1830" s="8">
        <f>IF(SalesData[[#This Row],[Ship Date]]&lt;SalesData[[#This Row],[Order Date]], SalesData[[#This Row],[Order Date]], SalesData[[#This Row],[Ship Date]])</f>
        <v>42867</v>
      </c>
      <c r="G1830" s="11">
        <f>SalesData[[#This Row],[Shipdate fixed]] - SalesData[[#This Row],[Orderdate fixed]]</f>
        <v>596</v>
      </c>
      <c r="H1830" s="11">
        <f>YEAR(SalesData[[#This Row],[Orderdate fixed]])</f>
        <v>2015</v>
      </c>
      <c r="I1830" s="11" t="str">
        <f>"Q"&amp;ROUNDUP(MONTH(SalesData[[#This Row],[Orderdate fixed]])/3,0)</f>
        <v>Q3</v>
      </c>
      <c r="J1830" s="8" t="str">
        <f>TEXT(SalesData[[#This Row],[Orderdate fixed]],"mmm")</f>
        <v>Sep</v>
      </c>
      <c r="K1830" t="s">
        <v>78</v>
      </c>
      <c r="L1830" t="s">
        <v>3414</v>
      </c>
      <c r="M1830" s="14" t="s">
        <v>3415</v>
      </c>
      <c r="N1830" t="s">
        <v>25</v>
      </c>
      <c r="O1830" t="s">
        <v>26</v>
      </c>
      <c r="P1830" t="s">
        <v>3214</v>
      </c>
      <c r="Q1830" t="s">
        <v>697</v>
      </c>
      <c r="R1830" s="5">
        <v>24153</v>
      </c>
      <c r="S1830" t="s">
        <v>29</v>
      </c>
      <c r="T1830" t="s">
        <v>1467</v>
      </c>
      <c r="U1830" t="s">
        <v>31</v>
      </c>
      <c r="V1830" t="s">
        <v>35</v>
      </c>
      <c r="W1830" t="s">
        <v>1468</v>
      </c>
      <c r="X1830" s="9">
        <v>701.96</v>
      </c>
      <c r="Y1830">
        <v>2</v>
      </c>
      <c r="Z1830" s="12">
        <v>0</v>
      </c>
      <c r="AA1830" s="9">
        <v>168.47040000000001</v>
      </c>
      <c r="AB1830" t="str">
        <f>IF(AND(SalesData[[#This Row],[Profit]]=0,SalesData[[#This Row],[Sales]]&gt;0),"Zero-Profit Order","OK")</f>
        <v>OK</v>
      </c>
      <c r="AC1830" s="9">
        <f>IFERROR(SalesData[[#This Row],[Profit]]/SalesData[[#This Row],[Sales]],0)</f>
        <v>0.24</v>
      </c>
      <c r="AE1830"/>
    </row>
    <row r="1831" spans="1:31" x14ac:dyDescent="0.25">
      <c r="A1831">
        <v>1681</v>
      </c>
      <c r="B1831" t="s">
        <v>1399</v>
      </c>
      <c r="C1831" s="2">
        <v>41724</v>
      </c>
      <c r="D1831" s="13">
        <v>41895</v>
      </c>
      <c r="E1831" s="8">
        <f>IF(SalesData[[#This Row],[Ship Date]]&lt;SalesData[[#This Row],[Order Date]], SalesData[[#This Row],[Ship Date]], SalesData[[#This Row],[Order Date]])</f>
        <v>41724</v>
      </c>
      <c r="F1831" s="8">
        <f>IF(SalesData[[#This Row],[Ship Date]]&lt;SalesData[[#This Row],[Order Date]], SalesData[[#This Row],[Order Date]], SalesData[[#This Row],[Ship Date]])</f>
        <v>41895</v>
      </c>
      <c r="G1831" s="11">
        <f>SalesData[[#This Row],[Shipdate fixed]] - SalesData[[#This Row],[Orderdate fixed]]</f>
        <v>171</v>
      </c>
      <c r="H1831" s="11">
        <f>YEAR(SalesData[[#This Row],[Orderdate fixed]])</f>
        <v>2014</v>
      </c>
      <c r="I1831" s="11" t="str">
        <f>"Q"&amp;ROUNDUP(MONTH(SalesData[[#This Row],[Orderdate fixed]])/3,0)</f>
        <v>Q1</v>
      </c>
      <c r="J1831" s="8" t="str">
        <f>TEXT(SalesData[[#This Row],[Orderdate fixed]],"mmm")</f>
        <v>Mar</v>
      </c>
      <c r="K1831" t="s">
        <v>38</v>
      </c>
      <c r="L1831" t="s">
        <v>1400</v>
      </c>
      <c r="M1831" s="14" t="s">
        <v>1401</v>
      </c>
      <c r="N1831" t="s">
        <v>81</v>
      </c>
      <c r="O1831" t="s">
        <v>26</v>
      </c>
      <c r="P1831" t="s">
        <v>60</v>
      </c>
      <c r="Q1831" t="s">
        <v>61</v>
      </c>
      <c r="R1831" s="5">
        <v>19134</v>
      </c>
      <c r="S1831" t="s">
        <v>62</v>
      </c>
      <c r="T1831" t="s">
        <v>1402</v>
      </c>
      <c r="U1831" t="s">
        <v>31</v>
      </c>
      <c r="V1831" t="s">
        <v>53</v>
      </c>
      <c r="W1831" t="s">
        <v>1403</v>
      </c>
      <c r="X1831" s="9">
        <v>42.368000000000002</v>
      </c>
      <c r="Y1831">
        <v>2</v>
      </c>
      <c r="Z1831" s="12">
        <v>0.2</v>
      </c>
      <c r="AA1831" s="9">
        <v>8.4735999999999994</v>
      </c>
      <c r="AB1831" t="str">
        <f>IF(AND(SalesData[[#This Row],[Profit]]=0,SalesData[[#This Row],[Sales]]&gt;0),"Zero-Profit Order","OK")</f>
        <v>OK</v>
      </c>
      <c r="AC1831" s="9">
        <f>IFERROR(SalesData[[#This Row],[Profit]]/SalesData[[#This Row],[Sales]],0)</f>
        <v>0.19999999999999998</v>
      </c>
      <c r="AE1831"/>
    </row>
    <row r="1832" spans="1:31" x14ac:dyDescent="0.25">
      <c r="A1832">
        <v>5981</v>
      </c>
      <c r="B1832" t="s">
        <v>3317</v>
      </c>
      <c r="C1832" s="2">
        <v>41726</v>
      </c>
      <c r="D1832" s="13">
        <v>41895</v>
      </c>
      <c r="E1832" s="8">
        <f>IF(SalesData[[#This Row],[Ship Date]]&lt;SalesData[[#This Row],[Order Date]], SalesData[[#This Row],[Ship Date]], SalesData[[#This Row],[Order Date]])</f>
        <v>41726</v>
      </c>
      <c r="F1832" s="8">
        <f>IF(SalesData[[#This Row],[Ship Date]]&lt;SalesData[[#This Row],[Order Date]], SalesData[[#This Row],[Order Date]], SalesData[[#This Row],[Ship Date]])</f>
        <v>41895</v>
      </c>
      <c r="G1832" s="11">
        <f>SalesData[[#This Row],[Shipdate fixed]] - SalesData[[#This Row],[Orderdate fixed]]</f>
        <v>169</v>
      </c>
      <c r="H1832" s="11">
        <f>YEAR(SalesData[[#This Row],[Orderdate fixed]])</f>
        <v>2014</v>
      </c>
      <c r="I1832" s="11" t="str">
        <f>"Q"&amp;ROUNDUP(MONTH(SalesData[[#This Row],[Orderdate fixed]])/3,0)</f>
        <v>Q1</v>
      </c>
      <c r="J1832" s="8" t="str">
        <f>TEXT(SalesData[[#This Row],[Orderdate fixed]],"mmm")</f>
        <v>Mar</v>
      </c>
      <c r="K1832" t="s">
        <v>38</v>
      </c>
      <c r="L1832" t="s">
        <v>652</v>
      </c>
      <c r="M1832" s="14" t="s">
        <v>653</v>
      </c>
      <c r="N1832" t="s">
        <v>90</v>
      </c>
      <c r="O1832" t="s">
        <v>26</v>
      </c>
      <c r="P1832" t="s">
        <v>2002</v>
      </c>
      <c r="Q1832" t="s">
        <v>1503</v>
      </c>
      <c r="R1832" s="5">
        <v>74133</v>
      </c>
      <c r="S1832" t="s">
        <v>84</v>
      </c>
      <c r="T1832" t="s">
        <v>238</v>
      </c>
      <c r="U1832" t="s">
        <v>31</v>
      </c>
      <c r="V1832" t="s">
        <v>35</v>
      </c>
      <c r="W1832" t="s">
        <v>239</v>
      </c>
      <c r="X1832" s="9">
        <v>161.96</v>
      </c>
      <c r="Y1832">
        <v>2</v>
      </c>
      <c r="Z1832" s="12">
        <v>0</v>
      </c>
      <c r="AA1832" s="9">
        <v>45.348799999999997</v>
      </c>
      <c r="AB1832" t="str">
        <f>IF(AND(SalesData[[#This Row],[Profit]]=0,SalesData[[#This Row],[Sales]]&gt;0),"Zero-Profit Order","OK")</f>
        <v>OK</v>
      </c>
      <c r="AC1832" s="9">
        <f>IFERROR(SalesData[[#This Row],[Profit]]/SalesData[[#This Row],[Sales]],0)</f>
        <v>0.27999999999999997</v>
      </c>
      <c r="AE1832"/>
    </row>
    <row r="1833" spans="1:31" x14ac:dyDescent="0.25">
      <c r="A1833">
        <v>8707</v>
      </c>
      <c r="B1833" t="s">
        <v>4079</v>
      </c>
      <c r="C1833" s="2">
        <v>41742</v>
      </c>
      <c r="D1833" s="13">
        <v>41895</v>
      </c>
      <c r="E1833" s="8">
        <f>IF(SalesData[[#This Row],[Ship Date]]&lt;SalesData[[#This Row],[Order Date]], SalesData[[#This Row],[Ship Date]], SalesData[[#This Row],[Order Date]])</f>
        <v>41742</v>
      </c>
      <c r="F1833" s="8">
        <f>IF(SalesData[[#This Row],[Ship Date]]&lt;SalesData[[#This Row],[Order Date]], SalesData[[#This Row],[Order Date]], SalesData[[#This Row],[Ship Date]])</f>
        <v>41895</v>
      </c>
      <c r="G1833" s="11">
        <f>SalesData[[#This Row],[Shipdate fixed]] - SalesData[[#This Row],[Orderdate fixed]]</f>
        <v>153</v>
      </c>
      <c r="H1833" s="11">
        <f>YEAR(SalesData[[#This Row],[Orderdate fixed]])</f>
        <v>2014</v>
      </c>
      <c r="I1833" s="11" t="str">
        <f>"Q"&amp;ROUNDUP(MONTH(SalesData[[#This Row],[Orderdate fixed]])/3,0)</f>
        <v>Q2</v>
      </c>
      <c r="J1833" s="8" t="str">
        <f>TEXT(SalesData[[#This Row],[Orderdate fixed]],"mmm")</f>
        <v>Apr</v>
      </c>
      <c r="K1833" t="s">
        <v>38</v>
      </c>
      <c r="L1833" t="s">
        <v>1221</v>
      </c>
      <c r="M1833" s="14" t="s">
        <v>1222</v>
      </c>
      <c r="N1833" t="s">
        <v>90</v>
      </c>
      <c r="O1833" t="s">
        <v>26</v>
      </c>
      <c r="P1833" t="s">
        <v>158</v>
      </c>
      <c r="Q1833" t="s">
        <v>109</v>
      </c>
      <c r="R1833" s="5">
        <v>10009</v>
      </c>
      <c r="S1833" t="s">
        <v>62</v>
      </c>
      <c r="T1833" t="s">
        <v>1260</v>
      </c>
      <c r="U1833" t="s">
        <v>31</v>
      </c>
      <c r="V1833" t="s">
        <v>35</v>
      </c>
      <c r="W1833" t="s">
        <v>1261</v>
      </c>
      <c r="X1833" s="9">
        <v>172.76400000000001</v>
      </c>
      <c r="Y1833">
        <v>2</v>
      </c>
      <c r="Z1833" s="12">
        <v>0.1</v>
      </c>
      <c r="AA1833" s="9">
        <v>13.437200000000001</v>
      </c>
      <c r="AB1833" t="str">
        <f>IF(AND(SalesData[[#This Row],[Profit]]=0,SalesData[[#This Row],[Sales]]&gt;0),"Zero-Profit Order","OK")</f>
        <v>OK</v>
      </c>
      <c r="AC1833" s="9">
        <f>IFERROR(SalesData[[#This Row],[Profit]]/SalesData[[#This Row],[Sales]],0)</f>
        <v>7.7777777777777779E-2</v>
      </c>
      <c r="AE1833"/>
    </row>
    <row r="1834" spans="1:31" x14ac:dyDescent="0.25">
      <c r="A1834">
        <v>5275</v>
      </c>
      <c r="B1834" t="s">
        <v>3086</v>
      </c>
      <c r="C1834" s="2">
        <v>41909</v>
      </c>
      <c r="D1834" s="13">
        <v>42258</v>
      </c>
      <c r="E1834" s="8">
        <f>IF(SalesData[[#This Row],[Ship Date]]&lt;SalesData[[#This Row],[Order Date]], SalesData[[#This Row],[Ship Date]], SalesData[[#This Row],[Order Date]])</f>
        <v>41909</v>
      </c>
      <c r="F1834" s="8">
        <f>IF(SalesData[[#This Row],[Ship Date]]&lt;SalesData[[#This Row],[Order Date]], SalesData[[#This Row],[Order Date]], SalesData[[#This Row],[Ship Date]])</f>
        <v>42258</v>
      </c>
      <c r="G1834" s="11">
        <f>SalesData[[#This Row],[Shipdate fixed]] - SalesData[[#This Row],[Orderdate fixed]]</f>
        <v>349</v>
      </c>
      <c r="H1834" s="11">
        <f>YEAR(SalesData[[#This Row],[Orderdate fixed]])</f>
        <v>2014</v>
      </c>
      <c r="I1834" s="11" t="str">
        <f>"Q"&amp;ROUNDUP(MONTH(SalesData[[#This Row],[Orderdate fixed]])/3,0)</f>
        <v>Q3</v>
      </c>
      <c r="J1834" s="8" t="str">
        <f>TEXT(SalesData[[#This Row],[Orderdate fixed]],"mmm")</f>
        <v>Sep</v>
      </c>
      <c r="K1834" t="s">
        <v>22</v>
      </c>
      <c r="L1834" t="s">
        <v>2898</v>
      </c>
      <c r="M1834" s="14" t="s">
        <v>2899</v>
      </c>
      <c r="N1834" t="s">
        <v>25</v>
      </c>
      <c r="O1834" t="s">
        <v>26</v>
      </c>
      <c r="P1834" t="s">
        <v>3012</v>
      </c>
      <c r="Q1834" t="s">
        <v>3087</v>
      </c>
      <c r="R1834" s="5">
        <v>5408</v>
      </c>
      <c r="S1834" t="s">
        <v>62</v>
      </c>
      <c r="T1834" t="s">
        <v>561</v>
      </c>
      <c r="U1834" t="s">
        <v>31</v>
      </c>
      <c r="V1834" t="s">
        <v>35</v>
      </c>
      <c r="W1834" t="s">
        <v>562</v>
      </c>
      <c r="X1834" s="9">
        <v>715.2</v>
      </c>
      <c r="Y1834">
        <v>3</v>
      </c>
      <c r="Z1834" s="12">
        <v>0</v>
      </c>
      <c r="AA1834" s="9">
        <v>178.8</v>
      </c>
      <c r="AB1834" t="str">
        <f>IF(AND(SalesData[[#This Row],[Profit]]=0,SalesData[[#This Row],[Sales]]&gt;0),"Zero-Profit Order","OK")</f>
        <v>OK</v>
      </c>
      <c r="AC1834" s="9">
        <f>IFERROR(SalesData[[#This Row],[Profit]]/SalesData[[#This Row],[Sales]],0)</f>
        <v>0.25</v>
      </c>
      <c r="AE1834"/>
    </row>
    <row r="1835" spans="1:31" x14ac:dyDescent="0.25">
      <c r="A1835">
        <v>7983</v>
      </c>
      <c r="B1835" t="s">
        <v>3879</v>
      </c>
      <c r="C1835" s="2">
        <v>41761</v>
      </c>
      <c r="D1835" s="13">
        <v>41895</v>
      </c>
      <c r="E1835" s="8">
        <f>IF(SalesData[[#This Row],[Ship Date]]&lt;SalesData[[#This Row],[Order Date]], SalesData[[#This Row],[Ship Date]], SalesData[[#This Row],[Order Date]])</f>
        <v>41761</v>
      </c>
      <c r="F1835" s="8">
        <f>IF(SalesData[[#This Row],[Ship Date]]&lt;SalesData[[#This Row],[Order Date]], SalesData[[#This Row],[Order Date]], SalesData[[#This Row],[Ship Date]])</f>
        <v>41895</v>
      </c>
      <c r="G1835" s="11">
        <f>SalesData[[#This Row],[Shipdate fixed]] - SalesData[[#This Row],[Orderdate fixed]]</f>
        <v>134</v>
      </c>
      <c r="H1835" s="11">
        <f>YEAR(SalesData[[#This Row],[Orderdate fixed]])</f>
        <v>2014</v>
      </c>
      <c r="I1835" s="11" t="str">
        <f>"Q"&amp;ROUNDUP(MONTH(SalesData[[#This Row],[Orderdate fixed]])/3,0)</f>
        <v>Q2</v>
      </c>
      <c r="J1835" s="8" t="str">
        <f>TEXT(SalesData[[#This Row],[Orderdate fixed]],"mmm")</f>
        <v>May</v>
      </c>
      <c r="K1835" t="s">
        <v>78</v>
      </c>
      <c r="L1835" t="s">
        <v>58</v>
      </c>
      <c r="M1835" s="14" t="s">
        <v>59</v>
      </c>
      <c r="N1835" t="s">
        <v>25</v>
      </c>
      <c r="O1835" t="s">
        <v>26</v>
      </c>
      <c r="P1835" t="s">
        <v>3880</v>
      </c>
      <c r="Q1835" t="s">
        <v>344</v>
      </c>
      <c r="R1835" s="5">
        <v>7011</v>
      </c>
      <c r="S1835" t="s">
        <v>62</v>
      </c>
      <c r="T1835" t="s">
        <v>1518</v>
      </c>
      <c r="U1835" t="s">
        <v>31</v>
      </c>
      <c r="V1835" t="s">
        <v>53</v>
      </c>
      <c r="W1835" t="s">
        <v>1519</v>
      </c>
      <c r="X1835" s="9">
        <v>254.9</v>
      </c>
      <c r="Y1835">
        <v>5</v>
      </c>
      <c r="Z1835" s="12">
        <v>0</v>
      </c>
      <c r="AA1835" s="9">
        <v>76.47</v>
      </c>
      <c r="AB1835" t="str">
        <f>IF(AND(SalesData[[#This Row],[Profit]]=0,SalesData[[#This Row],[Sales]]&gt;0),"Zero-Profit Order","OK")</f>
        <v>OK</v>
      </c>
      <c r="AC1835" s="9">
        <f>IFERROR(SalesData[[#This Row],[Profit]]/SalesData[[#This Row],[Sales]],0)</f>
        <v>0.3</v>
      </c>
      <c r="AE1835"/>
    </row>
    <row r="1836" spans="1:31" x14ac:dyDescent="0.25">
      <c r="A1836">
        <v>5979</v>
      </c>
      <c r="B1836" t="s">
        <v>3317</v>
      </c>
      <c r="C1836" s="2">
        <v>41725</v>
      </c>
      <c r="D1836" s="13">
        <v>41895</v>
      </c>
      <c r="E1836" s="8">
        <f>IF(SalesData[[#This Row],[Ship Date]]&lt;SalesData[[#This Row],[Order Date]], SalesData[[#This Row],[Ship Date]], SalesData[[#This Row],[Order Date]])</f>
        <v>41725</v>
      </c>
      <c r="F1836" s="8">
        <f>IF(SalesData[[#This Row],[Ship Date]]&lt;SalesData[[#This Row],[Order Date]], SalesData[[#This Row],[Order Date]], SalesData[[#This Row],[Ship Date]])</f>
        <v>41895</v>
      </c>
      <c r="G1836" s="11">
        <f>SalesData[[#This Row],[Shipdate fixed]] - SalesData[[#This Row],[Orderdate fixed]]</f>
        <v>170</v>
      </c>
      <c r="H1836" s="11">
        <f>YEAR(SalesData[[#This Row],[Orderdate fixed]])</f>
        <v>2014</v>
      </c>
      <c r="I1836" s="11" t="str">
        <f>"Q"&amp;ROUNDUP(MONTH(SalesData[[#This Row],[Orderdate fixed]])/3,0)</f>
        <v>Q1</v>
      </c>
      <c r="J1836" s="8" t="str">
        <f>TEXT(SalesData[[#This Row],[Orderdate fixed]],"mmm")</f>
        <v>Mar</v>
      </c>
      <c r="K1836" t="s">
        <v>38</v>
      </c>
      <c r="L1836" t="s">
        <v>652</v>
      </c>
      <c r="M1836" s="14" t="s">
        <v>653</v>
      </c>
      <c r="N1836" t="s">
        <v>90</v>
      </c>
      <c r="O1836" t="s">
        <v>26</v>
      </c>
      <c r="P1836" t="s">
        <v>2002</v>
      </c>
      <c r="Q1836" t="s">
        <v>1503</v>
      </c>
      <c r="R1836" s="5">
        <v>74133</v>
      </c>
      <c r="S1836" t="s">
        <v>84</v>
      </c>
      <c r="T1836" t="s">
        <v>1240</v>
      </c>
      <c r="U1836" t="s">
        <v>31</v>
      </c>
      <c r="V1836" t="s">
        <v>44</v>
      </c>
      <c r="W1836" t="s">
        <v>1044</v>
      </c>
      <c r="X1836" s="9">
        <v>429.9</v>
      </c>
      <c r="Y1836">
        <v>5</v>
      </c>
      <c r="Z1836" s="12">
        <v>0</v>
      </c>
      <c r="AA1836" s="9">
        <v>111.774</v>
      </c>
      <c r="AB1836" t="str">
        <f>IF(AND(SalesData[[#This Row],[Profit]]=0,SalesData[[#This Row],[Sales]]&gt;0),"Zero-Profit Order","OK")</f>
        <v>OK</v>
      </c>
      <c r="AC1836" s="9">
        <f>IFERROR(SalesData[[#This Row],[Profit]]/SalesData[[#This Row],[Sales]],0)</f>
        <v>0.26</v>
      </c>
      <c r="AE1836"/>
    </row>
    <row r="1837" spans="1:31" x14ac:dyDescent="0.25">
      <c r="A1837">
        <v>3420</v>
      </c>
      <c r="B1837" t="s">
        <v>2422</v>
      </c>
      <c r="C1837" s="2">
        <v>41899</v>
      </c>
      <c r="D1837" s="13">
        <v>42260</v>
      </c>
      <c r="E1837" s="8">
        <f>IF(SalesData[[#This Row],[Ship Date]]&lt;SalesData[[#This Row],[Order Date]], SalesData[[#This Row],[Ship Date]], SalesData[[#This Row],[Order Date]])</f>
        <v>41899</v>
      </c>
      <c r="F1837" s="8">
        <f>IF(SalesData[[#This Row],[Ship Date]]&lt;SalesData[[#This Row],[Order Date]], SalesData[[#This Row],[Order Date]], SalesData[[#This Row],[Ship Date]])</f>
        <v>42260</v>
      </c>
      <c r="G1837" s="11">
        <f>SalesData[[#This Row],[Shipdate fixed]] - SalesData[[#This Row],[Orderdate fixed]]</f>
        <v>361</v>
      </c>
      <c r="H1837" s="11">
        <f>YEAR(SalesData[[#This Row],[Orderdate fixed]])</f>
        <v>2014</v>
      </c>
      <c r="I1837" s="11" t="str">
        <f>"Q"&amp;ROUNDUP(MONTH(SalesData[[#This Row],[Orderdate fixed]])/3,0)</f>
        <v>Q3</v>
      </c>
      <c r="J1837" s="8" t="str">
        <f>TEXT(SalesData[[#This Row],[Orderdate fixed]],"mmm")</f>
        <v>Sep</v>
      </c>
      <c r="K1837" t="s">
        <v>38</v>
      </c>
      <c r="L1837" t="s">
        <v>863</v>
      </c>
      <c r="M1837" s="14" t="s">
        <v>864</v>
      </c>
      <c r="N1837" t="s">
        <v>90</v>
      </c>
      <c r="O1837" t="s">
        <v>26</v>
      </c>
      <c r="P1837" t="s">
        <v>158</v>
      </c>
      <c r="Q1837" t="s">
        <v>109</v>
      </c>
      <c r="R1837" s="5">
        <v>10024</v>
      </c>
      <c r="S1837" t="s">
        <v>62</v>
      </c>
      <c r="T1837" t="s">
        <v>836</v>
      </c>
      <c r="U1837" t="s">
        <v>31</v>
      </c>
      <c r="V1837" t="s">
        <v>35</v>
      </c>
      <c r="W1837" t="s">
        <v>837</v>
      </c>
      <c r="X1837" s="9">
        <v>271.76400000000001</v>
      </c>
      <c r="Y1837">
        <v>2</v>
      </c>
      <c r="Z1837" s="12">
        <v>0.1</v>
      </c>
      <c r="AA1837" s="9">
        <v>60.392000000000003</v>
      </c>
      <c r="AB1837" t="str">
        <f>IF(AND(SalesData[[#This Row],[Profit]]=0,SalesData[[#This Row],[Sales]]&gt;0),"Zero-Profit Order","OK")</f>
        <v>OK</v>
      </c>
      <c r="AC1837" s="9">
        <f>IFERROR(SalesData[[#This Row],[Profit]]/SalesData[[#This Row],[Sales]],0)</f>
        <v>0.22222222222222224</v>
      </c>
      <c r="AE1837"/>
    </row>
    <row r="1838" spans="1:31" x14ac:dyDescent="0.25">
      <c r="A1838">
        <v>7401</v>
      </c>
      <c r="B1838" t="s">
        <v>3721</v>
      </c>
      <c r="C1838" s="2">
        <v>42138</v>
      </c>
      <c r="D1838" s="13">
        <v>42626</v>
      </c>
      <c r="E1838" s="8">
        <f>IF(SalesData[[#This Row],[Ship Date]]&lt;SalesData[[#This Row],[Order Date]], SalesData[[#This Row],[Ship Date]], SalesData[[#This Row],[Order Date]])</f>
        <v>42138</v>
      </c>
      <c r="F1838" s="8">
        <f>IF(SalesData[[#This Row],[Ship Date]]&lt;SalesData[[#This Row],[Order Date]], SalesData[[#This Row],[Order Date]], SalesData[[#This Row],[Ship Date]])</f>
        <v>42626</v>
      </c>
      <c r="G1838" s="11">
        <f>SalesData[[#This Row],[Shipdate fixed]] - SalesData[[#This Row],[Orderdate fixed]]</f>
        <v>488</v>
      </c>
      <c r="H1838" s="11">
        <f>YEAR(SalesData[[#This Row],[Orderdate fixed]])</f>
        <v>2015</v>
      </c>
      <c r="I1838" s="11" t="str">
        <f>"Q"&amp;ROUNDUP(MONTH(SalesData[[#This Row],[Orderdate fixed]])/3,0)</f>
        <v>Q2</v>
      </c>
      <c r="J1838" s="8" t="str">
        <f>TEXT(SalesData[[#This Row],[Orderdate fixed]],"mmm")</f>
        <v>May</v>
      </c>
      <c r="K1838" t="s">
        <v>38</v>
      </c>
      <c r="L1838" t="s">
        <v>1659</v>
      </c>
      <c r="M1838" s="14" t="s">
        <v>1660</v>
      </c>
      <c r="N1838" t="s">
        <v>25</v>
      </c>
      <c r="O1838" t="s">
        <v>26</v>
      </c>
      <c r="P1838" t="s">
        <v>176</v>
      </c>
      <c r="Q1838" t="s">
        <v>177</v>
      </c>
      <c r="R1838" s="5">
        <v>98103</v>
      </c>
      <c r="S1838" t="s">
        <v>51</v>
      </c>
      <c r="T1838" t="s">
        <v>588</v>
      </c>
      <c r="U1838" t="s">
        <v>31</v>
      </c>
      <c r="V1838" t="s">
        <v>53</v>
      </c>
      <c r="W1838" t="s">
        <v>589</v>
      </c>
      <c r="X1838" s="9">
        <v>43.13</v>
      </c>
      <c r="Y1838">
        <v>1</v>
      </c>
      <c r="Z1838" s="12">
        <v>0</v>
      </c>
      <c r="AA1838" s="9">
        <v>14.664199999999999</v>
      </c>
      <c r="AB1838" t="str">
        <f>IF(AND(SalesData[[#This Row],[Profit]]=0,SalesData[[#This Row],[Sales]]&gt;0),"Zero-Profit Order","OK")</f>
        <v>OK</v>
      </c>
      <c r="AC1838" s="9">
        <f>IFERROR(SalesData[[#This Row],[Profit]]/SalesData[[#This Row],[Sales]],0)</f>
        <v>0.33999999999999997</v>
      </c>
      <c r="AE1838"/>
    </row>
    <row r="1839" spans="1:31" x14ac:dyDescent="0.25">
      <c r="A1839">
        <v>8771</v>
      </c>
      <c r="B1839" t="s">
        <v>4090</v>
      </c>
      <c r="C1839" s="2">
        <v>42205</v>
      </c>
      <c r="D1839" s="13">
        <v>42626</v>
      </c>
      <c r="E1839" s="8">
        <f>IF(SalesData[[#This Row],[Ship Date]]&lt;SalesData[[#This Row],[Order Date]], SalesData[[#This Row],[Ship Date]], SalesData[[#This Row],[Order Date]])</f>
        <v>42205</v>
      </c>
      <c r="F1839" s="8">
        <f>IF(SalesData[[#This Row],[Ship Date]]&lt;SalesData[[#This Row],[Order Date]], SalesData[[#This Row],[Order Date]], SalesData[[#This Row],[Ship Date]])</f>
        <v>42626</v>
      </c>
      <c r="G1839" s="11">
        <f>SalesData[[#This Row],[Shipdate fixed]] - SalesData[[#This Row],[Orderdate fixed]]</f>
        <v>421</v>
      </c>
      <c r="H1839" s="11">
        <f>YEAR(SalesData[[#This Row],[Orderdate fixed]])</f>
        <v>2015</v>
      </c>
      <c r="I1839" s="11" t="str">
        <f>"Q"&amp;ROUNDUP(MONTH(SalesData[[#This Row],[Orderdate fixed]])/3,0)</f>
        <v>Q3</v>
      </c>
      <c r="J1839" s="8" t="str">
        <f>TEXT(SalesData[[#This Row],[Orderdate fixed]],"mmm")</f>
        <v>Jul</v>
      </c>
      <c r="K1839" t="s">
        <v>407</v>
      </c>
      <c r="L1839" t="s">
        <v>3282</v>
      </c>
      <c r="M1839" s="14" t="s">
        <v>3283</v>
      </c>
      <c r="N1839" t="s">
        <v>90</v>
      </c>
      <c r="O1839" t="s">
        <v>26</v>
      </c>
      <c r="P1839" t="s">
        <v>846</v>
      </c>
      <c r="Q1839" t="s">
        <v>165</v>
      </c>
      <c r="R1839" s="5">
        <v>80027</v>
      </c>
      <c r="S1839" t="s">
        <v>51</v>
      </c>
      <c r="T1839" t="s">
        <v>984</v>
      </c>
      <c r="U1839" t="s">
        <v>31</v>
      </c>
      <c r="V1839" t="s">
        <v>35</v>
      </c>
      <c r="W1839" t="s">
        <v>985</v>
      </c>
      <c r="X1839" s="9">
        <v>83.135999999999996</v>
      </c>
      <c r="Y1839">
        <v>4</v>
      </c>
      <c r="Z1839" s="12">
        <v>0.2</v>
      </c>
      <c r="AA1839" s="9">
        <v>5.1959999999999997</v>
      </c>
      <c r="AB1839" t="str">
        <f>IF(AND(SalesData[[#This Row],[Profit]]=0,SalesData[[#This Row],[Sales]]&gt;0),"Zero-Profit Order","OK")</f>
        <v>OK</v>
      </c>
      <c r="AC1839" s="9">
        <f>IFERROR(SalesData[[#This Row],[Profit]]/SalesData[[#This Row],[Sales]],0)</f>
        <v>6.25E-2</v>
      </c>
      <c r="AE1839"/>
    </row>
    <row r="1840" spans="1:31" x14ac:dyDescent="0.25">
      <c r="A1840">
        <v>1043</v>
      </c>
      <c r="B1840" t="s">
        <v>977</v>
      </c>
      <c r="C1840" s="2">
        <v>42108</v>
      </c>
      <c r="D1840" s="13">
        <v>42622</v>
      </c>
      <c r="E1840" s="8">
        <f>IF(SalesData[[#This Row],[Ship Date]]&lt;SalesData[[#This Row],[Order Date]], SalesData[[#This Row],[Ship Date]], SalesData[[#This Row],[Order Date]])</f>
        <v>42108</v>
      </c>
      <c r="F1840" s="8">
        <f>IF(SalesData[[#This Row],[Ship Date]]&lt;SalesData[[#This Row],[Order Date]], SalesData[[#This Row],[Order Date]], SalesData[[#This Row],[Ship Date]])</f>
        <v>42622</v>
      </c>
      <c r="G1840" s="11">
        <f>SalesData[[#This Row],[Shipdate fixed]] - SalesData[[#This Row],[Orderdate fixed]]</f>
        <v>514</v>
      </c>
      <c r="H1840" s="11">
        <f>YEAR(SalesData[[#This Row],[Orderdate fixed]])</f>
        <v>2015</v>
      </c>
      <c r="I1840" s="11" t="str">
        <f>"Q"&amp;ROUNDUP(MONTH(SalesData[[#This Row],[Orderdate fixed]])/3,0)</f>
        <v>Q2</v>
      </c>
      <c r="J1840" s="8" t="str">
        <f>TEXT(SalesData[[#This Row],[Orderdate fixed]],"mmm")</f>
        <v>Apr</v>
      </c>
      <c r="K1840" t="s">
        <v>22</v>
      </c>
      <c r="L1840" t="s">
        <v>978</v>
      </c>
      <c r="M1840" s="14" t="s">
        <v>979</v>
      </c>
      <c r="N1840" t="s">
        <v>25</v>
      </c>
      <c r="O1840" t="s">
        <v>26</v>
      </c>
      <c r="P1840" t="s">
        <v>158</v>
      </c>
      <c r="Q1840" t="s">
        <v>109</v>
      </c>
      <c r="R1840" s="5">
        <v>10035</v>
      </c>
      <c r="S1840" t="s">
        <v>62</v>
      </c>
      <c r="T1840" t="s">
        <v>980</v>
      </c>
      <c r="U1840" t="s">
        <v>31</v>
      </c>
      <c r="V1840" t="s">
        <v>32</v>
      </c>
      <c r="W1840" t="s">
        <v>981</v>
      </c>
      <c r="X1840" s="9">
        <v>722.35199999999998</v>
      </c>
      <c r="Y1840">
        <v>3</v>
      </c>
      <c r="Z1840" s="12">
        <v>0.2</v>
      </c>
      <c r="AA1840" s="9">
        <v>90.293999999999997</v>
      </c>
      <c r="AB1840" t="str">
        <f>IF(AND(SalesData[[#This Row],[Profit]]=0,SalesData[[#This Row],[Sales]]&gt;0),"Zero-Profit Order","OK")</f>
        <v>OK</v>
      </c>
      <c r="AC1840" s="9">
        <f>IFERROR(SalesData[[#This Row],[Profit]]/SalesData[[#This Row],[Sales]],0)</f>
        <v>0.125</v>
      </c>
      <c r="AE1840"/>
    </row>
    <row r="1841" spans="1:31" x14ac:dyDescent="0.25">
      <c r="A1841">
        <v>1218</v>
      </c>
      <c r="B1841" t="s">
        <v>1091</v>
      </c>
      <c r="C1841" s="2">
        <v>42407</v>
      </c>
      <c r="D1841" s="13">
        <v>42991</v>
      </c>
      <c r="E1841" s="8">
        <f>IF(SalesData[[#This Row],[Ship Date]]&lt;SalesData[[#This Row],[Order Date]], SalesData[[#This Row],[Ship Date]], SalesData[[#This Row],[Order Date]])</f>
        <v>42407</v>
      </c>
      <c r="F1841" s="8">
        <f>IF(SalesData[[#This Row],[Ship Date]]&lt;SalesData[[#This Row],[Order Date]], SalesData[[#This Row],[Order Date]], SalesData[[#This Row],[Ship Date]])</f>
        <v>42991</v>
      </c>
      <c r="G1841" s="11">
        <f>SalesData[[#This Row],[Shipdate fixed]] - SalesData[[#This Row],[Orderdate fixed]]</f>
        <v>584</v>
      </c>
      <c r="H1841" s="11">
        <f>YEAR(SalesData[[#This Row],[Orderdate fixed]])</f>
        <v>2016</v>
      </c>
      <c r="I1841" s="11" t="str">
        <f>"Q"&amp;ROUNDUP(MONTH(SalesData[[#This Row],[Orderdate fixed]])/3,0)</f>
        <v>Q1</v>
      </c>
      <c r="J1841" s="8" t="str">
        <f>TEXT(SalesData[[#This Row],[Orderdate fixed]],"mmm")</f>
        <v>Feb</v>
      </c>
      <c r="K1841" t="s">
        <v>38</v>
      </c>
      <c r="L1841" t="s">
        <v>1092</v>
      </c>
      <c r="M1841" s="14" t="s">
        <v>1093</v>
      </c>
      <c r="N1841" t="s">
        <v>81</v>
      </c>
      <c r="O1841" t="s">
        <v>26</v>
      </c>
      <c r="P1841" t="s">
        <v>60</v>
      </c>
      <c r="Q1841" t="s">
        <v>61</v>
      </c>
      <c r="R1841" s="5">
        <v>19134</v>
      </c>
      <c r="S1841" t="s">
        <v>62</v>
      </c>
      <c r="T1841" t="s">
        <v>1094</v>
      </c>
      <c r="U1841" t="s">
        <v>31</v>
      </c>
      <c r="V1841" t="s">
        <v>53</v>
      </c>
      <c r="W1841" t="s">
        <v>1095</v>
      </c>
      <c r="X1841" s="9">
        <v>17.024000000000001</v>
      </c>
      <c r="Y1841">
        <v>2</v>
      </c>
      <c r="Z1841" s="12">
        <v>0.2</v>
      </c>
      <c r="AA1841" s="9">
        <v>1.7023999999999999</v>
      </c>
      <c r="AB1841" t="str">
        <f>IF(AND(SalesData[[#This Row],[Profit]]=0,SalesData[[#This Row],[Sales]]&gt;0),"Zero-Profit Order","OK")</f>
        <v>OK</v>
      </c>
      <c r="AC1841" s="9">
        <f>IFERROR(SalesData[[#This Row],[Profit]]/SalesData[[#This Row],[Sales]],0)</f>
        <v>9.9999999999999992E-2</v>
      </c>
      <c r="AE1841"/>
    </row>
    <row r="1842" spans="1:31" x14ac:dyDescent="0.25">
      <c r="A1842">
        <v>7285</v>
      </c>
      <c r="B1842" t="s">
        <v>3683</v>
      </c>
      <c r="C1842" s="2">
        <v>42408</v>
      </c>
      <c r="D1842" s="13">
        <v>42991</v>
      </c>
      <c r="E1842" s="8">
        <f>IF(SalesData[[#This Row],[Ship Date]]&lt;SalesData[[#This Row],[Order Date]], SalesData[[#This Row],[Ship Date]], SalesData[[#This Row],[Order Date]])</f>
        <v>42408</v>
      </c>
      <c r="F1842" s="8">
        <f>IF(SalesData[[#This Row],[Ship Date]]&lt;SalesData[[#This Row],[Order Date]], SalesData[[#This Row],[Order Date]], SalesData[[#This Row],[Ship Date]])</f>
        <v>42991</v>
      </c>
      <c r="G1842" s="11">
        <f>SalesData[[#This Row],[Shipdate fixed]] - SalesData[[#This Row],[Orderdate fixed]]</f>
        <v>583</v>
      </c>
      <c r="H1842" s="11">
        <f>YEAR(SalesData[[#This Row],[Orderdate fixed]])</f>
        <v>2016</v>
      </c>
      <c r="I1842" s="11" t="str">
        <f>"Q"&amp;ROUNDUP(MONTH(SalesData[[#This Row],[Orderdate fixed]])/3,0)</f>
        <v>Q1</v>
      </c>
      <c r="J1842" s="8" t="str">
        <f>TEXT(SalesData[[#This Row],[Orderdate fixed]],"mmm")</f>
        <v>Feb</v>
      </c>
      <c r="K1842" t="s">
        <v>38</v>
      </c>
      <c r="L1842" t="s">
        <v>1151</v>
      </c>
      <c r="M1842" s="14" t="s">
        <v>1152</v>
      </c>
      <c r="N1842" t="s">
        <v>25</v>
      </c>
      <c r="O1842" t="s">
        <v>26</v>
      </c>
      <c r="P1842" t="s">
        <v>674</v>
      </c>
      <c r="Q1842" t="s">
        <v>215</v>
      </c>
      <c r="R1842" s="5">
        <v>44105</v>
      </c>
      <c r="S1842" t="s">
        <v>62</v>
      </c>
      <c r="T1842" t="s">
        <v>577</v>
      </c>
      <c r="U1842" t="s">
        <v>31</v>
      </c>
      <c r="V1842" t="s">
        <v>53</v>
      </c>
      <c r="W1842" t="s">
        <v>578</v>
      </c>
      <c r="X1842" s="9">
        <v>66.111999999999995</v>
      </c>
      <c r="Y1842">
        <v>2</v>
      </c>
      <c r="Z1842" s="12">
        <v>0.2</v>
      </c>
      <c r="AA1842" s="9">
        <v>-9.0904000000000007</v>
      </c>
      <c r="AB1842" t="str">
        <f>IF(AND(SalesData[[#This Row],[Profit]]=0,SalesData[[#This Row],[Sales]]&gt;0),"Zero-Profit Order","OK")</f>
        <v>OK</v>
      </c>
      <c r="AC1842" s="9">
        <f>IFERROR(SalesData[[#This Row],[Profit]]/SalesData[[#This Row],[Sales]],0)</f>
        <v>-0.13750000000000001</v>
      </c>
      <c r="AE1842"/>
    </row>
    <row r="1843" spans="1:31" x14ac:dyDescent="0.25">
      <c r="A1843">
        <v>1213</v>
      </c>
      <c r="B1843" t="s">
        <v>1091</v>
      </c>
      <c r="C1843" s="2">
        <v>42406</v>
      </c>
      <c r="D1843" s="13">
        <v>42991</v>
      </c>
      <c r="E1843" s="8">
        <f>IF(SalesData[[#This Row],[Ship Date]]&lt;SalesData[[#This Row],[Order Date]], SalesData[[#This Row],[Ship Date]], SalesData[[#This Row],[Order Date]])</f>
        <v>42406</v>
      </c>
      <c r="F1843" s="8">
        <f>IF(SalesData[[#This Row],[Ship Date]]&lt;SalesData[[#This Row],[Order Date]], SalesData[[#This Row],[Order Date]], SalesData[[#This Row],[Ship Date]])</f>
        <v>42991</v>
      </c>
      <c r="G1843" s="11">
        <f>SalesData[[#This Row],[Shipdate fixed]] - SalesData[[#This Row],[Orderdate fixed]]</f>
        <v>585</v>
      </c>
      <c r="H1843" s="11">
        <f>YEAR(SalesData[[#This Row],[Orderdate fixed]])</f>
        <v>2016</v>
      </c>
      <c r="I1843" s="11" t="str">
        <f>"Q"&amp;ROUNDUP(MONTH(SalesData[[#This Row],[Orderdate fixed]])/3,0)</f>
        <v>Q1</v>
      </c>
      <c r="J1843" s="8" t="str">
        <f>TEXT(SalesData[[#This Row],[Orderdate fixed]],"mmm")</f>
        <v>Feb</v>
      </c>
      <c r="K1843" t="s">
        <v>38</v>
      </c>
      <c r="L1843" t="s">
        <v>1092</v>
      </c>
      <c r="M1843" s="14" t="s">
        <v>1093</v>
      </c>
      <c r="N1843" t="s">
        <v>81</v>
      </c>
      <c r="O1843" t="s">
        <v>26</v>
      </c>
      <c r="P1843" t="s">
        <v>60</v>
      </c>
      <c r="Q1843" t="s">
        <v>61</v>
      </c>
      <c r="R1843" s="5">
        <v>19134</v>
      </c>
      <c r="S1843" t="s">
        <v>62</v>
      </c>
      <c r="T1843" t="s">
        <v>278</v>
      </c>
      <c r="U1843" t="s">
        <v>31</v>
      </c>
      <c r="V1843" t="s">
        <v>35</v>
      </c>
      <c r="W1843" t="s">
        <v>279</v>
      </c>
      <c r="X1843" s="9">
        <v>141.37200000000001</v>
      </c>
      <c r="Y1843">
        <v>2</v>
      </c>
      <c r="Z1843" s="12">
        <v>0.3</v>
      </c>
      <c r="AA1843" s="9">
        <v>-48.470399999999998</v>
      </c>
      <c r="AB1843" t="str">
        <f>IF(AND(SalesData[[#This Row],[Profit]]=0,SalesData[[#This Row],[Sales]]&gt;0),"Zero-Profit Order","OK")</f>
        <v>OK</v>
      </c>
      <c r="AC1843" s="9">
        <f>IFERROR(SalesData[[#This Row],[Profit]]/SalesData[[#This Row],[Sales]],0)</f>
        <v>-0.3428571428571428</v>
      </c>
      <c r="AE1843"/>
    </row>
    <row r="1844" spans="1:31" x14ac:dyDescent="0.25">
      <c r="A1844">
        <v>1714</v>
      </c>
      <c r="B1844" t="s">
        <v>1421</v>
      </c>
      <c r="C1844" s="2">
        <v>42389</v>
      </c>
      <c r="D1844" s="13">
        <v>42991</v>
      </c>
      <c r="E1844" s="8">
        <f>IF(SalesData[[#This Row],[Ship Date]]&lt;SalesData[[#This Row],[Order Date]], SalesData[[#This Row],[Ship Date]], SalesData[[#This Row],[Order Date]])</f>
        <v>42389</v>
      </c>
      <c r="F1844" s="8">
        <f>IF(SalesData[[#This Row],[Ship Date]]&lt;SalesData[[#This Row],[Order Date]], SalesData[[#This Row],[Order Date]], SalesData[[#This Row],[Ship Date]])</f>
        <v>42991</v>
      </c>
      <c r="G1844" s="11">
        <f>SalesData[[#This Row],[Shipdate fixed]] - SalesData[[#This Row],[Orderdate fixed]]</f>
        <v>602</v>
      </c>
      <c r="H1844" s="11">
        <f>YEAR(SalesData[[#This Row],[Orderdate fixed]])</f>
        <v>2016</v>
      </c>
      <c r="I1844" s="11" t="str">
        <f>"Q"&amp;ROUNDUP(MONTH(SalesData[[#This Row],[Orderdate fixed]])/3,0)</f>
        <v>Q1</v>
      </c>
      <c r="J1844" s="8" t="str">
        <f>TEXT(SalesData[[#This Row],[Orderdate fixed]],"mmm")</f>
        <v>Jan</v>
      </c>
      <c r="K1844" t="s">
        <v>22</v>
      </c>
      <c r="L1844" t="s">
        <v>1422</v>
      </c>
      <c r="M1844" s="14" t="s">
        <v>1423</v>
      </c>
      <c r="N1844" t="s">
        <v>25</v>
      </c>
      <c r="O1844" t="s">
        <v>26</v>
      </c>
      <c r="P1844" t="s">
        <v>120</v>
      </c>
      <c r="Q1844" t="s">
        <v>121</v>
      </c>
      <c r="R1844" s="5">
        <v>60610</v>
      </c>
      <c r="S1844" t="s">
        <v>84</v>
      </c>
      <c r="T1844" t="s">
        <v>249</v>
      </c>
      <c r="U1844" t="s">
        <v>31</v>
      </c>
      <c r="V1844" t="s">
        <v>44</v>
      </c>
      <c r="W1844" t="s">
        <v>250</v>
      </c>
      <c r="X1844" s="9">
        <v>765.625</v>
      </c>
      <c r="Y1844">
        <v>7</v>
      </c>
      <c r="Z1844" s="12">
        <v>0.5</v>
      </c>
      <c r="AA1844" s="9">
        <v>-566.5625</v>
      </c>
      <c r="AB1844" t="str">
        <f>IF(AND(SalesData[[#This Row],[Profit]]=0,SalesData[[#This Row],[Sales]]&gt;0),"Zero-Profit Order","OK")</f>
        <v>OK</v>
      </c>
      <c r="AC1844" s="9">
        <f>IFERROR(SalesData[[#This Row],[Profit]]/SalesData[[#This Row],[Sales]],0)</f>
        <v>-0.74</v>
      </c>
      <c r="AE1844"/>
    </row>
    <row r="1845" spans="1:31" x14ac:dyDescent="0.25">
      <c r="A1845">
        <v>3599</v>
      </c>
      <c r="B1845" t="s">
        <v>2480</v>
      </c>
      <c r="C1845" s="2">
        <v>41755</v>
      </c>
      <c r="D1845" s="13">
        <v>41896</v>
      </c>
      <c r="E1845" s="8">
        <f>IF(SalesData[[#This Row],[Ship Date]]&lt;SalesData[[#This Row],[Order Date]], SalesData[[#This Row],[Ship Date]], SalesData[[#This Row],[Order Date]])</f>
        <v>41755</v>
      </c>
      <c r="F1845" s="8">
        <f>IF(SalesData[[#This Row],[Ship Date]]&lt;SalesData[[#This Row],[Order Date]], SalesData[[#This Row],[Order Date]], SalesData[[#This Row],[Ship Date]])</f>
        <v>41896</v>
      </c>
      <c r="G1845" s="11">
        <f>SalesData[[#This Row],[Shipdate fixed]] - SalesData[[#This Row],[Orderdate fixed]]</f>
        <v>141</v>
      </c>
      <c r="H1845" s="11">
        <f>YEAR(SalesData[[#This Row],[Orderdate fixed]])</f>
        <v>2014</v>
      </c>
      <c r="I1845" s="11" t="str">
        <f>"Q"&amp;ROUNDUP(MONTH(SalesData[[#This Row],[Orderdate fixed]])/3,0)</f>
        <v>Q2</v>
      </c>
      <c r="J1845" s="8" t="str">
        <f>TEXT(SalesData[[#This Row],[Orderdate fixed]],"mmm")</f>
        <v>Apr</v>
      </c>
      <c r="K1845" t="s">
        <v>22</v>
      </c>
      <c r="L1845" t="s">
        <v>1151</v>
      </c>
      <c r="M1845" s="14" t="s">
        <v>1152</v>
      </c>
      <c r="N1845" t="s">
        <v>25</v>
      </c>
      <c r="O1845" t="s">
        <v>26</v>
      </c>
      <c r="P1845" t="s">
        <v>60</v>
      </c>
      <c r="Q1845" t="s">
        <v>61</v>
      </c>
      <c r="R1845" s="5">
        <v>19140</v>
      </c>
      <c r="S1845" t="s">
        <v>62</v>
      </c>
      <c r="T1845" t="s">
        <v>1329</v>
      </c>
      <c r="U1845" t="s">
        <v>31</v>
      </c>
      <c r="V1845" t="s">
        <v>53</v>
      </c>
      <c r="W1845" t="s">
        <v>1330</v>
      </c>
      <c r="X1845" s="9">
        <v>17.472000000000001</v>
      </c>
      <c r="Y1845">
        <v>3</v>
      </c>
      <c r="Z1845" s="12">
        <v>0.2</v>
      </c>
      <c r="AA1845" s="9">
        <v>5.0232000000000001</v>
      </c>
      <c r="AB1845" t="str">
        <f>IF(AND(SalesData[[#This Row],[Profit]]=0,SalesData[[#This Row],[Sales]]&gt;0),"Zero-Profit Order","OK")</f>
        <v>OK</v>
      </c>
      <c r="AC1845" s="9">
        <f>IFERROR(SalesData[[#This Row],[Profit]]/SalesData[[#This Row],[Sales]],0)</f>
        <v>0.28749999999999998</v>
      </c>
      <c r="AE1845"/>
    </row>
    <row r="1846" spans="1:31" x14ac:dyDescent="0.25">
      <c r="A1846">
        <v>2</v>
      </c>
      <c r="B1846" t="s">
        <v>21</v>
      </c>
      <c r="C1846" s="2">
        <v>42144</v>
      </c>
      <c r="D1846" s="13">
        <v>42685</v>
      </c>
      <c r="E1846" s="8">
        <f>IF(SalesData[[#This Row],[Ship Date]]&lt;SalesData[[#This Row],[Order Date]], SalesData[[#This Row],[Ship Date]], SalesData[[#This Row],[Order Date]])</f>
        <v>42144</v>
      </c>
      <c r="F1846" s="8">
        <f>IF(SalesData[[#This Row],[Ship Date]]&lt;SalesData[[#This Row],[Order Date]], SalesData[[#This Row],[Order Date]], SalesData[[#This Row],[Ship Date]])</f>
        <v>42685</v>
      </c>
      <c r="G1846" s="11">
        <f>SalesData[[#This Row],[Shipdate fixed]] - SalesData[[#This Row],[Orderdate fixed]]</f>
        <v>541</v>
      </c>
      <c r="H1846" s="11">
        <f>YEAR(SalesData[[#This Row],[Orderdate fixed]])</f>
        <v>2015</v>
      </c>
      <c r="I1846" s="11" t="str">
        <f>"Q"&amp;ROUNDUP(MONTH(SalesData[[#This Row],[Orderdate fixed]])/3,0)</f>
        <v>Q2</v>
      </c>
      <c r="J1846" s="8" t="str">
        <f>TEXT(SalesData[[#This Row],[Orderdate fixed]],"mmm")</f>
        <v>May</v>
      </c>
      <c r="K1846" t="s">
        <v>22</v>
      </c>
      <c r="L1846" t="s">
        <v>23</v>
      </c>
      <c r="M1846" s="14" t="s">
        <v>24</v>
      </c>
      <c r="N1846" t="s">
        <v>25</v>
      </c>
      <c r="O1846" t="s">
        <v>26</v>
      </c>
      <c r="P1846" t="s">
        <v>27</v>
      </c>
      <c r="Q1846" t="s">
        <v>28</v>
      </c>
      <c r="R1846" s="5">
        <v>42420</v>
      </c>
      <c r="S1846" t="s">
        <v>29</v>
      </c>
      <c r="T1846" t="s">
        <v>34</v>
      </c>
      <c r="U1846" t="s">
        <v>31</v>
      </c>
      <c r="V1846" t="s">
        <v>35</v>
      </c>
      <c r="W1846" t="s">
        <v>36</v>
      </c>
      <c r="X1846" s="9">
        <v>731.94</v>
      </c>
      <c r="Y1846">
        <v>3</v>
      </c>
      <c r="Z1846" s="12">
        <v>0</v>
      </c>
      <c r="AA1846" s="9">
        <v>219.58199999999999</v>
      </c>
      <c r="AB1846" t="str">
        <f>IF(AND(SalesData[[#This Row],[Profit]]=0,SalesData[[#This Row],[Sales]]&gt;0),"Zero-Profit Order","OK")</f>
        <v>OK</v>
      </c>
      <c r="AC1846" s="9">
        <f>IFERROR(SalesData[[#This Row],[Profit]]/SalesData[[#This Row],[Sales]],0)</f>
        <v>0.3</v>
      </c>
      <c r="AE1846"/>
    </row>
    <row r="1847" spans="1:31" x14ac:dyDescent="0.25">
      <c r="A1847">
        <v>5125</v>
      </c>
      <c r="B1847" t="s">
        <v>3026</v>
      </c>
      <c r="C1847" s="2">
        <v>43611</v>
      </c>
      <c r="D1847" s="13">
        <v>41896</v>
      </c>
      <c r="E1847" s="8">
        <f>IF(SalesData[[#This Row],[Ship Date]]&lt;SalesData[[#This Row],[Order Date]], SalesData[[#This Row],[Ship Date]], SalesData[[#This Row],[Order Date]])</f>
        <v>41896</v>
      </c>
      <c r="F1847" s="8">
        <f>IF(SalesData[[#This Row],[Ship Date]]&lt;SalesData[[#This Row],[Order Date]], SalesData[[#This Row],[Order Date]], SalesData[[#This Row],[Ship Date]])</f>
        <v>43611</v>
      </c>
      <c r="G1847" s="11">
        <f>SalesData[[#This Row],[Shipdate fixed]] - SalesData[[#This Row],[Orderdate fixed]]</f>
        <v>1715</v>
      </c>
      <c r="H1847" s="11">
        <f>YEAR(SalesData[[#This Row],[Orderdate fixed]])</f>
        <v>2014</v>
      </c>
      <c r="I1847" s="11" t="str">
        <f>"Q"&amp;ROUNDUP(MONTH(SalesData[[#This Row],[Orderdate fixed]])/3,0)</f>
        <v>Q3</v>
      </c>
      <c r="J1847" s="8" t="str">
        <f>TEXT(SalesData[[#This Row],[Orderdate fixed]],"mmm")</f>
        <v>Sep</v>
      </c>
      <c r="K1847" t="s">
        <v>407</v>
      </c>
      <c r="L1847" t="s">
        <v>2097</v>
      </c>
      <c r="M1847" s="14" t="s">
        <v>2098</v>
      </c>
      <c r="N1847" t="s">
        <v>25</v>
      </c>
      <c r="O1847" t="s">
        <v>26</v>
      </c>
      <c r="P1847" t="s">
        <v>158</v>
      </c>
      <c r="Q1847" t="s">
        <v>109</v>
      </c>
      <c r="R1847" s="5">
        <v>10009</v>
      </c>
      <c r="S1847" t="s">
        <v>62</v>
      </c>
      <c r="T1847" t="s">
        <v>1240</v>
      </c>
      <c r="U1847" t="s">
        <v>31</v>
      </c>
      <c r="V1847" t="s">
        <v>44</v>
      </c>
      <c r="W1847" t="s">
        <v>1044</v>
      </c>
      <c r="X1847" s="9">
        <v>464.29199999999997</v>
      </c>
      <c r="Y1847">
        <v>9</v>
      </c>
      <c r="Z1847" s="12">
        <v>0.4</v>
      </c>
      <c r="AA1847" s="9">
        <v>-108.3348</v>
      </c>
      <c r="AB1847" t="str">
        <f>IF(AND(SalesData[[#This Row],[Profit]]=0,SalesData[[#This Row],[Sales]]&gt;0),"Zero-Profit Order","OK")</f>
        <v>OK</v>
      </c>
      <c r="AC1847" s="9">
        <f>IFERROR(SalesData[[#This Row],[Profit]]/SalesData[[#This Row],[Sales]],0)</f>
        <v>-0.23333333333333334</v>
      </c>
      <c r="AE1847"/>
    </row>
    <row r="1848" spans="1:31" x14ac:dyDescent="0.25">
      <c r="A1848">
        <v>458</v>
      </c>
      <c r="B1848" t="s">
        <v>493</v>
      </c>
      <c r="C1848" s="2">
        <v>43738</v>
      </c>
      <c r="D1848" s="13">
        <v>42379</v>
      </c>
      <c r="E1848" s="8">
        <f>IF(SalesData[[#This Row],[Ship Date]]&lt;SalesData[[#This Row],[Order Date]], SalesData[[#This Row],[Ship Date]], SalesData[[#This Row],[Order Date]])</f>
        <v>42379</v>
      </c>
      <c r="F1848" s="8">
        <f>IF(SalesData[[#This Row],[Ship Date]]&lt;SalesData[[#This Row],[Order Date]], SalesData[[#This Row],[Order Date]], SalesData[[#This Row],[Ship Date]])</f>
        <v>43738</v>
      </c>
      <c r="G1848" s="11">
        <f>SalesData[[#This Row],[Shipdate fixed]] - SalesData[[#This Row],[Orderdate fixed]]</f>
        <v>1359</v>
      </c>
      <c r="H1848" s="11">
        <f>YEAR(SalesData[[#This Row],[Orderdate fixed]])</f>
        <v>2016</v>
      </c>
      <c r="I1848" s="11" t="str">
        <f>"Q"&amp;ROUNDUP(MONTH(SalesData[[#This Row],[Orderdate fixed]])/3,0)</f>
        <v>Q1</v>
      </c>
      <c r="J1848" s="8" t="str">
        <f>TEXT(SalesData[[#This Row],[Orderdate fixed]],"mmm")</f>
        <v>Jan</v>
      </c>
      <c r="K1848" t="s">
        <v>38</v>
      </c>
      <c r="L1848" t="s">
        <v>456</v>
      </c>
      <c r="M1848" s="14" t="s">
        <v>457</v>
      </c>
      <c r="N1848" t="s">
        <v>25</v>
      </c>
      <c r="O1848" t="s">
        <v>26</v>
      </c>
      <c r="P1848" t="s">
        <v>494</v>
      </c>
      <c r="Q1848" t="s">
        <v>121</v>
      </c>
      <c r="R1848" s="5">
        <v>62521</v>
      </c>
      <c r="S1848" t="s">
        <v>84</v>
      </c>
      <c r="T1848" t="s">
        <v>495</v>
      </c>
      <c r="U1848" t="s">
        <v>31</v>
      </c>
      <c r="V1848" t="s">
        <v>35</v>
      </c>
      <c r="W1848" t="s">
        <v>496</v>
      </c>
      <c r="X1848" s="9">
        <v>747.55799999999999</v>
      </c>
      <c r="Y1848">
        <v>3</v>
      </c>
      <c r="Z1848" s="12">
        <v>0.3</v>
      </c>
      <c r="AA1848" s="9">
        <v>-96.114599999999996</v>
      </c>
      <c r="AB1848" t="str">
        <f>IF(AND(SalesData[[#This Row],[Profit]]=0,SalesData[[#This Row],[Sales]]&gt;0),"Zero-Profit Order","OK")</f>
        <v>OK</v>
      </c>
      <c r="AC1848" s="9">
        <f>IFERROR(SalesData[[#This Row],[Profit]]/SalesData[[#This Row],[Sales]],0)</f>
        <v>-0.12857142857142856</v>
      </c>
      <c r="AE1848"/>
    </row>
    <row r="1849" spans="1:31" x14ac:dyDescent="0.25">
      <c r="A1849">
        <v>4250</v>
      </c>
      <c r="B1849" t="s">
        <v>2736</v>
      </c>
      <c r="C1849" s="2">
        <v>41999</v>
      </c>
      <c r="D1849" s="13">
        <v>42502</v>
      </c>
      <c r="E1849" s="8">
        <f>IF(SalesData[[#This Row],[Ship Date]]&lt;SalesData[[#This Row],[Order Date]], SalesData[[#This Row],[Ship Date]], SalesData[[#This Row],[Order Date]])</f>
        <v>41999</v>
      </c>
      <c r="F1849" s="8">
        <f>IF(SalesData[[#This Row],[Ship Date]]&lt;SalesData[[#This Row],[Order Date]], SalesData[[#This Row],[Order Date]], SalesData[[#This Row],[Ship Date]])</f>
        <v>42502</v>
      </c>
      <c r="G1849" s="11">
        <f>SalesData[[#This Row],[Shipdate fixed]] - SalesData[[#This Row],[Orderdate fixed]]</f>
        <v>503</v>
      </c>
      <c r="H1849" s="11">
        <f>YEAR(SalesData[[#This Row],[Orderdate fixed]])</f>
        <v>2014</v>
      </c>
      <c r="I1849" s="11" t="str">
        <f>"Q"&amp;ROUNDUP(MONTH(SalesData[[#This Row],[Orderdate fixed]])/3,0)</f>
        <v>Q4</v>
      </c>
      <c r="J1849" s="8" t="str">
        <f>TEXT(SalesData[[#This Row],[Orderdate fixed]],"mmm")</f>
        <v>Dec</v>
      </c>
      <c r="K1849" t="s">
        <v>22</v>
      </c>
      <c r="L1849" t="s">
        <v>2737</v>
      </c>
      <c r="M1849" s="14" t="s">
        <v>2738</v>
      </c>
      <c r="N1849" t="s">
        <v>25</v>
      </c>
      <c r="O1849" t="s">
        <v>26</v>
      </c>
      <c r="P1849" t="s">
        <v>1561</v>
      </c>
      <c r="Q1849" t="s">
        <v>411</v>
      </c>
      <c r="R1849" s="5">
        <v>6824</v>
      </c>
      <c r="S1849" t="s">
        <v>62</v>
      </c>
      <c r="T1849" t="s">
        <v>606</v>
      </c>
      <c r="U1849" t="s">
        <v>31</v>
      </c>
      <c r="V1849" t="s">
        <v>35</v>
      </c>
      <c r="W1849" t="s">
        <v>607</v>
      </c>
      <c r="X1849" s="9">
        <v>751.92</v>
      </c>
      <c r="Y1849">
        <v>4</v>
      </c>
      <c r="Z1849" s="12">
        <v>0</v>
      </c>
      <c r="AA1849" s="9">
        <v>150.38399999999999</v>
      </c>
      <c r="AB1849" t="str">
        <f>IF(AND(SalesData[[#This Row],[Profit]]=0,SalesData[[#This Row],[Sales]]&gt;0),"Zero-Profit Order","OK")</f>
        <v>OK</v>
      </c>
      <c r="AC1849" s="9">
        <f>IFERROR(SalesData[[#This Row],[Profit]]/SalesData[[#This Row],[Sales]],0)</f>
        <v>0.19999999999999998</v>
      </c>
      <c r="AE1849"/>
    </row>
    <row r="1850" spans="1:31" x14ac:dyDescent="0.25">
      <c r="A1850">
        <v>2415</v>
      </c>
      <c r="B1850" t="s">
        <v>1858</v>
      </c>
      <c r="C1850" s="2">
        <v>43007</v>
      </c>
      <c r="D1850" s="13">
        <v>42767</v>
      </c>
      <c r="E1850" s="8">
        <f>IF(SalesData[[#This Row],[Ship Date]]&lt;SalesData[[#This Row],[Order Date]], SalesData[[#This Row],[Ship Date]], SalesData[[#This Row],[Order Date]])</f>
        <v>42767</v>
      </c>
      <c r="F1850" s="8">
        <f>IF(SalesData[[#This Row],[Ship Date]]&lt;SalesData[[#This Row],[Order Date]], SalesData[[#This Row],[Order Date]], SalesData[[#This Row],[Ship Date]])</f>
        <v>43007</v>
      </c>
      <c r="G1850" s="11">
        <f>SalesData[[#This Row],[Shipdate fixed]] - SalesData[[#This Row],[Orderdate fixed]]</f>
        <v>240</v>
      </c>
      <c r="H1850" s="11">
        <f>YEAR(SalesData[[#This Row],[Orderdate fixed]])</f>
        <v>2017</v>
      </c>
      <c r="I1850" s="11" t="str">
        <f>"Q"&amp;ROUNDUP(MONTH(SalesData[[#This Row],[Orderdate fixed]])/3,0)</f>
        <v>Q1</v>
      </c>
      <c r="J1850" s="8" t="str">
        <f>TEXT(SalesData[[#This Row],[Orderdate fixed]],"mmm")</f>
        <v>Feb</v>
      </c>
      <c r="K1850" t="s">
        <v>38</v>
      </c>
      <c r="L1850" t="s">
        <v>479</v>
      </c>
      <c r="M1850" s="14" t="s">
        <v>480</v>
      </c>
      <c r="N1850" t="s">
        <v>25</v>
      </c>
      <c r="O1850" t="s">
        <v>26</v>
      </c>
      <c r="P1850" t="s">
        <v>886</v>
      </c>
      <c r="Q1850" t="s">
        <v>222</v>
      </c>
      <c r="R1850" s="5">
        <v>53209</v>
      </c>
      <c r="S1850" t="s">
        <v>84</v>
      </c>
      <c r="T1850" t="s">
        <v>1831</v>
      </c>
      <c r="U1850" t="s">
        <v>31</v>
      </c>
      <c r="V1850" t="s">
        <v>35</v>
      </c>
      <c r="W1850" t="s">
        <v>1832</v>
      </c>
      <c r="X1850" s="9">
        <v>754.45</v>
      </c>
      <c r="Y1850">
        <v>5</v>
      </c>
      <c r="Z1850" s="12">
        <v>0</v>
      </c>
      <c r="AA1850" s="9">
        <v>60.356000000000002</v>
      </c>
      <c r="AB1850" t="str">
        <f>IF(AND(SalesData[[#This Row],[Profit]]=0,SalesData[[#This Row],[Sales]]&gt;0),"Zero-Profit Order","OK")</f>
        <v>OK</v>
      </c>
      <c r="AC1850" s="9">
        <f>IFERROR(SalesData[[#This Row],[Profit]]/SalesData[[#This Row],[Sales]],0)</f>
        <v>0.08</v>
      </c>
      <c r="AE1850"/>
    </row>
    <row r="1851" spans="1:31" x14ac:dyDescent="0.25">
      <c r="A1851">
        <v>8965</v>
      </c>
      <c r="B1851" t="s">
        <v>4138</v>
      </c>
      <c r="C1851" s="2">
        <v>42094</v>
      </c>
      <c r="D1851" s="13">
        <v>42562</v>
      </c>
      <c r="E1851" s="8">
        <f>IF(SalesData[[#This Row],[Ship Date]]&lt;SalesData[[#This Row],[Order Date]], SalesData[[#This Row],[Ship Date]], SalesData[[#This Row],[Order Date]])</f>
        <v>42094</v>
      </c>
      <c r="F1851" s="8">
        <f>IF(SalesData[[#This Row],[Ship Date]]&lt;SalesData[[#This Row],[Order Date]], SalesData[[#This Row],[Order Date]], SalesData[[#This Row],[Ship Date]])</f>
        <v>42562</v>
      </c>
      <c r="G1851" s="11">
        <f>SalesData[[#This Row],[Shipdate fixed]] - SalesData[[#This Row],[Orderdate fixed]]</f>
        <v>468</v>
      </c>
      <c r="H1851" s="11">
        <f>YEAR(SalesData[[#This Row],[Orderdate fixed]])</f>
        <v>2015</v>
      </c>
      <c r="I1851" s="11" t="str">
        <f>"Q"&amp;ROUNDUP(MONTH(SalesData[[#This Row],[Orderdate fixed]])/3,0)</f>
        <v>Q1</v>
      </c>
      <c r="J1851" s="8" t="str">
        <f>TEXT(SalesData[[#This Row],[Orderdate fixed]],"mmm")</f>
        <v>Mar</v>
      </c>
      <c r="K1851" t="s">
        <v>78</v>
      </c>
      <c r="L1851" t="s">
        <v>3426</v>
      </c>
      <c r="M1851" s="14" t="s">
        <v>3427</v>
      </c>
      <c r="N1851" t="s">
        <v>25</v>
      </c>
      <c r="O1851" t="s">
        <v>26</v>
      </c>
      <c r="P1851" t="s">
        <v>3520</v>
      </c>
      <c r="Q1851" t="s">
        <v>697</v>
      </c>
      <c r="R1851" s="5">
        <v>23464</v>
      </c>
      <c r="S1851" t="s">
        <v>29</v>
      </c>
      <c r="T1851" t="s">
        <v>3657</v>
      </c>
      <c r="U1851" t="s">
        <v>31</v>
      </c>
      <c r="V1851" t="s">
        <v>53</v>
      </c>
      <c r="W1851" t="s">
        <v>3658</v>
      </c>
      <c r="X1851" s="9">
        <v>756.8</v>
      </c>
      <c r="Y1851">
        <v>5</v>
      </c>
      <c r="Z1851" s="12">
        <v>0</v>
      </c>
      <c r="AA1851" s="9">
        <v>75.680000000000007</v>
      </c>
      <c r="AB1851" t="str">
        <f>IF(AND(SalesData[[#This Row],[Profit]]=0,SalesData[[#This Row],[Sales]]&gt;0),"Zero-Profit Order","OK")</f>
        <v>OK</v>
      </c>
      <c r="AC1851" s="9">
        <f>IFERROR(SalesData[[#This Row],[Profit]]/SalesData[[#This Row],[Sales]],0)</f>
        <v>0.10000000000000002</v>
      </c>
      <c r="AE1851"/>
    </row>
    <row r="1852" spans="1:31" x14ac:dyDescent="0.25">
      <c r="A1852">
        <v>4851</v>
      </c>
      <c r="B1852" t="s">
        <v>2950</v>
      </c>
      <c r="C1852" s="2">
        <v>41743</v>
      </c>
      <c r="D1852" s="13">
        <v>41896</v>
      </c>
      <c r="E1852" s="8">
        <f>IF(SalesData[[#This Row],[Ship Date]]&lt;SalesData[[#This Row],[Order Date]], SalesData[[#This Row],[Ship Date]], SalesData[[#This Row],[Order Date]])</f>
        <v>41743</v>
      </c>
      <c r="F1852" s="8">
        <f>IF(SalesData[[#This Row],[Ship Date]]&lt;SalesData[[#This Row],[Order Date]], SalesData[[#This Row],[Order Date]], SalesData[[#This Row],[Ship Date]])</f>
        <v>41896</v>
      </c>
      <c r="G1852" s="11">
        <f>SalesData[[#This Row],[Shipdate fixed]] - SalesData[[#This Row],[Orderdate fixed]]</f>
        <v>153</v>
      </c>
      <c r="H1852" s="11">
        <f>YEAR(SalesData[[#This Row],[Orderdate fixed]])</f>
        <v>2014</v>
      </c>
      <c r="I1852" s="11" t="str">
        <f>"Q"&amp;ROUNDUP(MONTH(SalesData[[#This Row],[Orderdate fixed]])/3,0)</f>
        <v>Q2</v>
      </c>
      <c r="J1852" s="8" t="str">
        <f>TEXT(SalesData[[#This Row],[Orderdate fixed]],"mmm")</f>
        <v>Apr</v>
      </c>
      <c r="K1852" t="s">
        <v>38</v>
      </c>
      <c r="L1852" t="s">
        <v>1384</v>
      </c>
      <c r="M1852" s="14" t="s">
        <v>1385</v>
      </c>
      <c r="N1852" t="s">
        <v>25</v>
      </c>
      <c r="O1852" t="s">
        <v>26</v>
      </c>
      <c r="P1852" t="s">
        <v>2951</v>
      </c>
      <c r="Q1852" t="s">
        <v>177</v>
      </c>
      <c r="R1852" s="5">
        <v>99301</v>
      </c>
      <c r="S1852" t="s">
        <v>51</v>
      </c>
      <c r="T1852" t="s">
        <v>34</v>
      </c>
      <c r="U1852" t="s">
        <v>31</v>
      </c>
      <c r="V1852" t="s">
        <v>35</v>
      </c>
      <c r="W1852" t="s">
        <v>36</v>
      </c>
      <c r="X1852" s="9">
        <v>975.92</v>
      </c>
      <c r="Y1852">
        <v>5</v>
      </c>
      <c r="Z1852" s="12">
        <v>0.2</v>
      </c>
      <c r="AA1852" s="9">
        <v>121.99</v>
      </c>
      <c r="AB1852" t="str">
        <f>IF(AND(SalesData[[#This Row],[Profit]]=0,SalesData[[#This Row],[Sales]]&gt;0),"Zero-Profit Order","OK")</f>
        <v>OK</v>
      </c>
      <c r="AC1852" s="9">
        <f>IFERROR(SalesData[[#This Row],[Profit]]/SalesData[[#This Row],[Sales]],0)</f>
        <v>0.125</v>
      </c>
      <c r="AE1852"/>
    </row>
    <row r="1853" spans="1:31" x14ac:dyDescent="0.25">
      <c r="A1853">
        <v>6255</v>
      </c>
      <c r="B1853" t="s">
        <v>3402</v>
      </c>
      <c r="C1853" s="2">
        <v>41922</v>
      </c>
      <c r="D1853" s="13">
        <v>42261</v>
      </c>
      <c r="E1853" s="8">
        <f>IF(SalesData[[#This Row],[Ship Date]]&lt;SalesData[[#This Row],[Order Date]], SalesData[[#This Row],[Ship Date]], SalesData[[#This Row],[Order Date]])</f>
        <v>41922</v>
      </c>
      <c r="F1853" s="8">
        <f>IF(SalesData[[#This Row],[Ship Date]]&lt;SalesData[[#This Row],[Order Date]], SalesData[[#This Row],[Order Date]], SalesData[[#This Row],[Ship Date]])</f>
        <v>42261</v>
      </c>
      <c r="G1853" s="11">
        <f>SalesData[[#This Row],[Shipdate fixed]] - SalesData[[#This Row],[Orderdate fixed]]</f>
        <v>339</v>
      </c>
      <c r="H1853" s="11">
        <f>YEAR(SalesData[[#This Row],[Orderdate fixed]])</f>
        <v>2014</v>
      </c>
      <c r="I1853" s="11" t="str">
        <f>"Q"&amp;ROUNDUP(MONTH(SalesData[[#This Row],[Orderdate fixed]])/3,0)</f>
        <v>Q4</v>
      </c>
      <c r="J1853" s="8" t="str">
        <f>TEXT(SalesData[[#This Row],[Orderdate fixed]],"mmm")</f>
        <v>Oct</v>
      </c>
      <c r="K1853" t="s">
        <v>38</v>
      </c>
      <c r="L1853" t="s">
        <v>257</v>
      </c>
      <c r="M1853" s="14" t="s">
        <v>258</v>
      </c>
      <c r="N1853" t="s">
        <v>81</v>
      </c>
      <c r="O1853" t="s">
        <v>26</v>
      </c>
      <c r="P1853" t="s">
        <v>1597</v>
      </c>
      <c r="Q1853" t="s">
        <v>1257</v>
      </c>
      <c r="R1853" s="5">
        <v>36116</v>
      </c>
      <c r="S1853" t="s">
        <v>29</v>
      </c>
      <c r="T1853" t="s">
        <v>2494</v>
      </c>
      <c r="U1853" t="s">
        <v>31</v>
      </c>
      <c r="V1853" t="s">
        <v>53</v>
      </c>
      <c r="W1853" t="s">
        <v>2495</v>
      </c>
      <c r="X1853" s="9">
        <v>21.36</v>
      </c>
      <c r="Y1853">
        <v>8</v>
      </c>
      <c r="Z1853" s="12">
        <v>0</v>
      </c>
      <c r="AA1853" s="9">
        <v>8.1167999999999996</v>
      </c>
      <c r="AB1853" t="str">
        <f>IF(AND(SalesData[[#This Row],[Profit]]=0,SalesData[[#This Row],[Sales]]&gt;0),"Zero-Profit Order","OK")</f>
        <v>OK</v>
      </c>
      <c r="AC1853" s="9">
        <f>IFERROR(SalesData[[#This Row],[Profit]]/SalesData[[#This Row],[Sales]],0)</f>
        <v>0.38</v>
      </c>
      <c r="AE1853"/>
    </row>
    <row r="1854" spans="1:31" x14ac:dyDescent="0.25">
      <c r="A1854">
        <v>7724</v>
      </c>
      <c r="B1854" t="s">
        <v>3815</v>
      </c>
      <c r="C1854" s="2">
        <v>41946</v>
      </c>
      <c r="D1854" s="13">
        <v>42261</v>
      </c>
      <c r="E1854" s="8">
        <f>IF(SalesData[[#This Row],[Ship Date]]&lt;SalesData[[#This Row],[Order Date]], SalesData[[#This Row],[Ship Date]], SalesData[[#This Row],[Order Date]])</f>
        <v>41946</v>
      </c>
      <c r="F1854" s="8">
        <f>IF(SalesData[[#This Row],[Ship Date]]&lt;SalesData[[#This Row],[Order Date]], SalesData[[#This Row],[Order Date]], SalesData[[#This Row],[Ship Date]])</f>
        <v>42261</v>
      </c>
      <c r="G1854" s="11">
        <f>SalesData[[#This Row],[Shipdate fixed]] - SalesData[[#This Row],[Orderdate fixed]]</f>
        <v>315</v>
      </c>
      <c r="H1854" s="11">
        <f>YEAR(SalesData[[#This Row],[Orderdate fixed]])</f>
        <v>2014</v>
      </c>
      <c r="I1854" s="11" t="str">
        <f>"Q"&amp;ROUNDUP(MONTH(SalesData[[#This Row],[Orderdate fixed]])/3,0)</f>
        <v>Q4</v>
      </c>
      <c r="J1854" s="8" t="str">
        <f>TEXT(SalesData[[#This Row],[Orderdate fixed]],"mmm")</f>
        <v>Nov</v>
      </c>
      <c r="K1854" t="s">
        <v>38</v>
      </c>
      <c r="L1854" t="s">
        <v>3714</v>
      </c>
      <c r="M1854" s="14" t="s">
        <v>3715</v>
      </c>
      <c r="N1854" t="s">
        <v>81</v>
      </c>
      <c r="O1854" t="s">
        <v>26</v>
      </c>
      <c r="P1854" t="s">
        <v>2311</v>
      </c>
      <c r="Q1854" t="s">
        <v>83</v>
      </c>
      <c r="R1854" s="5">
        <v>78745</v>
      </c>
      <c r="S1854" t="s">
        <v>84</v>
      </c>
      <c r="T1854" t="s">
        <v>1581</v>
      </c>
      <c r="U1854" t="s">
        <v>31</v>
      </c>
      <c r="V1854" t="s">
        <v>35</v>
      </c>
      <c r="W1854" t="s">
        <v>1582</v>
      </c>
      <c r="X1854" s="9">
        <v>179.886</v>
      </c>
      <c r="Y1854">
        <v>1</v>
      </c>
      <c r="Z1854" s="12">
        <v>0.3</v>
      </c>
      <c r="AA1854" s="9">
        <v>-2.5697999999999999</v>
      </c>
      <c r="AB1854" t="str">
        <f>IF(AND(SalesData[[#This Row],[Profit]]=0,SalesData[[#This Row],[Sales]]&gt;0),"Zero-Profit Order","OK")</f>
        <v>OK</v>
      </c>
      <c r="AC1854" s="9">
        <f>IFERROR(SalesData[[#This Row],[Profit]]/SalesData[[#This Row],[Sales]],0)</f>
        <v>-1.4285714285714285E-2</v>
      </c>
      <c r="AE1854"/>
    </row>
    <row r="1855" spans="1:31" x14ac:dyDescent="0.25">
      <c r="A1855">
        <v>3467</v>
      </c>
      <c r="B1855" t="s">
        <v>2435</v>
      </c>
      <c r="C1855" s="2">
        <v>41945</v>
      </c>
      <c r="D1855" s="13">
        <v>42261</v>
      </c>
      <c r="E1855" s="8">
        <f>IF(SalesData[[#This Row],[Ship Date]]&lt;SalesData[[#This Row],[Order Date]], SalesData[[#This Row],[Ship Date]], SalesData[[#This Row],[Order Date]])</f>
        <v>41945</v>
      </c>
      <c r="F1855" s="8">
        <f>IF(SalesData[[#This Row],[Ship Date]]&lt;SalesData[[#This Row],[Order Date]], SalesData[[#This Row],[Order Date]], SalesData[[#This Row],[Ship Date]])</f>
        <v>42261</v>
      </c>
      <c r="G1855" s="11">
        <f>SalesData[[#This Row],[Shipdate fixed]] - SalesData[[#This Row],[Orderdate fixed]]</f>
        <v>316</v>
      </c>
      <c r="H1855" s="11">
        <f>YEAR(SalesData[[#This Row],[Orderdate fixed]])</f>
        <v>2014</v>
      </c>
      <c r="I1855" s="11" t="str">
        <f>"Q"&amp;ROUNDUP(MONTH(SalesData[[#This Row],[Orderdate fixed]])/3,0)</f>
        <v>Q4</v>
      </c>
      <c r="J1855" s="8" t="str">
        <f>TEXT(SalesData[[#This Row],[Orderdate fixed]],"mmm")</f>
        <v>Nov</v>
      </c>
      <c r="K1855" t="s">
        <v>38</v>
      </c>
      <c r="L1855" t="s">
        <v>1579</v>
      </c>
      <c r="M1855" s="14" t="s">
        <v>1580</v>
      </c>
      <c r="N1855" t="s">
        <v>81</v>
      </c>
      <c r="O1855" t="s">
        <v>26</v>
      </c>
      <c r="P1855" t="s">
        <v>2436</v>
      </c>
      <c r="Q1855" t="s">
        <v>415</v>
      </c>
      <c r="R1855" s="5">
        <v>2151</v>
      </c>
      <c r="S1855" t="s">
        <v>62</v>
      </c>
      <c r="T1855" t="s">
        <v>260</v>
      </c>
      <c r="U1855" t="s">
        <v>31</v>
      </c>
      <c r="V1855" t="s">
        <v>32</v>
      </c>
      <c r="W1855" t="s">
        <v>261</v>
      </c>
      <c r="X1855" s="9">
        <v>361.96</v>
      </c>
      <c r="Y1855">
        <v>2</v>
      </c>
      <c r="Z1855" s="12">
        <v>0</v>
      </c>
      <c r="AA1855" s="9">
        <v>83.250799999999998</v>
      </c>
      <c r="AB1855" t="str">
        <f>IF(AND(SalesData[[#This Row],[Profit]]=0,SalesData[[#This Row],[Sales]]&gt;0),"Zero-Profit Order","OK")</f>
        <v>OK</v>
      </c>
      <c r="AC1855" s="9">
        <f>IFERROR(SalesData[[#This Row],[Profit]]/SalesData[[#This Row],[Sales]],0)</f>
        <v>0.23</v>
      </c>
      <c r="AE1855"/>
    </row>
    <row r="1856" spans="1:31" x14ac:dyDescent="0.25">
      <c r="A1856">
        <v>2591</v>
      </c>
      <c r="B1856" t="s">
        <v>1966</v>
      </c>
      <c r="C1856" s="2">
        <v>42140</v>
      </c>
      <c r="D1856" s="13">
        <v>42627</v>
      </c>
      <c r="E1856" s="8">
        <f>IF(SalesData[[#This Row],[Ship Date]]&lt;SalesData[[#This Row],[Order Date]], SalesData[[#This Row],[Ship Date]], SalesData[[#This Row],[Order Date]])</f>
        <v>42140</v>
      </c>
      <c r="F1856" s="8">
        <f>IF(SalesData[[#This Row],[Ship Date]]&lt;SalesData[[#This Row],[Order Date]], SalesData[[#This Row],[Order Date]], SalesData[[#This Row],[Ship Date]])</f>
        <v>42627</v>
      </c>
      <c r="G1856" s="11">
        <f>SalesData[[#This Row],[Shipdate fixed]] - SalesData[[#This Row],[Orderdate fixed]]</f>
        <v>487</v>
      </c>
      <c r="H1856" s="11">
        <f>YEAR(SalesData[[#This Row],[Orderdate fixed]])</f>
        <v>2015</v>
      </c>
      <c r="I1856" s="11" t="str">
        <f>"Q"&amp;ROUNDUP(MONTH(SalesData[[#This Row],[Orderdate fixed]])/3,0)</f>
        <v>Q2</v>
      </c>
      <c r="J1856" s="8" t="str">
        <f>TEXT(SalesData[[#This Row],[Orderdate fixed]],"mmm")</f>
        <v>May</v>
      </c>
      <c r="K1856" t="s">
        <v>38</v>
      </c>
      <c r="L1856" t="s">
        <v>1967</v>
      </c>
      <c r="M1856" s="14" t="s">
        <v>1968</v>
      </c>
      <c r="N1856" t="s">
        <v>25</v>
      </c>
      <c r="O1856" t="s">
        <v>26</v>
      </c>
      <c r="P1856" t="s">
        <v>1969</v>
      </c>
      <c r="Q1856" t="s">
        <v>121</v>
      </c>
      <c r="R1856" s="5">
        <v>60090</v>
      </c>
      <c r="S1856" t="s">
        <v>84</v>
      </c>
      <c r="T1856" t="s">
        <v>1970</v>
      </c>
      <c r="U1856" t="s">
        <v>31</v>
      </c>
      <c r="V1856" t="s">
        <v>53</v>
      </c>
      <c r="W1856" t="s">
        <v>1971</v>
      </c>
      <c r="X1856" s="9">
        <v>14.135999999999999</v>
      </c>
      <c r="Y1856">
        <v>2</v>
      </c>
      <c r="Z1856" s="12">
        <v>0.6</v>
      </c>
      <c r="AA1856" s="9">
        <v>-7.7747999999999999</v>
      </c>
      <c r="AB1856" t="str">
        <f>IF(AND(SalesData[[#This Row],[Profit]]=0,SalesData[[#This Row],[Sales]]&gt;0),"Zero-Profit Order","OK")</f>
        <v>OK</v>
      </c>
      <c r="AC1856" s="9">
        <f>IFERROR(SalesData[[#This Row],[Profit]]/SalesData[[#This Row],[Sales]],0)</f>
        <v>-0.55000000000000004</v>
      </c>
      <c r="AE1856"/>
    </row>
    <row r="1857" spans="1:31" x14ac:dyDescent="0.25">
      <c r="A1857">
        <v>3568</v>
      </c>
      <c r="B1857" t="s">
        <v>2473</v>
      </c>
      <c r="C1857" s="2">
        <v>42156</v>
      </c>
      <c r="D1857" s="13">
        <v>42627</v>
      </c>
      <c r="E1857" s="8">
        <f>IF(SalesData[[#This Row],[Ship Date]]&lt;SalesData[[#This Row],[Order Date]], SalesData[[#This Row],[Ship Date]], SalesData[[#This Row],[Order Date]])</f>
        <v>42156</v>
      </c>
      <c r="F1857" s="8">
        <f>IF(SalesData[[#This Row],[Ship Date]]&lt;SalesData[[#This Row],[Order Date]], SalesData[[#This Row],[Order Date]], SalesData[[#This Row],[Ship Date]])</f>
        <v>42627</v>
      </c>
      <c r="G1857" s="11">
        <f>SalesData[[#This Row],[Shipdate fixed]] - SalesData[[#This Row],[Orderdate fixed]]</f>
        <v>471</v>
      </c>
      <c r="H1857" s="11">
        <f>YEAR(SalesData[[#This Row],[Orderdate fixed]])</f>
        <v>2015</v>
      </c>
      <c r="I1857" s="11" t="str">
        <f>"Q"&amp;ROUNDUP(MONTH(SalesData[[#This Row],[Orderdate fixed]])/3,0)</f>
        <v>Q2</v>
      </c>
      <c r="J1857" s="8" t="str">
        <f>TEXT(SalesData[[#This Row],[Orderdate fixed]],"mmm")</f>
        <v>Jun</v>
      </c>
      <c r="K1857" t="s">
        <v>22</v>
      </c>
      <c r="L1857" t="s">
        <v>2282</v>
      </c>
      <c r="M1857" s="14" t="s">
        <v>2283</v>
      </c>
      <c r="N1857" t="s">
        <v>90</v>
      </c>
      <c r="O1857" t="s">
        <v>26</v>
      </c>
      <c r="P1857" t="s">
        <v>1720</v>
      </c>
      <c r="Q1857" t="s">
        <v>83</v>
      </c>
      <c r="R1857" s="5">
        <v>75220</v>
      </c>
      <c r="S1857" t="s">
        <v>84</v>
      </c>
      <c r="T1857" t="s">
        <v>2107</v>
      </c>
      <c r="U1857" t="s">
        <v>31</v>
      </c>
      <c r="V1857" t="s">
        <v>53</v>
      </c>
      <c r="W1857" t="s">
        <v>2108</v>
      </c>
      <c r="X1857" s="9">
        <v>15.007999999999999</v>
      </c>
      <c r="Y1857">
        <v>4</v>
      </c>
      <c r="Z1857" s="12">
        <v>0.6</v>
      </c>
      <c r="AA1857" s="9">
        <v>-12.006399999999999</v>
      </c>
      <c r="AB1857" t="str">
        <f>IF(AND(SalesData[[#This Row],[Profit]]=0,SalesData[[#This Row],[Sales]]&gt;0),"Zero-Profit Order","OK")</f>
        <v>OK</v>
      </c>
      <c r="AC1857" s="9">
        <f>IFERROR(SalesData[[#This Row],[Profit]]/SalesData[[#This Row],[Sales]],0)</f>
        <v>-0.8</v>
      </c>
      <c r="AE1857"/>
    </row>
    <row r="1858" spans="1:31" x14ac:dyDescent="0.25">
      <c r="A1858">
        <v>310</v>
      </c>
      <c r="B1858" t="s">
        <v>357</v>
      </c>
      <c r="C1858" s="2">
        <v>42206</v>
      </c>
      <c r="D1858" s="13">
        <v>42627</v>
      </c>
      <c r="E1858" s="8">
        <f>IF(SalesData[[#This Row],[Ship Date]]&lt;SalesData[[#This Row],[Order Date]], SalesData[[#This Row],[Ship Date]], SalesData[[#This Row],[Order Date]])</f>
        <v>42206</v>
      </c>
      <c r="F1858" s="8">
        <f>IF(SalesData[[#This Row],[Ship Date]]&lt;SalesData[[#This Row],[Order Date]], SalesData[[#This Row],[Order Date]], SalesData[[#This Row],[Ship Date]])</f>
        <v>42627</v>
      </c>
      <c r="G1858" s="11">
        <f>SalesData[[#This Row],[Shipdate fixed]] - SalesData[[#This Row],[Orderdate fixed]]</f>
        <v>421</v>
      </c>
      <c r="H1858" s="11">
        <f>YEAR(SalesData[[#This Row],[Orderdate fixed]])</f>
        <v>2015</v>
      </c>
      <c r="I1858" s="11" t="str">
        <f>"Q"&amp;ROUNDUP(MONTH(SalesData[[#This Row],[Orderdate fixed]])/3,0)</f>
        <v>Q3</v>
      </c>
      <c r="J1858" s="8" t="str">
        <f>TEXT(SalesData[[#This Row],[Orderdate fixed]],"mmm")</f>
        <v>Jul</v>
      </c>
      <c r="K1858" t="s">
        <v>22</v>
      </c>
      <c r="L1858" t="s">
        <v>358</v>
      </c>
      <c r="M1858" s="14" t="s">
        <v>359</v>
      </c>
      <c r="N1858" t="s">
        <v>81</v>
      </c>
      <c r="O1858" t="s">
        <v>26</v>
      </c>
      <c r="P1858" t="s">
        <v>360</v>
      </c>
      <c r="Q1858" t="s">
        <v>165</v>
      </c>
      <c r="R1858" s="5">
        <v>80004</v>
      </c>
      <c r="S1858" t="s">
        <v>51</v>
      </c>
      <c r="T1858" t="s">
        <v>361</v>
      </c>
      <c r="U1858" t="s">
        <v>31</v>
      </c>
      <c r="V1858" t="s">
        <v>53</v>
      </c>
      <c r="W1858" t="s">
        <v>362</v>
      </c>
      <c r="X1858" s="9">
        <v>15.135999999999999</v>
      </c>
      <c r="Y1858">
        <v>4</v>
      </c>
      <c r="Z1858" s="12">
        <v>0.2</v>
      </c>
      <c r="AA1858" s="9">
        <v>3.5948000000000002</v>
      </c>
      <c r="AB1858" t="str">
        <f>IF(AND(SalesData[[#This Row],[Profit]]=0,SalesData[[#This Row],[Sales]]&gt;0),"Zero-Profit Order","OK")</f>
        <v>OK</v>
      </c>
      <c r="AC1858" s="9">
        <f>IFERROR(SalesData[[#This Row],[Profit]]/SalesData[[#This Row],[Sales]],0)</f>
        <v>0.23750000000000002</v>
      </c>
      <c r="AE1858"/>
    </row>
    <row r="1859" spans="1:31" x14ac:dyDescent="0.25">
      <c r="A1859">
        <v>9485</v>
      </c>
      <c r="B1859" t="s">
        <v>4265</v>
      </c>
      <c r="C1859" s="2">
        <v>42020</v>
      </c>
      <c r="D1859" s="13">
        <v>42472</v>
      </c>
      <c r="E1859" s="8">
        <f>IF(SalesData[[#This Row],[Ship Date]]&lt;SalesData[[#This Row],[Order Date]], SalesData[[#This Row],[Ship Date]], SalesData[[#This Row],[Order Date]])</f>
        <v>42020</v>
      </c>
      <c r="F1859" s="8">
        <f>IF(SalesData[[#This Row],[Ship Date]]&lt;SalesData[[#This Row],[Order Date]], SalesData[[#This Row],[Order Date]], SalesData[[#This Row],[Ship Date]])</f>
        <v>42472</v>
      </c>
      <c r="G1859" s="11">
        <f>SalesData[[#This Row],[Shipdate fixed]] - SalesData[[#This Row],[Orderdate fixed]]</f>
        <v>452</v>
      </c>
      <c r="H1859" s="11">
        <f>YEAR(SalesData[[#This Row],[Orderdate fixed]])</f>
        <v>2015</v>
      </c>
      <c r="I1859" s="11" t="str">
        <f>"Q"&amp;ROUNDUP(MONTH(SalesData[[#This Row],[Orderdate fixed]])/3,0)</f>
        <v>Q1</v>
      </c>
      <c r="J1859" s="8" t="str">
        <f>TEXT(SalesData[[#This Row],[Orderdate fixed]],"mmm")</f>
        <v>Jan</v>
      </c>
      <c r="K1859" t="s">
        <v>22</v>
      </c>
      <c r="L1859" t="s">
        <v>2569</v>
      </c>
      <c r="M1859" s="14" t="s">
        <v>2570</v>
      </c>
      <c r="N1859" t="s">
        <v>81</v>
      </c>
      <c r="O1859" t="s">
        <v>26</v>
      </c>
      <c r="P1859" t="s">
        <v>91</v>
      </c>
      <c r="Q1859" t="s">
        <v>83</v>
      </c>
      <c r="R1859" s="5">
        <v>77036</v>
      </c>
      <c r="S1859" t="s">
        <v>84</v>
      </c>
      <c r="T1859" t="s">
        <v>2886</v>
      </c>
      <c r="U1859" t="s">
        <v>31</v>
      </c>
      <c r="V1859" t="s">
        <v>32</v>
      </c>
      <c r="W1859" t="s">
        <v>2887</v>
      </c>
      <c r="X1859" s="9">
        <v>781.86400000000003</v>
      </c>
      <c r="Y1859">
        <v>10</v>
      </c>
      <c r="Z1859" s="12">
        <v>0.32</v>
      </c>
      <c r="AA1859" s="9">
        <v>-137.976</v>
      </c>
      <c r="AB1859" t="str">
        <f>IF(AND(SalesData[[#This Row],[Profit]]=0,SalesData[[#This Row],[Sales]]&gt;0),"Zero-Profit Order","OK")</f>
        <v>OK</v>
      </c>
      <c r="AC1859" s="9">
        <f>IFERROR(SalesData[[#This Row],[Profit]]/SalesData[[#This Row],[Sales]],0)</f>
        <v>-0.1764705882352941</v>
      </c>
      <c r="AE1859"/>
    </row>
    <row r="1860" spans="1:31" x14ac:dyDescent="0.25">
      <c r="A1860">
        <v>312</v>
      </c>
      <c r="B1860" t="s">
        <v>357</v>
      </c>
      <c r="C1860" s="2">
        <v>42208</v>
      </c>
      <c r="D1860" s="13">
        <v>42627</v>
      </c>
      <c r="E1860" s="8">
        <f>IF(SalesData[[#This Row],[Ship Date]]&lt;SalesData[[#This Row],[Order Date]], SalesData[[#This Row],[Ship Date]], SalesData[[#This Row],[Order Date]])</f>
        <v>42208</v>
      </c>
      <c r="F1860" s="8">
        <f>IF(SalesData[[#This Row],[Ship Date]]&lt;SalesData[[#This Row],[Order Date]], SalesData[[#This Row],[Order Date]], SalesData[[#This Row],[Ship Date]])</f>
        <v>42627</v>
      </c>
      <c r="G1860" s="11">
        <f>SalesData[[#This Row],[Shipdate fixed]] - SalesData[[#This Row],[Orderdate fixed]]</f>
        <v>419</v>
      </c>
      <c r="H1860" s="11">
        <f>YEAR(SalesData[[#This Row],[Orderdate fixed]])</f>
        <v>2015</v>
      </c>
      <c r="I1860" s="11" t="str">
        <f>"Q"&amp;ROUNDUP(MONTH(SalesData[[#This Row],[Orderdate fixed]])/3,0)</f>
        <v>Q3</v>
      </c>
      <c r="J1860" s="8" t="str">
        <f>TEXT(SalesData[[#This Row],[Orderdate fixed]],"mmm")</f>
        <v>Jul</v>
      </c>
      <c r="K1860" t="s">
        <v>22</v>
      </c>
      <c r="L1860" t="s">
        <v>358</v>
      </c>
      <c r="M1860" s="14" t="s">
        <v>359</v>
      </c>
      <c r="N1860" t="s">
        <v>81</v>
      </c>
      <c r="O1860" t="s">
        <v>26</v>
      </c>
      <c r="P1860" t="s">
        <v>360</v>
      </c>
      <c r="Q1860" t="s">
        <v>165</v>
      </c>
      <c r="R1860" s="5">
        <v>80004</v>
      </c>
      <c r="S1860" t="s">
        <v>51</v>
      </c>
      <c r="T1860" t="s">
        <v>365</v>
      </c>
      <c r="U1860" t="s">
        <v>31</v>
      </c>
      <c r="V1860" t="s">
        <v>53</v>
      </c>
      <c r="W1860" t="s">
        <v>366</v>
      </c>
      <c r="X1860" s="9">
        <v>15.231999999999999</v>
      </c>
      <c r="Y1860">
        <v>1</v>
      </c>
      <c r="Z1860" s="12">
        <v>0.2</v>
      </c>
      <c r="AA1860" s="9">
        <v>1.7136</v>
      </c>
      <c r="AB1860" t="str">
        <f>IF(AND(SalesData[[#This Row],[Profit]]=0,SalesData[[#This Row],[Sales]]&gt;0),"Zero-Profit Order","OK")</f>
        <v>OK</v>
      </c>
      <c r="AC1860" s="9">
        <f>IFERROR(SalesData[[#This Row],[Profit]]/SalesData[[#This Row],[Sales]],0)</f>
        <v>0.1125</v>
      </c>
      <c r="AE1860"/>
    </row>
    <row r="1861" spans="1:31" x14ac:dyDescent="0.25">
      <c r="A1861">
        <v>2672</v>
      </c>
      <c r="B1861" t="s">
        <v>2021</v>
      </c>
      <c r="C1861" s="2">
        <v>41754</v>
      </c>
      <c r="D1861" s="13">
        <v>41982</v>
      </c>
      <c r="E1861" s="8">
        <f>IF(SalesData[[#This Row],[Ship Date]]&lt;SalesData[[#This Row],[Order Date]], SalesData[[#This Row],[Ship Date]], SalesData[[#This Row],[Order Date]])</f>
        <v>41754</v>
      </c>
      <c r="F1861" s="8">
        <f>IF(SalesData[[#This Row],[Ship Date]]&lt;SalesData[[#This Row],[Order Date]], SalesData[[#This Row],[Order Date]], SalesData[[#This Row],[Ship Date]])</f>
        <v>41982</v>
      </c>
      <c r="G1861" s="11">
        <f>SalesData[[#This Row],[Shipdate fixed]] - SalesData[[#This Row],[Orderdate fixed]]</f>
        <v>228</v>
      </c>
      <c r="H1861" s="11">
        <f>YEAR(SalesData[[#This Row],[Orderdate fixed]])</f>
        <v>2014</v>
      </c>
      <c r="I1861" s="11" t="str">
        <f>"Q"&amp;ROUNDUP(MONTH(SalesData[[#This Row],[Orderdate fixed]])/3,0)</f>
        <v>Q2</v>
      </c>
      <c r="J1861" s="8" t="str">
        <f>TEXT(SalesData[[#This Row],[Orderdate fixed]],"mmm")</f>
        <v>Apr</v>
      </c>
      <c r="K1861" t="s">
        <v>22</v>
      </c>
      <c r="L1861" t="s">
        <v>2022</v>
      </c>
      <c r="M1861" s="14" t="s">
        <v>2023</v>
      </c>
      <c r="N1861" t="s">
        <v>81</v>
      </c>
      <c r="O1861" t="s">
        <v>26</v>
      </c>
      <c r="P1861" t="s">
        <v>2024</v>
      </c>
      <c r="Q1861" t="s">
        <v>415</v>
      </c>
      <c r="R1861" s="5">
        <v>1852</v>
      </c>
      <c r="S1861" t="s">
        <v>62</v>
      </c>
      <c r="T1861" t="s">
        <v>2025</v>
      </c>
      <c r="U1861" t="s">
        <v>31</v>
      </c>
      <c r="V1861" t="s">
        <v>35</v>
      </c>
      <c r="W1861" t="s">
        <v>2026</v>
      </c>
      <c r="X1861" s="9">
        <v>785.88</v>
      </c>
      <c r="Y1861">
        <v>6</v>
      </c>
      <c r="Z1861" s="12">
        <v>0</v>
      </c>
      <c r="AA1861" s="9">
        <v>212.1876</v>
      </c>
      <c r="AB1861" t="str">
        <f>IF(AND(SalesData[[#This Row],[Profit]]=0,SalesData[[#This Row],[Sales]]&gt;0),"Zero-Profit Order","OK")</f>
        <v>OK</v>
      </c>
      <c r="AC1861" s="9">
        <f>IFERROR(SalesData[[#This Row],[Profit]]/SalesData[[#This Row],[Sales]],0)</f>
        <v>0.27</v>
      </c>
      <c r="AE1861"/>
    </row>
    <row r="1862" spans="1:31" x14ac:dyDescent="0.25">
      <c r="A1862">
        <v>329</v>
      </c>
      <c r="B1862" t="s">
        <v>384</v>
      </c>
      <c r="C1862" s="2">
        <v>43597</v>
      </c>
      <c r="D1862" s="13">
        <v>42378</v>
      </c>
      <c r="E1862" s="8">
        <f>IF(SalesData[[#This Row],[Ship Date]]&lt;SalesData[[#This Row],[Order Date]], SalesData[[#This Row],[Ship Date]], SalesData[[#This Row],[Order Date]])</f>
        <v>42378</v>
      </c>
      <c r="F1862" s="8">
        <f>IF(SalesData[[#This Row],[Ship Date]]&lt;SalesData[[#This Row],[Order Date]], SalesData[[#This Row],[Order Date]], SalesData[[#This Row],[Ship Date]])</f>
        <v>43597</v>
      </c>
      <c r="G1862" s="11">
        <f>SalesData[[#This Row],[Shipdate fixed]] - SalesData[[#This Row],[Orderdate fixed]]</f>
        <v>1219</v>
      </c>
      <c r="H1862" s="11">
        <f>YEAR(SalesData[[#This Row],[Orderdate fixed]])</f>
        <v>2016</v>
      </c>
      <c r="I1862" s="11" t="str">
        <f>"Q"&amp;ROUNDUP(MONTH(SalesData[[#This Row],[Orderdate fixed]])/3,0)</f>
        <v>Q1</v>
      </c>
      <c r="J1862" s="8" t="str">
        <f>TEXT(SalesData[[#This Row],[Orderdate fixed]],"mmm")</f>
        <v>Jan</v>
      </c>
      <c r="K1862" t="s">
        <v>78</v>
      </c>
      <c r="L1862" t="s">
        <v>385</v>
      </c>
      <c r="M1862" s="14" t="s">
        <v>386</v>
      </c>
      <c r="N1862" t="s">
        <v>25</v>
      </c>
      <c r="O1862" t="s">
        <v>26</v>
      </c>
      <c r="P1862" t="s">
        <v>60</v>
      </c>
      <c r="Q1862" t="s">
        <v>61</v>
      </c>
      <c r="R1862" s="5">
        <v>19143</v>
      </c>
      <c r="S1862" t="s">
        <v>62</v>
      </c>
      <c r="T1862" t="s">
        <v>387</v>
      </c>
      <c r="U1862" t="s">
        <v>31</v>
      </c>
      <c r="V1862" t="s">
        <v>35</v>
      </c>
      <c r="W1862" t="s">
        <v>388</v>
      </c>
      <c r="X1862" s="9">
        <v>786.74400000000003</v>
      </c>
      <c r="Y1862">
        <v>4</v>
      </c>
      <c r="Z1862" s="12">
        <v>0.3</v>
      </c>
      <c r="AA1862" s="9">
        <v>-258.5016</v>
      </c>
      <c r="AB1862" t="str">
        <f>IF(AND(SalesData[[#This Row],[Profit]]=0,SalesData[[#This Row],[Sales]]&gt;0),"Zero-Profit Order","OK")</f>
        <v>OK</v>
      </c>
      <c r="AC1862" s="9">
        <f>IFERROR(SalesData[[#This Row],[Profit]]/SalesData[[#This Row],[Sales]],0)</f>
        <v>-0.32857142857142857</v>
      </c>
      <c r="AE1862"/>
    </row>
    <row r="1863" spans="1:31" x14ac:dyDescent="0.25">
      <c r="A1863">
        <v>118</v>
      </c>
      <c r="B1863" t="s">
        <v>173</v>
      </c>
      <c r="C1863" s="2">
        <v>41823</v>
      </c>
      <c r="D1863" s="13">
        <v>42158</v>
      </c>
      <c r="E1863" s="8">
        <f>IF(SalesData[[#This Row],[Ship Date]]&lt;SalesData[[#This Row],[Order Date]], SalesData[[#This Row],[Ship Date]], SalesData[[#This Row],[Order Date]])</f>
        <v>41823</v>
      </c>
      <c r="F1863" s="8">
        <f>IF(SalesData[[#This Row],[Ship Date]]&lt;SalesData[[#This Row],[Order Date]], SalesData[[#This Row],[Order Date]], SalesData[[#This Row],[Ship Date]])</f>
        <v>42158</v>
      </c>
      <c r="G1863" s="11">
        <f>SalesData[[#This Row],[Shipdate fixed]] - SalesData[[#This Row],[Orderdate fixed]]</f>
        <v>335</v>
      </c>
      <c r="H1863" s="11">
        <f>YEAR(SalesData[[#This Row],[Orderdate fixed]])</f>
        <v>2014</v>
      </c>
      <c r="I1863" s="11" t="str">
        <f>"Q"&amp;ROUNDUP(MONTH(SalesData[[#This Row],[Orderdate fixed]])/3,0)</f>
        <v>Q3</v>
      </c>
      <c r="J1863" s="8" t="str">
        <f>TEXT(SalesData[[#This Row],[Orderdate fixed]],"mmm")</f>
        <v>Jul</v>
      </c>
      <c r="K1863" t="s">
        <v>38</v>
      </c>
      <c r="L1863" t="s">
        <v>174</v>
      </c>
      <c r="M1863" s="14" t="s">
        <v>175</v>
      </c>
      <c r="N1863" t="s">
        <v>25</v>
      </c>
      <c r="O1863" t="s">
        <v>26</v>
      </c>
      <c r="P1863" t="s">
        <v>176</v>
      </c>
      <c r="Q1863" t="s">
        <v>177</v>
      </c>
      <c r="R1863" s="5">
        <v>98103</v>
      </c>
      <c r="S1863" t="s">
        <v>51</v>
      </c>
      <c r="T1863" t="s">
        <v>178</v>
      </c>
      <c r="U1863" t="s">
        <v>31</v>
      </c>
      <c r="V1863" t="s">
        <v>44</v>
      </c>
      <c r="W1863" t="s">
        <v>179</v>
      </c>
      <c r="X1863" s="9">
        <v>787.53</v>
      </c>
      <c r="Y1863">
        <v>3</v>
      </c>
      <c r="Z1863" s="12">
        <v>0</v>
      </c>
      <c r="AA1863" s="9">
        <v>165.38130000000001</v>
      </c>
      <c r="AB1863" t="str">
        <f>IF(AND(SalesData[[#This Row],[Profit]]=0,SalesData[[#This Row],[Sales]]&gt;0),"Zero-Profit Order","OK")</f>
        <v>OK</v>
      </c>
      <c r="AC1863" s="9">
        <f>IFERROR(SalesData[[#This Row],[Profit]]/SalesData[[#This Row],[Sales]],0)</f>
        <v>0.21000000000000002</v>
      </c>
      <c r="AE1863"/>
    </row>
    <row r="1864" spans="1:31" x14ac:dyDescent="0.25">
      <c r="A1864">
        <v>2544</v>
      </c>
      <c r="B1864" t="s">
        <v>1930</v>
      </c>
      <c r="C1864" s="2">
        <v>42139</v>
      </c>
      <c r="D1864" s="13">
        <v>42627</v>
      </c>
      <c r="E1864" s="8">
        <f>IF(SalesData[[#This Row],[Ship Date]]&lt;SalesData[[#This Row],[Order Date]], SalesData[[#This Row],[Ship Date]], SalesData[[#This Row],[Order Date]])</f>
        <v>42139</v>
      </c>
      <c r="F1864" s="8">
        <f>IF(SalesData[[#This Row],[Ship Date]]&lt;SalesData[[#This Row],[Order Date]], SalesData[[#This Row],[Order Date]], SalesData[[#This Row],[Ship Date]])</f>
        <v>42627</v>
      </c>
      <c r="G1864" s="11">
        <f>SalesData[[#This Row],[Shipdate fixed]] - SalesData[[#This Row],[Orderdate fixed]]</f>
        <v>488</v>
      </c>
      <c r="H1864" s="11">
        <f>YEAR(SalesData[[#This Row],[Orderdate fixed]])</f>
        <v>2015</v>
      </c>
      <c r="I1864" s="11" t="str">
        <f>"Q"&amp;ROUNDUP(MONTH(SalesData[[#This Row],[Orderdate fixed]])/3,0)</f>
        <v>Q2</v>
      </c>
      <c r="J1864" s="8" t="str">
        <f>TEXT(SalesData[[#This Row],[Orderdate fixed]],"mmm")</f>
        <v>May</v>
      </c>
      <c r="K1864" t="s">
        <v>38</v>
      </c>
      <c r="L1864" t="s">
        <v>1931</v>
      </c>
      <c r="M1864" s="14" t="s">
        <v>1932</v>
      </c>
      <c r="N1864" t="s">
        <v>90</v>
      </c>
      <c r="O1864" t="s">
        <v>26</v>
      </c>
      <c r="P1864" t="s">
        <v>1933</v>
      </c>
      <c r="Q1864" t="s">
        <v>415</v>
      </c>
      <c r="R1864" s="5">
        <v>2148</v>
      </c>
      <c r="S1864" t="s">
        <v>62</v>
      </c>
      <c r="T1864" t="s">
        <v>1934</v>
      </c>
      <c r="U1864" t="s">
        <v>31</v>
      </c>
      <c r="V1864" t="s">
        <v>32</v>
      </c>
      <c r="W1864" t="s">
        <v>1935</v>
      </c>
      <c r="X1864" s="9">
        <v>173.94</v>
      </c>
      <c r="Y1864">
        <v>3</v>
      </c>
      <c r="Z1864" s="12">
        <v>0</v>
      </c>
      <c r="AA1864" s="9">
        <v>13.9152</v>
      </c>
      <c r="AB1864" t="str">
        <f>IF(AND(SalesData[[#This Row],[Profit]]=0,SalesData[[#This Row],[Sales]]&gt;0),"Zero-Profit Order","OK")</f>
        <v>OK</v>
      </c>
      <c r="AC1864" s="9">
        <f>IFERROR(SalesData[[#This Row],[Profit]]/SalesData[[#This Row],[Sales]],0)</f>
        <v>0.08</v>
      </c>
      <c r="AE1864"/>
    </row>
    <row r="1865" spans="1:31" x14ac:dyDescent="0.25">
      <c r="A1865">
        <v>2494</v>
      </c>
      <c r="B1865" t="s">
        <v>1907</v>
      </c>
      <c r="C1865" s="2">
        <v>42165</v>
      </c>
      <c r="D1865" s="13">
        <v>42627</v>
      </c>
      <c r="E1865" s="8">
        <f>IF(SalesData[[#This Row],[Ship Date]]&lt;SalesData[[#This Row],[Order Date]], SalesData[[#This Row],[Ship Date]], SalesData[[#This Row],[Order Date]])</f>
        <v>42165</v>
      </c>
      <c r="F1865" s="8">
        <f>IF(SalesData[[#This Row],[Ship Date]]&lt;SalesData[[#This Row],[Order Date]], SalesData[[#This Row],[Order Date]], SalesData[[#This Row],[Ship Date]])</f>
        <v>42627</v>
      </c>
      <c r="G1865" s="11">
        <f>SalesData[[#This Row],[Shipdate fixed]] - SalesData[[#This Row],[Orderdate fixed]]</f>
        <v>462</v>
      </c>
      <c r="H1865" s="11">
        <f>YEAR(SalesData[[#This Row],[Orderdate fixed]])</f>
        <v>2015</v>
      </c>
      <c r="I1865" s="11" t="str">
        <f>"Q"&amp;ROUNDUP(MONTH(SalesData[[#This Row],[Orderdate fixed]])/3,0)</f>
        <v>Q2</v>
      </c>
      <c r="J1865" s="8" t="str">
        <f>TEXT(SalesData[[#This Row],[Orderdate fixed]],"mmm")</f>
        <v>Jun</v>
      </c>
      <c r="K1865" t="s">
        <v>22</v>
      </c>
      <c r="L1865" t="s">
        <v>1908</v>
      </c>
      <c r="M1865" s="14" t="s">
        <v>1909</v>
      </c>
      <c r="N1865" t="s">
        <v>25</v>
      </c>
      <c r="O1865" t="s">
        <v>26</v>
      </c>
      <c r="P1865" t="s">
        <v>91</v>
      </c>
      <c r="Q1865" t="s">
        <v>83</v>
      </c>
      <c r="R1865" s="5">
        <v>77095</v>
      </c>
      <c r="S1865" t="s">
        <v>84</v>
      </c>
      <c r="T1865" t="s">
        <v>1043</v>
      </c>
      <c r="U1865" t="s">
        <v>31</v>
      </c>
      <c r="V1865" t="s">
        <v>44</v>
      </c>
      <c r="W1865" t="s">
        <v>1044</v>
      </c>
      <c r="X1865" s="9">
        <v>300.93</v>
      </c>
      <c r="Y1865">
        <v>5</v>
      </c>
      <c r="Z1865" s="12">
        <v>0.3</v>
      </c>
      <c r="AA1865" s="9">
        <v>-34.392000000000003</v>
      </c>
      <c r="AB1865" t="str">
        <f>IF(AND(SalesData[[#This Row],[Profit]]=0,SalesData[[#This Row],[Sales]]&gt;0),"Zero-Profit Order","OK")</f>
        <v>OK</v>
      </c>
      <c r="AC1865" s="9">
        <f>IFERROR(SalesData[[#This Row],[Profit]]/SalesData[[#This Row],[Sales]],0)</f>
        <v>-0.1142857142857143</v>
      </c>
      <c r="AE1865"/>
    </row>
    <row r="1866" spans="1:31" x14ac:dyDescent="0.25">
      <c r="A1866">
        <v>311</v>
      </c>
      <c r="B1866" t="s">
        <v>357</v>
      </c>
      <c r="C1866" s="2">
        <v>42207</v>
      </c>
      <c r="D1866" s="13">
        <v>42627</v>
      </c>
      <c r="E1866" s="8">
        <f>IF(SalesData[[#This Row],[Ship Date]]&lt;SalesData[[#This Row],[Order Date]], SalesData[[#This Row],[Ship Date]], SalesData[[#This Row],[Order Date]])</f>
        <v>42207</v>
      </c>
      <c r="F1866" s="8">
        <f>IF(SalesData[[#This Row],[Ship Date]]&lt;SalesData[[#This Row],[Order Date]], SalesData[[#This Row],[Order Date]], SalesData[[#This Row],[Ship Date]])</f>
        <v>42627</v>
      </c>
      <c r="G1866" s="11">
        <f>SalesData[[#This Row],[Shipdate fixed]] - SalesData[[#This Row],[Orderdate fixed]]</f>
        <v>420</v>
      </c>
      <c r="H1866" s="11">
        <f>YEAR(SalesData[[#This Row],[Orderdate fixed]])</f>
        <v>2015</v>
      </c>
      <c r="I1866" s="11" t="str">
        <f>"Q"&amp;ROUNDUP(MONTH(SalesData[[#This Row],[Orderdate fixed]])/3,0)</f>
        <v>Q3</v>
      </c>
      <c r="J1866" s="8" t="str">
        <f>TEXT(SalesData[[#This Row],[Orderdate fixed]],"mmm")</f>
        <v>Jul</v>
      </c>
      <c r="K1866" t="s">
        <v>22</v>
      </c>
      <c r="L1866" t="s">
        <v>358</v>
      </c>
      <c r="M1866" s="14" t="s">
        <v>359</v>
      </c>
      <c r="N1866" t="s">
        <v>81</v>
      </c>
      <c r="O1866" t="s">
        <v>26</v>
      </c>
      <c r="P1866" t="s">
        <v>360</v>
      </c>
      <c r="Q1866" t="s">
        <v>165</v>
      </c>
      <c r="R1866" s="5">
        <v>80004</v>
      </c>
      <c r="S1866" t="s">
        <v>51</v>
      </c>
      <c r="T1866" t="s">
        <v>363</v>
      </c>
      <c r="U1866" t="s">
        <v>31</v>
      </c>
      <c r="V1866" t="s">
        <v>35</v>
      </c>
      <c r="W1866" t="s">
        <v>364</v>
      </c>
      <c r="X1866" s="9">
        <v>466.76799999999997</v>
      </c>
      <c r="Y1866">
        <v>2</v>
      </c>
      <c r="Z1866" s="12">
        <v>0.2</v>
      </c>
      <c r="AA1866" s="9">
        <v>52.511400000000002</v>
      </c>
      <c r="AB1866" t="str">
        <f>IF(AND(SalesData[[#This Row],[Profit]]=0,SalesData[[#This Row],[Sales]]&gt;0),"Zero-Profit Order","OK")</f>
        <v>OK</v>
      </c>
      <c r="AC1866" s="9">
        <f>IFERROR(SalesData[[#This Row],[Profit]]/SalesData[[#This Row],[Sales]],0)</f>
        <v>0.11250000000000002</v>
      </c>
      <c r="AE1866"/>
    </row>
    <row r="1867" spans="1:31" x14ac:dyDescent="0.25">
      <c r="A1867">
        <v>2592</v>
      </c>
      <c r="B1867" t="s">
        <v>1966</v>
      </c>
      <c r="C1867" s="2">
        <v>42141</v>
      </c>
      <c r="D1867" s="13">
        <v>42627</v>
      </c>
      <c r="E1867" s="8">
        <f>IF(SalesData[[#This Row],[Ship Date]]&lt;SalesData[[#This Row],[Order Date]], SalesData[[#This Row],[Ship Date]], SalesData[[#This Row],[Order Date]])</f>
        <v>42141</v>
      </c>
      <c r="F1867" s="8">
        <f>IF(SalesData[[#This Row],[Ship Date]]&lt;SalesData[[#This Row],[Order Date]], SalesData[[#This Row],[Order Date]], SalesData[[#This Row],[Ship Date]])</f>
        <v>42627</v>
      </c>
      <c r="G1867" s="11">
        <f>SalesData[[#This Row],[Shipdate fixed]] - SalesData[[#This Row],[Orderdate fixed]]</f>
        <v>486</v>
      </c>
      <c r="H1867" s="11">
        <f>YEAR(SalesData[[#This Row],[Orderdate fixed]])</f>
        <v>2015</v>
      </c>
      <c r="I1867" s="11" t="str">
        <f>"Q"&amp;ROUNDUP(MONTH(SalesData[[#This Row],[Orderdate fixed]])/3,0)</f>
        <v>Q2</v>
      </c>
      <c r="J1867" s="8" t="str">
        <f>TEXT(SalesData[[#This Row],[Orderdate fixed]],"mmm")</f>
        <v>May</v>
      </c>
      <c r="K1867" t="s">
        <v>38</v>
      </c>
      <c r="L1867" t="s">
        <v>1967</v>
      </c>
      <c r="M1867" s="14" t="s">
        <v>1968</v>
      </c>
      <c r="N1867" t="s">
        <v>25</v>
      </c>
      <c r="O1867" t="s">
        <v>26</v>
      </c>
      <c r="P1867" t="s">
        <v>1969</v>
      </c>
      <c r="Q1867" t="s">
        <v>121</v>
      </c>
      <c r="R1867" s="5">
        <v>60090</v>
      </c>
      <c r="S1867" t="s">
        <v>84</v>
      </c>
      <c r="T1867" t="s">
        <v>1972</v>
      </c>
      <c r="U1867" t="s">
        <v>31</v>
      </c>
      <c r="V1867" t="s">
        <v>44</v>
      </c>
      <c r="W1867" t="s">
        <v>1973</v>
      </c>
      <c r="X1867" s="9">
        <v>601.47</v>
      </c>
      <c r="Y1867">
        <v>3</v>
      </c>
      <c r="Z1867" s="12">
        <v>0.5</v>
      </c>
      <c r="AA1867" s="9">
        <v>-300.73500000000001</v>
      </c>
      <c r="AB1867" t="str">
        <f>IF(AND(SalesData[[#This Row],[Profit]]=0,SalesData[[#This Row],[Sales]]&gt;0),"Zero-Profit Order","OK")</f>
        <v>OK</v>
      </c>
      <c r="AC1867" s="9">
        <f>IFERROR(SalesData[[#This Row],[Profit]]/SalesData[[#This Row],[Sales]],0)</f>
        <v>-0.5</v>
      </c>
      <c r="AE1867"/>
    </row>
    <row r="1868" spans="1:31" x14ac:dyDescent="0.25">
      <c r="A1868">
        <v>4626</v>
      </c>
      <c r="B1868" t="s">
        <v>2880</v>
      </c>
      <c r="C1868" s="2">
        <v>42409</v>
      </c>
      <c r="D1868" s="13">
        <v>42992</v>
      </c>
      <c r="E1868" s="8">
        <f>IF(SalesData[[#This Row],[Ship Date]]&lt;SalesData[[#This Row],[Order Date]], SalesData[[#This Row],[Ship Date]], SalesData[[#This Row],[Order Date]])</f>
        <v>42409</v>
      </c>
      <c r="F1868" s="8">
        <f>IF(SalesData[[#This Row],[Ship Date]]&lt;SalesData[[#This Row],[Order Date]], SalesData[[#This Row],[Order Date]], SalesData[[#This Row],[Ship Date]])</f>
        <v>42992</v>
      </c>
      <c r="G1868" s="11">
        <f>SalesData[[#This Row],[Shipdate fixed]] - SalesData[[#This Row],[Orderdate fixed]]</f>
        <v>583</v>
      </c>
      <c r="H1868" s="11">
        <f>YEAR(SalesData[[#This Row],[Orderdate fixed]])</f>
        <v>2016</v>
      </c>
      <c r="I1868" s="11" t="str">
        <f>"Q"&amp;ROUNDUP(MONTH(SalesData[[#This Row],[Orderdate fixed]])/3,0)</f>
        <v>Q1</v>
      </c>
      <c r="J1868" s="8" t="str">
        <f>TEXT(SalesData[[#This Row],[Orderdate fixed]],"mmm")</f>
        <v>Feb</v>
      </c>
      <c r="K1868" t="s">
        <v>38</v>
      </c>
      <c r="L1868" t="s">
        <v>39</v>
      </c>
      <c r="M1868" s="14" t="s">
        <v>40</v>
      </c>
      <c r="N1868" t="s">
        <v>25</v>
      </c>
      <c r="O1868" t="s">
        <v>26</v>
      </c>
      <c r="P1868" t="s">
        <v>144</v>
      </c>
      <c r="Q1868" t="s">
        <v>128</v>
      </c>
      <c r="R1868" s="5">
        <v>38401</v>
      </c>
      <c r="S1868" t="s">
        <v>29</v>
      </c>
      <c r="T1868" t="s">
        <v>404</v>
      </c>
      <c r="U1868" t="s">
        <v>31</v>
      </c>
      <c r="V1868" t="s">
        <v>53</v>
      </c>
      <c r="W1868" t="s">
        <v>405</v>
      </c>
      <c r="X1868" s="9">
        <v>14.135999999999999</v>
      </c>
      <c r="Y1868">
        <v>3</v>
      </c>
      <c r="Z1868" s="12">
        <v>0.2</v>
      </c>
      <c r="AA1868" s="9">
        <v>4.2408000000000001</v>
      </c>
      <c r="AB1868" t="str">
        <f>IF(AND(SalesData[[#This Row],[Profit]]=0,SalesData[[#This Row],[Sales]]&gt;0),"Zero-Profit Order","OK")</f>
        <v>OK</v>
      </c>
      <c r="AC1868" s="9">
        <f>IFERROR(SalesData[[#This Row],[Profit]]/SalesData[[#This Row],[Sales]],0)</f>
        <v>0.30000000000000004</v>
      </c>
      <c r="AE1868"/>
    </row>
    <row r="1869" spans="1:31" x14ac:dyDescent="0.25">
      <c r="A1869">
        <v>503</v>
      </c>
      <c r="B1869" t="s">
        <v>536</v>
      </c>
      <c r="C1869" s="2">
        <v>43313</v>
      </c>
      <c r="D1869" s="13">
        <v>42466</v>
      </c>
      <c r="E1869" s="8">
        <f>IF(SalesData[[#This Row],[Ship Date]]&lt;SalesData[[#This Row],[Order Date]], SalesData[[#This Row],[Ship Date]], SalesData[[#This Row],[Order Date]])</f>
        <v>42466</v>
      </c>
      <c r="F1869" s="8">
        <f>IF(SalesData[[#This Row],[Ship Date]]&lt;SalesData[[#This Row],[Order Date]], SalesData[[#This Row],[Order Date]], SalesData[[#This Row],[Ship Date]])</f>
        <v>43313</v>
      </c>
      <c r="G1869" s="11">
        <f>SalesData[[#This Row],[Shipdate fixed]] - SalesData[[#This Row],[Orderdate fixed]]</f>
        <v>847</v>
      </c>
      <c r="H1869" s="11">
        <f>YEAR(SalesData[[#This Row],[Orderdate fixed]])</f>
        <v>2016</v>
      </c>
      <c r="I1869" s="11" t="str">
        <f>"Q"&amp;ROUNDUP(MONTH(SalesData[[#This Row],[Orderdate fixed]])/3,0)</f>
        <v>Q2</v>
      </c>
      <c r="J1869" s="8" t="str">
        <f>TEXT(SalesData[[#This Row],[Orderdate fixed]],"mmm")</f>
        <v>Apr</v>
      </c>
      <c r="K1869" t="s">
        <v>38</v>
      </c>
      <c r="L1869" t="s">
        <v>537</v>
      </c>
      <c r="M1869" s="14" t="s">
        <v>538</v>
      </c>
      <c r="N1869" t="s">
        <v>81</v>
      </c>
      <c r="O1869" t="s">
        <v>26</v>
      </c>
      <c r="P1869" t="s">
        <v>539</v>
      </c>
      <c r="Q1869" t="s">
        <v>165</v>
      </c>
      <c r="R1869" s="5">
        <v>80134</v>
      </c>
      <c r="S1869" t="s">
        <v>51</v>
      </c>
      <c r="T1869" t="s">
        <v>540</v>
      </c>
      <c r="U1869" t="s">
        <v>31</v>
      </c>
      <c r="V1869" t="s">
        <v>35</v>
      </c>
      <c r="W1869" t="s">
        <v>541</v>
      </c>
      <c r="X1869" s="9">
        <v>801.56799999999998</v>
      </c>
      <c r="Y1869">
        <v>2</v>
      </c>
      <c r="Z1869" s="12">
        <v>0.2</v>
      </c>
      <c r="AA1869" s="9">
        <v>50.097999999999999</v>
      </c>
      <c r="AB1869" t="str">
        <f>IF(AND(SalesData[[#This Row],[Profit]]=0,SalesData[[#This Row],[Sales]]&gt;0),"Zero-Profit Order","OK")</f>
        <v>OK</v>
      </c>
      <c r="AC1869" s="9">
        <f>IFERROR(SalesData[[#This Row],[Profit]]/SalesData[[#This Row],[Sales]],0)</f>
        <v>6.25E-2</v>
      </c>
      <c r="AE1869"/>
    </row>
    <row r="1870" spans="1:31" x14ac:dyDescent="0.25">
      <c r="A1870">
        <v>5580</v>
      </c>
      <c r="B1870" t="s">
        <v>3185</v>
      </c>
      <c r="C1870" s="2">
        <v>42410</v>
      </c>
      <c r="D1870" s="13">
        <v>42992</v>
      </c>
      <c r="E1870" s="8">
        <f>IF(SalesData[[#This Row],[Ship Date]]&lt;SalesData[[#This Row],[Order Date]], SalesData[[#This Row],[Ship Date]], SalesData[[#This Row],[Order Date]])</f>
        <v>42410</v>
      </c>
      <c r="F1870" s="8">
        <f>IF(SalesData[[#This Row],[Ship Date]]&lt;SalesData[[#This Row],[Order Date]], SalesData[[#This Row],[Order Date]], SalesData[[#This Row],[Ship Date]])</f>
        <v>42992</v>
      </c>
      <c r="G1870" s="11">
        <f>SalesData[[#This Row],[Shipdate fixed]] - SalesData[[#This Row],[Orderdate fixed]]</f>
        <v>582</v>
      </c>
      <c r="H1870" s="11">
        <f>YEAR(SalesData[[#This Row],[Orderdate fixed]])</f>
        <v>2016</v>
      </c>
      <c r="I1870" s="11" t="str">
        <f>"Q"&amp;ROUNDUP(MONTH(SalesData[[#This Row],[Orderdate fixed]])/3,0)</f>
        <v>Q1</v>
      </c>
      <c r="J1870" s="8" t="str">
        <f>TEXT(SalesData[[#This Row],[Orderdate fixed]],"mmm")</f>
        <v>Feb</v>
      </c>
      <c r="K1870" t="s">
        <v>22</v>
      </c>
      <c r="L1870" t="s">
        <v>2396</v>
      </c>
      <c r="M1870" s="14" t="s">
        <v>2397</v>
      </c>
      <c r="N1870" t="s">
        <v>25</v>
      </c>
      <c r="O1870" t="s">
        <v>26</v>
      </c>
      <c r="P1870" t="s">
        <v>49</v>
      </c>
      <c r="Q1870" t="s">
        <v>50</v>
      </c>
      <c r="R1870" s="5">
        <v>90004</v>
      </c>
      <c r="S1870" t="s">
        <v>51</v>
      </c>
      <c r="T1870" t="s">
        <v>1637</v>
      </c>
      <c r="U1870" t="s">
        <v>31</v>
      </c>
      <c r="V1870" t="s">
        <v>35</v>
      </c>
      <c r="W1870" t="s">
        <v>1638</v>
      </c>
      <c r="X1870" s="9">
        <v>243.92</v>
      </c>
      <c r="Y1870">
        <v>5</v>
      </c>
      <c r="Z1870" s="12">
        <v>0.2</v>
      </c>
      <c r="AA1870" s="9">
        <v>-15.244999999999999</v>
      </c>
      <c r="AB1870" t="str">
        <f>IF(AND(SalesData[[#This Row],[Profit]]=0,SalesData[[#This Row],[Sales]]&gt;0),"Zero-Profit Order","OK")</f>
        <v>OK</v>
      </c>
      <c r="AC1870" s="9">
        <f>IFERROR(SalesData[[#This Row],[Profit]]/SalesData[[#This Row],[Sales]],0)</f>
        <v>-6.25E-2</v>
      </c>
      <c r="AE1870"/>
    </row>
    <row r="1871" spans="1:31" x14ac:dyDescent="0.25">
      <c r="A1871">
        <v>5291</v>
      </c>
      <c r="B1871" t="s">
        <v>3091</v>
      </c>
      <c r="C1871" s="2">
        <v>41744</v>
      </c>
      <c r="D1871" s="13">
        <v>41897</v>
      </c>
      <c r="E1871" s="8">
        <f>IF(SalesData[[#This Row],[Ship Date]]&lt;SalesData[[#This Row],[Order Date]], SalesData[[#This Row],[Ship Date]], SalesData[[#This Row],[Order Date]])</f>
        <v>41744</v>
      </c>
      <c r="F1871" s="8">
        <f>IF(SalesData[[#This Row],[Ship Date]]&lt;SalesData[[#This Row],[Order Date]], SalesData[[#This Row],[Order Date]], SalesData[[#This Row],[Ship Date]])</f>
        <v>41897</v>
      </c>
      <c r="G1871" s="11">
        <f>SalesData[[#This Row],[Shipdate fixed]] - SalesData[[#This Row],[Orderdate fixed]]</f>
        <v>153</v>
      </c>
      <c r="H1871" s="11">
        <f>YEAR(SalesData[[#This Row],[Orderdate fixed]])</f>
        <v>2014</v>
      </c>
      <c r="I1871" s="11" t="str">
        <f>"Q"&amp;ROUNDUP(MONTH(SalesData[[#This Row],[Orderdate fixed]])/3,0)</f>
        <v>Q2</v>
      </c>
      <c r="J1871" s="8" t="str">
        <f>TEXT(SalesData[[#This Row],[Orderdate fixed]],"mmm")</f>
        <v>Apr</v>
      </c>
      <c r="K1871" t="s">
        <v>38</v>
      </c>
      <c r="L1871" t="s">
        <v>1196</v>
      </c>
      <c r="M1871" s="14" t="s">
        <v>1197</v>
      </c>
      <c r="N1871" t="s">
        <v>25</v>
      </c>
      <c r="O1871" t="s">
        <v>26</v>
      </c>
      <c r="P1871" t="s">
        <v>91</v>
      </c>
      <c r="Q1871" t="s">
        <v>83</v>
      </c>
      <c r="R1871" s="5">
        <v>77036</v>
      </c>
      <c r="S1871" t="s">
        <v>84</v>
      </c>
      <c r="T1871" t="s">
        <v>230</v>
      </c>
      <c r="U1871" t="s">
        <v>31</v>
      </c>
      <c r="V1871" t="s">
        <v>35</v>
      </c>
      <c r="W1871" t="s">
        <v>231</v>
      </c>
      <c r="X1871" s="9">
        <v>966.7</v>
      </c>
      <c r="Y1871">
        <v>5</v>
      </c>
      <c r="Z1871" s="12">
        <v>0.3</v>
      </c>
      <c r="AA1871" s="9">
        <v>-13.81</v>
      </c>
      <c r="AB1871" t="str">
        <f>IF(AND(SalesData[[#This Row],[Profit]]=0,SalesData[[#This Row],[Sales]]&gt;0),"Zero-Profit Order","OK")</f>
        <v>OK</v>
      </c>
      <c r="AC1871" s="9">
        <f>IFERROR(SalesData[[#This Row],[Profit]]/SalesData[[#This Row],[Sales]],0)</f>
        <v>-1.4285714285714285E-2</v>
      </c>
      <c r="AE1871"/>
    </row>
    <row r="1872" spans="1:31" x14ac:dyDescent="0.25">
      <c r="A1872">
        <v>1195</v>
      </c>
      <c r="B1872" t="s">
        <v>1078</v>
      </c>
      <c r="C1872" s="2">
        <v>43622</v>
      </c>
      <c r="D1872" s="13">
        <v>42262</v>
      </c>
      <c r="E1872" s="8">
        <f>IF(SalesData[[#This Row],[Ship Date]]&lt;SalesData[[#This Row],[Order Date]], SalesData[[#This Row],[Ship Date]], SalesData[[#This Row],[Order Date]])</f>
        <v>42262</v>
      </c>
      <c r="F1872" s="8">
        <f>IF(SalesData[[#This Row],[Ship Date]]&lt;SalesData[[#This Row],[Order Date]], SalesData[[#This Row],[Order Date]], SalesData[[#This Row],[Ship Date]])</f>
        <v>43622</v>
      </c>
      <c r="G1872" s="11">
        <f>SalesData[[#This Row],[Shipdate fixed]] - SalesData[[#This Row],[Orderdate fixed]]</f>
        <v>1360</v>
      </c>
      <c r="H1872" s="11">
        <f>YEAR(SalesData[[#This Row],[Orderdate fixed]])</f>
        <v>2015</v>
      </c>
      <c r="I1872" s="11" t="str">
        <f>"Q"&amp;ROUNDUP(MONTH(SalesData[[#This Row],[Orderdate fixed]])/3,0)</f>
        <v>Q3</v>
      </c>
      <c r="J1872" s="8" t="str">
        <f>TEXT(SalesData[[#This Row],[Orderdate fixed]],"mmm")</f>
        <v>Sep</v>
      </c>
      <c r="K1872" t="s">
        <v>407</v>
      </c>
      <c r="L1872" t="s">
        <v>627</v>
      </c>
      <c r="M1872" s="14" t="s">
        <v>628</v>
      </c>
      <c r="N1872" t="s">
        <v>81</v>
      </c>
      <c r="O1872" t="s">
        <v>26</v>
      </c>
      <c r="P1872" t="s">
        <v>1079</v>
      </c>
      <c r="Q1872" t="s">
        <v>42</v>
      </c>
      <c r="R1872" s="5">
        <v>33065</v>
      </c>
      <c r="S1872" t="s">
        <v>29</v>
      </c>
      <c r="T1872" t="s">
        <v>1080</v>
      </c>
      <c r="U1872" t="s">
        <v>31</v>
      </c>
      <c r="V1872" t="s">
        <v>53</v>
      </c>
      <c r="W1872" t="s">
        <v>1081</v>
      </c>
      <c r="X1872" s="9">
        <v>15.712</v>
      </c>
      <c r="Y1872">
        <v>4</v>
      </c>
      <c r="Z1872" s="12">
        <v>0.2</v>
      </c>
      <c r="AA1872" s="9">
        <v>2.5531999999999999</v>
      </c>
      <c r="AB1872" t="str">
        <f>IF(AND(SalesData[[#This Row],[Profit]]=0,SalesData[[#This Row],[Sales]]&gt;0),"Zero-Profit Order","OK")</f>
        <v>OK</v>
      </c>
      <c r="AC1872" s="9">
        <f>IFERROR(SalesData[[#This Row],[Profit]]/SalesData[[#This Row],[Sales]],0)</f>
        <v>0.16250000000000001</v>
      </c>
      <c r="AE1872"/>
    </row>
    <row r="1873" spans="1:31" x14ac:dyDescent="0.25">
      <c r="A1873">
        <v>9910</v>
      </c>
      <c r="B1873" t="s">
        <v>4368</v>
      </c>
      <c r="C1873" s="2">
        <v>43606</v>
      </c>
      <c r="D1873" s="13">
        <v>42262</v>
      </c>
      <c r="E1873" s="8">
        <f>IF(SalesData[[#This Row],[Ship Date]]&lt;SalesData[[#This Row],[Order Date]], SalesData[[#This Row],[Ship Date]], SalesData[[#This Row],[Order Date]])</f>
        <v>42262</v>
      </c>
      <c r="F1873" s="8">
        <f>IF(SalesData[[#This Row],[Ship Date]]&lt;SalesData[[#This Row],[Order Date]], SalesData[[#This Row],[Order Date]], SalesData[[#This Row],[Ship Date]])</f>
        <v>43606</v>
      </c>
      <c r="G1873" s="11">
        <f>SalesData[[#This Row],[Shipdate fixed]] - SalesData[[#This Row],[Orderdate fixed]]</f>
        <v>1344</v>
      </c>
      <c r="H1873" s="11">
        <f>YEAR(SalesData[[#This Row],[Orderdate fixed]])</f>
        <v>2015</v>
      </c>
      <c r="I1873" s="11" t="str">
        <f>"Q"&amp;ROUNDUP(MONTH(SalesData[[#This Row],[Orderdate fixed]])/3,0)</f>
        <v>Q3</v>
      </c>
      <c r="J1873" s="8" t="str">
        <f>TEXT(SalesData[[#This Row],[Orderdate fixed]],"mmm")</f>
        <v>Sep</v>
      </c>
      <c r="K1873" t="s">
        <v>78</v>
      </c>
      <c r="L1873" t="s">
        <v>1927</v>
      </c>
      <c r="M1873" s="14" t="s">
        <v>1928</v>
      </c>
      <c r="N1873" t="s">
        <v>81</v>
      </c>
      <c r="O1873" t="s">
        <v>26</v>
      </c>
      <c r="P1873" t="s">
        <v>3028</v>
      </c>
      <c r="Q1873" t="s">
        <v>50</v>
      </c>
      <c r="R1873" s="5">
        <v>92804</v>
      </c>
      <c r="S1873" t="s">
        <v>51</v>
      </c>
      <c r="T1873" t="s">
        <v>1185</v>
      </c>
      <c r="U1873" t="s">
        <v>31</v>
      </c>
      <c r="V1873" t="s">
        <v>53</v>
      </c>
      <c r="W1873" t="s">
        <v>1186</v>
      </c>
      <c r="X1873" s="9">
        <v>44.67</v>
      </c>
      <c r="Y1873">
        <v>3</v>
      </c>
      <c r="Z1873" s="12">
        <v>0</v>
      </c>
      <c r="AA1873" s="9">
        <v>12.0609</v>
      </c>
      <c r="AB1873" t="str">
        <f>IF(AND(SalesData[[#This Row],[Profit]]=0,SalesData[[#This Row],[Sales]]&gt;0),"Zero-Profit Order","OK")</f>
        <v>OK</v>
      </c>
      <c r="AC1873" s="9">
        <f>IFERROR(SalesData[[#This Row],[Profit]]/SalesData[[#This Row],[Sales]],0)</f>
        <v>0.27</v>
      </c>
      <c r="AE1873"/>
    </row>
    <row r="1874" spans="1:31" x14ac:dyDescent="0.25">
      <c r="A1874">
        <v>1197</v>
      </c>
      <c r="B1874" t="s">
        <v>1078</v>
      </c>
      <c r="C1874" s="2">
        <v>43623</v>
      </c>
      <c r="D1874" s="13">
        <v>42262</v>
      </c>
      <c r="E1874" s="8">
        <f>IF(SalesData[[#This Row],[Ship Date]]&lt;SalesData[[#This Row],[Order Date]], SalesData[[#This Row],[Ship Date]], SalesData[[#This Row],[Order Date]])</f>
        <v>42262</v>
      </c>
      <c r="F1874" s="8">
        <f>IF(SalesData[[#This Row],[Ship Date]]&lt;SalesData[[#This Row],[Order Date]], SalesData[[#This Row],[Order Date]], SalesData[[#This Row],[Ship Date]])</f>
        <v>43623</v>
      </c>
      <c r="G1874" s="11">
        <f>SalesData[[#This Row],[Shipdate fixed]] - SalesData[[#This Row],[Orderdate fixed]]</f>
        <v>1361</v>
      </c>
      <c r="H1874" s="11">
        <f>YEAR(SalesData[[#This Row],[Orderdate fixed]])</f>
        <v>2015</v>
      </c>
      <c r="I1874" s="11" t="str">
        <f>"Q"&amp;ROUNDUP(MONTH(SalesData[[#This Row],[Orderdate fixed]])/3,0)</f>
        <v>Q3</v>
      </c>
      <c r="J1874" s="8" t="str">
        <f>TEXT(SalesData[[#This Row],[Orderdate fixed]],"mmm")</f>
        <v>Sep</v>
      </c>
      <c r="K1874" t="s">
        <v>407</v>
      </c>
      <c r="L1874" t="s">
        <v>627</v>
      </c>
      <c r="M1874" s="14" t="s">
        <v>628</v>
      </c>
      <c r="N1874" t="s">
        <v>81</v>
      </c>
      <c r="O1874" t="s">
        <v>26</v>
      </c>
      <c r="P1874" t="s">
        <v>1079</v>
      </c>
      <c r="Q1874" t="s">
        <v>42</v>
      </c>
      <c r="R1874" s="5">
        <v>33065</v>
      </c>
      <c r="S1874" t="s">
        <v>29</v>
      </c>
      <c r="T1874" t="s">
        <v>706</v>
      </c>
      <c r="U1874" t="s">
        <v>31</v>
      </c>
      <c r="V1874" t="s">
        <v>53</v>
      </c>
      <c r="W1874" t="s">
        <v>707</v>
      </c>
      <c r="X1874" s="9">
        <v>55.968000000000004</v>
      </c>
      <c r="Y1874">
        <v>1</v>
      </c>
      <c r="Z1874" s="12">
        <v>0.2</v>
      </c>
      <c r="AA1874" s="9">
        <v>-2.0988000000000002</v>
      </c>
      <c r="AB1874" t="str">
        <f>IF(AND(SalesData[[#This Row],[Profit]]=0,SalesData[[#This Row],[Sales]]&gt;0),"Zero-Profit Order","OK")</f>
        <v>OK</v>
      </c>
      <c r="AC1874" s="9">
        <f>IFERROR(SalesData[[#This Row],[Profit]]/SalesData[[#This Row],[Sales]],0)</f>
        <v>-3.7499999999999999E-2</v>
      </c>
      <c r="AE1874"/>
    </row>
    <row r="1875" spans="1:31" x14ac:dyDescent="0.25">
      <c r="A1875">
        <v>9906</v>
      </c>
      <c r="B1875" t="s">
        <v>4368</v>
      </c>
      <c r="C1875" s="2">
        <v>43603</v>
      </c>
      <c r="D1875" s="13">
        <v>42262</v>
      </c>
      <c r="E1875" s="8">
        <f>IF(SalesData[[#This Row],[Ship Date]]&lt;SalesData[[#This Row],[Order Date]], SalesData[[#This Row],[Ship Date]], SalesData[[#This Row],[Order Date]])</f>
        <v>42262</v>
      </c>
      <c r="F1875" s="8">
        <f>IF(SalesData[[#This Row],[Ship Date]]&lt;SalesData[[#This Row],[Order Date]], SalesData[[#This Row],[Order Date]], SalesData[[#This Row],[Ship Date]])</f>
        <v>43603</v>
      </c>
      <c r="G1875" s="11">
        <f>SalesData[[#This Row],[Shipdate fixed]] - SalesData[[#This Row],[Orderdate fixed]]</f>
        <v>1341</v>
      </c>
      <c r="H1875" s="11">
        <f>YEAR(SalesData[[#This Row],[Orderdate fixed]])</f>
        <v>2015</v>
      </c>
      <c r="I1875" s="11" t="str">
        <f>"Q"&amp;ROUNDUP(MONTH(SalesData[[#This Row],[Orderdate fixed]])/3,0)</f>
        <v>Q3</v>
      </c>
      <c r="J1875" s="8" t="str">
        <f>TEXT(SalesData[[#This Row],[Orderdate fixed]],"mmm")</f>
        <v>Sep</v>
      </c>
      <c r="K1875" t="s">
        <v>78</v>
      </c>
      <c r="L1875" t="s">
        <v>1927</v>
      </c>
      <c r="M1875" s="14" t="s">
        <v>1928</v>
      </c>
      <c r="N1875" t="s">
        <v>81</v>
      </c>
      <c r="O1875" t="s">
        <v>26</v>
      </c>
      <c r="P1875" t="s">
        <v>3028</v>
      </c>
      <c r="Q1875" t="s">
        <v>50</v>
      </c>
      <c r="R1875" s="5">
        <v>92804</v>
      </c>
      <c r="S1875" t="s">
        <v>51</v>
      </c>
      <c r="T1875" t="s">
        <v>1523</v>
      </c>
      <c r="U1875" t="s">
        <v>31</v>
      </c>
      <c r="V1875" t="s">
        <v>53</v>
      </c>
      <c r="W1875" t="s">
        <v>1524</v>
      </c>
      <c r="X1875" s="9">
        <v>131.88</v>
      </c>
      <c r="Y1875">
        <v>7</v>
      </c>
      <c r="Z1875" s="12">
        <v>0</v>
      </c>
      <c r="AA1875" s="9">
        <v>55.389600000000002</v>
      </c>
      <c r="AB1875" t="str">
        <f>IF(AND(SalesData[[#This Row],[Profit]]=0,SalesData[[#This Row],[Sales]]&gt;0),"Zero-Profit Order","OK")</f>
        <v>OK</v>
      </c>
      <c r="AC1875" s="9">
        <f>IFERROR(SalesData[[#This Row],[Profit]]/SalesData[[#This Row],[Sales]],0)</f>
        <v>0.42000000000000004</v>
      </c>
      <c r="AE1875"/>
    </row>
    <row r="1876" spans="1:31" x14ac:dyDescent="0.25">
      <c r="A1876">
        <v>2649</v>
      </c>
      <c r="B1876" t="s">
        <v>1999</v>
      </c>
      <c r="C1876" s="2">
        <v>41723</v>
      </c>
      <c r="D1876" s="13">
        <v>41982</v>
      </c>
      <c r="E1876" s="8">
        <f>IF(SalesData[[#This Row],[Ship Date]]&lt;SalesData[[#This Row],[Order Date]], SalesData[[#This Row],[Ship Date]], SalesData[[#This Row],[Order Date]])</f>
        <v>41723</v>
      </c>
      <c r="F1876" s="8">
        <f>IF(SalesData[[#This Row],[Ship Date]]&lt;SalesData[[#This Row],[Order Date]], SalesData[[#This Row],[Order Date]], SalesData[[#This Row],[Ship Date]])</f>
        <v>41982</v>
      </c>
      <c r="G1876" s="11">
        <f>SalesData[[#This Row],[Shipdate fixed]] - SalesData[[#This Row],[Orderdate fixed]]</f>
        <v>259</v>
      </c>
      <c r="H1876" s="11">
        <f>YEAR(SalesData[[#This Row],[Orderdate fixed]])</f>
        <v>2014</v>
      </c>
      <c r="I1876" s="11" t="str">
        <f>"Q"&amp;ROUNDUP(MONTH(SalesData[[#This Row],[Orderdate fixed]])/3,0)</f>
        <v>Q1</v>
      </c>
      <c r="J1876" s="8" t="str">
        <f>TEXT(SalesData[[#This Row],[Orderdate fixed]],"mmm")</f>
        <v>Mar</v>
      </c>
      <c r="K1876" t="s">
        <v>22</v>
      </c>
      <c r="L1876" t="s">
        <v>2000</v>
      </c>
      <c r="M1876" s="14" t="s">
        <v>2001</v>
      </c>
      <c r="N1876" t="s">
        <v>25</v>
      </c>
      <c r="O1876" t="s">
        <v>26</v>
      </c>
      <c r="P1876" t="s">
        <v>2002</v>
      </c>
      <c r="Q1876" t="s">
        <v>1503</v>
      </c>
      <c r="R1876" s="5">
        <v>74133</v>
      </c>
      <c r="S1876" t="s">
        <v>84</v>
      </c>
      <c r="T1876" t="s">
        <v>1938</v>
      </c>
      <c r="U1876" t="s">
        <v>31</v>
      </c>
      <c r="V1876" t="s">
        <v>53</v>
      </c>
      <c r="W1876" t="s">
        <v>1939</v>
      </c>
      <c r="X1876" s="9">
        <v>821.88</v>
      </c>
      <c r="Y1876">
        <v>6</v>
      </c>
      <c r="Z1876" s="12">
        <v>0</v>
      </c>
      <c r="AA1876" s="9">
        <v>213.68879999999999</v>
      </c>
      <c r="AB1876" t="str">
        <f>IF(AND(SalesData[[#This Row],[Profit]]=0,SalesData[[#This Row],[Sales]]&gt;0),"Zero-Profit Order","OK")</f>
        <v>OK</v>
      </c>
      <c r="AC1876" s="9">
        <f>IFERROR(SalesData[[#This Row],[Profit]]/SalesData[[#This Row],[Sales]],0)</f>
        <v>0.26</v>
      </c>
      <c r="AE1876"/>
    </row>
    <row r="1877" spans="1:31" x14ac:dyDescent="0.25">
      <c r="A1877">
        <v>9909</v>
      </c>
      <c r="B1877" t="s">
        <v>4368</v>
      </c>
      <c r="C1877" s="2">
        <v>43605</v>
      </c>
      <c r="D1877" s="13">
        <v>42262</v>
      </c>
      <c r="E1877" s="8">
        <f>IF(SalesData[[#This Row],[Ship Date]]&lt;SalesData[[#This Row],[Order Date]], SalesData[[#This Row],[Ship Date]], SalesData[[#This Row],[Order Date]])</f>
        <v>42262</v>
      </c>
      <c r="F1877" s="8">
        <f>IF(SalesData[[#This Row],[Ship Date]]&lt;SalesData[[#This Row],[Order Date]], SalesData[[#This Row],[Order Date]], SalesData[[#This Row],[Ship Date]])</f>
        <v>43605</v>
      </c>
      <c r="G1877" s="11">
        <f>SalesData[[#This Row],[Shipdate fixed]] - SalesData[[#This Row],[Orderdate fixed]]</f>
        <v>1343</v>
      </c>
      <c r="H1877" s="11">
        <f>YEAR(SalesData[[#This Row],[Orderdate fixed]])</f>
        <v>2015</v>
      </c>
      <c r="I1877" s="11" t="str">
        <f>"Q"&amp;ROUNDUP(MONTH(SalesData[[#This Row],[Orderdate fixed]])/3,0)</f>
        <v>Q3</v>
      </c>
      <c r="J1877" s="8" t="str">
        <f>TEXT(SalesData[[#This Row],[Orderdate fixed]],"mmm")</f>
        <v>Sep</v>
      </c>
      <c r="K1877" t="s">
        <v>78</v>
      </c>
      <c r="L1877" t="s">
        <v>1927</v>
      </c>
      <c r="M1877" s="14" t="s">
        <v>1928</v>
      </c>
      <c r="N1877" t="s">
        <v>81</v>
      </c>
      <c r="O1877" t="s">
        <v>26</v>
      </c>
      <c r="P1877" t="s">
        <v>3028</v>
      </c>
      <c r="Q1877" t="s">
        <v>50</v>
      </c>
      <c r="R1877" s="5">
        <v>92804</v>
      </c>
      <c r="S1877" t="s">
        <v>51</v>
      </c>
      <c r="T1877" t="s">
        <v>2272</v>
      </c>
      <c r="U1877" t="s">
        <v>31</v>
      </c>
      <c r="V1877" t="s">
        <v>53</v>
      </c>
      <c r="W1877" t="s">
        <v>2273</v>
      </c>
      <c r="X1877" s="9">
        <v>207.35</v>
      </c>
      <c r="Y1877">
        <v>5</v>
      </c>
      <c r="Z1877" s="12">
        <v>0</v>
      </c>
      <c r="AA1877" s="9">
        <v>24.882000000000001</v>
      </c>
      <c r="AB1877" t="str">
        <f>IF(AND(SalesData[[#This Row],[Profit]]=0,SalesData[[#This Row],[Sales]]&gt;0),"Zero-Profit Order","OK")</f>
        <v>OK</v>
      </c>
      <c r="AC1877" s="9">
        <f>IFERROR(SalesData[[#This Row],[Profit]]/SalesData[[#This Row],[Sales]],0)</f>
        <v>0.12000000000000001</v>
      </c>
      <c r="AE1877"/>
    </row>
    <row r="1878" spans="1:31" x14ac:dyDescent="0.25">
      <c r="A1878">
        <v>3513</v>
      </c>
      <c r="B1878" t="s">
        <v>2462</v>
      </c>
      <c r="C1878" s="2">
        <v>42313</v>
      </c>
      <c r="D1878" s="13">
        <v>42895</v>
      </c>
      <c r="E1878" s="8">
        <f>IF(SalesData[[#This Row],[Ship Date]]&lt;SalesData[[#This Row],[Order Date]], SalesData[[#This Row],[Ship Date]], SalesData[[#This Row],[Order Date]])</f>
        <v>42313</v>
      </c>
      <c r="F1878" s="8">
        <f>IF(SalesData[[#This Row],[Ship Date]]&lt;SalesData[[#This Row],[Order Date]], SalesData[[#This Row],[Order Date]], SalesData[[#This Row],[Ship Date]])</f>
        <v>42895</v>
      </c>
      <c r="G1878" s="11">
        <f>SalesData[[#This Row],[Shipdate fixed]] - SalesData[[#This Row],[Orderdate fixed]]</f>
        <v>582</v>
      </c>
      <c r="H1878" s="11">
        <f>YEAR(SalesData[[#This Row],[Orderdate fixed]])</f>
        <v>2015</v>
      </c>
      <c r="I1878" s="11" t="str">
        <f>"Q"&amp;ROUNDUP(MONTH(SalesData[[#This Row],[Orderdate fixed]])/3,0)</f>
        <v>Q4</v>
      </c>
      <c r="J1878" s="8" t="str">
        <f>TEXT(SalesData[[#This Row],[Orderdate fixed]],"mmm")</f>
        <v>Nov</v>
      </c>
      <c r="K1878" t="s">
        <v>78</v>
      </c>
      <c r="L1878" t="s">
        <v>809</v>
      </c>
      <c r="M1878" s="14" t="s">
        <v>810</v>
      </c>
      <c r="N1878" t="s">
        <v>81</v>
      </c>
      <c r="O1878" t="s">
        <v>26</v>
      </c>
      <c r="P1878" t="s">
        <v>120</v>
      </c>
      <c r="Q1878" t="s">
        <v>121</v>
      </c>
      <c r="R1878" s="5">
        <v>60653</v>
      </c>
      <c r="S1878" t="s">
        <v>84</v>
      </c>
      <c r="T1878" t="s">
        <v>2463</v>
      </c>
      <c r="U1878" t="s">
        <v>31</v>
      </c>
      <c r="V1878" t="s">
        <v>32</v>
      </c>
      <c r="W1878" t="s">
        <v>2464</v>
      </c>
      <c r="X1878" s="9">
        <v>825.17399999999998</v>
      </c>
      <c r="Y1878">
        <v>9</v>
      </c>
      <c r="Z1878" s="12">
        <v>0.3</v>
      </c>
      <c r="AA1878" s="9">
        <v>-117.88200000000001</v>
      </c>
      <c r="AB1878" t="str">
        <f>IF(AND(SalesData[[#This Row],[Profit]]=0,SalesData[[#This Row],[Sales]]&gt;0),"Zero-Profit Order","OK")</f>
        <v>OK</v>
      </c>
      <c r="AC1878" s="9">
        <f>IFERROR(SalesData[[#This Row],[Profit]]/SalesData[[#This Row],[Sales]],0)</f>
        <v>-0.14285714285714288</v>
      </c>
      <c r="AE1878"/>
    </row>
    <row r="1879" spans="1:31" x14ac:dyDescent="0.25">
      <c r="A1879">
        <v>7136</v>
      </c>
      <c r="B1879" t="s">
        <v>3635</v>
      </c>
      <c r="C1879" s="2">
        <v>42803</v>
      </c>
      <c r="D1879" s="13">
        <v>42747</v>
      </c>
      <c r="E1879" s="8">
        <f>IF(SalesData[[#This Row],[Ship Date]]&lt;SalesData[[#This Row],[Order Date]], SalesData[[#This Row],[Ship Date]], SalesData[[#This Row],[Order Date]])</f>
        <v>42747</v>
      </c>
      <c r="F1879" s="8">
        <f>IF(SalesData[[#This Row],[Ship Date]]&lt;SalesData[[#This Row],[Order Date]], SalesData[[#This Row],[Order Date]], SalesData[[#This Row],[Ship Date]])</f>
        <v>42803</v>
      </c>
      <c r="G1879" s="11">
        <f>SalesData[[#This Row],[Shipdate fixed]] - SalesData[[#This Row],[Orderdate fixed]]</f>
        <v>56</v>
      </c>
      <c r="H1879" s="11">
        <f>YEAR(SalesData[[#This Row],[Orderdate fixed]])</f>
        <v>2017</v>
      </c>
      <c r="I1879" s="11" t="str">
        <f>"Q"&amp;ROUNDUP(MONTH(SalesData[[#This Row],[Orderdate fixed]])/3,0)</f>
        <v>Q1</v>
      </c>
      <c r="J1879" s="8" t="str">
        <f>TEXT(SalesData[[#This Row],[Orderdate fixed]],"mmm")</f>
        <v>Jan</v>
      </c>
      <c r="K1879" t="s">
        <v>38</v>
      </c>
      <c r="L1879" t="s">
        <v>3456</v>
      </c>
      <c r="M1879" s="14" t="s">
        <v>3457</v>
      </c>
      <c r="N1879" t="s">
        <v>90</v>
      </c>
      <c r="O1879" t="s">
        <v>26</v>
      </c>
      <c r="P1879" t="s">
        <v>616</v>
      </c>
      <c r="Q1879" t="s">
        <v>100</v>
      </c>
      <c r="R1879" s="5">
        <v>47374</v>
      </c>
      <c r="S1879" t="s">
        <v>84</v>
      </c>
      <c r="T1879" t="s">
        <v>230</v>
      </c>
      <c r="U1879" t="s">
        <v>31</v>
      </c>
      <c r="V1879" t="s">
        <v>35</v>
      </c>
      <c r="W1879" t="s">
        <v>231</v>
      </c>
      <c r="X1879" s="9">
        <v>828.6</v>
      </c>
      <c r="Y1879">
        <v>3</v>
      </c>
      <c r="Z1879" s="12">
        <v>0</v>
      </c>
      <c r="AA1879" s="9">
        <v>240.29400000000001</v>
      </c>
      <c r="AB1879" t="str">
        <f>IF(AND(SalesData[[#This Row],[Profit]]=0,SalesData[[#This Row],[Sales]]&gt;0),"Zero-Profit Order","OK")</f>
        <v>OK</v>
      </c>
      <c r="AC1879" s="9">
        <f>IFERROR(SalesData[[#This Row],[Profit]]/SalesData[[#This Row],[Sales]],0)</f>
        <v>0.28999999999999998</v>
      </c>
      <c r="AE1879"/>
    </row>
    <row r="1880" spans="1:31" x14ac:dyDescent="0.25">
      <c r="A1880">
        <v>73</v>
      </c>
      <c r="B1880" t="s">
        <v>124</v>
      </c>
      <c r="C1880" s="2">
        <v>43212</v>
      </c>
      <c r="D1880" s="13">
        <v>42040</v>
      </c>
      <c r="E1880" s="8">
        <f>IF(SalesData[[#This Row],[Ship Date]]&lt;SalesData[[#This Row],[Order Date]], SalesData[[#This Row],[Ship Date]], SalesData[[#This Row],[Order Date]])</f>
        <v>42040</v>
      </c>
      <c r="F1880" s="8">
        <f>IF(SalesData[[#This Row],[Ship Date]]&lt;SalesData[[#This Row],[Order Date]], SalesData[[#This Row],[Order Date]], SalesData[[#This Row],[Ship Date]])</f>
        <v>43212</v>
      </c>
      <c r="G1880" s="11">
        <f>SalesData[[#This Row],[Shipdate fixed]] - SalesData[[#This Row],[Orderdate fixed]]</f>
        <v>1172</v>
      </c>
      <c r="H1880" s="11">
        <f>YEAR(SalesData[[#This Row],[Orderdate fixed]])</f>
        <v>2015</v>
      </c>
      <c r="I1880" s="11" t="str">
        <f>"Q"&amp;ROUNDUP(MONTH(SalesData[[#This Row],[Orderdate fixed]])/3,0)</f>
        <v>Q1</v>
      </c>
      <c r="J1880" s="8" t="str">
        <f>TEXT(SalesData[[#This Row],[Orderdate fixed]],"mmm")</f>
        <v>Feb</v>
      </c>
      <c r="K1880" t="s">
        <v>38</v>
      </c>
      <c r="L1880" t="s">
        <v>125</v>
      </c>
      <c r="M1880" s="14" t="s">
        <v>126</v>
      </c>
      <c r="N1880" t="s">
        <v>25</v>
      </c>
      <c r="O1880" t="s">
        <v>26</v>
      </c>
      <c r="P1880" t="s">
        <v>127</v>
      </c>
      <c r="Q1880" t="s">
        <v>128</v>
      </c>
      <c r="R1880" s="5">
        <v>38109</v>
      </c>
      <c r="S1880" t="s">
        <v>29</v>
      </c>
      <c r="T1880" t="s">
        <v>129</v>
      </c>
      <c r="U1880" t="s">
        <v>31</v>
      </c>
      <c r="V1880" t="s">
        <v>35</v>
      </c>
      <c r="W1880" t="s">
        <v>130</v>
      </c>
      <c r="X1880" s="9">
        <v>831.93600000000004</v>
      </c>
      <c r="Y1880">
        <v>8</v>
      </c>
      <c r="Z1880" s="12">
        <v>0.2</v>
      </c>
      <c r="AA1880" s="9">
        <v>-114.3912</v>
      </c>
      <c r="AB1880" t="str">
        <f>IF(AND(SalesData[[#This Row],[Profit]]=0,SalesData[[#This Row],[Sales]]&gt;0),"Zero-Profit Order","OK")</f>
        <v>OK</v>
      </c>
      <c r="AC1880" s="9">
        <f>IFERROR(SalesData[[#This Row],[Profit]]/SalesData[[#This Row],[Sales]],0)</f>
        <v>-0.13749999999999998</v>
      </c>
      <c r="AE1880"/>
    </row>
    <row r="1881" spans="1:31" x14ac:dyDescent="0.25">
      <c r="A1881">
        <v>1083</v>
      </c>
      <c r="B1881" t="s">
        <v>1011</v>
      </c>
      <c r="C1881" s="2">
        <v>41985</v>
      </c>
      <c r="D1881" s="13">
        <v>42493</v>
      </c>
      <c r="E1881" s="8">
        <f>IF(SalesData[[#This Row],[Ship Date]]&lt;SalesData[[#This Row],[Order Date]], SalesData[[#This Row],[Ship Date]], SalesData[[#This Row],[Order Date]])</f>
        <v>41985</v>
      </c>
      <c r="F1881" s="8">
        <f>IF(SalesData[[#This Row],[Ship Date]]&lt;SalesData[[#This Row],[Order Date]], SalesData[[#This Row],[Order Date]], SalesData[[#This Row],[Ship Date]])</f>
        <v>42493</v>
      </c>
      <c r="G1881" s="11">
        <f>SalesData[[#This Row],[Shipdate fixed]] - SalesData[[#This Row],[Orderdate fixed]]</f>
        <v>508</v>
      </c>
      <c r="H1881" s="11">
        <f>YEAR(SalesData[[#This Row],[Orderdate fixed]])</f>
        <v>2014</v>
      </c>
      <c r="I1881" s="11" t="str">
        <f>"Q"&amp;ROUNDUP(MONTH(SalesData[[#This Row],[Orderdate fixed]])/3,0)</f>
        <v>Q4</v>
      </c>
      <c r="J1881" s="8" t="str">
        <f>TEXT(SalesData[[#This Row],[Orderdate fixed]],"mmm")</f>
        <v>Dec</v>
      </c>
      <c r="K1881" t="s">
        <v>38</v>
      </c>
      <c r="L1881" t="s">
        <v>1012</v>
      </c>
      <c r="M1881" s="14" t="s">
        <v>1013</v>
      </c>
      <c r="N1881" t="s">
        <v>25</v>
      </c>
      <c r="O1881" t="s">
        <v>26</v>
      </c>
      <c r="P1881" t="s">
        <v>1014</v>
      </c>
      <c r="Q1881" t="s">
        <v>109</v>
      </c>
      <c r="R1881" s="5">
        <v>10701</v>
      </c>
      <c r="S1881" t="s">
        <v>62</v>
      </c>
      <c r="T1881" t="s">
        <v>765</v>
      </c>
      <c r="U1881" t="s">
        <v>31</v>
      </c>
      <c r="V1881" t="s">
        <v>44</v>
      </c>
      <c r="W1881" t="s">
        <v>766</v>
      </c>
      <c r="X1881" s="9">
        <v>836.59199999999998</v>
      </c>
      <c r="Y1881">
        <v>8</v>
      </c>
      <c r="Z1881" s="12">
        <v>0.4</v>
      </c>
      <c r="AA1881" s="9">
        <v>-264.92079999999999</v>
      </c>
      <c r="AB1881" t="str">
        <f>IF(AND(SalesData[[#This Row],[Profit]]=0,SalesData[[#This Row],[Sales]]&gt;0),"Zero-Profit Order","OK")</f>
        <v>OK</v>
      </c>
      <c r="AC1881" s="9">
        <f>IFERROR(SalesData[[#This Row],[Profit]]/SalesData[[#This Row],[Sales]],0)</f>
        <v>-0.31666666666666665</v>
      </c>
      <c r="AE1881"/>
    </row>
    <row r="1882" spans="1:31" x14ac:dyDescent="0.25">
      <c r="A1882">
        <v>8026</v>
      </c>
      <c r="B1882" t="s">
        <v>3891</v>
      </c>
      <c r="C1882" s="2">
        <v>41965</v>
      </c>
      <c r="D1882" s="13">
        <v>42262</v>
      </c>
      <c r="E1882" s="8">
        <f>IF(SalesData[[#This Row],[Ship Date]]&lt;SalesData[[#This Row],[Order Date]], SalesData[[#This Row],[Ship Date]], SalesData[[#This Row],[Order Date]])</f>
        <v>41965</v>
      </c>
      <c r="F1882" s="8">
        <f>IF(SalesData[[#This Row],[Ship Date]]&lt;SalesData[[#This Row],[Order Date]], SalesData[[#This Row],[Order Date]], SalesData[[#This Row],[Ship Date]])</f>
        <v>42262</v>
      </c>
      <c r="G1882" s="11">
        <f>SalesData[[#This Row],[Shipdate fixed]] - SalesData[[#This Row],[Orderdate fixed]]</f>
        <v>297</v>
      </c>
      <c r="H1882" s="11">
        <f>YEAR(SalesData[[#This Row],[Orderdate fixed]])</f>
        <v>2014</v>
      </c>
      <c r="I1882" s="11" t="str">
        <f>"Q"&amp;ROUNDUP(MONTH(SalesData[[#This Row],[Orderdate fixed]])/3,0)</f>
        <v>Q4</v>
      </c>
      <c r="J1882" s="8" t="str">
        <f>TEXT(SalesData[[#This Row],[Orderdate fixed]],"mmm")</f>
        <v>Nov</v>
      </c>
      <c r="K1882" t="s">
        <v>22</v>
      </c>
      <c r="L1882" t="s">
        <v>3135</v>
      </c>
      <c r="M1882" s="14" t="s">
        <v>3136</v>
      </c>
      <c r="N1882" t="s">
        <v>81</v>
      </c>
      <c r="O1882" t="s">
        <v>26</v>
      </c>
      <c r="P1882" t="s">
        <v>158</v>
      </c>
      <c r="Q1882" t="s">
        <v>109</v>
      </c>
      <c r="R1882" s="5">
        <v>10035</v>
      </c>
      <c r="S1882" t="s">
        <v>62</v>
      </c>
      <c r="T1882" t="s">
        <v>3598</v>
      </c>
      <c r="U1882" t="s">
        <v>31</v>
      </c>
      <c r="V1882" t="s">
        <v>53</v>
      </c>
      <c r="W1882" t="s">
        <v>3599</v>
      </c>
      <c r="X1882" s="9">
        <v>210.68</v>
      </c>
      <c r="Y1882">
        <v>2</v>
      </c>
      <c r="Z1882" s="12">
        <v>0</v>
      </c>
      <c r="AA1882" s="9">
        <v>50.563200000000002</v>
      </c>
      <c r="AB1882" t="str">
        <f>IF(AND(SalesData[[#This Row],[Profit]]=0,SalesData[[#This Row],[Sales]]&gt;0),"Zero-Profit Order","OK")</f>
        <v>OK</v>
      </c>
      <c r="AC1882" s="9">
        <f>IFERROR(SalesData[[#This Row],[Profit]]/SalesData[[#This Row],[Sales]],0)</f>
        <v>0.24</v>
      </c>
      <c r="AE1882"/>
    </row>
    <row r="1883" spans="1:31" x14ac:dyDescent="0.25">
      <c r="A1883">
        <v>9908</v>
      </c>
      <c r="B1883" t="s">
        <v>4368</v>
      </c>
      <c r="C1883" s="2">
        <v>43604</v>
      </c>
      <c r="D1883" s="13">
        <v>42262</v>
      </c>
      <c r="E1883" s="8">
        <f>IF(SalesData[[#This Row],[Ship Date]]&lt;SalesData[[#This Row],[Order Date]], SalesData[[#This Row],[Ship Date]], SalesData[[#This Row],[Order Date]])</f>
        <v>42262</v>
      </c>
      <c r="F1883" s="8">
        <f>IF(SalesData[[#This Row],[Ship Date]]&lt;SalesData[[#This Row],[Order Date]], SalesData[[#This Row],[Order Date]], SalesData[[#This Row],[Ship Date]])</f>
        <v>43604</v>
      </c>
      <c r="G1883" s="11">
        <f>SalesData[[#This Row],[Shipdate fixed]] - SalesData[[#This Row],[Orderdate fixed]]</f>
        <v>1342</v>
      </c>
      <c r="H1883" s="11">
        <f>YEAR(SalesData[[#This Row],[Orderdate fixed]])</f>
        <v>2015</v>
      </c>
      <c r="I1883" s="11" t="str">
        <f>"Q"&amp;ROUNDUP(MONTH(SalesData[[#This Row],[Orderdate fixed]])/3,0)</f>
        <v>Q3</v>
      </c>
      <c r="J1883" s="8" t="str">
        <f>TEXT(SalesData[[#This Row],[Orderdate fixed]],"mmm")</f>
        <v>Sep</v>
      </c>
      <c r="K1883" t="s">
        <v>78</v>
      </c>
      <c r="L1883" t="s">
        <v>1927</v>
      </c>
      <c r="M1883" s="14" t="s">
        <v>1928</v>
      </c>
      <c r="N1883" t="s">
        <v>81</v>
      </c>
      <c r="O1883" t="s">
        <v>26</v>
      </c>
      <c r="P1883" t="s">
        <v>3028</v>
      </c>
      <c r="Q1883" t="s">
        <v>50</v>
      </c>
      <c r="R1883" s="5">
        <v>92804</v>
      </c>
      <c r="S1883" t="s">
        <v>51</v>
      </c>
      <c r="T1883" t="s">
        <v>1566</v>
      </c>
      <c r="U1883" t="s">
        <v>31</v>
      </c>
      <c r="V1883" t="s">
        <v>35</v>
      </c>
      <c r="W1883" t="s">
        <v>1567</v>
      </c>
      <c r="X1883" s="9">
        <v>717.72</v>
      </c>
      <c r="Y1883">
        <v>3</v>
      </c>
      <c r="Z1883" s="12">
        <v>0.2</v>
      </c>
      <c r="AA1883" s="9">
        <v>71.772000000000006</v>
      </c>
      <c r="AB1883" t="str">
        <f>IF(AND(SalesData[[#This Row],[Profit]]=0,SalesData[[#This Row],[Sales]]&gt;0),"Zero-Profit Order","OK")</f>
        <v>OK</v>
      </c>
      <c r="AC1883" s="9">
        <f>IFERROR(SalesData[[#This Row],[Profit]]/SalesData[[#This Row],[Sales]],0)</f>
        <v>0.1</v>
      </c>
      <c r="AE1883"/>
    </row>
    <row r="1884" spans="1:31" x14ac:dyDescent="0.25">
      <c r="A1884">
        <v>1510</v>
      </c>
      <c r="B1884" t="s">
        <v>1311</v>
      </c>
      <c r="C1884" s="2">
        <v>42472</v>
      </c>
      <c r="D1884" s="13">
        <v>42993</v>
      </c>
      <c r="E1884" s="8">
        <f>IF(SalesData[[#This Row],[Ship Date]]&lt;SalesData[[#This Row],[Order Date]], SalesData[[#This Row],[Ship Date]], SalesData[[#This Row],[Order Date]])</f>
        <v>42472</v>
      </c>
      <c r="F1884" s="8">
        <f>IF(SalesData[[#This Row],[Ship Date]]&lt;SalesData[[#This Row],[Order Date]], SalesData[[#This Row],[Order Date]], SalesData[[#This Row],[Ship Date]])</f>
        <v>42993</v>
      </c>
      <c r="G1884" s="11">
        <f>SalesData[[#This Row],[Shipdate fixed]] - SalesData[[#This Row],[Orderdate fixed]]</f>
        <v>521</v>
      </c>
      <c r="H1884" s="11">
        <f>YEAR(SalesData[[#This Row],[Orderdate fixed]])</f>
        <v>2016</v>
      </c>
      <c r="I1884" s="11" t="str">
        <f>"Q"&amp;ROUNDUP(MONTH(SalesData[[#This Row],[Orderdate fixed]])/3,0)</f>
        <v>Q2</v>
      </c>
      <c r="J1884" s="8" t="str">
        <f>TEXT(SalesData[[#This Row],[Orderdate fixed]],"mmm")</f>
        <v>Apr</v>
      </c>
      <c r="K1884" t="s">
        <v>78</v>
      </c>
      <c r="L1884" t="s">
        <v>1312</v>
      </c>
      <c r="M1884" s="14" t="s">
        <v>1313</v>
      </c>
      <c r="N1884" t="s">
        <v>25</v>
      </c>
      <c r="O1884" t="s">
        <v>26</v>
      </c>
      <c r="P1884" t="s">
        <v>49</v>
      </c>
      <c r="Q1884" t="s">
        <v>50</v>
      </c>
      <c r="R1884" s="5">
        <v>90036</v>
      </c>
      <c r="S1884" t="s">
        <v>51</v>
      </c>
      <c r="T1884" t="s">
        <v>1292</v>
      </c>
      <c r="U1884" t="s">
        <v>31</v>
      </c>
      <c r="V1884" t="s">
        <v>53</v>
      </c>
      <c r="W1884" t="s">
        <v>1293</v>
      </c>
      <c r="X1884" s="9">
        <v>8.36</v>
      </c>
      <c r="Y1884">
        <v>2</v>
      </c>
      <c r="Z1884" s="12">
        <v>0</v>
      </c>
      <c r="AA1884" s="9">
        <v>3.0095999999999998</v>
      </c>
      <c r="AB1884" t="str">
        <f>IF(AND(SalesData[[#This Row],[Profit]]=0,SalesData[[#This Row],[Sales]]&gt;0),"Zero-Profit Order","OK")</f>
        <v>OK</v>
      </c>
      <c r="AC1884" s="9">
        <f>IFERROR(SalesData[[#This Row],[Profit]]/SalesData[[#This Row],[Sales]],0)</f>
        <v>0.36</v>
      </c>
      <c r="AE1884"/>
    </row>
    <row r="1885" spans="1:31" x14ac:dyDescent="0.25">
      <c r="A1885">
        <v>4435</v>
      </c>
      <c r="B1885" t="s">
        <v>2799</v>
      </c>
      <c r="C1885" s="2">
        <v>42041</v>
      </c>
      <c r="D1885" s="13">
        <v>42593</v>
      </c>
      <c r="E1885" s="8">
        <f>IF(SalesData[[#This Row],[Ship Date]]&lt;SalesData[[#This Row],[Order Date]], SalesData[[#This Row],[Ship Date]], SalesData[[#This Row],[Order Date]])</f>
        <v>42041</v>
      </c>
      <c r="F1885" s="8">
        <f>IF(SalesData[[#This Row],[Ship Date]]&lt;SalesData[[#This Row],[Order Date]], SalesData[[#This Row],[Order Date]], SalesData[[#This Row],[Ship Date]])</f>
        <v>42593</v>
      </c>
      <c r="G1885" s="11">
        <f>SalesData[[#This Row],[Shipdate fixed]] - SalesData[[#This Row],[Orderdate fixed]]</f>
        <v>552</v>
      </c>
      <c r="H1885" s="11">
        <f>YEAR(SalesData[[#This Row],[Orderdate fixed]])</f>
        <v>2015</v>
      </c>
      <c r="I1885" s="11" t="str">
        <f>"Q"&amp;ROUNDUP(MONTH(SalesData[[#This Row],[Orderdate fixed]])/3,0)</f>
        <v>Q1</v>
      </c>
      <c r="J1885" s="8" t="str">
        <f>TEXT(SalesData[[#This Row],[Orderdate fixed]],"mmm")</f>
        <v>Feb</v>
      </c>
      <c r="K1885" t="s">
        <v>22</v>
      </c>
      <c r="L1885" t="s">
        <v>1046</v>
      </c>
      <c r="M1885" s="14" t="s">
        <v>1047</v>
      </c>
      <c r="N1885" t="s">
        <v>25</v>
      </c>
      <c r="O1885" t="s">
        <v>26</v>
      </c>
      <c r="P1885" t="s">
        <v>27</v>
      </c>
      <c r="Q1885" t="s">
        <v>28</v>
      </c>
      <c r="R1885" s="5">
        <v>42420</v>
      </c>
      <c r="S1885" t="s">
        <v>29</v>
      </c>
      <c r="T1885" t="s">
        <v>2800</v>
      </c>
      <c r="U1885" t="s">
        <v>31</v>
      </c>
      <c r="V1885" t="s">
        <v>44</v>
      </c>
      <c r="W1885" t="s">
        <v>2801</v>
      </c>
      <c r="X1885" s="9">
        <v>842.94</v>
      </c>
      <c r="Y1885">
        <v>3</v>
      </c>
      <c r="Z1885" s="12">
        <v>0</v>
      </c>
      <c r="AA1885" s="9">
        <v>160.15860000000001</v>
      </c>
      <c r="AB1885" t="str">
        <f>IF(AND(SalesData[[#This Row],[Profit]]=0,SalesData[[#This Row],[Sales]]&gt;0),"Zero-Profit Order","OK")</f>
        <v>OK</v>
      </c>
      <c r="AC1885" s="9">
        <f>IFERROR(SalesData[[#This Row],[Profit]]/SalesData[[#This Row],[Sales]],0)</f>
        <v>0.19</v>
      </c>
      <c r="AE1885"/>
    </row>
    <row r="1886" spans="1:31" x14ac:dyDescent="0.25">
      <c r="A1886">
        <v>4662</v>
      </c>
      <c r="B1886" t="s">
        <v>2897</v>
      </c>
      <c r="C1886" s="2">
        <v>41839</v>
      </c>
      <c r="D1886" s="13">
        <v>42190</v>
      </c>
      <c r="E1886" s="8">
        <f>IF(SalesData[[#This Row],[Ship Date]]&lt;SalesData[[#This Row],[Order Date]], SalesData[[#This Row],[Ship Date]], SalesData[[#This Row],[Order Date]])</f>
        <v>41839</v>
      </c>
      <c r="F1886" s="8">
        <f>IF(SalesData[[#This Row],[Ship Date]]&lt;SalesData[[#This Row],[Order Date]], SalesData[[#This Row],[Order Date]], SalesData[[#This Row],[Ship Date]])</f>
        <v>42190</v>
      </c>
      <c r="G1886" s="11">
        <f>SalesData[[#This Row],[Shipdate fixed]] - SalesData[[#This Row],[Orderdate fixed]]</f>
        <v>351</v>
      </c>
      <c r="H1886" s="11">
        <f>YEAR(SalesData[[#This Row],[Orderdate fixed]])</f>
        <v>2014</v>
      </c>
      <c r="I1886" s="11" t="str">
        <f>"Q"&amp;ROUNDUP(MONTH(SalesData[[#This Row],[Orderdate fixed]])/3,0)</f>
        <v>Q3</v>
      </c>
      <c r="J1886" s="8" t="str">
        <f>TEXT(SalesData[[#This Row],[Orderdate fixed]],"mmm")</f>
        <v>Jul</v>
      </c>
      <c r="K1886" t="s">
        <v>38</v>
      </c>
      <c r="L1886" t="s">
        <v>2898</v>
      </c>
      <c r="M1886" s="14" t="s">
        <v>2899</v>
      </c>
      <c r="N1886" t="s">
        <v>25</v>
      </c>
      <c r="O1886" t="s">
        <v>26</v>
      </c>
      <c r="P1886" t="s">
        <v>60</v>
      </c>
      <c r="Q1886" t="s">
        <v>61</v>
      </c>
      <c r="R1886" s="5">
        <v>19140</v>
      </c>
      <c r="S1886" t="s">
        <v>62</v>
      </c>
      <c r="T1886" t="s">
        <v>311</v>
      </c>
      <c r="U1886" t="s">
        <v>31</v>
      </c>
      <c r="V1886" t="s">
        <v>35</v>
      </c>
      <c r="W1886" t="s">
        <v>312</v>
      </c>
      <c r="X1886" s="9">
        <v>844.11599999999999</v>
      </c>
      <c r="Y1886">
        <v>6</v>
      </c>
      <c r="Z1886" s="12">
        <v>0.3</v>
      </c>
      <c r="AA1886" s="9">
        <v>-36.176400000000001</v>
      </c>
      <c r="AB1886" t="str">
        <f>IF(AND(SalesData[[#This Row],[Profit]]=0,SalesData[[#This Row],[Sales]]&gt;0),"Zero-Profit Order","OK")</f>
        <v>OK</v>
      </c>
      <c r="AC1886" s="9">
        <f>IFERROR(SalesData[[#This Row],[Profit]]/SalesData[[#This Row],[Sales]],0)</f>
        <v>-4.2857142857142858E-2</v>
      </c>
      <c r="AE1886"/>
    </row>
    <row r="1887" spans="1:31" x14ac:dyDescent="0.25">
      <c r="A1887">
        <v>3552</v>
      </c>
      <c r="B1887" t="s">
        <v>2472</v>
      </c>
      <c r="C1887" s="2">
        <v>43133</v>
      </c>
      <c r="D1887" s="13">
        <v>42404</v>
      </c>
      <c r="E1887" s="8">
        <f>IF(SalesData[[#This Row],[Ship Date]]&lt;SalesData[[#This Row],[Order Date]], SalesData[[#This Row],[Ship Date]], SalesData[[#This Row],[Order Date]])</f>
        <v>42404</v>
      </c>
      <c r="F1887" s="8">
        <f>IF(SalesData[[#This Row],[Ship Date]]&lt;SalesData[[#This Row],[Order Date]], SalesData[[#This Row],[Order Date]], SalesData[[#This Row],[Ship Date]])</f>
        <v>43133</v>
      </c>
      <c r="G1887" s="11">
        <f>SalesData[[#This Row],[Shipdate fixed]] - SalesData[[#This Row],[Orderdate fixed]]</f>
        <v>729</v>
      </c>
      <c r="H1887" s="11">
        <f>YEAR(SalesData[[#This Row],[Orderdate fixed]])</f>
        <v>2016</v>
      </c>
      <c r="I1887" s="11" t="str">
        <f>"Q"&amp;ROUNDUP(MONTH(SalesData[[#This Row],[Orderdate fixed]])/3,0)</f>
        <v>Q1</v>
      </c>
      <c r="J1887" s="8" t="str">
        <f>TEXT(SalesData[[#This Row],[Orderdate fixed]],"mmm")</f>
        <v>Feb</v>
      </c>
      <c r="K1887" t="s">
        <v>22</v>
      </c>
      <c r="L1887" t="s">
        <v>1263</v>
      </c>
      <c r="M1887" s="14" t="s">
        <v>1264</v>
      </c>
      <c r="N1887" t="s">
        <v>90</v>
      </c>
      <c r="O1887" t="s">
        <v>26</v>
      </c>
      <c r="P1887" t="s">
        <v>120</v>
      </c>
      <c r="Q1887" t="s">
        <v>121</v>
      </c>
      <c r="R1887" s="5">
        <v>60653</v>
      </c>
      <c r="S1887" t="s">
        <v>84</v>
      </c>
      <c r="T1887" t="s">
        <v>311</v>
      </c>
      <c r="U1887" t="s">
        <v>31</v>
      </c>
      <c r="V1887" t="s">
        <v>35</v>
      </c>
      <c r="W1887" t="s">
        <v>312</v>
      </c>
      <c r="X1887" s="9">
        <v>844.11599999999999</v>
      </c>
      <c r="Y1887">
        <v>6</v>
      </c>
      <c r="Z1887" s="12">
        <v>0.3</v>
      </c>
      <c r="AA1887" s="9">
        <v>-36.176400000000001</v>
      </c>
      <c r="AB1887" t="str">
        <f>IF(AND(SalesData[[#This Row],[Profit]]=0,SalesData[[#This Row],[Sales]]&gt;0),"Zero-Profit Order","OK")</f>
        <v>OK</v>
      </c>
      <c r="AC1887" s="9">
        <f>IFERROR(SalesData[[#This Row],[Profit]]/SalesData[[#This Row],[Sales]],0)</f>
        <v>-4.2857142857142858E-2</v>
      </c>
      <c r="AE1887"/>
    </row>
    <row r="1888" spans="1:31" x14ac:dyDescent="0.25">
      <c r="A1888">
        <v>6812</v>
      </c>
      <c r="B1888" t="s">
        <v>3560</v>
      </c>
      <c r="C1888" s="2">
        <v>43617</v>
      </c>
      <c r="D1888" s="13">
        <v>42993</v>
      </c>
      <c r="E1888" s="8">
        <f>IF(SalesData[[#This Row],[Ship Date]]&lt;SalesData[[#This Row],[Order Date]], SalesData[[#This Row],[Ship Date]], SalesData[[#This Row],[Order Date]])</f>
        <v>42993</v>
      </c>
      <c r="F1888" s="8">
        <f>IF(SalesData[[#This Row],[Ship Date]]&lt;SalesData[[#This Row],[Order Date]], SalesData[[#This Row],[Order Date]], SalesData[[#This Row],[Ship Date]])</f>
        <v>43617</v>
      </c>
      <c r="G1888" s="11">
        <f>SalesData[[#This Row],[Shipdate fixed]] - SalesData[[#This Row],[Orderdate fixed]]</f>
        <v>624</v>
      </c>
      <c r="H1888" s="11">
        <f>YEAR(SalesData[[#This Row],[Orderdate fixed]])</f>
        <v>2017</v>
      </c>
      <c r="I1888" s="11" t="str">
        <f>"Q"&amp;ROUNDUP(MONTH(SalesData[[#This Row],[Orderdate fixed]])/3,0)</f>
        <v>Q3</v>
      </c>
      <c r="J1888" s="8" t="str">
        <f>TEXT(SalesData[[#This Row],[Orderdate fixed]],"mmm")</f>
        <v>Sep</v>
      </c>
      <c r="K1888" t="s">
        <v>78</v>
      </c>
      <c r="L1888" t="s">
        <v>3561</v>
      </c>
      <c r="M1888" s="14" t="s">
        <v>3562</v>
      </c>
      <c r="N1888" t="s">
        <v>25</v>
      </c>
      <c r="O1888" t="s">
        <v>26</v>
      </c>
      <c r="P1888" t="s">
        <v>60</v>
      </c>
      <c r="Q1888" t="s">
        <v>61</v>
      </c>
      <c r="R1888" s="5">
        <v>19140</v>
      </c>
      <c r="S1888" t="s">
        <v>62</v>
      </c>
      <c r="T1888" t="s">
        <v>476</v>
      </c>
      <c r="U1888" t="s">
        <v>31</v>
      </c>
      <c r="V1888" t="s">
        <v>35</v>
      </c>
      <c r="W1888" t="s">
        <v>477</v>
      </c>
      <c r="X1888" s="9">
        <v>113.372</v>
      </c>
      <c r="Y1888">
        <v>2</v>
      </c>
      <c r="Z1888" s="12">
        <v>0.3</v>
      </c>
      <c r="AA1888" s="9">
        <v>-29.152799999999999</v>
      </c>
      <c r="AB1888" t="str">
        <f>IF(AND(SalesData[[#This Row],[Profit]]=0,SalesData[[#This Row],[Sales]]&gt;0),"Zero-Profit Order","OK")</f>
        <v>OK</v>
      </c>
      <c r="AC1888" s="9">
        <f>IFERROR(SalesData[[#This Row],[Profit]]/SalesData[[#This Row],[Sales]],0)</f>
        <v>-0.25714285714285712</v>
      </c>
      <c r="AE1888"/>
    </row>
    <row r="1889" spans="1:31" x14ac:dyDescent="0.25">
      <c r="A1889">
        <v>6814</v>
      </c>
      <c r="B1889" t="s">
        <v>3560</v>
      </c>
      <c r="C1889" s="2">
        <v>43618</v>
      </c>
      <c r="D1889" s="13">
        <v>42993</v>
      </c>
      <c r="E1889" s="8">
        <f>IF(SalesData[[#This Row],[Ship Date]]&lt;SalesData[[#This Row],[Order Date]], SalesData[[#This Row],[Ship Date]], SalesData[[#This Row],[Order Date]])</f>
        <v>42993</v>
      </c>
      <c r="F1889" s="8">
        <f>IF(SalesData[[#This Row],[Ship Date]]&lt;SalesData[[#This Row],[Order Date]], SalesData[[#This Row],[Order Date]], SalesData[[#This Row],[Ship Date]])</f>
        <v>43618</v>
      </c>
      <c r="G1889" s="11">
        <f>SalesData[[#This Row],[Shipdate fixed]] - SalesData[[#This Row],[Orderdate fixed]]</f>
        <v>625</v>
      </c>
      <c r="H1889" s="11">
        <f>YEAR(SalesData[[#This Row],[Orderdate fixed]])</f>
        <v>2017</v>
      </c>
      <c r="I1889" s="11" t="str">
        <f>"Q"&amp;ROUNDUP(MONTH(SalesData[[#This Row],[Orderdate fixed]])/3,0)</f>
        <v>Q3</v>
      </c>
      <c r="J1889" s="8" t="str">
        <f>TEXT(SalesData[[#This Row],[Orderdate fixed]],"mmm")</f>
        <v>Sep</v>
      </c>
      <c r="K1889" t="s">
        <v>78</v>
      </c>
      <c r="L1889" t="s">
        <v>3561</v>
      </c>
      <c r="M1889" s="14" t="s">
        <v>3562</v>
      </c>
      <c r="N1889" t="s">
        <v>25</v>
      </c>
      <c r="O1889" t="s">
        <v>26</v>
      </c>
      <c r="P1889" t="s">
        <v>60</v>
      </c>
      <c r="Q1889" t="s">
        <v>61</v>
      </c>
      <c r="R1889" s="5">
        <v>19140</v>
      </c>
      <c r="S1889" t="s">
        <v>62</v>
      </c>
      <c r="T1889" t="s">
        <v>3563</v>
      </c>
      <c r="U1889" t="s">
        <v>31</v>
      </c>
      <c r="V1889" t="s">
        <v>53</v>
      </c>
      <c r="W1889" t="s">
        <v>3564</v>
      </c>
      <c r="X1889" s="9">
        <v>127.93600000000001</v>
      </c>
      <c r="Y1889">
        <v>8</v>
      </c>
      <c r="Z1889" s="12">
        <v>0.2</v>
      </c>
      <c r="AA1889" s="9">
        <v>4.7976000000000001</v>
      </c>
      <c r="AB1889" t="str">
        <f>IF(AND(SalesData[[#This Row],[Profit]]=0,SalesData[[#This Row],[Sales]]&gt;0),"Zero-Profit Order","OK")</f>
        <v>OK</v>
      </c>
      <c r="AC1889" s="9">
        <f>IFERROR(SalesData[[#This Row],[Profit]]/SalesData[[#This Row],[Sales]],0)</f>
        <v>3.7499999999999999E-2</v>
      </c>
      <c r="AE1889"/>
    </row>
    <row r="1890" spans="1:31" x14ac:dyDescent="0.25">
      <c r="A1890">
        <v>6312</v>
      </c>
      <c r="B1890" t="s">
        <v>3425</v>
      </c>
      <c r="C1890" s="2">
        <v>41779</v>
      </c>
      <c r="D1890" s="13">
        <v>41898</v>
      </c>
      <c r="E1890" s="8">
        <f>IF(SalesData[[#This Row],[Ship Date]]&lt;SalesData[[#This Row],[Order Date]], SalesData[[#This Row],[Ship Date]], SalesData[[#This Row],[Order Date]])</f>
        <v>41779</v>
      </c>
      <c r="F1890" s="8">
        <f>IF(SalesData[[#This Row],[Ship Date]]&lt;SalesData[[#This Row],[Order Date]], SalesData[[#This Row],[Order Date]], SalesData[[#This Row],[Ship Date]])</f>
        <v>41898</v>
      </c>
      <c r="G1890" s="11">
        <f>SalesData[[#This Row],[Shipdate fixed]] - SalesData[[#This Row],[Orderdate fixed]]</f>
        <v>119</v>
      </c>
      <c r="H1890" s="11">
        <f>YEAR(SalesData[[#This Row],[Orderdate fixed]])</f>
        <v>2014</v>
      </c>
      <c r="I1890" s="11" t="str">
        <f>"Q"&amp;ROUNDUP(MONTH(SalesData[[#This Row],[Orderdate fixed]])/3,0)</f>
        <v>Q2</v>
      </c>
      <c r="J1890" s="8" t="str">
        <f>TEXT(SalesData[[#This Row],[Orderdate fixed]],"mmm")</f>
        <v>May</v>
      </c>
      <c r="K1890" t="s">
        <v>38</v>
      </c>
      <c r="L1890" t="s">
        <v>3426</v>
      </c>
      <c r="M1890" s="14" t="s">
        <v>3427</v>
      </c>
      <c r="N1890" t="s">
        <v>25</v>
      </c>
      <c r="O1890" t="s">
        <v>26</v>
      </c>
      <c r="P1890" t="s">
        <v>3428</v>
      </c>
      <c r="Q1890" t="s">
        <v>50</v>
      </c>
      <c r="R1890" s="5">
        <v>93030</v>
      </c>
      <c r="S1890" t="s">
        <v>51</v>
      </c>
      <c r="T1890" t="s">
        <v>166</v>
      </c>
      <c r="U1890" t="s">
        <v>31</v>
      </c>
      <c r="V1890" t="s">
        <v>53</v>
      </c>
      <c r="W1890" t="s">
        <v>167</v>
      </c>
      <c r="X1890" s="9">
        <v>127.95</v>
      </c>
      <c r="Y1890">
        <v>3</v>
      </c>
      <c r="Z1890" s="12">
        <v>0</v>
      </c>
      <c r="AA1890" s="9">
        <v>21.7515</v>
      </c>
      <c r="AB1890" t="str">
        <f>IF(AND(SalesData[[#This Row],[Profit]]=0,SalesData[[#This Row],[Sales]]&gt;0),"Zero-Profit Order","OK")</f>
        <v>OK</v>
      </c>
      <c r="AC1890" s="9">
        <f>IFERROR(SalesData[[#This Row],[Profit]]/SalesData[[#This Row],[Sales]],0)</f>
        <v>0.16999999999999998</v>
      </c>
      <c r="AE1890"/>
    </row>
    <row r="1891" spans="1:31" x14ac:dyDescent="0.25">
      <c r="A1891">
        <v>7526</v>
      </c>
      <c r="B1891" t="s">
        <v>3755</v>
      </c>
      <c r="C1891" s="2">
        <v>41762</v>
      </c>
      <c r="D1891" s="13">
        <v>41898</v>
      </c>
      <c r="E1891" s="8">
        <f>IF(SalesData[[#This Row],[Ship Date]]&lt;SalesData[[#This Row],[Order Date]], SalesData[[#This Row],[Ship Date]], SalesData[[#This Row],[Order Date]])</f>
        <v>41762</v>
      </c>
      <c r="F1891" s="8">
        <f>IF(SalesData[[#This Row],[Ship Date]]&lt;SalesData[[#This Row],[Order Date]], SalesData[[#This Row],[Order Date]], SalesData[[#This Row],[Ship Date]])</f>
        <v>41898</v>
      </c>
      <c r="G1891" s="11">
        <f>SalesData[[#This Row],[Shipdate fixed]] - SalesData[[#This Row],[Orderdate fixed]]</f>
        <v>136</v>
      </c>
      <c r="H1891" s="11">
        <f>YEAR(SalesData[[#This Row],[Orderdate fixed]])</f>
        <v>2014</v>
      </c>
      <c r="I1891" s="11" t="str">
        <f>"Q"&amp;ROUNDUP(MONTH(SalesData[[#This Row],[Orderdate fixed]])/3,0)</f>
        <v>Q2</v>
      </c>
      <c r="J1891" s="8" t="str">
        <f>TEXT(SalesData[[#This Row],[Orderdate fixed]],"mmm")</f>
        <v>May</v>
      </c>
      <c r="K1891" t="s">
        <v>38</v>
      </c>
      <c r="L1891" t="s">
        <v>2207</v>
      </c>
      <c r="M1891" s="14" t="s">
        <v>2208</v>
      </c>
      <c r="N1891" t="s">
        <v>25</v>
      </c>
      <c r="O1891" t="s">
        <v>26</v>
      </c>
      <c r="P1891" t="s">
        <v>2240</v>
      </c>
      <c r="Q1891" t="s">
        <v>1498</v>
      </c>
      <c r="R1891" s="5">
        <v>97030</v>
      </c>
      <c r="S1891" t="s">
        <v>51</v>
      </c>
      <c r="T1891" t="s">
        <v>1076</v>
      </c>
      <c r="U1891" t="s">
        <v>31</v>
      </c>
      <c r="V1891" t="s">
        <v>35</v>
      </c>
      <c r="W1891" t="s">
        <v>1077</v>
      </c>
      <c r="X1891" s="9">
        <v>1487.04</v>
      </c>
      <c r="Y1891">
        <v>5</v>
      </c>
      <c r="Z1891" s="12">
        <v>0.2</v>
      </c>
      <c r="AA1891" s="9">
        <v>148.70400000000001</v>
      </c>
      <c r="AB1891" t="str">
        <f>IF(AND(SalesData[[#This Row],[Profit]]=0,SalesData[[#This Row],[Sales]]&gt;0),"Zero-Profit Order","OK")</f>
        <v>OK</v>
      </c>
      <c r="AC1891" s="9">
        <f>IFERROR(SalesData[[#This Row],[Profit]]/SalesData[[#This Row],[Sales]],0)</f>
        <v>0.1</v>
      </c>
      <c r="AE1891"/>
    </row>
    <row r="1892" spans="1:31" x14ac:dyDescent="0.25">
      <c r="A1892">
        <v>7491</v>
      </c>
      <c r="B1892" t="s">
        <v>3745</v>
      </c>
      <c r="C1892" s="2">
        <v>41947</v>
      </c>
      <c r="D1892" s="13">
        <v>42263</v>
      </c>
      <c r="E1892" s="8">
        <f>IF(SalesData[[#This Row],[Ship Date]]&lt;SalesData[[#This Row],[Order Date]], SalesData[[#This Row],[Ship Date]], SalesData[[#This Row],[Order Date]])</f>
        <v>41947</v>
      </c>
      <c r="F1892" s="8">
        <f>IF(SalesData[[#This Row],[Ship Date]]&lt;SalesData[[#This Row],[Order Date]], SalesData[[#This Row],[Order Date]], SalesData[[#This Row],[Ship Date]])</f>
        <v>42263</v>
      </c>
      <c r="G1892" s="11">
        <f>SalesData[[#This Row],[Shipdate fixed]] - SalesData[[#This Row],[Orderdate fixed]]</f>
        <v>316</v>
      </c>
      <c r="H1892" s="11">
        <f>YEAR(SalesData[[#This Row],[Orderdate fixed]])</f>
        <v>2014</v>
      </c>
      <c r="I1892" s="11" t="str">
        <f>"Q"&amp;ROUNDUP(MONTH(SalesData[[#This Row],[Orderdate fixed]])/3,0)</f>
        <v>Q4</v>
      </c>
      <c r="J1892" s="8" t="str">
        <f>TEXT(SalesData[[#This Row],[Orderdate fixed]],"mmm")</f>
        <v>Nov</v>
      </c>
      <c r="K1892" t="s">
        <v>38</v>
      </c>
      <c r="L1892" t="s">
        <v>1516</v>
      </c>
      <c r="M1892" s="14" t="s">
        <v>1517</v>
      </c>
      <c r="N1892" t="s">
        <v>81</v>
      </c>
      <c r="O1892" t="s">
        <v>26</v>
      </c>
      <c r="P1892" t="s">
        <v>49</v>
      </c>
      <c r="Q1892" t="s">
        <v>50</v>
      </c>
      <c r="R1892" s="5">
        <v>90032</v>
      </c>
      <c r="S1892" t="s">
        <v>51</v>
      </c>
      <c r="T1892" t="s">
        <v>153</v>
      </c>
      <c r="U1892" t="s">
        <v>31</v>
      </c>
      <c r="V1892" t="s">
        <v>53</v>
      </c>
      <c r="W1892" t="s">
        <v>154</v>
      </c>
      <c r="X1892" s="9">
        <v>106.68</v>
      </c>
      <c r="Y1892">
        <v>6</v>
      </c>
      <c r="Z1892" s="12">
        <v>0</v>
      </c>
      <c r="AA1892" s="9">
        <v>33.070799999999998</v>
      </c>
      <c r="AB1892" t="str">
        <f>IF(AND(SalesData[[#This Row],[Profit]]=0,SalesData[[#This Row],[Sales]]&gt;0),"Zero-Profit Order","OK")</f>
        <v>OK</v>
      </c>
      <c r="AC1892" s="9">
        <f>IFERROR(SalesData[[#This Row],[Profit]]/SalesData[[#This Row],[Sales]],0)</f>
        <v>0.30999999999999994</v>
      </c>
      <c r="AE1892"/>
    </row>
    <row r="1893" spans="1:31" x14ac:dyDescent="0.25">
      <c r="A1893">
        <v>8807</v>
      </c>
      <c r="B1893" t="s">
        <v>4100</v>
      </c>
      <c r="C1893" s="2">
        <v>42209</v>
      </c>
      <c r="D1893" s="13">
        <v>42629</v>
      </c>
      <c r="E1893" s="8">
        <f>IF(SalesData[[#This Row],[Ship Date]]&lt;SalesData[[#This Row],[Order Date]], SalesData[[#This Row],[Ship Date]], SalesData[[#This Row],[Order Date]])</f>
        <v>42209</v>
      </c>
      <c r="F1893" s="8">
        <f>IF(SalesData[[#This Row],[Ship Date]]&lt;SalesData[[#This Row],[Order Date]], SalesData[[#This Row],[Order Date]], SalesData[[#This Row],[Ship Date]])</f>
        <v>42629</v>
      </c>
      <c r="G1893" s="11">
        <f>SalesData[[#This Row],[Shipdate fixed]] - SalesData[[#This Row],[Orderdate fixed]]</f>
        <v>420</v>
      </c>
      <c r="H1893" s="11">
        <f>YEAR(SalesData[[#This Row],[Orderdate fixed]])</f>
        <v>2015</v>
      </c>
      <c r="I1893" s="11" t="str">
        <f>"Q"&amp;ROUNDUP(MONTH(SalesData[[#This Row],[Orderdate fixed]])/3,0)</f>
        <v>Q3</v>
      </c>
      <c r="J1893" s="8" t="str">
        <f>TEXT(SalesData[[#This Row],[Orderdate fixed]],"mmm")</f>
        <v>Jul</v>
      </c>
      <c r="K1893" t="s">
        <v>38</v>
      </c>
      <c r="L1893" t="s">
        <v>1978</v>
      </c>
      <c r="M1893" s="14" t="s">
        <v>1979</v>
      </c>
      <c r="N1893" t="s">
        <v>81</v>
      </c>
      <c r="O1893" t="s">
        <v>26</v>
      </c>
      <c r="P1893" t="s">
        <v>4101</v>
      </c>
      <c r="Q1893" t="s">
        <v>109</v>
      </c>
      <c r="R1893" s="5">
        <v>13501</v>
      </c>
      <c r="S1893" t="s">
        <v>62</v>
      </c>
      <c r="T1893" t="s">
        <v>2946</v>
      </c>
      <c r="U1893" t="s">
        <v>31</v>
      </c>
      <c r="V1893" t="s">
        <v>53</v>
      </c>
      <c r="W1893" t="s">
        <v>2947</v>
      </c>
      <c r="X1893" s="9">
        <v>40.479999999999997</v>
      </c>
      <c r="Y1893">
        <v>2</v>
      </c>
      <c r="Z1893" s="12">
        <v>0</v>
      </c>
      <c r="AA1893" s="9">
        <v>14.572800000000001</v>
      </c>
      <c r="AB1893" t="str">
        <f>IF(AND(SalesData[[#This Row],[Profit]]=0,SalesData[[#This Row],[Sales]]&gt;0),"Zero-Profit Order","OK")</f>
        <v>OK</v>
      </c>
      <c r="AC1893" s="9">
        <f>IFERROR(SalesData[[#This Row],[Profit]]/SalesData[[#This Row],[Sales]],0)</f>
        <v>0.36000000000000004</v>
      </c>
      <c r="AE1893"/>
    </row>
    <row r="1894" spans="1:31" x14ac:dyDescent="0.25">
      <c r="A1894">
        <v>7494</v>
      </c>
      <c r="B1894" t="s">
        <v>3746</v>
      </c>
      <c r="C1894" s="2">
        <v>42455</v>
      </c>
      <c r="D1894" s="13">
        <v>42994</v>
      </c>
      <c r="E1894" s="8">
        <f>IF(SalesData[[#This Row],[Ship Date]]&lt;SalesData[[#This Row],[Order Date]], SalesData[[#This Row],[Ship Date]], SalesData[[#This Row],[Order Date]])</f>
        <v>42455</v>
      </c>
      <c r="F1894" s="8">
        <f>IF(SalesData[[#This Row],[Ship Date]]&lt;SalesData[[#This Row],[Order Date]], SalesData[[#This Row],[Order Date]], SalesData[[#This Row],[Ship Date]])</f>
        <v>42994</v>
      </c>
      <c r="G1894" s="11">
        <f>SalesData[[#This Row],[Shipdate fixed]] - SalesData[[#This Row],[Orderdate fixed]]</f>
        <v>539</v>
      </c>
      <c r="H1894" s="11">
        <f>YEAR(SalesData[[#This Row],[Orderdate fixed]])</f>
        <v>2016</v>
      </c>
      <c r="I1894" s="11" t="str">
        <f>"Q"&amp;ROUNDUP(MONTH(SalesData[[#This Row],[Orderdate fixed]])/3,0)</f>
        <v>Q1</v>
      </c>
      <c r="J1894" s="8" t="str">
        <f>TEXT(SalesData[[#This Row],[Orderdate fixed]],"mmm")</f>
        <v>Mar</v>
      </c>
      <c r="K1894" t="s">
        <v>38</v>
      </c>
      <c r="L1894" t="s">
        <v>3747</v>
      </c>
      <c r="M1894" s="14" t="s">
        <v>3748</v>
      </c>
      <c r="N1894" t="s">
        <v>25</v>
      </c>
      <c r="O1894" t="s">
        <v>26</v>
      </c>
      <c r="P1894" t="s">
        <v>91</v>
      </c>
      <c r="Q1894" t="s">
        <v>83</v>
      </c>
      <c r="R1894" s="5">
        <v>77070</v>
      </c>
      <c r="S1894" t="s">
        <v>84</v>
      </c>
      <c r="T1894" t="s">
        <v>1608</v>
      </c>
      <c r="U1894" t="s">
        <v>31</v>
      </c>
      <c r="V1894" t="s">
        <v>44</v>
      </c>
      <c r="W1894" t="s">
        <v>1609</v>
      </c>
      <c r="X1894" s="9">
        <v>512.19000000000005</v>
      </c>
      <c r="Y1894">
        <v>5</v>
      </c>
      <c r="Z1894" s="12">
        <v>0.3</v>
      </c>
      <c r="AA1894" s="9">
        <v>-65.852999999999994</v>
      </c>
      <c r="AB1894" t="str">
        <f>IF(AND(SalesData[[#This Row],[Profit]]=0,SalesData[[#This Row],[Sales]]&gt;0),"Zero-Profit Order","OK")</f>
        <v>OK</v>
      </c>
      <c r="AC1894" s="9">
        <f>IFERROR(SalesData[[#This Row],[Profit]]/SalesData[[#This Row],[Sales]],0)</f>
        <v>-0.12857142857142856</v>
      </c>
      <c r="AE1894"/>
    </row>
    <row r="1895" spans="1:31" x14ac:dyDescent="0.25">
      <c r="A1895">
        <v>3996</v>
      </c>
      <c r="B1895" t="s">
        <v>2662</v>
      </c>
      <c r="C1895" s="2">
        <v>41914</v>
      </c>
      <c r="D1895" s="13">
        <v>42341</v>
      </c>
      <c r="E1895" s="8">
        <f>IF(SalesData[[#This Row],[Ship Date]]&lt;SalesData[[#This Row],[Order Date]], SalesData[[#This Row],[Ship Date]], SalesData[[#This Row],[Order Date]])</f>
        <v>41914</v>
      </c>
      <c r="F1895" s="8">
        <f>IF(SalesData[[#This Row],[Ship Date]]&lt;SalesData[[#This Row],[Order Date]], SalesData[[#This Row],[Order Date]], SalesData[[#This Row],[Ship Date]])</f>
        <v>42341</v>
      </c>
      <c r="G1895" s="11">
        <f>SalesData[[#This Row],[Shipdate fixed]] - SalesData[[#This Row],[Orderdate fixed]]</f>
        <v>427</v>
      </c>
      <c r="H1895" s="11">
        <f>YEAR(SalesData[[#This Row],[Orderdate fixed]])</f>
        <v>2014</v>
      </c>
      <c r="I1895" s="11" t="str">
        <f>"Q"&amp;ROUNDUP(MONTH(SalesData[[#This Row],[Orderdate fixed]])/3,0)</f>
        <v>Q4</v>
      </c>
      <c r="J1895" s="8" t="str">
        <f>TEXT(SalesData[[#This Row],[Orderdate fixed]],"mmm")</f>
        <v>Oct</v>
      </c>
      <c r="K1895" t="s">
        <v>38</v>
      </c>
      <c r="L1895" t="s">
        <v>2663</v>
      </c>
      <c r="M1895" s="14" t="s">
        <v>2664</v>
      </c>
      <c r="N1895" t="s">
        <v>25</v>
      </c>
      <c r="O1895" t="s">
        <v>26</v>
      </c>
      <c r="P1895" t="s">
        <v>2665</v>
      </c>
      <c r="Q1895" t="s">
        <v>222</v>
      </c>
      <c r="R1895" s="5">
        <v>53142</v>
      </c>
      <c r="S1895" t="s">
        <v>84</v>
      </c>
      <c r="T1895" t="s">
        <v>1728</v>
      </c>
      <c r="U1895" t="s">
        <v>31</v>
      </c>
      <c r="V1895" t="s">
        <v>35</v>
      </c>
      <c r="W1895" t="s">
        <v>1729</v>
      </c>
      <c r="X1895" s="9">
        <v>860.93</v>
      </c>
      <c r="Y1895">
        <v>7</v>
      </c>
      <c r="Z1895" s="12">
        <v>0</v>
      </c>
      <c r="AA1895" s="9">
        <v>189.40459999999999</v>
      </c>
      <c r="AB1895" t="str">
        <f>IF(AND(SalesData[[#This Row],[Profit]]=0,SalesData[[#This Row],[Sales]]&gt;0),"Zero-Profit Order","OK")</f>
        <v>OK</v>
      </c>
      <c r="AC1895" s="9">
        <f>IFERROR(SalesData[[#This Row],[Profit]]/SalesData[[#This Row],[Sales]],0)</f>
        <v>0.22</v>
      </c>
      <c r="AE1895"/>
    </row>
    <row r="1896" spans="1:31" x14ac:dyDescent="0.25">
      <c r="A1896">
        <v>8168</v>
      </c>
      <c r="B1896" t="s">
        <v>3941</v>
      </c>
      <c r="C1896" s="2">
        <v>43515</v>
      </c>
      <c r="D1896" s="13">
        <v>42498</v>
      </c>
      <c r="E1896" s="8">
        <f>IF(SalesData[[#This Row],[Ship Date]]&lt;SalesData[[#This Row],[Order Date]], SalesData[[#This Row],[Ship Date]], SalesData[[#This Row],[Order Date]])</f>
        <v>42498</v>
      </c>
      <c r="F1896" s="8">
        <f>IF(SalesData[[#This Row],[Ship Date]]&lt;SalesData[[#This Row],[Order Date]], SalesData[[#This Row],[Order Date]], SalesData[[#This Row],[Ship Date]])</f>
        <v>43515</v>
      </c>
      <c r="G1896" s="11">
        <f>SalesData[[#This Row],[Shipdate fixed]] - SalesData[[#This Row],[Orderdate fixed]]</f>
        <v>1017</v>
      </c>
      <c r="H1896" s="11">
        <f>YEAR(SalesData[[#This Row],[Orderdate fixed]])</f>
        <v>2016</v>
      </c>
      <c r="I1896" s="11" t="str">
        <f>"Q"&amp;ROUNDUP(MONTH(SalesData[[#This Row],[Orderdate fixed]])/3,0)</f>
        <v>Q2</v>
      </c>
      <c r="J1896" s="8" t="str">
        <f>TEXT(SalesData[[#This Row],[Orderdate fixed]],"mmm")</f>
        <v>May</v>
      </c>
      <c r="K1896" t="s">
        <v>38</v>
      </c>
      <c r="L1896" t="s">
        <v>2557</v>
      </c>
      <c r="M1896" s="14" t="s">
        <v>2558</v>
      </c>
      <c r="N1896" t="s">
        <v>81</v>
      </c>
      <c r="O1896" t="s">
        <v>26</v>
      </c>
      <c r="P1896" t="s">
        <v>310</v>
      </c>
      <c r="Q1896" t="s">
        <v>50</v>
      </c>
      <c r="R1896" s="5">
        <v>94122</v>
      </c>
      <c r="S1896" t="s">
        <v>51</v>
      </c>
      <c r="T1896" t="s">
        <v>712</v>
      </c>
      <c r="U1896" t="s">
        <v>31</v>
      </c>
      <c r="V1896" t="s">
        <v>44</v>
      </c>
      <c r="W1896" t="s">
        <v>713</v>
      </c>
      <c r="X1896" s="9">
        <v>863.12800000000004</v>
      </c>
      <c r="Y1896">
        <v>7</v>
      </c>
      <c r="Z1896" s="12">
        <v>0.2</v>
      </c>
      <c r="AA1896" s="9">
        <v>-32.3673</v>
      </c>
      <c r="AB1896" t="str">
        <f>IF(AND(SalesData[[#This Row],[Profit]]=0,SalesData[[#This Row],[Sales]]&gt;0),"Zero-Profit Order","OK")</f>
        <v>OK</v>
      </c>
      <c r="AC1896" s="9">
        <f>IFERROR(SalesData[[#This Row],[Profit]]/SalesData[[#This Row],[Sales]],0)</f>
        <v>-3.7499999999999999E-2</v>
      </c>
      <c r="AE1896"/>
    </row>
    <row r="1897" spans="1:31" x14ac:dyDescent="0.25">
      <c r="A1897">
        <v>4265</v>
      </c>
      <c r="B1897" t="s">
        <v>2744</v>
      </c>
      <c r="C1897" s="2">
        <v>42095</v>
      </c>
      <c r="D1897" s="13">
        <v>42624</v>
      </c>
      <c r="E1897" s="8">
        <f>IF(SalesData[[#This Row],[Ship Date]]&lt;SalesData[[#This Row],[Order Date]], SalesData[[#This Row],[Ship Date]], SalesData[[#This Row],[Order Date]])</f>
        <v>42095</v>
      </c>
      <c r="F1897" s="8">
        <f>IF(SalesData[[#This Row],[Ship Date]]&lt;SalesData[[#This Row],[Order Date]], SalesData[[#This Row],[Order Date]], SalesData[[#This Row],[Ship Date]])</f>
        <v>42624</v>
      </c>
      <c r="G1897" s="11">
        <f>SalesData[[#This Row],[Shipdate fixed]] - SalesData[[#This Row],[Orderdate fixed]]</f>
        <v>529</v>
      </c>
      <c r="H1897" s="11">
        <f>YEAR(SalesData[[#This Row],[Orderdate fixed]])</f>
        <v>2015</v>
      </c>
      <c r="I1897" s="11" t="str">
        <f>"Q"&amp;ROUNDUP(MONTH(SalesData[[#This Row],[Orderdate fixed]])/3,0)</f>
        <v>Q2</v>
      </c>
      <c r="J1897" s="8" t="str">
        <f>TEXT(SalesData[[#This Row],[Orderdate fixed]],"mmm")</f>
        <v>Apr</v>
      </c>
      <c r="K1897" t="s">
        <v>38</v>
      </c>
      <c r="L1897" t="s">
        <v>2044</v>
      </c>
      <c r="M1897" s="14" t="s">
        <v>2045</v>
      </c>
      <c r="N1897" t="s">
        <v>25</v>
      </c>
      <c r="O1897" t="s">
        <v>26</v>
      </c>
      <c r="P1897" t="s">
        <v>91</v>
      </c>
      <c r="Q1897" t="s">
        <v>83</v>
      </c>
      <c r="R1897" s="5">
        <v>77036</v>
      </c>
      <c r="S1897" t="s">
        <v>84</v>
      </c>
      <c r="T1897" t="s">
        <v>712</v>
      </c>
      <c r="U1897" t="s">
        <v>31</v>
      </c>
      <c r="V1897" t="s">
        <v>44</v>
      </c>
      <c r="W1897" t="s">
        <v>713</v>
      </c>
      <c r="X1897" s="9">
        <v>863.12800000000004</v>
      </c>
      <c r="Y1897">
        <v>8</v>
      </c>
      <c r="Z1897" s="12">
        <v>0.3</v>
      </c>
      <c r="AA1897" s="9">
        <v>-160.29519999999999</v>
      </c>
      <c r="AB1897" t="str">
        <f>IF(AND(SalesData[[#This Row],[Profit]]=0,SalesData[[#This Row],[Sales]]&gt;0),"Zero-Profit Order","OK")</f>
        <v>OK</v>
      </c>
      <c r="AC1897" s="9">
        <f>IFERROR(SalesData[[#This Row],[Profit]]/SalesData[[#This Row],[Sales]],0)</f>
        <v>-0.18571428571428569</v>
      </c>
      <c r="AE1897"/>
    </row>
    <row r="1898" spans="1:31" x14ac:dyDescent="0.25">
      <c r="A1898">
        <v>5754</v>
      </c>
      <c r="B1898" t="s">
        <v>3241</v>
      </c>
      <c r="C1898" s="2">
        <v>42024</v>
      </c>
      <c r="D1898" s="13">
        <v>42645</v>
      </c>
      <c r="E1898" s="8">
        <f>IF(SalesData[[#This Row],[Ship Date]]&lt;SalesData[[#This Row],[Order Date]], SalesData[[#This Row],[Ship Date]], SalesData[[#This Row],[Order Date]])</f>
        <v>42024</v>
      </c>
      <c r="F1898" s="8">
        <f>IF(SalesData[[#This Row],[Ship Date]]&lt;SalesData[[#This Row],[Order Date]], SalesData[[#This Row],[Order Date]], SalesData[[#This Row],[Ship Date]])</f>
        <v>42645</v>
      </c>
      <c r="G1898" s="11">
        <f>SalesData[[#This Row],[Shipdate fixed]] - SalesData[[#This Row],[Orderdate fixed]]</f>
        <v>621</v>
      </c>
      <c r="H1898" s="11">
        <f>YEAR(SalesData[[#This Row],[Orderdate fixed]])</f>
        <v>2015</v>
      </c>
      <c r="I1898" s="11" t="str">
        <f>"Q"&amp;ROUNDUP(MONTH(SalesData[[#This Row],[Orderdate fixed]])/3,0)</f>
        <v>Q1</v>
      </c>
      <c r="J1898" s="8" t="str">
        <f>TEXT(SalesData[[#This Row],[Orderdate fixed]],"mmm")</f>
        <v>Jan</v>
      </c>
      <c r="K1898" t="s">
        <v>38</v>
      </c>
      <c r="L1898" t="s">
        <v>2396</v>
      </c>
      <c r="M1898" s="14" t="s">
        <v>2397</v>
      </c>
      <c r="N1898" t="s">
        <v>25</v>
      </c>
      <c r="O1898" t="s">
        <v>26</v>
      </c>
      <c r="P1898" t="s">
        <v>616</v>
      </c>
      <c r="Q1898" t="s">
        <v>28</v>
      </c>
      <c r="R1898" s="5">
        <v>40475</v>
      </c>
      <c r="S1898" t="s">
        <v>29</v>
      </c>
      <c r="T1898" t="s">
        <v>460</v>
      </c>
      <c r="U1898" t="s">
        <v>31</v>
      </c>
      <c r="V1898" t="s">
        <v>35</v>
      </c>
      <c r="W1898" t="s">
        <v>461</v>
      </c>
      <c r="X1898" s="9">
        <v>866.4</v>
      </c>
      <c r="Y1898">
        <v>4</v>
      </c>
      <c r="Z1898" s="12">
        <v>0</v>
      </c>
      <c r="AA1898" s="9">
        <v>225.26400000000001</v>
      </c>
      <c r="AB1898" t="str">
        <f>IF(AND(SalesData[[#This Row],[Profit]]=0,SalesData[[#This Row],[Sales]]&gt;0),"Zero-Profit Order","OK")</f>
        <v>OK</v>
      </c>
      <c r="AC1898" s="9">
        <f>IFERROR(SalesData[[#This Row],[Profit]]/SalesData[[#This Row],[Sales]],0)</f>
        <v>0.26</v>
      </c>
      <c r="AE1898"/>
    </row>
    <row r="1899" spans="1:31" x14ac:dyDescent="0.25">
      <c r="A1899">
        <v>9582</v>
      </c>
      <c r="B1899" t="s">
        <v>4296</v>
      </c>
      <c r="C1899" s="2">
        <v>43619</v>
      </c>
      <c r="D1899" s="13">
        <v>42994</v>
      </c>
      <c r="E1899" s="8">
        <f>IF(SalesData[[#This Row],[Ship Date]]&lt;SalesData[[#This Row],[Order Date]], SalesData[[#This Row],[Ship Date]], SalesData[[#This Row],[Order Date]])</f>
        <v>42994</v>
      </c>
      <c r="F1899" s="8">
        <f>IF(SalesData[[#This Row],[Ship Date]]&lt;SalesData[[#This Row],[Order Date]], SalesData[[#This Row],[Order Date]], SalesData[[#This Row],[Ship Date]])</f>
        <v>43619</v>
      </c>
      <c r="G1899" s="11">
        <f>SalesData[[#This Row],[Shipdate fixed]] - SalesData[[#This Row],[Orderdate fixed]]</f>
        <v>625</v>
      </c>
      <c r="H1899" s="11">
        <f>YEAR(SalesData[[#This Row],[Orderdate fixed]])</f>
        <v>2017</v>
      </c>
      <c r="I1899" s="11" t="str">
        <f>"Q"&amp;ROUNDUP(MONTH(SalesData[[#This Row],[Orderdate fixed]])/3,0)</f>
        <v>Q3</v>
      </c>
      <c r="J1899" s="8" t="str">
        <f>TEXT(SalesData[[#This Row],[Orderdate fixed]],"mmm")</f>
        <v>Sep</v>
      </c>
      <c r="K1899" t="s">
        <v>78</v>
      </c>
      <c r="L1899" t="s">
        <v>3224</v>
      </c>
      <c r="M1899" s="14" t="s">
        <v>3225</v>
      </c>
      <c r="N1899" t="s">
        <v>90</v>
      </c>
      <c r="O1899" t="s">
        <v>26</v>
      </c>
      <c r="P1899" t="s">
        <v>158</v>
      </c>
      <c r="Q1899" t="s">
        <v>109</v>
      </c>
      <c r="R1899" s="5">
        <v>10035</v>
      </c>
      <c r="S1899" t="s">
        <v>62</v>
      </c>
      <c r="T1899" t="s">
        <v>2559</v>
      </c>
      <c r="U1899" t="s">
        <v>31</v>
      </c>
      <c r="V1899" t="s">
        <v>35</v>
      </c>
      <c r="W1899" t="s">
        <v>2560</v>
      </c>
      <c r="X1899" s="9">
        <v>589.41</v>
      </c>
      <c r="Y1899">
        <v>5</v>
      </c>
      <c r="Z1899" s="12">
        <v>0.1</v>
      </c>
      <c r="AA1899" s="9">
        <v>-6.5490000000000004</v>
      </c>
      <c r="AB1899" t="str">
        <f>IF(AND(SalesData[[#This Row],[Profit]]=0,SalesData[[#This Row],[Sales]]&gt;0),"Zero-Profit Order","OK")</f>
        <v>OK</v>
      </c>
      <c r="AC1899" s="9">
        <f>IFERROR(SalesData[[#This Row],[Profit]]/SalesData[[#This Row],[Sales]],0)</f>
        <v>-1.1111111111111112E-2</v>
      </c>
      <c r="AE1899"/>
    </row>
    <row r="1900" spans="1:31" x14ac:dyDescent="0.25">
      <c r="A1900">
        <v>5278</v>
      </c>
      <c r="B1900" t="s">
        <v>3088</v>
      </c>
      <c r="C1900" s="2">
        <v>43602</v>
      </c>
      <c r="D1900" s="13">
        <v>41899</v>
      </c>
      <c r="E1900" s="8">
        <f>IF(SalesData[[#This Row],[Ship Date]]&lt;SalesData[[#This Row],[Order Date]], SalesData[[#This Row],[Ship Date]], SalesData[[#This Row],[Order Date]])</f>
        <v>41899</v>
      </c>
      <c r="F1900" s="8">
        <f>IF(SalesData[[#This Row],[Ship Date]]&lt;SalesData[[#This Row],[Order Date]], SalesData[[#This Row],[Order Date]], SalesData[[#This Row],[Ship Date]])</f>
        <v>43602</v>
      </c>
      <c r="G1900" s="11">
        <f>SalesData[[#This Row],[Shipdate fixed]] - SalesData[[#This Row],[Orderdate fixed]]</f>
        <v>1703</v>
      </c>
      <c r="H1900" s="11">
        <f>YEAR(SalesData[[#This Row],[Orderdate fixed]])</f>
        <v>2014</v>
      </c>
      <c r="I1900" s="11" t="str">
        <f>"Q"&amp;ROUNDUP(MONTH(SalesData[[#This Row],[Orderdate fixed]])/3,0)</f>
        <v>Q3</v>
      </c>
      <c r="J1900" s="8" t="str">
        <f>TEXT(SalesData[[#This Row],[Orderdate fixed]],"mmm")</f>
        <v>Sep</v>
      </c>
      <c r="K1900" t="s">
        <v>38</v>
      </c>
      <c r="L1900" t="s">
        <v>1801</v>
      </c>
      <c r="M1900" s="14" t="s">
        <v>1802</v>
      </c>
      <c r="N1900" t="s">
        <v>90</v>
      </c>
      <c r="O1900" t="s">
        <v>26</v>
      </c>
      <c r="P1900" t="s">
        <v>2529</v>
      </c>
      <c r="Q1900" t="s">
        <v>83</v>
      </c>
      <c r="R1900" s="5">
        <v>79762</v>
      </c>
      <c r="S1900" t="s">
        <v>84</v>
      </c>
      <c r="T1900" t="s">
        <v>238</v>
      </c>
      <c r="U1900" t="s">
        <v>31</v>
      </c>
      <c r="V1900" t="s">
        <v>35</v>
      </c>
      <c r="W1900" t="s">
        <v>239</v>
      </c>
      <c r="X1900" s="9">
        <v>340.11599999999999</v>
      </c>
      <c r="Y1900">
        <v>6</v>
      </c>
      <c r="Z1900" s="12">
        <v>0.3</v>
      </c>
      <c r="AA1900" s="9">
        <v>-9.7175999999999991</v>
      </c>
      <c r="AB1900" t="str">
        <f>IF(AND(SalesData[[#This Row],[Profit]]=0,SalesData[[#This Row],[Sales]]&gt;0),"Zero-Profit Order","OK")</f>
        <v>OK</v>
      </c>
      <c r="AC1900" s="9">
        <f>IFERROR(SalesData[[#This Row],[Profit]]/SalesData[[#This Row],[Sales]],0)</f>
        <v>-2.8571428571428571E-2</v>
      </c>
      <c r="AE1900"/>
    </row>
    <row r="1901" spans="1:31" x14ac:dyDescent="0.25">
      <c r="A1901">
        <v>9426</v>
      </c>
      <c r="B1901" t="s">
        <v>4254</v>
      </c>
      <c r="C1901" s="2">
        <v>41797</v>
      </c>
      <c r="D1901" s="13">
        <v>41899</v>
      </c>
      <c r="E1901" s="8">
        <f>IF(SalesData[[#This Row],[Ship Date]]&lt;SalesData[[#This Row],[Order Date]], SalesData[[#This Row],[Ship Date]], SalesData[[#This Row],[Order Date]])</f>
        <v>41797</v>
      </c>
      <c r="F1901" s="8">
        <f>IF(SalesData[[#This Row],[Ship Date]]&lt;SalesData[[#This Row],[Order Date]], SalesData[[#This Row],[Order Date]], SalesData[[#This Row],[Ship Date]])</f>
        <v>41899</v>
      </c>
      <c r="G1901" s="11">
        <f>SalesData[[#This Row],[Shipdate fixed]] - SalesData[[#This Row],[Orderdate fixed]]</f>
        <v>102</v>
      </c>
      <c r="H1901" s="11">
        <f>YEAR(SalesData[[#This Row],[Orderdate fixed]])</f>
        <v>2014</v>
      </c>
      <c r="I1901" s="11" t="str">
        <f>"Q"&amp;ROUNDUP(MONTH(SalesData[[#This Row],[Orderdate fixed]])/3,0)</f>
        <v>Q2</v>
      </c>
      <c r="J1901" s="8" t="str">
        <f>TEXT(SalesData[[#This Row],[Orderdate fixed]],"mmm")</f>
        <v>Jun</v>
      </c>
      <c r="K1901" t="s">
        <v>22</v>
      </c>
      <c r="L1901" t="s">
        <v>3825</v>
      </c>
      <c r="M1901" s="14" t="s">
        <v>3826</v>
      </c>
      <c r="N1901" t="s">
        <v>25</v>
      </c>
      <c r="O1901" t="s">
        <v>26</v>
      </c>
      <c r="P1901" t="s">
        <v>158</v>
      </c>
      <c r="Q1901" t="s">
        <v>109</v>
      </c>
      <c r="R1901" s="5">
        <v>10035</v>
      </c>
      <c r="S1901" t="s">
        <v>62</v>
      </c>
      <c r="T1901" t="s">
        <v>582</v>
      </c>
      <c r="U1901" t="s">
        <v>31</v>
      </c>
      <c r="V1901" t="s">
        <v>35</v>
      </c>
      <c r="W1901" t="s">
        <v>583</v>
      </c>
      <c r="X1901" s="9">
        <v>3785.2919999999999</v>
      </c>
      <c r="Y1901">
        <v>6</v>
      </c>
      <c r="Z1901" s="12">
        <v>0.1</v>
      </c>
      <c r="AA1901" s="9">
        <v>420.58800000000002</v>
      </c>
      <c r="AB1901" t="str">
        <f>IF(AND(SalesData[[#This Row],[Profit]]=0,SalesData[[#This Row],[Sales]]&gt;0),"Zero-Profit Order","OK")</f>
        <v>OK</v>
      </c>
      <c r="AC1901" s="9">
        <f>IFERROR(SalesData[[#This Row],[Profit]]/SalesData[[#This Row],[Sales]],0)</f>
        <v>0.11111111111111112</v>
      </c>
      <c r="AE1901"/>
    </row>
    <row r="1902" spans="1:31" x14ac:dyDescent="0.25">
      <c r="A1902">
        <v>6566</v>
      </c>
      <c r="B1902" t="s">
        <v>3491</v>
      </c>
      <c r="C1902" s="2">
        <v>41717</v>
      </c>
      <c r="D1902" s="13">
        <v>41978</v>
      </c>
      <c r="E1902" s="8">
        <f>IF(SalesData[[#This Row],[Ship Date]]&lt;SalesData[[#This Row],[Order Date]], SalesData[[#This Row],[Ship Date]], SalesData[[#This Row],[Order Date]])</f>
        <v>41717</v>
      </c>
      <c r="F1902" s="8">
        <f>IF(SalesData[[#This Row],[Ship Date]]&lt;SalesData[[#This Row],[Order Date]], SalesData[[#This Row],[Order Date]], SalesData[[#This Row],[Ship Date]])</f>
        <v>41978</v>
      </c>
      <c r="G1902" s="11">
        <f>SalesData[[#This Row],[Shipdate fixed]] - SalesData[[#This Row],[Orderdate fixed]]</f>
        <v>261</v>
      </c>
      <c r="H1902" s="11">
        <f>YEAR(SalesData[[#This Row],[Orderdate fixed]])</f>
        <v>2014</v>
      </c>
      <c r="I1902" s="11" t="str">
        <f>"Q"&amp;ROUNDUP(MONTH(SalesData[[#This Row],[Orderdate fixed]])/3,0)</f>
        <v>Q1</v>
      </c>
      <c r="J1902" s="8" t="str">
        <f>TEXT(SalesData[[#This Row],[Orderdate fixed]],"mmm")</f>
        <v>Mar</v>
      </c>
      <c r="K1902" t="s">
        <v>38</v>
      </c>
      <c r="L1902" t="s">
        <v>1629</v>
      </c>
      <c r="M1902" s="14" t="s">
        <v>1630</v>
      </c>
      <c r="N1902" t="s">
        <v>25</v>
      </c>
      <c r="O1902" t="s">
        <v>26</v>
      </c>
      <c r="P1902" t="s">
        <v>452</v>
      </c>
      <c r="Q1902" t="s">
        <v>415</v>
      </c>
      <c r="R1902" s="5">
        <v>1841</v>
      </c>
      <c r="S1902" t="s">
        <v>62</v>
      </c>
      <c r="T1902" t="s">
        <v>797</v>
      </c>
      <c r="U1902" t="s">
        <v>31</v>
      </c>
      <c r="V1902" t="s">
        <v>35</v>
      </c>
      <c r="W1902" t="s">
        <v>798</v>
      </c>
      <c r="X1902" s="9">
        <v>872.32</v>
      </c>
      <c r="Y1902">
        <v>4</v>
      </c>
      <c r="Z1902" s="12">
        <v>0</v>
      </c>
      <c r="AA1902" s="9">
        <v>244.24959999999999</v>
      </c>
      <c r="AB1902" t="str">
        <f>IF(AND(SalesData[[#This Row],[Profit]]=0,SalesData[[#This Row],[Sales]]&gt;0),"Zero-Profit Order","OK")</f>
        <v>OK</v>
      </c>
      <c r="AC1902" s="9">
        <f>IFERROR(SalesData[[#This Row],[Profit]]/SalesData[[#This Row],[Sales]],0)</f>
        <v>0.27999999999999997</v>
      </c>
      <c r="AE1902"/>
    </row>
    <row r="1903" spans="1:31" x14ac:dyDescent="0.25">
      <c r="A1903">
        <v>8187</v>
      </c>
      <c r="B1903" t="s">
        <v>3946</v>
      </c>
      <c r="C1903" s="2">
        <v>43607</v>
      </c>
      <c r="D1903" s="13">
        <v>42264</v>
      </c>
      <c r="E1903" s="8">
        <f>IF(SalesData[[#This Row],[Ship Date]]&lt;SalesData[[#This Row],[Order Date]], SalesData[[#This Row],[Ship Date]], SalesData[[#This Row],[Order Date]])</f>
        <v>42264</v>
      </c>
      <c r="F1903" s="8">
        <f>IF(SalesData[[#This Row],[Ship Date]]&lt;SalesData[[#This Row],[Order Date]], SalesData[[#This Row],[Order Date]], SalesData[[#This Row],[Ship Date]])</f>
        <v>43607</v>
      </c>
      <c r="G1903" s="11">
        <f>SalesData[[#This Row],[Shipdate fixed]] - SalesData[[#This Row],[Orderdate fixed]]</f>
        <v>1343</v>
      </c>
      <c r="H1903" s="11">
        <f>YEAR(SalesData[[#This Row],[Orderdate fixed]])</f>
        <v>2015</v>
      </c>
      <c r="I1903" s="11" t="str">
        <f>"Q"&amp;ROUNDUP(MONTH(SalesData[[#This Row],[Orderdate fixed]])/3,0)</f>
        <v>Q3</v>
      </c>
      <c r="J1903" s="8" t="str">
        <f>TEXT(SalesData[[#This Row],[Orderdate fixed]],"mmm")</f>
        <v>Sep</v>
      </c>
      <c r="K1903" t="s">
        <v>22</v>
      </c>
      <c r="L1903" t="s">
        <v>1453</v>
      </c>
      <c r="M1903" s="14" t="s">
        <v>1454</v>
      </c>
      <c r="N1903" t="s">
        <v>25</v>
      </c>
      <c r="O1903" t="s">
        <v>26</v>
      </c>
      <c r="P1903" t="s">
        <v>120</v>
      </c>
      <c r="Q1903" t="s">
        <v>121</v>
      </c>
      <c r="R1903" s="5">
        <v>60623</v>
      </c>
      <c r="S1903" t="s">
        <v>84</v>
      </c>
      <c r="T1903" t="s">
        <v>235</v>
      </c>
      <c r="U1903" t="s">
        <v>31</v>
      </c>
      <c r="V1903" t="s">
        <v>35</v>
      </c>
      <c r="W1903" t="s">
        <v>236</v>
      </c>
      <c r="X1903" s="9">
        <v>170.072</v>
      </c>
      <c r="Y1903">
        <v>4</v>
      </c>
      <c r="Z1903" s="12">
        <v>0.3</v>
      </c>
      <c r="AA1903" s="9">
        <v>-12.148</v>
      </c>
      <c r="AB1903" t="str">
        <f>IF(AND(SalesData[[#This Row],[Profit]]=0,SalesData[[#This Row],[Sales]]&gt;0),"Zero-Profit Order","OK")</f>
        <v>OK</v>
      </c>
      <c r="AC1903" s="9">
        <f>IFERROR(SalesData[[#This Row],[Profit]]/SalesData[[#This Row],[Sales]],0)</f>
        <v>-7.1428571428571425E-2</v>
      </c>
      <c r="AE1903"/>
    </row>
    <row r="1904" spans="1:31" x14ac:dyDescent="0.25">
      <c r="A1904">
        <v>6845</v>
      </c>
      <c r="B1904" t="s">
        <v>3571</v>
      </c>
      <c r="C1904" s="2">
        <v>42210</v>
      </c>
      <c r="D1904" s="13">
        <v>42630</v>
      </c>
      <c r="E1904" s="8">
        <f>IF(SalesData[[#This Row],[Ship Date]]&lt;SalesData[[#This Row],[Order Date]], SalesData[[#This Row],[Ship Date]], SalesData[[#This Row],[Order Date]])</f>
        <v>42210</v>
      </c>
      <c r="F1904" s="8">
        <f>IF(SalesData[[#This Row],[Ship Date]]&lt;SalesData[[#This Row],[Order Date]], SalesData[[#This Row],[Order Date]], SalesData[[#This Row],[Ship Date]])</f>
        <v>42630</v>
      </c>
      <c r="G1904" s="11">
        <f>SalesData[[#This Row],[Shipdate fixed]] - SalesData[[#This Row],[Orderdate fixed]]</f>
        <v>420</v>
      </c>
      <c r="H1904" s="11">
        <f>YEAR(SalesData[[#This Row],[Orderdate fixed]])</f>
        <v>2015</v>
      </c>
      <c r="I1904" s="11" t="str">
        <f>"Q"&amp;ROUNDUP(MONTH(SalesData[[#This Row],[Orderdate fixed]])/3,0)</f>
        <v>Q3</v>
      </c>
      <c r="J1904" s="8" t="str">
        <f>TEXT(SalesData[[#This Row],[Orderdate fixed]],"mmm")</f>
        <v>Jul</v>
      </c>
      <c r="K1904" t="s">
        <v>38</v>
      </c>
      <c r="L1904" t="s">
        <v>768</v>
      </c>
      <c r="M1904" s="14" t="s">
        <v>769</v>
      </c>
      <c r="N1904" t="s">
        <v>81</v>
      </c>
      <c r="O1904" t="s">
        <v>26</v>
      </c>
      <c r="P1904" t="s">
        <v>859</v>
      </c>
      <c r="Q1904" t="s">
        <v>697</v>
      </c>
      <c r="R1904" s="5">
        <v>22153</v>
      </c>
      <c r="S1904" t="s">
        <v>29</v>
      </c>
      <c r="T1904" t="s">
        <v>3572</v>
      </c>
      <c r="U1904" t="s">
        <v>31</v>
      </c>
      <c r="V1904" t="s">
        <v>35</v>
      </c>
      <c r="W1904" t="s">
        <v>3573</v>
      </c>
      <c r="X1904" s="9">
        <v>1059.1199999999999</v>
      </c>
      <c r="Y1904">
        <v>4</v>
      </c>
      <c r="Z1904" s="12">
        <v>0</v>
      </c>
      <c r="AA1904" s="9">
        <v>307.14479999999998</v>
      </c>
      <c r="AB1904" t="str">
        <f>IF(AND(SalesData[[#This Row],[Profit]]=0,SalesData[[#This Row],[Sales]]&gt;0),"Zero-Profit Order","OK")</f>
        <v>OK</v>
      </c>
      <c r="AC1904" s="9">
        <f>IFERROR(SalesData[[#This Row],[Profit]]/SalesData[[#This Row],[Sales]],0)</f>
        <v>0.28999999999999998</v>
      </c>
      <c r="AE1904"/>
    </row>
    <row r="1905" spans="1:31" x14ac:dyDescent="0.25">
      <c r="A1905">
        <v>8696</v>
      </c>
      <c r="B1905" t="s">
        <v>4077</v>
      </c>
      <c r="C1905" s="2">
        <v>43629</v>
      </c>
      <c r="D1905" s="13">
        <v>42995</v>
      </c>
      <c r="E1905" s="8">
        <f>IF(SalesData[[#This Row],[Ship Date]]&lt;SalesData[[#This Row],[Order Date]], SalesData[[#This Row],[Ship Date]], SalesData[[#This Row],[Order Date]])</f>
        <v>42995</v>
      </c>
      <c r="F1905" s="8">
        <f>IF(SalesData[[#This Row],[Ship Date]]&lt;SalesData[[#This Row],[Order Date]], SalesData[[#This Row],[Order Date]], SalesData[[#This Row],[Ship Date]])</f>
        <v>43629</v>
      </c>
      <c r="G1905" s="11">
        <f>SalesData[[#This Row],[Shipdate fixed]] - SalesData[[#This Row],[Orderdate fixed]]</f>
        <v>634</v>
      </c>
      <c r="H1905" s="11">
        <f>YEAR(SalesData[[#This Row],[Orderdate fixed]])</f>
        <v>2017</v>
      </c>
      <c r="I1905" s="11" t="str">
        <f>"Q"&amp;ROUNDUP(MONTH(SalesData[[#This Row],[Orderdate fixed]])/3,0)</f>
        <v>Q3</v>
      </c>
      <c r="J1905" s="8" t="str">
        <f>TEXT(SalesData[[#This Row],[Orderdate fixed]],"mmm")</f>
        <v>Sep</v>
      </c>
      <c r="K1905" t="s">
        <v>22</v>
      </c>
      <c r="L1905" t="s">
        <v>283</v>
      </c>
      <c r="M1905" s="14" t="s">
        <v>284</v>
      </c>
      <c r="N1905" t="s">
        <v>90</v>
      </c>
      <c r="O1905" t="s">
        <v>26</v>
      </c>
      <c r="P1905" t="s">
        <v>310</v>
      </c>
      <c r="Q1905" t="s">
        <v>50</v>
      </c>
      <c r="R1905" s="5">
        <v>94109</v>
      </c>
      <c r="S1905" t="s">
        <v>51</v>
      </c>
      <c r="T1905" t="s">
        <v>288</v>
      </c>
      <c r="U1905" t="s">
        <v>31</v>
      </c>
      <c r="V1905" t="s">
        <v>44</v>
      </c>
      <c r="W1905" t="s">
        <v>289</v>
      </c>
      <c r="X1905" s="9">
        <v>300.904</v>
      </c>
      <c r="Y1905">
        <v>1</v>
      </c>
      <c r="Z1905" s="12">
        <v>0.2</v>
      </c>
      <c r="AA1905" s="9">
        <v>11.283899999999999</v>
      </c>
      <c r="AB1905" t="str">
        <f>IF(AND(SalesData[[#This Row],[Profit]]=0,SalesData[[#This Row],[Sales]]&gt;0),"Zero-Profit Order","OK")</f>
        <v>OK</v>
      </c>
      <c r="AC1905" s="9">
        <f>IFERROR(SalesData[[#This Row],[Profit]]/SalesData[[#This Row],[Sales]],0)</f>
        <v>3.7499999999999999E-2</v>
      </c>
      <c r="AE1905"/>
    </row>
    <row r="1906" spans="1:31" x14ac:dyDescent="0.25">
      <c r="A1906">
        <v>7784</v>
      </c>
      <c r="B1906" t="s">
        <v>3821</v>
      </c>
      <c r="C1906" s="2">
        <v>42069</v>
      </c>
      <c r="D1906" s="13">
        <v>42532</v>
      </c>
      <c r="E1906" s="8">
        <f>IF(SalesData[[#This Row],[Ship Date]]&lt;SalesData[[#This Row],[Order Date]], SalesData[[#This Row],[Ship Date]], SalesData[[#This Row],[Order Date]])</f>
        <v>42069</v>
      </c>
      <c r="F1906" s="8">
        <f>IF(SalesData[[#This Row],[Ship Date]]&lt;SalesData[[#This Row],[Order Date]], SalesData[[#This Row],[Order Date]], SalesData[[#This Row],[Ship Date]])</f>
        <v>42532</v>
      </c>
      <c r="G1906" s="11">
        <f>SalesData[[#This Row],[Shipdate fixed]] - SalesData[[#This Row],[Orderdate fixed]]</f>
        <v>463</v>
      </c>
      <c r="H1906" s="11">
        <f>YEAR(SalesData[[#This Row],[Orderdate fixed]])</f>
        <v>2015</v>
      </c>
      <c r="I1906" s="11" t="str">
        <f>"Q"&amp;ROUNDUP(MONTH(SalesData[[#This Row],[Orderdate fixed]])/3,0)</f>
        <v>Q1</v>
      </c>
      <c r="J1906" s="8" t="str">
        <f>TEXT(SalesData[[#This Row],[Orderdate fixed]],"mmm")</f>
        <v>Mar</v>
      </c>
      <c r="K1906" t="s">
        <v>22</v>
      </c>
      <c r="L1906" t="s">
        <v>3822</v>
      </c>
      <c r="M1906" s="14" t="s">
        <v>3823</v>
      </c>
      <c r="N1906" t="s">
        <v>81</v>
      </c>
      <c r="O1906" t="s">
        <v>26</v>
      </c>
      <c r="P1906" t="s">
        <v>1508</v>
      </c>
      <c r="Q1906" t="s">
        <v>1017</v>
      </c>
      <c r="R1906" s="5">
        <v>28205</v>
      </c>
      <c r="S1906" t="s">
        <v>29</v>
      </c>
      <c r="T1906" t="s">
        <v>350</v>
      </c>
      <c r="U1906" t="s">
        <v>31</v>
      </c>
      <c r="V1906" t="s">
        <v>44</v>
      </c>
      <c r="W1906" t="s">
        <v>351</v>
      </c>
      <c r="X1906" s="9">
        <v>876.3</v>
      </c>
      <c r="Y1906">
        <v>10</v>
      </c>
      <c r="Z1906" s="12">
        <v>0.4</v>
      </c>
      <c r="AA1906" s="9">
        <v>-292.10000000000002</v>
      </c>
      <c r="AB1906" t="str">
        <f>IF(AND(SalesData[[#This Row],[Profit]]=0,SalesData[[#This Row],[Sales]]&gt;0),"Zero-Profit Order","OK")</f>
        <v>OK</v>
      </c>
      <c r="AC1906" s="9">
        <f>IFERROR(SalesData[[#This Row],[Profit]]/SalesData[[#This Row],[Sales]],0)</f>
        <v>-0.33333333333333337</v>
      </c>
      <c r="AE1906"/>
    </row>
    <row r="1907" spans="1:31" x14ac:dyDescent="0.25">
      <c r="A1907">
        <v>1540</v>
      </c>
      <c r="B1907" t="s">
        <v>1335</v>
      </c>
      <c r="C1907" s="2">
        <v>43628</v>
      </c>
      <c r="D1907" s="13">
        <v>42995</v>
      </c>
      <c r="E1907" s="8">
        <f>IF(SalesData[[#This Row],[Ship Date]]&lt;SalesData[[#This Row],[Order Date]], SalesData[[#This Row],[Ship Date]], SalesData[[#This Row],[Order Date]])</f>
        <v>42995</v>
      </c>
      <c r="F1907" s="8">
        <f>IF(SalesData[[#This Row],[Ship Date]]&lt;SalesData[[#This Row],[Order Date]], SalesData[[#This Row],[Order Date]], SalesData[[#This Row],[Ship Date]])</f>
        <v>43628</v>
      </c>
      <c r="G1907" s="11">
        <f>SalesData[[#This Row],[Shipdate fixed]] - SalesData[[#This Row],[Orderdate fixed]]</f>
        <v>633</v>
      </c>
      <c r="H1907" s="11">
        <f>YEAR(SalesData[[#This Row],[Orderdate fixed]])</f>
        <v>2017</v>
      </c>
      <c r="I1907" s="11" t="str">
        <f>"Q"&amp;ROUNDUP(MONTH(SalesData[[#This Row],[Orderdate fixed]])/3,0)</f>
        <v>Q3</v>
      </c>
      <c r="J1907" s="8" t="str">
        <f>TEXT(SalesData[[#This Row],[Orderdate fixed]],"mmm")</f>
        <v>Sep</v>
      </c>
      <c r="K1907" t="s">
        <v>22</v>
      </c>
      <c r="L1907" t="s">
        <v>1336</v>
      </c>
      <c r="M1907" s="14" t="s">
        <v>1337</v>
      </c>
      <c r="N1907" t="s">
        <v>25</v>
      </c>
      <c r="O1907" t="s">
        <v>26</v>
      </c>
      <c r="P1907" t="s">
        <v>1338</v>
      </c>
      <c r="Q1907" t="s">
        <v>415</v>
      </c>
      <c r="R1907" s="5">
        <v>2149</v>
      </c>
      <c r="S1907" t="s">
        <v>62</v>
      </c>
      <c r="T1907" t="s">
        <v>92</v>
      </c>
      <c r="U1907" t="s">
        <v>31</v>
      </c>
      <c r="V1907" t="s">
        <v>32</v>
      </c>
      <c r="W1907" t="s">
        <v>93</v>
      </c>
      <c r="X1907" s="9">
        <v>782.94</v>
      </c>
      <c r="Y1907">
        <v>3</v>
      </c>
      <c r="Z1907" s="12">
        <v>0</v>
      </c>
      <c r="AA1907" s="9">
        <v>203.56440000000001</v>
      </c>
      <c r="AB1907" t="str">
        <f>IF(AND(SalesData[[#This Row],[Profit]]=0,SalesData[[#This Row],[Sales]]&gt;0),"Zero-Profit Order","OK")</f>
        <v>OK</v>
      </c>
      <c r="AC1907" s="9">
        <f>IFERROR(SalesData[[#This Row],[Profit]]/SalesData[[#This Row],[Sales]],0)</f>
        <v>0.26</v>
      </c>
      <c r="AE1907"/>
    </row>
    <row r="1908" spans="1:31" x14ac:dyDescent="0.25">
      <c r="A1908">
        <v>8435</v>
      </c>
      <c r="B1908" t="s">
        <v>4019</v>
      </c>
      <c r="C1908" s="2">
        <v>43613</v>
      </c>
      <c r="D1908" s="13">
        <v>41900</v>
      </c>
      <c r="E1908" s="8">
        <f>IF(SalesData[[#This Row],[Ship Date]]&lt;SalesData[[#This Row],[Order Date]], SalesData[[#This Row],[Ship Date]], SalesData[[#This Row],[Order Date]])</f>
        <v>41900</v>
      </c>
      <c r="F1908" s="8">
        <f>IF(SalesData[[#This Row],[Ship Date]]&lt;SalesData[[#This Row],[Order Date]], SalesData[[#This Row],[Order Date]], SalesData[[#This Row],[Ship Date]])</f>
        <v>43613</v>
      </c>
      <c r="G1908" s="11">
        <f>SalesData[[#This Row],[Shipdate fixed]] - SalesData[[#This Row],[Orderdate fixed]]</f>
        <v>1713</v>
      </c>
      <c r="H1908" s="11">
        <f>YEAR(SalesData[[#This Row],[Orderdate fixed]])</f>
        <v>2014</v>
      </c>
      <c r="I1908" s="11" t="str">
        <f>"Q"&amp;ROUNDUP(MONTH(SalesData[[#This Row],[Orderdate fixed]])/3,0)</f>
        <v>Q3</v>
      </c>
      <c r="J1908" s="8" t="str">
        <f>TEXT(SalesData[[#This Row],[Orderdate fixed]],"mmm")</f>
        <v>Sep</v>
      </c>
      <c r="K1908" t="s">
        <v>22</v>
      </c>
      <c r="L1908" t="s">
        <v>1819</v>
      </c>
      <c r="M1908" s="14" t="s">
        <v>1820</v>
      </c>
      <c r="N1908" t="s">
        <v>81</v>
      </c>
      <c r="O1908" t="s">
        <v>26</v>
      </c>
      <c r="P1908" t="s">
        <v>2077</v>
      </c>
      <c r="Q1908" t="s">
        <v>83</v>
      </c>
      <c r="R1908" s="5">
        <v>78415</v>
      </c>
      <c r="S1908" t="s">
        <v>84</v>
      </c>
      <c r="T1908" t="s">
        <v>2218</v>
      </c>
      <c r="U1908" t="s">
        <v>31</v>
      </c>
      <c r="V1908" t="s">
        <v>53</v>
      </c>
      <c r="W1908" t="s">
        <v>2219</v>
      </c>
      <c r="X1908" s="9">
        <v>9.9600000000000009</v>
      </c>
      <c r="Y1908">
        <v>5</v>
      </c>
      <c r="Z1908" s="12">
        <v>0.6</v>
      </c>
      <c r="AA1908" s="9">
        <v>-6.7229999999999999</v>
      </c>
      <c r="AB1908" t="str">
        <f>IF(AND(SalesData[[#This Row],[Profit]]=0,SalesData[[#This Row],[Sales]]&gt;0),"Zero-Profit Order","OK")</f>
        <v>OK</v>
      </c>
      <c r="AC1908" s="9">
        <f>IFERROR(SalesData[[#This Row],[Profit]]/SalesData[[#This Row],[Sales]],0)</f>
        <v>-0.67499999999999993</v>
      </c>
      <c r="AE1908"/>
    </row>
    <row r="1909" spans="1:31" x14ac:dyDescent="0.25">
      <c r="A1909">
        <v>709</v>
      </c>
      <c r="B1909" t="s">
        <v>714</v>
      </c>
      <c r="C1909" s="2">
        <v>41663</v>
      </c>
      <c r="D1909" s="13">
        <v>41741</v>
      </c>
      <c r="E1909" s="8">
        <f>IF(SalesData[[#This Row],[Ship Date]]&lt;SalesData[[#This Row],[Order Date]], SalesData[[#This Row],[Ship Date]], SalesData[[#This Row],[Order Date]])</f>
        <v>41663</v>
      </c>
      <c r="F1909" s="8">
        <f>IF(SalesData[[#This Row],[Ship Date]]&lt;SalesData[[#This Row],[Order Date]], SalesData[[#This Row],[Order Date]], SalesData[[#This Row],[Ship Date]])</f>
        <v>41741</v>
      </c>
      <c r="G1909" s="11">
        <f>SalesData[[#This Row],[Shipdate fixed]] - SalesData[[#This Row],[Orderdate fixed]]</f>
        <v>78</v>
      </c>
      <c r="H1909" s="11">
        <f>YEAR(SalesData[[#This Row],[Orderdate fixed]])</f>
        <v>2014</v>
      </c>
      <c r="I1909" s="11" t="str">
        <f>"Q"&amp;ROUNDUP(MONTH(SalesData[[#This Row],[Orderdate fixed]])/3,0)</f>
        <v>Q1</v>
      </c>
      <c r="J1909" s="8" t="str">
        <f>TEXT(SalesData[[#This Row],[Orderdate fixed]],"mmm")</f>
        <v>Jan</v>
      </c>
      <c r="K1909" t="s">
        <v>78</v>
      </c>
      <c r="L1909" t="s">
        <v>715</v>
      </c>
      <c r="M1909" s="14" t="s">
        <v>716</v>
      </c>
      <c r="N1909" t="s">
        <v>25</v>
      </c>
      <c r="O1909" t="s">
        <v>26</v>
      </c>
      <c r="P1909" t="s">
        <v>158</v>
      </c>
      <c r="Q1909" t="s">
        <v>109</v>
      </c>
      <c r="R1909" s="5">
        <v>10035</v>
      </c>
      <c r="S1909" t="s">
        <v>62</v>
      </c>
      <c r="T1909" t="s">
        <v>717</v>
      </c>
      <c r="U1909" t="s">
        <v>31</v>
      </c>
      <c r="V1909" t="s">
        <v>32</v>
      </c>
      <c r="W1909" t="s">
        <v>718</v>
      </c>
      <c r="X1909" s="9">
        <v>883.92</v>
      </c>
      <c r="Y1909">
        <v>5</v>
      </c>
      <c r="Z1909" s="12">
        <v>0.2</v>
      </c>
      <c r="AA1909" s="9">
        <v>-110.49</v>
      </c>
      <c r="AB1909" t="str">
        <f>IF(AND(SalesData[[#This Row],[Profit]]=0,SalesData[[#This Row],[Sales]]&gt;0),"Zero-Profit Order","OK")</f>
        <v>OK</v>
      </c>
      <c r="AC1909" s="9">
        <f>IFERROR(SalesData[[#This Row],[Profit]]/SalesData[[#This Row],[Sales]],0)</f>
        <v>-0.125</v>
      </c>
      <c r="AE1909"/>
    </row>
    <row r="1910" spans="1:31" x14ac:dyDescent="0.25">
      <c r="A1910">
        <v>563</v>
      </c>
      <c r="B1910" t="s">
        <v>598</v>
      </c>
      <c r="C1910" s="2">
        <v>43612</v>
      </c>
      <c r="D1910" s="13">
        <v>41900</v>
      </c>
      <c r="E1910" s="8">
        <f>IF(SalesData[[#This Row],[Ship Date]]&lt;SalesData[[#This Row],[Order Date]], SalesData[[#This Row],[Ship Date]], SalesData[[#This Row],[Order Date]])</f>
        <v>41900</v>
      </c>
      <c r="F1910" s="8">
        <f>IF(SalesData[[#This Row],[Ship Date]]&lt;SalesData[[#This Row],[Order Date]], SalesData[[#This Row],[Order Date]], SalesData[[#This Row],[Ship Date]])</f>
        <v>43612</v>
      </c>
      <c r="G1910" s="11">
        <f>SalesData[[#This Row],[Shipdate fixed]] - SalesData[[#This Row],[Orderdate fixed]]</f>
        <v>1712</v>
      </c>
      <c r="H1910" s="11">
        <f>YEAR(SalesData[[#This Row],[Orderdate fixed]])</f>
        <v>2014</v>
      </c>
      <c r="I1910" s="11" t="str">
        <f>"Q"&amp;ROUNDUP(MONTH(SalesData[[#This Row],[Orderdate fixed]])/3,0)</f>
        <v>Q3</v>
      </c>
      <c r="J1910" s="8" t="str">
        <f>TEXT(SalesData[[#This Row],[Orderdate fixed]],"mmm")</f>
        <v>Sep</v>
      </c>
      <c r="K1910" t="s">
        <v>22</v>
      </c>
      <c r="L1910" t="s">
        <v>599</v>
      </c>
      <c r="M1910" s="14" t="s">
        <v>600</v>
      </c>
      <c r="N1910" t="s">
        <v>25</v>
      </c>
      <c r="O1910" t="s">
        <v>26</v>
      </c>
      <c r="P1910" t="s">
        <v>285</v>
      </c>
      <c r="Q1910" t="s">
        <v>42</v>
      </c>
      <c r="R1910" s="5">
        <v>33614</v>
      </c>
      <c r="S1910" t="s">
        <v>29</v>
      </c>
      <c r="T1910" t="s">
        <v>601</v>
      </c>
      <c r="U1910" t="s">
        <v>31</v>
      </c>
      <c r="V1910" t="s">
        <v>53</v>
      </c>
      <c r="W1910" t="s">
        <v>602</v>
      </c>
      <c r="X1910" s="9">
        <v>13.128</v>
      </c>
      <c r="Y1910">
        <v>3</v>
      </c>
      <c r="Z1910" s="12">
        <v>0.2</v>
      </c>
      <c r="AA1910" s="9">
        <v>3.7743000000000002</v>
      </c>
      <c r="AB1910" t="str">
        <f>IF(AND(SalesData[[#This Row],[Profit]]=0,SalesData[[#This Row],[Sales]]&gt;0),"Zero-Profit Order","OK")</f>
        <v>OK</v>
      </c>
      <c r="AC1910" s="9">
        <f>IFERROR(SalesData[[#This Row],[Profit]]/SalesData[[#This Row],[Sales]],0)</f>
        <v>0.28750000000000003</v>
      </c>
      <c r="AE1910"/>
    </row>
    <row r="1911" spans="1:31" x14ac:dyDescent="0.25">
      <c r="A1911">
        <v>8862</v>
      </c>
      <c r="B1911" t="s">
        <v>4105</v>
      </c>
      <c r="C1911" s="2">
        <v>41966</v>
      </c>
      <c r="D1911" s="13">
        <v>42265</v>
      </c>
      <c r="E1911" s="8">
        <f>IF(SalesData[[#This Row],[Ship Date]]&lt;SalesData[[#This Row],[Order Date]], SalesData[[#This Row],[Ship Date]], SalesData[[#This Row],[Order Date]])</f>
        <v>41966</v>
      </c>
      <c r="F1911" s="8">
        <f>IF(SalesData[[#This Row],[Ship Date]]&lt;SalesData[[#This Row],[Order Date]], SalesData[[#This Row],[Order Date]], SalesData[[#This Row],[Ship Date]])</f>
        <v>42265</v>
      </c>
      <c r="G1911" s="11">
        <f>SalesData[[#This Row],[Shipdate fixed]] - SalesData[[#This Row],[Orderdate fixed]]</f>
        <v>299</v>
      </c>
      <c r="H1911" s="11">
        <f>YEAR(SalesData[[#This Row],[Orderdate fixed]])</f>
        <v>2014</v>
      </c>
      <c r="I1911" s="11" t="str">
        <f>"Q"&amp;ROUNDUP(MONTH(SalesData[[#This Row],[Orderdate fixed]])/3,0)</f>
        <v>Q4</v>
      </c>
      <c r="J1911" s="8" t="str">
        <f>TEXT(SalesData[[#This Row],[Orderdate fixed]],"mmm")</f>
        <v>Nov</v>
      </c>
      <c r="K1911" t="s">
        <v>38</v>
      </c>
      <c r="L1911" t="s">
        <v>1632</v>
      </c>
      <c r="M1911" s="14" t="s">
        <v>1633</v>
      </c>
      <c r="N1911" t="s">
        <v>90</v>
      </c>
      <c r="O1911" t="s">
        <v>26</v>
      </c>
      <c r="P1911" t="s">
        <v>3544</v>
      </c>
      <c r="Q1911" t="s">
        <v>344</v>
      </c>
      <c r="R1911" s="5">
        <v>7501</v>
      </c>
      <c r="S1911" t="s">
        <v>62</v>
      </c>
      <c r="T1911" t="s">
        <v>1893</v>
      </c>
      <c r="U1911" t="s">
        <v>31</v>
      </c>
      <c r="V1911" t="s">
        <v>53</v>
      </c>
      <c r="W1911" t="s">
        <v>1894</v>
      </c>
      <c r="X1911" s="9">
        <v>8.92</v>
      </c>
      <c r="Y1911">
        <v>4</v>
      </c>
      <c r="Z1911" s="12">
        <v>0</v>
      </c>
      <c r="AA1911" s="9">
        <v>3.9247999999999998</v>
      </c>
      <c r="AB1911" t="str">
        <f>IF(AND(SalesData[[#This Row],[Profit]]=0,SalesData[[#This Row],[Sales]]&gt;0),"Zero-Profit Order","OK")</f>
        <v>OK</v>
      </c>
      <c r="AC1911" s="9">
        <f>IFERROR(SalesData[[#This Row],[Profit]]/SalesData[[#This Row],[Sales]],0)</f>
        <v>0.44</v>
      </c>
      <c r="AE1911"/>
    </row>
    <row r="1912" spans="1:31" x14ac:dyDescent="0.25">
      <c r="A1912">
        <v>7594</v>
      </c>
      <c r="B1912" t="s">
        <v>3780</v>
      </c>
      <c r="C1912" s="2">
        <v>42088</v>
      </c>
      <c r="D1912" s="13">
        <v>42622</v>
      </c>
      <c r="E1912" s="8">
        <f>IF(SalesData[[#This Row],[Ship Date]]&lt;SalesData[[#This Row],[Order Date]], SalesData[[#This Row],[Ship Date]], SalesData[[#This Row],[Order Date]])</f>
        <v>42088</v>
      </c>
      <c r="F1912" s="8">
        <f>IF(SalesData[[#This Row],[Ship Date]]&lt;SalesData[[#This Row],[Order Date]], SalesData[[#This Row],[Order Date]], SalesData[[#This Row],[Ship Date]])</f>
        <v>42622</v>
      </c>
      <c r="G1912" s="11">
        <f>SalesData[[#This Row],[Shipdate fixed]] - SalesData[[#This Row],[Orderdate fixed]]</f>
        <v>534</v>
      </c>
      <c r="H1912" s="11">
        <f>YEAR(SalesData[[#This Row],[Orderdate fixed]])</f>
        <v>2015</v>
      </c>
      <c r="I1912" s="11" t="str">
        <f>"Q"&amp;ROUNDUP(MONTH(SalesData[[#This Row],[Orderdate fixed]])/3,0)</f>
        <v>Q1</v>
      </c>
      <c r="J1912" s="8" t="str">
        <f>TEXT(SalesData[[#This Row],[Orderdate fixed]],"mmm")</f>
        <v>Mar</v>
      </c>
      <c r="K1912" t="s">
        <v>38</v>
      </c>
      <c r="L1912" t="s">
        <v>3151</v>
      </c>
      <c r="M1912" s="14" t="s">
        <v>3152</v>
      </c>
      <c r="N1912" t="s">
        <v>25</v>
      </c>
      <c r="O1912" t="s">
        <v>26</v>
      </c>
      <c r="P1912" t="s">
        <v>60</v>
      </c>
      <c r="Q1912" t="s">
        <v>61</v>
      </c>
      <c r="R1912" s="5">
        <v>19134</v>
      </c>
      <c r="S1912" t="s">
        <v>62</v>
      </c>
      <c r="T1912" t="s">
        <v>962</v>
      </c>
      <c r="U1912" t="s">
        <v>31</v>
      </c>
      <c r="V1912" t="s">
        <v>35</v>
      </c>
      <c r="W1912" t="s">
        <v>963</v>
      </c>
      <c r="X1912" s="9">
        <v>887.27099999999996</v>
      </c>
      <c r="Y1912">
        <v>3</v>
      </c>
      <c r="Z1912" s="12">
        <v>0.3</v>
      </c>
      <c r="AA1912" s="9">
        <v>-63.3765</v>
      </c>
      <c r="AB1912" t="str">
        <f>IF(AND(SalesData[[#This Row],[Profit]]=0,SalesData[[#This Row],[Sales]]&gt;0),"Zero-Profit Order","OK")</f>
        <v>OK</v>
      </c>
      <c r="AC1912" s="9">
        <f>IFERROR(SalesData[[#This Row],[Profit]]/SalesData[[#This Row],[Sales]],0)</f>
        <v>-7.1428571428571438E-2</v>
      </c>
      <c r="AE1912"/>
    </row>
    <row r="1913" spans="1:31" x14ac:dyDescent="0.25">
      <c r="A1913">
        <v>1815</v>
      </c>
      <c r="B1913" t="s">
        <v>1485</v>
      </c>
      <c r="C1913" s="2">
        <v>43615</v>
      </c>
      <c r="D1913" s="13">
        <v>42265</v>
      </c>
      <c r="E1913" s="8">
        <f>IF(SalesData[[#This Row],[Ship Date]]&lt;SalesData[[#This Row],[Order Date]], SalesData[[#This Row],[Ship Date]], SalesData[[#This Row],[Order Date]])</f>
        <v>42265</v>
      </c>
      <c r="F1913" s="8">
        <f>IF(SalesData[[#This Row],[Ship Date]]&lt;SalesData[[#This Row],[Order Date]], SalesData[[#This Row],[Order Date]], SalesData[[#This Row],[Ship Date]])</f>
        <v>43615</v>
      </c>
      <c r="G1913" s="11">
        <f>SalesData[[#This Row],[Shipdate fixed]] - SalesData[[#This Row],[Orderdate fixed]]</f>
        <v>1350</v>
      </c>
      <c r="H1913" s="11">
        <f>YEAR(SalesData[[#This Row],[Orderdate fixed]])</f>
        <v>2015</v>
      </c>
      <c r="I1913" s="11" t="str">
        <f>"Q"&amp;ROUNDUP(MONTH(SalesData[[#This Row],[Orderdate fixed]])/3,0)</f>
        <v>Q3</v>
      </c>
      <c r="J1913" s="8" t="str">
        <f>TEXT(SalesData[[#This Row],[Orderdate fixed]],"mmm")</f>
        <v>Sep</v>
      </c>
      <c r="K1913" t="s">
        <v>38</v>
      </c>
      <c r="L1913" t="s">
        <v>1092</v>
      </c>
      <c r="M1913" s="14" t="s">
        <v>1093</v>
      </c>
      <c r="N1913" t="s">
        <v>81</v>
      </c>
      <c r="O1913" t="s">
        <v>26</v>
      </c>
      <c r="P1913" t="s">
        <v>49</v>
      </c>
      <c r="Q1913" t="s">
        <v>50</v>
      </c>
      <c r="R1913" s="5">
        <v>90045</v>
      </c>
      <c r="S1913" t="s">
        <v>51</v>
      </c>
      <c r="T1913" t="s">
        <v>299</v>
      </c>
      <c r="U1913" t="s">
        <v>31</v>
      </c>
      <c r="V1913" t="s">
        <v>44</v>
      </c>
      <c r="W1913" t="s">
        <v>300</v>
      </c>
      <c r="X1913" s="9">
        <v>170.136</v>
      </c>
      <c r="Y1913">
        <v>3</v>
      </c>
      <c r="Z1913" s="12">
        <v>0.2</v>
      </c>
      <c r="AA1913" s="9">
        <v>-8.5068000000000001</v>
      </c>
      <c r="AB1913" t="str">
        <f>IF(AND(SalesData[[#This Row],[Profit]]=0,SalesData[[#This Row],[Sales]]&gt;0),"Zero-Profit Order","OK")</f>
        <v>OK</v>
      </c>
      <c r="AC1913" s="9">
        <f>IFERROR(SalesData[[#This Row],[Profit]]/SalesData[[#This Row],[Sales]],0)</f>
        <v>-0.05</v>
      </c>
      <c r="AE1913"/>
    </row>
    <row r="1914" spans="1:31" x14ac:dyDescent="0.25">
      <c r="A1914">
        <v>7306</v>
      </c>
      <c r="B1914" t="s">
        <v>3695</v>
      </c>
      <c r="C1914" s="2">
        <v>43130</v>
      </c>
      <c r="D1914" s="13">
        <v>41674</v>
      </c>
      <c r="E1914" s="8">
        <f>IF(SalesData[[#This Row],[Ship Date]]&lt;SalesData[[#This Row],[Order Date]], SalesData[[#This Row],[Ship Date]], SalesData[[#This Row],[Order Date]])</f>
        <v>41674</v>
      </c>
      <c r="F1914" s="8">
        <f>IF(SalesData[[#This Row],[Ship Date]]&lt;SalesData[[#This Row],[Order Date]], SalesData[[#This Row],[Order Date]], SalesData[[#This Row],[Ship Date]])</f>
        <v>43130</v>
      </c>
      <c r="G1914" s="11">
        <f>SalesData[[#This Row],[Shipdate fixed]] - SalesData[[#This Row],[Orderdate fixed]]</f>
        <v>1456</v>
      </c>
      <c r="H1914" s="11">
        <f>YEAR(SalesData[[#This Row],[Orderdate fixed]])</f>
        <v>2014</v>
      </c>
      <c r="I1914" s="11" t="str">
        <f>"Q"&amp;ROUNDUP(MONTH(SalesData[[#This Row],[Orderdate fixed]])/3,0)</f>
        <v>Q1</v>
      </c>
      <c r="J1914" s="8" t="str">
        <f>TEXT(SalesData[[#This Row],[Orderdate fixed]],"mmm")</f>
        <v>Feb</v>
      </c>
      <c r="K1914" t="s">
        <v>38</v>
      </c>
      <c r="L1914" t="s">
        <v>2704</v>
      </c>
      <c r="M1914" s="14" t="s">
        <v>2705</v>
      </c>
      <c r="N1914" t="s">
        <v>25</v>
      </c>
      <c r="O1914" t="s">
        <v>26</v>
      </c>
      <c r="P1914" t="s">
        <v>2459</v>
      </c>
      <c r="Q1914" t="s">
        <v>83</v>
      </c>
      <c r="R1914" s="5">
        <v>75023</v>
      </c>
      <c r="S1914" t="s">
        <v>84</v>
      </c>
      <c r="T1914" t="s">
        <v>502</v>
      </c>
      <c r="U1914" t="s">
        <v>31</v>
      </c>
      <c r="V1914" t="s">
        <v>44</v>
      </c>
      <c r="W1914" t="s">
        <v>503</v>
      </c>
      <c r="X1914" s="9">
        <v>890.84100000000001</v>
      </c>
      <c r="Y1914">
        <v>3</v>
      </c>
      <c r="Z1914" s="12">
        <v>0.3</v>
      </c>
      <c r="AA1914" s="9">
        <v>-152.71559999999999</v>
      </c>
      <c r="AB1914" t="str">
        <f>IF(AND(SalesData[[#This Row],[Profit]]=0,SalesData[[#This Row],[Sales]]&gt;0),"Zero-Profit Order","OK")</f>
        <v>OK</v>
      </c>
      <c r="AC1914" s="9">
        <f>IFERROR(SalesData[[#This Row],[Profit]]/SalesData[[#This Row],[Sales]],0)</f>
        <v>-0.17142857142857143</v>
      </c>
      <c r="AE1914"/>
    </row>
    <row r="1915" spans="1:31" x14ac:dyDescent="0.25">
      <c r="A1915">
        <v>7058</v>
      </c>
      <c r="B1915" t="s">
        <v>3628</v>
      </c>
      <c r="C1915" s="2">
        <v>42191</v>
      </c>
      <c r="D1915" s="13">
        <v>42686</v>
      </c>
      <c r="E1915" s="8">
        <f>IF(SalesData[[#This Row],[Ship Date]]&lt;SalesData[[#This Row],[Order Date]], SalesData[[#This Row],[Ship Date]], SalesData[[#This Row],[Order Date]])</f>
        <v>42191</v>
      </c>
      <c r="F1915" s="8">
        <f>IF(SalesData[[#This Row],[Ship Date]]&lt;SalesData[[#This Row],[Order Date]], SalesData[[#This Row],[Order Date]], SalesData[[#This Row],[Ship Date]])</f>
        <v>42686</v>
      </c>
      <c r="G1915" s="11">
        <f>SalesData[[#This Row],[Shipdate fixed]] - SalesData[[#This Row],[Orderdate fixed]]</f>
        <v>495</v>
      </c>
      <c r="H1915" s="11">
        <f>YEAR(SalesData[[#This Row],[Orderdate fixed]])</f>
        <v>2015</v>
      </c>
      <c r="I1915" s="11" t="str">
        <f>"Q"&amp;ROUNDUP(MONTH(SalesData[[#This Row],[Orderdate fixed]])/3,0)</f>
        <v>Q3</v>
      </c>
      <c r="J1915" s="8" t="str">
        <f>TEXT(SalesData[[#This Row],[Orderdate fixed]],"mmm")</f>
        <v>Jul</v>
      </c>
      <c r="K1915" t="s">
        <v>407</v>
      </c>
      <c r="L1915" t="s">
        <v>1711</v>
      </c>
      <c r="M1915" s="14" t="s">
        <v>1712</v>
      </c>
      <c r="N1915" t="s">
        <v>25</v>
      </c>
      <c r="O1915" t="s">
        <v>26</v>
      </c>
      <c r="P1915" t="s">
        <v>3028</v>
      </c>
      <c r="Q1915" t="s">
        <v>50</v>
      </c>
      <c r="R1915" s="5">
        <v>92804</v>
      </c>
      <c r="S1915" t="s">
        <v>51</v>
      </c>
      <c r="T1915" t="s">
        <v>1115</v>
      </c>
      <c r="U1915" t="s">
        <v>31</v>
      </c>
      <c r="V1915" t="s">
        <v>44</v>
      </c>
      <c r="W1915" t="s">
        <v>1116</v>
      </c>
      <c r="X1915" s="9">
        <v>892.13599999999997</v>
      </c>
      <c r="Y1915">
        <v>7</v>
      </c>
      <c r="Z1915" s="12">
        <v>0.2</v>
      </c>
      <c r="AA1915" s="9">
        <v>111.517</v>
      </c>
      <c r="AB1915" t="str">
        <f>IF(AND(SalesData[[#This Row],[Profit]]=0,SalesData[[#This Row],[Sales]]&gt;0),"Zero-Profit Order","OK")</f>
        <v>OK</v>
      </c>
      <c r="AC1915" s="9">
        <f>IFERROR(SalesData[[#This Row],[Profit]]/SalesData[[#This Row],[Sales]],0)</f>
        <v>0.125</v>
      </c>
      <c r="AE1915"/>
    </row>
    <row r="1916" spans="1:31" x14ac:dyDescent="0.25">
      <c r="A1916">
        <v>7646</v>
      </c>
      <c r="B1916" t="s">
        <v>3791</v>
      </c>
      <c r="C1916" s="2">
        <v>41874</v>
      </c>
      <c r="D1916" s="13">
        <v>42312</v>
      </c>
      <c r="E1916" s="8">
        <f>IF(SalesData[[#This Row],[Ship Date]]&lt;SalesData[[#This Row],[Order Date]], SalesData[[#This Row],[Ship Date]], SalesData[[#This Row],[Order Date]])</f>
        <v>41874</v>
      </c>
      <c r="F1916" s="8">
        <f>IF(SalesData[[#This Row],[Ship Date]]&lt;SalesData[[#This Row],[Order Date]], SalesData[[#This Row],[Order Date]], SalesData[[#This Row],[Ship Date]])</f>
        <v>42312</v>
      </c>
      <c r="G1916" s="11">
        <f>SalesData[[#This Row],[Shipdate fixed]] - SalesData[[#This Row],[Orderdate fixed]]</f>
        <v>438</v>
      </c>
      <c r="H1916" s="11">
        <f>YEAR(SalesData[[#This Row],[Orderdate fixed]])</f>
        <v>2014</v>
      </c>
      <c r="I1916" s="11" t="str">
        <f>"Q"&amp;ROUNDUP(MONTH(SalesData[[#This Row],[Orderdate fixed]])/3,0)</f>
        <v>Q3</v>
      </c>
      <c r="J1916" s="8" t="str">
        <f>TEXT(SalesData[[#This Row],[Orderdate fixed]],"mmm")</f>
        <v>Aug</v>
      </c>
      <c r="K1916" t="s">
        <v>38</v>
      </c>
      <c r="L1916" t="s">
        <v>2755</v>
      </c>
      <c r="M1916" s="14" t="s">
        <v>2756</v>
      </c>
      <c r="N1916" t="s">
        <v>81</v>
      </c>
      <c r="O1916" t="s">
        <v>26</v>
      </c>
      <c r="P1916" t="s">
        <v>49</v>
      </c>
      <c r="Q1916" t="s">
        <v>50</v>
      </c>
      <c r="R1916" s="5">
        <v>90036</v>
      </c>
      <c r="S1916" t="s">
        <v>51</v>
      </c>
      <c r="T1916" t="s">
        <v>1076</v>
      </c>
      <c r="U1916" t="s">
        <v>31</v>
      </c>
      <c r="V1916" t="s">
        <v>35</v>
      </c>
      <c r="W1916" t="s">
        <v>1077</v>
      </c>
      <c r="X1916" s="9">
        <v>892.22400000000005</v>
      </c>
      <c r="Y1916">
        <v>3</v>
      </c>
      <c r="Z1916" s="12">
        <v>0.2</v>
      </c>
      <c r="AA1916" s="9">
        <v>89.222399999999993</v>
      </c>
      <c r="AB1916" t="str">
        <f>IF(AND(SalesData[[#This Row],[Profit]]=0,SalesData[[#This Row],[Sales]]&gt;0),"Zero-Profit Order","OK")</f>
        <v>OK</v>
      </c>
      <c r="AC1916" s="9">
        <f>IFERROR(SalesData[[#This Row],[Profit]]/SalesData[[#This Row],[Sales]],0)</f>
        <v>9.9999999999999992E-2</v>
      </c>
      <c r="AE1916"/>
    </row>
    <row r="1917" spans="1:31" x14ac:dyDescent="0.25">
      <c r="A1917">
        <v>5189</v>
      </c>
      <c r="B1917" t="s">
        <v>3057</v>
      </c>
      <c r="C1917" s="2">
        <v>43608</v>
      </c>
      <c r="D1917" s="13">
        <v>42265</v>
      </c>
      <c r="E1917" s="8">
        <f>IF(SalesData[[#This Row],[Ship Date]]&lt;SalesData[[#This Row],[Order Date]], SalesData[[#This Row],[Ship Date]], SalesData[[#This Row],[Order Date]])</f>
        <v>42265</v>
      </c>
      <c r="F1917" s="8">
        <f>IF(SalesData[[#This Row],[Ship Date]]&lt;SalesData[[#This Row],[Order Date]], SalesData[[#This Row],[Order Date]], SalesData[[#This Row],[Ship Date]])</f>
        <v>43608</v>
      </c>
      <c r="G1917" s="11">
        <f>SalesData[[#This Row],[Shipdate fixed]] - SalesData[[#This Row],[Orderdate fixed]]</f>
        <v>1343</v>
      </c>
      <c r="H1917" s="11">
        <f>YEAR(SalesData[[#This Row],[Orderdate fixed]])</f>
        <v>2015</v>
      </c>
      <c r="I1917" s="11" t="str">
        <f>"Q"&amp;ROUNDUP(MONTH(SalesData[[#This Row],[Orderdate fixed]])/3,0)</f>
        <v>Q3</v>
      </c>
      <c r="J1917" s="8" t="str">
        <f>TEXT(SalesData[[#This Row],[Orderdate fixed]],"mmm")</f>
        <v>Sep</v>
      </c>
      <c r="K1917" t="s">
        <v>38</v>
      </c>
      <c r="L1917" t="s">
        <v>824</v>
      </c>
      <c r="M1917" s="14" t="s">
        <v>825</v>
      </c>
      <c r="N1917" t="s">
        <v>25</v>
      </c>
      <c r="O1917" t="s">
        <v>26</v>
      </c>
      <c r="P1917" t="s">
        <v>329</v>
      </c>
      <c r="Q1917" t="s">
        <v>100</v>
      </c>
      <c r="R1917" s="5">
        <v>47201</v>
      </c>
      <c r="S1917" t="s">
        <v>84</v>
      </c>
      <c r="T1917" t="s">
        <v>460</v>
      </c>
      <c r="U1917" t="s">
        <v>31</v>
      </c>
      <c r="V1917" t="s">
        <v>35</v>
      </c>
      <c r="W1917" t="s">
        <v>461</v>
      </c>
      <c r="X1917" s="9">
        <v>1516.2</v>
      </c>
      <c r="Y1917">
        <v>7</v>
      </c>
      <c r="Z1917" s="12">
        <v>0</v>
      </c>
      <c r="AA1917" s="9">
        <v>394.21199999999999</v>
      </c>
      <c r="AB1917" t="str">
        <f>IF(AND(SalesData[[#This Row],[Profit]]=0,SalesData[[#This Row],[Sales]]&gt;0),"Zero-Profit Order","OK")</f>
        <v>OK</v>
      </c>
      <c r="AC1917" s="9">
        <f>IFERROR(SalesData[[#This Row],[Profit]]/SalesData[[#This Row],[Sales]],0)</f>
        <v>0.26</v>
      </c>
      <c r="AE1917"/>
    </row>
    <row r="1918" spans="1:31" x14ac:dyDescent="0.25">
      <c r="A1918">
        <v>2290</v>
      </c>
      <c r="B1918" t="s">
        <v>1789</v>
      </c>
      <c r="C1918" s="2">
        <v>42375</v>
      </c>
      <c r="D1918" s="13">
        <v>43040</v>
      </c>
      <c r="E1918" s="8">
        <f>IF(SalesData[[#This Row],[Ship Date]]&lt;SalesData[[#This Row],[Order Date]], SalesData[[#This Row],[Ship Date]], SalesData[[#This Row],[Order Date]])</f>
        <v>42375</v>
      </c>
      <c r="F1918" s="8">
        <f>IF(SalesData[[#This Row],[Ship Date]]&lt;SalesData[[#This Row],[Order Date]], SalesData[[#This Row],[Order Date]], SalesData[[#This Row],[Ship Date]])</f>
        <v>43040</v>
      </c>
      <c r="G1918" s="11">
        <f>SalesData[[#This Row],[Shipdate fixed]] - SalesData[[#This Row],[Orderdate fixed]]</f>
        <v>665</v>
      </c>
      <c r="H1918" s="11">
        <f>YEAR(SalesData[[#This Row],[Orderdate fixed]])</f>
        <v>2016</v>
      </c>
      <c r="I1918" s="11" t="str">
        <f>"Q"&amp;ROUNDUP(MONTH(SalesData[[#This Row],[Orderdate fixed]])/3,0)</f>
        <v>Q1</v>
      </c>
      <c r="J1918" s="8" t="str">
        <f>TEXT(SalesData[[#This Row],[Orderdate fixed]],"mmm")</f>
        <v>Jan</v>
      </c>
      <c r="K1918" t="s">
        <v>78</v>
      </c>
      <c r="L1918" t="s">
        <v>1790</v>
      </c>
      <c r="M1918" s="14" t="s">
        <v>1791</v>
      </c>
      <c r="N1918" t="s">
        <v>81</v>
      </c>
      <c r="O1918" t="s">
        <v>26</v>
      </c>
      <c r="P1918" t="s">
        <v>176</v>
      </c>
      <c r="Q1918" t="s">
        <v>177</v>
      </c>
      <c r="R1918" s="5">
        <v>98115</v>
      </c>
      <c r="S1918" t="s">
        <v>51</v>
      </c>
      <c r="T1918" t="s">
        <v>1792</v>
      </c>
      <c r="U1918" t="s">
        <v>31</v>
      </c>
      <c r="V1918" t="s">
        <v>44</v>
      </c>
      <c r="W1918" t="s">
        <v>1793</v>
      </c>
      <c r="X1918" s="9">
        <v>892.98</v>
      </c>
      <c r="Y1918">
        <v>2</v>
      </c>
      <c r="Z1918" s="12">
        <v>0</v>
      </c>
      <c r="AA1918" s="9">
        <v>80.368200000000002</v>
      </c>
      <c r="AB1918" t="str">
        <f>IF(AND(SalesData[[#This Row],[Profit]]=0,SalesData[[#This Row],[Sales]]&gt;0),"Zero-Profit Order","OK")</f>
        <v>OK</v>
      </c>
      <c r="AC1918" s="9">
        <f>IFERROR(SalesData[[#This Row],[Profit]]/SalesData[[#This Row],[Sales]],0)</f>
        <v>0.09</v>
      </c>
      <c r="AE1918"/>
    </row>
    <row r="1919" spans="1:31" x14ac:dyDescent="0.25">
      <c r="A1919">
        <v>8892</v>
      </c>
      <c r="B1919" t="s">
        <v>4112</v>
      </c>
      <c r="C1919" s="2">
        <v>43636</v>
      </c>
      <c r="D1919" s="13">
        <v>42631</v>
      </c>
      <c r="E1919" s="8">
        <f>IF(SalesData[[#This Row],[Ship Date]]&lt;SalesData[[#This Row],[Order Date]], SalesData[[#This Row],[Ship Date]], SalesData[[#This Row],[Order Date]])</f>
        <v>42631</v>
      </c>
      <c r="F1919" s="8">
        <f>IF(SalesData[[#This Row],[Ship Date]]&lt;SalesData[[#This Row],[Order Date]], SalesData[[#This Row],[Order Date]], SalesData[[#This Row],[Ship Date]])</f>
        <v>43636</v>
      </c>
      <c r="G1919" s="11">
        <f>SalesData[[#This Row],[Shipdate fixed]] - SalesData[[#This Row],[Orderdate fixed]]</f>
        <v>1005</v>
      </c>
      <c r="H1919" s="11">
        <f>YEAR(SalesData[[#This Row],[Orderdate fixed]])</f>
        <v>2016</v>
      </c>
      <c r="I1919" s="11" t="str">
        <f>"Q"&amp;ROUNDUP(MONTH(SalesData[[#This Row],[Orderdate fixed]])/3,0)</f>
        <v>Q3</v>
      </c>
      <c r="J1919" s="8" t="str">
        <f>TEXT(SalesData[[#This Row],[Orderdate fixed]],"mmm")</f>
        <v>Sep</v>
      </c>
      <c r="K1919" t="s">
        <v>78</v>
      </c>
      <c r="L1919" t="s">
        <v>4113</v>
      </c>
      <c r="M1919" s="14" t="s">
        <v>4114</v>
      </c>
      <c r="N1919" t="s">
        <v>90</v>
      </c>
      <c r="O1919" t="s">
        <v>26</v>
      </c>
      <c r="P1919" t="s">
        <v>329</v>
      </c>
      <c r="Q1919" t="s">
        <v>648</v>
      </c>
      <c r="R1919" s="5">
        <v>31907</v>
      </c>
      <c r="S1919" t="s">
        <v>29</v>
      </c>
      <c r="T1919" t="s">
        <v>122</v>
      </c>
      <c r="U1919" t="s">
        <v>31</v>
      </c>
      <c r="V1919" t="s">
        <v>35</v>
      </c>
      <c r="W1919" t="s">
        <v>123</v>
      </c>
      <c r="X1919" s="9">
        <v>121.78</v>
      </c>
      <c r="Y1919">
        <v>2</v>
      </c>
      <c r="Z1919" s="12">
        <v>0</v>
      </c>
      <c r="AA1919" s="9">
        <v>30.445</v>
      </c>
      <c r="AB1919" t="str">
        <f>IF(AND(SalesData[[#This Row],[Profit]]=0,SalesData[[#This Row],[Sales]]&gt;0),"Zero-Profit Order","OK")</f>
        <v>OK</v>
      </c>
      <c r="AC1919" s="9">
        <f>IFERROR(SalesData[[#This Row],[Profit]]/SalesData[[#This Row],[Sales]],0)</f>
        <v>0.25</v>
      </c>
      <c r="AE1919"/>
    </row>
    <row r="1920" spans="1:31" x14ac:dyDescent="0.25">
      <c r="A1920">
        <v>4929</v>
      </c>
      <c r="B1920" t="s">
        <v>2974</v>
      </c>
      <c r="C1920" s="2">
        <v>42240</v>
      </c>
      <c r="D1920" s="13">
        <v>42898</v>
      </c>
      <c r="E1920" s="8">
        <f>IF(SalesData[[#This Row],[Ship Date]]&lt;SalesData[[#This Row],[Order Date]], SalesData[[#This Row],[Ship Date]], SalesData[[#This Row],[Order Date]])</f>
        <v>42240</v>
      </c>
      <c r="F1920" s="8">
        <f>IF(SalesData[[#This Row],[Ship Date]]&lt;SalesData[[#This Row],[Order Date]], SalesData[[#This Row],[Order Date]], SalesData[[#This Row],[Ship Date]])</f>
        <v>42898</v>
      </c>
      <c r="G1920" s="11">
        <f>SalesData[[#This Row],[Shipdate fixed]] - SalesData[[#This Row],[Orderdate fixed]]</f>
        <v>658</v>
      </c>
      <c r="H1920" s="11">
        <f>YEAR(SalesData[[#This Row],[Orderdate fixed]])</f>
        <v>2015</v>
      </c>
      <c r="I1920" s="11" t="str">
        <f>"Q"&amp;ROUNDUP(MONTH(SalesData[[#This Row],[Orderdate fixed]])/3,0)</f>
        <v>Q3</v>
      </c>
      <c r="J1920" s="8" t="str">
        <f>TEXT(SalesData[[#This Row],[Orderdate fixed]],"mmm")</f>
        <v>Aug</v>
      </c>
      <c r="K1920" t="s">
        <v>38</v>
      </c>
      <c r="L1920" t="s">
        <v>188</v>
      </c>
      <c r="M1920" s="14" t="s">
        <v>189</v>
      </c>
      <c r="N1920" t="s">
        <v>90</v>
      </c>
      <c r="O1920" t="s">
        <v>26</v>
      </c>
      <c r="P1920" t="s">
        <v>1561</v>
      </c>
      <c r="Q1920" t="s">
        <v>411</v>
      </c>
      <c r="R1920" s="5">
        <v>6824</v>
      </c>
      <c r="S1920" t="s">
        <v>62</v>
      </c>
      <c r="T1920" t="s">
        <v>1566</v>
      </c>
      <c r="U1920" t="s">
        <v>31</v>
      </c>
      <c r="V1920" t="s">
        <v>35</v>
      </c>
      <c r="W1920" t="s">
        <v>1567</v>
      </c>
      <c r="X1920" s="9">
        <v>897.15</v>
      </c>
      <c r="Y1920">
        <v>3</v>
      </c>
      <c r="Z1920" s="12">
        <v>0</v>
      </c>
      <c r="AA1920" s="9">
        <v>251.202</v>
      </c>
      <c r="AB1920" t="str">
        <f>IF(AND(SalesData[[#This Row],[Profit]]=0,SalesData[[#This Row],[Sales]]&gt;0),"Zero-Profit Order","OK")</f>
        <v>OK</v>
      </c>
      <c r="AC1920" s="9">
        <f>IFERROR(SalesData[[#This Row],[Profit]]/SalesData[[#This Row],[Sales]],0)</f>
        <v>0.28000000000000003</v>
      </c>
      <c r="AE1920"/>
    </row>
    <row r="1921" spans="1:31" x14ac:dyDescent="0.25">
      <c r="A1921">
        <v>1368</v>
      </c>
      <c r="B1921" t="s">
        <v>1200</v>
      </c>
      <c r="C1921" s="2">
        <v>42435</v>
      </c>
      <c r="D1921" s="13">
        <v>43050</v>
      </c>
      <c r="E1921" s="8">
        <f>IF(SalesData[[#This Row],[Ship Date]]&lt;SalesData[[#This Row],[Order Date]], SalesData[[#This Row],[Ship Date]], SalesData[[#This Row],[Order Date]])</f>
        <v>42435</v>
      </c>
      <c r="F1921" s="8">
        <f>IF(SalesData[[#This Row],[Ship Date]]&lt;SalesData[[#This Row],[Order Date]], SalesData[[#This Row],[Order Date]], SalesData[[#This Row],[Ship Date]])</f>
        <v>43050</v>
      </c>
      <c r="G1921" s="11">
        <f>SalesData[[#This Row],[Shipdate fixed]] - SalesData[[#This Row],[Orderdate fixed]]</f>
        <v>615</v>
      </c>
      <c r="H1921" s="11">
        <f>YEAR(SalesData[[#This Row],[Orderdate fixed]])</f>
        <v>2016</v>
      </c>
      <c r="I1921" s="11" t="str">
        <f>"Q"&amp;ROUNDUP(MONTH(SalesData[[#This Row],[Orderdate fixed]])/3,0)</f>
        <v>Q1</v>
      </c>
      <c r="J1921" s="8" t="str">
        <f>TEXT(SalesData[[#This Row],[Orderdate fixed]],"mmm")</f>
        <v>Mar</v>
      </c>
      <c r="K1921" t="s">
        <v>78</v>
      </c>
      <c r="L1921" t="s">
        <v>1201</v>
      </c>
      <c r="M1921" s="14" t="s">
        <v>1202</v>
      </c>
      <c r="N1921" t="s">
        <v>81</v>
      </c>
      <c r="O1921" t="s">
        <v>26</v>
      </c>
      <c r="P1921" t="s">
        <v>1203</v>
      </c>
      <c r="Q1921" t="s">
        <v>501</v>
      </c>
      <c r="R1921" s="5">
        <v>85705</v>
      </c>
      <c r="S1921" t="s">
        <v>51</v>
      </c>
      <c r="T1921" t="s">
        <v>387</v>
      </c>
      <c r="U1921" t="s">
        <v>31</v>
      </c>
      <c r="V1921" t="s">
        <v>35</v>
      </c>
      <c r="W1921" t="s">
        <v>388</v>
      </c>
      <c r="X1921" s="9">
        <v>899.13599999999997</v>
      </c>
      <c r="Y1921">
        <v>4</v>
      </c>
      <c r="Z1921" s="12">
        <v>0.2</v>
      </c>
      <c r="AA1921" s="9">
        <v>-146.1096</v>
      </c>
      <c r="AB1921" t="str">
        <f>IF(AND(SalesData[[#This Row],[Profit]]=0,SalesData[[#This Row],[Sales]]&gt;0),"Zero-Profit Order","OK")</f>
        <v>OK</v>
      </c>
      <c r="AC1921" s="9">
        <f>IFERROR(SalesData[[#This Row],[Profit]]/SalesData[[#This Row],[Sales]],0)</f>
        <v>-0.16250000000000001</v>
      </c>
      <c r="AE1921"/>
    </row>
    <row r="1922" spans="1:31" x14ac:dyDescent="0.25">
      <c r="A1922">
        <v>7388</v>
      </c>
      <c r="B1922" t="s">
        <v>3718</v>
      </c>
      <c r="C1922" s="2">
        <v>43610</v>
      </c>
      <c r="D1922" s="13">
        <v>42631</v>
      </c>
      <c r="E1922" s="8">
        <f>IF(SalesData[[#This Row],[Ship Date]]&lt;SalesData[[#This Row],[Order Date]], SalesData[[#This Row],[Ship Date]], SalesData[[#This Row],[Order Date]])</f>
        <v>42631</v>
      </c>
      <c r="F1922" s="8">
        <f>IF(SalesData[[#This Row],[Ship Date]]&lt;SalesData[[#This Row],[Order Date]], SalesData[[#This Row],[Order Date]], SalesData[[#This Row],[Ship Date]])</f>
        <v>43610</v>
      </c>
      <c r="G1922" s="11">
        <f>SalesData[[#This Row],[Shipdate fixed]] - SalesData[[#This Row],[Orderdate fixed]]</f>
        <v>979</v>
      </c>
      <c r="H1922" s="11">
        <f>YEAR(SalesData[[#This Row],[Orderdate fixed]])</f>
        <v>2016</v>
      </c>
      <c r="I1922" s="11" t="str">
        <f>"Q"&amp;ROUNDUP(MONTH(SalesData[[#This Row],[Orderdate fixed]])/3,0)</f>
        <v>Q3</v>
      </c>
      <c r="J1922" s="8" t="str">
        <f>TEXT(SalesData[[#This Row],[Orderdate fixed]],"mmm")</f>
        <v>Sep</v>
      </c>
      <c r="K1922" t="s">
        <v>38</v>
      </c>
      <c r="L1922" t="s">
        <v>2906</v>
      </c>
      <c r="M1922" s="14" t="s">
        <v>2907</v>
      </c>
      <c r="N1922" t="s">
        <v>25</v>
      </c>
      <c r="O1922" t="s">
        <v>26</v>
      </c>
      <c r="P1922" t="s">
        <v>821</v>
      </c>
      <c r="Q1922" t="s">
        <v>822</v>
      </c>
      <c r="R1922" s="5">
        <v>68104</v>
      </c>
      <c r="S1922" t="s">
        <v>84</v>
      </c>
      <c r="T1922" t="s">
        <v>85</v>
      </c>
      <c r="U1922" t="s">
        <v>31</v>
      </c>
      <c r="V1922" t="s">
        <v>53</v>
      </c>
      <c r="W1922" t="s">
        <v>86</v>
      </c>
      <c r="X1922" s="9">
        <v>1336.44</v>
      </c>
      <c r="Y1922">
        <v>14</v>
      </c>
      <c r="Z1922" s="12">
        <v>0</v>
      </c>
      <c r="AA1922" s="9">
        <v>387.56760000000003</v>
      </c>
      <c r="AB1922" t="str">
        <f>IF(AND(SalesData[[#This Row],[Profit]]=0,SalesData[[#This Row],[Sales]]&gt;0),"Zero-Profit Order","OK")</f>
        <v>OK</v>
      </c>
      <c r="AC1922" s="9">
        <f>IFERROR(SalesData[[#This Row],[Profit]]/SalesData[[#This Row],[Sales]],0)</f>
        <v>0.29000000000000004</v>
      </c>
      <c r="AE1922"/>
    </row>
    <row r="1923" spans="1:31" x14ac:dyDescent="0.25">
      <c r="A1923">
        <v>3458</v>
      </c>
      <c r="B1923" t="s">
        <v>2434</v>
      </c>
      <c r="C1923" s="2">
        <v>43638</v>
      </c>
      <c r="D1923" s="13">
        <v>42996</v>
      </c>
      <c r="E1923" s="8">
        <f>IF(SalesData[[#This Row],[Ship Date]]&lt;SalesData[[#This Row],[Order Date]], SalesData[[#This Row],[Ship Date]], SalesData[[#This Row],[Order Date]])</f>
        <v>42996</v>
      </c>
      <c r="F1923" s="8">
        <f>IF(SalesData[[#This Row],[Ship Date]]&lt;SalesData[[#This Row],[Order Date]], SalesData[[#This Row],[Order Date]], SalesData[[#This Row],[Ship Date]])</f>
        <v>43638</v>
      </c>
      <c r="G1923" s="11">
        <f>SalesData[[#This Row],[Shipdate fixed]] - SalesData[[#This Row],[Orderdate fixed]]</f>
        <v>642</v>
      </c>
      <c r="H1923" s="11">
        <f>YEAR(SalesData[[#This Row],[Orderdate fixed]])</f>
        <v>2017</v>
      </c>
      <c r="I1923" s="11" t="str">
        <f>"Q"&amp;ROUNDUP(MONTH(SalesData[[#This Row],[Orderdate fixed]])/3,0)</f>
        <v>Q3</v>
      </c>
      <c r="J1923" s="8" t="str">
        <f>TEXT(SalesData[[#This Row],[Orderdate fixed]],"mmm")</f>
        <v>Sep</v>
      </c>
      <c r="K1923" t="s">
        <v>78</v>
      </c>
      <c r="L1923" t="s">
        <v>1606</v>
      </c>
      <c r="M1923" s="14" t="s">
        <v>1607</v>
      </c>
      <c r="N1923" t="s">
        <v>25</v>
      </c>
      <c r="O1923" t="s">
        <v>26</v>
      </c>
      <c r="P1923" t="s">
        <v>60</v>
      </c>
      <c r="Q1923" t="s">
        <v>61</v>
      </c>
      <c r="R1923" s="5">
        <v>19143</v>
      </c>
      <c r="S1923" t="s">
        <v>62</v>
      </c>
      <c r="T1923" t="s">
        <v>2107</v>
      </c>
      <c r="U1923" t="s">
        <v>31</v>
      </c>
      <c r="V1923" t="s">
        <v>53</v>
      </c>
      <c r="W1923" t="s">
        <v>2108</v>
      </c>
      <c r="X1923" s="9">
        <v>22.512</v>
      </c>
      <c r="Y1923">
        <v>3</v>
      </c>
      <c r="Z1923" s="12">
        <v>0.2</v>
      </c>
      <c r="AA1923" s="9">
        <v>2.2511999999999999</v>
      </c>
      <c r="AB1923" t="str">
        <f>IF(AND(SalesData[[#This Row],[Profit]]=0,SalesData[[#This Row],[Sales]]&gt;0),"Zero-Profit Order","OK")</f>
        <v>OK</v>
      </c>
      <c r="AC1923" s="9">
        <f>IFERROR(SalesData[[#This Row],[Profit]]/SalesData[[#This Row],[Sales]],0)</f>
        <v>9.9999999999999992E-2</v>
      </c>
      <c r="AE1923"/>
    </row>
    <row r="1924" spans="1:31" x14ac:dyDescent="0.25">
      <c r="A1924">
        <v>5452</v>
      </c>
      <c r="B1924" t="s">
        <v>3140</v>
      </c>
      <c r="C1924" s="2">
        <v>41798</v>
      </c>
      <c r="D1924" s="13">
        <v>41901</v>
      </c>
      <c r="E1924" s="8">
        <f>IF(SalesData[[#This Row],[Ship Date]]&lt;SalesData[[#This Row],[Order Date]], SalesData[[#This Row],[Ship Date]], SalesData[[#This Row],[Order Date]])</f>
        <v>41798</v>
      </c>
      <c r="F1924" s="8">
        <f>IF(SalesData[[#This Row],[Ship Date]]&lt;SalesData[[#This Row],[Order Date]], SalesData[[#This Row],[Order Date]], SalesData[[#This Row],[Ship Date]])</f>
        <v>41901</v>
      </c>
      <c r="G1924" s="11">
        <f>SalesData[[#This Row],[Shipdate fixed]] - SalesData[[#This Row],[Orderdate fixed]]</f>
        <v>103</v>
      </c>
      <c r="H1924" s="11">
        <f>YEAR(SalesData[[#This Row],[Orderdate fixed]])</f>
        <v>2014</v>
      </c>
      <c r="I1924" s="11" t="str">
        <f>"Q"&amp;ROUNDUP(MONTH(SalesData[[#This Row],[Orderdate fixed]])/3,0)</f>
        <v>Q2</v>
      </c>
      <c r="J1924" s="8" t="str">
        <f>TEXT(SalesData[[#This Row],[Orderdate fixed]],"mmm")</f>
        <v>Jun</v>
      </c>
      <c r="K1924" t="s">
        <v>38</v>
      </c>
      <c r="L1924" t="s">
        <v>3141</v>
      </c>
      <c r="M1924" s="14" t="s">
        <v>3142</v>
      </c>
      <c r="N1924" t="s">
        <v>90</v>
      </c>
      <c r="O1924" t="s">
        <v>26</v>
      </c>
      <c r="P1924" t="s">
        <v>3143</v>
      </c>
      <c r="Q1924" t="s">
        <v>3116</v>
      </c>
      <c r="R1924" s="5">
        <v>66062</v>
      </c>
      <c r="S1924" t="s">
        <v>84</v>
      </c>
      <c r="T1924" t="s">
        <v>2299</v>
      </c>
      <c r="U1924" t="s">
        <v>31</v>
      </c>
      <c r="V1924" t="s">
        <v>53</v>
      </c>
      <c r="W1924" t="s">
        <v>2300</v>
      </c>
      <c r="X1924" s="9">
        <v>40.56</v>
      </c>
      <c r="Y1924">
        <v>2</v>
      </c>
      <c r="Z1924" s="12">
        <v>0</v>
      </c>
      <c r="AA1924" s="9">
        <v>12.979200000000001</v>
      </c>
      <c r="AB1924" t="str">
        <f>IF(AND(SalesData[[#This Row],[Profit]]=0,SalesData[[#This Row],[Sales]]&gt;0),"Zero-Profit Order","OK")</f>
        <v>OK</v>
      </c>
      <c r="AC1924" s="9">
        <f>IFERROR(SalesData[[#This Row],[Profit]]/SalesData[[#This Row],[Sales]],0)</f>
        <v>0.32</v>
      </c>
      <c r="AE1924"/>
    </row>
    <row r="1925" spans="1:31" x14ac:dyDescent="0.25">
      <c r="A1925">
        <v>6491</v>
      </c>
      <c r="B1925" t="s">
        <v>3471</v>
      </c>
      <c r="C1925" s="2">
        <v>43620</v>
      </c>
      <c r="D1925" s="13">
        <v>41901</v>
      </c>
      <c r="E1925" s="8">
        <f>IF(SalesData[[#This Row],[Ship Date]]&lt;SalesData[[#This Row],[Order Date]], SalesData[[#This Row],[Ship Date]], SalesData[[#This Row],[Order Date]])</f>
        <v>41901</v>
      </c>
      <c r="F1925" s="8">
        <f>IF(SalesData[[#This Row],[Ship Date]]&lt;SalesData[[#This Row],[Order Date]], SalesData[[#This Row],[Order Date]], SalesData[[#This Row],[Ship Date]])</f>
        <v>43620</v>
      </c>
      <c r="G1925" s="11">
        <f>SalesData[[#This Row],[Shipdate fixed]] - SalesData[[#This Row],[Orderdate fixed]]</f>
        <v>1719</v>
      </c>
      <c r="H1925" s="11">
        <f>YEAR(SalesData[[#This Row],[Orderdate fixed]])</f>
        <v>2014</v>
      </c>
      <c r="I1925" s="11" t="str">
        <f>"Q"&amp;ROUNDUP(MONTH(SalesData[[#This Row],[Orderdate fixed]])/3,0)</f>
        <v>Q3</v>
      </c>
      <c r="J1925" s="8" t="str">
        <f>TEXT(SalesData[[#This Row],[Orderdate fixed]],"mmm")</f>
        <v>Sep</v>
      </c>
      <c r="K1925" t="s">
        <v>38</v>
      </c>
      <c r="L1925" t="s">
        <v>2939</v>
      </c>
      <c r="M1925" s="14" t="s">
        <v>2940</v>
      </c>
      <c r="N1925" t="s">
        <v>81</v>
      </c>
      <c r="O1925" t="s">
        <v>26</v>
      </c>
      <c r="P1925" t="s">
        <v>60</v>
      </c>
      <c r="Q1925" t="s">
        <v>61</v>
      </c>
      <c r="R1925" s="5">
        <v>19120</v>
      </c>
      <c r="S1925" t="s">
        <v>62</v>
      </c>
      <c r="T1925" t="s">
        <v>737</v>
      </c>
      <c r="U1925" t="s">
        <v>31</v>
      </c>
      <c r="V1925" t="s">
        <v>53</v>
      </c>
      <c r="W1925" t="s">
        <v>738</v>
      </c>
      <c r="X1925" s="9">
        <v>103.93600000000001</v>
      </c>
      <c r="Y1925">
        <v>4</v>
      </c>
      <c r="Z1925" s="12">
        <v>0.2</v>
      </c>
      <c r="AA1925" s="9">
        <v>16.889600000000002</v>
      </c>
      <c r="AB1925" t="str">
        <f>IF(AND(SalesData[[#This Row],[Profit]]=0,SalesData[[#This Row],[Sales]]&gt;0),"Zero-Profit Order","OK")</f>
        <v>OK</v>
      </c>
      <c r="AC1925" s="9">
        <f>IFERROR(SalesData[[#This Row],[Profit]]/SalesData[[#This Row],[Sales]],0)</f>
        <v>0.16250000000000001</v>
      </c>
      <c r="AE1925"/>
    </row>
    <row r="1926" spans="1:31" x14ac:dyDescent="0.25">
      <c r="A1926">
        <v>3623</v>
      </c>
      <c r="B1926" t="s">
        <v>2486</v>
      </c>
      <c r="C1926" s="2">
        <v>43614</v>
      </c>
      <c r="D1926" s="13">
        <v>41901</v>
      </c>
      <c r="E1926" s="8">
        <f>IF(SalesData[[#This Row],[Ship Date]]&lt;SalesData[[#This Row],[Order Date]], SalesData[[#This Row],[Ship Date]], SalesData[[#This Row],[Order Date]])</f>
        <v>41901</v>
      </c>
      <c r="F1926" s="8">
        <f>IF(SalesData[[#This Row],[Ship Date]]&lt;SalesData[[#This Row],[Order Date]], SalesData[[#This Row],[Order Date]], SalesData[[#This Row],[Ship Date]])</f>
        <v>43614</v>
      </c>
      <c r="G1926" s="11">
        <f>SalesData[[#This Row],[Shipdate fixed]] - SalesData[[#This Row],[Orderdate fixed]]</f>
        <v>1713</v>
      </c>
      <c r="H1926" s="11">
        <f>YEAR(SalesData[[#This Row],[Orderdate fixed]])</f>
        <v>2014</v>
      </c>
      <c r="I1926" s="11" t="str">
        <f>"Q"&amp;ROUNDUP(MONTH(SalesData[[#This Row],[Orderdate fixed]])/3,0)</f>
        <v>Q3</v>
      </c>
      <c r="J1926" s="8" t="str">
        <f>TEXT(SalesData[[#This Row],[Orderdate fixed]],"mmm")</f>
        <v>Sep</v>
      </c>
      <c r="K1926" t="s">
        <v>38</v>
      </c>
      <c r="L1926" t="s">
        <v>2487</v>
      </c>
      <c r="M1926" s="14" t="s">
        <v>2488</v>
      </c>
      <c r="N1926" t="s">
        <v>25</v>
      </c>
      <c r="O1926" t="s">
        <v>26</v>
      </c>
      <c r="P1926" t="s">
        <v>2489</v>
      </c>
      <c r="Q1926" t="s">
        <v>648</v>
      </c>
      <c r="R1926" s="5">
        <v>31204</v>
      </c>
      <c r="S1926" t="s">
        <v>29</v>
      </c>
      <c r="T1926" t="s">
        <v>1499</v>
      </c>
      <c r="U1926" t="s">
        <v>31</v>
      </c>
      <c r="V1926" t="s">
        <v>53</v>
      </c>
      <c r="W1926" t="s">
        <v>1500</v>
      </c>
      <c r="X1926" s="9">
        <v>142.4</v>
      </c>
      <c r="Y1926">
        <v>5</v>
      </c>
      <c r="Z1926" s="12">
        <v>0</v>
      </c>
      <c r="AA1926" s="9">
        <v>52.688000000000002</v>
      </c>
      <c r="AB1926" t="str">
        <f>IF(AND(SalesData[[#This Row],[Profit]]=0,SalesData[[#This Row],[Sales]]&gt;0),"Zero-Profit Order","OK")</f>
        <v>OK</v>
      </c>
      <c r="AC1926" s="9">
        <f>IFERROR(SalesData[[#This Row],[Profit]]/SalesData[[#This Row],[Sales]],0)</f>
        <v>0.37</v>
      </c>
      <c r="AE1926"/>
    </row>
    <row r="1927" spans="1:31" x14ac:dyDescent="0.25">
      <c r="A1927">
        <v>7545</v>
      </c>
      <c r="B1927" t="s">
        <v>3762</v>
      </c>
      <c r="C1927" s="2">
        <v>42275</v>
      </c>
      <c r="D1927" s="13">
        <v>42898</v>
      </c>
      <c r="E1927" s="8">
        <f>IF(SalesData[[#This Row],[Ship Date]]&lt;SalesData[[#This Row],[Order Date]], SalesData[[#This Row],[Ship Date]], SalesData[[#This Row],[Order Date]])</f>
        <v>42275</v>
      </c>
      <c r="F1927" s="8">
        <f>IF(SalesData[[#This Row],[Ship Date]]&lt;SalesData[[#This Row],[Order Date]], SalesData[[#This Row],[Order Date]], SalesData[[#This Row],[Ship Date]])</f>
        <v>42898</v>
      </c>
      <c r="G1927" s="11">
        <f>SalesData[[#This Row],[Shipdate fixed]] - SalesData[[#This Row],[Orderdate fixed]]</f>
        <v>623</v>
      </c>
      <c r="H1927" s="11">
        <f>YEAR(SalesData[[#This Row],[Orderdate fixed]])</f>
        <v>2015</v>
      </c>
      <c r="I1927" s="11" t="str">
        <f>"Q"&amp;ROUNDUP(MONTH(SalesData[[#This Row],[Orderdate fixed]])/3,0)</f>
        <v>Q3</v>
      </c>
      <c r="J1927" s="8" t="str">
        <f>TEXT(SalesData[[#This Row],[Orderdate fixed]],"mmm")</f>
        <v>Sep</v>
      </c>
      <c r="K1927" t="s">
        <v>38</v>
      </c>
      <c r="L1927" t="s">
        <v>3763</v>
      </c>
      <c r="M1927" s="14" t="s">
        <v>3764</v>
      </c>
      <c r="N1927" t="s">
        <v>81</v>
      </c>
      <c r="O1927" t="s">
        <v>26</v>
      </c>
      <c r="P1927" t="s">
        <v>248</v>
      </c>
      <c r="Q1927" t="s">
        <v>165</v>
      </c>
      <c r="R1927" s="5">
        <v>80219</v>
      </c>
      <c r="S1927" t="s">
        <v>51</v>
      </c>
      <c r="T1927" t="s">
        <v>786</v>
      </c>
      <c r="U1927" t="s">
        <v>31</v>
      </c>
      <c r="V1927" t="s">
        <v>35</v>
      </c>
      <c r="W1927" t="s">
        <v>787</v>
      </c>
      <c r="X1927" s="9">
        <v>906.68</v>
      </c>
      <c r="Y1927">
        <v>5</v>
      </c>
      <c r="Z1927" s="12">
        <v>0.2</v>
      </c>
      <c r="AA1927" s="9">
        <v>68.001000000000005</v>
      </c>
      <c r="AB1927" t="str">
        <f>IF(AND(SalesData[[#This Row],[Profit]]=0,SalesData[[#This Row],[Sales]]&gt;0),"Zero-Profit Order","OK")</f>
        <v>OK</v>
      </c>
      <c r="AC1927" s="9">
        <f>IFERROR(SalesData[[#This Row],[Profit]]/SalesData[[#This Row],[Sales]],0)</f>
        <v>7.5000000000000011E-2</v>
      </c>
      <c r="AE1927"/>
    </row>
    <row r="1928" spans="1:31" x14ac:dyDescent="0.25">
      <c r="A1928">
        <v>4251</v>
      </c>
      <c r="B1928" t="s">
        <v>2739</v>
      </c>
      <c r="C1928" s="2">
        <v>43665</v>
      </c>
      <c r="D1928" s="13">
        <v>41901</v>
      </c>
      <c r="E1928" s="8">
        <f>IF(SalesData[[#This Row],[Ship Date]]&lt;SalesData[[#This Row],[Order Date]], SalesData[[#This Row],[Ship Date]], SalesData[[#This Row],[Order Date]])</f>
        <v>41901</v>
      </c>
      <c r="F1928" s="8">
        <f>IF(SalesData[[#This Row],[Ship Date]]&lt;SalesData[[#This Row],[Order Date]], SalesData[[#This Row],[Order Date]], SalesData[[#This Row],[Ship Date]])</f>
        <v>43665</v>
      </c>
      <c r="G1928" s="11">
        <f>SalesData[[#This Row],[Shipdate fixed]] - SalesData[[#This Row],[Orderdate fixed]]</f>
        <v>1764</v>
      </c>
      <c r="H1928" s="11">
        <f>YEAR(SalesData[[#This Row],[Orderdate fixed]])</f>
        <v>2014</v>
      </c>
      <c r="I1928" s="11" t="str">
        <f>"Q"&amp;ROUNDUP(MONTH(SalesData[[#This Row],[Orderdate fixed]])/3,0)</f>
        <v>Q3</v>
      </c>
      <c r="J1928" s="8" t="str">
        <f>TEXT(SalesData[[#This Row],[Orderdate fixed]],"mmm")</f>
        <v>Sep</v>
      </c>
      <c r="K1928" t="s">
        <v>407</v>
      </c>
      <c r="L1928" t="s">
        <v>2740</v>
      </c>
      <c r="M1928" s="14" t="s">
        <v>2741</v>
      </c>
      <c r="N1928" t="s">
        <v>81</v>
      </c>
      <c r="O1928" t="s">
        <v>26</v>
      </c>
      <c r="P1928" t="s">
        <v>158</v>
      </c>
      <c r="Q1928" t="s">
        <v>109</v>
      </c>
      <c r="R1928" s="5">
        <v>10011</v>
      </c>
      <c r="S1928" t="s">
        <v>62</v>
      </c>
      <c r="T1928" t="s">
        <v>1513</v>
      </c>
      <c r="U1928" t="s">
        <v>31</v>
      </c>
      <c r="V1928" t="s">
        <v>35</v>
      </c>
      <c r="W1928" t="s">
        <v>1514</v>
      </c>
      <c r="X1928" s="9">
        <v>887.10299999999995</v>
      </c>
      <c r="Y1928">
        <v>7</v>
      </c>
      <c r="Z1928" s="12">
        <v>0.1</v>
      </c>
      <c r="AA1928" s="9">
        <v>177.42060000000001</v>
      </c>
      <c r="AB1928" t="str">
        <f>IF(AND(SalesData[[#This Row],[Profit]]=0,SalesData[[#This Row],[Sales]]&gt;0),"Zero-Profit Order","OK")</f>
        <v>OK</v>
      </c>
      <c r="AC1928" s="9">
        <f>IFERROR(SalesData[[#This Row],[Profit]]/SalesData[[#This Row],[Sales]],0)</f>
        <v>0.2</v>
      </c>
      <c r="AE1928"/>
    </row>
    <row r="1929" spans="1:31" x14ac:dyDescent="0.25">
      <c r="A1929">
        <v>4495</v>
      </c>
      <c r="B1929" t="s">
        <v>2817</v>
      </c>
      <c r="C1929" s="2">
        <v>41654</v>
      </c>
      <c r="D1929" s="13">
        <v>41710</v>
      </c>
      <c r="E1929" s="8">
        <f>IF(SalesData[[#This Row],[Ship Date]]&lt;SalesData[[#This Row],[Order Date]], SalesData[[#This Row],[Ship Date]], SalesData[[#This Row],[Order Date]])</f>
        <v>41654</v>
      </c>
      <c r="F1929" s="8">
        <f>IF(SalesData[[#This Row],[Ship Date]]&lt;SalesData[[#This Row],[Order Date]], SalesData[[#This Row],[Order Date]], SalesData[[#This Row],[Ship Date]])</f>
        <v>41710</v>
      </c>
      <c r="G1929" s="11">
        <f>SalesData[[#This Row],[Shipdate fixed]] - SalesData[[#This Row],[Orderdate fixed]]</f>
        <v>56</v>
      </c>
      <c r="H1929" s="11">
        <f>YEAR(SalesData[[#This Row],[Orderdate fixed]])</f>
        <v>2014</v>
      </c>
      <c r="I1929" s="11" t="str">
        <f>"Q"&amp;ROUNDUP(MONTH(SalesData[[#This Row],[Orderdate fixed]])/3,0)</f>
        <v>Q1</v>
      </c>
      <c r="J1929" s="8" t="str">
        <f>TEXT(SalesData[[#This Row],[Orderdate fixed]],"mmm")</f>
        <v>Jan</v>
      </c>
      <c r="K1929" t="s">
        <v>22</v>
      </c>
      <c r="L1929" t="s">
        <v>2818</v>
      </c>
      <c r="M1929" s="14" t="s">
        <v>2819</v>
      </c>
      <c r="N1929" t="s">
        <v>25</v>
      </c>
      <c r="O1929" t="s">
        <v>26</v>
      </c>
      <c r="P1929" t="s">
        <v>329</v>
      </c>
      <c r="Q1929" t="s">
        <v>215</v>
      </c>
      <c r="R1929" s="5">
        <v>43229</v>
      </c>
      <c r="S1929" t="s">
        <v>62</v>
      </c>
      <c r="T1929" t="s">
        <v>460</v>
      </c>
      <c r="U1929" t="s">
        <v>31</v>
      </c>
      <c r="V1929" t="s">
        <v>35</v>
      </c>
      <c r="W1929" t="s">
        <v>461</v>
      </c>
      <c r="X1929" s="9">
        <v>909.72</v>
      </c>
      <c r="Y1929">
        <v>6</v>
      </c>
      <c r="Z1929" s="12">
        <v>0.3</v>
      </c>
      <c r="AA1929" s="9">
        <v>-51.984000000000002</v>
      </c>
      <c r="AB1929" t="str">
        <f>IF(AND(SalesData[[#This Row],[Profit]]=0,SalesData[[#This Row],[Sales]]&gt;0),"Zero-Profit Order","OK")</f>
        <v>OK</v>
      </c>
      <c r="AC1929" s="9">
        <f>IFERROR(SalesData[[#This Row],[Profit]]/SalesData[[#This Row],[Sales]],0)</f>
        <v>-5.7142857142857141E-2</v>
      </c>
      <c r="AE1929"/>
    </row>
    <row r="1930" spans="1:31" x14ac:dyDescent="0.25">
      <c r="A1930">
        <v>2327</v>
      </c>
      <c r="B1930" t="s">
        <v>1808</v>
      </c>
      <c r="C1930" s="2">
        <v>43624</v>
      </c>
      <c r="D1930" s="13">
        <v>42266</v>
      </c>
      <c r="E1930" s="8">
        <f>IF(SalesData[[#This Row],[Ship Date]]&lt;SalesData[[#This Row],[Order Date]], SalesData[[#This Row],[Ship Date]], SalesData[[#This Row],[Order Date]])</f>
        <v>42266</v>
      </c>
      <c r="F1930" s="8">
        <f>IF(SalesData[[#This Row],[Ship Date]]&lt;SalesData[[#This Row],[Order Date]], SalesData[[#This Row],[Order Date]], SalesData[[#This Row],[Ship Date]])</f>
        <v>43624</v>
      </c>
      <c r="G1930" s="11">
        <f>SalesData[[#This Row],[Shipdate fixed]] - SalesData[[#This Row],[Orderdate fixed]]</f>
        <v>1358</v>
      </c>
      <c r="H1930" s="11">
        <f>YEAR(SalesData[[#This Row],[Orderdate fixed]])</f>
        <v>2015</v>
      </c>
      <c r="I1930" s="11" t="str">
        <f>"Q"&amp;ROUNDUP(MONTH(SalesData[[#This Row],[Orderdate fixed]])/3,0)</f>
        <v>Q3</v>
      </c>
      <c r="J1930" s="8" t="str">
        <f>TEXT(SalesData[[#This Row],[Orderdate fixed]],"mmm")</f>
        <v>Sep</v>
      </c>
      <c r="K1930" t="s">
        <v>22</v>
      </c>
      <c r="L1930" t="s">
        <v>1809</v>
      </c>
      <c r="M1930" s="14" t="s">
        <v>1810</v>
      </c>
      <c r="N1930" t="s">
        <v>81</v>
      </c>
      <c r="O1930" t="s">
        <v>26</v>
      </c>
      <c r="P1930" t="s">
        <v>158</v>
      </c>
      <c r="Q1930" t="s">
        <v>109</v>
      </c>
      <c r="R1930" s="5">
        <v>10035</v>
      </c>
      <c r="S1930" t="s">
        <v>62</v>
      </c>
      <c r="T1930" t="s">
        <v>330</v>
      </c>
      <c r="U1930" t="s">
        <v>31</v>
      </c>
      <c r="V1930" t="s">
        <v>32</v>
      </c>
      <c r="W1930" t="s">
        <v>331</v>
      </c>
      <c r="X1930" s="9">
        <v>46.384</v>
      </c>
      <c r="Y1930">
        <v>1</v>
      </c>
      <c r="Z1930" s="12">
        <v>0.2</v>
      </c>
      <c r="AA1930" s="9">
        <v>1.1596</v>
      </c>
      <c r="AB1930" t="str">
        <f>IF(AND(SalesData[[#This Row],[Profit]]=0,SalesData[[#This Row],[Sales]]&gt;0),"Zero-Profit Order","OK")</f>
        <v>OK</v>
      </c>
      <c r="AC1930" s="9">
        <f>IFERROR(SalesData[[#This Row],[Profit]]/SalesData[[#This Row],[Sales]],0)</f>
        <v>2.4999999999999998E-2</v>
      </c>
      <c r="AE1930"/>
    </row>
    <row r="1931" spans="1:31" x14ac:dyDescent="0.25">
      <c r="A1931">
        <v>8363</v>
      </c>
      <c r="B1931" t="s">
        <v>3990</v>
      </c>
      <c r="C1931" s="2">
        <v>42244</v>
      </c>
      <c r="D1931" s="13">
        <v>42826</v>
      </c>
      <c r="E1931" s="8">
        <f>IF(SalesData[[#This Row],[Ship Date]]&lt;SalesData[[#This Row],[Order Date]], SalesData[[#This Row],[Ship Date]], SalesData[[#This Row],[Order Date]])</f>
        <v>42244</v>
      </c>
      <c r="F1931" s="8">
        <f>IF(SalesData[[#This Row],[Ship Date]]&lt;SalesData[[#This Row],[Order Date]], SalesData[[#This Row],[Order Date]], SalesData[[#This Row],[Ship Date]])</f>
        <v>42826</v>
      </c>
      <c r="G1931" s="11">
        <f>SalesData[[#This Row],[Shipdate fixed]] - SalesData[[#This Row],[Orderdate fixed]]</f>
        <v>582</v>
      </c>
      <c r="H1931" s="11">
        <f>YEAR(SalesData[[#This Row],[Orderdate fixed]])</f>
        <v>2015</v>
      </c>
      <c r="I1931" s="11" t="str">
        <f>"Q"&amp;ROUNDUP(MONTH(SalesData[[#This Row],[Orderdate fixed]])/3,0)</f>
        <v>Q3</v>
      </c>
      <c r="J1931" s="8" t="str">
        <f>TEXT(SalesData[[#This Row],[Orderdate fixed]],"mmm")</f>
        <v>Aug</v>
      </c>
      <c r="K1931" t="s">
        <v>22</v>
      </c>
      <c r="L1931" t="s">
        <v>3856</v>
      </c>
      <c r="M1931" s="14" t="s">
        <v>3857</v>
      </c>
      <c r="N1931" t="s">
        <v>25</v>
      </c>
      <c r="O1931" t="s">
        <v>26</v>
      </c>
      <c r="P1931" t="s">
        <v>1355</v>
      </c>
      <c r="Q1931" t="s">
        <v>83</v>
      </c>
      <c r="R1931" s="5">
        <v>79907</v>
      </c>
      <c r="S1931" t="s">
        <v>84</v>
      </c>
      <c r="T1931" t="s">
        <v>1228</v>
      </c>
      <c r="U1931" t="s">
        <v>31</v>
      </c>
      <c r="V1931" t="s">
        <v>44</v>
      </c>
      <c r="W1931" t="s">
        <v>1229</v>
      </c>
      <c r="X1931" s="9">
        <v>913.43</v>
      </c>
      <c r="Y1931">
        <v>5</v>
      </c>
      <c r="Z1931" s="12">
        <v>0.3</v>
      </c>
      <c r="AA1931" s="9">
        <v>-169.637</v>
      </c>
      <c r="AB1931" t="str">
        <f>IF(AND(SalesData[[#This Row],[Profit]]=0,SalesData[[#This Row],[Sales]]&gt;0),"Zero-Profit Order","OK")</f>
        <v>OK</v>
      </c>
      <c r="AC1931" s="9">
        <f>IFERROR(SalesData[[#This Row],[Profit]]/SalesData[[#This Row],[Sales]],0)</f>
        <v>-0.18571428571428572</v>
      </c>
      <c r="AE1931"/>
    </row>
    <row r="1932" spans="1:31" x14ac:dyDescent="0.25">
      <c r="A1932">
        <v>3817</v>
      </c>
      <c r="B1932" t="s">
        <v>2561</v>
      </c>
      <c r="C1932" s="2">
        <v>43625</v>
      </c>
      <c r="D1932" s="13">
        <v>42266</v>
      </c>
      <c r="E1932" s="8">
        <f>IF(SalesData[[#This Row],[Ship Date]]&lt;SalesData[[#This Row],[Order Date]], SalesData[[#This Row],[Ship Date]], SalesData[[#This Row],[Order Date]])</f>
        <v>42266</v>
      </c>
      <c r="F1932" s="8">
        <f>IF(SalesData[[#This Row],[Ship Date]]&lt;SalesData[[#This Row],[Order Date]], SalesData[[#This Row],[Order Date]], SalesData[[#This Row],[Ship Date]])</f>
        <v>43625</v>
      </c>
      <c r="G1932" s="11">
        <f>SalesData[[#This Row],[Shipdate fixed]] - SalesData[[#This Row],[Orderdate fixed]]</f>
        <v>1359</v>
      </c>
      <c r="H1932" s="11">
        <f>YEAR(SalesData[[#This Row],[Orderdate fixed]])</f>
        <v>2015</v>
      </c>
      <c r="I1932" s="11" t="str">
        <f>"Q"&amp;ROUNDUP(MONTH(SalesData[[#This Row],[Orderdate fixed]])/3,0)</f>
        <v>Q3</v>
      </c>
      <c r="J1932" s="8" t="str">
        <f>TEXT(SalesData[[#This Row],[Orderdate fixed]],"mmm")</f>
        <v>Sep</v>
      </c>
      <c r="K1932" t="s">
        <v>38</v>
      </c>
      <c r="L1932" t="s">
        <v>2216</v>
      </c>
      <c r="M1932" s="14" t="s">
        <v>2217</v>
      </c>
      <c r="N1932" t="s">
        <v>25</v>
      </c>
      <c r="O1932" t="s">
        <v>26</v>
      </c>
      <c r="P1932" t="s">
        <v>2443</v>
      </c>
      <c r="Q1932" t="s">
        <v>1257</v>
      </c>
      <c r="R1932" s="5">
        <v>36608</v>
      </c>
      <c r="S1932" t="s">
        <v>29</v>
      </c>
      <c r="T1932" t="s">
        <v>1972</v>
      </c>
      <c r="U1932" t="s">
        <v>31</v>
      </c>
      <c r="V1932" t="s">
        <v>44</v>
      </c>
      <c r="W1932" t="s">
        <v>1973</v>
      </c>
      <c r="X1932" s="9">
        <v>801.96</v>
      </c>
      <c r="Y1932">
        <v>2</v>
      </c>
      <c r="Z1932" s="12">
        <v>0</v>
      </c>
      <c r="AA1932" s="9">
        <v>200.49</v>
      </c>
      <c r="AB1932" t="str">
        <f>IF(AND(SalesData[[#This Row],[Profit]]=0,SalesData[[#This Row],[Sales]]&gt;0),"Zero-Profit Order","OK")</f>
        <v>OK</v>
      </c>
      <c r="AC1932" s="9">
        <f>IFERROR(SalesData[[#This Row],[Profit]]/SalesData[[#This Row],[Sales]],0)</f>
        <v>0.25</v>
      </c>
      <c r="AE1932"/>
    </row>
    <row r="1933" spans="1:31" x14ac:dyDescent="0.25">
      <c r="A1933">
        <v>7873</v>
      </c>
      <c r="B1933" t="s">
        <v>3848</v>
      </c>
      <c r="C1933" s="2">
        <v>42036</v>
      </c>
      <c r="D1933" s="13">
        <v>42561</v>
      </c>
      <c r="E1933" s="8">
        <f>IF(SalesData[[#This Row],[Ship Date]]&lt;SalesData[[#This Row],[Order Date]], SalesData[[#This Row],[Ship Date]], SalesData[[#This Row],[Order Date]])</f>
        <v>42036</v>
      </c>
      <c r="F1933" s="8">
        <f>IF(SalesData[[#This Row],[Ship Date]]&lt;SalesData[[#This Row],[Order Date]], SalesData[[#This Row],[Order Date]], SalesData[[#This Row],[Ship Date]])</f>
        <v>42561</v>
      </c>
      <c r="G1933" s="11">
        <f>SalesData[[#This Row],[Shipdate fixed]] - SalesData[[#This Row],[Orderdate fixed]]</f>
        <v>525</v>
      </c>
      <c r="H1933" s="11">
        <f>YEAR(SalesData[[#This Row],[Orderdate fixed]])</f>
        <v>2015</v>
      </c>
      <c r="I1933" s="11" t="str">
        <f>"Q"&amp;ROUNDUP(MONTH(SalesData[[#This Row],[Orderdate fixed]])/3,0)</f>
        <v>Q1</v>
      </c>
      <c r="J1933" s="8" t="str">
        <f>TEXT(SalesData[[#This Row],[Orderdate fixed]],"mmm")</f>
        <v>Feb</v>
      </c>
      <c r="K1933" t="s">
        <v>38</v>
      </c>
      <c r="L1933" t="s">
        <v>2282</v>
      </c>
      <c r="M1933" s="14" t="s">
        <v>2283</v>
      </c>
      <c r="N1933" t="s">
        <v>90</v>
      </c>
      <c r="O1933" t="s">
        <v>26</v>
      </c>
      <c r="P1933" t="s">
        <v>3246</v>
      </c>
      <c r="Q1933" t="s">
        <v>50</v>
      </c>
      <c r="R1933" s="5">
        <v>92630</v>
      </c>
      <c r="S1933" t="s">
        <v>51</v>
      </c>
      <c r="T1933" t="s">
        <v>190</v>
      </c>
      <c r="U1933" t="s">
        <v>31</v>
      </c>
      <c r="V1933" t="s">
        <v>35</v>
      </c>
      <c r="W1933" t="s">
        <v>191</v>
      </c>
      <c r="X1933" s="9">
        <v>915.13599999999997</v>
      </c>
      <c r="Y1933">
        <v>4</v>
      </c>
      <c r="Z1933" s="12">
        <v>0.2</v>
      </c>
      <c r="AA1933" s="9">
        <v>102.9528</v>
      </c>
      <c r="AB1933" t="str">
        <f>IF(AND(SalesData[[#This Row],[Profit]]=0,SalesData[[#This Row],[Sales]]&gt;0),"Zero-Profit Order","OK")</f>
        <v>OK</v>
      </c>
      <c r="AC1933" s="9">
        <f>IFERROR(SalesData[[#This Row],[Profit]]/SalesData[[#This Row],[Sales]],0)</f>
        <v>0.1125</v>
      </c>
      <c r="AE1933"/>
    </row>
    <row r="1934" spans="1:31" x14ac:dyDescent="0.25">
      <c r="A1934">
        <v>1375</v>
      </c>
      <c r="B1934" t="s">
        <v>1211</v>
      </c>
      <c r="C1934" s="2">
        <v>43616</v>
      </c>
      <c r="D1934" s="13">
        <v>42266</v>
      </c>
      <c r="E1934" s="8">
        <f>IF(SalesData[[#This Row],[Ship Date]]&lt;SalesData[[#This Row],[Order Date]], SalesData[[#This Row],[Ship Date]], SalesData[[#This Row],[Order Date]])</f>
        <v>42266</v>
      </c>
      <c r="F1934" s="8">
        <f>IF(SalesData[[#This Row],[Ship Date]]&lt;SalesData[[#This Row],[Order Date]], SalesData[[#This Row],[Order Date]], SalesData[[#This Row],[Ship Date]])</f>
        <v>43616</v>
      </c>
      <c r="G1934" s="11">
        <f>SalesData[[#This Row],[Shipdate fixed]] - SalesData[[#This Row],[Orderdate fixed]]</f>
        <v>1350</v>
      </c>
      <c r="H1934" s="11">
        <f>YEAR(SalesData[[#This Row],[Orderdate fixed]])</f>
        <v>2015</v>
      </c>
      <c r="I1934" s="11" t="str">
        <f>"Q"&amp;ROUNDUP(MONTH(SalesData[[#This Row],[Orderdate fixed]])/3,0)</f>
        <v>Q3</v>
      </c>
      <c r="J1934" s="8" t="str">
        <f>TEXT(SalesData[[#This Row],[Orderdate fixed]],"mmm")</f>
        <v>Sep</v>
      </c>
      <c r="K1934" t="s">
        <v>38</v>
      </c>
      <c r="L1934" t="s">
        <v>1212</v>
      </c>
      <c r="M1934" s="14" t="s">
        <v>1213</v>
      </c>
      <c r="N1934" t="s">
        <v>25</v>
      </c>
      <c r="O1934" t="s">
        <v>26</v>
      </c>
      <c r="P1934" t="s">
        <v>1214</v>
      </c>
      <c r="Q1934" t="s">
        <v>69</v>
      </c>
      <c r="R1934" s="5">
        <v>84604</v>
      </c>
      <c r="S1934" t="s">
        <v>51</v>
      </c>
      <c r="T1934" t="s">
        <v>1215</v>
      </c>
      <c r="U1934" t="s">
        <v>31</v>
      </c>
      <c r="V1934" t="s">
        <v>44</v>
      </c>
      <c r="W1934" t="s">
        <v>1216</v>
      </c>
      <c r="X1934" s="9">
        <v>912.75</v>
      </c>
      <c r="Y1934">
        <v>5</v>
      </c>
      <c r="Z1934" s="12">
        <v>0</v>
      </c>
      <c r="AA1934" s="9">
        <v>118.6575</v>
      </c>
      <c r="AB1934" t="str">
        <f>IF(AND(SalesData[[#This Row],[Profit]]=0,SalesData[[#This Row],[Sales]]&gt;0),"Zero-Profit Order","OK")</f>
        <v>OK</v>
      </c>
      <c r="AC1934" s="9">
        <f>IFERROR(SalesData[[#This Row],[Profit]]/SalesData[[#This Row],[Sales]],0)</f>
        <v>0.13</v>
      </c>
      <c r="AE1934"/>
    </row>
    <row r="1935" spans="1:31" x14ac:dyDescent="0.25">
      <c r="A1935">
        <v>3819</v>
      </c>
      <c r="B1935" t="s">
        <v>2561</v>
      </c>
      <c r="C1935" s="2">
        <v>43626</v>
      </c>
      <c r="D1935" s="13">
        <v>42266</v>
      </c>
      <c r="E1935" s="8">
        <f>IF(SalesData[[#This Row],[Ship Date]]&lt;SalesData[[#This Row],[Order Date]], SalesData[[#This Row],[Ship Date]], SalesData[[#This Row],[Order Date]])</f>
        <v>42266</v>
      </c>
      <c r="F1935" s="8">
        <f>IF(SalesData[[#This Row],[Ship Date]]&lt;SalesData[[#This Row],[Order Date]], SalesData[[#This Row],[Order Date]], SalesData[[#This Row],[Ship Date]])</f>
        <v>43626</v>
      </c>
      <c r="G1935" s="11">
        <f>SalesData[[#This Row],[Shipdate fixed]] - SalesData[[#This Row],[Orderdate fixed]]</f>
        <v>1360</v>
      </c>
      <c r="H1935" s="11">
        <f>YEAR(SalesData[[#This Row],[Orderdate fixed]])</f>
        <v>2015</v>
      </c>
      <c r="I1935" s="11" t="str">
        <f>"Q"&amp;ROUNDUP(MONTH(SalesData[[#This Row],[Orderdate fixed]])/3,0)</f>
        <v>Q3</v>
      </c>
      <c r="J1935" s="8" t="str">
        <f>TEXT(SalesData[[#This Row],[Orderdate fixed]],"mmm")</f>
        <v>Sep</v>
      </c>
      <c r="K1935" t="s">
        <v>38</v>
      </c>
      <c r="L1935" t="s">
        <v>2216</v>
      </c>
      <c r="M1935" s="14" t="s">
        <v>2217</v>
      </c>
      <c r="N1935" t="s">
        <v>25</v>
      </c>
      <c r="O1935" t="s">
        <v>26</v>
      </c>
      <c r="P1935" t="s">
        <v>2443</v>
      </c>
      <c r="Q1935" t="s">
        <v>1257</v>
      </c>
      <c r="R1935" s="5">
        <v>36608</v>
      </c>
      <c r="S1935" t="s">
        <v>29</v>
      </c>
      <c r="T1935" t="s">
        <v>637</v>
      </c>
      <c r="U1935" t="s">
        <v>31</v>
      </c>
      <c r="V1935" t="s">
        <v>35</v>
      </c>
      <c r="W1935" t="s">
        <v>638</v>
      </c>
      <c r="X1935" s="9">
        <v>1056.8599999999999</v>
      </c>
      <c r="Y1935">
        <v>7</v>
      </c>
      <c r="Z1935" s="12">
        <v>0</v>
      </c>
      <c r="AA1935" s="9">
        <v>306.48939999999999</v>
      </c>
      <c r="AB1935" t="str">
        <f>IF(AND(SalesData[[#This Row],[Profit]]=0,SalesData[[#This Row],[Sales]]&gt;0),"Zero-Profit Order","OK")</f>
        <v>OK</v>
      </c>
      <c r="AC1935" s="9">
        <f>IFERROR(SalesData[[#This Row],[Profit]]/SalesData[[#This Row],[Sales]],0)</f>
        <v>0.29000000000000004</v>
      </c>
      <c r="AE1935"/>
    </row>
    <row r="1936" spans="1:31" x14ac:dyDescent="0.25">
      <c r="A1936">
        <v>658</v>
      </c>
      <c r="B1936" t="s">
        <v>664</v>
      </c>
      <c r="C1936" s="2">
        <v>43669</v>
      </c>
      <c r="D1936" s="13">
        <v>42632</v>
      </c>
      <c r="E1936" s="8">
        <f>IF(SalesData[[#This Row],[Ship Date]]&lt;SalesData[[#This Row],[Order Date]], SalesData[[#This Row],[Ship Date]], SalesData[[#This Row],[Order Date]])</f>
        <v>42632</v>
      </c>
      <c r="F1936" s="8">
        <f>IF(SalesData[[#This Row],[Ship Date]]&lt;SalesData[[#This Row],[Order Date]], SalesData[[#This Row],[Order Date]], SalesData[[#This Row],[Ship Date]])</f>
        <v>43669</v>
      </c>
      <c r="G1936" s="11">
        <f>SalesData[[#This Row],[Shipdate fixed]] - SalesData[[#This Row],[Orderdate fixed]]</f>
        <v>1037</v>
      </c>
      <c r="H1936" s="11">
        <f>YEAR(SalesData[[#This Row],[Orderdate fixed]])</f>
        <v>2016</v>
      </c>
      <c r="I1936" s="11" t="str">
        <f>"Q"&amp;ROUNDUP(MONTH(SalesData[[#This Row],[Orderdate fixed]])/3,0)</f>
        <v>Q3</v>
      </c>
      <c r="J1936" s="8" t="str">
        <f>TEXT(SalesData[[#This Row],[Orderdate fixed]],"mmm")</f>
        <v>Sep</v>
      </c>
      <c r="K1936" t="s">
        <v>407</v>
      </c>
      <c r="L1936" t="s">
        <v>665</v>
      </c>
      <c r="M1936" s="14" t="s">
        <v>666</v>
      </c>
      <c r="N1936" t="s">
        <v>90</v>
      </c>
      <c r="O1936" t="s">
        <v>26</v>
      </c>
      <c r="P1936" t="s">
        <v>164</v>
      </c>
      <c r="Q1936" t="s">
        <v>121</v>
      </c>
      <c r="R1936" s="5">
        <v>60505</v>
      </c>
      <c r="S1936" t="s">
        <v>84</v>
      </c>
      <c r="T1936" t="s">
        <v>540</v>
      </c>
      <c r="U1936" t="s">
        <v>31</v>
      </c>
      <c r="V1936" t="s">
        <v>35</v>
      </c>
      <c r="W1936" t="s">
        <v>541</v>
      </c>
      <c r="X1936" s="9">
        <v>701.37199999999996</v>
      </c>
      <c r="Y1936">
        <v>2</v>
      </c>
      <c r="Z1936" s="12">
        <v>0.3</v>
      </c>
      <c r="AA1936" s="9">
        <v>-50.097999999999999</v>
      </c>
      <c r="AB1936" t="str">
        <f>IF(AND(SalesData[[#This Row],[Profit]]=0,SalesData[[#This Row],[Sales]]&gt;0),"Zero-Profit Order","OK")</f>
        <v>OK</v>
      </c>
      <c r="AC1936" s="9">
        <f>IFERROR(SalesData[[#This Row],[Profit]]/SalesData[[#This Row],[Sales]],0)</f>
        <v>-7.1428571428571425E-2</v>
      </c>
      <c r="AE1936"/>
    </row>
    <row r="1937" spans="1:31" x14ac:dyDescent="0.25">
      <c r="A1937">
        <v>8236</v>
      </c>
      <c r="B1937" t="s">
        <v>3959</v>
      </c>
      <c r="C1937" s="2">
        <v>42227</v>
      </c>
      <c r="D1937" s="13">
        <v>42891</v>
      </c>
      <c r="E1937" s="8">
        <f>IF(SalesData[[#This Row],[Ship Date]]&lt;SalesData[[#This Row],[Order Date]], SalesData[[#This Row],[Ship Date]], SalesData[[#This Row],[Order Date]])</f>
        <v>42227</v>
      </c>
      <c r="F1937" s="8">
        <f>IF(SalesData[[#This Row],[Ship Date]]&lt;SalesData[[#This Row],[Order Date]], SalesData[[#This Row],[Order Date]], SalesData[[#This Row],[Ship Date]])</f>
        <v>42891</v>
      </c>
      <c r="G1937" s="11">
        <f>SalesData[[#This Row],[Shipdate fixed]] - SalesData[[#This Row],[Orderdate fixed]]</f>
        <v>664</v>
      </c>
      <c r="H1937" s="11">
        <f>YEAR(SalesData[[#This Row],[Orderdate fixed]])</f>
        <v>2015</v>
      </c>
      <c r="I1937" s="11" t="str">
        <f>"Q"&amp;ROUNDUP(MONTH(SalesData[[#This Row],[Orderdate fixed]])/3,0)</f>
        <v>Q3</v>
      </c>
      <c r="J1937" s="8" t="str">
        <f>TEXT(SalesData[[#This Row],[Orderdate fixed]],"mmm")</f>
        <v>Aug</v>
      </c>
      <c r="K1937" t="s">
        <v>38</v>
      </c>
      <c r="L1937" t="s">
        <v>1326</v>
      </c>
      <c r="M1937" s="14" t="s">
        <v>1327</v>
      </c>
      <c r="N1937" t="s">
        <v>25</v>
      </c>
      <c r="O1937" t="s">
        <v>26</v>
      </c>
      <c r="P1937" t="s">
        <v>587</v>
      </c>
      <c r="Q1937" t="s">
        <v>42</v>
      </c>
      <c r="R1937" s="5">
        <v>32216</v>
      </c>
      <c r="S1937" t="s">
        <v>29</v>
      </c>
      <c r="T1937" t="s">
        <v>502</v>
      </c>
      <c r="U1937" t="s">
        <v>31</v>
      </c>
      <c r="V1937" t="s">
        <v>44</v>
      </c>
      <c r="W1937" t="s">
        <v>503</v>
      </c>
      <c r="X1937" s="9">
        <v>933.26199999999994</v>
      </c>
      <c r="Y1937">
        <v>4</v>
      </c>
      <c r="Z1937" s="12">
        <v>0.45</v>
      </c>
      <c r="AA1937" s="9">
        <v>-458.14679999999998</v>
      </c>
      <c r="AB1937" t="str">
        <f>IF(AND(SalesData[[#This Row],[Profit]]=0,SalesData[[#This Row],[Sales]]&gt;0),"Zero-Profit Order","OK")</f>
        <v>OK</v>
      </c>
      <c r="AC1937" s="9">
        <f>IFERROR(SalesData[[#This Row],[Profit]]/SalesData[[#This Row],[Sales]],0)</f>
        <v>-0.49090909090909091</v>
      </c>
      <c r="AE1937"/>
    </row>
    <row r="1938" spans="1:31" x14ac:dyDescent="0.25">
      <c r="A1938">
        <v>627</v>
      </c>
      <c r="B1938" t="s">
        <v>639</v>
      </c>
      <c r="C1938" s="2">
        <v>43630</v>
      </c>
      <c r="D1938" s="13">
        <v>42997</v>
      </c>
      <c r="E1938" s="8">
        <f>IF(SalesData[[#This Row],[Ship Date]]&lt;SalesData[[#This Row],[Order Date]], SalesData[[#This Row],[Ship Date]], SalesData[[#This Row],[Order Date]])</f>
        <v>42997</v>
      </c>
      <c r="F1938" s="8">
        <f>IF(SalesData[[#This Row],[Ship Date]]&lt;SalesData[[#This Row],[Order Date]], SalesData[[#This Row],[Order Date]], SalesData[[#This Row],[Ship Date]])</f>
        <v>43630</v>
      </c>
      <c r="G1938" s="11">
        <f>SalesData[[#This Row],[Shipdate fixed]] - SalesData[[#This Row],[Orderdate fixed]]</f>
        <v>633</v>
      </c>
      <c r="H1938" s="11">
        <f>YEAR(SalesData[[#This Row],[Orderdate fixed]])</f>
        <v>2017</v>
      </c>
      <c r="I1938" s="11" t="str">
        <f>"Q"&amp;ROUNDUP(MONTH(SalesData[[#This Row],[Orderdate fixed]])/3,0)</f>
        <v>Q3</v>
      </c>
      <c r="J1938" s="8" t="str">
        <f>TEXT(SalesData[[#This Row],[Orderdate fixed]],"mmm")</f>
        <v>Sep</v>
      </c>
      <c r="K1938" t="s">
        <v>38</v>
      </c>
      <c r="L1938" t="s">
        <v>640</v>
      </c>
      <c r="M1938" s="14" t="s">
        <v>641</v>
      </c>
      <c r="N1938" t="s">
        <v>90</v>
      </c>
      <c r="O1938" t="s">
        <v>26</v>
      </c>
      <c r="P1938" t="s">
        <v>158</v>
      </c>
      <c r="Q1938" t="s">
        <v>109</v>
      </c>
      <c r="R1938" s="5">
        <v>10009</v>
      </c>
      <c r="S1938" t="s">
        <v>62</v>
      </c>
      <c r="T1938" t="s">
        <v>642</v>
      </c>
      <c r="U1938" t="s">
        <v>31</v>
      </c>
      <c r="V1938" t="s">
        <v>53</v>
      </c>
      <c r="W1938" t="s">
        <v>643</v>
      </c>
      <c r="X1938" s="9">
        <v>35.56</v>
      </c>
      <c r="Y1938">
        <v>7</v>
      </c>
      <c r="Z1938" s="12">
        <v>0</v>
      </c>
      <c r="AA1938" s="9">
        <v>12.090400000000001</v>
      </c>
      <c r="AB1938" t="str">
        <f>IF(AND(SalesData[[#This Row],[Profit]]=0,SalesData[[#This Row],[Sales]]&gt;0),"Zero-Profit Order","OK")</f>
        <v>OK</v>
      </c>
      <c r="AC1938" s="9">
        <f>IFERROR(SalesData[[#This Row],[Profit]]/SalesData[[#This Row],[Sales]],0)</f>
        <v>0.34</v>
      </c>
      <c r="AE1938"/>
    </row>
    <row r="1939" spans="1:31" x14ac:dyDescent="0.25">
      <c r="A1939">
        <v>6756</v>
      </c>
      <c r="B1939" t="s">
        <v>3545</v>
      </c>
      <c r="C1939" s="2">
        <v>43633</v>
      </c>
      <c r="D1939" s="13">
        <v>42997</v>
      </c>
      <c r="E1939" s="8">
        <f>IF(SalesData[[#This Row],[Ship Date]]&lt;SalesData[[#This Row],[Order Date]], SalesData[[#This Row],[Ship Date]], SalesData[[#This Row],[Order Date]])</f>
        <v>42997</v>
      </c>
      <c r="F1939" s="8">
        <f>IF(SalesData[[#This Row],[Ship Date]]&lt;SalesData[[#This Row],[Order Date]], SalesData[[#This Row],[Order Date]], SalesData[[#This Row],[Ship Date]])</f>
        <v>43633</v>
      </c>
      <c r="G1939" s="11">
        <f>SalesData[[#This Row],[Shipdate fixed]] - SalesData[[#This Row],[Orderdate fixed]]</f>
        <v>636</v>
      </c>
      <c r="H1939" s="11">
        <f>YEAR(SalesData[[#This Row],[Orderdate fixed]])</f>
        <v>2017</v>
      </c>
      <c r="I1939" s="11" t="str">
        <f>"Q"&amp;ROUNDUP(MONTH(SalesData[[#This Row],[Orderdate fixed]])/3,0)</f>
        <v>Q3</v>
      </c>
      <c r="J1939" s="8" t="str">
        <f>TEXT(SalesData[[#This Row],[Orderdate fixed]],"mmm")</f>
        <v>Sep</v>
      </c>
      <c r="K1939" t="s">
        <v>38</v>
      </c>
      <c r="L1939" t="s">
        <v>3546</v>
      </c>
      <c r="M1939" s="14" t="s">
        <v>3547</v>
      </c>
      <c r="N1939" t="s">
        <v>81</v>
      </c>
      <c r="O1939" t="s">
        <v>26</v>
      </c>
      <c r="P1939" t="s">
        <v>2041</v>
      </c>
      <c r="Q1939" t="s">
        <v>344</v>
      </c>
      <c r="R1939" s="5">
        <v>8701</v>
      </c>
      <c r="S1939" t="s">
        <v>62</v>
      </c>
      <c r="T1939" t="s">
        <v>2185</v>
      </c>
      <c r="U1939" t="s">
        <v>31</v>
      </c>
      <c r="V1939" t="s">
        <v>53</v>
      </c>
      <c r="W1939" t="s">
        <v>2186</v>
      </c>
      <c r="X1939" s="9">
        <v>47.4</v>
      </c>
      <c r="Y1939">
        <v>5</v>
      </c>
      <c r="Z1939" s="12">
        <v>0</v>
      </c>
      <c r="AA1939" s="9">
        <v>18.96</v>
      </c>
      <c r="AB1939" t="str">
        <f>IF(AND(SalesData[[#This Row],[Profit]]=0,SalesData[[#This Row],[Sales]]&gt;0),"Zero-Profit Order","OK")</f>
        <v>OK</v>
      </c>
      <c r="AC1939" s="9">
        <f>IFERROR(SalesData[[#This Row],[Profit]]/SalesData[[#This Row],[Sales]],0)</f>
        <v>0.4</v>
      </c>
      <c r="AE1939"/>
    </row>
    <row r="1940" spans="1:31" x14ac:dyDescent="0.25">
      <c r="A1940">
        <v>6516</v>
      </c>
      <c r="B1940" t="s">
        <v>3480</v>
      </c>
      <c r="C1940" s="2">
        <v>43631</v>
      </c>
      <c r="D1940" s="13">
        <v>42997</v>
      </c>
      <c r="E1940" s="8">
        <f>IF(SalesData[[#This Row],[Ship Date]]&lt;SalesData[[#This Row],[Order Date]], SalesData[[#This Row],[Ship Date]], SalesData[[#This Row],[Order Date]])</f>
        <v>42997</v>
      </c>
      <c r="F1940" s="8">
        <f>IF(SalesData[[#This Row],[Ship Date]]&lt;SalesData[[#This Row],[Order Date]], SalesData[[#This Row],[Order Date]], SalesData[[#This Row],[Ship Date]])</f>
        <v>43631</v>
      </c>
      <c r="G1940" s="11">
        <f>SalesData[[#This Row],[Shipdate fixed]] - SalesData[[#This Row],[Orderdate fixed]]</f>
        <v>634</v>
      </c>
      <c r="H1940" s="11">
        <f>YEAR(SalesData[[#This Row],[Orderdate fixed]])</f>
        <v>2017</v>
      </c>
      <c r="I1940" s="11" t="str">
        <f>"Q"&amp;ROUNDUP(MONTH(SalesData[[#This Row],[Orderdate fixed]])/3,0)</f>
        <v>Q3</v>
      </c>
      <c r="J1940" s="8" t="str">
        <f>TEXT(SalesData[[#This Row],[Orderdate fixed]],"mmm")</f>
        <v>Sep</v>
      </c>
      <c r="K1940" t="s">
        <v>38</v>
      </c>
      <c r="L1940" t="s">
        <v>1642</v>
      </c>
      <c r="M1940" s="14" t="s">
        <v>1643</v>
      </c>
      <c r="N1940" t="s">
        <v>25</v>
      </c>
      <c r="O1940" t="s">
        <v>26</v>
      </c>
      <c r="P1940" t="s">
        <v>310</v>
      </c>
      <c r="Q1940" t="s">
        <v>50</v>
      </c>
      <c r="R1940" s="5">
        <v>94122</v>
      </c>
      <c r="S1940" t="s">
        <v>51</v>
      </c>
      <c r="T1940" t="s">
        <v>1198</v>
      </c>
      <c r="U1940" t="s">
        <v>31</v>
      </c>
      <c r="V1940" t="s">
        <v>35</v>
      </c>
      <c r="W1940" t="s">
        <v>1199</v>
      </c>
      <c r="X1940" s="9">
        <v>218.352</v>
      </c>
      <c r="Y1940">
        <v>3</v>
      </c>
      <c r="Z1940" s="12">
        <v>0.2</v>
      </c>
      <c r="AA1940" s="9">
        <v>0</v>
      </c>
      <c r="AB1940" t="str">
        <f>IF(AND(SalesData[[#This Row],[Profit]]=0,SalesData[[#This Row],[Sales]]&gt;0),"Zero-Profit Order","OK")</f>
        <v>Zero-Profit Order</v>
      </c>
      <c r="AC1940" s="9">
        <f>IFERROR(SalesData[[#This Row],[Profit]]/SalesData[[#This Row],[Sales]],0)</f>
        <v>0</v>
      </c>
      <c r="AE1940"/>
    </row>
    <row r="1941" spans="1:31" x14ac:dyDescent="0.25">
      <c r="A1941">
        <v>6431</v>
      </c>
      <c r="B1941" t="s">
        <v>3448</v>
      </c>
      <c r="C1941" s="2">
        <v>41677</v>
      </c>
      <c r="D1941" s="13">
        <v>41831</v>
      </c>
      <c r="E1941" s="8">
        <f>IF(SalesData[[#This Row],[Ship Date]]&lt;SalesData[[#This Row],[Order Date]], SalesData[[#This Row],[Ship Date]], SalesData[[#This Row],[Order Date]])</f>
        <v>41677</v>
      </c>
      <c r="F1941" s="8">
        <f>IF(SalesData[[#This Row],[Ship Date]]&lt;SalesData[[#This Row],[Order Date]], SalesData[[#This Row],[Order Date]], SalesData[[#This Row],[Ship Date]])</f>
        <v>41831</v>
      </c>
      <c r="G1941" s="11">
        <f>SalesData[[#This Row],[Shipdate fixed]] - SalesData[[#This Row],[Orderdate fixed]]</f>
        <v>154</v>
      </c>
      <c r="H1941" s="11">
        <f>YEAR(SalesData[[#This Row],[Orderdate fixed]])</f>
        <v>2014</v>
      </c>
      <c r="I1941" s="11" t="str">
        <f>"Q"&amp;ROUNDUP(MONTH(SalesData[[#This Row],[Orderdate fixed]])/3,0)</f>
        <v>Q1</v>
      </c>
      <c r="J1941" s="8" t="str">
        <f>TEXT(SalesData[[#This Row],[Orderdate fixed]],"mmm")</f>
        <v>Feb</v>
      </c>
      <c r="K1941" t="s">
        <v>38</v>
      </c>
      <c r="L1941" t="s">
        <v>3449</v>
      </c>
      <c r="M1941" s="14" t="s">
        <v>3450</v>
      </c>
      <c r="N1941" t="s">
        <v>25</v>
      </c>
      <c r="O1941" t="s">
        <v>26</v>
      </c>
      <c r="P1941" t="s">
        <v>587</v>
      </c>
      <c r="Q1941" t="s">
        <v>1017</v>
      </c>
      <c r="R1941" s="5">
        <v>28540</v>
      </c>
      <c r="S1941" t="s">
        <v>29</v>
      </c>
      <c r="T1941" t="s">
        <v>178</v>
      </c>
      <c r="U1941" t="s">
        <v>31</v>
      </c>
      <c r="V1941" t="s">
        <v>44</v>
      </c>
      <c r="W1941" t="s">
        <v>179</v>
      </c>
      <c r="X1941" s="9">
        <v>945.03599999999994</v>
      </c>
      <c r="Y1941">
        <v>6</v>
      </c>
      <c r="Z1941" s="12">
        <v>0.4</v>
      </c>
      <c r="AA1941" s="9">
        <v>-299.26139999999998</v>
      </c>
      <c r="AB1941" t="str">
        <f>IF(AND(SalesData[[#This Row],[Profit]]=0,SalesData[[#This Row],[Sales]]&gt;0),"Zero-Profit Order","OK")</f>
        <v>OK</v>
      </c>
      <c r="AC1941" s="9">
        <f>IFERROR(SalesData[[#This Row],[Profit]]/SalesData[[#This Row],[Sales]],0)</f>
        <v>-0.31666666666666665</v>
      </c>
      <c r="AE1941"/>
    </row>
    <row r="1942" spans="1:31" x14ac:dyDescent="0.25">
      <c r="A1942">
        <v>4267</v>
      </c>
      <c r="B1942" t="s">
        <v>2744</v>
      </c>
      <c r="C1942" s="2">
        <v>42096</v>
      </c>
      <c r="D1942" s="13">
        <v>42624</v>
      </c>
      <c r="E1942" s="8">
        <f>IF(SalesData[[#This Row],[Ship Date]]&lt;SalesData[[#This Row],[Order Date]], SalesData[[#This Row],[Ship Date]], SalesData[[#This Row],[Order Date]])</f>
        <v>42096</v>
      </c>
      <c r="F1942" s="8">
        <f>IF(SalesData[[#This Row],[Ship Date]]&lt;SalesData[[#This Row],[Order Date]], SalesData[[#This Row],[Order Date]], SalesData[[#This Row],[Ship Date]])</f>
        <v>42624</v>
      </c>
      <c r="G1942" s="11">
        <f>SalesData[[#This Row],[Shipdate fixed]] - SalesData[[#This Row],[Orderdate fixed]]</f>
        <v>528</v>
      </c>
      <c r="H1942" s="11">
        <f>YEAR(SalesData[[#This Row],[Orderdate fixed]])</f>
        <v>2015</v>
      </c>
      <c r="I1942" s="11" t="str">
        <f>"Q"&amp;ROUNDUP(MONTH(SalesData[[#This Row],[Orderdate fixed]])/3,0)</f>
        <v>Q2</v>
      </c>
      <c r="J1942" s="8" t="str">
        <f>TEXT(SalesData[[#This Row],[Orderdate fixed]],"mmm")</f>
        <v>Apr</v>
      </c>
      <c r="K1942" t="s">
        <v>38</v>
      </c>
      <c r="L1942" t="s">
        <v>2044</v>
      </c>
      <c r="M1942" s="14" t="s">
        <v>2045</v>
      </c>
      <c r="N1942" t="s">
        <v>25</v>
      </c>
      <c r="O1942" t="s">
        <v>26</v>
      </c>
      <c r="P1942" t="s">
        <v>91</v>
      </c>
      <c r="Q1942" t="s">
        <v>83</v>
      </c>
      <c r="R1942" s="5">
        <v>77036</v>
      </c>
      <c r="S1942" t="s">
        <v>84</v>
      </c>
      <c r="T1942" t="s">
        <v>1850</v>
      </c>
      <c r="U1942" t="s">
        <v>31</v>
      </c>
      <c r="V1942" t="s">
        <v>32</v>
      </c>
      <c r="W1942" t="s">
        <v>1851</v>
      </c>
      <c r="X1942" s="9">
        <v>956.66480000000001</v>
      </c>
      <c r="Y1942">
        <v>7</v>
      </c>
      <c r="Z1942" s="12">
        <v>0.32</v>
      </c>
      <c r="AA1942" s="9">
        <v>-225.0976</v>
      </c>
      <c r="AB1942" t="str">
        <f>IF(AND(SalesData[[#This Row],[Profit]]=0,SalesData[[#This Row],[Sales]]&gt;0),"Zero-Profit Order","OK")</f>
        <v>OK</v>
      </c>
      <c r="AC1942" s="9">
        <f>IFERROR(SalesData[[#This Row],[Profit]]/SalesData[[#This Row],[Sales]],0)</f>
        <v>-0.23529411764705882</v>
      </c>
      <c r="AE1942"/>
    </row>
    <row r="1943" spans="1:31" x14ac:dyDescent="0.25">
      <c r="A1943">
        <v>2404</v>
      </c>
      <c r="B1943" t="s">
        <v>1846</v>
      </c>
      <c r="C1943" s="2">
        <v>43746</v>
      </c>
      <c r="D1943" s="13">
        <v>42439</v>
      </c>
      <c r="E1943" s="8">
        <f>IF(SalesData[[#This Row],[Ship Date]]&lt;SalesData[[#This Row],[Order Date]], SalesData[[#This Row],[Ship Date]], SalesData[[#This Row],[Order Date]])</f>
        <v>42439</v>
      </c>
      <c r="F1943" s="8">
        <f>IF(SalesData[[#This Row],[Ship Date]]&lt;SalesData[[#This Row],[Order Date]], SalesData[[#This Row],[Order Date]], SalesData[[#This Row],[Ship Date]])</f>
        <v>43746</v>
      </c>
      <c r="G1943" s="11">
        <f>SalesData[[#This Row],[Shipdate fixed]] - SalesData[[#This Row],[Orderdate fixed]]</f>
        <v>1307</v>
      </c>
      <c r="H1943" s="11">
        <f>YEAR(SalesData[[#This Row],[Orderdate fixed]])</f>
        <v>2016</v>
      </c>
      <c r="I1943" s="11" t="str">
        <f>"Q"&amp;ROUNDUP(MONTH(SalesData[[#This Row],[Orderdate fixed]])/3,0)</f>
        <v>Q1</v>
      </c>
      <c r="J1943" s="8" t="str">
        <f>TEXT(SalesData[[#This Row],[Orderdate fixed]],"mmm")</f>
        <v>Mar</v>
      </c>
      <c r="K1943" t="s">
        <v>38</v>
      </c>
      <c r="L1943" t="s">
        <v>1847</v>
      </c>
      <c r="M1943" s="14" t="s">
        <v>1848</v>
      </c>
      <c r="N1943" t="s">
        <v>81</v>
      </c>
      <c r="O1943" t="s">
        <v>26</v>
      </c>
      <c r="P1943" t="s">
        <v>1849</v>
      </c>
      <c r="Q1943" t="s">
        <v>83</v>
      </c>
      <c r="R1943" s="5">
        <v>77340</v>
      </c>
      <c r="S1943" t="s">
        <v>84</v>
      </c>
      <c r="T1943" t="s">
        <v>1850</v>
      </c>
      <c r="U1943" t="s">
        <v>31</v>
      </c>
      <c r="V1943" t="s">
        <v>32</v>
      </c>
      <c r="W1943" t="s">
        <v>1851</v>
      </c>
      <c r="X1943" s="9">
        <v>956.66480000000001</v>
      </c>
      <c r="Y1943">
        <v>7</v>
      </c>
      <c r="Z1943" s="12">
        <v>0.32</v>
      </c>
      <c r="AA1943" s="9">
        <v>-225.0976</v>
      </c>
      <c r="AB1943" t="str">
        <f>IF(AND(SalesData[[#This Row],[Profit]]=0,SalesData[[#This Row],[Sales]]&gt;0),"Zero-Profit Order","OK")</f>
        <v>OK</v>
      </c>
      <c r="AC1943" s="9">
        <f>IFERROR(SalesData[[#This Row],[Profit]]/SalesData[[#This Row],[Sales]],0)</f>
        <v>-0.23529411764705882</v>
      </c>
      <c r="AE1943"/>
    </row>
    <row r="1944" spans="1:31" x14ac:dyDescent="0.25">
      <c r="A1944">
        <v>6757</v>
      </c>
      <c r="B1944" t="s">
        <v>3545</v>
      </c>
      <c r="C1944" s="2">
        <v>43634</v>
      </c>
      <c r="D1944" s="13">
        <v>42997</v>
      </c>
      <c r="E1944" s="8">
        <f>IF(SalesData[[#This Row],[Ship Date]]&lt;SalesData[[#This Row],[Order Date]], SalesData[[#This Row],[Ship Date]], SalesData[[#This Row],[Order Date]])</f>
        <v>42997</v>
      </c>
      <c r="F1944" s="8">
        <f>IF(SalesData[[#This Row],[Ship Date]]&lt;SalesData[[#This Row],[Order Date]], SalesData[[#This Row],[Order Date]], SalesData[[#This Row],[Ship Date]])</f>
        <v>43634</v>
      </c>
      <c r="G1944" s="11">
        <f>SalesData[[#This Row],[Shipdate fixed]] - SalesData[[#This Row],[Orderdate fixed]]</f>
        <v>637</v>
      </c>
      <c r="H1944" s="11">
        <f>YEAR(SalesData[[#This Row],[Orderdate fixed]])</f>
        <v>2017</v>
      </c>
      <c r="I1944" s="11" t="str">
        <f>"Q"&amp;ROUNDUP(MONTH(SalesData[[#This Row],[Orderdate fixed]])/3,0)</f>
        <v>Q3</v>
      </c>
      <c r="J1944" s="8" t="str">
        <f>TEXT(SalesData[[#This Row],[Orderdate fixed]],"mmm")</f>
        <v>Sep</v>
      </c>
      <c r="K1944" t="s">
        <v>38</v>
      </c>
      <c r="L1944" t="s">
        <v>3546</v>
      </c>
      <c r="M1944" s="14" t="s">
        <v>3547</v>
      </c>
      <c r="N1944" t="s">
        <v>81</v>
      </c>
      <c r="O1944" t="s">
        <v>26</v>
      </c>
      <c r="P1944" t="s">
        <v>2041</v>
      </c>
      <c r="Q1944" t="s">
        <v>344</v>
      </c>
      <c r="R1944" s="5">
        <v>8701</v>
      </c>
      <c r="S1944" t="s">
        <v>62</v>
      </c>
      <c r="T1944" t="s">
        <v>2554</v>
      </c>
      <c r="U1944" t="s">
        <v>31</v>
      </c>
      <c r="V1944" t="s">
        <v>35</v>
      </c>
      <c r="W1944" t="s">
        <v>2555</v>
      </c>
      <c r="X1944" s="9">
        <v>512.96</v>
      </c>
      <c r="Y1944">
        <v>4</v>
      </c>
      <c r="Z1944" s="12">
        <v>0</v>
      </c>
      <c r="AA1944" s="9">
        <v>143.62880000000001</v>
      </c>
      <c r="AB1944" t="str">
        <f>IF(AND(SalesData[[#This Row],[Profit]]=0,SalesData[[#This Row],[Sales]]&gt;0),"Zero-Profit Order","OK")</f>
        <v>OK</v>
      </c>
      <c r="AC1944" s="9">
        <f>IFERROR(SalesData[[#This Row],[Profit]]/SalesData[[#This Row],[Sales]],0)</f>
        <v>0.28000000000000003</v>
      </c>
      <c r="AE1944"/>
    </row>
    <row r="1945" spans="1:31" x14ac:dyDescent="0.25">
      <c r="A1945">
        <v>6517</v>
      </c>
      <c r="B1945" t="s">
        <v>3480</v>
      </c>
      <c r="C1945" s="2">
        <v>43632</v>
      </c>
      <c r="D1945" s="13">
        <v>42997</v>
      </c>
      <c r="E1945" s="8">
        <f>IF(SalesData[[#This Row],[Ship Date]]&lt;SalesData[[#This Row],[Order Date]], SalesData[[#This Row],[Ship Date]], SalesData[[#This Row],[Order Date]])</f>
        <v>42997</v>
      </c>
      <c r="F1945" s="8">
        <f>IF(SalesData[[#This Row],[Ship Date]]&lt;SalesData[[#This Row],[Order Date]], SalesData[[#This Row],[Order Date]], SalesData[[#This Row],[Ship Date]])</f>
        <v>43632</v>
      </c>
      <c r="G1945" s="11">
        <f>SalesData[[#This Row],[Shipdate fixed]] - SalesData[[#This Row],[Orderdate fixed]]</f>
        <v>635</v>
      </c>
      <c r="H1945" s="11">
        <f>YEAR(SalesData[[#This Row],[Orderdate fixed]])</f>
        <v>2017</v>
      </c>
      <c r="I1945" s="11" t="str">
        <f>"Q"&amp;ROUNDUP(MONTH(SalesData[[#This Row],[Orderdate fixed]])/3,0)</f>
        <v>Q3</v>
      </c>
      <c r="J1945" s="8" t="str">
        <f>TEXT(SalesData[[#This Row],[Orderdate fixed]],"mmm")</f>
        <v>Sep</v>
      </c>
      <c r="K1945" t="s">
        <v>38</v>
      </c>
      <c r="L1945" t="s">
        <v>1642</v>
      </c>
      <c r="M1945" s="14" t="s">
        <v>1643</v>
      </c>
      <c r="N1945" t="s">
        <v>25</v>
      </c>
      <c r="O1945" t="s">
        <v>26</v>
      </c>
      <c r="P1945" t="s">
        <v>310</v>
      </c>
      <c r="Q1945" t="s">
        <v>50</v>
      </c>
      <c r="R1945" s="5">
        <v>94122</v>
      </c>
      <c r="S1945" t="s">
        <v>51</v>
      </c>
      <c r="T1945" t="s">
        <v>1372</v>
      </c>
      <c r="U1945" t="s">
        <v>31</v>
      </c>
      <c r="V1945" t="s">
        <v>53</v>
      </c>
      <c r="W1945" t="s">
        <v>1373</v>
      </c>
      <c r="X1945" s="9">
        <v>529.9</v>
      </c>
      <c r="Y1945">
        <v>5</v>
      </c>
      <c r="Z1945" s="12">
        <v>0</v>
      </c>
      <c r="AA1945" s="9">
        <v>105.98</v>
      </c>
      <c r="AB1945" t="str">
        <f>IF(AND(SalesData[[#This Row],[Profit]]=0,SalesData[[#This Row],[Sales]]&gt;0),"Zero-Profit Order","OK")</f>
        <v>OK</v>
      </c>
      <c r="AC1945" s="9">
        <f>IFERROR(SalesData[[#This Row],[Profit]]/SalesData[[#This Row],[Sales]],0)</f>
        <v>0.2</v>
      </c>
      <c r="AE1945"/>
    </row>
    <row r="1946" spans="1:31" x14ac:dyDescent="0.25">
      <c r="A1946">
        <v>7470</v>
      </c>
      <c r="B1946" t="s">
        <v>3739</v>
      </c>
      <c r="C1946" s="2">
        <v>43621</v>
      </c>
      <c r="D1946" s="13">
        <v>41902</v>
      </c>
      <c r="E1946" s="8">
        <f>IF(SalesData[[#This Row],[Ship Date]]&lt;SalesData[[#This Row],[Order Date]], SalesData[[#This Row],[Ship Date]], SalesData[[#This Row],[Order Date]])</f>
        <v>41902</v>
      </c>
      <c r="F1946" s="8">
        <f>IF(SalesData[[#This Row],[Ship Date]]&lt;SalesData[[#This Row],[Order Date]], SalesData[[#This Row],[Order Date]], SalesData[[#This Row],[Ship Date]])</f>
        <v>43621</v>
      </c>
      <c r="G1946" s="11">
        <f>SalesData[[#This Row],[Shipdate fixed]] - SalesData[[#This Row],[Orderdate fixed]]</f>
        <v>1719</v>
      </c>
      <c r="H1946" s="11">
        <f>YEAR(SalesData[[#This Row],[Orderdate fixed]])</f>
        <v>2014</v>
      </c>
      <c r="I1946" s="11" t="str">
        <f>"Q"&amp;ROUNDUP(MONTH(SalesData[[#This Row],[Orderdate fixed]])/3,0)</f>
        <v>Q3</v>
      </c>
      <c r="J1946" s="8" t="str">
        <f>TEXT(SalesData[[#This Row],[Orderdate fixed]],"mmm")</f>
        <v>Sep</v>
      </c>
      <c r="K1946" t="s">
        <v>38</v>
      </c>
      <c r="L1946" t="s">
        <v>3740</v>
      </c>
      <c r="M1946" s="14" t="s">
        <v>3741</v>
      </c>
      <c r="N1946" t="s">
        <v>25</v>
      </c>
      <c r="O1946" t="s">
        <v>26</v>
      </c>
      <c r="P1946" t="s">
        <v>158</v>
      </c>
      <c r="Q1946" t="s">
        <v>109</v>
      </c>
      <c r="R1946" s="5">
        <v>10011</v>
      </c>
      <c r="S1946" t="s">
        <v>62</v>
      </c>
      <c r="T1946" t="s">
        <v>1329</v>
      </c>
      <c r="U1946" t="s">
        <v>31</v>
      </c>
      <c r="V1946" t="s">
        <v>53</v>
      </c>
      <c r="W1946" t="s">
        <v>1330</v>
      </c>
      <c r="X1946" s="9">
        <v>14.56</v>
      </c>
      <c r="Y1946">
        <v>2</v>
      </c>
      <c r="Z1946" s="12">
        <v>0</v>
      </c>
      <c r="AA1946" s="9">
        <v>6.2607999999999997</v>
      </c>
      <c r="AB1946" t="str">
        <f>IF(AND(SalesData[[#This Row],[Profit]]=0,SalesData[[#This Row],[Sales]]&gt;0),"Zero-Profit Order","OK")</f>
        <v>OK</v>
      </c>
      <c r="AC1946" s="9">
        <f>IFERROR(SalesData[[#This Row],[Profit]]/SalesData[[#This Row],[Sales]],0)</f>
        <v>0.42999999999999994</v>
      </c>
      <c r="AE1946"/>
    </row>
    <row r="1947" spans="1:31" x14ac:dyDescent="0.25">
      <c r="A1947">
        <v>6788</v>
      </c>
      <c r="B1947" t="s">
        <v>3552</v>
      </c>
      <c r="C1947" s="2">
        <v>43609</v>
      </c>
      <c r="D1947" s="13">
        <v>42267</v>
      </c>
      <c r="E1947" s="8">
        <f>IF(SalesData[[#This Row],[Ship Date]]&lt;SalesData[[#This Row],[Order Date]], SalesData[[#This Row],[Ship Date]], SalesData[[#This Row],[Order Date]])</f>
        <v>42267</v>
      </c>
      <c r="F1947" s="8">
        <f>IF(SalesData[[#This Row],[Ship Date]]&lt;SalesData[[#This Row],[Order Date]], SalesData[[#This Row],[Order Date]], SalesData[[#This Row],[Ship Date]])</f>
        <v>43609</v>
      </c>
      <c r="G1947" s="11">
        <f>SalesData[[#This Row],[Shipdate fixed]] - SalesData[[#This Row],[Orderdate fixed]]</f>
        <v>1342</v>
      </c>
      <c r="H1947" s="11">
        <f>YEAR(SalesData[[#This Row],[Orderdate fixed]])</f>
        <v>2015</v>
      </c>
      <c r="I1947" s="11" t="str">
        <f>"Q"&amp;ROUNDUP(MONTH(SalesData[[#This Row],[Orderdate fixed]])/3,0)</f>
        <v>Q3</v>
      </c>
      <c r="J1947" s="8" t="str">
        <f>TEXT(SalesData[[#This Row],[Orderdate fixed]],"mmm")</f>
        <v>Sep</v>
      </c>
      <c r="K1947" t="s">
        <v>38</v>
      </c>
      <c r="L1947" t="s">
        <v>348</v>
      </c>
      <c r="M1947" s="14" t="s">
        <v>349</v>
      </c>
      <c r="N1947" t="s">
        <v>25</v>
      </c>
      <c r="O1947" t="s">
        <v>26</v>
      </c>
      <c r="P1947" t="s">
        <v>2119</v>
      </c>
      <c r="Q1947" t="s">
        <v>648</v>
      </c>
      <c r="R1947" s="5">
        <v>30318</v>
      </c>
      <c r="S1947" t="s">
        <v>29</v>
      </c>
      <c r="T1947" t="s">
        <v>971</v>
      </c>
      <c r="U1947" t="s">
        <v>31</v>
      </c>
      <c r="V1947" t="s">
        <v>53</v>
      </c>
      <c r="W1947" t="s">
        <v>972</v>
      </c>
      <c r="X1947" s="9">
        <v>129.93</v>
      </c>
      <c r="Y1947">
        <v>3</v>
      </c>
      <c r="Z1947" s="12">
        <v>0</v>
      </c>
      <c r="AA1947" s="9">
        <v>12.993</v>
      </c>
      <c r="AB1947" t="str">
        <f>IF(AND(SalesData[[#This Row],[Profit]]=0,SalesData[[#This Row],[Sales]]&gt;0),"Zero-Profit Order","OK")</f>
        <v>OK</v>
      </c>
      <c r="AC1947" s="9">
        <f>IFERROR(SalesData[[#This Row],[Profit]]/SalesData[[#This Row],[Sales]],0)</f>
        <v>9.9999999999999992E-2</v>
      </c>
      <c r="AE1947"/>
    </row>
    <row r="1948" spans="1:31" x14ac:dyDescent="0.25">
      <c r="A1948">
        <v>3542</v>
      </c>
      <c r="B1948" t="s">
        <v>2468</v>
      </c>
      <c r="C1948" s="2">
        <v>43655</v>
      </c>
      <c r="D1948" s="13">
        <v>42633</v>
      </c>
      <c r="E1948" s="8">
        <f>IF(SalesData[[#This Row],[Ship Date]]&lt;SalesData[[#This Row],[Order Date]], SalesData[[#This Row],[Ship Date]], SalesData[[#This Row],[Order Date]])</f>
        <v>42633</v>
      </c>
      <c r="F1948" s="8">
        <f>IF(SalesData[[#This Row],[Ship Date]]&lt;SalesData[[#This Row],[Order Date]], SalesData[[#This Row],[Order Date]], SalesData[[#This Row],[Ship Date]])</f>
        <v>43655</v>
      </c>
      <c r="G1948" s="11">
        <f>SalesData[[#This Row],[Shipdate fixed]] - SalesData[[#This Row],[Orderdate fixed]]</f>
        <v>1022</v>
      </c>
      <c r="H1948" s="11">
        <f>YEAR(SalesData[[#This Row],[Orderdate fixed]])</f>
        <v>2016</v>
      </c>
      <c r="I1948" s="11" t="str">
        <f>"Q"&amp;ROUNDUP(MONTH(SalesData[[#This Row],[Orderdate fixed]])/3,0)</f>
        <v>Q3</v>
      </c>
      <c r="J1948" s="8" t="str">
        <f>TEXT(SalesData[[#This Row],[Orderdate fixed]],"mmm")</f>
        <v>Sep</v>
      </c>
      <c r="K1948" t="s">
        <v>78</v>
      </c>
      <c r="L1948" t="s">
        <v>720</v>
      </c>
      <c r="M1948" s="14" t="s">
        <v>721</v>
      </c>
      <c r="N1948" t="s">
        <v>25</v>
      </c>
      <c r="O1948" t="s">
        <v>26</v>
      </c>
      <c r="P1948" t="s">
        <v>329</v>
      </c>
      <c r="Q1948" t="s">
        <v>215</v>
      </c>
      <c r="R1948" s="5">
        <v>43229</v>
      </c>
      <c r="S1948" t="s">
        <v>62</v>
      </c>
      <c r="T1948" t="s">
        <v>1893</v>
      </c>
      <c r="U1948" t="s">
        <v>31</v>
      </c>
      <c r="V1948" t="s">
        <v>53</v>
      </c>
      <c r="W1948" t="s">
        <v>1894</v>
      </c>
      <c r="X1948" s="9">
        <v>5.3520000000000003</v>
      </c>
      <c r="Y1948">
        <v>3</v>
      </c>
      <c r="Z1948" s="12">
        <v>0.2</v>
      </c>
      <c r="AA1948" s="9">
        <v>1.6055999999999999</v>
      </c>
      <c r="AB1948" t="str">
        <f>IF(AND(SalesData[[#This Row],[Profit]]=0,SalesData[[#This Row],[Sales]]&gt;0),"Zero-Profit Order","OK")</f>
        <v>OK</v>
      </c>
      <c r="AC1948" s="9">
        <f>IFERROR(SalesData[[#This Row],[Profit]]/SalesData[[#This Row],[Sales]],0)</f>
        <v>0.3</v>
      </c>
      <c r="AE1948"/>
    </row>
    <row r="1949" spans="1:31" x14ac:dyDescent="0.25">
      <c r="A1949">
        <v>4881</v>
      </c>
      <c r="B1949" t="s">
        <v>2957</v>
      </c>
      <c r="C1949" s="2">
        <v>42267</v>
      </c>
      <c r="D1949" s="13">
        <v>42866</v>
      </c>
      <c r="E1949" s="8">
        <f>IF(SalesData[[#This Row],[Ship Date]]&lt;SalesData[[#This Row],[Order Date]], SalesData[[#This Row],[Ship Date]], SalesData[[#This Row],[Order Date]])</f>
        <v>42267</v>
      </c>
      <c r="F1949" s="8">
        <f>IF(SalesData[[#This Row],[Ship Date]]&lt;SalesData[[#This Row],[Order Date]], SalesData[[#This Row],[Order Date]], SalesData[[#This Row],[Ship Date]])</f>
        <v>42866</v>
      </c>
      <c r="G1949" s="11">
        <f>SalesData[[#This Row],[Shipdate fixed]] - SalesData[[#This Row],[Orderdate fixed]]</f>
        <v>599</v>
      </c>
      <c r="H1949" s="11">
        <f>YEAR(SalesData[[#This Row],[Orderdate fixed]])</f>
        <v>2015</v>
      </c>
      <c r="I1949" s="11" t="str">
        <f>"Q"&amp;ROUNDUP(MONTH(SalesData[[#This Row],[Orderdate fixed]])/3,0)</f>
        <v>Q3</v>
      </c>
      <c r="J1949" s="8" t="str">
        <f>TEXT(SalesData[[#This Row],[Orderdate fixed]],"mmm")</f>
        <v>Sep</v>
      </c>
      <c r="K1949" t="s">
        <v>22</v>
      </c>
      <c r="L1949" t="s">
        <v>2958</v>
      </c>
      <c r="M1949" s="14" t="s">
        <v>2959</v>
      </c>
      <c r="N1949" t="s">
        <v>81</v>
      </c>
      <c r="O1949" t="s">
        <v>26</v>
      </c>
      <c r="P1949" t="s">
        <v>27</v>
      </c>
      <c r="Q1949" t="s">
        <v>28</v>
      </c>
      <c r="R1949" s="5">
        <v>42420</v>
      </c>
      <c r="S1949" t="s">
        <v>29</v>
      </c>
      <c r="T1949" t="s">
        <v>34</v>
      </c>
      <c r="U1949" t="s">
        <v>31</v>
      </c>
      <c r="V1949" t="s">
        <v>35</v>
      </c>
      <c r="W1949" t="s">
        <v>36</v>
      </c>
      <c r="X1949" s="9">
        <v>975.92</v>
      </c>
      <c r="Y1949">
        <v>4</v>
      </c>
      <c r="Z1949" s="12">
        <v>0</v>
      </c>
      <c r="AA1949" s="9">
        <v>292.77600000000001</v>
      </c>
      <c r="AB1949" t="str">
        <f>IF(AND(SalesData[[#This Row],[Profit]]=0,SalesData[[#This Row],[Sales]]&gt;0),"Zero-Profit Order","OK")</f>
        <v>OK</v>
      </c>
      <c r="AC1949" s="9">
        <f>IFERROR(SalesData[[#This Row],[Profit]]/SalesData[[#This Row],[Sales]],0)</f>
        <v>0.30000000000000004</v>
      </c>
      <c r="AE1949"/>
    </row>
    <row r="1950" spans="1:31" x14ac:dyDescent="0.25">
      <c r="A1950">
        <v>3543</v>
      </c>
      <c r="B1950" t="s">
        <v>2468</v>
      </c>
      <c r="C1950" s="2">
        <v>43656</v>
      </c>
      <c r="D1950" s="13">
        <v>42633</v>
      </c>
      <c r="E1950" s="8">
        <f>IF(SalesData[[#This Row],[Ship Date]]&lt;SalesData[[#This Row],[Order Date]], SalesData[[#This Row],[Ship Date]], SalesData[[#This Row],[Order Date]])</f>
        <v>42633</v>
      </c>
      <c r="F1950" s="8">
        <f>IF(SalesData[[#This Row],[Ship Date]]&lt;SalesData[[#This Row],[Order Date]], SalesData[[#This Row],[Order Date]], SalesData[[#This Row],[Ship Date]])</f>
        <v>43656</v>
      </c>
      <c r="G1950" s="11">
        <f>SalesData[[#This Row],[Shipdate fixed]] - SalesData[[#This Row],[Orderdate fixed]]</f>
        <v>1023</v>
      </c>
      <c r="H1950" s="11">
        <f>YEAR(SalesData[[#This Row],[Orderdate fixed]])</f>
        <v>2016</v>
      </c>
      <c r="I1950" s="11" t="str">
        <f>"Q"&amp;ROUNDUP(MONTH(SalesData[[#This Row],[Orderdate fixed]])/3,0)</f>
        <v>Q3</v>
      </c>
      <c r="J1950" s="8" t="str">
        <f>TEXT(SalesData[[#This Row],[Orderdate fixed]],"mmm")</f>
        <v>Sep</v>
      </c>
      <c r="K1950" t="s">
        <v>78</v>
      </c>
      <c r="L1950" t="s">
        <v>720</v>
      </c>
      <c r="M1950" s="14" t="s">
        <v>721</v>
      </c>
      <c r="N1950" t="s">
        <v>25</v>
      </c>
      <c r="O1950" t="s">
        <v>26</v>
      </c>
      <c r="P1950" t="s">
        <v>329</v>
      </c>
      <c r="Q1950" t="s">
        <v>215</v>
      </c>
      <c r="R1950" s="5">
        <v>43229</v>
      </c>
      <c r="S1950" t="s">
        <v>62</v>
      </c>
      <c r="T1950" t="s">
        <v>571</v>
      </c>
      <c r="U1950" t="s">
        <v>31</v>
      </c>
      <c r="V1950" t="s">
        <v>35</v>
      </c>
      <c r="W1950" t="s">
        <v>572</v>
      </c>
      <c r="X1950" s="9">
        <v>99.372</v>
      </c>
      <c r="Y1950">
        <v>2</v>
      </c>
      <c r="Z1950" s="12">
        <v>0.3</v>
      </c>
      <c r="AA1950" s="9">
        <v>-7.0979999999999999</v>
      </c>
      <c r="AB1950" t="str">
        <f>IF(AND(SalesData[[#This Row],[Profit]]=0,SalesData[[#This Row],[Sales]]&gt;0),"Zero-Profit Order","OK")</f>
        <v>OK</v>
      </c>
      <c r="AC1950" s="9">
        <f>IFERROR(SalesData[[#This Row],[Profit]]/SalesData[[#This Row],[Sales]],0)</f>
        <v>-7.1428571428571425E-2</v>
      </c>
      <c r="AE1950"/>
    </row>
    <row r="1951" spans="1:31" x14ac:dyDescent="0.25">
      <c r="A1951">
        <v>8784</v>
      </c>
      <c r="B1951" t="s">
        <v>4096</v>
      </c>
      <c r="C1951" s="2">
        <v>43627</v>
      </c>
      <c r="D1951" s="13">
        <v>42633</v>
      </c>
      <c r="E1951" s="8">
        <f>IF(SalesData[[#This Row],[Ship Date]]&lt;SalesData[[#This Row],[Order Date]], SalesData[[#This Row],[Ship Date]], SalesData[[#This Row],[Order Date]])</f>
        <v>42633</v>
      </c>
      <c r="F1951" s="8">
        <f>IF(SalesData[[#This Row],[Ship Date]]&lt;SalesData[[#This Row],[Order Date]], SalesData[[#This Row],[Order Date]], SalesData[[#This Row],[Ship Date]])</f>
        <v>43627</v>
      </c>
      <c r="G1951" s="11">
        <f>SalesData[[#This Row],[Shipdate fixed]] - SalesData[[#This Row],[Orderdate fixed]]</f>
        <v>994</v>
      </c>
      <c r="H1951" s="11">
        <f>YEAR(SalesData[[#This Row],[Orderdate fixed]])</f>
        <v>2016</v>
      </c>
      <c r="I1951" s="11" t="str">
        <f>"Q"&amp;ROUNDUP(MONTH(SalesData[[#This Row],[Orderdate fixed]])/3,0)</f>
        <v>Q3</v>
      </c>
      <c r="J1951" s="8" t="str">
        <f>TEXT(SalesData[[#This Row],[Orderdate fixed]],"mmm")</f>
        <v>Sep</v>
      </c>
      <c r="K1951" t="s">
        <v>38</v>
      </c>
      <c r="L1951" t="s">
        <v>656</v>
      </c>
      <c r="M1951" s="14" t="s">
        <v>657</v>
      </c>
      <c r="N1951" t="s">
        <v>81</v>
      </c>
      <c r="O1951" t="s">
        <v>26</v>
      </c>
      <c r="P1951" t="s">
        <v>4097</v>
      </c>
      <c r="Q1951" t="s">
        <v>2261</v>
      </c>
      <c r="R1951" s="5">
        <v>83301</v>
      </c>
      <c r="S1951" t="s">
        <v>51</v>
      </c>
      <c r="T1951" t="s">
        <v>288</v>
      </c>
      <c r="U1951" t="s">
        <v>31</v>
      </c>
      <c r="V1951" t="s">
        <v>44</v>
      </c>
      <c r="W1951" t="s">
        <v>289</v>
      </c>
      <c r="X1951" s="9">
        <v>1128.3900000000001</v>
      </c>
      <c r="Y1951">
        <v>3</v>
      </c>
      <c r="Z1951" s="12">
        <v>0</v>
      </c>
      <c r="AA1951" s="9">
        <v>259.52969999999999</v>
      </c>
      <c r="AB1951" t="str">
        <f>IF(AND(SalesData[[#This Row],[Profit]]=0,SalesData[[#This Row],[Sales]]&gt;0),"Zero-Profit Order","OK")</f>
        <v>OK</v>
      </c>
      <c r="AC1951" s="9">
        <f>IFERROR(SalesData[[#This Row],[Profit]]/SalesData[[#This Row],[Sales]],0)</f>
        <v>0.22999999999999998</v>
      </c>
      <c r="AE1951"/>
    </row>
    <row r="1952" spans="1:31" x14ac:dyDescent="0.25">
      <c r="A1952">
        <v>3927</v>
      </c>
      <c r="B1952" t="s">
        <v>2609</v>
      </c>
      <c r="C1952" s="2">
        <v>43639</v>
      </c>
      <c r="D1952" s="13">
        <v>41903</v>
      </c>
      <c r="E1952" s="8">
        <f>IF(SalesData[[#This Row],[Ship Date]]&lt;SalesData[[#This Row],[Order Date]], SalesData[[#This Row],[Ship Date]], SalesData[[#This Row],[Order Date]])</f>
        <v>41903</v>
      </c>
      <c r="F1952" s="8">
        <f>IF(SalesData[[#This Row],[Ship Date]]&lt;SalesData[[#This Row],[Order Date]], SalesData[[#This Row],[Order Date]], SalesData[[#This Row],[Ship Date]])</f>
        <v>43639</v>
      </c>
      <c r="G1952" s="11">
        <f>SalesData[[#This Row],[Shipdate fixed]] - SalesData[[#This Row],[Orderdate fixed]]</f>
        <v>1736</v>
      </c>
      <c r="H1952" s="11">
        <f>YEAR(SalesData[[#This Row],[Orderdate fixed]])</f>
        <v>2014</v>
      </c>
      <c r="I1952" s="11" t="str">
        <f>"Q"&amp;ROUNDUP(MONTH(SalesData[[#This Row],[Orderdate fixed]])/3,0)</f>
        <v>Q3</v>
      </c>
      <c r="J1952" s="8" t="str">
        <f>TEXT(SalesData[[#This Row],[Orderdate fixed]],"mmm")</f>
        <v>Sep</v>
      </c>
      <c r="K1952" t="s">
        <v>38</v>
      </c>
      <c r="L1952" t="s">
        <v>1430</v>
      </c>
      <c r="M1952" s="14" t="s">
        <v>1431</v>
      </c>
      <c r="N1952" t="s">
        <v>25</v>
      </c>
      <c r="O1952" t="s">
        <v>26</v>
      </c>
      <c r="P1952" t="s">
        <v>176</v>
      </c>
      <c r="Q1952" t="s">
        <v>177</v>
      </c>
      <c r="R1952" s="5">
        <v>98103</v>
      </c>
      <c r="S1952" t="s">
        <v>51</v>
      </c>
      <c r="T1952" t="s">
        <v>1970</v>
      </c>
      <c r="U1952" t="s">
        <v>31</v>
      </c>
      <c r="V1952" t="s">
        <v>53</v>
      </c>
      <c r="W1952" t="s">
        <v>1971</v>
      </c>
      <c r="X1952" s="9">
        <v>35.340000000000003</v>
      </c>
      <c r="Y1952">
        <v>2</v>
      </c>
      <c r="Z1952" s="12">
        <v>0</v>
      </c>
      <c r="AA1952" s="9">
        <v>13.4292</v>
      </c>
      <c r="AB1952" t="str">
        <f>IF(AND(SalesData[[#This Row],[Profit]]=0,SalesData[[#This Row],[Sales]]&gt;0),"Zero-Profit Order","OK")</f>
        <v>OK</v>
      </c>
      <c r="AC1952" s="9">
        <f>IFERROR(SalesData[[#This Row],[Profit]]/SalesData[[#This Row],[Sales]],0)</f>
        <v>0.37999999999999995</v>
      </c>
      <c r="AE1952"/>
    </row>
    <row r="1953" spans="1:31" x14ac:dyDescent="0.25">
      <c r="A1953">
        <v>2142</v>
      </c>
      <c r="B1953" t="s">
        <v>1701</v>
      </c>
      <c r="C1953" s="2">
        <v>41704</v>
      </c>
      <c r="D1953" s="13">
        <v>41949</v>
      </c>
      <c r="E1953" s="8">
        <f>IF(SalesData[[#This Row],[Ship Date]]&lt;SalesData[[#This Row],[Order Date]], SalesData[[#This Row],[Ship Date]], SalesData[[#This Row],[Order Date]])</f>
        <v>41704</v>
      </c>
      <c r="F1953" s="8">
        <f>IF(SalesData[[#This Row],[Ship Date]]&lt;SalesData[[#This Row],[Order Date]], SalesData[[#This Row],[Order Date]], SalesData[[#This Row],[Ship Date]])</f>
        <v>41949</v>
      </c>
      <c r="G1953" s="11">
        <f>SalesData[[#This Row],[Shipdate fixed]] - SalesData[[#This Row],[Orderdate fixed]]</f>
        <v>245</v>
      </c>
      <c r="H1953" s="11">
        <f>YEAR(SalesData[[#This Row],[Orderdate fixed]])</f>
        <v>2014</v>
      </c>
      <c r="I1953" s="11" t="str">
        <f>"Q"&amp;ROUNDUP(MONTH(SalesData[[#This Row],[Orderdate fixed]])/3,0)</f>
        <v>Q1</v>
      </c>
      <c r="J1953" s="8" t="str">
        <f>TEXT(SalesData[[#This Row],[Orderdate fixed]],"mmm")</f>
        <v>Mar</v>
      </c>
      <c r="K1953" t="s">
        <v>38</v>
      </c>
      <c r="L1953" t="s">
        <v>1702</v>
      </c>
      <c r="M1953" s="14" t="s">
        <v>1703</v>
      </c>
      <c r="N1953" t="s">
        <v>81</v>
      </c>
      <c r="O1953" t="s">
        <v>26</v>
      </c>
      <c r="P1953" t="s">
        <v>711</v>
      </c>
      <c r="Q1953" t="s">
        <v>109</v>
      </c>
      <c r="R1953" s="5">
        <v>11561</v>
      </c>
      <c r="S1953" t="s">
        <v>62</v>
      </c>
      <c r="T1953" t="s">
        <v>1704</v>
      </c>
      <c r="U1953" t="s">
        <v>31</v>
      </c>
      <c r="V1953" t="s">
        <v>44</v>
      </c>
      <c r="W1953" t="s">
        <v>1705</v>
      </c>
      <c r="X1953" s="9">
        <v>991.76400000000001</v>
      </c>
      <c r="Y1953">
        <v>3</v>
      </c>
      <c r="Z1953" s="12">
        <v>0.4</v>
      </c>
      <c r="AA1953" s="9">
        <v>-347.11739999999998</v>
      </c>
      <c r="AB1953" t="str">
        <f>IF(AND(SalesData[[#This Row],[Profit]]=0,SalesData[[#This Row],[Sales]]&gt;0),"Zero-Profit Order","OK")</f>
        <v>OK</v>
      </c>
      <c r="AC1953" s="9">
        <f>IFERROR(SalesData[[#This Row],[Profit]]/SalesData[[#This Row],[Sales]],0)</f>
        <v>-0.35</v>
      </c>
      <c r="AE1953"/>
    </row>
    <row r="1954" spans="1:31" x14ac:dyDescent="0.25">
      <c r="A1954">
        <v>409</v>
      </c>
      <c r="B1954" t="s">
        <v>432</v>
      </c>
      <c r="C1954" s="2">
        <v>42394</v>
      </c>
      <c r="D1954" s="13">
        <v>43081</v>
      </c>
      <c r="E1954" s="8">
        <f>IF(SalesData[[#This Row],[Ship Date]]&lt;SalesData[[#This Row],[Order Date]], SalesData[[#This Row],[Ship Date]], SalesData[[#This Row],[Order Date]])</f>
        <v>42394</v>
      </c>
      <c r="F1954" s="8">
        <f>IF(SalesData[[#This Row],[Ship Date]]&lt;SalesData[[#This Row],[Order Date]], SalesData[[#This Row],[Order Date]], SalesData[[#This Row],[Ship Date]])</f>
        <v>43081</v>
      </c>
      <c r="G1954" s="11">
        <f>SalesData[[#This Row],[Shipdate fixed]] - SalesData[[#This Row],[Orderdate fixed]]</f>
        <v>687</v>
      </c>
      <c r="H1954" s="11">
        <f>YEAR(SalesData[[#This Row],[Orderdate fixed]])</f>
        <v>2016</v>
      </c>
      <c r="I1954" s="11" t="str">
        <f>"Q"&amp;ROUNDUP(MONTH(SalesData[[#This Row],[Orderdate fixed]])/3,0)</f>
        <v>Q1</v>
      </c>
      <c r="J1954" s="8" t="str">
        <f>TEXT(SalesData[[#This Row],[Orderdate fixed]],"mmm")</f>
        <v>Jan</v>
      </c>
      <c r="K1954" t="s">
        <v>38</v>
      </c>
      <c r="L1954" t="s">
        <v>433</v>
      </c>
      <c r="M1954" s="14" t="s">
        <v>434</v>
      </c>
      <c r="N1954" t="s">
        <v>25</v>
      </c>
      <c r="O1954" t="s">
        <v>26</v>
      </c>
      <c r="P1954" t="s">
        <v>310</v>
      </c>
      <c r="Q1954" t="s">
        <v>50</v>
      </c>
      <c r="R1954" s="5">
        <v>94110</v>
      </c>
      <c r="S1954" t="s">
        <v>51</v>
      </c>
      <c r="T1954" t="s">
        <v>435</v>
      </c>
      <c r="U1954" t="s">
        <v>31</v>
      </c>
      <c r="V1954" t="s">
        <v>44</v>
      </c>
      <c r="W1954" t="s">
        <v>436</v>
      </c>
      <c r="X1954" s="9">
        <v>1004.024</v>
      </c>
      <c r="Y1954">
        <v>7</v>
      </c>
      <c r="Z1954" s="12">
        <v>0.2</v>
      </c>
      <c r="AA1954" s="9">
        <v>-112.95269999999999</v>
      </c>
      <c r="AB1954" t="str">
        <f>IF(AND(SalesData[[#This Row],[Profit]]=0,SalesData[[#This Row],[Sales]]&gt;0),"Zero-Profit Order","OK")</f>
        <v>OK</v>
      </c>
      <c r="AC1954" s="9">
        <f>IFERROR(SalesData[[#This Row],[Profit]]/SalesData[[#This Row],[Sales]],0)</f>
        <v>-0.11249999999999999</v>
      </c>
      <c r="AE1954"/>
    </row>
    <row r="1955" spans="1:31" x14ac:dyDescent="0.25">
      <c r="A1955">
        <v>1506</v>
      </c>
      <c r="B1955" t="s">
        <v>1306</v>
      </c>
      <c r="C1955" s="2">
        <v>41811</v>
      </c>
      <c r="D1955" s="13">
        <v>42193</v>
      </c>
      <c r="E1955" s="8">
        <f>IF(SalesData[[#This Row],[Ship Date]]&lt;SalesData[[#This Row],[Order Date]], SalesData[[#This Row],[Ship Date]], SalesData[[#This Row],[Order Date]])</f>
        <v>41811</v>
      </c>
      <c r="F1955" s="8">
        <f>IF(SalesData[[#This Row],[Ship Date]]&lt;SalesData[[#This Row],[Order Date]], SalesData[[#This Row],[Order Date]], SalesData[[#This Row],[Ship Date]])</f>
        <v>42193</v>
      </c>
      <c r="G1955" s="11">
        <f>SalesData[[#This Row],[Shipdate fixed]] - SalesData[[#This Row],[Orderdate fixed]]</f>
        <v>382</v>
      </c>
      <c r="H1955" s="11">
        <f>YEAR(SalesData[[#This Row],[Orderdate fixed]])</f>
        <v>2014</v>
      </c>
      <c r="I1955" s="11" t="str">
        <f>"Q"&amp;ROUNDUP(MONTH(SalesData[[#This Row],[Orderdate fixed]])/3,0)</f>
        <v>Q2</v>
      </c>
      <c r="J1955" s="8" t="str">
        <f>TEXT(SalesData[[#This Row],[Orderdate fixed]],"mmm")</f>
        <v>Jun</v>
      </c>
      <c r="K1955" t="s">
        <v>38</v>
      </c>
      <c r="L1955" t="s">
        <v>1307</v>
      </c>
      <c r="M1955" s="14" t="s">
        <v>1308</v>
      </c>
      <c r="N1955" t="s">
        <v>90</v>
      </c>
      <c r="O1955" t="s">
        <v>26</v>
      </c>
      <c r="P1955" t="s">
        <v>49</v>
      </c>
      <c r="Q1955" t="s">
        <v>50</v>
      </c>
      <c r="R1955" s="5">
        <v>90004</v>
      </c>
      <c r="S1955" t="s">
        <v>51</v>
      </c>
      <c r="T1955" t="s">
        <v>1309</v>
      </c>
      <c r="U1955" t="s">
        <v>31</v>
      </c>
      <c r="V1955" t="s">
        <v>44</v>
      </c>
      <c r="W1955" t="s">
        <v>1310</v>
      </c>
      <c r="X1955" s="9">
        <v>1004.976</v>
      </c>
      <c r="Y1955">
        <v>6</v>
      </c>
      <c r="Z1955" s="12">
        <v>0.2</v>
      </c>
      <c r="AA1955" s="9">
        <v>-175.8708</v>
      </c>
      <c r="AB1955" t="str">
        <f>IF(AND(SalesData[[#This Row],[Profit]]=0,SalesData[[#This Row],[Sales]]&gt;0),"Zero-Profit Order","OK")</f>
        <v>OK</v>
      </c>
      <c r="AC1955" s="9">
        <f>IFERROR(SalesData[[#This Row],[Profit]]/SalesData[[#This Row],[Sales]],0)</f>
        <v>-0.17500000000000002</v>
      </c>
      <c r="AE1955"/>
    </row>
    <row r="1956" spans="1:31" x14ac:dyDescent="0.25">
      <c r="A1956">
        <v>949</v>
      </c>
      <c r="B1956" t="s">
        <v>898</v>
      </c>
      <c r="C1956" s="2">
        <v>42826</v>
      </c>
      <c r="D1956" s="13">
        <v>42778</v>
      </c>
      <c r="E1956" s="8">
        <f>IF(SalesData[[#This Row],[Ship Date]]&lt;SalesData[[#This Row],[Order Date]], SalesData[[#This Row],[Ship Date]], SalesData[[#This Row],[Order Date]])</f>
        <v>42778</v>
      </c>
      <c r="F1956" s="8">
        <f>IF(SalesData[[#This Row],[Ship Date]]&lt;SalesData[[#This Row],[Order Date]], SalesData[[#This Row],[Order Date]], SalesData[[#This Row],[Ship Date]])</f>
        <v>42826</v>
      </c>
      <c r="G1956" s="11">
        <f>SalesData[[#This Row],[Shipdate fixed]] - SalesData[[#This Row],[Orderdate fixed]]</f>
        <v>48</v>
      </c>
      <c r="H1956" s="11">
        <f>YEAR(SalesData[[#This Row],[Orderdate fixed]])</f>
        <v>2017</v>
      </c>
      <c r="I1956" s="11" t="str">
        <f>"Q"&amp;ROUNDUP(MONTH(SalesData[[#This Row],[Orderdate fixed]])/3,0)</f>
        <v>Q1</v>
      </c>
      <c r="J1956" s="8" t="str">
        <f>TEXT(SalesData[[#This Row],[Orderdate fixed]],"mmm")</f>
        <v>Feb</v>
      </c>
      <c r="K1956" t="s">
        <v>38</v>
      </c>
      <c r="L1956" t="s">
        <v>899</v>
      </c>
      <c r="M1956" s="14" t="s">
        <v>900</v>
      </c>
      <c r="N1956" t="s">
        <v>90</v>
      </c>
      <c r="O1956" t="s">
        <v>26</v>
      </c>
      <c r="P1956" t="s">
        <v>60</v>
      </c>
      <c r="Q1956" t="s">
        <v>61</v>
      </c>
      <c r="R1956" s="5">
        <v>19120</v>
      </c>
      <c r="S1956" t="s">
        <v>62</v>
      </c>
      <c r="T1956" t="s">
        <v>295</v>
      </c>
      <c r="U1956" t="s">
        <v>31</v>
      </c>
      <c r="V1956" t="s">
        <v>53</v>
      </c>
      <c r="W1956" t="s">
        <v>296</v>
      </c>
      <c r="X1956" s="9">
        <v>1007.232</v>
      </c>
      <c r="Y1956">
        <v>6</v>
      </c>
      <c r="Z1956" s="12">
        <v>0.2</v>
      </c>
      <c r="AA1956" s="9">
        <v>75.542400000000001</v>
      </c>
      <c r="AB1956" t="str">
        <f>IF(AND(SalesData[[#This Row],[Profit]]=0,SalesData[[#This Row],[Sales]]&gt;0),"Zero-Profit Order","OK")</f>
        <v>OK</v>
      </c>
      <c r="AC1956" s="9">
        <f>IFERROR(SalesData[[#This Row],[Profit]]/SalesData[[#This Row],[Sales]],0)</f>
        <v>7.4999999999999997E-2</v>
      </c>
      <c r="AE1956"/>
    </row>
    <row r="1957" spans="1:31" x14ac:dyDescent="0.25">
      <c r="A1957">
        <v>1675</v>
      </c>
      <c r="B1957" t="s">
        <v>1398</v>
      </c>
      <c r="C1957" s="2">
        <v>43642</v>
      </c>
      <c r="D1957" s="13">
        <v>42268</v>
      </c>
      <c r="E1957" s="8">
        <f>IF(SalesData[[#This Row],[Ship Date]]&lt;SalesData[[#This Row],[Order Date]], SalesData[[#This Row],[Ship Date]], SalesData[[#This Row],[Order Date]])</f>
        <v>42268</v>
      </c>
      <c r="F1957" s="8">
        <f>IF(SalesData[[#This Row],[Ship Date]]&lt;SalesData[[#This Row],[Order Date]], SalesData[[#This Row],[Order Date]], SalesData[[#This Row],[Ship Date]])</f>
        <v>43642</v>
      </c>
      <c r="G1957" s="11">
        <f>SalesData[[#This Row],[Shipdate fixed]] - SalesData[[#This Row],[Orderdate fixed]]</f>
        <v>1374</v>
      </c>
      <c r="H1957" s="11">
        <f>YEAR(SalesData[[#This Row],[Orderdate fixed]])</f>
        <v>2015</v>
      </c>
      <c r="I1957" s="11" t="str">
        <f>"Q"&amp;ROUNDUP(MONTH(SalesData[[#This Row],[Orderdate fixed]])/3,0)</f>
        <v>Q3</v>
      </c>
      <c r="J1957" s="8" t="str">
        <f>TEXT(SalesData[[#This Row],[Orderdate fixed]],"mmm")</f>
        <v>Sep</v>
      </c>
      <c r="K1957" t="s">
        <v>38</v>
      </c>
      <c r="L1957" t="s">
        <v>634</v>
      </c>
      <c r="M1957" s="14" t="s">
        <v>635</v>
      </c>
      <c r="N1957" t="s">
        <v>81</v>
      </c>
      <c r="O1957" t="s">
        <v>26</v>
      </c>
      <c r="P1957" t="s">
        <v>91</v>
      </c>
      <c r="Q1957" t="s">
        <v>83</v>
      </c>
      <c r="R1957" s="5">
        <v>77041</v>
      </c>
      <c r="S1957" t="s">
        <v>84</v>
      </c>
      <c r="T1957" t="s">
        <v>1130</v>
      </c>
      <c r="U1957" t="s">
        <v>31</v>
      </c>
      <c r="V1957" t="s">
        <v>53</v>
      </c>
      <c r="W1957" t="s">
        <v>1131</v>
      </c>
      <c r="X1957" s="9">
        <v>21.936</v>
      </c>
      <c r="Y1957">
        <v>2</v>
      </c>
      <c r="Z1957" s="12">
        <v>0.6</v>
      </c>
      <c r="AA1957" s="9">
        <v>-10.419600000000001</v>
      </c>
      <c r="AB1957" t="str">
        <f>IF(AND(SalesData[[#This Row],[Profit]]=0,SalesData[[#This Row],[Sales]]&gt;0),"Zero-Profit Order","OK")</f>
        <v>OK</v>
      </c>
      <c r="AC1957" s="9">
        <f>IFERROR(SalesData[[#This Row],[Profit]]/SalesData[[#This Row],[Sales]],0)</f>
        <v>-0.47500000000000003</v>
      </c>
      <c r="AE1957"/>
    </row>
    <row r="1958" spans="1:31" x14ac:dyDescent="0.25">
      <c r="A1958">
        <v>3852</v>
      </c>
      <c r="B1958" t="s">
        <v>2576</v>
      </c>
      <c r="C1958" s="2">
        <v>43688</v>
      </c>
      <c r="D1958" s="13">
        <v>42268</v>
      </c>
      <c r="E1958" s="8">
        <f>IF(SalesData[[#This Row],[Ship Date]]&lt;SalesData[[#This Row],[Order Date]], SalesData[[#This Row],[Ship Date]], SalesData[[#This Row],[Order Date]])</f>
        <v>42268</v>
      </c>
      <c r="F1958" s="8">
        <f>IF(SalesData[[#This Row],[Ship Date]]&lt;SalesData[[#This Row],[Order Date]], SalesData[[#This Row],[Order Date]], SalesData[[#This Row],[Ship Date]])</f>
        <v>43688</v>
      </c>
      <c r="G1958" s="11">
        <f>SalesData[[#This Row],[Shipdate fixed]] - SalesData[[#This Row],[Orderdate fixed]]</f>
        <v>1420</v>
      </c>
      <c r="H1958" s="11">
        <f>YEAR(SalesData[[#This Row],[Orderdate fixed]])</f>
        <v>2015</v>
      </c>
      <c r="I1958" s="11" t="str">
        <f>"Q"&amp;ROUNDUP(MONTH(SalesData[[#This Row],[Orderdate fixed]])/3,0)</f>
        <v>Q3</v>
      </c>
      <c r="J1958" s="8" t="str">
        <f>TEXT(SalesData[[#This Row],[Orderdate fixed]],"mmm")</f>
        <v>Sep</v>
      </c>
      <c r="K1958" t="s">
        <v>407</v>
      </c>
      <c r="L1958" t="s">
        <v>2577</v>
      </c>
      <c r="M1958" s="14" t="s">
        <v>2578</v>
      </c>
      <c r="N1958" t="s">
        <v>90</v>
      </c>
      <c r="O1958" t="s">
        <v>26</v>
      </c>
      <c r="P1958" t="s">
        <v>2379</v>
      </c>
      <c r="Q1958" t="s">
        <v>415</v>
      </c>
      <c r="R1958" s="5">
        <v>2169</v>
      </c>
      <c r="S1958" t="s">
        <v>62</v>
      </c>
      <c r="T1958" t="s">
        <v>166</v>
      </c>
      <c r="U1958" t="s">
        <v>31</v>
      </c>
      <c r="V1958" t="s">
        <v>53</v>
      </c>
      <c r="W1958" t="s">
        <v>167</v>
      </c>
      <c r="X1958" s="9">
        <v>85.3</v>
      </c>
      <c r="Y1958">
        <v>2</v>
      </c>
      <c r="Z1958" s="12">
        <v>0</v>
      </c>
      <c r="AA1958" s="9">
        <v>14.500999999999999</v>
      </c>
      <c r="AB1958" t="str">
        <f>IF(AND(SalesData[[#This Row],[Profit]]=0,SalesData[[#This Row],[Sales]]&gt;0),"Zero-Profit Order","OK")</f>
        <v>OK</v>
      </c>
      <c r="AC1958" s="9">
        <f>IFERROR(SalesData[[#This Row],[Profit]]/SalesData[[#This Row],[Sales]],0)</f>
        <v>0.17</v>
      </c>
      <c r="AE1958"/>
    </row>
    <row r="1959" spans="1:31" x14ac:dyDescent="0.25">
      <c r="A1959">
        <v>30</v>
      </c>
      <c r="B1959" t="s">
        <v>70</v>
      </c>
      <c r="C1959" s="2">
        <v>43641</v>
      </c>
      <c r="D1959" s="13">
        <v>42268</v>
      </c>
      <c r="E1959" s="8">
        <f>IF(SalesData[[#This Row],[Ship Date]]&lt;SalesData[[#This Row],[Order Date]], SalesData[[#This Row],[Ship Date]], SalesData[[#This Row],[Order Date]])</f>
        <v>42268</v>
      </c>
      <c r="F1959" s="8">
        <f>IF(SalesData[[#This Row],[Ship Date]]&lt;SalesData[[#This Row],[Order Date]], SalesData[[#This Row],[Order Date]], SalesData[[#This Row],[Ship Date]])</f>
        <v>43641</v>
      </c>
      <c r="G1959" s="11">
        <f>SalesData[[#This Row],[Shipdate fixed]] - SalesData[[#This Row],[Orderdate fixed]]</f>
        <v>1373</v>
      </c>
      <c r="H1959" s="11">
        <f>YEAR(SalesData[[#This Row],[Orderdate fixed]])</f>
        <v>2015</v>
      </c>
      <c r="I1959" s="11" t="str">
        <f>"Q"&amp;ROUNDUP(MONTH(SalesData[[#This Row],[Orderdate fixed]])/3,0)</f>
        <v>Q3</v>
      </c>
      <c r="J1959" s="8" t="str">
        <f>TEXT(SalesData[[#This Row],[Orderdate fixed]],"mmm")</f>
        <v>Sep</v>
      </c>
      <c r="K1959" t="s">
        <v>38</v>
      </c>
      <c r="L1959" t="s">
        <v>71</v>
      </c>
      <c r="M1959" s="14" t="s">
        <v>72</v>
      </c>
      <c r="N1959" t="s">
        <v>25</v>
      </c>
      <c r="O1959" t="s">
        <v>26</v>
      </c>
      <c r="P1959" t="s">
        <v>60</v>
      </c>
      <c r="Q1959" t="s">
        <v>61</v>
      </c>
      <c r="R1959" s="5">
        <v>19140</v>
      </c>
      <c r="S1959" t="s">
        <v>62</v>
      </c>
      <c r="T1959" t="s">
        <v>75</v>
      </c>
      <c r="U1959" t="s">
        <v>31</v>
      </c>
      <c r="V1959" t="s">
        <v>53</v>
      </c>
      <c r="W1959" t="s">
        <v>76</v>
      </c>
      <c r="X1959" s="9">
        <v>124.2</v>
      </c>
      <c r="Y1959">
        <v>3</v>
      </c>
      <c r="Z1959" s="12">
        <v>0.2</v>
      </c>
      <c r="AA1959" s="9">
        <v>15.525</v>
      </c>
      <c r="AB1959" t="str">
        <f>IF(AND(SalesData[[#This Row],[Profit]]=0,SalesData[[#This Row],[Sales]]&gt;0),"Zero-Profit Order","OK")</f>
        <v>OK</v>
      </c>
      <c r="AC1959" s="9">
        <f>IFERROR(SalesData[[#This Row],[Profit]]/SalesData[[#This Row],[Sales]],0)</f>
        <v>0.125</v>
      </c>
      <c r="AE1959"/>
    </row>
    <row r="1960" spans="1:31" x14ac:dyDescent="0.25">
      <c r="A1960">
        <v>9788</v>
      </c>
      <c r="B1960" t="s">
        <v>4340</v>
      </c>
      <c r="C1960" s="2">
        <v>43121</v>
      </c>
      <c r="D1960" s="13">
        <v>42739</v>
      </c>
      <c r="E1960" s="8">
        <f>IF(SalesData[[#This Row],[Ship Date]]&lt;SalesData[[#This Row],[Order Date]], SalesData[[#This Row],[Ship Date]], SalesData[[#This Row],[Order Date]])</f>
        <v>42739</v>
      </c>
      <c r="F1960" s="8">
        <f>IF(SalesData[[#This Row],[Ship Date]]&lt;SalesData[[#This Row],[Order Date]], SalesData[[#This Row],[Order Date]], SalesData[[#This Row],[Ship Date]])</f>
        <v>43121</v>
      </c>
      <c r="G1960" s="11">
        <f>SalesData[[#This Row],[Shipdate fixed]] - SalesData[[#This Row],[Orderdate fixed]]</f>
        <v>382</v>
      </c>
      <c r="H1960" s="11">
        <f>YEAR(SalesData[[#This Row],[Orderdate fixed]])</f>
        <v>2017</v>
      </c>
      <c r="I1960" s="11" t="str">
        <f>"Q"&amp;ROUNDUP(MONTH(SalesData[[#This Row],[Orderdate fixed]])/3,0)</f>
        <v>Q1</v>
      </c>
      <c r="J1960" s="8" t="str">
        <f>TEXT(SalesData[[#This Row],[Orderdate fixed]],"mmm")</f>
        <v>Jan</v>
      </c>
      <c r="K1960" t="s">
        <v>38</v>
      </c>
      <c r="L1960" t="s">
        <v>1326</v>
      </c>
      <c r="M1960" s="14" t="s">
        <v>1327</v>
      </c>
      <c r="N1960" t="s">
        <v>25</v>
      </c>
      <c r="O1960" t="s">
        <v>26</v>
      </c>
      <c r="P1960" t="s">
        <v>91</v>
      </c>
      <c r="Q1960" t="s">
        <v>83</v>
      </c>
      <c r="R1960" s="5">
        <v>77070</v>
      </c>
      <c r="S1960" t="s">
        <v>84</v>
      </c>
      <c r="T1960" t="s">
        <v>980</v>
      </c>
      <c r="U1960" t="s">
        <v>31</v>
      </c>
      <c r="V1960" t="s">
        <v>32</v>
      </c>
      <c r="W1960" t="s">
        <v>981</v>
      </c>
      <c r="X1960" s="9">
        <v>1023.332</v>
      </c>
      <c r="Y1960">
        <v>5</v>
      </c>
      <c r="Z1960" s="12">
        <v>0.32</v>
      </c>
      <c r="AA1960" s="9">
        <v>-30.097999999999999</v>
      </c>
      <c r="AB1960" t="str">
        <f>IF(AND(SalesData[[#This Row],[Profit]]=0,SalesData[[#This Row],[Sales]]&gt;0),"Zero-Profit Order","OK")</f>
        <v>OK</v>
      </c>
      <c r="AC1960" s="9">
        <f>IFERROR(SalesData[[#This Row],[Profit]]/SalesData[[#This Row],[Sales]],0)</f>
        <v>-2.9411764705882353E-2</v>
      </c>
      <c r="AE1960"/>
    </row>
    <row r="1961" spans="1:31" x14ac:dyDescent="0.25">
      <c r="A1961">
        <v>3016</v>
      </c>
      <c r="B1961" t="s">
        <v>2222</v>
      </c>
      <c r="C1961" s="2">
        <v>43643</v>
      </c>
      <c r="D1961" s="13">
        <v>42268</v>
      </c>
      <c r="E1961" s="8">
        <f>IF(SalesData[[#This Row],[Ship Date]]&lt;SalesData[[#This Row],[Order Date]], SalesData[[#This Row],[Ship Date]], SalesData[[#This Row],[Order Date]])</f>
        <v>42268</v>
      </c>
      <c r="F1961" s="8">
        <f>IF(SalesData[[#This Row],[Ship Date]]&lt;SalesData[[#This Row],[Order Date]], SalesData[[#This Row],[Order Date]], SalesData[[#This Row],[Ship Date]])</f>
        <v>43643</v>
      </c>
      <c r="G1961" s="11">
        <f>SalesData[[#This Row],[Shipdate fixed]] - SalesData[[#This Row],[Orderdate fixed]]</f>
        <v>1375</v>
      </c>
      <c r="H1961" s="11">
        <f>YEAR(SalesData[[#This Row],[Orderdate fixed]])</f>
        <v>2015</v>
      </c>
      <c r="I1961" s="11" t="str">
        <f>"Q"&amp;ROUNDUP(MONTH(SalesData[[#This Row],[Orderdate fixed]])/3,0)</f>
        <v>Q3</v>
      </c>
      <c r="J1961" s="8" t="str">
        <f>TEXT(SalesData[[#This Row],[Orderdate fixed]],"mmm")</f>
        <v>Sep</v>
      </c>
      <c r="K1961" t="s">
        <v>38</v>
      </c>
      <c r="L1961" t="s">
        <v>199</v>
      </c>
      <c r="M1961" s="14" t="s">
        <v>200</v>
      </c>
      <c r="N1961" t="s">
        <v>90</v>
      </c>
      <c r="O1961" t="s">
        <v>26</v>
      </c>
      <c r="P1961" t="s">
        <v>158</v>
      </c>
      <c r="Q1961" t="s">
        <v>109</v>
      </c>
      <c r="R1961" s="5">
        <v>10035</v>
      </c>
      <c r="S1961" t="s">
        <v>62</v>
      </c>
      <c r="T1961" t="s">
        <v>903</v>
      </c>
      <c r="U1961" t="s">
        <v>31</v>
      </c>
      <c r="V1961" t="s">
        <v>44</v>
      </c>
      <c r="W1961" t="s">
        <v>904</v>
      </c>
      <c r="X1961" s="9">
        <v>344.22</v>
      </c>
      <c r="Y1961">
        <v>2</v>
      </c>
      <c r="Z1961" s="12">
        <v>0.4</v>
      </c>
      <c r="AA1961" s="9">
        <v>-103.26600000000001</v>
      </c>
      <c r="AB1961" t="str">
        <f>IF(AND(SalesData[[#This Row],[Profit]]=0,SalesData[[#This Row],[Sales]]&gt;0),"Zero-Profit Order","OK")</f>
        <v>OK</v>
      </c>
      <c r="AC1961" s="9">
        <f>IFERROR(SalesData[[#This Row],[Profit]]/SalesData[[#This Row],[Sales]],0)</f>
        <v>-0.3</v>
      </c>
      <c r="AE1961"/>
    </row>
    <row r="1962" spans="1:31" x14ac:dyDescent="0.25">
      <c r="A1962">
        <v>28</v>
      </c>
      <c r="B1962" t="s">
        <v>70</v>
      </c>
      <c r="C1962" s="2">
        <v>43640</v>
      </c>
      <c r="D1962" s="13">
        <v>42268</v>
      </c>
      <c r="E1962" s="8">
        <f>IF(SalesData[[#This Row],[Ship Date]]&lt;SalesData[[#This Row],[Order Date]], SalesData[[#This Row],[Ship Date]], SalesData[[#This Row],[Order Date]])</f>
        <v>42268</v>
      </c>
      <c r="F1962" s="8">
        <f>IF(SalesData[[#This Row],[Ship Date]]&lt;SalesData[[#This Row],[Order Date]], SalesData[[#This Row],[Order Date]], SalesData[[#This Row],[Ship Date]])</f>
        <v>43640</v>
      </c>
      <c r="G1962" s="11">
        <f>SalesData[[#This Row],[Shipdate fixed]] - SalesData[[#This Row],[Orderdate fixed]]</f>
        <v>1372</v>
      </c>
      <c r="H1962" s="11">
        <f>YEAR(SalesData[[#This Row],[Orderdate fixed]])</f>
        <v>2015</v>
      </c>
      <c r="I1962" s="11" t="str">
        <f>"Q"&amp;ROUNDUP(MONTH(SalesData[[#This Row],[Orderdate fixed]])/3,0)</f>
        <v>Q3</v>
      </c>
      <c r="J1962" s="8" t="str">
        <f>TEXT(SalesData[[#This Row],[Orderdate fixed]],"mmm")</f>
        <v>Sep</v>
      </c>
      <c r="K1962" t="s">
        <v>38</v>
      </c>
      <c r="L1962" t="s">
        <v>71</v>
      </c>
      <c r="M1962" s="14" t="s">
        <v>72</v>
      </c>
      <c r="N1962" t="s">
        <v>25</v>
      </c>
      <c r="O1962" t="s">
        <v>26</v>
      </c>
      <c r="P1962" t="s">
        <v>60</v>
      </c>
      <c r="Q1962" t="s">
        <v>61</v>
      </c>
      <c r="R1962" s="5">
        <v>19140</v>
      </c>
      <c r="S1962" t="s">
        <v>62</v>
      </c>
      <c r="T1962" t="s">
        <v>73</v>
      </c>
      <c r="U1962" t="s">
        <v>31</v>
      </c>
      <c r="V1962" t="s">
        <v>32</v>
      </c>
      <c r="W1962" t="s">
        <v>74</v>
      </c>
      <c r="X1962" s="9">
        <v>3083.43</v>
      </c>
      <c r="Y1962">
        <v>7</v>
      </c>
      <c r="Z1962" s="12">
        <v>0.5</v>
      </c>
      <c r="AA1962" s="9">
        <v>-1665.0522000000001</v>
      </c>
      <c r="AB1962" t="str">
        <f>IF(AND(SalesData[[#This Row],[Profit]]=0,SalesData[[#This Row],[Sales]]&gt;0),"Zero-Profit Order","OK")</f>
        <v>OK</v>
      </c>
      <c r="AC1962" s="9">
        <f>IFERROR(SalesData[[#This Row],[Profit]]/SalesData[[#This Row],[Sales]],0)</f>
        <v>-0.54</v>
      </c>
      <c r="AE1962"/>
    </row>
    <row r="1963" spans="1:31" x14ac:dyDescent="0.25">
      <c r="A1963">
        <v>3249</v>
      </c>
      <c r="B1963" t="s">
        <v>2342</v>
      </c>
      <c r="C1963" s="2">
        <v>43647</v>
      </c>
      <c r="D1963" s="13">
        <v>42634</v>
      </c>
      <c r="E1963" s="8">
        <f>IF(SalesData[[#This Row],[Ship Date]]&lt;SalesData[[#This Row],[Order Date]], SalesData[[#This Row],[Ship Date]], SalesData[[#This Row],[Order Date]])</f>
        <v>42634</v>
      </c>
      <c r="F1963" s="8">
        <f>IF(SalesData[[#This Row],[Ship Date]]&lt;SalesData[[#This Row],[Order Date]], SalesData[[#This Row],[Order Date]], SalesData[[#This Row],[Ship Date]])</f>
        <v>43647</v>
      </c>
      <c r="G1963" s="11">
        <f>SalesData[[#This Row],[Shipdate fixed]] - SalesData[[#This Row],[Orderdate fixed]]</f>
        <v>1013</v>
      </c>
      <c r="H1963" s="11">
        <f>YEAR(SalesData[[#This Row],[Orderdate fixed]])</f>
        <v>2016</v>
      </c>
      <c r="I1963" s="11" t="str">
        <f>"Q"&amp;ROUNDUP(MONTH(SalesData[[#This Row],[Orderdate fixed]])/3,0)</f>
        <v>Q3</v>
      </c>
      <c r="J1963" s="8" t="str">
        <f>TEXT(SalesData[[#This Row],[Orderdate fixed]],"mmm")</f>
        <v>Sep</v>
      </c>
      <c r="K1963" t="s">
        <v>38</v>
      </c>
      <c r="L1963" t="s">
        <v>1763</v>
      </c>
      <c r="M1963" s="14" t="s">
        <v>1764</v>
      </c>
      <c r="N1963" t="s">
        <v>90</v>
      </c>
      <c r="O1963" t="s">
        <v>26</v>
      </c>
      <c r="P1963" t="s">
        <v>176</v>
      </c>
      <c r="Q1963" t="s">
        <v>177</v>
      </c>
      <c r="R1963" s="5">
        <v>98103</v>
      </c>
      <c r="S1963" t="s">
        <v>51</v>
      </c>
      <c r="T1963" t="s">
        <v>2175</v>
      </c>
      <c r="U1963" t="s">
        <v>31</v>
      </c>
      <c r="V1963" t="s">
        <v>35</v>
      </c>
      <c r="W1963" t="s">
        <v>2176</v>
      </c>
      <c r="X1963" s="9">
        <v>113.88800000000001</v>
      </c>
      <c r="Y1963">
        <v>2</v>
      </c>
      <c r="Z1963" s="12">
        <v>0.2</v>
      </c>
      <c r="AA1963" s="9">
        <v>9.9651999999999994</v>
      </c>
      <c r="AB1963" t="str">
        <f>IF(AND(SalesData[[#This Row],[Profit]]=0,SalesData[[#This Row],[Sales]]&gt;0),"Zero-Profit Order","OK")</f>
        <v>OK</v>
      </c>
      <c r="AC1963" s="9">
        <f>IFERROR(SalesData[[#This Row],[Profit]]/SalesData[[#This Row],[Sales]],0)</f>
        <v>8.7499999999999994E-2</v>
      </c>
      <c r="AE1963"/>
    </row>
    <row r="1964" spans="1:31" x14ac:dyDescent="0.25">
      <c r="A1964">
        <v>283</v>
      </c>
      <c r="B1964" t="s">
        <v>321</v>
      </c>
      <c r="C1964" s="2">
        <v>41831</v>
      </c>
      <c r="D1964" s="13">
        <v>42166</v>
      </c>
      <c r="E1964" s="8">
        <f>IF(SalesData[[#This Row],[Ship Date]]&lt;SalesData[[#This Row],[Order Date]], SalesData[[#This Row],[Ship Date]], SalesData[[#This Row],[Order Date]])</f>
        <v>41831</v>
      </c>
      <c r="F1964" s="8">
        <f>IF(SalesData[[#This Row],[Ship Date]]&lt;SalesData[[#This Row],[Order Date]], SalesData[[#This Row],[Order Date]], SalesData[[#This Row],[Ship Date]])</f>
        <v>42166</v>
      </c>
      <c r="G1964" s="11">
        <f>SalesData[[#This Row],[Shipdate fixed]] - SalesData[[#This Row],[Orderdate fixed]]</f>
        <v>335</v>
      </c>
      <c r="H1964" s="11">
        <f>YEAR(SalesData[[#This Row],[Orderdate fixed]])</f>
        <v>2014</v>
      </c>
      <c r="I1964" s="11" t="str">
        <f>"Q"&amp;ROUNDUP(MONTH(SalesData[[#This Row],[Orderdate fixed]])/3,0)</f>
        <v>Q3</v>
      </c>
      <c r="J1964" s="8" t="str">
        <f>TEXT(SalesData[[#This Row],[Orderdate fixed]],"mmm")</f>
        <v>Jul</v>
      </c>
      <c r="K1964" t="s">
        <v>38</v>
      </c>
      <c r="L1964" t="s">
        <v>322</v>
      </c>
      <c r="M1964" s="14" t="s">
        <v>323</v>
      </c>
      <c r="N1964" t="s">
        <v>25</v>
      </c>
      <c r="O1964" t="s">
        <v>26</v>
      </c>
      <c r="P1964" t="s">
        <v>49</v>
      </c>
      <c r="Q1964" t="s">
        <v>50</v>
      </c>
      <c r="R1964" s="5">
        <v>90004</v>
      </c>
      <c r="S1964" t="s">
        <v>51</v>
      </c>
      <c r="T1964" t="s">
        <v>324</v>
      </c>
      <c r="U1964" t="s">
        <v>31</v>
      </c>
      <c r="V1964" t="s">
        <v>44</v>
      </c>
      <c r="W1964" t="s">
        <v>325</v>
      </c>
      <c r="X1964" s="9">
        <v>1038.8399999999999</v>
      </c>
      <c r="Y1964">
        <v>5</v>
      </c>
      <c r="Z1964" s="12">
        <v>0.2</v>
      </c>
      <c r="AA1964" s="9">
        <v>51.942</v>
      </c>
      <c r="AB1964" t="str">
        <f>IF(AND(SalesData[[#This Row],[Profit]]=0,SalesData[[#This Row],[Sales]]&gt;0),"Zero-Profit Order","OK")</f>
        <v>OK</v>
      </c>
      <c r="AC1964" s="9">
        <f>IFERROR(SalesData[[#This Row],[Profit]]/SalesData[[#This Row],[Sales]],0)</f>
        <v>0.05</v>
      </c>
      <c r="AE1964"/>
    </row>
    <row r="1965" spans="1:31" x14ac:dyDescent="0.25">
      <c r="A1965">
        <v>2024</v>
      </c>
      <c r="B1965" t="s">
        <v>1622</v>
      </c>
      <c r="C1965" s="2">
        <v>43670</v>
      </c>
      <c r="D1965" s="13">
        <v>42634</v>
      </c>
      <c r="E1965" s="8">
        <f>IF(SalesData[[#This Row],[Ship Date]]&lt;SalesData[[#This Row],[Order Date]], SalesData[[#This Row],[Ship Date]], SalesData[[#This Row],[Order Date]])</f>
        <v>42634</v>
      </c>
      <c r="F1965" s="8">
        <f>IF(SalesData[[#This Row],[Ship Date]]&lt;SalesData[[#This Row],[Order Date]], SalesData[[#This Row],[Order Date]], SalesData[[#This Row],[Ship Date]])</f>
        <v>43670</v>
      </c>
      <c r="G1965" s="11">
        <f>SalesData[[#This Row],[Shipdate fixed]] - SalesData[[#This Row],[Orderdate fixed]]</f>
        <v>1036</v>
      </c>
      <c r="H1965" s="11">
        <f>YEAR(SalesData[[#This Row],[Orderdate fixed]])</f>
        <v>2016</v>
      </c>
      <c r="I1965" s="11" t="str">
        <f>"Q"&amp;ROUNDUP(MONTH(SalesData[[#This Row],[Orderdate fixed]])/3,0)</f>
        <v>Q3</v>
      </c>
      <c r="J1965" s="8" t="str">
        <f>TEXT(SalesData[[#This Row],[Orderdate fixed]],"mmm")</f>
        <v>Sep</v>
      </c>
      <c r="K1965" t="s">
        <v>78</v>
      </c>
      <c r="L1965" t="s">
        <v>1623</v>
      </c>
      <c r="M1965" s="14" t="s">
        <v>1624</v>
      </c>
      <c r="N1965" t="s">
        <v>90</v>
      </c>
      <c r="O1965" t="s">
        <v>26</v>
      </c>
      <c r="P1965" t="s">
        <v>1625</v>
      </c>
      <c r="Q1965" t="s">
        <v>1626</v>
      </c>
      <c r="R1965" s="5">
        <v>2908</v>
      </c>
      <c r="S1965" t="s">
        <v>62</v>
      </c>
      <c r="T1965" t="s">
        <v>797</v>
      </c>
      <c r="U1965" t="s">
        <v>31</v>
      </c>
      <c r="V1965" t="s">
        <v>35</v>
      </c>
      <c r="W1965" t="s">
        <v>798</v>
      </c>
      <c r="X1965" s="9">
        <v>872.32</v>
      </c>
      <c r="Y1965">
        <v>4</v>
      </c>
      <c r="Z1965" s="12">
        <v>0</v>
      </c>
      <c r="AA1965" s="9">
        <v>244.24959999999999</v>
      </c>
      <c r="AB1965" t="str">
        <f>IF(AND(SalesData[[#This Row],[Profit]]=0,SalesData[[#This Row],[Sales]]&gt;0),"Zero-Profit Order","OK")</f>
        <v>OK</v>
      </c>
      <c r="AC1965" s="9">
        <f>IFERROR(SalesData[[#This Row],[Profit]]/SalesData[[#This Row],[Sales]],0)</f>
        <v>0.27999999999999997</v>
      </c>
      <c r="AE1965"/>
    </row>
    <row r="1966" spans="1:31" x14ac:dyDescent="0.25">
      <c r="A1966">
        <v>5993</v>
      </c>
      <c r="B1966" t="s">
        <v>3320</v>
      </c>
      <c r="C1966" s="2">
        <v>43635</v>
      </c>
      <c r="D1966" s="13">
        <v>42999</v>
      </c>
      <c r="E1966" s="8">
        <f>IF(SalesData[[#This Row],[Ship Date]]&lt;SalesData[[#This Row],[Order Date]], SalesData[[#This Row],[Ship Date]], SalesData[[#This Row],[Order Date]])</f>
        <v>42999</v>
      </c>
      <c r="F1966" s="8">
        <f>IF(SalesData[[#This Row],[Ship Date]]&lt;SalesData[[#This Row],[Order Date]], SalesData[[#This Row],[Order Date]], SalesData[[#This Row],[Ship Date]])</f>
        <v>43635</v>
      </c>
      <c r="G1966" s="11">
        <f>SalesData[[#This Row],[Shipdate fixed]] - SalesData[[#This Row],[Orderdate fixed]]</f>
        <v>636</v>
      </c>
      <c r="H1966" s="11">
        <f>YEAR(SalesData[[#This Row],[Orderdate fixed]])</f>
        <v>2017</v>
      </c>
      <c r="I1966" s="11" t="str">
        <f>"Q"&amp;ROUNDUP(MONTH(SalesData[[#This Row],[Orderdate fixed]])/3,0)</f>
        <v>Q3</v>
      </c>
      <c r="J1966" s="8" t="str">
        <f>TEXT(SalesData[[#This Row],[Orderdate fixed]],"mmm")</f>
        <v>Sep</v>
      </c>
      <c r="K1966" t="s">
        <v>38</v>
      </c>
      <c r="L1966" t="s">
        <v>2929</v>
      </c>
      <c r="M1966" s="14" t="s">
        <v>2930</v>
      </c>
      <c r="N1966" t="s">
        <v>25</v>
      </c>
      <c r="O1966" t="s">
        <v>26</v>
      </c>
      <c r="P1966" t="s">
        <v>49</v>
      </c>
      <c r="Q1966" t="s">
        <v>50</v>
      </c>
      <c r="R1966" s="5">
        <v>90049</v>
      </c>
      <c r="S1966" t="s">
        <v>51</v>
      </c>
      <c r="T1966" t="s">
        <v>469</v>
      </c>
      <c r="U1966" t="s">
        <v>31</v>
      </c>
      <c r="V1966" t="s">
        <v>35</v>
      </c>
      <c r="W1966" t="s">
        <v>470</v>
      </c>
      <c r="X1966" s="9">
        <v>184.75200000000001</v>
      </c>
      <c r="Y1966">
        <v>3</v>
      </c>
      <c r="Z1966" s="12">
        <v>0.2</v>
      </c>
      <c r="AA1966" s="9">
        <v>-20.784600000000001</v>
      </c>
      <c r="AB1966" t="str">
        <f>IF(AND(SalesData[[#This Row],[Profit]]=0,SalesData[[#This Row],[Sales]]&gt;0),"Zero-Profit Order","OK")</f>
        <v>OK</v>
      </c>
      <c r="AC1966" s="9">
        <f>IFERROR(SalesData[[#This Row],[Profit]]/SalesData[[#This Row],[Sales]],0)</f>
        <v>-0.1125</v>
      </c>
      <c r="AE1966"/>
    </row>
    <row r="1967" spans="1:31" x14ac:dyDescent="0.25">
      <c r="A1967">
        <v>2655</v>
      </c>
      <c r="B1967" t="s">
        <v>2008</v>
      </c>
      <c r="C1967" s="2">
        <v>43651</v>
      </c>
      <c r="D1967" s="13">
        <v>42999</v>
      </c>
      <c r="E1967" s="8">
        <f>IF(SalesData[[#This Row],[Ship Date]]&lt;SalesData[[#This Row],[Order Date]], SalesData[[#This Row],[Ship Date]], SalesData[[#This Row],[Order Date]])</f>
        <v>42999</v>
      </c>
      <c r="F1967" s="8">
        <f>IF(SalesData[[#This Row],[Ship Date]]&lt;SalesData[[#This Row],[Order Date]], SalesData[[#This Row],[Order Date]], SalesData[[#This Row],[Ship Date]])</f>
        <v>43651</v>
      </c>
      <c r="G1967" s="11">
        <f>SalesData[[#This Row],[Shipdate fixed]] - SalesData[[#This Row],[Orderdate fixed]]</f>
        <v>652</v>
      </c>
      <c r="H1967" s="11">
        <f>YEAR(SalesData[[#This Row],[Orderdate fixed]])</f>
        <v>2017</v>
      </c>
      <c r="I1967" s="11" t="str">
        <f>"Q"&amp;ROUNDUP(MONTH(SalesData[[#This Row],[Orderdate fixed]])/3,0)</f>
        <v>Q3</v>
      </c>
      <c r="J1967" s="8" t="str">
        <f>TEXT(SalesData[[#This Row],[Orderdate fixed]],"mmm")</f>
        <v>Sep</v>
      </c>
      <c r="K1967" t="s">
        <v>22</v>
      </c>
      <c r="L1967" t="s">
        <v>353</v>
      </c>
      <c r="M1967" s="14" t="s">
        <v>354</v>
      </c>
      <c r="N1967" t="s">
        <v>81</v>
      </c>
      <c r="O1967" t="s">
        <v>26</v>
      </c>
      <c r="P1967" t="s">
        <v>1214</v>
      </c>
      <c r="Q1967" t="s">
        <v>69</v>
      </c>
      <c r="R1967" s="5">
        <v>84604</v>
      </c>
      <c r="S1967" t="s">
        <v>51</v>
      </c>
      <c r="T1967" t="s">
        <v>2009</v>
      </c>
      <c r="U1967" t="s">
        <v>31</v>
      </c>
      <c r="V1967" t="s">
        <v>32</v>
      </c>
      <c r="W1967" t="s">
        <v>2010</v>
      </c>
      <c r="X1967" s="9">
        <v>1292.94</v>
      </c>
      <c r="Y1967">
        <v>3</v>
      </c>
      <c r="Z1967" s="12">
        <v>0</v>
      </c>
      <c r="AA1967" s="9">
        <v>77.576400000000007</v>
      </c>
      <c r="AB1967" t="str">
        <f>IF(AND(SalesData[[#This Row],[Profit]]=0,SalesData[[#This Row],[Sales]]&gt;0),"Zero-Profit Order","OK")</f>
        <v>OK</v>
      </c>
      <c r="AC1967" s="9">
        <f>IFERROR(SalesData[[#This Row],[Profit]]/SalesData[[#This Row],[Sales]],0)</f>
        <v>6.0000000000000005E-2</v>
      </c>
      <c r="AE1967"/>
    </row>
    <row r="1968" spans="1:31" x14ac:dyDescent="0.25">
      <c r="A1968">
        <v>1728</v>
      </c>
      <c r="B1968" t="s">
        <v>1439</v>
      </c>
      <c r="C1968" s="2">
        <v>43226</v>
      </c>
      <c r="D1968" s="13">
        <v>42830</v>
      </c>
      <c r="E1968" s="8">
        <f>IF(SalesData[[#This Row],[Ship Date]]&lt;SalesData[[#This Row],[Order Date]], SalesData[[#This Row],[Ship Date]], SalesData[[#This Row],[Order Date]])</f>
        <v>42830</v>
      </c>
      <c r="F1968" s="8">
        <f>IF(SalesData[[#This Row],[Ship Date]]&lt;SalesData[[#This Row],[Order Date]], SalesData[[#This Row],[Order Date]], SalesData[[#This Row],[Ship Date]])</f>
        <v>43226</v>
      </c>
      <c r="G1968" s="11">
        <f>SalesData[[#This Row],[Shipdate fixed]] - SalesData[[#This Row],[Orderdate fixed]]</f>
        <v>396</v>
      </c>
      <c r="H1968" s="11">
        <f>YEAR(SalesData[[#This Row],[Orderdate fixed]])</f>
        <v>2017</v>
      </c>
      <c r="I1968" s="11" t="str">
        <f>"Q"&amp;ROUNDUP(MONTH(SalesData[[#This Row],[Orderdate fixed]])/3,0)</f>
        <v>Q2</v>
      </c>
      <c r="J1968" s="8" t="str">
        <f>TEXT(SalesData[[#This Row],[Orderdate fixed]],"mmm")</f>
        <v>Apr</v>
      </c>
      <c r="K1968" t="s">
        <v>22</v>
      </c>
      <c r="L1968" t="s">
        <v>1440</v>
      </c>
      <c r="M1968" s="14" t="s">
        <v>1441</v>
      </c>
      <c r="N1968" t="s">
        <v>81</v>
      </c>
      <c r="O1968" t="s">
        <v>26</v>
      </c>
      <c r="P1968" t="s">
        <v>265</v>
      </c>
      <c r="Q1968" t="s">
        <v>215</v>
      </c>
      <c r="R1968" s="5">
        <v>43017</v>
      </c>
      <c r="S1968" t="s">
        <v>62</v>
      </c>
      <c r="T1968" t="s">
        <v>1442</v>
      </c>
      <c r="U1968" t="s">
        <v>31</v>
      </c>
      <c r="V1968" t="s">
        <v>44</v>
      </c>
      <c r="W1968" t="s">
        <v>1443</v>
      </c>
      <c r="X1968" s="9">
        <v>1048.3499999999999</v>
      </c>
      <c r="Y1968">
        <v>5</v>
      </c>
      <c r="Z1968" s="12">
        <v>0.4</v>
      </c>
      <c r="AA1968" s="9">
        <v>-69.89</v>
      </c>
      <c r="AB1968" t="str">
        <f>IF(AND(SalesData[[#This Row],[Profit]]=0,SalesData[[#This Row],[Sales]]&gt;0),"Zero-Profit Order","OK")</f>
        <v>OK</v>
      </c>
      <c r="AC1968" s="9">
        <f>IFERROR(SalesData[[#This Row],[Profit]]/SalesData[[#This Row],[Sales]],0)</f>
        <v>-6.666666666666668E-2</v>
      </c>
      <c r="AE1968"/>
    </row>
    <row r="1969" spans="1:31" x14ac:dyDescent="0.25">
      <c r="A1969">
        <v>4247</v>
      </c>
      <c r="B1969" t="s">
        <v>2734</v>
      </c>
      <c r="C1969" s="2">
        <v>42828</v>
      </c>
      <c r="D1969" s="13">
        <v>42837</v>
      </c>
      <c r="E1969" s="8">
        <f>IF(SalesData[[#This Row],[Ship Date]]&lt;SalesData[[#This Row],[Order Date]], SalesData[[#This Row],[Ship Date]], SalesData[[#This Row],[Order Date]])</f>
        <v>42828</v>
      </c>
      <c r="F1969" s="8">
        <f>IF(SalesData[[#This Row],[Ship Date]]&lt;SalesData[[#This Row],[Order Date]], SalesData[[#This Row],[Order Date]], SalesData[[#This Row],[Ship Date]])</f>
        <v>42837</v>
      </c>
      <c r="G1969" s="11">
        <f>SalesData[[#This Row],[Shipdate fixed]] - SalesData[[#This Row],[Orderdate fixed]]</f>
        <v>9</v>
      </c>
      <c r="H1969" s="11">
        <f>YEAR(SalesData[[#This Row],[Orderdate fixed]])</f>
        <v>2017</v>
      </c>
      <c r="I1969" s="11" t="str">
        <f>"Q"&amp;ROUNDUP(MONTH(SalesData[[#This Row],[Orderdate fixed]])/3,0)</f>
        <v>Q2</v>
      </c>
      <c r="J1969" s="8" t="str">
        <f>TEXT(SalesData[[#This Row],[Orderdate fixed]],"mmm")</f>
        <v>Apr</v>
      </c>
      <c r="K1969" t="s">
        <v>38</v>
      </c>
      <c r="L1969" t="s">
        <v>199</v>
      </c>
      <c r="M1969" s="14" t="s">
        <v>200</v>
      </c>
      <c r="N1969" t="s">
        <v>90</v>
      </c>
      <c r="O1969" t="s">
        <v>26</v>
      </c>
      <c r="P1969" t="s">
        <v>2735</v>
      </c>
      <c r="Q1969" t="s">
        <v>1070</v>
      </c>
      <c r="R1969" s="5">
        <v>21215</v>
      </c>
      <c r="S1969" t="s">
        <v>62</v>
      </c>
      <c r="T1969" t="s">
        <v>295</v>
      </c>
      <c r="U1969" t="s">
        <v>31</v>
      </c>
      <c r="V1969" t="s">
        <v>53</v>
      </c>
      <c r="W1969" t="s">
        <v>296</v>
      </c>
      <c r="X1969" s="9">
        <v>1049.2</v>
      </c>
      <c r="Y1969">
        <v>5</v>
      </c>
      <c r="Z1969" s="12">
        <v>0</v>
      </c>
      <c r="AA1969" s="9">
        <v>272.79199999999997</v>
      </c>
      <c r="AB1969" t="str">
        <f>IF(AND(SalesData[[#This Row],[Profit]]=0,SalesData[[#This Row],[Sales]]&gt;0),"Zero-Profit Order","OK")</f>
        <v>OK</v>
      </c>
      <c r="AC1969" s="9">
        <f>IFERROR(SalesData[[#This Row],[Profit]]/SalesData[[#This Row],[Sales]],0)</f>
        <v>0.25999999999999995</v>
      </c>
      <c r="AE1969"/>
    </row>
    <row r="1970" spans="1:31" x14ac:dyDescent="0.25">
      <c r="A1970">
        <v>960</v>
      </c>
      <c r="B1970" t="s">
        <v>913</v>
      </c>
      <c r="C1970" s="2">
        <v>43696</v>
      </c>
      <c r="D1970" s="13">
        <v>42269</v>
      </c>
      <c r="E1970" s="8">
        <f>IF(SalesData[[#This Row],[Ship Date]]&lt;SalesData[[#This Row],[Order Date]], SalesData[[#This Row],[Ship Date]], SalesData[[#This Row],[Order Date]])</f>
        <v>42269</v>
      </c>
      <c r="F1970" s="8">
        <f>IF(SalesData[[#This Row],[Ship Date]]&lt;SalesData[[#This Row],[Order Date]], SalesData[[#This Row],[Order Date]], SalesData[[#This Row],[Ship Date]])</f>
        <v>43696</v>
      </c>
      <c r="G1970" s="11">
        <f>SalesData[[#This Row],[Shipdate fixed]] - SalesData[[#This Row],[Orderdate fixed]]</f>
        <v>1427</v>
      </c>
      <c r="H1970" s="11">
        <f>YEAR(SalesData[[#This Row],[Orderdate fixed]])</f>
        <v>2015</v>
      </c>
      <c r="I1970" s="11" t="str">
        <f>"Q"&amp;ROUNDUP(MONTH(SalesData[[#This Row],[Orderdate fixed]])/3,0)</f>
        <v>Q3</v>
      </c>
      <c r="J1970" s="8" t="str">
        <f>TEXT(SalesData[[#This Row],[Orderdate fixed]],"mmm")</f>
        <v>Sep</v>
      </c>
      <c r="K1970" t="s">
        <v>407</v>
      </c>
      <c r="L1970" t="s">
        <v>914</v>
      </c>
      <c r="M1970" s="14" t="s">
        <v>915</v>
      </c>
      <c r="N1970" t="s">
        <v>25</v>
      </c>
      <c r="O1970" t="s">
        <v>26</v>
      </c>
      <c r="P1970" t="s">
        <v>742</v>
      </c>
      <c r="Q1970" t="s">
        <v>50</v>
      </c>
      <c r="R1970" s="5">
        <v>92054</v>
      </c>
      <c r="S1970" t="s">
        <v>51</v>
      </c>
      <c r="T1970" t="s">
        <v>916</v>
      </c>
      <c r="U1970" t="s">
        <v>31</v>
      </c>
      <c r="V1970" t="s">
        <v>53</v>
      </c>
      <c r="W1970" t="s">
        <v>917</v>
      </c>
      <c r="X1970" s="9">
        <v>204.6</v>
      </c>
      <c r="Y1970">
        <v>2</v>
      </c>
      <c r="Z1970" s="12">
        <v>0</v>
      </c>
      <c r="AA1970" s="9">
        <v>53.195999999999998</v>
      </c>
      <c r="AB1970" t="str">
        <f>IF(AND(SalesData[[#This Row],[Profit]]=0,SalesData[[#This Row],[Sales]]&gt;0),"Zero-Profit Order","OK")</f>
        <v>OK</v>
      </c>
      <c r="AC1970" s="9">
        <f>IFERROR(SalesData[[#This Row],[Profit]]/SalesData[[#This Row],[Sales]],0)</f>
        <v>0.26</v>
      </c>
      <c r="AE1970"/>
    </row>
    <row r="1971" spans="1:31" x14ac:dyDescent="0.25">
      <c r="A1971">
        <v>9028</v>
      </c>
      <c r="B1971" t="s">
        <v>4156</v>
      </c>
      <c r="C1971" s="2">
        <v>43649</v>
      </c>
      <c r="D1971" s="13">
        <v>42635</v>
      </c>
      <c r="E1971" s="8">
        <f>IF(SalesData[[#This Row],[Ship Date]]&lt;SalesData[[#This Row],[Order Date]], SalesData[[#This Row],[Ship Date]], SalesData[[#This Row],[Order Date]])</f>
        <v>42635</v>
      </c>
      <c r="F1971" s="8">
        <f>IF(SalesData[[#This Row],[Ship Date]]&lt;SalesData[[#This Row],[Order Date]], SalesData[[#This Row],[Order Date]], SalesData[[#This Row],[Ship Date]])</f>
        <v>43649</v>
      </c>
      <c r="G1971" s="11">
        <f>SalesData[[#This Row],[Shipdate fixed]] - SalesData[[#This Row],[Orderdate fixed]]</f>
        <v>1014</v>
      </c>
      <c r="H1971" s="11">
        <f>YEAR(SalesData[[#This Row],[Orderdate fixed]])</f>
        <v>2016</v>
      </c>
      <c r="I1971" s="11" t="str">
        <f>"Q"&amp;ROUNDUP(MONTH(SalesData[[#This Row],[Orderdate fixed]])/3,0)</f>
        <v>Q3</v>
      </c>
      <c r="J1971" s="8" t="str">
        <f>TEXT(SalesData[[#This Row],[Orderdate fixed]],"mmm")</f>
        <v>Sep</v>
      </c>
      <c r="K1971" t="s">
        <v>38</v>
      </c>
      <c r="L1971" t="s">
        <v>142</v>
      </c>
      <c r="M1971" s="14" t="s">
        <v>143</v>
      </c>
      <c r="N1971" t="s">
        <v>25</v>
      </c>
      <c r="O1971" t="s">
        <v>26</v>
      </c>
      <c r="P1971" t="s">
        <v>4157</v>
      </c>
      <c r="Q1971" t="s">
        <v>415</v>
      </c>
      <c r="R1971" s="5">
        <v>1752</v>
      </c>
      <c r="S1971" t="s">
        <v>62</v>
      </c>
      <c r="T1971" t="s">
        <v>783</v>
      </c>
      <c r="U1971" t="s">
        <v>31</v>
      </c>
      <c r="V1971" t="s">
        <v>53</v>
      </c>
      <c r="W1971" t="s">
        <v>784</v>
      </c>
      <c r="X1971" s="9">
        <v>14.82</v>
      </c>
      <c r="Y1971">
        <v>3</v>
      </c>
      <c r="Z1971" s="12">
        <v>0</v>
      </c>
      <c r="AA1971" s="9">
        <v>6.2244000000000002</v>
      </c>
      <c r="AB1971" t="str">
        <f>IF(AND(SalesData[[#This Row],[Profit]]=0,SalesData[[#This Row],[Sales]]&gt;0),"Zero-Profit Order","OK")</f>
        <v>OK</v>
      </c>
      <c r="AC1971" s="9">
        <f>IFERROR(SalesData[[#This Row],[Profit]]/SalesData[[#This Row],[Sales]],0)</f>
        <v>0.42</v>
      </c>
      <c r="AE1971"/>
    </row>
    <row r="1972" spans="1:31" x14ac:dyDescent="0.25">
      <c r="A1972">
        <v>8555</v>
      </c>
      <c r="B1972" t="s">
        <v>4044</v>
      </c>
      <c r="C1972" s="2">
        <v>42159</v>
      </c>
      <c r="D1972" s="13">
        <v>42686</v>
      </c>
      <c r="E1972" s="8">
        <f>IF(SalesData[[#This Row],[Ship Date]]&lt;SalesData[[#This Row],[Order Date]], SalesData[[#This Row],[Ship Date]], SalesData[[#This Row],[Order Date]])</f>
        <v>42159</v>
      </c>
      <c r="F1972" s="8">
        <f>IF(SalesData[[#This Row],[Ship Date]]&lt;SalesData[[#This Row],[Order Date]], SalesData[[#This Row],[Order Date]], SalesData[[#This Row],[Ship Date]])</f>
        <v>42686</v>
      </c>
      <c r="G1972" s="11">
        <f>SalesData[[#This Row],[Shipdate fixed]] - SalesData[[#This Row],[Orderdate fixed]]</f>
        <v>527</v>
      </c>
      <c r="H1972" s="11">
        <f>YEAR(SalesData[[#This Row],[Orderdate fixed]])</f>
        <v>2015</v>
      </c>
      <c r="I1972" s="11" t="str">
        <f>"Q"&amp;ROUNDUP(MONTH(SalesData[[#This Row],[Orderdate fixed]])/3,0)</f>
        <v>Q2</v>
      </c>
      <c r="J1972" s="8" t="str">
        <f>TEXT(SalesData[[#This Row],[Orderdate fixed]],"mmm")</f>
        <v>Jun</v>
      </c>
      <c r="K1972" t="s">
        <v>78</v>
      </c>
      <c r="L1972" t="s">
        <v>3511</v>
      </c>
      <c r="M1972" s="14" t="s">
        <v>3512</v>
      </c>
      <c r="N1972" t="s">
        <v>25</v>
      </c>
      <c r="O1972" t="s">
        <v>26</v>
      </c>
      <c r="P1972" t="s">
        <v>859</v>
      </c>
      <c r="Q1972" t="s">
        <v>697</v>
      </c>
      <c r="R1972" s="5">
        <v>22153</v>
      </c>
      <c r="S1972" t="s">
        <v>29</v>
      </c>
      <c r="T1972" t="s">
        <v>1265</v>
      </c>
      <c r="U1972" t="s">
        <v>31</v>
      </c>
      <c r="V1972" t="s">
        <v>44</v>
      </c>
      <c r="W1972" t="s">
        <v>1266</v>
      </c>
      <c r="X1972" s="9">
        <v>1056.8599999999999</v>
      </c>
      <c r="Y1972">
        <v>7</v>
      </c>
      <c r="Z1972" s="12">
        <v>0</v>
      </c>
      <c r="AA1972" s="9">
        <v>158.529</v>
      </c>
      <c r="AB1972" t="str">
        <f>IF(AND(SalesData[[#This Row],[Profit]]=0,SalesData[[#This Row],[Sales]]&gt;0),"Zero-Profit Order","OK")</f>
        <v>OK</v>
      </c>
      <c r="AC1972" s="9">
        <f>IFERROR(SalesData[[#This Row],[Profit]]/SalesData[[#This Row],[Sales]],0)</f>
        <v>0.15000000000000002</v>
      </c>
      <c r="AE1972"/>
    </row>
    <row r="1973" spans="1:31" x14ac:dyDescent="0.25">
      <c r="A1973">
        <v>4582</v>
      </c>
      <c r="B1973" t="s">
        <v>2865</v>
      </c>
      <c r="C1973" s="2">
        <v>43671</v>
      </c>
      <c r="D1973" s="13">
        <v>42635</v>
      </c>
      <c r="E1973" s="8">
        <f>IF(SalesData[[#This Row],[Ship Date]]&lt;SalesData[[#This Row],[Order Date]], SalesData[[#This Row],[Ship Date]], SalesData[[#This Row],[Order Date]])</f>
        <v>42635</v>
      </c>
      <c r="F1973" s="8">
        <f>IF(SalesData[[#This Row],[Ship Date]]&lt;SalesData[[#This Row],[Order Date]], SalesData[[#This Row],[Order Date]], SalesData[[#This Row],[Ship Date]])</f>
        <v>43671</v>
      </c>
      <c r="G1973" s="11">
        <f>SalesData[[#This Row],[Shipdate fixed]] - SalesData[[#This Row],[Orderdate fixed]]</f>
        <v>1036</v>
      </c>
      <c r="H1973" s="11">
        <f>YEAR(SalesData[[#This Row],[Orderdate fixed]])</f>
        <v>2016</v>
      </c>
      <c r="I1973" s="11" t="str">
        <f>"Q"&amp;ROUNDUP(MONTH(SalesData[[#This Row],[Orderdate fixed]])/3,0)</f>
        <v>Q3</v>
      </c>
      <c r="J1973" s="8" t="str">
        <f>TEXT(SalesData[[#This Row],[Orderdate fixed]],"mmm")</f>
        <v>Sep</v>
      </c>
      <c r="K1973" t="s">
        <v>78</v>
      </c>
      <c r="L1973" t="s">
        <v>1931</v>
      </c>
      <c r="M1973" s="14" t="s">
        <v>1932</v>
      </c>
      <c r="N1973" t="s">
        <v>90</v>
      </c>
      <c r="O1973" t="s">
        <v>26</v>
      </c>
      <c r="P1973" t="s">
        <v>60</v>
      </c>
      <c r="Q1973" t="s">
        <v>61</v>
      </c>
      <c r="R1973" s="5">
        <v>19140</v>
      </c>
      <c r="S1973" t="s">
        <v>62</v>
      </c>
      <c r="T1973" t="s">
        <v>2866</v>
      </c>
      <c r="U1973" t="s">
        <v>31</v>
      </c>
      <c r="V1973" t="s">
        <v>53</v>
      </c>
      <c r="W1973" t="s">
        <v>2867</v>
      </c>
      <c r="X1973" s="9">
        <v>25.632000000000001</v>
      </c>
      <c r="Y1973">
        <v>3</v>
      </c>
      <c r="Z1973" s="12">
        <v>0.2</v>
      </c>
      <c r="AA1973" s="9">
        <v>3.8448000000000002</v>
      </c>
      <c r="AB1973" t="str">
        <f>IF(AND(SalesData[[#This Row],[Profit]]=0,SalesData[[#This Row],[Sales]]&gt;0),"Zero-Profit Order","OK")</f>
        <v>OK</v>
      </c>
      <c r="AC1973" s="9">
        <f>IFERROR(SalesData[[#This Row],[Profit]]/SalesData[[#This Row],[Sales]],0)</f>
        <v>0.15</v>
      </c>
      <c r="AE1973"/>
    </row>
    <row r="1974" spans="1:31" x14ac:dyDescent="0.25">
      <c r="A1974">
        <v>2257</v>
      </c>
      <c r="B1974" t="s">
        <v>1767</v>
      </c>
      <c r="C1974" s="2">
        <v>43648</v>
      </c>
      <c r="D1974" s="13">
        <v>42635</v>
      </c>
      <c r="E1974" s="8">
        <f>IF(SalesData[[#This Row],[Ship Date]]&lt;SalesData[[#This Row],[Order Date]], SalesData[[#This Row],[Ship Date]], SalesData[[#This Row],[Order Date]])</f>
        <v>42635</v>
      </c>
      <c r="F1974" s="8">
        <f>IF(SalesData[[#This Row],[Ship Date]]&lt;SalesData[[#This Row],[Order Date]], SalesData[[#This Row],[Order Date]], SalesData[[#This Row],[Ship Date]])</f>
        <v>43648</v>
      </c>
      <c r="G1974" s="11">
        <f>SalesData[[#This Row],[Shipdate fixed]] - SalesData[[#This Row],[Orderdate fixed]]</f>
        <v>1013</v>
      </c>
      <c r="H1974" s="11">
        <f>YEAR(SalesData[[#This Row],[Orderdate fixed]])</f>
        <v>2016</v>
      </c>
      <c r="I1974" s="11" t="str">
        <f>"Q"&amp;ROUNDUP(MONTH(SalesData[[#This Row],[Orderdate fixed]])/3,0)</f>
        <v>Q3</v>
      </c>
      <c r="J1974" s="8" t="str">
        <f>TEXT(SalesData[[#This Row],[Orderdate fixed]],"mmm")</f>
        <v>Sep</v>
      </c>
      <c r="K1974" t="s">
        <v>38</v>
      </c>
      <c r="L1974" t="s">
        <v>965</v>
      </c>
      <c r="M1974" s="14" t="s">
        <v>966</v>
      </c>
      <c r="N1974" t="s">
        <v>81</v>
      </c>
      <c r="O1974" t="s">
        <v>26</v>
      </c>
      <c r="P1974" t="s">
        <v>1768</v>
      </c>
      <c r="Q1974" t="s">
        <v>1769</v>
      </c>
      <c r="R1974" s="5">
        <v>4401</v>
      </c>
      <c r="S1974" t="s">
        <v>62</v>
      </c>
      <c r="T1974" t="s">
        <v>1066</v>
      </c>
      <c r="U1974" t="s">
        <v>31</v>
      </c>
      <c r="V1974" t="s">
        <v>53</v>
      </c>
      <c r="W1974" t="s">
        <v>1067</v>
      </c>
      <c r="X1974" s="9">
        <v>109.48</v>
      </c>
      <c r="Y1974">
        <v>2</v>
      </c>
      <c r="Z1974" s="12">
        <v>0</v>
      </c>
      <c r="AA1974" s="9">
        <v>33.938800000000001</v>
      </c>
      <c r="AB1974" t="str">
        <f>IF(AND(SalesData[[#This Row],[Profit]]=0,SalesData[[#This Row],[Sales]]&gt;0),"Zero-Profit Order","OK")</f>
        <v>OK</v>
      </c>
      <c r="AC1974" s="9">
        <f>IFERROR(SalesData[[#This Row],[Profit]]/SalesData[[#This Row],[Sales]],0)</f>
        <v>0.31</v>
      </c>
      <c r="AE1974"/>
    </row>
    <row r="1975" spans="1:31" x14ac:dyDescent="0.25">
      <c r="A1975">
        <v>9029</v>
      </c>
      <c r="B1975" t="s">
        <v>4156</v>
      </c>
      <c r="C1975" s="2">
        <v>43650</v>
      </c>
      <c r="D1975" s="13">
        <v>42635</v>
      </c>
      <c r="E1975" s="8">
        <f>IF(SalesData[[#This Row],[Ship Date]]&lt;SalesData[[#This Row],[Order Date]], SalesData[[#This Row],[Ship Date]], SalesData[[#This Row],[Order Date]])</f>
        <v>42635</v>
      </c>
      <c r="F1975" s="8">
        <f>IF(SalesData[[#This Row],[Ship Date]]&lt;SalesData[[#This Row],[Order Date]], SalesData[[#This Row],[Order Date]], SalesData[[#This Row],[Ship Date]])</f>
        <v>43650</v>
      </c>
      <c r="G1975" s="11">
        <f>SalesData[[#This Row],[Shipdate fixed]] - SalesData[[#This Row],[Orderdate fixed]]</f>
        <v>1015</v>
      </c>
      <c r="H1975" s="11">
        <f>YEAR(SalesData[[#This Row],[Orderdate fixed]])</f>
        <v>2016</v>
      </c>
      <c r="I1975" s="11" t="str">
        <f>"Q"&amp;ROUNDUP(MONTH(SalesData[[#This Row],[Orderdate fixed]])/3,0)</f>
        <v>Q3</v>
      </c>
      <c r="J1975" s="8" t="str">
        <f>TEXT(SalesData[[#This Row],[Orderdate fixed]],"mmm")</f>
        <v>Sep</v>
      </c>
      <c r="K1975" t="s">
        <v>38</v>
      </c>
      <c r="L1975" t="s">
        <v>142</v>
      </c>
      <c r="M1975" s="14" t="s">
        <v>143</v>
      </c>
      <c r="N1975" t="s">
        <v>25</v>
      </c>
      <c r="O1975" t="s">
        <v>26</v>
      </c>
      <c r="P1975" t="s">
        <v>4157</v>
      </c>
      <c r="Q1975" t="s">
        <v>415</v>
      </c>
      <c r="R1975" s="5">
        <v>1752</v>
      </c>
      <c r="S1975" t="s">
        <v>62</v>
      </c>
      <c r="T1975" t="s">
        <v>532</v>
      </c>
      <c r="U1975" t="s">
        <v>31</v>
      </c>
      <c r="V1975" t="s">
        <v>53</v>
      </c>
      <c r="W1975" t="s">
        <v>533</v>
      </c>
      <c r="X1975" s="9">
        <v>191.82</v>
      </c>
      <c r="Y1975">
        <v>3</v>
      </c>
      <c r="Z1975" s="12">
        <v>0</v>
      </c>
      <c r="AA1975" s="9">
        <v>61.382399999999997</v>
      </c>
      <c r="AB1975" t="str">
        <f>IF(AND(SalesData[[#This Row],[Profit]]=0,SalesData[[#This Row],[Sales]]&gt;0),"Zero-Profit Order","OK")</f>
        <v>OK</v>
      </c>
      <c r="AC1975" s="9">
        <f>IFERROR(SalesData[[#This Row],[Profit]]/SalesData[[#This Row],[Sales]],0)</f>
        <v>0.32</v>
      </c>
      <c r="AE1975"/>
    </row>
    <row r="1976" spans="1:31" x14ac:dyDescent="0.25">
      <c r="A1976">
        <v>7271</v>
      </c>
      <c r="B1976" t="s">
        <v>3677</v>
      </c>
      <c r="C1976" s="2">
        <v>43637</v>
      </c>
      <c r="D1976" s="13">
        <v>42635</v>
      </c>
      <c r="E1976" s="8">
        <f>IF(SalesData[[#This Row],[Ship Date]]&lt;SalesData[[#This Row],[Order Date]], SalesData[[#This Row],[Ship Date]], SalesData[[#This Row],[Order Date]])</f>
        <v>42635</v>
      </c>
      <c r="F1976" s="8">
        <f>IF(SalesData[[#This Row],[Ship Date]]&lt;SalesData[[#This Row],[Order Date]], SalesData[[#This Row],[Order Date]], SalesData[[#This Row],[Ship Date]])</f>
        <v>43637</v>
      </c>
      <c r="G1976" s="11">
        <f>SalesData[[#This Row],[Shipdate fixed]] - SalesData[[#This Row],[Orderdate fixed]]</f>
        <v>1002</v>
      </c>
      <c r="H1976" s="11">
        <f>YEAR(SalesData[[#This Row],[Orderdate fixed]])</f>
        <v>2016</v>
      </c>
      <c r="I1976" s="11" t="str">
        <f>"Q"&amp;ROUNDUP(MONTH(SalesData[[#This Row],[Orderdate fixed]])/3,0)</f>
        <v>Q3</v>
      </c>
      <c r="J1976" s="8" t="str">
        <f>TEXT(SalesData[[#This Row],[Orderdate fixed]],"mmm")</f>
        <v>Sep</v>
      </c>
      <c r="K1976" t="s">
        <v>38</v>
      </c>
      <c r="L1976" t="s">
        <v>2478</v>
      </c>
      <c r="M1976" s="14" t="s">
        <v>2479</v>
      </c>
      <c r="N1976" t="s">
        <v>81</v>
      </c>
      <c r="O1976" t="s">
        <v>26</v>
      </c>
      <c r="P1976" t="s">
        <v>1472</v>
      </c>
      <c r="Q1976" t="s">
        <v>50</v>
      </c>
      <c r="R1976" s="5">
        <v>95123</v>
      </c>
      <c r="S1976" t="s">
        <v>51</v>
      </c>
      <c r="T1976" t="s">
        <v>1529</v>
      </c>
      <c r="U1976" t="s">
        <v>31</v>
      </c>
      <c r="V1976" t="s">
        <v>32</v>
      </c>
      <c r="W1976" t="s">
        <v>1530</v>
      </c>
      <c r="X1976" s="9">
        <v>273.666</v>
      </c>
      <c r="Y1976">
        <v>2</v>
      </c>
      <c r="Z1976" s="12">
        <v>0.15</v>
      </c>
      <c r="AA1976" s="9">
        <v>-12.878399999999999</v>
      </c>
      <c r="AB1976" t="str">
        <f>IF(AND(SalesData[[#This Row],[Profit]]=0,SalesData[[#This Row],[Sales]]&gt;0),"Zero-Profit Order","OK")</f>
        <v>OK</v>
      </c>
      <c r="AC1976" s="9">
        <f>IFERROR(SalesData[[#This Row],[Profit]]/SalesData[[#This Row],[Sales]],0)</f>
        <v>-4.7058823529411764E-2</v>
      </c>
      <c r="AE1976"/>
    </row>
    <row r="1977" spans="1:31" x14ac:dyDescent="0.25">
      <c r="A1977">
        <v>9289</v>
      </c>
      <c r="B1977" t="s">
        <v>4216</v>
      </c>
      <c r="C1977" s="2">
        <v>42842</v>
      </c>
      <c r="D1977" s="13">
        <v>42806</v>
      </c>
      <c r="E1977" s="8">
        <f>IF(SalesData[[#This Row],[Ship Date]]&lt;SalesData[[#This Row],[Order Date]], SalesData[[#This Row],[Ship Date]], SalesData[[#This Row],[Order Date]])</f>
        <v>42806</v>
      </c>
      <c r="F1977" s="8">
        <f>IF(SalesData[[#This Row],[Ship Date]]&lt;SalesData[[#This Row],[Order Date]], SalesData[[#This Row],[Order Date]], SalesData[[#This Row],[Ship Date]])</f>
        <v>42842</v>
      </c>
      <c r="G1977" s="11">
        <f>SalesData[[#This Row],[Shipdate fixed]] - SalesData[[#This Row],[Orderdate fixed]]</f>
        <v>36</v>
      </c>
      <c r="H1977" s="11">
        <f>YEAR(SalesData[[#This Row],[Orderdate fixed]])</f>
        <v>2017</v>
      </c>
      <c r="I1977" s="11" t="str">
        <f>"Q"&amp;ROUNDUP(MONTH(SalesData[[#This Row],[Orderdate fixed]])/3,0)</f>
        <v>Q1</v>
      </c>
      <c r="J1977" s="8" t="str">
        <f>TEXT(SalesData[[#This Row],[Orderdate fixed]],"mmm")</f>
        <v>Mar</v>
      </c>
      <c r="K1977" t="s">
        <v>78</v>
      </c>
      <c r="L1977" t="s">
        <v>1696</v>
      </c>
      <c r="M1977" s="14" t="s">
        <v>1697</v>
      </c>
      <c r="N1977" t="s">
        <v>25</v>
      </c>
      <c r="O1977" t="s">
        <v>26</v>
      </c>
      <c r="P1977" t="s">
        <v>60</v>
      </c>
      <c r="Q1977" t="s">
        <v>61</v>
      </c>
      <c r="R1977" s="5">
        <v>19134</v>
      </c>
      <c r="S1977" t="s">
        <v>62</v>
      </c>
      <c r="T1977" t="s">
        <v>1581</v>
      </c>
      <c r="U1977" t="s">
        <v>31</v>
      </c>
      <c r="V1977" t="s">
        <v>35</v>
      </c>
      <c r="W1977" t="s">
        <v>1582</v>
      </c>
      <c r="X1977" s="9">
        <v>1079.316</v>
      </c>
      <c r="Y1977">
        <v>6</v>
      </c>
      <c r="Z1977" s="12">
        <v>0.3</v>
      </c>
      <c r="AA1977" s="9">
        <v>-15.418799999999999</v>
      </c>
      <c r="AB1977" t="str">
        <f>IF(AND(SalesData[[#This Row],[Profit]]=0,SalesData[[#This Row],[Sales]]&gt;0),"Zero-Profit Order","OK")</f>
        <v>OK</v>
      </c>
      <c r="AC1977" s="9">
        <f>IFERROR(SalesData[[#This Row],[Profit]]/SalesData[[#This Row],[Sales]],0)</f>
        <v>-1.4285714285714285E-2</v>
      </c>
      <c r="AE1977"/>
    </row>
    <row r="1978" spans="1:31" x14ac:dyDescent="0.25">
      <c r="A1978">
        <v>756</v>
      </c>
      <c r="B1978" t="s">
        <v>762</v>
      </c>
      <c r="C1978" s="2">
        <v>43657</v>
      </c>
      <c r="D1978" s="13">
        <v>42635</v>
      </c>
      <c r="E1978" s="8">
        <f>IF(SalesData[[#This Row],[Ship Date]]&lt;SalesData[[#This Row],[Order Date]], SalesData[[#This Row],[Ship Date]], SalesData[[#This Row],[Order Date]])</f>
        <v>42635</v>
      </c>
      <c r="F1978" s="8">
        <f>IF(SalesData[[#This Row],[Ship Date]]&lt;SalesData[[#This Row],[Order Date]], SalesData[[#This Row],[Order Date]], SalesData[[#This Row],[Ship Date]])</f>
        <v>43657</v>
      </c>
      <c r="G1978" s="11">
        <f>SalesData[[#This Row],[Shipdate fixed]] - SalesData[[#This Row],[Orderdate fixed]]</f>
        <v>1022</v>
      </c>
      <c r="H1978" s="11">
        <f>YEAR(SalesData[[#This Row],[Orderdate fixed]])</f>
        <v>2016</v>
      </c>
      <c r="I1978" s="11" t="str">
        <f>"Q"&amp;ROUNDUP(MONTH(SalesData[[#This Row],[Orderdate fixed]])/3,0)</f>
        <v>Q3</v>
      </c>
      <c r="J1978" s="8" t="str">
        <f>TEXT(SalesData[[#This Row],[Orderdate fixed]],"mmm")</f>
        <v>Sep</v>
      </c>
      <c r="K1978" t="s">
        <v>38</v>
      </c>
      <c r="L1978" t="s">
        <v>763</v>
      </c>
      <c r="M1978" s="14" t="s">
        <v>764</v>
      </c>
      <c r="N1978" t="s">
        <v>81</v>
      </c>
      <c r="O1978" t="s">
        <v>26</v>
      </c>
      <c r="P1978" t="s">
        <v>587</v>
      </c>
      <c r="Q1978" t="s">
        <v>42</v>
      </c>
      <c r="R1978" s="5">
        <v>32216</v>
      </c>
      <c r="S1978" t="s">
        <v>29</v>
      </c>
      <c r="T1978" t="s">
        <v>765</v>
      </c>
      <c r="U1978" t="s">
        <v>31</v>
      </c>
      <c r="V1978" t="s">
        <v>44</v>
      </c>
      <c r="W1978" t="s">
        <v>766</v>
      </c>
      <c r="X1978" s="9">
        <v>383.43799999999999</v>
      </c>
      <c r="Y1978">
        <v>4</v>
      </c>
      <c r="Z1978" s="12">
        <v>0.45</v>
      </c>
      <c r="AA1978" s="9">
        <v>-167.3184</v>
      </c>
      <c r="AB1978" t="str">
        <f>IF(AND(SalesData[[#This Row],[Profit]]=0,SalesData[[#This Row],[Sales]]&gt;0),"Zero-Profit Order","OK")</f>
        <v>OK</v>
      </c>
      <c r="AC1978" s="9">
        <f>IFERROR(SalesData[[#This Row],[Profit]]/SalesData[[#This Row],[Sales]],0)</f>
        <v>-0.43636363636363634</v>
      </c>
      <c r="AE1978"/>
    </row>
    <row r="1979" spans="1:31" x14ac:dyDescent="0.25">
      <c r="A1979">
        <v>1082</v>
      </c>
      <c r="B1979" t="s">
        <v>1006</v>
      </c>
      <c r="C1979" s="2">
        <v>42831</v>
      </c>
      <c r="D1979" s="13">
        <v>42106</v>
      </c>
      <c r="E1979" s="8">
        <f>IF(SalesData[[#This Row],[Ship Date]]&lt;SalesData[[#This Row],[Order Date]], SalesData[[#This Row],[Ship Date]], SalesData[[#This Row],[Order Date]])</f>
        <v>42106</v>
      </c>
      <c r="F1979" s="8">
        <f>IF(SalesData[[#This Row],[Ship Date]]&lt;SalesData[[#This Row],[Order Date]], SalesData[[#This Row],[Order Date]], SalesData[[#This Row],[Ship Date]])</f>
        <v>42831</v>
      </c>
      <c r="G1979" s="11">
        <f>SalesData[[#This Row],[Shipdate fixed]] - SalesData[[#This Row],[Orderdate fixed]]</f>
        <v>725</v>
      </c>
      <c r="H1979" s="11">
        <f>YEAR(SalesData[[#This Row],[Orderdate fixed]])</f>
        <v>2015</v>
      </c>
      <c r="I1979" s="11" t="str">
        <f>"Q"&amp;ROUNDUP(MONTH(SalesData[[#This Row],[Orderdate fixed]])/3,0)</f>
        <v>Q2</v>
      </c>
      <c r="J1979" s="8" t="str">
        <f>TEXT(SalesData[[#This Row],[Orderdate fixed]],"mmm")</f>
        <v>Apr</v>
      </c>
      <c r="K1979" t="s">
        <v>38</v>
      </c>
      <c r="L1979" t="s">
        <v>1007</v>
      </c>
      <c r="M1979" s="14" t="s">
        <v>1008</v>
      </c>
      <c r="N1979" t="s">
        <v>81</v>
      </c>
      <c r="O1979" t="s">
        <v>26</v>
      </c>
      <c r="P1979" t="s">
        <v>271</v>
      </c>
      <c r="Q1979" t="s">
        <v>272</v>
      </c>
      <c r="R1979" s="5">
        <v>48227</v>
      </c>
      <c r="S1979" t="s">
        <v>84</v>
      </c>
      <c r="T1979" t="s">
        <v>1009</v>
      </c>
      <c r="U1979" t="s">
        <v>31</v>
      </c>
      <c r="V1979" t="s">
        <v>35</v>
      </c>
      <c r="W1979" t="s">
        <v>1010</v>
      </c>
      <c r="X1979" s="9">
        <v>1106.9100000000001</v>
      </c>
      <c r="Y1979">
        <v>9</v>
      </c>
      <c r="Z1979" s="12">
        <v>0</v>
      </c>
      <c r="AA1979" s="9">
        <v>121.76009999999999</v>
      </c>
      <c r="AB1979" t="str">
        <f>IF(AND(SalesData[[#This Row],[Profit]]=0,SalesData[[#This Row],[Sales]]&gt;0),"Zero-Profit Order","OK")</f>
        <v>OK</v>
      </c>
      <c r="AC1979" s="9">
        <f>IFERROR(SalesData[[#This Row],[Profit]]/SalesData[[#This Row],[Sales]],0)</f>
        <v>0.10999999999999999</v>
      </c>
      <c r="AE1979"/>
    </row>
    <row r="1980" spans="1:31" x14ac:dyDescent="0.25">
      <c r="A1980">
        <v>5881</v>
      </c>
      <c r="B1980" t="s">
        <v>3295</v>
      </c>
      <c r="C1980" s="2">
        <v>43658</v>
      </c>
      <c r="D1980" s="13">
        <v>42635</v>
      </c>
      <c r="E1980" s="8">
        <f>IF(SalesData[[#This Row],[Ship Date]]&lt;SalesData[[#This Row],[Order Date]], SalesData[[#This Row],[Ship Date]], SalesData[[#This Row],[Order Date]])</f>
        <v>42635</v>
      </c>
      <c r="F1980" s="8">
        <f>IF(SalesData[[#This Row],[Ship Date]]&lt;SalesData[[#This Row],[Order Date]], SalesData[[#This Row],[Order Date]], SalesData[[#This Row],[Ship Date]])</f>
        <v>43658</v>
      </c>
      <c r="G1980" s="11">
        <f>SalesData[[#This Row],[Shipdate fixed]] - SalesData[[#This Row],[Orderdate fixed]]</f>
        <v>1023</v>
      </c>
      <c r="H1980" s="11">
        <f>YEAR(SalesData[[#This Row],[Orderdate fixed]])</f>
        <v>2016</v>
      </c>
      <c r="I1980" s="11" t="str">
        <f>"Q"&amp;ROUNDUP(MONTH(SalesData[[#This Row],[Orderdate fixed]])/3,0)</f>
        <v>Q3</v>
      </c>
      <c r="J1980" s="8" t="str">
        <f>TEXT(SalesData[[#This Row],[Orderdate fixed]],"mmm")</f>
        <v>Sep</v>
      </c>
      <c r="K1980" t="s">
        <v>38</v>
      </c>
      <c r="L1980" t="s">
        <v>1301</v>
      </c>
      <c r="M1980" s="14" t="s">
        <v>1302</v>
      </c>
      <c r="N1980" t="s">
        <v>81</v>
      </c>
      <c r="O1980" t="s">
        <v>26</v>
      </c>
      <c r="P1980" t="s">
        <v>620</v>
      </c>
      <c r="Q1980" t="s">
        <v>50</v>
      </c>
      <c r="R1980" s="5">
        <v>92105</v>
      </c>
      <c r="S1980" t="s">
        <v>51</v>
      </c>
      <c r="T1980" t="s">
        <v>540</v>
      </c>
      <c r="U1980" t="s">
        <v>31</v>
      </c>
      <c r="V1980" t="s">
        <v>35</v>
      </c>
      <c r="W1980" t="s">
        <v>541</v>
      </c>
      <c r="X1980" s="9">
        <v>801.56799999999998</v>
      </c>
      <c r="Y1980">
        <v>2</v>
      </c>
      <c r="Z1980" s="12">
        <v>0.2</v>
      </c>
      <c r="AA1980" s="9">
        <v>50.097999999999999</v>
      </c>
      <c r="AB1980" t="str">
        <f>IF(AND(SalesData[[#This Row],[Profit]]=0,SalesData[[#This Row],[Sales]]&gt;0),"Zero-Profit Order","OK")</f>
        <v>OK</v>
      </c>
      <c r="AC1980" s="9">
        <f>IFERROR(SalesData[[#This Row],[Profit]]/SalesData[[#This Row],[Sales]],0)</f>
        <v>6.25E-2</v>
      </c>
      <c r="AE1980"/>
    </row>
    <row r="1981" spans="1:31" x14ac:dyDescent="0.25">
      <c r="A1981">
        <v>5883</v>
      </c>
      <c r="B1981" t="s">
        <v>3295</v>
      </c>
      <c r="C1981" s="2">
        <v>43659</v>
      </c>
      <c r="D1981" s="13">
        <v>42635</v>
      </c>
      <c r="E1981" s="8">
        <f>IF(SalesData[[#This Row],[Ship Date]]&lt;SalesData[[#This Row],[Order Date]], SalesData[[#This Row],[Ship Date]], SalesData[[#This Row],[Order Date]])</f>
        <v>42635</v>
      </c>
      <c r="F1981" s="8">
        <f>IF(SalesData[[#This Row],[Ship Date]]&lt;SalesData[[#This Row],[Order Date]], SalesData[[#This Row],[Order Date]], SalesData[[#This Row],[Ship Date]])</f>
        <v>43659</v>
      </c>
      <c r="G1981" s="11">
        <f>SalesData[[#This Row],[Shipdate fixed]] - SalesData[[#This Row],[Orderdate fixed]]</f>
        <v>1024</v>
      </c>
      <c r="H1981" s="11">
        <f>YEAR(SalesData[[#This Row],[Orderdate fixed]])</f>
        <v>2016</v>
      </c>
      <c r="I1981" s="11" t="str">
        <f>"Q"&amp;ROUNDUP(MONTH(SalesData[[#This Row],[Orderdate fixed]])/3,0)</f>
        <v>Q3</v>
      </c>
      <c r="J1981" s="8" t="str">
        <f>TEXT(SalesData[[#This Row],[Orderdate fixed]],"mmm")</f>
        <v>Sep</v>
      </c>
      <c r="K1981" t="s">
        <v>38</v>
      </c>
      <c r="L1981" t="s">
        <v>1301</v>
      </c>
      <c r="M1981" s="14" t="s">
        <v>1302</v>
      </c>
      <c r="N1981" t="s">
        <v>81</v>
      </c>
      <c r="O1981" t="s">
        <v>26</v>
      </c>
      <c r="P1981" t="s">
        <v>620</v>
      </c>
      <c r="Q1981" t="s">
        <v>50</v>
      </c>
      <c r="R1981" s="5">
        <v>92105</v>
      </c>
      <c r="S1981" t="s">
        <v>51</v>
      </c>
      <c r="T1981" t="s">
        <v>1009</v>
      </c>
      <c r="U1981" t="s">
        <v>31</v>
      </c>
      <c r="V1981" t="s">
        <v>35</v>
      </c>
      <c r="W1981" t="s">
        <v>1010</v>
      </c>
      <c r="X1981" s="9">
        <v>885.52800000000002</v>
      </c>
      <c r="Y1981">
        <v>9</v>
      </c>
      <c r="Z1981" s="12">
        <v>0.2</v>
      </c>
      <c r="AA1981" s="9">
        <v>-99.621899999999997</v>
      </c>
      <c r="AB1981" t="str">
        <f>IF(AND(SalesData[[#This Row],[Profit]]=0,SalesData[[#This Row],[Sales]]&gt;0),"Zero-Profit Order","OK")</f>
        <v>OK</v>
      </c>
      <c r="AC1981" s="9">
        <f>IFERROR(SalesData[[#This Row],[Profit]]/SalesData[[#This Row],[Sales]],0)</f>
        <v>-0.11249999999999999</v>
      </c>
      <c r="AE1981"/>
    </row>
    <row r="1982" spans="1:31" x14ac:dyDescent="0.25">
      <c r="A1982">
        <v>6894</v>
      </c>
      <c r="B1982" t="s">
        <v>3586</v>
      </c>
      <c r="C1982" s="2">
        <v>43663</v>
      </c>
      <c r="D1982" s="13">
        <v>43000</v>
      </c>
      <c r="E1982" s="8">
        <f>IF(SalesData[[#This Row],[Ship Date]]&lt;SalesData[[#This Row],[Order Date]], SalesData[[#This Row],[Ship Date]], SalesData[[#This Row],[Order Date]])</f>
        <v>43000</v>
      </c>
      <c r="F1982" s="8">
        <f>IF(SalesData[[#This Row],[Ship Date]]&lt;SalesData[[#This Row],[Order Date]], SalesData[[#This Row],[Order Date]], SalesData[[#This Row],[Ship Date]])</f>
        <v>43663</v>
      </c>
      <c r="G1982" s="11">
        <f>SalesData[[#This Row],[Shipdate fixed]] - SalesData[[#This Row],[Orderdate fixed]]</f>
        <v>663</v>
      </c>
      <c r="H1982" s="11">
        <f>YEAR(SalesData[[#This Row],[Orderdate fixed]])</f>
        <v>2017</v>
      </c>
      <c r="I1982" s="11" t="str">
        <f>"Q"&amp;ROUNDUP(MONTH(SalesData[[#This Row],[Orderdate fixed]])/3,0)</f>
        <v>Q3</v>
      </c>
      <c r="J1982" s="8" t="str">
        <f>TEXT(SalesData[[#This Row],[Orderdate fixed]],"mmm")</f>
        <v>Sep</v>
      </c>
      <c r="K1982" t="s">
        <v>38</v>
      </c>
      <c r="L1982" t="s">
        <v>2068</v>
      </c>
      <c r="M1982" s="14" t="s">
        <v>2069</v>
      </c>
      <c r="N1982" t="s">
        <v>81</v>
      </c>
      <c r="O1982" t="s">
        <v>26</v>
      </c>
      <c r="P1982" t="s">
        <v>329</v>
      </c>
      <c r="Q1982" t="s">
        <v>648</v>
      </c>
      <c r="R1982" s="5">
        <v>31907</v>
      </c>
      <c r="S1982" t="s">
        <v>29</v>
      </c>
      <c r="T1982" t="s">
        <v>2371</v>
      </c>
      <c r="U1982" t="s">
        <v>31</v>
      </c>
      <c r="V1982" t="s">
        <v>53</v>
      </c>
      <c r="W1982" t="s">
        <v>2372</v>
      </c>
      <c r="X1982" s="9">
        <v>20.32</v>
      </c>
      <c r="Y1982">
        <v>4</v>
      </c>
      <c r="Z1982" s="12">
        <v>0</v>
      </c>
      <c r="AA1982" s="9">
        <v>6.9088000000000003</v>
      </c>
      <c r="AB1982" t="str">
        <f>IF(AND(SalesData[[#This Row],[Profit]]=0,SalesData[[#This Row],[Sales]]&gt;0),"Zero-Profit Order","OK")</f>
        <v>OK</v>
      </c>
      <c r="AC1982" s="9">
        <f>IFERROR(SalesData[[#This Row],[Profit]]/SalesData[[#This Row],[Sales]],0)</f>
        <v>0.34</v>
      </c>
      <c r="AE1982"/>
    </row>
    <row r="1983" spans="1:31" x14ac:dyDescent="0.25">
      <c r="A1983">
        <v>3119</v>
      </c>
      <c r="B1983" t="s">
        <v>2296</v>
      </c>
      <c r="C1983" s="2">
        <v>41956</v>
      </c>
      <c r="D1983" s="13">
        <v>42344</v>
      </c>
      <c r="E1983" s="8">
        <f>IF(SalesData[[#This Row],[Ship Date]]&lt;SalesData[[#This Row],[Order Date]], SalesData[[#This Row],[Ship Date]], SalesData[[#This Row],[Order Date]])</f>
        <v>41956</v>
      </c>
      <c r="F1983" s="8">
        <f>IF(SalesData[[#This Row],[Ship Date]]&lt;SalesData[[#This Row],[Order Date]], SalesData[[#This Row],[Order Date]], SalesData[[#This Row],[Ship Date]])</f>
        <v>42344</v>
      </c>
      <c r="G1983" s="11">
        <f>SalesData[[#This Row],[Shipdate fixed]] - SalesData[[#This Row],[Orderdate fixed]]</f>
        <v>388</v>
      </c>
      <c r="H1983" s="11">
        <f>YEAR(SalesData[[#This Row],[Orderdate fixed]])</f>
        <v>2014</v>
      </c>
      <c r="I1983" s="11" t="str">
        <f>"Q"&amp;ROUNDUP(MONTH(SalesData[[#This Row],[Orderdate fixed]])/3,0)</f>
        <v>Q4</v>
      </c>
      <c r="J1983" s="8" t="str">
        <f>TEXT(SalesData[[#This Row],[Orderdate fixed]],"mmm")</f>
        <v>Nov</v>
      </c>
      <c r="K1983" t="s">
        <v>78</v>
      </c>
      <c r="L1983" t="s">
        <v>2297</v>
      </c>
      <c r="M1983" s="14" t="s">
        <v>2298</v>
      </c>
      <c r="N1983" t="s">
        <v>81</v>
      </c>
      <c r="O1983" t="s">
        <v>26</v>
      </c>
      <c r="P1983" t="s">
        <v>555</v>
      </c>
      <c r="Q1983" t="s">
        <v>42</v>
      </c>
      <c r="R1983" s="5">
        <v>33801</v>
      </c>
      <c r="S1983" t="s">
        <v>29</v>
      </c>
      <c r="T1983" t="s">
        <v>387</v>
      </c>
      <c r="U1983" t="s">
        <v>31</v>
      </c>
      <c r="V1983" t="s">
        <v>35</v>
      </c>
      <c r="W1983" t="s">
        <v>388</v>
      </c>
      <c r="X1983" s="9">
        <v>1123.92</v>
      </c>
      <c r="Y1983">
        <v>5</v>
      </c>
      <c r="Z1983" s="12">
        <v>0.2</v>
      </c>
      <c r="AA1983" s="9">
        <v>-182.637</v>
      </c>
      <c r="AB1983" t="str">
        <f>IF(AND(SalesData[[#This Row],[Profit]]=0,SalesData[[#This Row],[Sales]]&gt;0),"Zero-Profit Order","OK")</f>
        <v>OK</v>
      </c>
      <c r="AC1983" s="9">
        <f>IFERROR(SalesData[[#This Row],[Profit]]/SalesData[[#This Row],[Sales]],0)</f>
        <v>-0.16249999999999998</v>
      </c>
      <c r="AE1983"/>
    </row>
    <row r="1984" spans="1:31" x14ac:dyDescent="0.25">
      <c r="A1984">
        <v>7451</v>
      </c>
      <c r="B1984" t="s">
        <v>3736</v>
      </c>
      <c r="C1984" s="2">
        <v>43653</v>
      </c>
      <c r="D1984" s="13">
        <v>43000</v>
      </c>
      <c r="E1984" s="8">
        <f>IF(SalesData[[#This Row],[Ship Date]]&lt;SalesData[[#This Row],[Order Date]], SalesData[[#This Row],[Ship Date]], SalesData[[#This Row],[Order Date]])</f>
        <v>43000</v>
      </c>
      <c r="F1984" s="8">
        <f>IF(SalesData[[#This Row],[Ship Date]]&lt;SalesData[[#This Row],[Order Date]], SalesData[[#This Row],[Order Date]], SalesData[[#This Row],[Ship Date]])</f>
        <v>43653</v>
      </c>
      <c r="G1984" s="11">
        <f>SalesData[[#This Row],[Shipdate fixed]] - SalesData[[#This Row],[Orderdate fixed]]</f>
        <v>653</v>
      </c>
      <c r="H1984" s="11">
        <f>YEAR(SalesData[[#This Row],[Orderdate fixed]])</f>
        <v>2017</v>
      </c>
      <c r="I1984" s="11" t="str">
        <f>"Q"&amp;ROUNDUP(MONTH(SalesData[[#This Row],[Orderdate fixed]])/3,0)</f>
        <v>Q3</v>
      </c>
      <c r="J1984" s="8" t="str">
        <f>TEXT(SalesData[[#This Row],[Orderdate fixed]],"mmm")</f>
        <v>Sep</v>
      </c>
      <c r="K1984" t="s">
        <v>22</v>
      </c>
      <c r="L1984" t="s">
        <v>1763</v>
      </c>
      <c r="M1984" s="14" t="s">
        <v>1764</v>
      </c>
      <c r="N1984" t="s">
        <v>90</v>
      </c>
      <c r="O1984" t="s">
        <v>26</v>
      </c>
      <c r="P1984" t="s">
        <v>91</v>
      </c>
      <c r="Q1984" t="s">
        <v>83</v>
      </c>
      <c r="R1984" s="5">
        <v>77036</v>
      </c>
      <c r="S1984" t="s">
        <v>84</v>
      </c>
      <c r="T1984" t="s">
        <v>1598</v>
      </c>
      <c r="U1984" t="s">
        <v>31</v>
      </c>
      <c r="V1984" t="s">
        <v>35</v>
      </c>
      <c r="W1984" t="s">
        <v>1599</v>
      </c>
      <c r="X1984" s="9">
        <v>318.43</v>
      </c>
      <c r="Y1984">
        <v>5</v>
      </c>
      <c r="Z1984" s="12">
        <v>0.3</v>
      </c>
      <c r="AA1984" s="9">
        <v>-77.332999999999998</v>
      </c>
      <c r="AB1984" t="str">
        <f>IF(AND(SalesData[[#This Row],[Profit]]=0,SalesData[[#This Row],[Sales]]&gt;0),"Zero-Profit Order","OK")</f>
        <v>OK</v>
      </c>
      <c r="AC1984" s="9">
        <f>IFERROR(SalesData[[#This Row],[Profit]]/SalesData[[#This Row],[Sales]],0)</f>
        <v>-0.24285714285714285</v>
      </c>
      <c r="AE1984"/>
    </row>
    <row r="1985" spans="1:31" x14ac:dyDescent="0.25">
      <c r="A1985">
        <v>2304</v>
      </c>
      <c r="B1985" t="s">
        <v>1797</v>
      </c>
      <c r="C1985" s="2">
        <v>43652</v>
      </c>
      <c r="D1985" s="13">
        <v>43000</v>
      </c>
      <c r="E1985" s="8">
        <f>IF(SalesData[[#This Row],[Ship Date]]&lt;SalesData[[#This Row],[Order Date]], SalesData[[#This Row],[Ship Date]], SalesData[[#This Row],[Order Date]])</f>
        <v>43000</v>
      </c>
      <c r="F1985" s="8">
        <f>IF(SalesData[[#This Row],[Ship Date]]&lt;SalesData[[#This Row],[Order Date]], SalesData[[#This Row],[Order Date]], SalesData[[#This Row],[Ship Date]])</f>
        <v>43652</v>
      </c>
      <c r="G1985" s="11">
        <f>SalesData[[#This Row],[Shipdate fixed]] - SalesData[[#This Row],[Orderdate fixed]]</f>
        <v>652</v>
      </c>
      <c r="H1985" s="11">
        <f>YEAR(SalesData[[#This Row],[Orderdate fixed]])</f>
        <v>2017</v>
      </c>
      <c r="I1985" s="11" t="str">
        <f>"Q"&amp;ROUNDUP(MONTH(SalesData[[#This Row],[Orderdate fixed]])/3,0)</f>
        <v>Q3</v>
      </c>
      <c r="J1985" s="8" t="str">
        <f>TEXT(SalesData[[#This Row],[Orderdate fixed]],"mmm")</f>
        <v>Sep</v>
      </c>
      <c r="K1985" t="s">
        <v>22</v>
      </c>
      <c r="L1985" t="s">
        <v>640</v>
      </c>
      <c r="M1985" s="14" t="s">
        <v>641</v>
      </c>
      <c r="N1985" t="s">
        <v>90</v>
      </c>
      <c r="O1985" t="s">
        <v>26</v>
      </c>
      <c r="P1985" t="s">
        <v>1798</v>
      </c>
      <c r="Q1985" t="s">
        <v>648</v>
      </c>
      <c r="R1985" s="5">
        <v>30076</v>
      </c>
      <c r="S1985" t="s">
        <v>29</v>
      </c>
      <c r="T1985" t="s">
        <v>402</v>
      </c>
      <c r="U1985" t="s">
        <v>31</v>
      </c>
      <c r="V1985" t="s">
        <v>35</v>
      </c>
      <c r="W1985" t="s">
        <v>403</v>
      </c>
      <c r="X1985" s="9">
        <v>723.92</v>
      </c>
      <c r="Y1985">
        <v>4</v>
      </c>
      <c r="Z1985" s="12">
        <v>0</v>
      </c>
      <c r="AA1985" s="9">
        <v>188.2192</v>
      </c>
      <c r="AB1985" t="str">
        <f>IF(AND(SalesData[[#This Row],[Profit]]=0,SalesData[[#This Row],[Sales]]&gt;0),"Zero-Profit Order","OK")</f>
        <v>OK</v>
      </c>
      <c r="AC1985" s="9">
        <f>IFERROR(SalesData[[#This Row],[Profit]]/SalesData[[#This Row],[Sales]],0)</f>
        <v>0.26</v>
      </c>
      <c r="AE1985"/>
    </row>
    <row r="1986" spans="1:31" x14ac:dyDescent="0.25">
      <c r="A1986">
        <v>5867</v>
      </c>
      <c r="B1986" t="s">
        <v>3288</v>
      </c>
      <c r="C1986" s="2">
        <v>41692</v>
      </c>
      <c r="D1986" s="13">
        <v>41828</v>
      </c>
      <c r="E1986" s="8">
        <f>IF(SalesData[[#This Row],[Ship Date]]&lt;SalesData[[#This Row],[Order Date]], SalesData[[#This Row],[Ship Date]], SalesData[[#This Row],[Order Date]])</f>
        <v>41692</v>
      </c>
      <c r="F1986" s="8">
        <f>IF(SalesData[[#This Row],[Ship Date]]&lt;SalesData[[#This Row],[Order Date]], SalesData[[#This Row],[Order Date]], SalesData[[#This Row],[Ship Date]])</f>
        <v>41828</v>
      </c>
      <c r="G1986" s="11">
        <f>SalesData[[#This Row],[Shipdate fixed]] - SalesData[[#This Row],[Orderdate fixed]]</f>
        <v>136</v>
      </c>
      <c r="H1986" s="11">
        <f>YEAR(SalesData[[#This Row],[Orderdate fixed]])</f>
        <v>2014</v>
      </c>
      <c r="I1986" s="11" t="str">
        <f>"Q"&amp;ROUNDUP(MONTH(SalesData[[#This Row],[Orderdate fixed]])/3,0)</f>
        <v>Q1</v>
      </c>
      <c r="J1986" s="8" t="str">
        <f>TEXT(SalesData[[#This Row],[Orderdate fixed]],"mmm")</f>
        <v>Feb</v>
      </c>
      <c r="K1986" t="s">
        <v>22</v>
      </c>
      <c r="L1986" t="s">
        <v>1790</v>
      </c>
      <c r="M1986" s="14" t="s">
        <v>1791</v>
      </c>
      <c r="N1986" t="s">
        <v>81</v>
      </c>
      <c r="O1986" t="s">
        <v>26</v>
      </c>
      <c r="P1986" t="s">
        <v>3289</v>
      </c>
      <c r="Q1986" t="s">
        <v>411</v>
      </c>
      <c r="R1986" s="5">
        <v>6450</v>
      </c>
      <c r="S1986" t="s">
        <v>62</v>
      </c>
      <c r="T1986" t="s">
        <v>786</v>
      </c>
      <c r="U1986" t="s">
        <v>31</v>
      </c>
      <c r="V1986" t="s">
        <v>35</v>
      </c>
      <c r="W1986" t="s">
        <v>787</v>
      </c>
      <c r="X1986" s="9">
        <v>1133.3499999999999</v>
      </c>
      <c r="Y1986">
        <v>5</v>
      </c>
      <c r="Z1986" s="12">
        <v>0</v>
      </c>
      <c r="AA1986" s="9">
        <v>294.67099999999999</v>
      </c>
      <c r="AB1986" t="str">
        <f>IF(AND(SalesData[[#This Row],[Profit]]=0,SalesData[[#This Row],[Sales]]&gt;0),"Zero-Profit Order","OK")</f>
        <v>OK</v>
      </c>
      <c r="AC1986" s="9">
        <f>IFERROR(SalesData[[#This Row],[Profit]]/SalesData[[#This Row],[Sales]],0)</f>
        <v>0.26</v>
      </c>
      <c r="AE1986"/>
    </row>
    <row r="1987" spans="1:31" x14ac:dyDescent="0.25">
      <c r="A1987">
        <v>2484</v>
      </c>
      <c r="B1987" t="s">
        <v>1904</v>
      </c>
      <c r="C1987" s="2">
        <v>43592</v>
      </c>
      <c r="D1987" s="13">
        <v>42803</v>
      </c>
      <c r="E1987" s="8">
        <f>IF(SalesData[[#This Row],[Ship Date]]&lt;SalesData[[#This Row],[Order Date]], SalesData[[#This Row],[Ship Date]], SalesData[[#This Row],[Order Date]])</f>
        <v>42803</v>
      </c>
      <c r="F1987" s="8">
        <f>IF(SalesData[[#This Row],[Ship Date]]&lt;SalesData[[#This Row],[Order Date]], SalesData[[#This Row],[Order Date]], SalesData[[#This Row],[Ship Date]])</f>
        <v>43592</v>
      </c>
      <c r="G1987" s="11">
        <f>SalesData[[#This Row],[Shipdate fixed]] - SalesData[[#This Row],[Orderdate fixed]]</f>
        <v>789</v>
      </c>
      <c r="H1987" s="11">
        <f>YEAR(SalesData[[#This Row],[Orderdate fixed]])</f>
        <v>2017</v>
      </c>
      <c r="I1987" s="11" t="str">
        <f>"Q"&amp;ROUNDUP(MONTH(SalesData[[#This Row],[Orderdate fixed]])/3,0)</f>
        <v>Q1</v>
      </c>
      <c r="J1987" s="8" t="str">
        <f>TEXT(SalesData[[#This Row],[Orderdate fixed]],"mmm")</f>
        <v>Mar</v>
      </c>
      <c r="K1987" t="s">
        <v>38</v>
      </c>
      <c r="L1987" t="s">
        <v>1905</v>
      </c>
      <c r="M1987" s="14" t="s">
        <v>1906</v>
      </c>
      <c r="N1987" t="s">
        <v>90</v>
      </c>
      <c r="O1987" t="s">
        <v>26</v>
      </c>
      <c r="P1987" t="s">
        <v>176</v>
      </c>
      <c r="Q1987" t="s">
        <v>177</v>
      </c>
      <c r="R1987" s="5">
        <v>98105</v>
      </c>
      <c r="S1987" t="s">
        <v>51</v>
      </c>
      <c r="T1987" t="s">
        <v>422</v>
      </c>
      <c r="U1987" t="s">
        <v>31</v>
      </c>
      <c r="V1987" t="s">
        <v>44</v>
      </c>
      <c r="W1987" t="s">
        <v>423</v>
      </c>
      <c r="X1987" s="9">
        <v>1137.75</v>
      </c>
      <c r="Y1987">
        <v>5</v>
      </c>
      <c r="Z1987" s="12">
        <v>0</v>
      </c>
      <c r="AA1987" s="9">
        <v>250.30500000000001</v>
      </c>
      <c r="AB1987" t="str">
        <f>IF(AND(SalesData[[#This Row],[Profit]]=0,SalesData[[#This Row],[Sales]]&gt;0),"Zero-Profit Order","OK")</f>
        <v>OK</v>
      </c>
      <c r="AC1987" s="9">
        <f>IFERROR(SalesData[[#This Row],[Profit]]/SalesData[[#This Row],[Sales]],0)</f>
        <v>0.22</v>
      </c>
      <c r="AE1987"/>
    </row>
    <row r="1988" spans="1:31" x14ac:dyDescent="0.25">
      <c r="A1988">
        <v>5305</v>
      </c>
      <c r="B1988" t="s">
        <v>3098</v>
      </c>
      <c r="C1988" s="2">
        <v>43687</v>
      </c>
      <c r="D1988" s="13">
        <v>41905</v>
      </c>
      <c r="E1988" s="8">
        <f>IF(SalesData[[#This Row],[Ship Date]]&lt;SalesData[[#This Row],[Order Date]], SalesData[[#This Row],[Ship Date]], SalesData[[#This Row],[Order Date]])</f>
        <v>41905</v>
      </c>
      <c r="F1988" s="8">
        <f>IF(SalesData[[#This Row],[Ship Date]]&lt;SalesData[[#This Row],[Order Date]], SalesData[[#This Row],[Order Date]], SalesData[[#This Row],[Ship Date]])</f>
        <v>43687</v>
      </c>
      <c r="G1988" s="11">
        <f>SalesData[[#This Row],[Shipdate fixed]] - SalesData[[#This Row],[Orderdate fixed]]</f>
        <v>1782</v>
      </c>
      <c r="H1988" s="11">
        <f>YEAR(SalesData[[#This Row],[Orderdate fixed]])</f>
        <v>2014</v>
      </c>
      <c r="I1988" s="11" t="str">
        <f>"Q"&amp;ROUNDUP(MONTH(SalesData[[#This Row],[Orderdate fixed]])/3,0)</f>
        <v>Q3</v>
      </c>
      <c r="J1988" s="8" t="str">
        <f>TEXT(SalesData[[#This Row],[Orderdate fixed]],"mmm")</f>
        <v>Sep</v>
      </c>
      <c r="K1988" t="s">
        <v>78</v>
      </c>
      <c r="L1988" t="s">
        <v>505</v>
      </c>
      <c r="M1988" s="14" t="s">
        <v>506</v>
      </c>
      <c r="N1988" t="s">
        <v>90</v>
      </c>
      <c r="O1988" t="s">
        <v>26</v>
      </c>
      <c r="P1988" t="s">
        <v>3099</v>
      </c>
      <c r="Q1988" t="s">
        <v>83</v>
      </c>
      <c r="R1988" s="5">
        <v>75043</v>
      </c>
      <c r="S1988" t="s">
        <v>84</v>
      </c>
      <c r="T1988" t="s">
        <v>2121</v>
      </c>
      <c r="U1988" t="s">
        <v>31</v>
      </c>
      <c r="V1988" t="s">
        <v>53</v>
      </c>
      <c r="W1988" t="s">
        <v>2122</v>
      </c>
      <c r="X1988" s="9">
        <v>8.5440000000000005</v>
      </c>
      <c r="Y1988">
        <v>2</v>
      </c>
      <c r="Z1988" s="12">
        <v>0.6</v>
      </c>
      <c r="AA1988" s="9">
        <v>-7.476</v>
      </c>
      <c r="AB1988" t="str">
        <f>IF(AND(SalesData[[#This Row],[Profit]]=0,SalesData[[#This Row],[Sales]]&gt;0),"Zero-Profit Order","OK")</f>
        <v>OK</v>
      </c>
      <c r="AC1988" s="9">
        <f>IFERROR(SalesData[[#This Row],[Profit]]/SalesData[[#This Row],[Sales]],0)</f>
        <v>-0.875</v>
      </c>
      <c r="AE1988"/>
    </row>
    <row r="1989" spans="1:31" x14ac:dyDescent="0.25">
      <c r="A1989">
        <v>8867</v>
      </c>
      <c r="B1989" t="s">
        <v>4106</v>
      </c>
      <c r="C1989" s="2">
        <v>43674</v>
      </c>
      <c r="D1989" s="13">
        <v>41905</v>
      </c>
      <c r="E1989" s="8">
        <f>IF(SalesData[[#This Row],[Ship Date]]&lt;SalesData[[#This Row],[Order Date]], SalesData[[#This Row],[Ship Date]], SalesData[[#This Row],[Order Date]])</f>
        <v>41905</v>
      </c>
      <c r="F1989" s="8">
        <f>IF(SalesData[[#This Row],[Ship Date]]&lt;SalesData[[#This Row],[Order Date]], SalesData[[#This Row],[Order Date]], SalesData[[#This Row],[Ship Date]])</f>
        <v>43674</v>
      </c>
      <c r="G1989" s="11">
        <f>SalesData[[#This Row],[Shipdate fixed]] - SalesData[[#This Row],[Orderdate fixed]]</f>
        <v>1769</v>
      </c>
      <c r="H1989" s="11">
        <f>YEAR(SalesData[[#This Row],[Orderdate fixed]])</f>
        <v>2014</v>
      </c>
      <c r="I1989" s="11" t="str">
        <f>"Q"&amp;ROUNDUP(MONTH(SalesData[[#This Row],[Orderdate fixed]])/3,0)</f>
        <v>Q3</v>
      </c>
      <c r="J1989" s="8" t="str">
        <f>TEXT(SalesData[[#This Row],[Orderdate fixed]],"mmm")</f>
        <v>Sep</v>
      </c>
      <c r="K1989" t="s">
        <v>78</v>
      </c>
      <c r="L1989" t="s">
        <v>4107</v>
      </c>
      <c r="M1989" s="14" t="s">
        <v>4108</v>
      </c>
      <c r="N1989" t="s">
        <v>25</v>
      </c>
      <c r="O1989" t="s">
        <v>26</v>
      </c>
      <c r="P1989" t="s">
        <v>120</v>
      </c>
      <c r="Q1989" t="s">
        <v>121</v>
      </c>
      <c r="R1989" s="5">
        <v>60653</v>
      </c>
      <c r="S1989" t="s">
        <v>84</v>
      </c>
      <c r="T1989" t="s">
        <v>2603</v>
      </c>
      <c r="U1989" t="s">
        <v>31</v>
      </c>
      <c r="V1989" t="s">
        <v>32</v>
      </c>
      <c r="W1989" t="s">
        <v>2604</v>
      </c>
      <c r="X1989" s="9">
        <v>493.43</v>
      </c>
      <c r="Y1989">
        <v>5</v>
      </c>
      <c r="Z1989" s="12">
        <v>0.3</v>
      </c>
      <c r="AA1989" s="9">
        <v>-70.489999999999995</v>
      </c>
      <c r="AB1989" t="str">
        <f>IF(AND(SalesData[[#This Row],[Profit]]=0,SalesData[[#This Row],[Sales]]&gt;0),"Zero-Profit Order","OK")</f>
        <v>OK</v>
      </c>
      <c r="AC1989" s="9">
        <f>IFERROR(SalesData[[#This Row],[Profit]]/SalesData[[#This Row],[Sales]],0)</f>
        <v>-0.14285714285714285</v>
      </c>
      <c r="AE1989"/>
    </row>
    <row r="1990" spans="1:31" x14ac:dyDescent="0.25">
      <c r="A1990">
        <v>6271</v>
      </c>
      <c r="B1990" t="s">
        <v>3403</v>
      </c>
      <c r="C1990" s="2">
        <v>42272</v>
      </c>
      <c r="D1990" s="13">
        <v>42898</v>
      </c>
      <c r="E1990" s="8">
        <f>IF(SalesData[[#This Row],[Ship Date]]&lt;SalesData[[#This Row],[Order Date]], SalesData[[#This Row],[Ship Date]], SalesData[[#This Row],[Order Date]])</f>
        <v>42272</v>
      </c>
      <c r="F1990" s="8">
        <f>IF(SalesData[[#This Row],[Ship Date]]&lt;SalesData[[#This Row],[Order Date]], SalesData[[#This Row],[Order Date]], SalesData[[#This Row],[Ship Date]])</f>
        <v>42898</v>
      </c>
      <c r="G1990" s="11">
        <f>SalesData[[#This Row],[Shipdate fixed]] - SalesData[[#This Row],[Orderdate fixed]]</f>
        <v>626</v>
      </c>
      <c r="H1990" s="11">
        <f>YEAR(SalesData[[#This Row],[Orderdate fixed]])</f>
        <v>2015</v>
      </c>
      <c r="I1990" s="11" t="str">
        <f>"Q"&amp;ROUNDUP(MONTH(SalesData[[#This Row],[Orderdate fixed]])/3,0)</f>
        <v>Q3</v>
      </c>
      <c r="J1990" s="8" t="str">
        <f>TEXT(SalesData[[#This Row],[Orderdate fixed]],"mmm")</f>
        <v>Sep</v>
      </c>
      <c r="K1990" t="s">
        <v>38</v>
      </c>
      <c r="L1990" t="s">
        <v>1916</v>
      </c>
      <c r="M1990" s="14" t="s">
        <v>1917</v>
      </c>
      <c r="N1990" t="s">
        <v>81</v>
      </c>
      <c r="O1990" t="s">
        <v>26</v>
      </c>
      <c r="P1990" t="s">
        <v>1451</v>
      </c>
      <c r="Q1990" t="s">
        <v>50</v>
      </c>
      <c r="R1990" s="5">
        <v>94601</v>
      </c>
      <c r="S1990" t="s">
        <v>51</v>
      </c>
      <c r="T1990" t="s">
        <v>2530</v>
      </c>
      <c r="U1990" t="s">
        <v>31</v>
      </c>
      <c r="V1990" t="s">
        <v>35</v>
      </c>
      <c r="W1990" t="s">
        <v>2531</v>
      </c>
      <c r="X1990" s="9">
        <v>1159.056</v>
      </c>
      <c r="Y1990">
        <v>9</v>
      </c>
      <c r="Z1990" s="12">
        <v>0.2</v>
      </c>
      <c r="AA1990" s="9">
        <v>43.464599999999997</v>
      </c>
      <c r="AB1990" t="str">
        <f>IF(AND(SalesData[[#This Row],[Profit]]=0,SalesData[[#This Row],[Sales]]&gt;0),"Zero-Profit Order","OK")</f>
        <v>OK</v>
      </c>
      <c r="AC1990" s="9">
        <f>IFERROR(SalesData[[#This Row],[Profit]]/SalesData[[#This Row],[Sales]],0)</f>
        <v>3.7499999999999999E-2</v>
      </c>
      <c r="AE1990"/>
    </row>
    <row r="1991" spans="1:31" x14ac:dyDescent="0.25">
      <c r="A1991">
        <v>9395</v>
      </c>
      <c r="B1991" t="s">
        <v>4245</v>
      </c>
      <c r="C1991" s="2">
        <v>43675</v>
      </c>
      <c r="D1991" s="13">
        <v>41905</v>
      </c>
      <c r="E1991" s="8">
        <f>IF(SalesData[[#This Row],[Ship Date]]&lt;SalesData[[#This Row],[Order Date]], SalesData[[#This Row],[Ship Date]], SalesData[[#This Row],[Order Date]])</f>
        <v>41905</v>
      </c>
      <c r="F1991" s="8">
        <f>IF(SalesData[[#This Row],[Ship Date]]&lt;SalesData[[#This Row],[Order Date]], SalesData[[#This Row],[Order Date]], SalesData[[#This Row],[Ship Date]])</f>
        <v>43675</v>
      </c>
      <c r="G1991" s="11">
        <f>SalesData[[#This Row],[Shipdate fixed]] - SalesData[[#This Row],[Orderdate fixed]]</f>
        <v>1770</v>
      </c>
      <c r="H1991" s="11">
        <f>YEAR(SalesData[[#This Row],[Orderdate fixed]])</f>
        <v>2014</v>
      </c>
      <c r="I1991" s="11" t="str">
        <f>"Q"&amp;ROUNDUP(MONTH(SalesData[[#This Row],[Orderdate fixed]])/3,0)</f>
        <v>Q3</v>
      </c>
      <c r="J1991" s="8" t="str">
        <f>TEXT(SalesData[[#This Row],[Orderdate fixed]],"mmm")</f>
        <v>Sep</v>
      </c>
      <c r="K1991" t="s">
        <v>78</v>
      </c>
      <c r="L1991" t="s">
        <v>4246</v>
      </c>
      <c r="M1991" s="14" t="s">
        <v>4247</v>
      </c>
      <c r="N1991" t="s">
        <v>25</v>
      </c>
      <c r="O1991" t="s">
        <v>26</v>
      </c>
      <c r="P1991" t="s">
        <v>158</v>
      </c>
      <c r="Q1991" t="s">
        <v>109</v>
      </c>
      <c r="R1991" s="5">
        <v>10011</v>
      </c>
      <c r="S1991" t="s">
        <v>62</v>
      </c>
      <c r="T1991" t="s">
        <v>832</v>
      </c>
      <c r="U1991" t="s">
        <v>31</v>
      </c>
      <c r="V1991" t="s">
        <v>35</v>
      </c>
      <c r="W1991" t="s">
        <v>833</v>
      </c>
      <c r="X1991" s="9">
        <v>631.78200000000004</v>
      </c>
      <c r="Y1991">
        <v>2</v>
      </c>
      <c r="Z1991" s="12">
        <v>0.1</v>
      </c>
      <c r="AA1991" s="9">
        <v>140.39599999999999</v>
      </c>
      <c r="AB1991" t="str">
        <f>IF(AND(SalesData[[#This Row],[Profit]]=0,SalesData[[#This Row],[Sales]]&gt;0),"Zero-Profit Order","OK")</f>
        <v>OK</v>
      </c>
      <c r="AC1991" s="9">
        <f>IFERROR(SalesData[[#This Row],[Profit]]/SalesData[[#This Row],[Sales]],0)</f>
        <v>0.22222222222222218</v>
      </c>
      <c r="AE1991"/>
    </row>
    <row r="1992" spans="1:31" x14ac:dyDescent="0.25">
      <c r="A1992">
        <v>7841</v>
      </c>
      <c r="B1992" t="s">
        <v>3838</v>
      </c>
      <c r="C1992" s="2">
        <v>43126</v>
      </c>
      <c r="D1992" s="13">
        <v>41674</v>
      </c>
      <c r="E1992" s="8">
        <f>IF(SalesData[[#This Row],[Ship Date]]&lt;SalesData[[#This Row],[Order Date]], SalesData[[#This Row],[Ship Date]], SalesData[[#This Row],[Order Date]])</f>
        <v>41674</v>
      </c>
      <c r="F1992" s="8">
        <f>IF(SalesData[[#This Row],[Ship Date]]&lt;SalesData[[#This Row],[Order Date]], SalesData[[#This Row],[Order Date]], SalesData[[#This Row],[Ship Date]])</f>
        <v>43126</v>
      </c>
      <c r="G1992" s="11">
        <f>SalesData[[#This Row],[Shipdate fixed]] - SalesData[[#This Row],[Orderdate fixed]]</f>
        <v>1452</v>
      </c>
      <c r="H1992" s="11">
        <f>YEAR(SalesData[[#This Row],[Orderdate fixed]])</f>
        <v>2014</v>
      </c>
      <c r="I1992" s="11" t="str">
        <f>"Q"&amp;ROUNDUP(MONTH(SalesData[[#This Row],[Orderdate fixed]])/3,0)</f>
        <v>Q1</v>
      </c>
      <c r="J1992" s="8" t="str">
        <f>TEXT(SalesData[[#This Row],[Orderdate fixed]],"mmm")</f>
        <v>Feb</v>
      </c>
      <c r="K1992" t="s">
        <v>38</v>
      </c>
      <c r="L1992" t="s">
        <v>3109</v>
      </c>
      <c r="M1992" s="14" t="s">
        <v>3110</v>
      </c>
      <c r="N1992" t="s">
        <v>25</v>
      </c>
      <c r="O1992" t="s">
        <v>26</v>
      </c>
      <c r="P1992" t="s">
        <v>781</v>
      </c>
      <c r="Q1992" t="s">
        <v>782</v>
      </c>
      <c r="R1992" s="5">
        <v>50315</v>
      </c>
      <c r="S1992" t="s">
        <v>84</v>
      </c>
      <c r="T1992" t="s">
        <v>1652</v>
      </c>
      <c r="U1992" t="s">
        <v>31</v>
      </c>
      <c r="V1992" t="s">
        <v>44</v>
      </c>
      <c r="W1992" t="s">
        <v>1653</v>
      </c>
      <c r="X1992" s="9">
        <v>1184.72</v>
      </c>
      <c r="Y1992">
        <v>4</v>
      </c>
      <c r="Z1992" s="12">
        <v>0</v>
      </c>
      <c r="AA1992" s="9">
        <v>106.62479999999999</v>
      </c>
      <c r="AB1992" t="str">
        <f>IF(AND(SalesData[[#This Row],[Profit]]=0,SalesData[[#This Row],[Sales]]&gt;0),"Zero-Profit Order","OK")</f>
        <v>OK</v>
      </c>
      <c r="AC1992" s="9">
        <f>IFERROR(SalesData[[#This Row],[Profit]]/SalesData[[#This Row],[Sales]],0)</f>
        <v>0.09</v>
      </c>
      <c r="AE1992"/>
    </row>
    <row r="1993" spans="1:31" x14ac:dyDescent="0.25">
      <c r="A1993">
        <v>9396</v>
      </c>
      <c r="B1993" t="s">
        <v>4245</v>
      </c>
      <c r="C1993" s="2">
        <v>43676</v>
      </c>
      <c r="D1993" s="13">
        <v>41905</v>
      </c>
      <c r="E1993" s="8">
        <f>IF(SalesData[[#This Row],[Ship Date]]&lt;SalesData[[#This Row],[Order Date]], SalesData[[#This Row],[Ship Date]], SalesData[[#This Row],[Order Date]])</f>
        <v>41905</v>
      </c>
      <c r="F1993" s="8">
        <f>IF(SalesData[[#This Row],[Ship Date]]&lt;SalesData[[#This Row],[Order Date]], SalesData[[#This Row],[Order Date]], SalesData[[#This Row],[Ship Date]])</f>
        <v>43676</v>
      </c>
      <c r="G1993" s="11">
        <f>SalesData[[#This Row],[Shipdate fixed]] - SalesData[[#This Row],[Orderdate fixed]]</f>
        <v>1771</v>
      </c>
      <c r="H1993" s="11">
        <f>YEAR(SalesData[[#This Row],[Orderdate fixed]])</f>
        <v>2014</v>
      </c>
      <c r="I1993" s="11" t="str">
        <f>"Q"&amp;ROUNDUP(MONTH(SalesData[[#This Row],[Orderdate fixed]])/3,0)</f>
        <v>Q3</v>
      </c>
      <c r="J1993" s="8" t="str">
        <f>TEXT(SalesData[[#This Row],[Orderdate fixed]],"mmm")</f>
        <v>Sep</v>
      </c>
      <c r="K1993" t="s">
        <v>78</v>
      </c>
      <c r="L1993" t="s">
        <v>4246</v>
      </c>
      <c r="M1993" s="14" t="s">
        <v>4247</v>
      </c>
      <c r="N1993" t="s">
        <v>25</v>
      </c>
      <c r="O1993" t="s">
        <v>26</v>
      </c>
      <c r="P1993" t="s">
        <v>158</v>
      </c>
      <c r="Q1993" t="s">
        <v>109</v>
      </c>
      <c r="R1993" s="5">
        <v>10011</v>
      </c>
      <c r="S1993" t="s">
        <v>62</v>
      </c>
      <c r="T1993" t="s">
        <v>1676</v>
      </c>
      <c r="U1993" t="s">
        <v>31</v>
      </c>
      <c r="V1993" t="s">
        <v>32</v>
      </c>
      <c r="W1993" t="s">
        <v>1677</v>
      </c>
      <c r="X1993" s="9">
        <v>801.56799999999998</v>
      </c>
      <c r="Y1993">
        <v>2</v>
      </c>
      <c r="Z1993" s="12">
        <v>0.2</v>
      </c>
      <c r="AA1993" s="9">
        <v>-10.019600000000001</v>
      </c>
      <c r="AB1993" t="str">
        <f>IF(AND(SalesData[[#This Row],[Profit]]=0,SalesData[[#This Row],[Sales]]&gt;0),"Zero-Profit Order","OK")</f>
        <v>OK</v>
      </c>
      <c r="AC1993" s="9">
        <f>IFERROR(SalesData[[#This Row],[Profit]]/SalesData[[#This Row],[Sales]],0)</f>
        <v>-1.2500000000000001E-2</v>
      </c>
      <c r="AE1993"/>
    </row>
    <row r="1994" spans="1:31" x14ac:dyDescent="0.25">
      <c r="A1994">
        <v>3761</v>
      </c>
      <c r="B1994" t="s">
        <v>2532</v>
      </c>
      <c r="C1994" s="2">
        <v>43654</v>
      </c>
      <c r="D1994" s="13">
        <v>42270</v>
      </c>
      <c r="E1994" s="8">
        <f>IF(SalesData[[#This Row],[Ship Date]]&lt;SalesData[[#This Row],[Order Date]], SalesData[[#This Row],[Ship Date]], SalesData[[#This Row],[Order Date]])</f>
        <v>42270</v>
      </c>
      <c r="F1994" s="8">
        <f>IF(SalesData[[#This Row],[Ship Date]]&lt;SalesData[[#This Row],[Order Date]], SalesData[[#This Row],[Order Date]], SalesData[[#This Row],[Ship Date]])</f>
        <v>43654</v>
      </c>
      <c r="G1994" s="11">
        <f>SalesData[[#This Row],[Shipdate fixed]] - SalesData[[#This Row],[Orderdate fixed]]</f>
        <v>1384</v>
      </c>
      <c r="H1994" s="11">
        <f>YEAR(SalesData[[#This Row],[Orderdate fixed]])</f>
        <v>2015</v>
      </c>
      <c r="I1994" s="11" t="str">
        <f>"Q"&amp;ROUNDUP(MONTH(SalesData[[#This Row],[Orderdate fixed]])/3,0)</f>
        <v>Q3</v>
      </c>
      <c r="J1994" s="8" t="str">
        <f>TEXT(SalesData[[#This Row],[Orderdate fixed]],"mmm")</f>
        <v>Sep</v>
      </c>
      <c r="K1994" t="s">
        <v>38</v>
      </c>
      <c r="L1994" t="s">
        <v>1061</v>
      </c>
      <c r="M1994" s="14" t="s">
        <v>1062</v>
      </c>
      <c r="N1994" t="s">
        <v>81</v>
      </c>
      <c r="O1994" t="s">
        <v>26</v>
      </c>
      <c r="P1994" t="s">
        <v>49</v>
      </c>
      <c r="Q1994" t="s">
        <v>50</v>
      </c>
      <c r="R1994" s="5">
        <v>90049</v>
      </c>
      <c r="S1994" t="s">
        <v>51</v>
      </c>
      <c r="T1994" t="s">
        <v>1463</v>
      </c>
      <c r="U1994" t="s">
        <v>31</v>
      </c>
      <c r="V1994" t="s">
        <v>53</v>
      </c>
      <c r="W1994" t="s">
        <v>1464</v>
      </c>
      <c r="X1994" s="9">
        <v>24.4</v>
      </c>
      <c r="Y1994">
        <v>2</v>
      </c>
      <c r="Z1994" s="12">
        <v>0</v>
      </c>
      <c r="AA1994" s="9">
        <v>10.247999999999999</v>
      </c>
      <c r="AB1994" t="str">
        <f>IF(AND(SalesData[[#This Row],[Profit]]=0,SalesData[[#This Row],[Sales]]&gt;0),"Zero-Profit Order","OK")</f>
        <v>OK</v>
      </c>
      <c r="AC1994" s="9">
        <f>IFERROR(SalesData[[#This Row],[Profit]]/SalesData[[#This Row],[Sales]],0)</f>
        <v>0.42</v>
      </c>
      <c r="AE1994"/>
    </row>
    <row r="1995" spans="1:31" x14ac:dyDescent="0.25">
      <c r="A1995">
        <v>9599</v>
      </c>
      <c r="B1995" t="s">
        <v>4301</v>
      </c>
      <c r="C1995" s="2">
        <v>43667</v>
      </c>
      <c r="D1995" s="13">
        <v>42270</v>
      </c>
      <c r="E1995" s="8">
        <f>IF(SalesData[[#This Row],[Ship Date]]&lt;SalesData[[#This Row],[Order Date]], SalesData[[#This Row],[Ship Date]], SalesData[[#This Row],[Order Date]])</f>
        <v>42270</v>
      </c>
      <c r="F1995" s="8">
        <f>IF(SalesData[[#This Row],[Ship Date]]&lt;SalesData[[#This Row],[Order Date]], SalesData[[#This Row],[Order Date]], SalesData[[#This Row],[Ship Date]])</f>
        <v>43667</v>
      </c>
      <c r="G1995" s="11">
        <f>SalesData[[#This Row],[Shipdate fixed]] - SalesData[[#This Row],[Orderdate fixed]]</f>
        <v>1397</v>
      </c>
      <c r="H1995" s="11">
        <f>YEAR(SalesData[[#This Row],[Orderdate fixed]])</f>
        <v>2015</v>
      </c>
      <c r="I1995" s="11" t="str">
        <f>"Q"&amp;ROUNDUP(MONTH(SalesData[[#This Row],[Orderdate fixed]])/3,0)</f>
        <v>Q3</v>
      </c>
      <c r="J1995" s="8" t="str">
        <f>TEXT(SalesData[[#This Row],[Orderdate fixed]],"mmm")</f>
        <v>Sep</v>
      </c>
      <c r="K1995" t="s">
        <v>38</v>
      </c>
      <c r="L1995" t="s">
        <v>4302</v>
      </c>
      <c r="M1995" s="14" t="s">
        <v>4303</v>
      </c>
      <c r="N1995" t="s">
        <v>90</v>
      </c>
      <c r="O1995" t="s">
        <v>26</v>
      </c>
      <c r="P1995" t="s">
        <v>1830</v>
      </c>
      <c r="Q1995" t="s">
        <v>50</v>
      </c>
      <c r="R1995" s="5">
        <v>95823</v>
      </c>
      <c r="S1995" t="s">
        <v>51</v>
      </c>
      <c r="T1995" t="s">
        <v>2299</v>
      </c>
      <c r="U1995" t="s">
        <v>31</v>
      </c>
      <c r="V1995" t="s">
        <v>53</v>
      </c>
      <c r="W1995" t="s">
        <v>2300</v>
      </c>
      <c r="X1995" s="9">
        <v>60.84</v>
      </c>
      <c r="Y1995">
        <v>3</v>
      </c>
      <c r="Z1995" s="12">
        <v>0</v>
      </c>
      <c r="AA1995" s="9">
        <v>19.468800000000002</v>
      </c>
      <c r="AB1995" t="str">
        <f>IF(AND(SalesData[[#This Row],[Profit]]=0,SalesData[[#This Row],[Sales]]&gt;0),"Zero-Profit Order","OK")</f>
        <v>OK</v>
      </c>
      <c r="AC1995" s="9">
        <f>IFERROR(SalesData[[#This Row],[Profit]]/SalesData[[#This Row],[Sales]],0)</f>
        <v>0.32</v>
      </c>
      <c r="AE1995"/>
    </row>
    <row r="1996" spans="1:31" x14ac:dyDescent="0.25">
      <c r="A1996">
        <v>5916</v>
      </c>
      <c r="B1996" t="s">
        <v>3300</v>
      </c>
      <c r="C1996" s="2">
        <v>43644</v>
      </c>
      <c r="D1996" s="13">
        <v>42270</v>
      </c>
      <c r="E1996" s="8">
        <f>IF(SalesData[[#This Row],[Ship Date]]&lt;SalesData[[#This Row],[Order Date]], SalesData[[#This Row],[Ship Date]], SalesData[[#This Row],[Order Date]])</f>
        <v>42270</v>
      </c>
      <c r="F1996" s="8">
        <f>IF(SalesData[[#This Row],[Ship Date]]&lt;SalesData[[#This Row],[Order Date]], SalesData[[#This Row],[Order Date]], SalesData[[#This Row],[Ship Date]])</f>
        <v>43644</v>
      </c>
      <c r="G1996" s="11">
        <f>SalesData[[#This Row],[Shipdate fixed]] - SalesData[[#This Row],[Orderdate fixed]]</f>
        <v>1374</v>
      </c>
      <c r="H1996" s="11">
        <f>YEAR(SalesData[[#This Row],[Orderdate fixed]])</f>
        <v>2015</v>
      </c>
      <c r="I1996" s="11" t="str">
        <f>"Q"&amp;ROUNDUP(MONTH(SalesData[[#This Row],[Orderdate fixed]])/3,0)</f>
        <v>Q3</v>
      </c>
      <c r="J1996" s="8" t="str">
        <f>TEXT(SalesData[[#This Row],[Orderdate fixed]],"mmm")</f>
        <v>Sep</v>
      </c>
      <c r="K1996" t="s">
        <v>38</v>
      </c>
      <c r="L1996" t="s">
        <v>2593</v>
      </c>
      <c r="M1996" s="14" t="s">
        <v>2594</v>
      </c>
      <c r="N1996" t="s">
        <v>25</v>
      </c>
      <c r="O1996" t="s">
        <v>26</v>
      </c>
      <c r="P1996" t="s">
        <v>158</v>
      </c>
      <c r="Q1996" t="s">
        <v>109</v>
      </c>
      <c r="R1996" s="5">
        <v>10035</v>
      </c>
      <c r="S1996" t="s">
        <v>62</v>
      </c>
      <c r="T1996" t="s">
        <v>1145</v>
      </c>
      <c r="U1996" t="s">
        <v>31</v>
      </c>
      <c r="V1996" t="s">
        <v>35</v>
      </c>
      <c r="W1996" t="s">
        <v>1146</v>
      </c>
      <c r="X1996" s="9">
        <v>199.76400000000001</v>
      </c>
      <c r="Y1996">
        <v>2</v>
      </c>
      <c r="Z1996" s="12">
        <v>0.1</v>
      </c>
      <c r="AA1996" s="9">
        <v>8.8783999999999992</v>
      </c>
      <c r="AB1996" t="str">
        <f>IF(AND(SalesData[[#This Row],[Profit]]=0,SalesData[[#This Row],[Sales]]&gt;0),"Zero-Profit Order","OK")</f>
        <v>OK</v>
      </c>
      <c r="AC1996" s="9">
        <f>IFERROR(SalesData[[#This Row],[Profit]]/SalesData[[#This Row],[Sales]],0)</f>
        <v>4.4444444444444439E-2</v>
      </c>
      <c r="AE1996"/>
    </row>
    <row r="1997" spans="1:31" x14ac:dyDescent="0.25">
      <c r="A1997">
        <v>7633</v>
      </c>
      <c r="B1997" t="s">
        <v>3789</v>
      </c>
      <c r="C1997" s="2">
        <v>43009</v>
      </c>
      <c r="D1997" s="13">
        <v>43101</v>
      </c>
      <c r="E1997" s="8">
        <f>IF(SalesData[[#This Row],[Ship Date]]&lt;SalesData[[#This Row],[Order Date]], SalesData[[#This Row],[Ship Date]], SalesData[[#This Row],[Order Date]])</f>
        <v>43009</v>
      </c>
      <c r="F1997" s="8">
        <f>IF(SalesData[[#This Row],[Ship Date]]&lt;SalesData[[#This Row],[Order Date]], SalesData[[#This Row],[Order Date]], SalesData[[#This Row],[Ship Date]])</f>
        <v>43101</v>
      </c>
      <c r="G1997" s="11">
        <f>SalesData[[#This Row],[Shipdate fixed]] - SalesData[[#This Row],[Orderdate fixed]]</f>
        <v>92</v>
      </c>
      <c r="H1997" s="11">
        <f>YEAR(SalesData[[#This Row],[Orderdate fixed]])</f>
        <v>2017</v>
      </c>
      <c r="I1997" s="11" t="str">
        <f>"Q"&amp;ROUNDUP(MONTH(SalesData[[#This Row],[Orderdate fixed]])/3,0)</f>
        <v>Q4</v>
      </c>
      <c r="J1997" s="8" t="str">
        <f>TEXT(SalesData[[#This Row],[Orderdate fixed]],"mmm")</f>
        <v>Oct</v>
      </c>
      <c r="K1997" t="s">
        <v>22</v>
      </c>
      <c r="L1997" t="s">
        <v>906</v>
      </c>
      <c r="M1997" s="14" t="s">
        <v>907</v>
      </c>
      <c r="N1997" t="s">
        <v>25</v>
      </c>
      <c r="O1997" t="s">
        <v>26</v>
      </c>
      <c r="P1997" t="s">
        <v>846</v>
      </c>
      <c r="Q1997" t="s">
        <v>28</v>
      </c>
      <c r="R1997" s="5">
        <v>40214</v>
      </c>
      <c r="S1997" t="s">
        <v>29</v>
      </c>
      <c r="T1997" t="s">
        <v>376</v>
      </c>
      <c r="U1997" t="s">
        <v>31</v>
      </c>
      <c r="V1997" t="s">
        <v>35</v>
      </c>
      <c r="W1997" t="s">
        <v>377</v>
      </c>
      <c r="X1997" s="9">
        <v>1207.8399999999999</v>
      </c>
      <c r="Y1997">
        <v>8</v>
      </c>
      <c r="Z1997" s="12">
        <v>0</v>
      </c>
      <c r="AA1997" s="9">
        <v>314.03840000000002</v>
      </c>
      <c r="AB1997" t="str">
        <f>IF(AND(SalesData[[#This Row],[Profit]]=0,SalesData[[#This Row],[Sales]]&gt;0),"Zero-Profit Order","OK")</f>
        <v>OK</v>
      </c>
      <c r="AC1997" s="9">
        <f>IFERROR(SalesData[[#This Row],[Profit]]/SalesData[[#This Row],[Sales]],0)</f>
        <v>0.26000000000000006</v>
      </c>
      <c r="AE1997"/>
    </row>
    <row r="1998" spans="1:31" x14ac:dyDescent="0.25">
      <c r="A1998">
        <v>2786</v>
      </c>
      <c r="B1998" t="s">
        <v>2071</v>
      </c>
      <c r="C1998" s="2">
        <v>43689</v>
      </c>
      <c r="D1998" s="13">
        <v>42270</v>
      </c>
      <c r="E1998" s="8">
        <f>IF(SalesData[[#This Row],[Ship Date]]&lt;SalesData[[#This Row],[Order Date]], SalesData[[#This Row],[Ship Date]], SalesData[[#This Row],[Order Date]])</f>
        <v>42270</v>
      </c>
      <c r="F1998" s="8">
        <f>IF(SalesData[[#This Row],[Ship Date]]&lt;SalesData[[#This Row],[Order Date]], SalesData[[#This Row],[Order Date]], SalesData[[#This Row],[Ship Date]])</f>
        <v>43689</v>
      </c>
      <c r="G1998" s="11">
        <f>SalesData[[#This Row],[Shipdate fixed]] - SalesData[[#This Row],[Orderdate fixed]]</f>
        <v>1419</v>
      </c>
      <c r="H1998" s="11">
        <f>YEAR(SalesData[[#This Row],[Orderdate fixed]])</f>
        <v>2015</v>
      </c>
      <c r="I1998" s="11" t="str">
        <f>"Q"&amp;ROUNDUP(MONTH(SalesData[[#This Row],[Orderdate fixed]])/3,0)</f>
        <v>Q3</v>
      </c>
      <c r="J1998" s="8" t="str">
        <f>TEXT(SalesData[[#This Row],[Orderdate fixed]],"mmm")</f>
        <v>Sep</v>
      </c>
      <c r="K1998" t="s">
        <v>78</v>
      </c>
      <c r="L1998" t="s">
        <v>2072</v>
      </c>
      <c r="M1998" s="14" t="s">
        <v>2073</v>
      </c>
      <c r="N1998" t="s">
        <v>90</v>
      </c>
      <c r="O1998" t="s">
        <v>26</v>
      </c>
      <c r="P1998" t="s">
        <v>49</v>
      </c>
      <c r="Q1998" t="s">
        <v>50</v>
      </c>
      <c r="R1998" s="5">
        <v>90036</v>
      </c>
      <c r="S1998" t="s">
        <v>51</v>
      </c>
      <c r="T1998" t="s">
        <v>606</v>
      </c>
      <c r="U1998" t="s">
        <v>31</v>
      </c>
      <c r="V1998" t="s">
        <v>35</v>
      </c>
      <c r="W1998" t="s">
        <v>607</v>
      </c>
      <c r="X1998" s="9">
        <v>601.53599999999994</v>
      </c>
      <c r="Y1998">
        <v>4</v>
      </c>
      <c r="Z1998" s="12">
        <v>0.2</v>
      </c>
      <c r="AA1998" s="9">
        <v>0</v>
      </c>
      <c r="AB1998" t="str">
        <f>IF(AND(SalesData[[#This Row],[Profit]]=0,SalesData[[#This Row],[Sales]]&gt;0),"Zero-Profit Order","OK")</f>
        <v>Zero-Profit Order</v>
      </c>
      <c r="AC1998" s="9">
        <f>IFERROR(SalesData[[#This Row],[Profit]]/SalesData[[#This Row],[Sales]],0)</f>
        <v>0</v>
      </c>
      <c r="AE1998"/>
    </row>
    <row r="1999" spans="1:31" x14ac:dyDescent="0.25">
      <c r="A1999">
        <v>5919</v>
      </c>
      <c r="B1999" t="s">
        <v>3300</v>
      </c>
      <c r="C1999" s="2">
        <v>43646</v>
      </c>
      <c r="D1999" s="13">
        <v>42270</v>
      </c>
      <c r="E1999" s="8">
        <f>IF(SalesData[[#This Row],[Ship Date]]&lt;SalesData[[#This Row],[Order Date]], SalesData[[#This Row],[Ship Date]], SalesData[[#This Row],[Order Date]])</f>
        <v>42270</v>
      </c>
      <c r="F1999" s="8">
        <f>IF(SalesData[[#This Row],[Ship Date]]&lt;SalesData[[#This Row],[Order Date]], SalesData[[#This Row],[Order Date]], SalesData[[#This Row],[Ship Date]])</f>
        <v>43646</v>
      </c>
      <c r="G1999" s="11">
        <f>SalesData[[#This Row],[Shipdate fixed]] - SalesData[[#This Row],[Orderdate fixed]]</f>
        <v>1376</v>
      </c>
      <c r="H1999" s="11">
        <f>YEAR(SalesData[[#This Row],[Orderdate fixed]])</f>
        <v>2015</v>
      </c>
      <c r="I1999" s="11" t="str">
        <f>"Q"&amp;ROUNDUP(MONTH(SalesData[[#This Row],[Orderdate fixed]])/3,0)</f>
        <v>Q3</v>
      </c>
      <c r="J1999" s="8" t="str">
        <f>TEXT(SalesData[[#This Row],[Orderdate fixed]],"mmm")</f>
        <v>Sep</v>
      </c>
      <c r="K1999" t="s">
        <v>38</v>
      </c>
      <c r="L1999" t="s">
        <v>2593</v>
      </c>
      <c r="M1999" s="14" t="s">
        <v>2594</v>
      </c>
      <c r="N1999" t="s">
        <v>25</v>
      </c>
      <c r="O1999" t="s">
        <v>26</v>
      </c>
      <c r="P1999" t="s">
        <v>158</v>
      </c>
      <c r="Q1999" t="s">
        <v>109</v>
      </c>
      <c r="R1999" s="5">
        <v>10035</v>
      </c>
      <c r="S1999" t="s">
        <v>62</v>
      </c>
      <c r="T1999" t="s">
        <v>1676</v>
      </c>
      <c r="U1999" t="s">
        <v>31</v>
      </c>
      <c r="V1999" t="s">
        <v>32</v>
      </c>
      <c r="W1999" t="s">
        <v>1677</v>
      </c>
      <c r="X1999" s="9">
        <v>2003.92</v>
      </c>
      <c r="Y1999">
        <v>5</v>
      </c>
      <c r="Z1999" s="12">
        <v>0.2</v>
      </c>
      <c r="AA1999" s="9">
        <v>-25.048999999999999</v>
      </c>
      <c r="AB1999" t="str">
        <f>IF(AND(SalesData[[#This Row],[Profit]]=0,SalesData[[#This Row],[Sales]]&gt;0),"Zero-Profit Order","OK")</f>
        <v>OK</v>
      </c>
      <c r="AC1999" s="9">
        <f>IFERROR(SalesData[[#This Row],[Profit]]/SalesData[[#This Row],[Sales]],0)</f>
        <v>-1.2499999999999999E-2</v>
      </c>
      <c r="AE1999"/>
    </row>
    <row r="2000" spans="1:31" x14ac:dyDescent="0.25">
      <c r="A2000">
        <v>5927</v>
      </c>
      <c r="B2000" t="s">
        <v>3302</v>
      </c>
      <c r="C2000" s="2">
        <v>41730</v>
      </c>
      <c r="D2000" s="13">
        <v>41977</v>
      </c>
      <c r="E2000" s="8">
        <f>IF(SalesData[[#This Row],[Ship Date]]&lt;SalesData[[#This Row],[Order Date]], SalesData[[#This Row],[Ship Date]], SalesData[[#This Row],[Order Date]])</f>
        <v>41730</v>
      </c>
      <c r="F2000" s="8">
        <f>IF(SalesData[[#This Row],[Ship Date]]&lt;SalesData[[#This Row],[Order Date]], SalesData[[#This Row],[Order Date]], SalesData[[#This Row],[Ship Date]])</f>
        <v>41977</v>
      </c>
      <c r="G2000" s="11">
        <f>SalesData[[#This Row],[Shipdate fixed]] - SalesData[[#This Row],[Orderdate fixed]]</f>
        <v>247</v>
      </c>
      <c r="H2000" s="11">
        <f>YEAR(SalesData[[#This Row],[Orderdate fixed]])</f>
        <v>2014</v>
      </c>
      <c r="I2000" s="11" t="str">
        <f>"Q"&amp;ROUNDUP(MONTH(SalesData[[#This Row],[Orderdate fixed]])/3,0)</f>
        <v>Q2</v>
      </c>
      <c r="J2000" s="8" t="str">
        <f>TEXT(SalesData[[#This Row],[Orderdate fixed]],"mmm")</f>
        <v>Apr</v>
      </c>
      <c r="K2000" t="s">
        <v>38</v>
      </c>
      <c r="L2000" t="s">
        <v>3303</v>
      </c>
      <c r="M2000" s="14" t="s">
        <v>3304</v>
      </c>
      <c r="N2000" t="s">
        <v>81</v>
      </c>
      <c r="O2000" t="s">
        <v>26</v>
      </c>
      <c r="P2000" t="s">
        <v>494</v>
      </c>
      <c r="Q2000" t="s">
        <v>1257</v>
      </c>
      <c r="R2000" s="5">
        <v>35601</v>
      </c>
      <c r="S2000" t="s">
        <v>29</v>
      </c>
      <c r="T2000" t="s">
        <v>3170</v>
      </c>
      <c r="U2000" t="s">
        <v>31</v>
      </c>
      <c r="V2000" t="s">
        <v>44</v>
      </c>
      <c r="W2000" t="s">
        <v>3171</v>
      </c>
      <c r="X2000" s="9">
        <v>1215.92</v>
      </c>
      <c r="Y2000">
        <v>8</v>
      </c>
      <c r="Z2000" s="12">
        <v>0</v>
      </c>
      <c r="AA2000" s="9">
        <v>316.13920000000002</v>
      </c>
      <c r="AB2000" t="str">
        <f>IF(AND(SalesData[[#This Row],[Profit]]=0,SalesData[[#This Row],[Sales]]&gt;0),"Zero-Profit Order","OK")</f>
        <v>OK</v>
      </c>
      <c r="AC2000" s="9">
        <f>IFERROR(SalesData[[#This Row],[Profit]]/SalesData[[#This Row],[Sales]],0)</f>
        <v>0.26</v>
      </c>
      <c r="AE2000"/>
    </row>
    <row r="2001" spans="1:31" x14ac:dyDescent="0.25">
      <c r="A2001">
        <v>5918</v>
      </c>
      <c r="B2001" t="s">
        <v>3300</v>
      </c>
      <c r="C2001" s="2">
        <v>43645</v>
      </c>
      <c r="D2001" s="13">
        <v>42270</v>
      </c>
      <c r="E2001" s="8">
        <f>IF(SalesData[[#This Row],[Ship Date]]&lt;SalesData[[#This Row],[Order Date]], SalesData[[#This Row],[Ship Date]], SalesData[[#This Row],[Order Date]])</f>
        <v>42270</v>
      </c>
      <c r="F2001" s="8">
        <f>IF(SalesData[[#This Row],[Ship Date]]&lt;SalesData[[#This Row],[Order Date]], SalesData[[#This Row],[Order Date]], SalesData[[#This Row],[Ship Date]])</f>
        <v>43645</v>
      </c>
      <c r="G2001" s="11">
        <f>SalesData[[#This Row],[Shipdate fixed]] - SalesData[[#This Row],[Orderdate fixed]]</f>
        <v>1375</v>
      </c>
      <c r="H2001" s="11">
        <f>YEAR(SalesData[[#This Row],[Orderdate fixed]])</f>
        <v>2015</v>
      </c>
      <c r="I2001" s="11" t="str">
        <f>"Q"&amp;ROUNDUP(MONTH(SalesData[[#This Row],[Orderdate fixed]])/3,0)</f>
        <v>Q3</v>
      </c>
      <c r="J2001" s="8" t="str">
        <f>TEXT(SalesData[[#This Row],[Orderdate fixed]],"mmm")</f>
        <v>Sep</v>
      </c>
      <c r="K2001" t="s">
        <v>38</v>
      </c>
      <c r="L2001" t="s">
        <v>2593</v>
      </c>
      <c r="M2001" s="14" t="s">
        <v>2594</v>
      </c>
      <c r="N2001" t="s">
        <v>25</v>
      </c>
      <c r="O2001" t="s">
        <v>26</v>
      </c>
      <c r="P2001" t="s">
        <v>158</v>
      </c>
      <c r="Q2001" t="s">
        <v>109</v>
      </c>
      <c r="R2001" s="5">
        <v>10035</v>
      </c>
      <c r="S2001" t="s">
        <v>62</v>
      </c>
      <c r="T2001" t="s">
        <v>73</v>
      </c>
      <c r="U2001" t="s">
        <v>31</v>
      </c>
      <c r="V2001" t="s">
        <v>32</v>
      </c>
      <c r="W2001" t="s">
        <v>74</v>
      </c>
      <c r="X2001" s="9">
        <v>4228.7039999999997</v>
      </c>
      <c r="Y2001">
        <v>6</v>
      </c>
      <c r="Z2001" s="12">
        <v>0.2</v>
      </c>
      <c r="AA2001" s="9">
        <v>158.57640000000001</v>
      </c>
      <c r="AB2001" t="str">
        <f>IF(AND(SalesData[[#This Row],[Profit]]=0,SalesData[[#This Row],[Sales]]&gt;0),"Zero-Profit Order","OK")</f>
        <v>OK</v>
      </c>
      <c r="AC2001" s="9">
        <f>IFERROR(SalesData[[#This Row],[Profit]]/SalesData[[#This Row],[Sales]],0)</f>
        <v>3.7500000000000006E-2</v>
      </c>
      <c r="AE2001"/>
    </row>
    <row r="2002" spans="1:31" x14ac:dyDescent="0.25">
      <c r="A2002">
        <v>8782</v>
      </c>
      <c r="B2002" t="s">
        <v>4095</v>
      </c>
      <c r="C2002" s="2">
        <v>41809</v>
      </c>
      <c r="D2002" s="13">
        <v>42097</v>
      </c>
      <c r="E2002" s="8">
        <f>IF(SalesData[[#This Row],[Ship Date]]&lt;SalesData[[#This Row],[Order Date]], SalesData[[#This Row],[Ship Date]], SalesData[[#This Row],[Order Date]])</f>
        <v>41809</v>
      </c>
      <c r="F2002" s="8">
        <f>IF(SalesData[[#This Row],[Ship Date]]&lt;SalesData[[#This Row],[Order Date]], SalesData[[#This Row],[Order Date]], SalesData[[#This Row],[Ship Date]])</f>
        <v>42097</v>
      </c>
      <c r="G2002" s="11">
        <f>SalesData[[#This Row],[Shipdate fixed]] - SalesData[[#This Row],[Orderdate fixed]]</f>
        <v>288</v>
      </c>
      <c r="H2002" s="11">
        <f>YEAR(SalesData[[#This Row],[Orderdate fixed]])</f>
        <v>2014</v>
      </c>
      <c r="I2002" s="11" t="str">
        <f>"Q"&amp;ROUNDUP(MONTH(SalesData[[#This Row],[Orderdate fixed]])/3,0)</f>
        <v>Q2</v>
      </c>
      <c r="J2002" s="8" t="str">
        <f>TEXT(SalesData[[#This Row],[Orderdate fixed]],"mmm")</f>
        <v>Jun</v>
      </c>
      <c r="K2002" t="s">
        <v>78</v>
      </c>
      <c r="L2002" t="s">
        <v>3903</v>
      </c>
      <c r="M2002" s="14" t="s">
        <v>3904</v>
      </c>
      <c r="N2002" t="s">
        <v>81</v>
      </c>
      <c r="O2002" t="s">
        <v>26</v>
      </c>
      <c r="P2002" t="s">
        <v>91</v>
      </c>
      <c r="Q2002" t="s">
        <v>83</v>
      </c>
      <c r="R2002" s="5">
        <v>77070</v>
      </c>
      <c r="S2002" t="s">
        <v>84</v>
      </c>
      <c r="T2002" t="s">
        <v>980</v>
      </c>
      <c r="U2002" t="s">
        <v>31</v>
      </c>
      <c r="V2002" t="s">
        <v>32</v>
      </c>
      <c r="W2002" t="s">
        <v>981</v>
      </c>
      <c r="X2002" s="9">
        <v>1227.9983999999999</v>
      </c>
      <c r="Y2002">
        <v>6</v>
      </c>
      <c r="Z2002" s="12">
        <v>0.32</v>
      </c>
      <c r="AA2002" s="9">
        <v>-36.117600000000003</v>
      </c>
      <c r="AB2002" t="str">
        <f>IF(AND(SalesData[[#This Row],[Profit]]=0,SalesData[[#This Row],[Sales]]&gt;0),"Zero-Profit Order","OK")</f>
        <v>OK</v>
      </c>
      <c r="AC2002" s="9">
        <f>IFERROR(SalesData[[#This Row],[Profit]]/SalesData[[#This Row],[Sales]],0)</f>
        <v>-2.9411764705882356E-2</v>
      </c>
      <c r="AE2002"/>
    </row>
    <row r="2003" spans="1:31" x14ac:dyDescent="0.25">
      <c r="A2003">
        <v>820</v>
      </c>
      <c r="B2003" t="s">
        <v>831</v>
      </c>
      <c r="C2003" s="2">
        <v>43397</v>
      </c>
      <c r="D2003" s="13">
        <v>41677</v>
      </c>
      <c r="E2003" s="8">
        <f>IF(SalesData[[#This Row],[Ship Date]]&lt;SalesData[[#This Row],[Order Date]], SalesData[[#This Row],[Ship Date]], SalesData[[#This Row],[Order Date]])</f>
        <v>41677</v>
      </c>
      <c r="F2003" s="8">
        <f>IF(SalesData[[#This Row],[Ship Date]]&lt;SalesData[[#This Row],[Order Date]], SalesData[[#This Row],[Order Date]], SalesData[[#This Row],[Ship Date]])</f>
        <v>43397</v>
      </c>
      <c r="G2003" s="11">
        <f>SalesData[[#This Row],[Shipdate fixed]] - SalesData[[#This Row],[Orderdate fixed]]</f>
        <v>1720</v>
      </c>
      <c r="H2003" s="11">
        <f>YEAR(SalesData[[#This Row],[Orderdate fixed]])</f>
        <v>2014</v>
      </c>
      <c r="I2003" s="11" t="str">
        <f>"Q"&amp;ROUNDUP(MONTH(SalesData[[#This Row],[Orderdate fixed]])/3,0)</f>
        <v>Q1</v>
      </c>
      <c r="J2003" s="8" t="str">
        <f>TEXT(SalesData[[#This Row],[Orderdate fixed]],"mmm")</f>
        <v>Feb</v>
      </c>
      <c r="K2003" t="s">
        <v>38</v>
      </c>
      <c r="L2003" t="s">
        <v>599</v>
      </c>
      <c r="M2003" s="14" t="s">
        <v>600</v>
      </c>
      <c r="N2003" t="s">
        <v>25</v>
      </c>
      <c r="O2003" t="s">
        <v>26</v>
      </c>
      <c r="P2003" t="s">
        <v>60</v>
      </c>
      <c r="Q2003" t="s">
        <v>61</v>
      </c>
      <c r="R2003" s="5">
        <v>19140</v>
      </c>
      <c r="S2003" t="s">
        <v>62</v>
      </c>
      <c r="T2003" t="s">
        <v>832</v>
      </c>
      <c r="U2003" t="s">
        <v>31</v>
      </c>
      <c r="V2003" t="s">
        <v>35</v>
      </c>
      <c r="W2003" t="s">
        <v>833</v>
      </c>
      <c r="X2003" s="9">
        <v>1228.4649999999999</v>
      </c>
      <c r="Y2003">
        <v>5</v>
      </c>
      <c r="Z2003" s="12">
        <v>0.3</v>
      </c>
      <c r="AA2003" s="9">
        <v>0</v>
      </c>
      <c r="AB2003" t="str">
        <f>IF(AND(SalesData[[#This Row],[Profit]]=0,SalesData[[#This Row],[Sales]]&gt;0),"Zero-Profit Order","OK")</f>
        <v>Zero-Profit Order</v>
      </c>
      <c r="AC2003" s="9">
        <f>IFERROR(SalesData[[#This Row],[Profit]]/SalesData[[#This Row],[Sales]],0)</f>
        <v>0</v>
      </c>
      <c r="AE2003"/>
    </row>
    <row r="2004" spans="1:31" x14ac:dyDescent="0.25">
      <c r="A2004">
        <v>881</v>
      </c>
      <c r="B2004" t="s">
        <v>866</v>
      </c>
      <c r="C2004" s="2">
        <v>42840</v>
      </c>
      <c r="D2004" s="13">
        <v>42778</v>
      </c>
      <c r="E2004" s="8">
        <f>IF(SalesData[[#This Row],[Ship Date]]&lt;SalesData[[#This Row],[Order Date]], SalesData[[#This Row],[Ship Date]], SalesData[[#This Row],[Order Date]])</f>
        <v>42778</v>
      </c>
      <c r="F2004" s="8">
        <f>IF(SalesData[[#This Row],[Ship Date]]&lt;SalesData[[#This Row],[Order Date]], SalesData[[#This Row],[Order Date]], SalesData[[#This Row],[Ship Date]])</f>
        <v>42840</v>
      </c>
      <c r="G2004" s="11">
        <f>SalesData[[#This Row],[Shipdate fixed]] - SalesData[[#This Row],[Orderdate fixed]]</f>
        <v>62</v>
      </c>
      <c r="H2004" s="11">
        <f>YEAR(SalesData[[#This Row],[Orderdate fixed]])</f>
        <v>2017</v>
      </c>
      <c r="I2004" s="11" t="str">
        <f>"Q"&amp;ROUNDUP(MONTH(SalesData[[#This Row],[Orderdate fixed]])/3,0)</f>
        <v>Q1</v>
      </c>
      <c r="J2004" s="8" t="str">
        <f>TEXT(SalesData[[#This Row],[Orderdate fixed]],"mmm")</f>
        <v>Feb</v>
      </c>
      <c r="K2004" t="s">
        <v>22</v>
      </c>
      <c r="L2004" t="s">
        <v>867</v>
      </c>
      <c r="M2004" s="14" t="s">
        <v>868</v>
      </c>
      <c r="N2004" t="s">
        <v>90</v>
      </c>
      <c r="O2004" t="s">
        <v>26</v>
      </c>
      <c r="P2004" t="s">
        <v>158</v>
      </c>
      <c r="Q2004" t="s">
        <v>109</v>
      </c>
      <c r="R2004" s="5">
        <v>10024</v>
      </c>
      <c r="S2004" t="s">
        <v>62</v>
      </c>
      <c r="T2004" t="s">
        <v>230</v>
      </c>
      <c r="U2004" t="s">
        <v>31</v>
      </c>
      <c r="V2004" t="s">
        <v>35</v>
      </c>
      <c r="W2004" t="s">
        <v>231</v>
      </c>
      <c r="X2004" s="9">
        <v>1242.9000000000001</v>
      </c>
      <c r="Y2004">
        <v>5</v>
      </c>
      <c r="Z2004" s="12">
        <v>0.1</v>
      </c>
      <c r="AA2004" s="9">
        <v>262.39</v>
      </c>
      <c r="AB2004" t="str">
        <f>IF(AND(SalesData[[#This Row],[Profit]]=0,SalesData[[#This Row],[Sales]]&gt;0),"Zero-Profit Order","OK")</f>
        <v>OK</v>
      </c>
      <c r="AC2004" s="9">
        <f>IFERROR(SalesData[[#This Row],[Profit]]/SalesData[[#This Row],[Sales]],0)</f>
        <v>0.21111111111111108</v>
      </c>
      <c r="AE2004"/>
    </row>
    <row r="2005" spans="1:31" x14ac:dyDescent="0.25">
      <c r="A2005">
        <v>2014</v>
      </c>
      <c r="B2005" t="s">
        <v>1619</v>
      </c>
      <c r="C2005" s="2">
        <v>43660</v>
      </c>
      <c r="D2005" s="13">
        <v>42636</v>
      </c>
      <c r="E2005" s="8">
        <f>IF(SalesData[[#This Row],[Ship Date]]&lt;SalesData[[#This Row],[Order Date]], SalesData[[#This Row],[Ship Date]], SalesData[[#This Row],[Order Date]])</f>
        <v>42636</v>
      </c>
      <c r="F2005" s="8">
        <f>IF(SalesData[[#This Row],[Ship Date]]&lt;SalesData[[#This Row],[Order Date]], SalesData[[#This Row],[Order Date]], SalesData[[#This Row],[Ship Date]])</f>
        <v>43660</v>
      </c>
      <c r="G2005" s="11">
        <f>SalesData[[#This Row],[Shipdate fixed]] - SalesData[[#This Row],[Orderdate fixed]]</f>
        <v>1024</v>
      </c>
      <c r="H2005" s="11">
        <f>YEAR(SalesData[[#This Row],[Orderdate fixed]])</f>
        <v>2016</v>
      </c>
      <c r="I2005" s="11" t="str">
        <f>"Q"&amp;ROUNDUP(MONTH(SalesData[[#This Row],[Orderdate fixed]])/3,0)</f>
        <v>Q3</v>
      </c>
      <c r="J2005" s="8" t="str">
        <f>TEXT(SalesData[[#This Row],[Orderdate fixed]],"mmm")</f>
        <v>Sep</v>
      </c>
      <c r="K2005" t="s">
        <v>38</v>
      </c>
      <c r="L2005" t="s">
        <v>1620</v>
      </c>
      <c r="M2005" s="14" t="s">
        <v>1621</v>
      </c>
      <c r="N2005" t="s">
        <v>25</v>
      </c>
      <c r="O2005" t="s">
        <v>26</v>
      </c>
      <c r="P2005" t="s">
        <v>933</v>
      </c>
      <c r="Q2005" t="s">
        <v>1257</v>
      </c>
      <c r="R2005" s="5">
        <v>36830</v>
      </c>
      <c r="S2005" t="s">
        <v>29</v>
      </c>
      <c r="T2005" t="s">
        <v>1467</v>
      </c>
      <c r="U2005" t="s">
        <v>31</v>
      </c>
      <c r="V2005" t="s">
        <v>35</v>
      </c>
      <c r="W2005" t="s">
        <v>1468</v>
      </c>
      <c r="X2005" s="9">
        <v>350.98</v>
      </c>
      <c r="Y2005">
        <v>1</v>
      </c>
      <c r="Z2005" s="12">
        <v>0</v>
      </c>
      <c r="AA2005" s="9">
        <v>84.235200000000006</v>
      </c>
      <c r="AB2005" t="str">
        <f>IF(AND(SalesData[[#This Row],[Profit]]=0,SalesData[[#This Row],[Sales]]&gt;0),"Zero-Profit Order","OK")</f>
        <v>OK</v>
      </c>
      <c r="AC2005" s="9">
        <f>IFERROR(SalesData[[#This Row],[Profit]]/SalesData[[#This Row],[Sales]],0)</f>
        <v>0.24</v>
      </c>
      <c r="AE2005"/>
    </row>
    <row r="2006" spans="1:31" x14ac:dyDescent="0.25">
      <c r="A2006">
        <v>9041</v>
      </c>
      <c r="B2006" t="s">
        <v>4160</v>
      </c>
      <c r="C2006" s="2">
        <v>43666</v>
      </c>
      <c r="D2006" s="13">
        <v>41906</v>
      </c>
      <c r="E2006" s="8">
        <f>IF(SalesData[[#This Row],[Ship Date]]&lt;SalesData[[#This Row],[Order Date]], SalesData[[#This Row],[Ship Date]], SalesData[[#This Row],[Order Date]])</f>
        <v>41906</v>
      </c>
      <c r="F2006" s="8">
        <f>IF(SalesData[[#This Row],[Ship Date]]&lt;SalesData[[#This Row],[Order Date]], SalesData[[#This Row],[Order Date]], SalesData[[#This Row],[Ship Date]])</f>
        <v>43666</v>
      </c>
      <c r="G2006" s="11">
        <f>SalesData[[#This Row],[Shipdate fixed]] - SalesData[[#This Row],[Orderdate fixed]]</f>
        <v>1760</v>
      </c>
      <c r="H2006" s="11">
        <f>YEAR(SalesData[[#This Row],[Orderdate fixed]])</f>
        <v>2014</v>
      </c>
      <c r="I2006" s="11" t="str">
        <f>"Q"&amp;ROUNDUP(MONTH(SalesData[[#This Row],[Orderdate fixed]])/3,0)</f>
        <v>Q3</v>
      </c>
      <c r="J2006" s="8" t="str">
        <f>TEXT(SalesData[[#This Row],[Orderdate fixed]],"mmm")</f>
        <v>Sep</v>
      </c>
      <c r="K2006" t="s">
        <v>38</v>
      </c>
      <c r="L2006" t="s">
        <v>4161</v>
      </c>
      <c r="M2006" s="14" t="s">
        <v>4162</v>
      </c>
      <c r="N2006" t="s">
        <v>81</v>
      </c>
      <c r="O2006" t="s">
        <v>26</v>
      </c>
      <c r="P2006" t="s">
        <v>3039</v>
      </c>
      <c r="Q2006" t="s">
        <v>501</v>
      </c>
      <c r="R2006" s="5">
        <v>85224</v>
      </c>
      <c r="S2006" t="s">
        <v>51</v>
      </c>
      <c r="T2006" t="s">
        <v>1446</v>
      </c>
      <c r="U2006" t="s">
        <v>31</v>
      </c>
      <c r="V2006" t="s">
        <v>44</v>
      </c>
      <c r="W2006" t="s">
        <v>1447</v>
      </c>
      <c r="X2006" s="9">
        <v>73.915000000000006</v>
      </c>
      <c r="Y2006">
        <v>1</v>
      </c>
      <c r="Z2006" s="12">
        <v>0.5</v>
      </c>
      <c r="AA2006" s="9">
        <v>-45.827300000000001</v>
      </c>
      <c r="AB2006" t="str">
        <f>IF(AND(SalesData[[#This Row],[Profit]]=0,SalesData[[#This Row],[Sales]]&gt;0),"Zero-Profit Order","OK")</f>
        <v>OK</v>
      </c>
      <c r="AC2006" s="9">
        <f>IFERROR(SalesData[[#This Row],[Profit]]/SalesData[[#This Row],[Sales]],0)</f>
        <v>-0.62</v>
      </c>
      <c r="AE2006"/>
    </row>
    <row r="2007" spans="1:31" x14ac:dyDescent="0.25">
      <c r="A2007">
        <v>8232</v>
      </c>
      <c r="B2007" t="s">
        <v>3958</v>
      </c>
      <c r="C2007" s="2">
        <v>43407</v>
      </c>
      <c r="D2007" s="13">
        <v>42407</v>
      </c>
      <c r="E2007" s="8">
        <f>IF(SalesData[[#This Row],[Ship Date]]&lt;SalesData[[#This Row],[Order Date]], SalesData[[#This Row],[Ship Date]], SalesData[[#This Row],[Order Date]])</f>
        <v>42407</v>
      </c>
      <c r="F2007" s="8">
        <f>IF(SalesData[[#This Row],[Ship Date]]&lt;SalesData[[#This Row],[Order Date]], SalesData[[#This Row],[Order Date]], SalesData[[#This Row],[Ship Date]])</f>
        <v>43407</v>
      </c>
      <c r="G2007" s="11">
        <f>SalesData[[#This Row],[Shipdate fixed]] - SalesData[[#This Row],[Orderdate fixed]]</f>
        <v>1000</v>
      </c>
      <c r="H2007" s="11">
        <f>YEAR(SalesData[[#This Row],[Orderdate fixed]])</f>
        <v>2016</v>
      </c>
      <c r="I2007" s="11" t="str">
        <f>"Q"&amp;ROUNDUP(MONTH(SalesData[[#This Row],[Orderdate fixed]])/3,0)</f>
        <v>Q1</v>
      </c>
      <c r="J2007" s="8" t="str">
        <f>TEXT(SalesData[[#This Row],[Orderdate fixed]],"mmm")</f>
        <v>Feb</v>
      </c>
      <c r="K2007" t="s">
        <v>22</v>
      </c>
      <c r="L2007" t="s">
        <v>193</v>
      </c>
      <c r="M2007" s="14" t="s">
        <v>194</v>
      </c>
      <c r="N2007" t="s">
        <v>25</v>
      </c>
      <c r="O2007" t="s">
        <v>26</v>
      </c>
      <c r="P2007" t="s">
        <v>2795</v>
      </c>
      <c r="Q2007" t="s">
        <v>648</v>
      </c>
      <c r="R2007" s="5">
        <v>30328</v>
      </c>
      <c r="S2007" t="s">
        <v>29</v>
      </c>
      <c r="T2007" t="s">
        <v>260</v>
      </c>
      <c r="U2007" t="s">
        <v>31</v>
      </c>
      <c r="V2007" t="s">
        <v>32</v>
      </c>
      <c r="W2007" t="s">
        <v>261</v>
      </c>
      <c r="X2007" s="9">
        <v>1266.8599999999999</v>
      </c>
      <c r="Y2007">
        <v>7</v>
      </c>
      <c r="Z2007" s="12">
        <v>0</v>
      </c>
      <c r="AA2007" s="9">
        <v>291.37779999999998</v>
      </c>
      <c r="AB2007" t="str">
        <f>IF(AND(SalesData[[#This Row],[Profit]]=0,SalesData[[#This Row],[Sales]]&gt;0),"Zero-Profit Order","OK")</f>
        <v>OK</v>
      </c>
      <c r="AC2007" s="9">
        <f>IFERROR(SalesData[[#This Row],[Profit]]/SalesData[[#This Row],[Sales]],0)</f>
        <v>0.23</v>
      </c>
      <c r="AE2007"/>
    </row>
    <row r="2008" spans="1:31" x14ac:dyDescent="0.25">
      <c r="A2008">
        <v>1022</v>
      </c>
      <c r="B2008" t="s">
        <v>960</v>
      </c>
      <c r="C2008" s="2">
        <v>43218</v>
      </c>
      <c r="D2008" s="13">
        <v>42068</v>
      </c>
      <c r="E2008" s="8">
        <f>IF(SalesData[[#This Row],[Ship Date]]&lt;SalesData[[#This Row],[Order Date]], SalesData[[#This Row],[Ship Date]], SalesData[[#This Row],[Order Date]])</f>
        <v>42068</v>
      </c>
      <c r="F2008" s="8">
        <f>IF(SalesData[[#This Row],[Ship Date]]&lt;SalesData[[#This Row],[Order Date]], SalesData[[#This Row],[Order Date]], SalesData[[#This Row],[Ship Date]])</f>
        <v>43218</v>
      </c>
      <c r="G2008" s="11">
        <f>SalesData[[#This Row],[Shipdate fixed]] - SalesData[[#This Row],[Orderdate fixed]]</f>
        <v>1150</v>
      </c>
      <c r="H2008" s="11">
        <f>YEAR(SalesData[[#This Row],[Orderdate fixed]])</f>
        <v>2015</v>
      </c>
      <c r="I2008" s="11" t="str">
        <f>"Q"&amp;ROUNDUP(MONTH(SalesData[[#This Row],[Orderdate fixed]])/3,0)</f>
        <v>Q1</v>
      </c>
      <c r="J2008" s="8" t="str">
        <f>TEXT(SalesData[[#This Row],[Orderdate fixed]],"mmm")</f>
        <v>Mar</v>
      </c>
      <c r="K2008" t="s">
        <v>38</v>
      </c>
      <c r="L2008" t="s">
        <v>854</v>
      </c>
      <c r="M2008" s="14" t="s">
        <v>855</v>
      </c>
      <c r="N2008" t="s">
        <v>25</v>
      </c>
      <c r="O2008" t="s">
        <v>26</v>
      </c>
      <c r="P2008" t="s">
        <v>177</v>
      </c>
      <c r="Q2008" t="s">
        <v>961</v>
      </c>
      <c r="R2008" s="5">
        <v>20016</v>
      </c>
      <c r="S2008" t="s">
        <v>62</v>
      </c>
      <c r="T2008" t="s">
        <v>962</v>
      </c>
      <c r="U2008" t="s">
        <v>31</v>
      </c>
      <c r="V2008" t="s">
        <v>35</v>
      </c>
      <c r="W2008" t="s">
        <v>963</v>
      </c>
      <c r="X2008" s="9">
        <v>1267.53</v>
      </c>
      <c r="Y2008">
        <v>3</v>
      </c>
      <c r="Z2008" s="12">
        <v>0</v>
      </c>
      <c r="AA2008" s="9">
        <v>316.88249999999999</v>
      </c>
      <c r="AB2008" t="str">
        <f>IF(AND(SalesData[[#This Row],[Profit]]=0,SalesData[[#This Row],[Sales]]&gt;0),"Zero-Profit Order","OK")</f>
        <v>OK</v>
      </c>
      <c r="AC2008" s="9">
        <f>IFERROR(SalesData[[#This Row],[Profit]]/SalesData[[#This Row],[Sales]],0)</f>
        <v>0.25</v>
      </c>
      <c r="AE2008"/>
    </row>
    <row r="2009" spans="1:31" x14ac:dyDescent="0.25">
      <c r="A2009">
        <v>5237</v>
      </c>
      <c r="B2009" t="s">
        <v>3075</v>
      </c>
      <c r="C2009" s="2">
        <v>43677</v>
      </c>
      <c r="D2009" s="13">
        <v>41906</v>
      </c>
      <c r="E2009" s="8">
        <f>IF(SalesData[[#This Row],[Ship Date]]&lt;SalesData[[#This Row],[Order Date]], SalesData[[#This Row],[Ship Date]], SalesData[[#This Row],[Order Date]])</f>
        <v>41906</v>
      </c>
      <c r="F2009" s="8">
        <f>IF(SalesData[[#This Row],[Ship Date]]&lt;SalesData[[#This Row],[Order Date]], SalesData[[#This Row],[Order Date]], SalesData[[#This Row],[Ship Date]])</f>
        <v>43677</v>
      </c>
      <c r="G2009" s="11">
        <f>SalesData[[#This Row],[Shipdate fixed]] - SalesData[[#This Row],[Orderdate fixed]]</f>
        <v>1771</v>
      </c>
      <c r="H2009" s="11">
        <f>YEAR(SalesData[[#This Row],[Orderdate fixed]])</f>
        <v>2014</v>
      </c>
      <c r="I2009" s="11" t="str">
        <f>"Q"&amp;ROUNDUP(MONTH(SalesData[[#This Row],[Orderdate fixed]])/3,0)</f>
        <v>Q3</v>
      </c>
      <c r="J2009" s="8" t="str">
        <f>TEXT(SalesData[[#This Row],[Orderdate fixed]],"mmm")</f>
        <v>Sep</v>
      </c>
      <c r="K2009" t="s">
        <v>38</v>
      </c>
      <c r="L2009" t="s">
        <v>2623</v>
      </c>
      <c r="M2009" s="14" t="s">
        <v>2624</v>
      </c>
      <c r="N2009" t="s">
        <v>25</v>
      </c>
      <c r="O2009" t="s">
        <v>26</v>
      </c>
      <c r="P2009" t="s">
        <v>144</v>
      </c>
      <c r="Q2009" t="s">
        <v>1070</v>
      </c>
      <c r="R2009" s="5">
        <v>21044</v>
      </c>
      <c r="S2009" t="s">
        <v>62</v>
      </c>
      <c r="T2009" t="s">
        <v>1066</v>
      </c>
      <c r="U2009" t="s">
        <v>31</v>
      </c>
      <c r="V2009" t="s">
        <v>53</v>
      </c>
      <c r="W2009" t="s">
        <v>1067</v>
      </c>
      <c r="X2009" s="9">
        <v>164.22</v>
      </c>
      <c r="Y2009">
        <v>3</v>
      </c>
      <c r="Z2009" s="12">
        <v>0</v>
      </c>
      <c r="AA2009" s="9">
        <v>50.908200000000001</v>
      </c>
      <c r="AB2009" t="str">
        <f>IF(AND(SalesData[[#This Row],[Profit]]=0,SalesData[[#This Row],[Sales]]&gt;0),"Zero-Profit Order","OK")</f>
        <v>OK</v>
      </c>
      <c r="AC2009" s="9">
        <f>IFERROR(SalesData[[#This Row],[Profit]]/SalesData[[#This Row],[Sales]],0)</f>
        <v>0.31</v>
      </c>
      <c r="AE2009"/>
    </row>
    <row r="2010" spans="1:31" x14ac:dyDescent="0.25">
      <c r="A2010">
        <v>5238</v>
      </c>
      <c r="B2010" t="s">
        <v>3075</v>
      </c>
      <c r="C2010" s="2">
        <v>43678</v>
      </c>
      <c r="D2010" s="13">
        <v>41906</v>
      </c>
      <c r="E2010" s="8">
        <f>IF(SalesData[[#This Row],[Ship Date]]&lt;SalesData[[#This Row],[Order Date]], SalesData[[#This Row],[Ship Date]], SalesData[[#This Row],[Order Date]])</f>
        <v>41906</v>
      </c>
      <c r="F2010" s="8">
        <f>IF(SalesData[[#This Row],[Ship Date]]&lt;SalesData[[#This Row],[Order Date]], SalesData[[#This Row],[Order Date]], SalesData[[#This Row],[Ship Date]])</f>
        <v>43678</v>
      </c>
      <c r="G2010" s="11">
        <f>SalesData[[#This Row],[Shipdate fixed]] - SalesData[[#This Row],[Orderdate fixed]]</f>
        <v>1772</v>
      </c>
      <c r="H2010" s="11">
        <f>YEAR(SalesData[[#This Row],[Orderdate fixed]])</f>
        <v>2014</v>
      </c>
      <c r="I2010" s="11" t="str">
        <f>"Q"&amp;ROUNDUP(MONTH(SalesData[[#This Row],[Orderdate fixed]])/3,0)</f>
        <v>Q3</v>
      </c>
      <c r="J2010" s="8" t="str">
        <f>TEXT(SalesData[[#This Row],[Orderdate fixed]],"mmm")</f>
        <v>Sep</v>
      </c>
      <c r="K2010" t="s">
        <v>38</v>
      </c>
      <c r="L2010" t="s">
        <v>2623</v>
      </c>
      <c r="M2010" s="14" t="s">
        <v>2624</v>
      </c>
      <c r="N2010" t="s">
        <v>25</v>
      </c>
      <c r="O2010" t="s">
        <v>26</v>
      </c>
      <c r="P2010" t="s">
        <v>144</v>
      </c>
      <c r="Q2010" t="s">
        <v>1070</v>
      </c>
      <c r="R2010" s="5">
        <v>21044</v>
      </c>
      <c r="S2010" t="s">
        <v>62</v>
      </c>
      <c r="T2010" t="s">
        <v>523</v>
      </c>
      <c r="U2010" t="s">
        <v>31</v>
      </c>
      <c r="V2010" t="s">
        <v>32</v>
      </c>
      <c r="W2010" t="s">
        <v>524</v>
      </c>
      <c r="X2010" s="9">
        <v>362.94</v>
      </c>
      <c r="Y2010">
        <v>3</v>
      </c>
      <c r="Z2010" s="12">
        <v>0</v>
      </c>
      <c r="AA2010" s="9">
        <v>36.293999999999997</v>
      </c>
      <c r="AB2010" t="str">
        <f>IF(AND(SalesData[[#This Row],[Profit]]=0,SalesData[[#This Row],[Sales]]&gt;0),"Zero-Profit Order","OK")</f>
        <v>OK</v>
      </c>
      <c r="AC2010" s="9">
        <f>IFERROR(SalesData[[#This Row],[Profit]]/SalesData[[#This Row],[Sales]],0)</f>
        <v>9.9999999999999992E-2</v>
      </c>
      <c r="AE2010"/>
    </row>
    <row r="2011" spans="1:31" x14ac:dyDescent="0.25">
      <c r="A2011">
        <v>4454</v>
      </c>
      <c r="B2011" t="s">
        <v>2803</v>
      </c>
      <c r="C2011" s="2">
        <v>42059</v>
      </c>
      <c r="D2011" s="13">
        <v>42528</v>
      </c>
      <c r="E2011" s="8">
        <f>IF(SalesData[[#This Row],[Ship Date]]&lt;SalesData[[#This Row],[Order Date]], SalesData[[#This Row],[Ship Date]], SalesData[[#This Row],[Order Date]])</f>
        <v>42059</v>
      </c>
      <c r="F2011" s="8">
        <f>IF(SalesData[[#This Row],[Ship Date]]&lt;SalesData[[#This Row],[Order Date]], SalesData[[#This Row],[Order Date]], SalesData[[#This Row],[Ship Date]])</f>
        <v>42528</v>
      </c>
      <c r="G2011" s="11">
        <f>SalesData[[#This Row],[Shipdate fixed]] - SalesData[[#This Row],[Orderdate fixed]]</f>
        <v>469</v>
      </c>
      <c r="H2011" s="11">
        <f>YEAR(SalesData[[#This Row],[Orderdate fixed]])</f>
        <v>2015</v>
      </c>
      <c r="I2011" s="11" t="str">
        <f>"Q"&amp;ROUNDUP(MONTH(SalesData[[#This Row],[Orderdate fixed]])/3,0)</f>
        <v>Q1</v>
      </c>
      <c r="J2011" s="8" t="str">
        <f>TEXT(SalesData[[#This Row],[Orderdate fixed]],"mmm")</f>
        <v>Feb</v>
      </c>
      <c r="K2011" t="s">
        <v>78</v>
      </c>
      <c r="L2011" t="s">
        <v>2674</v>
      </c>
      <c r="M2011" s="14" t="s">
        <v>2675</v>
      </c>
      <c r="N2011" t="s">
        <v>25</v>
      </c>
      <c r="O2011" t="s">
        <v>26</v>
      </c>
      <c r="P2011" t="s">
        <v>310</v>
      </c>
      <c r="Q2011" t="s">
        <v>50</v>
      </c>
      <c r="R2011" s="5">
        <v>94109</v>
      </c>
      <c r="S2011" t="s">
        <v>51</v>
      </c>
      <c r="T2011" t="s">
        <v>980</v>
      </c>
      <c r="U2011" t="s">
        <v>31</v>
      </c>
      <c r="V2011" t="s">
        <v>32</v>
      </c>
      <c r="W2011" t="s">
        <v>981</v>
      </c>
      <c r="X2011" s="9">
        <v>1279.165</v>
      </c>
      <c r="Y2011">
        <v>5</v>
      </c>
      <c r="Z2011" s="12">
        <v>0.15</v>
      </c>
      <c r="AA2011" s="9">
        <v>225.73500000000001</v>
      </c>
      <c r="AB2011" t="str">
        <f>IF(AND(SalesData[[#This Row],[Profit]]=0,SalesData[[#This Row],[Sales]]&gt;0),"Zero-Profit Order","OK")</f>
        <v>OK</v>
      </c>
      <c r="AC2011" s="9">
        <f>IFERROR(SalesData[[#This Row],[Profit]]/SalesData[[#This Row],[Sales]],0)</f>
        <v>0.17647058823529413</v>
      </c>
      <c r="AE2011"/>
    </row>
    <row r="2012" spans="1:31" x14ac:dyDescent="0.25">
      <c r="A2012">
        <v>1954</v>
      </c>
      <c r="B2012" t="s">
        <v>1593</v>
      </c>
      <c r="C2012" s="2">
        <v>42255</v>
      </c>
      <c r="D2012" s="13">
        <v>42895</v>
      </c>
      <c r="E2012" s="8">
        <f>IF(SalesData[[#This Row],[Ship Date]]&lt;SalesData[[#This Row],[Order Date]], SalesData[[#This Row],[Ship Date]], SalesData[[#This Row],[Order Date]])</f>
        <v>42255</v>
      </c>
      <c r="F2012" s="8">
        <f>IF(SalesData[[#This Row],[Ship Date]]&lt;SalesData[[#This Row],[Order Date]], SalesData[[#This Row],[Order Date]], SalesData[[#This Row],[Ship Date]])</f>
        <v>42895</v>
      </c>
      <c r="G2012" s="11">
        <f>SalesData[[#This Row],[Shipdate fixed]] - SalesData[[#This Row],[Orderdate fixed]]</f>
        <v>640</v>
      </c>
      <c r="H2012" s="11">
        <f>YEAR(SalesData[[#This Row],[Orderdate fixed]])</f>
        <v>2015</v>
      </c>
      <c r="I2012" s="11" t="str">
        <f>"Q"&amp;ROUNDUP(MONTH(SalesData[[#This Row],[Orderdate fixed]])/3,0)</f>
        <v>Q3</v>
      </c>
      <c r="J2012" s="8" t="str">
        <f>TEXT(SalesData[[#This Row],[Orderdate fixed]],"mmm")</f>
        <v>Sep</v>
      </c>
      <c r="K2012" t="s">
        <v>38</v>
      </c>
      <c r="L2012" t="s">
        <v>1594</v>
      </c>
      <c r="M2012" s="14" t="s">
        <v>1595</v>
      </c>
      <c r="N2012" t="s">
        <v>81</v>
      </c>
      <c r="O2012" t="s">
        <v>26</v>
      </c>
      <c r="P2012" t="s">
        <v>158</v>
      </c>
      <c r="Q2012" t="s">
        <v>109</v>
      </c>
      <c r="R2012" s="5">
        <v>10009</v>
      </c>
      <c r="S2012" t="s">
        <v>62</v>
      </c>
      <c r="T2012" t="s">
        <v>556</v>
      </c>
      <c r="U2012" t="s">
        <v>31</v>
      </c>
      <c r="V2012" t="s">
        <v>35</v>
      </c>
      <c r="W2012" t="s">
        <v>557</v>
      </c>
      <c r="X2012" s="9">
        <v>1282.4100000000001</v>
      </c>
      <c r="Y2012">
        <v>5</v>
      </c>
      <c r="Z2012" s="12">
        <v>0.1</v>
      </c>
      <c r="AA2012" s="9">
        <v>213.73500000000001</v>
      </c>
      <c r="AB2012" t="str">
        <f>IF(AND(SalesData[[#This Row],[Profit]]=0,SalesData[[#This Row],[Sales]]&gt;0),"Zero-Profit Order","OK")</f>
        <v>OK</v>
      </c>
      <c r="AC2012" s="9">
        <f>IFERROR(SalesData[[#This Row],[Profit]]/SalesData[[#This Row],[Sales]],0)</f>
        <v>0.16666666666666666</v>
      </c>
      <c r="AE2012"/>
    </row>
    <row r="2013" spans="1:31" x14ac:dyDescent="0.25">
      <c r="A2013">
        <v>1419</v>
      </c>
      <c r="B2013" t="s">
        <v>1251</v>
      </c>
      <c r="C2013" s="2">
        <v>43690</v>
      </c>
      <c r="D2013" s="13">
        <v>42271</v>
      </c>
      <c r="E2013" s="8">
        <f>IF(SalesData[[#This Row],[Ship Date]]&lt;SalesData[[#This Row],[Order Date]], SalesData[[#This Row],[Ship Date]], SalesData[[#This Row],[Order Date]])</f>
        <v>42271</v>
      </c>
      <c r="F2013" s="8">
        <f>IF(SalesData[[#This Row],[Ship Date]]&lt;SalesData[[#This Row],[Order Date]], SalesData[[#This Row],[Order Date]], SalesData[[#This Row],[Ship Date]])</f>
        <v>43690</v>
      </c>
      <c r="G2013" s="11">
        <f>SalesData[[#This Row],[Shipdate fixed]] - SalesData[[#This Row],[Orderdate fixed]]</f>
        <v>1419</v>
      </c>
      <c r="H2013" s="11">
        <f>YEAR(SalesData[[#This Row],[Orderdate fixed]])</f>
        <v>2015</v>
      </c>
      <c r="I2013" s="11" t="str">
        <f>"Q"&amp;ROUNDUP(MONTH(SalesData[[#This Row],[Orderdate fixed]])/3,0)</f>
        <v>Q3</v>
      </c>
      <c r="J2013" s="8" t="str">
        <f>TEXT(SalesData[[#This Row],[Orderdate fixed]],"mmm")</f>
        <v>Sep</v>
      </c>
      <c r="K2013" t="s">
        <v>78</v>
      </c>
      <c r="L2013" t="s">
        <v>1252</v>
      </c>
      <c r="M2013" s="14" t="s">
        <v>1253</v>
      </c>
      <c r="N2013" t="s">
        <v>81</v>
      </c>
      <c r="O2013" t="s">
        <v>26</v>
      </c>
      <c r="P2013" t="s">
        <v>91</v>
      </c>
      <c r="Q2013" t="s">
        <v>83</v>
      </c>
      <c r="R2013" s="5">
        <v>77041</v>
      </c>
      <c r="S2013" t="s">
        <v>84</v>
      </c>
      <c r="T2013" t="s">
        <v>101</v>
      </c>
      <c r="U2013" t="s">
        <v>31</v>
      </c>
      <c r="V2013" t="s">
        <v>53</v>
      </c>
      <c r="W2013" t="s">
        <v>102</v>
      </c>
      <c r="X2013" s="9">
        <v>4.9279999999999999</v>
      </c>
      <c r="Y2013">
        <v>4</v>
      </c>
      <c r="Z2013" s="12">
        <v>0.6</v>
      </c>
      <c r="AA2013" s="9">
        <v>-1.4783999999999999</v>
      </c>
      <c r="AB2013" t="str">
        <f>IF(AND(SalesData[[#This Row],[Profit]]=0,SalesData[[#This Row],[Sales]]&gt;0),"Zero-Profit Order","OK")</f>
        <v>OK</v>
      </c>
      <c r="AC2013" s="9">
        <f>IFERROR(SalesData[[#This Row],[Profit]]/SalesData[[#This Row],[Sales]],0)</f>
        <v>-0.3</v>
      </c>
      <c r="AE2013"/>
    </row>
    <row r="2014" spans="1:31" x14ac:dyDescent="0.25">
      <c r="A2014">
        <v>1303</v>
      </c>
      <c r="B2014" t="s">
        <v>1153</v>
      </c>
      <c r="C2014" s="2">
        <v>43668</v>
      </c>
      <c r="D2014" s="13">
        <v>42271</v>
      </c>
      <c r="E2014" s="8">
        <f>IF(SalesData[[#This Row],[Ship Date]]&lt;SalesData[[#This Row],[Order Date]], SalesData[[#This Row],[Ship Date]], SalesData[[#This Row],[Order Date]])</f>
        <v>42271</v>
      </c>
      <c r="F2014" s="8">
        <f>IF(SalesData[[#This Row],[Ship Date]]&lt;SalesData[[#This Row],[Order Date]], SalesData[[#This Row],[Order Date]], SalesData[[#This Row],[Ship Date]])</f>
        <v>43668</v>
      </c>
      <c r="G2014" s="11">
        <f>SalesData[[#This Row],[Shipdate fixed]] - SalesData[[#This Row],[Orderdate fixed]]</f>
        <v>1397</v>
      </c>
      <c r="H2014" s="11">
        <f>YEAR(SalesData[[#This Row],[Orderdate fixed]])</f>
        <v>2015</v>
      </c>
      <c r="I2014" s="11" t="str">
        <f>"Q"&amp;ROUNDUP(MONTH(SalesData[[#This Row],[Orderdate fixed]])/3,0)</f>
        <v>Q3</v>
      </c>
      <c r="J2014" s="8" t="str">
        <f>TEXT(SalesData[[#This Row],[Orderdate fixed]],"mmm")</f>
        <v>Sep</v>
      </c>
      <c r="K2014" t="s">
        <v>22</v>
      </c>
      <c r="L2014" t="s">
        <v>1154</v>
      </c>
      <c r="M2014" s="14" t="s">
        <v>1155</v>
      </c>
      <c r="N2014" t="s">
        <v>90</v>
      </c>
      <c r="O2014" t="s">
        <v>26</v>
      </c>
      <c r="P2014" t="s">
        <v>670</v>
      </c>
      <c r="Q2014" t="s">
        <v>697</v>
      </c>
      <c r="R2014" s="5">
        <v>22204</v>
      </c>
      <c r="S2014" t="s">
        <v>29</v>
      </c>
      <c r="T2014" t="s">
        <v>1156</v>
      </c>
      <c r="U2014" t="s">
        <v>31</v>
      </c>
      <c r="V2014" t="s">
        <v>32</v>
      </c>
      <c r="W2014" t="s">
        <v>1157</v>
      </c>
      <c r="X2014" s="9">
        <v>61.96</v>
      </c>
      <c r="Y2014">
        <v>2</v>
      </c>
      <c r="Z2014" s="12">
        <v>0</v>
      </c>
      <c r="AA2014" s="9">
        <v>4.3372000000000002</v>
      </c>
      <c r="AB2014" t="str">
        <f>IF(AND(SalesData[[#This Row],[Profit]]=0,SalesData[[#This Row],[Sales]]&gt;0),"Zero-Profit Order","OK")</f>
        <v>OK</v>
      </c>
      <c r="AC2014" s="9">
        <f>IFERROR(SalesData[[#This Row],[Profit]]/SalesData[[#This Row],[Sales]],0)</f>
        <v>7.0000000000000007E-2</v>
      </c>
      <c r="AE2014"/>
    </row>
    <row r="2015" spans="1:31" x14ac:dyDescent="0.25">
      <c r="A2015">
        <v>5397</v>
      </c>
      <c r="B2015" t="s">
        <v>3127</v>
      </c>
      <c r="C2015" s="2">
        <v>43716</v>
      </c>
      <c r="D2015" s="13">
        <v>42637</v>
      </c>
      <c r="E2015" s="8">
        <f>IF(SalesData[[#This Row],[Ship Date]]&lt;SalesData[[#This Row],[Order Date]], SalesData[[#This Row],[Ship Date]], SalesData[[#This Row],[Order Date]])</f>
        <v>42637</v>
      </c>
      <c r="F2015" s="8">
        <f>IF(SalesData[[#This Row],[Ship Date]]&lt;SalesData[[#This Row],[Order Date]], SalesData[[#This Row],[Order Date]], SalesData[[#This Row],[Ship Date]])</f>
        <v>43716</v>
      </c>
      <c r="G2015" s="11">
        <f>SalesData[[#This Row],[Shipdate fixed]] - SalesData[[#This Row],[Orderdate fixed]]</f>
        <v>1079</v>
      </c>
      <c r="H2015" s="11">
        <f>YEAR(SalesData[[#This Row],[Orderdate fixed]])</f>
        <v>2016</v>
      </c>
      <c r="I2015" s="11" t="str">
        <f>"Q"&amp;ROUNDUP(MONTH(SalesData[[#This Row],[Orderdate fixed]])/3,0)</f>
        <v>Q3</v>
      </c>
      <c r="J2015" s="8" t="str">
        <f>TEXT(SalesData[[#This Row],[Orderdate fixed]],"mmm")</f>
        <v>Sep</v>
      </c>
      <c r="K2015" t="s">
        <v>407</v>
      </c>
      <c r="L2015" t="s">
        <v>2362</v>
      </c>
      <c r="M2015" s="14" t="s">
        <v>2363</v>
      </c>
      <c r="N2015" t="s">
        <v>81</v>
      </c>
      <c r="O2015" t="s">
        <v>26</v>
      </c>
      <c r="P2015" t="s">
        <v>310</v>
      </c>
      <c r="Q2015" t="s">
        <v>50</v>
      </c>
      <c r="R2015" s="5">
        <v>94110</v>
      </c>
      <c r="S2015" t="s">
        <v>51</v>
      </c>
      <c r="T2015" t="s">
        <v>1815</v>
      </c>
      <c r="U2015" t="s">
        <v>31</v>
      </c>
      <c r="V2015" t="s">
        <v>53</v>
      </c>
      <c r="W2015" t="s">
        <v>1816</v>
      </c>
      <c r="X2015" s="9">
        <v>63.2</v>
      </c>
      <c r="Y2015">
        <v>5</v>
      </c>
      <c r="Z2015" s="12">
        <v>0</v>
      </c>
      <c r="AA2015" s="9">
        <v>23.384</v>
      </c>
      <c r="AB2015" t="str">
        <f>IF(AND(SalesData[[#This Row],[Profit]]=0,SalesData[[#This Row],[Sales]]&gt;0),"Zero-Profit Order","OK")</f>
        <v>OK</v>
      </c>
      <c r="AC2015" s="9">
        <f>IFERROR(SalesData[[#This Row],[Profit]]/SalesData[[#This Row],[Sales]],0)</f>
        <v>0.37</v>
      </c>
      <c r="AE2015"/>
    </row>
    <row r="2016" spans="1:31" x14ac:dyDescent="0.25">
      <c r="A2016">
        <v>5142</v>
      </c>
      <c r="B2016" t="s">
        <v>3032</v>
      </c>
      <c r="C2016" s="2">
        <v>41986</v>
      </c>
      <c r="D2016" s="13">
        <v>42494</v>
      </c>
      <c r="E2016" s="8">
        <f>IF(SalesData[[#This Row],[Ship Date]]&lt;SalesData[[#This Row],[Order Date]], SalesData[[#This Row],[Ship Date]], SalesData[[#This Row],[Order Date]])</f>
        <v>41986</v>
      </c>
      <c r="F2016" s="8">
        <f>IF(SalesData[[#This Row],[Ship Date]]&lt;SalesData[[#This Row],[Order Date]], SalesData[[#This Row],[Order Date]], SalesData[[#This Row],[Ship Date]])</f>
        <v>42494</v>
      </c>
      <c r="G2016" s="11">
        <f>SalesData[[#This Row],[Shipdate fixed]] - SalesData[[#This Row],[Orderdate fixed]]</f>
        <v>508</v>
      </c>
      <c r="H2016" s="11">
        <f>YEAR(SalesData[[#This Row],[Orderdate fixed]])</f>
        <v>2014</v>
      </c>
      <c r="I2016" s="11" t="str">
        <f>"Q"&amp;ROUNDUP(MONTH(SalesData[[#This Row],[Orderdate fixed]])/3,0)</f>
        <v>Q4</v>
      </c>
      <c r="J2016" s="8" t="str">
        <f>TEXT(SalesData[[#This Row],[Orderdate fixed]],"mmm")</f>
        <v>Dec</v>
      </c>
      <c r="K2016" t="s">
        <v>38</v>
      </c>
      <c r="L2016" t="s">
        <v>3033</v>
      </c>
      <c r="M2016" s="14" t="s">
        <v>3034</v>
      </c>
      <c r="N2016" t="s">
        <v>25</v>
      </c>
      <c r="O2016" t="s">
        <v>26</v>
      </c>
      <c r="P2016" t="s">
        <v>158</v>
      </c>
      <c r="Q2016" t="s">
        <v>109</v>
      </c>
      <c r="R2016" s="5">
        <v>10009</v>
      </c>
      <c r="S2016" t="s">
        <v>62</v>
      </c>
      <c r="T2016" t="s">
        <v>34</v>
      </c>
      <c r="U2016" t="s">
        <v>31</v>
      </c>
      <c r="V2016" t="s">
        <v>35</v>
      </c>
      <c r="W2016" t="s">
        <v>36</v>
      </c>
      <c r="X2016" s="9">
        <v>1317.492</v>
      </c>
      <c r="Y2016">
        <v>6</v>
      </c>
      <c r="Z2016" s="12">
        <v>0.1</v>
      </c>
      <c r="AA2016" s="9">
        <v>292.77600000000001</v>
      </c>
      <c r="AB2016" t="str">
        <f>IF(AND(SalesData[[#This Row],[Profit]]=0,SalesData[[#This Row],[Sales]]&gt;0),"Zero-Profit Order","OK")</f>
        <v>OK</v>
      </c>
      <c r="AC2016" s="9">
        <f>IFERROR(SalesData[[#This Row],[Profit]]/SalesData[[#This Row],[Sales]],0)</f>
        <v>0.22222222222222224</v>
      </c>
      <c r="AE2016"/>
    </row>
    <row r="2017" spans="1:31" x14ac:dyDescent="0.25">
      <c r="A2017">
        <v>2478</v>
      </c>
      <c r="B2017" t="s">
        <v>1901</v>
      </c>
      <c r="C2017" s="2">
        <v>42315</v>
      </c>
      <c r="D2017" s="13">
        <v>42956</v>
      </c>
      <c r="E2017" s="8">
        <f>IF(SalesData[[#This Row],[Ship Date]]&lt;SalesData[[#This Row],[Order Date]], SalesData[[#This Row],[Ship Date]], SalesData[[#This Row],[Order Date]])</f>
        <v>42315</v>
      </c>
      <c r="F2017" s="8">
        <f>IF(SalesData[[#This Row],[Ship Date]]&lt;SalesData[[#This Row],[Order Date]], SalesData[[#This Row],[Order Date]], SalesData[[#This Row],[Ship Date]])</f>
        <v>42956</v>
      </c>
      <c r="G2017" s="11">
        <f>SalesData[[#This Row],[Shipdate fixed]] - SalesData[[#This Row],[Orderdate fixed]]</f>
        <v>641</v>
      </c>
      <c r="H2017" s="11">
        <f>YEAR(SalesData[[#This Row],[Orderdate fixed]])</f>
        <v>2015</v>
      </c>
      <c r="I2017" s="11" t="str">
        <f>"Q"&amp;ROUNDUP(MONTH(SalesData[[#This Row],[Orderdate fixed]])/3,0)</f>
        <v>Q4</v>
      </c>
      <c r="J2017" s="8" t="str">
        <f>TEXT(SalesData[[#This Row],[Orderdate fixed]],"mmm")</f>
        <v>Nov</v>
      </c>
      <c r="K2017" t="s">
        <v>22</v>
      </c>
      <c r="L2017" t="s">
        <v>1902</v>
      </c>
      <c r="M2017" s="14" t="s">
        <v>1903</v>
      </c>
      <c r="N2017" t="s">
        <v>81</v>
      </c>
      <c r="O2017" t="s">
        <v>26</v>
      </c>
      <c r="P2017" t="s">
        <v>49</v>
      </c>
      <c r="Q2017" t="s">
        <v>50</v>
      </c>
      <c r="R2017" s="5">
        <v>90036</v>
      </c>
      <c r="S2017" t="s">
        <v>51</v>
      </c>
      <c r="T2017" t="s">
        <v>732</v>
      </c>
      <c r="U2017" t="s">
        <v>31</v>
      </c>
      <c r="V2017" t="s">
        <v>44</v>
      </c>
      <c r="W2017" t="s">
        <v>733</v>
      </c>
      <c r="X2017" s="9">
        <v>1322.3520000000001</v>
      </c>
      <c r="Y2017">
        <v>3</v>
      </c>
      <c r="Z2017" s="12">
        <v>0.2</v>
      </c>
      <c r="AA2017" s="9">
        <v>-99.176400000000001</v>
      </c>
      <c r="AB2017" t="str">
        <f>IF(AND(SalesData[[#This Row],[Profit]]=0,SalesData[[#This Row],[Sales]]&gt;0),"Zero-Profit Order","OK")</f>
        <v>OK</v>
      </c>
      <c r="AC2017" s="9">
        <f>IFERROR(SalesData[[#This Row],[Profit]]/SalesData[[#This Row],[Sales]],0)</f>
        <v>-7.4999999999999997E-2</v>
      </c>
      <c r="AE2017"/>
    </row>
    <row r="2018" spans="1:31" x14ac:dyDescent="0.25">
      <c r="A2018">
        <v>9281</v>
      </c>
      <c r="B2018" t="s">
        <v>4208</v>
      </c>
      <c r="C2018" s="2">
        <v>43680</v>
      </c>
      <c r="D2018" s="13">
        <v>42637</v>
      </c>
      <c r="E2018" s="8">
        <f>IF(SalesData[[#This Row],[Ship Date]]&lt;SalesData[[#This Row],[Order Date]], SalesData[[#This Row],[Ship Date]], SalesData[[#This Row],[Order Date]])</f>
        <v>42637</v>
      </c>
      <c r="F2018" s="8">
        <f>IF(SalesData[[#This Row],[Ship Date]]&lt;SalesData[[#This Row],[Order Date]], SalesData[[#This Row],[Order Date]], SalesData[[#This Row],[Ship Date]])</f>
        <v>43680</v>
      </c>
      <c r="G2018" s="11">
        <f>SalesData[[#This Row],[Shipdate fixed]] - SalesData[[#This Row],[Orderdate fixed]]</f>
        <v>1043</v>
      </c>
      <c r="H2018" s="11">
        <f>YEAR(SalesData[[#This Row],[Orderdate fixed]])</f>
        <v>2016</v>
      </c>
      <c r="I2018" s="11" t="str">
        <f>"Q"&amp;ROUNDUP(MONTH(SalesData[[#This Row],[Orderdate fixed]])/3,0)</f>
        <v>Q3</v>
      </c>
      <c r="J2018" s="8" t="str">
        <f>TEXT(SalesData[[#This Row],[Orderdate fixed]],"mmm")</f>
        <v>Sep</v>
      </c>
      <c r="K2018" t="s">
        <v>38</v>
      </c>
      <c r="L2018" t="s">
        <v>4209</v>
      </c>
      <c r="M2018" s="14" t="s">
        <v>4210</v>
      </c>
      <c r="N2018" t="s">
        <v>90</v>
      </c>
      <c r="O2018" t="s">
        <v>26</v>
      </c>
      <c r="P2018" t="s">
        <v>176</v>
      </c>
      <c r="Q2018" t="s">
        <v>177</v>
      </c>
      <c r="R2018" s="5">
        <v>98105</v>
      </c>
      <c r="S2018" t="s">
        <v>51</v>
      </c>
      <c r="T2018" t="s">
        <v>2714</v>
      </c>
      <c r="U2018" t="s">
        <v>31</v>
      </c>
      <c r="V2018" t="s">
        <v>32</v>
      </c>
      <c r="W2018" t="s">
        <v>2715</v>
      </c>
      <c r="X2018" s="9">
        <v>163.88</v>
      </c>
      <c r="Y2018">
        <v>2</v>
      </c>
      <c r="Z2018" s="12">
        <v>0</v>
      </c>
      <c r="AA2018" s="9">
        <v>40.97</v>
      </c>
      <c r="AB2018" t="str">
        <f>IF(AND(SalesData[[#This Row],[Profit]]=0,SalesData[[#This Row],[Sales]]&gt;0),"Zero-Profit Order","OK")</f>
        <v>OK</v>
      </c>
      <c r="AC2018" s="9">
        <f>IFERROR(SalesData[[#This Row],[Profit]]/SalesData[[#This Row],[Sales]],0)</f>
        <v>0.25</v>
      </c>
      <c r="AE2018"/>
    </row>
    <row r="2019" spans="1:31" x14ac:dyDescent="0.25">
      <c r="A2019">
        <v>9409</v>
      </c>
      <c r="B2019" t="s">
        <v>4250</v>
      </c>
      <c r="C2019" s="2">
        <v>43702</v>
      </c>
      <c r="D2019" s="13">
        <v>43002</v>
      </c>
      <c r="E2019" s="8">
        <f>IF(SalesData[[#This Row],[Ship Date]]&lt;SalesData[[#This Row],[Order Date]], SalesData[[#This Row],[Ship Date]], SalesData[[#This Row],[Order Date]])</f>
        <v>43002</v>
      </c>
      <c r="F2019" s="8">
        <f>IF(SalesData[[#This Row],[Ship Date]]&lt;SalesData[[#This Row],[Order Date]], SalesData[[#This Row],[Order Date]], SalesData[[#This Row],[Ship Date]])</f>
        <v>43702</v>
      </c>
      <c r="G2019" s="11">
        <f>SalesData[[#This Row],[Shipdate fixed]] - SalesData[[#This Row],[Orderdate fixed]]</f>
        <v>700</v>
      </c>
      <c r="H2019" s="11">
        <f>YEAR(SalesData[[#This Row],[Orderdate fixed]])</f>
        <v>2017</v>
      </c>
      <c r="I2019" s="11" t="str">
        <f>"Q"&amp;ROUNDUP(MONTH(SalesData[[#This Row],[Orderdate fixed]])/3,0)</f>
        <v>Q3</v>
      </c>
      <c r="J2019" s="8" t="str">
        <f>TEXT(SalesData[[#This Row],[Orderdate fixed]],"mmm")</f>
        <v>Sep</v>
      </c>
      <c r="K2019" t="s">
        <v>22</v>
      </c>
      <c r="L2019" t="s">
        <v>1151</v>
      </c>
      <c r="M2019" s="14" t="s">
        <v>1152</v>
      </c>
      <c r="N2019" t="s">
        <v>25</v>
      </c>
      <c r="O2019" t="s">
        <v>26</v>
      </c>
      <c r="P2019" t="s">
        <v>158</v>
      </c>
      <c r="Q2019" t="s">
        <v>109</v>
      </c>
      <c r="R2019" s="5">
        <v>10035</v>
      </c>
      <c r="S2019" t="s">
        <v>62</v>
      </c>
      <c r="T2019" t="s">
        <v>532</v>
      </c>
      <c r="U2019" t="s">
        <v>31</v>
      </c>
      <c r="V2019" t="s">
        <v>53</v>
      </c>
      <c r="W2019" t="s">
        <v>3106</v>
      </c>
      <c r="X2019" s="9">
        <v>12.07</v>
      </c>
      <c r="Y2019">
        <v>1</v>
      </c>
      <c r="Z2019" s="12">
        <v>0</v>
      </c>
      <c r="AA2019" s="9">
        <v>3.9830999999999999</v>
      </c>
      <c r="AB2019" t="str">
        <f>IF(AND(SalesData[[#This Row],[Profit]]=0,SalesData[[#This Row],[Sales]]&gt;0),"Zero-Profit Order","OK")</f>
        <v>OK</v>
      </c>
      <c r="AC2019" s="9">
        <f>IFERROR(SalesData[[#This Row],[Profit]]/SalesData[[#This Row],[Sales]],0)</f>
        <v>0.32999999999999996</v>
      </c>
      <c r="AE2019"/>
    </row>
    <row r="2020" spans="1:31" x14ac:dyDescent="0.25">
      <c r="A2020">
        <v>8485</v>
      </c>
      <c r="B2020" t="s">
        <v>4027</v>
      </c>
      <c r="C2020" s="2">
        <v>43719</v>
      </c>
      <c r="D2020" s="13">
        <v>43002</v>
      </c>
      <c r="E2020" s="8">
        <f>IF(SalesData[[#This Row],[Ship Date]]&lt;SalesData[[#This Row],[Order Date]], SalesData[[#This Row],[Ship Date]], SalesData[[#This Row],[Order Date]])</f>
        <v>43002</v>
      </c>
      <c r="F2020" s="8">
        <f>IF(SalesData[[#This Row],[Ship Date]]&lt;SalesData[[#This Row],[Order Date]], SalesData[[#This Row],[Order Date]], SalesData[[#This Row],[Ship Date]])</f>
        <v>43719</v>
      </c>
      <c r="G2020" s="11">
        <f>SalesData[[#This Row],[Shipdate fixed]] - SalesData[[#This Row],[Orderdate fixed]]</f>
        <v>717</v>
      </c>
      <c r="H2020" s="11">
        <f>YEAR(SalesData[[#This Row],[Orderdate fixed]])</f>
        <v>2017</v>
      </c>
      <c r="I2020" s="11" t="str">
        <f>"Q"&amp;ROUNDUP(MONTH(SalesData[[#This Row],[Orderdate fixed]])/3,0)</f>
        <v>Q3</v>
      </c>
      <c r="J2020" s="8" t="str">
        <f>TEXT(SalesData[[#This Row],[Orderdate fixed]],"mmm")</f>
        <v>Sep</v>
      </c>
      <c r="K2020" t="s">
        <v>407</v>
      </c>
      <c r="L2020" t="s">
        <v>445</v>
      </c>
      <c r="M2020" s="14" t="s">
        <v>446</v>
      </c>
      <c r="N2020" t="s">
        <v>25</v>
      </c>
      <c r="O2020" t="s">
        <v>26</v>
      </c>
      <c r="P2020" t="s">
        <v>176</v>
      </c>
      <c r="Q2020" t="s">
        <v>177</v>
      </c>
      <c r="R2020" s="5">
        <v>98115</v>
      </c>
      <c r="S2020" t="s">
        <v>51</v>
      </c>
      <c r="T2020" t="s">
        <v>678</v>
      </c>
      <c r="U2020" t="s">
        <v>31</v>
      </c>
      <c r="V2020" t="s">
        <v>53</v>
      </c>
      <c r="W2020" t="s">
        <v>679</v>
      </c>
      <c r="X2020" s="9">
        <v>199.8</v>
      </c>
      <c r="Y2020">
        <v>10</v>
      </c>
      <c r="Z2020" s="12">
        <v>0</v>
      </c>
      <c r="AA2020" s="9">
        <v>71.927999999999997</v>
      </c>
      <c r="AB2020" t="str">
        <f>IF(AND(SalesData[[#This Row],[Profit]]=0,SalesData[[#This Row],[Sales]]&gt;0),"Zero-Profit Order","OK")</f>
        <v>OK</v>
      </c>
      <c r="AC2020" s="9">
        <f>IFERROR(SalesData[[#This Row],[Profit]]/SalesData[[#This Row],[Sales]],0)</f>
        <v>0.36</v>
      </c>
      <c r="AE2020"/>
    </row>
    <row r="2021" spans="1:31" x14ac:dyDescent="0.25">
      <c r="A2021">
        <v>2123</v>
      </c>
      <c r="B2021" t="s">
        <v>1685</v>
      </c>
      <c r="C2021" s="2">
        <v>43701</v>
      </c>
      <c r="D2021" s="13">
        <v>43002</v>
      </c>
      <c r="E2021" s="8">
        <f>IF(SalesData[[#This Row],[Ship Date]]&lt;SalesData[[#This Row],[Order Date]], SalesData[[#This Row],[Ship Date]], SalesData[[#This Row],[Order Date]])</f>
        <v>43002</v>
      </c>
      <c r="F2021" s="8">
        <f>IF(SalesData[[#This Row],[Ship Date]]&lt;SalesData[[#This Row],[Order Date]], SalesData[[#This Row],[Order Date]], SalesData[[#This Row],[Ship Date]])</f>
        <v>43701</v>
      </c>
      <c r="G2021" s="11">
        <f>SalesData[[#This Row],[Shipdate fixed]] - SalesData[[#This Row],[Orderdate fixed]]</f>
        <v>699</v>
      </c>
      <c r="H2021" s="11">
        <f>YEAR(SalesData[[#This Row],[Orderdate fixed]])</f>
        <v>2017</v>
      </c>
      <c r="I2021" s="11" t="str">
        <f>"Q"&amp;ROUNDUP(MONTH(SalesData[[#This Row],[Orderdate fixed]])/3,0)</f>
        <v>Q3</v>
      </c>
      <c r="J2021" s="8" t="str">
        <f>TEXT(SalesData[[#This Row],[Orderdate fixed]],"mmm")</f>
        <v>Sep</v>
      </c>
      <c r="K2021" t="s">
        <v>22</v>
      </c>
      <c r="L2021" t="s">
        <v>1686</v>
      </c>
      <c r="M2021" s="14" t="s">
        <v>1687</v>
      </c>
      <c r="N2021" t="s">
        <v>90</v>
      </c>
      <c r="O2021" t="s">
        <v>26</v>
      </c>
      <c r="P2021" t="s">
        <v>1688</v>
      </c>
      <c r="Q2021" t="s">
        <v>272</v>
      </c>
      <c r="R2021" s="5">
        <v>48911</v>
      </c>
      <c r="S2021" t="s">
        <v>84</v>
      </c>
      <c r="T2021" t="s">
        <v>437</v>
      </c>
      <c r="U2021" t="s">
        <v>31</v>
      </c>
      <c r="V2021" t="s">
        <v>32</v>
      </c>
      <c r="W2021" t="s">
        <v>438</v>
      </c>
      <c r="X2021" s="9">
        <v>241.96</v>
      </c>
      <c r="Y2021">
        <v>2</v>
      </c>
      <c r="Z2021" s="12">
        <v>0</v>
      </c>
      <c r="AA2021" s="9">
        <v>41.133200000000002</v>
      </c>
      <c r="AB2021" t="str">
        <f>IF(AND(SalesData[[#This Row],[Profit]]=0,SalesData[[#This Row],[Sales]]&gt;0),"Zero-Profit Order","OK")</f>
        <v>OK</v>
      </c>
      <c r="AC2021" s="9">
        <f>IFERROR(SalesData[[#This Row],[Profit]]/SalesData[[#This Row],[Sales]],0)</f>
        <v>0.17</v>
      </c>
      <c r="AE2021"/>
    </row>
    <row r="2022" spans="1:31" x14ac:dyDescent="0.25">
      <c r="A2022">
        <v>126</v>
      </c>
      <c r="B2022" t="s">
        <v>192</v>
      </c>
      <c r="C2022" s="2">
        <v>43679</v>
      </c>
      <c r="D2022" s="13">
        <v>41907</v>
      </c>
      <c r="E2022" s="8">
        <f>IF(SalesData[[#This Row],[Ship Date]]&lt;SalesData[[#This Row],[Order Date]], SalesData[[#This Row],[Ship Date]], SalesData[[#This Row],[Order Date]])</f>
        <v>41907</v>
      </c>
      <c r="F2022" s="8">
        <f>IF(SalesData[[#This Row],[Ship Date]]&lt;SalesData[[#This Row],[Order Date]], SalesData[[#This Row],[Order Date]], SalesData[[#This Row],[Ship Date]])</f>
        <v>43679</v>
      </c>
      <c r="G2022" s="11">
        <f>SalesData[[#This Row],[Shipdate fixed]] - SalesData[[#This Row],[Orderdate fixed]]</f>
        <v>1772</v>
      </c>
      <c r="H2022" s="11">
        <f>YEAR(SalesData[[#This Row],[Orderdate fixed]])</f>
        <v>2014</v>
      </c>
      <c r="I2022" s="11" t="str">
        <f>"Q"&amp;ROUNDUP(MONTH(SalesData[[#This Row],[Orderdate fixed]])/3,0)</f>
        <v>Q3</v>
      </c>
      <c r="J2022" s="8" t="str">
        <f>TEXT(SalesData[[#This Row],[Orderdate fixed]],"mmm")</f>
        <v>Sep</v>
      </c>
      <c r="K2022" t="s">
        <v>38</v>
      </c>
      <c r="L2022" t="s">
        <v>193</v>
      </c>
      <c r="M2022" s="14" t="s">
        <v>194</v>
      </c>
      <c r="N2022" t="s">
        <v>25</v>
      </c>
      <c r="O2022" t="s">
        <v>26</v>
      </c>
      <c r="P2022" t="s">
        <v>195</v>
      </c>
      <c r="Q2022" t="s">
        <v>121</v>
      </c>
      <c r="R2022" s="5">
        <v>61701</v>
      </c>
      <c r="S2022" t="s">
        <v>84</v>
      </c>
      <c r="T2022" t="s">
        <v>196</v>
      </c>
      <c r="U2022" t="s">
        <v>31</v>
      </c>
      <c r="V2022" t="s">
        <v>44</v>
      </c>
      <c r="W2022" t="s">
        <v>197</v>
      </c>
      <c r="X2022" s="9">
        <v>617.70000000000005</v>
      </c>
      <c r="Y2022">
        <v>6</v>
      </c>
      <c r="Z2022" s="12">
        <v>0.5</v>
      </c>
      <c r="AA2022" s="9">
        <v>-407.68200000000002</v>
      </c>
      <c r="AB2022" t="str">
        <f>IF(AND(SalesData[[#This Row],[Profit]]=0,SalesData[[#This Row],[Sales]]&gt;0),"Zero-Profit Order","OK")</f>
        <v>OK</v>
      </c>
      <c r="AC2022" s="9">
        <f>IFERROR(SalesData[[#This Row],[Profit]]/SalesData[[#This Row],[Sales]],0)</f>
        <v>-0.66</v>
      </c>
      <c r="AE2022"/>
    </row>
    <row r="2023" spans="1:31" x14ac:dyDescent="0.25">
      <c r="A2023">
        <v>413</v>
      </c>
      <c r="B2023" t="s">
        <v>432</v>
      </c>
      <c r="C2023" s="2">
        <v>42395</v>
      </c>
      <c r="D2023" s="13">
        <v>43081</v>
      </c>
      <c r="E2023" s="8">
        <f>IF(SalesData[[#This Row],[Ship Date]]&lt;SalesData[[#This Row],[Order Date]], SalesData[[#This Row],[Ship Date]], SalesData[[#This Row],[Order Date]])</f>
        <v>42395</v>
      </c>
      <c r="F2023" s="8">
        <f>IF(SalesData[[#This Row],[Ship Date]]&lt;SalesData[[#This Row],[Order Date]], SalesData[[#This Row],[Order Date]], SalesData[[#This Row],[Ship Date]])</f>
        <v>43081</v>
      </c>
      <c r="G2023" s="11">
        <f>SalesData[[#This Row],[Shipdate fixed]] - SalesData[[#This Row],[Orderdate fixed]]</f>
        <v>686</v>
      </c>
      <c r="H2023" s="11">
        <f>YEAR(SalesData[[#This Row],[Orderdate fixed]])</f>
        <v>2016</v>
      </c>
      <c r="I2023" s="11" t="str">
        <f>"Q"&amp;ROUNDUP(MONTH(SalesData[[#This Row],[Orderdate fixed]])/3,0)</f>
        <v>Q1</v>
      </c>
      <c r="J2023" s="8" t="str">
        <f>TEXT(SalesData[[#This Row],[Orderdate fixed]],"mmm")</f>
        <v>Jan</v>
      </c>
      <c r="K2023" t="s">
        <v>38</v>
      </c>
      <c r="L2023" t="s">
        <v>433</v>
      </c>
      <c r="M2023" s="14" t="s">
        <v>434</v>
      </c>
      <c r="N2023" t="s">
        <v>25</v>
      </c>
      <c r="O2023" t="s">
        <v>26</v>
      </c>
      <c r="P2023" t="s">
        <v>310</v>
      </c>
      <c r="Q2023" t="s">
        <v>50</v>
      </c>
      <c r="R2023" s="5">
        <v>94110</v>
      </c>
      <c r="S2023" t="s">
        <v>51</v>
      </c>
      <c r="T2023" t="s">
        <v>437</v>
      </c>
      <c r="U2023" t="s">
        <v>31</v>
      </c>
      <c r="V2023" t="s">
        <v>32</v>
      </c>
      <c r="W2023" t="s">
        <v>438</v>
      </c>
      <c r="X2023" s="9">
        <v>1336.829</v>
      </c>
      <c r="Y2023">
        <v>13</v>
      </c>
      <c r="Z2023" s="12">
        <v>0.15</v>
      </c>
      <c r="AA2023" s="9">
        <v>31.454799999999999</v>
      </c>
      <c r="AB2023" t="str">
        <f>IF(AND(SalesData[[#This Row],[Profit]]=0,SalesData[[#This Row],[Sales]]&gt;0),"Zero-Profit Order","OK")</f>
        <v>OK</v>
      </c>
      <c r="AC2023" s="9">
        <f>IFERROR(SalesData[[#This Row],[Profit]]/SalesData[[#This Row],[Sales]],0)</f>
        <v>2.3529411764705882E-2</v>
      </c>
      <c r="AE2023"/>
    </row>
    <row r="2024" spans="1:31" x14ac:dyDescent="0.25">
      <c r="A2024">
        <v>9268</v>
      </c>
      <c r="B2024" t="s">
        <v>4205</v>
      </c>
      <c r="C2024" s="2">
        <v>43724</v>
      </c>
      <c r="D2024" s="13">
        <v>42272</v>
      </c>
      <c r="E2024" s="8">
        <f>IF(SalesData[[#This Row],[Ship Date]]&lt;SalesData[[#This Row],[Order Date]], SalesData[[#This Row],[Ship Date]], SalesData[[#This Row],[Order Date]])</f>
        <v>42272</v>
      </c>
      <c r="F2024" s="8">
        <f>IF(SalesData[[#This Row],[Ship Date]]&lt;SalesData[[#This Row],[Order Date]], SalesData[[#This Row],[Order Date]], SalesData[[#This Row],[Ship Date]])</f>
        <v>43724</v>
      </c>
      <c r="G2024" s="11">
        <f>SalesData[[#This Row],[Shipdate fixed]] - SalesData[[#This Row],[Orderdate fixed]]</f>
        <v>1452</v>
      </c>
      <c r="H2024" s="11">
        <f>YEAR(SalesData[[#This Row],[Orderdate fixed]])</f>
        <v>2015</v>
      </c>
      <c r="I2024" s="11" t="str">
        <f>"Q"&amp;ROUNDUP(MONTH(SalesData[[#This Row],[Orderdate fixed]])/3,0)</f>
        <v>Q3</v>
      </c>
      <c r="J2024" s="8" t="str">
        <f>TEXT(SalesData[[#This Row],[Orderdate fixed]],"mmm")</f>
        <v>Sep</v>
      </c>
      <c r="K2024" t="s">
        <v>407</v>
      </c>
      <c r="L2024" t="s">
        <v>609</v>
      </c>
      <c r="M2024" s="14" t="s">
        <v>610</v>
      </c>
      <c r="N2024" t="s">
        <v>25</v>
      </c>
      <c r="O2024" t="s">
        <v>26</v>
      </c>
      <c r="P2024" t="s">
        <v>2709</v>
      </c>
      <c r="Q2024" t="s">
        <v>109</v>
      </c>
      <c r="R2024" s="5">
        <v>11520</v>
      </c>
      <c r="S2024" t="s">
        <v>62</v>
      </c>
      <c r="T2024" t="s">
        <v>3197</v>
      </c>
      <c r="U2024" t="s">
        <v>31</v>
      </c>
      <c r="V2024" t="s">
        <v>35</v>
      </c>
      <c r="W2024" t="s">
        <v>3198</v>
      </c>
      <c r="X2024" s="9">
        <v>102.58199999999999</v>
      </c>
      <c r="Y2024">
        <v>1</v>
      </c>
      <c r="Z2024" s="12">
        <v>0.1</v>
      </c>
      <c r="AA2024" s="9">
        <v>6.8388</v>
      </c>
      <c r="AB2024" t="str">
        <f>IF(AND(SalesData[[#This Row],[Profit]]=0,SalesData[[#This Row],[Sales]]&gt;0),"Zero-Profit Order","OK")</f>
        <v>OK</v>
      </c>
      <c r="AC2024" s="9">
        <f>IFERROR(SalesData[[#This Row],[Profit]]/SalesData[[#This Row],[Sales]],0)</f>
        <v>6.6666666666666666E-2</v>
      </c>
      <c r="AE2024"/>
    </row>
    <row r="2025" spans="1:31" x14ac:dyDescent="0.25">
      <c r="A2025">
        <v>5606</v>
      </c>
      <c r="B2025" t="s">
        <v>3189</v>
      </c>
      <c r="C2025" s="2">
        <v>43681</v>
      </c>
      <c r="D2025" s="13">
        <v>42638</v>
      </c>
      <c r="E2025" s="8">
        <f>IF(SalesData[[#This Row],[Ship Date]]&lt;SalesData[[#This Row],[Order Date]], SalesData[[#This Row],[Ship Date]], SalesData[[#This Row],[Order Date]])</f>
        <v>42638</v>
      </c>
      <c r="F2025" s="8">
        <f>IF(SalesData[[#This Row],[Ship Date]]&lt;SalesData[[#This Row],[Order Date]], SalesData[[#This Row],[Order Date]], SalesData[[#This Row],[Ship Date]])</f>
        <v>43681</v>
      </c>
      <c r="G2025" s="11">
        <f>SalesData[[#This Row],[Shipdate fixed]] - SalesData[[#This Row],[Orderdate fixed]]</f>
        <v>1043</v>
      </c>
      <c r="H2025" s="11">
        <f>YEAR(SalesData[[#This Row],[Orderdate fixed]])</f>
        <v>2016</v>
      </c>
      <c r="I2025" s="11" t="str">
        <f>"Q"&amp;ROUNDUP(MONTH(SalesData[[#This Row],[Orderdate fixed]])/3,0)</f>
        <v>Q3</v>
      </c>
      <c r="J2025" s="8" t="str">
        <f>TEXT(SalesData[[#This Row],[Orderdate fixed]],"mmm")</f>
        <v>Sep</v>
      </c>
      <c r="K2025" t="s">
        <v>38</v>
      </c>
      <c r="L2025" t="s">
        <v>1440</v>
      </c>
      <c r="M2025" s="14" t="s">
        <v>1441</v>
      </c>
      <c r="N2025" t="s">
        <v>81</v>
      </c>
      <c r="O2025" t="s">
        <v>26</v>
      </c>
      <c r="P2025" t="s">
        <v>2550</v>
      </c>
      <c r="Q2025" t="s">
        <v>1017</v>
      </c>
      <c r="R2025" s="5">
        <v>27405</v>
      </c>
      <c r="S2025" t="s">
        <v>29</v>
      </c>
      <c r="T2025" t="s">
        <v>2121</v>
      </c>
      <c r="U2025" t="s">
        <v>31</v>
      </c>
      <c r="V2025" t="s">
        <v>53</v>
      </c>
      <c r="W2025" t="s">
        <v>2122</v>
      </c>
      <c r="X2025" s="9">
        <v>17.088000000000001</v>
      </c>
      <c r="Y2025">
        <v>2</v>
      </c>
      <c r="Z2025" s="12">
        <v>0.2</v>
      </c>
      <c r="AA2025" s="9">
        <v>1.0680000000000001</v>
      </c>
      <c r="AB2025" t="str">
        <f>IF(AND(SalesData[[#This Row],[Profit]]=0,SalesData[[#This Row],[Sales]]&gt;0),"Zero-Profit Order","OK")</f>
        <v>OK</v>
      </c>
      <c r="AC2025" s="9">
        <f>IFERROR(SalesData[[#This Row],[Profit]]/SalesData[[#This Row],[Sales]],0)</f>
        <v>6.25E-2</v>
      </c>
      <c r="AE2025"/>
    </row>
    <row r="2026" spans="1:31" x14ac:dyDescent="0.25">
      <c r="A2026">
        <v>5056</v>
      </c>
      <c r="B2026" t="s">
        <v>3007</v>
      </c>
      <c r="C2026" s="2">
        <v>41835</v>
      </c>
      <c r="D2026" s="13">
        <v>42217</v>
      </c>
      <c r="E2026" s="8">
        <f>IF(SalesData[[#This Row],[Ship Date]]&lt;SalesData[[#This Row],[Order Date]], SalesData[[#This Row],[Ship Date]], SalesData[[#This Row],[Order Date]])</f>
        <v>41835</v>
      </c>
      <c r="F2026" s="8">
        <f>IF(SalesData[[#This Row],[Ship Date]]&lt;SalesData[[#This Row],[Order Date]], SalesData[[#This Row],[Order Date]], SalesData[[#This Row],[Ship Date]])</f>
        <v>42217</v>
      </c>
      <c r="G2026" s="11">
        <f>SalesData[[#This Row],[Shipdate fixed]] - SalesData[[#This Row],[Orderdate fixed]]</f>
        <v>382</v>
      </c>
      <c r="H2026" s="11">
        <f>YEAR(SalesData[[#This Row],[Orderdate fixed]])</f>
        <v>2014</v>
      </c>
      <c r="I2026" s="11" t="str">
        <f>"Q"&amp;ROUNDUP(MONTH(SalesData[[#This Row],[Orderdate fixed]])/3,0)</f>
        <v>Q3</v>
      </c>
      <c r="J2026" s="8" t="str">
        <f>TEXT(SalesData[[#This Row],[Orderdate fixed]],"mmm")</f>
        <v>Jul</v>
      </c>
      <c r="K2026" t="s">
        <v>22</v>
      </c>
      <c r="L2026" t="s">
        <v>3008</v>
      </c>
      <c r="M2026" s="14" t="s">
        <v>3009</v>
      </c>
      <c r="N2026" t="s">
        <v>25</v>
      </c>
      <c r="O2026" t="s">
        <v>26</v>
      </c>
      <c r="P2026" t="s">
        <v>1720</v>
      </c>
      <c r="Q2026" t="s">
        <v>83</v>
      </c>
      <c r="R2026" s="5">
        <v>75217</v>
      </c>
      <c r="S2026" t="s">
        <v>84</v>
      </c>
      <c r="T2026" t="s">
        <v>717</v>
      </c>
      <c r="U2026" t="s">
        <v>31</v>
      </c>
      <c r="V2026" t="s">
        <v>32</v>
      </c>
      <c r="W2026" t="s">
        <v>718</v>
      </c>
      <c r="X2026" s="9">
        <v>1352.3976</v>
      </c>
      <c r="Y2026">
        <v>9</v>
      </c>
      <c r="Z2026" s="12">
        <v>0.32</v>
      </c>
      <c r="AA2026" s="9">
        <v>-437.54039999999998</v>
      </c>
      <c r="AB2026" t="str">
        <f>IF(AND(SalesData[[#This Row],[Profit]]=0,SalesData[[#This Row],[Sales]]&gt;0),"Zero-Profit Order","OK")</f>
        <v>OK</v>
      </c>
      <c r="AC2026" s="9">
        <f>IFERROR(SalesData[[#This Row],[Profit]]/SalesData[[#This Row],[Sales]],0)</f>
        <v>-0.32352941176470584</v>
      </c>
      <c r="AE2026"/>
    </row>
    <row r="2027" spans="1:31" x14ac:dyDescent="0.25">
      <c r="A2027">
        <v>5162</v>
      </c>
      <c r="B2027" t="s">
        <v>3045</v>
      </c>
      <c r="C2027" s="2">
        <v>43511</v>
      </c>
      <c r="D2027" s="13">
        <v>41767</v>
      </c>
      <c r="E2027" s="8">
        <f>IF(SalesData[[#This Row],[Ship Date]]&lt;SalesData[[#This Row],[Order Date]], SalesData[[#This Row],[Ship Date]], SalesData[[#This Row],[Order Date]])</f>
        <v>41767</v>
      </c>
      <c r="F2027" s="8">
        <f>IF(SalesData[[#This Row],[Ship Date]]&lt;SalesData[[#This Row],[Order Date]], SalesData[[#This Row],[Order Date]], SalesData[[#This Row],[Ship Date]])</f>
        <v>43511</v>
      </c>
      <c r="G2027" s="11">
        <f>SalesData[[#This Row],[Shipdate fixed]] - SalesData[[#This Row],[Orderdate fixed]]</f>
        <v>1744</v>
      </c>
      <c r="H2027" s="11">
        <f>YEAR(SalesData[[#This Row],[Orderdate fixed]])</f>
        <v>2014</v>
      </c>
      <c r="I2027" s="11" t="str">
        <f>"Q"&amp;ROUNDUP(MONTH(SalesData[[#This Row],[Orderdate fixed]])/3,0)</f>
        <v>Q2</v>
      </c>
      <c r="J2027" s="8" t="str">
        <f>TEXT(SalesData[[#This Row],[Orderdate fixed]],"mmm")</f>
        <v>May</v>
      </c>
      <c r="K2027" t="s">
        <v>38</v>
      </c>
      <c r="L2027" t="s">
        <v>3030</v>
      </c>
      <c r="M2027" s="14" t="s">
        <v>3031</v>
      </c>
      <c r="N2027" t="s">
        <v>81</v>
      </c>
      <c r="O2027" t="s">
        <v>26</v>
      </c>
      <c r="P2027" t="s">
        <v>176</v>
      </c>
      <c r="Q2027" t="s">
        <v>177</v>
      </c>
      <c r="R2027" s="5">
        <v>98103</v>
      </c>
      <c r="S2027" t="s">
        <v>51</v>
      </c>
      <c r="T2027" t="s">
        <v>2381</v>
      </c>
      <c r="U2027" t="s">
        <v>31</v>
      </c>
      <c r="V2027" t="s">
        <v>32</v>
      </c>
      <c r="W2027" t="s">
        <v>2382</v>
      </c>
      <c r="X2027" s="9">
        <v>1367.84</v>
      </c>
      <c r="Y2027">
        <v>8</v>
      </c>
      <c r="Z2027" s="12">
        <v>0</v>
      </c>
      <c r="AA2027" s="9">
        <v>259.88959999999997</v>
      </c>
      <c r="AB2027" t="str">
        <f>IF(AND(SalesData[[#This Row],[Profit]]=0,SalesData[[#This Row],[Sales]]&gt;0),"Zero-Profit Order","OK")</f>
        <v>OK</v>
      </c>
      <c r="AC2027" s="9">
        <f>IFERROR(SalesData[[#This Row],[Profit]]/SalesData[[#This Row],[Sales]],0)</f>
        <v>0.19</v>
      </c>
      <c r="AE2027"/>
    </row>
    <row r="2028" spans="1:31" x14ac:dyDescent="0.25">
      <c r="A2028">
        <v>9760</v>
      </c>
      <c r="B2028" t="s">
        <v>4333</v>
      </c>
      <c r="C2028" s="2">
        <v>42651</v>
      </c>
      <c r="D2028" s="13">
        <v>42501</v>
      </c>
      <c r="E2028" s="8">
        <f>IF(SalesData[[#This Row],[Ship Date]]&lt;SalesData[[#This Row],[Order Date]], SalesData[[#This Row],[Ship Date]], SalesData[[#This Row],[Order Date]])</f>
        <v>42501</v>
      </c>
      <c r="F2028" s="8">
        <f>IF(SalesData[[#This Row],[Ship Date]]&lt;SalesData[[#This Row],[Order Date]], SalesData[[#This Row],[Order Date]], SalesData[[#This Row],[Ship Date]])</f>
        <v>42651</v>
      </c>
      <c r="G2028" s="11">
        <f>SalesData[[#This Row],[Shipdate fixed]] - SalesData[[#This Row],[Orderdate fixed]]</f>
        <v>150</v>
      </c>
      <c r="H2028" s="11">
        <f>YEAR(SalesData[[#This Row],[Orderdate fixed]])</f>
        <v>2016</v>
      </c>
      <c r="I2028" s="11" t="str">
        <f>"Q"&amp;ROUNDUP(MONTH(SalesData[[#This Row],[Orderdate fixed]])/3,0)</f>
        <v>Q2</v>
      </c>
      <c r="J2028" s="8" t="str">
        <f>TEXT(SalesData[[#This Row],[Orderdate fixed]],"mmm")</f>
        <v>May</v>
      </c>
      <c r="K2028" t="s">
        <v>38</v>
      </c>
      <c r="L2028" t="s">
        <v>634</v>
      </c>
      <c r="M2028" s="14" t="s">
        <v>635</v>
      </c>
      <c r="N2028" t="s">
        <v>81</v>
      </c>
      <c r="O2028" t="s">
        <v>26</v>
      </c>
      <c r="P2028" t="s">
        <v>310</v>
      </c>
      <c r="Q2028" t="s">
        <v>50</v>
      </c>
      <c r="R2028" s="5">
        <v>94109</v>
      </c>
      <c r="S2028" t="s">
        <v>51</v>
      </c>
      <c r="T2028" t="s">
        <v>1467</v>
      </c>
      <c r="U2028" t="s">
        <v>31</v>
      </c>
      <c r="V2028" t="s">
        <v>35</v>
      </c>
      <c r="W2028" t="s">
        <v>1468</v>
      </c>
      <c r="X2028" s="9">
        <v>1403.92</v>
      </c>
      <c r="Y2028">
        <v>5</v>
      </c>
      <c r="Z2028" s="12">
        <v>0.2</v>
      </c>
      <c r="AA2028" s="9">
        <v>70.195999999999998</v>
      </c>
      <c r="AB2028" t="str">
        <f>IF(AND(SalesData[[#This Row],[Profit]]=0,SalesData[[#This Row],[Sales]]&gt;0),"Zero-Profit Order","OK")</f>
        <v>OK</v>
      </c>
      <c r="AC2028" s="9">
        <f>IFERROR(SalesData[[#This Row],[Profit]]/SalesData[[#This Row],[Sales]],0)</f>
        <v>4.9999999999999996E-2</v>
      </c>
      <c r="AE2028"/>
    </row>
    <row r="2029" spans="1:31" x14ac:dyDescent="0.25">
      <c r="A2029">
        <v>4348</v>
      </c>
      <c r="B2029" t="s">
        <v>2774</v>
      </c>
      <c r="C2029" s="2">
        <v>43662</v>
      </c>
      <c r="D2029" s="13">
        <v>42638</v>
      </c>
      <c r="E2029" s="8">
        <f>IF(SalesData[[#This Row],[Ship Date]]&lt;SalesData[[#This Row],[Order Date]], SalesData[[#This Row],[Ship Date]], SalesData[[#This Row],[Order Date]])</f>
        <v>42638</v>
      </c>
      <c r="F2029" s="8">
        <f>IF(SalesData[[#This Row],[Ship Date]]&lt;SalesData[[#This Row],[Order Date]], SalesData[[#This Row],[Order Date]], SalesData[[#This Row],[Ship Date]])</f>
        <v>43662</v>
      </c>
      <c r="G2029" s="11">
        <f>SalesData[[#This Row],[Shipdate fixed]] - SalesData[[#This Row],[Orderdate fixed]]</f>
        <v>1024</v>
      </c>
      <c r="H2029" s="11">
        <f>YEAR(SalesData[[#This Row],[Orderdate fixed]])</f>
        <v>2016</v>
      </c>
      <c r="I2029" s="11" t="str">
        <f>"Q"&amp;ROUNDUP(MONTH(SalesData[[#This Row],[Orderdate fixed]])/3,0)</f>
        <v>Q3</v>
      </c>
      <c r="J2029" s="8" t="str">
        <f>TEXT(SalesData[[#This Row],[Orderdate fixed]],"mmm")</f>
        <v>Sep</v>
      </c>
      <c r="K2029" t="s">
        <v>38</v>
      </c>
      <c r="L2029" t="s">
        <v>1665</v>
      </c>
      <c r="M2029" s="14" t="s">
        <v>1666</v>
      </c>
      <c r="N2029" t="s">
        <v>25</v>
      </c>
      <c r="O2029" t="s">
        <v>26</v>
      </c>
      <c r="P2029" t="s">
        <v>2775</v>
      </c>
      <c r="Q2029" t="s">
        <v>109</v>
      </c>
      <c r="R2029" s="5">
        <v>10801</v>
      </c>
      <c r="S2029" t="s">
        <v>62</v>
      </c>
      <c r="T2029" t="s">
        <v>2776</v>
      </c>
      <c r="U2029" t="s">
        <v>31</v>
      </c>
      <c r="V2029" t="s">
        <v>53</v>
      </c>
      <c r="W2029" t="s">
        <v>2777</v>
      </c>
      <c r="X2029" s="9">
        <v>60.72</v>
      </c>
      <c r="Y2029">
        <v>3</v>
      </c>
      <c r="Z2029" s="12">
        <v>0</v>
      </c>
      <c r="AA2029" s="9">
        <v>26.1096</v>
      </c>
      <c r="AB2029" t="str">
        <f>IF(AND(SalesData[[#This Row],[Profit]]=0,SalesData[[#This Row],[Sales]]&gt;0),"Zero-Profit Order","OK")</f>
        <v>OK</v>
      </c>
      <c r="AC2029" s="9">
        <f>IFERROR(SalesData[[#This Row],[Profit]]/SalesData[[#This Row],[Sales]],0)</f>
        <v>0.43</v>
      </c>
      <c r="AE2029"/>
    </row>
    <row r="2030" spans="1:31" x14ac:dyDescent="0.25">
      <c r="A2030">
        <v>2559</v>
      </c>
      <c r="B2030" t="s">
        <v>1945</v>
      </c>
      <c r="C2030" s="2">
        <v>43321</v>
      </c>
      <c r="D2030" s="13">
        <v>42100</v>
      </c>
      <c r="E2030" s="8">
        <f>IF(SalesData[[#This Row],[Ship Date]]&lt;SalesData[[#This Row],[Order Date]], SalesData[[#This Row],[Ship Date]], SalesData[[#This Row],[Order Date]])</f>
        <v>42100</v>
      </c>
      <c r="F2030" s="8">
        <f>IF(SalesData[[#This Row],[Ship Date]]&lt;SalesData[[#This Row],[Order Date]], SalesData[[#This Row],[Order Date]], SalesData[[#This Row],[Ship Date]])</f>
        <v>43321</v>
      </c>
      <c r="G2030" s="11">
        <f>SalesData[[#This Row],[Shipdate fixed]] - SalesData[[#This Row],[Orderdate fixed]]</f>
        <v>1221</v>
      </c>
      <c r="H2030" s="11">
        <f>YEAR(SalesData[[#This Row],[Orderdate fixed]])</f>
        <v>2015</v>
      </c>
      <c r="I2030" s="11" t="str">
        <f>"Q"&amp;ROUNDUP(MONTH(SalesData[[#This Row],[Orderdate fixed]])/3,0)</f>
        <v>Q2</v>
      </c>
      <c r="J2030" s="8" t="str">
        <f>TEXT(SalesData[[#This Row],[Orderdate fixed]],"mmm")</f>
        <v>Apr</v>
      </c>
      <c r="K2030" t="s">
        <v>38</v>
      </c>
      <c r="L2030" t="s">
        <v>1946</v>
      </c>
      <c r="M2030" s="14" t="s">
        <v>1947</v>
      </c>
      <c r="N2030" t="s">
        <v>25</v>
      </c>
      <c r="O2030" t="s">
        <v>26</v>
      </c>
      <c r="P2030" t="s">
        <v>68</v>
      </c>
      <c r="Q2030" t="s">
        <v>69</v>
      </c>
      <c r="R2030" s="5">
        <v>84057</v>
      </c>
      <c r="S2030" t="s">
        <v>51</v>
      </c>
      <c r="T2030" t="s">
        <v>1948</v>
      </c>
      <c r="U2030" t="s">
        <v>31</v>
      </c>
      <c r="V2030" t="s">
        <v>32</v>
      </c>
      <c r="W2030" t="s">
        <v>1949</v>
      </c>
      <c r="X2030" s="9">
        <v>1406.86</v>
      </c>
      <c r="Y2030">
        <v>7</v>
      </c>
      <c r="Z2030" s="12">
        <v>0</v>
      </c>
      <c r="AA2030" s="9">
        <v>140.68600000000001</v>
      </c>
      <c r="AB2030" t="str">
        <f>IF(AND(SalesData[[#This Row],[Profit]]=0,SalesData[[#This Row],[Sales]]&gt;0),"Zero-Profit Order","OK")</f>
        <v>OK</v>
      </c>
      <c r="AC2030" s="9">
        <f>IFERROR(SalesData[[#This Row],[Profit]]/SalesData[[#This Row],[Sales]],0)</f>
        <v>0.1</v>
      </c>
      <c r="AE2030"/>
    </row>
    <row r="2031" spans="1:31" x14ac:dyDescent="0.25">
      <c r="A2031">
        <v>5607</v>
      </c>
      <c r="B2031" t="s">
        <v>3189</v>
      </c>
      <c r="C2031" s="2">
        <v>43682</v>
      </c>
      <c r="D2031" s="13">
        <v>42638</v>
      </c>
      <c r="E2031" s="8">
        <f>IF(SalesData[[#This Row],[Ship Date]]&lt;SalesData[[#This Row],[Order Date]], SalesData[[#This Row],[Ship Date]], SalesData[[#This Row],[Order Date]])</f>
        <v>42638</v>
      </c>
      <c r="F2031" s="8">
        <f>IF(SalesData[[#This Row],[Ship Date]]&lt;SalesData[[#This Row],[Order Date]], SalesData[[#This Row],[Order Date]], SalesData[[#This Row],[Ship Date]])</f>
        <v>43682</v>
      </c>
      <c r="G2031" s="11">
        <f>SalesData[[#This Row],[Shipdate fixed]] - SalesData[[#This Row],[Orderdate fixed]]</f>
        <v>1044</v>
      </c>
      <c r="H2031" s="11">
        <f>YEAR(SalesData[[#This Row],[Orderdate fixed]])</f>
        <v>2016</v>
      </c>
      <c r="I2031" s="11" t="str">
        <f>"Q"&amp;ROUNDUP(MONTH(SalesData[[#This Row],[Orderdate fixed]])/3,0)</f>
        <v>Q3</v>
      </c>
      <c r="J2031" s="8" t="str">
        <f>TEXT(SalesData[[#This Row],[Orderdate fixed]],"mmm")</f>
        <v>Sep</v>
      </c>
      <c r="K2031" t="s">
        <v>38</v>
      </c>
      <c r="L2031" t="s">
        <v>1440</v>
      </c>
      <c r="M2031" s="14" t="s">
        <v>1441</v>
      </c>
      <c r="N2031" t="s">
        <v>81</v>
      </c>
      <c r="O2031" t="s">
        <v>26</v>
      </c>
      <c r="P2031" t="s">
        <v>2550</v>
      </c>
      <c r="Q2031" t="s">
        <v>1017</v>
      </c>
      <c r="R2031" s="5">
        <v>27405</v>
      </c>
      <c r="S2031" t="s">
        <v>29</v>
      </c>
      <c r="T2031" t="s">
        <v>1009</v>
      </c>
      <c r="U2031" t="s">
        <v>31</v>
      </c>
      <c r="V2031" t="s">
        <v>35</v>
      </c>
      <c r="W2031" t="s">
        <v>1010</v>
      </c>
      <c r="X2031" s="9">
        <v>98.391999999999996</v>
      </c>
      <c r="Y2031">
        <v>1</v>
      </c>
      <c r="Z2031" s="12">
        <v>0.2</v>
      </c>
      <c r="AA2031" s="9">
        <v>-11.069100000000001</v>
      </c>
      <c r="AB2031" t="str">
        <f>IF(AND(SalesData[[#This Row],[Profit]]=0,SalesData[[#This Row],[Sales]]&gt;0),"Zero-Profit Order","OK")</f>
        <v>OK</v>
      </c>
      <c r="AC2031" s="9">
        <f>IFERROR(SalesData[[#This Row],[Profit]]/SalesData[[#This Row],[Sales]],0)</f>
        <v>-0.11250000000000002</v>
      </c>
      <c r="AE2031"/>
    </row>
    <row r="2032" spans="1:31" x14ac:dyDescent="0.25">
      <c r="A2032">
        <v>4347</v>
      </c>
      <c r="B2032" t="s">
        <v>2774</v>
      </c>
      <c r="C2032" s="2">
        <v>43661</v>
      </c>
      <c r="D2032" s="13">
        <v>42638</v>
      </c>
      <c r="E2032" s="8">
        <f>IF(SalesData[[#This Row],[Ship Date]]&lt;SalesData[[#This Row],[Order Date]], SalesData[[#This Row],[Ship Date]], SalesData[[#This Row],[Order Date]])</f>
        <v>42638</v>
      </c>
      <c r="F2032" s="8">
        <f>IF(SalesData[[#This Row],[Ship Date]]&lt;SalesData[[#This Row],[Order Date]], SalesData[[#This Row],[Order Date]], SalesData[[#This Row],[Ship Date]])</f>
        <v>43661</v>
      </c>
      <c r="G2032" s="11">
        <f>SalesData[[#This Row],[Shipdate fixed]] - SalesData[[#This Row],[Orderdate fixed]]</f>
        <v>1023</v>
      </c>
      <c r="H2032" s="11">
        <f>YEAR(SalesData[[#This Row],[Orderdate fixed]])</f>
        <v>2016</v>
      </c>
      <c r="I2032" s="11" t="str">
        <f>"Q"&amp;ROUNDUP(MONTH(SalesData[[#This Row],[Orderdate fixed]])/3,0)</f>
        <v>Q3</v>
      </c>
      <c r="J2032" s="8" t="str">
        <f>TEXT(SalesData[[#This Row],[Orderdate fixed]],"mmm")</f>
        <v>Sep</v>
      </c>
      <c r="K2032" t="s">
        <v>38</v>
      </c>
      <c r="L2032" t="s">
        <v>1665</v>
      </c>
      <c r="M2032" s="14" t="s">
        <v>1666</v>
      </c>
      <c r="N2032" t="s">
        <v>25</v>
      </c>
      <c r="O2032" t="s">
        <v>26</v>
      </c>
      <c r="P2032" t="s">
        <v>2775</v>
      </c>
      <c r="Q2032" t="s">
        <v>109</v>
      </c>
      <c r="R2032" s="5">
        <v>10801</v>
      </c>
      <c r="S2032" t="s">
        <v>62</v>
      </c>
      <c r="T2032" t="s">
        <v>832</v>
      </c>
      <c r="U2032" t="s">
        <v>31</v>
      </c>
      <c r="V2032" t="s">
        <v>35</v>
      </c>
      <c r="W2032" t="s">
        <v>833</v>
      </c>
      <c r="X2032" s="9">
        <v>631.78200000000004</v>
      </c>
      <c r="Y2032">
        <v>2</v>
      </c>
      <c r="Z2032" s="12">
        <v>0.1</v>
      </c>
      <c r="AA2032" s="9">
        <v>140.39599999999999</v>
      </c>
      <c r="AB2032" t="str">
        <f>IF(AND(SalesData[[#This Row],[Profit]]=0,SalesData[[#This Row],[Sales]]&gt;0),"Zero-Profit Order","OK")</f>
        <v>OK</v>
      </c>
      <c r="AC2032" s="9">
        <f>IFERROR(SalesData[[#This Row],[Profit]]/SalesData[[#This Row],[Sales]],0)</f>
        <v>0.22222222222222218</v>
      </c>
      <c r="AE2032"/>
    </row>
    <row r="2033" spans="1:31" x14ac:dyDescent="0.25">
      <c r="A2033">
        <v>6640</v>
      </c>
      <c r="B2033" t="s">
        <v>3515</v>
      </c>
      <c r="C2033" s="2">
        <v>42646</v>
      </c>
      <c r="D2033" s="13">
        <v>41681</v>
      </c>
      <c r="E2033" s="8">
        <f>IF(SalesData[[#This Row],[Ship Date]]&lt;SalesData[[#This Row],[Order Date]], SalesData[[#This Row],[Ship Date]], SalesData[[#This Row],[Order Date]])</f>
        <v>41681</v>
      </c>
      <c r="F2033" s="8">
        <f>IF(SalesData[[#This Row],[Ship Date]]&lt;SalesData[[#This Row],[Order Date]], SalesData[[#This Row],[Order Date]], SalesData[[#This Row],[Ship Date]])</f>
        <v>42646</v>
      </c>
      <c r="G2033" s="11">
        <f>SalesData[[#This Row],[Shipdate fixed]] - SalesData[[#This Row],[Orderdate fixed]]</f>
        <v>965</v>
      </c>
      <c r="H2033" s="11">
        <f>YEAR(SalesData[[#This Row],[Orderdate fixed]])</f>
        <v>2014</v>
      </c>
      <c r="I2033" s="11" t="str">
        <f>"Q"&amp;ROUNDUP(MONTH(SalesData[[#This Row],[Orderdate fixed]])/3,0)</f>
        <v>Q1</v>
      </c>
      <c r="J2033" s="8" t="str">
        <f>TEXT(SalesData[[#This Row],[Orderdate fixed]],"mmm")</f>
        <v>Feb</v>
      </c>
      <c r="K2033" t="s">
        <v>22</v>
      </c>
      <c r="L2033" t="s">
        <v>857</v>
      </c>
      <c r="M2033" s="14" t="s">
        <v>858</v>
      </c>
      <c r="N2033" t="s">
        <v>81</v>
      </c>
      <c r="O2033" t="s">
        <v>26</v>
      </c>
      <c r="P2033" t="s">
        <v>850</v>
      </c>
      <c r="Q2033" t="s">
        <v>215</v>
      </c>
      <c r="R2033" s="5">
        <v>44052</v>
      </c>
      <c r="S2033" t="s">
        <v>62</v>
      </c>
      <c r="T2033" t="s">
        <v>1652</v>
      </c>
      <c r="U2033" t="s">
        <v>31</v>
      </c>
      <c r="V2033" t="s">
        <v>44</v>
      </c>
      <c r="W2033" t="s">
        <v>1653</v>
      </c>
      <c r="X2033" s="9">
        <v>1421.664</v>
      </c>
      <c r="Y2033">
        <v>8</v>
      </c>
      <c r="Z2033" s="12">
        <v>0.4</v>
      </c>
      <c r="AA2033" s="9">
        <v>-734.52639999999997</v>
      </c>
      <c r="AB2033" t="str">
        <f>IF(AND(SalesData[[#This Row],[Profit]]=0,SalesData[[#This Row],[Sales]]&gt;0),"Zero-Profit Order","OK")</f>
        <v>OK</v>
      </c>
      <c r="AC2033" s="9">
        <f>IFERROR(SalesData[[#This Row],[Profit]]/SalesData[[#This Row],[Sales]],0)</f>
        <v>-0.51666666666666661</v>
      </c>
      <c r="AE2033"/>
    </row>
    <row r="2034" spans="1:31" x14ac:dyDescent="0.25">
      <c r="A2034">
        <v>3940</v>
      </c>
      <c r="B2034" t="s">
        <v>2613</v>
      </c>
      <c r="C2034" s="2">
        <v>42174</v>
      </c>
      <c r="D2034" s="13">
        <v>42655</v>
      </c>
      <c r="E2034" s="8">
        <f>IF(SalesData[[#This Row],[Ship Date]]&lt;SalesData[[#This Row],[Order Date]], SalesData[[#This Row],[Ship Date]], SalesData[[#This Row],[Order Date]])</f>
        <v>42174</v>
      </c>
      <c r="F2034" s="8">
        <f>IF(SalesData[[#This Row],[Ship Date]]&lt;SalesData[[#This Row],[Order Date]], SalesData[[#This Row],[Order Date]], SalesData[[#This Row],[Ship Date]])</f>
        <v>42655</v>
      </c>
      <c r="G2034" s="11">
        <f>SalesData[[#This Row],[Shipdate fixed]] - SalesData[[#This Row],[Orderdate fixed]]</f>
        <v>481</v>
      </c>
      <c r="H2034" s="11">
        <f>YEAR(SalesData[[#This Row],[Orderdate fixed]])</f>
        <v>2015</v>
      </c>
      <c r="I2034" s="11" t="str">
        <f>"Q"&amp;ROUNDUP(MONTH(SalesData[[#This Row],[Orderdate fixed]])/3,0)</f>
        <v>Q2</v>
      </c>
      <c r="J2034" s="8" t="str">
        <f>TEXT(SalesData[[#This Row],[Orderdate fixed]],"mmm")</f>
        <v>Jun</v>
      </c>
      <c r="K2034" t="s">
        <v>407</v>
      </c>
      <c r="L2034" t="s">
        <v>2614</v>
      </c>
      <c r="M2034" s="14" t="s">
        <v>2615</v>
      </c>
      <c r="N2034" t="s">
        <v>25</v>
      </c>
      <c r="O2034" t="s">
        <v>26</v>
      </c>
      <c r="P2034" t="s">
        <v>2616</v>
      </c>
      <c r="Q2034" t="s">
        <v>100</v>
      </c>
      <c r="R2034" s="5">
        <v>46142</v>
      </c>
      <c r="S2034" t="s">
        <v>84</v>
      </c>
      <c r="T2034" t="s">
        <v>556</v>
      </c>
      <c r="U2034" t="s">
        <v>31</v>
      </c>
      <c r="V2034" t="s">
        <v>35</v>
      </c>
      <c r="W2034" t="s">
        <v>557</v>
      </c>
      <c r="X2034" s="9">
        <v>1424.9</v>
      </c>
      <c r="Y2034">
        <v>5</v>
      </c>
      <c r="Z2034" s="12">
        <v>0</v>
      </c>
      <c r="AA2034" s="9">
        <v>356.22500000000002</v>
      </c>
      <c r="AB2034" t="str">
        <f>IF(AND(SalesData[[#This Row],[Profit]]=0,SalesData[[#This Row],[Sales]]&gt;0),"Zero-Profit Order","OK")</f>
        <v>OK</v>
      </c>
      <c r="AC2034" s="9">
        <f>IFERROR(SalesData[[#This Row],[Profit]]/SalesData[[#This Row],[Sales]],0)</f>
        <v>0.25</v>
      </c>
      <c r="AE2034"/>
    </row>
    <row r="2035" spans="1:31" x14ac:dyDescent="0.25">
      <c r="A2035">
        <v>1812</v>
      </c>
      <c r="B2035" t="s">
        <v>1479</v>
      </c>
      <c r="C2035" s="2">
        <v>41748</v>
      </c>
      <c r="D2035" s="13">
        <v>41949</v>
      </c>
      <c r="E2035" s="8">
        <f>IF(SalesData[[#This Row],[Ship Date]]&lt;SalesData[[#This Row],[Order Date]], SalesData[[#This Row],[Ship Date]], SalesData[[#This Row],[Order Date]])</f>
        <v>41748</v>
      </c>
      <c r="F2035" s="8">
        <f>IF(SalesData[[#This Row],[Ship Date]]&lt;SalesData[[#This Row],[Order Date]], SalesData[[#This Row],[Order Date]], SalesData[[#This Row],[Ship Date]])</f>
        <v>41949</v>
      </c>
      <c r="G2035" s="11">
        <f>SalesData[[#This Row],[Shipdate fixed]] - SalesData[[#This Row],[Orderdate fixed]]</f>
        <v>201</v>
      </c>
      <c r="H2035" s="11">
        <f>YEAR(SalesData[[#This Row],[Orderdate fixed]])</f>
        <v>2014</v>
      </c>
      <c r="I2035" s="11" t="str">
        <f>"Q"&amp;ROUNDUP(MONTH(SalesData[[#This Row],[Orderdate fixed]])/3,0)</f>
        <v>Q2</v>
      </c>
      <c r="J2035" s="8" t="str">
        <f>TEXT(SalesData[[#This Row],[Orderdate fixed]],"mmm")</f>
        <v>Apr</v>
      </c>
      <c r="K2035" t="s">
        <v>22</v>
      </c>
      <c r="L2035" t="s">
        <v>1480</v>
      </c>
      <c r="M2035" s="14" t="s">
        <v>1481</v>
      </c>
      <c r="N2035" t="s">
        <v>25</v>
      </c>
      <c r="O2035" t="s">
        <v>26</v>
      </c>
      <c r="P2035" t="s">
        <v>1057</v>
      </c>
      <c r="Q2035" t="s">
        <v>697</v>
      </c>
      <c r="R2035" s="5">
        <v>22801</v>
      </c>
      <c r="S2035" t="s">
        <v>29</v>
      </c>
      <c r="T2035" t="s">
        <v>196</v>
      </c>
      <c r="U2035" t="s">
        <v>31</v>
      </c>
      <c r="V2035" t="s">
        <v>44</v>
      </c>
      <c r="W2035" t="s">
        <v>197</v>
      </c>
      <c r="X2035" s="9">
        <v>1441.3</v>
      </c>
      <c r="Y2035">
        <v>7</v>
      </c>
      <c r="Z2035" s="12">
        <v>0</v>
      </c>
      <c r="AA2035" s="9">
        <v>245.02099999999999</v>
      </c>
      <c r="AB2035" t="str">
        <f>IF(AND(SalesData[[#This Row],[Profit]]=0,SalesData[[#This Row],[Sales]]&gt;0),"Zero-Profit Order","OK")</f>
        <v>OK</v>
      </c>
      <c r="AC2035" s="9">
        <f>IFERROR(SalesData[[#This Row],[Profit]]/SalesData[[#This Row],[Sales]],0)</f>
        <v>0.16999999999999998</v>
      </c>
      <c r="AE2035"/>
    </row>
    <row r="2036" spans="1:31" x14ac:dyDescent="0.25">
      <c r="A2036">
        <v>5764</v>
      </c>
      <c r="B2036" t="s">
        <v>3247</v>
      </c>
      <c r="C2036" s="2">
        <v>41848</v>
      </c>
      <c r="D2036" s="13">
        <v>42135</v>
      </c>
      <c r="E2036" s="8">
        <f>IF(SalesData[[#This Row],[Ship Date]]&lt;SalesData[[#This Row],[Order Date]], SalesData[[#This Row],[Ship Date]], SalesData[[#This Row],[Order Date]])</f>
        <v>41848</v>
      </c>
      <c r="F2036" s="8">
        <f>IF(SalesData[[#This Row],[Ship Date]]&lt;SalesData[[#This Row],[Order Date]], SalesData[[#This Row],[Order Date]], SalesData[[#This Row],[Ship Date]])</f>
        <v>42135</v>
      </c>
      <c r="G2036" s="11">
        <f>SalesData[[#This Row],[Shipdate fixed]] - SalesData[[#This Row],[Orderdate fixed]]</f>
        <v>287</v>
      </c>
      <c r="H2036" s="11">
        <f>YEAR(SalesData[[#This Row],[Orderdate fixed]])</f>
        <v>2014</v>
      </c>
      <c r="I2036" s="11" t="str">
        <f>"Q"&amp;ROUNDUP(MONTH(SalesData[[#This Row],[Orderdate fixed]])/3,0)</f>
        <v>Q3</v>
      </c>
      <c r="J2036" s="8" t="str">
        <f>TEXT(SalesData[[#This Row],[Orderdate fixed]],"mmm")</f>
        <v>Jul</v>
      </c>
      <c r="K2036" t="s">
        <v>78</v>
      </c>
      <c r="L2036" t="s">
        <v>3248</v>
      </c>
      <c r="M2036" s="14" t="s">
        <v>3249</v>
      </c>
      <c r="N2036" t="s">
        <v>81</v>
      </c>
      <c r="O2036" t="s">
        <v>26</v>
      </c>
      <c r="P2036" t="s">
        <v>711</v>
      </c>
      <c r="Q2036" t="s">
        <v>109</v>
      </c>
      <c r="R2036" s="5">
        <v>11561</v>
      </c>
      <c r="S2036" t="s">
        <v>62</v>
      </c>
      <c r="T2036" t="s">
        <v>2530</v>
      </c>
      <c r="U2036" t="s">
        <v>31</v>
      </c>
      <c r="V2036" t="s">
        <v>35</v>
      </c>
      <c r="W2036" t="s">
        <v>2531</v>
      </c>
      <c r="X2036" s="9">
        <v>1448.82</v>
      </c>
      <c r="Y2036">
        <v>10</v>
      </c>
      <c r="Z2036" s="12">
        <v>0.1</v>
      </c>
      <c r="AA2036" s="9">
        <v>209.274</v>
      </c>
      <c r="AB2036" t="str">
        <f>IF(AND(SalesData[[#This Row],[Profit]]=0,SalesData[[#This Row],[Sales]]&gt;0),"Zero-Profit Order","OK")</f>
        <v>OK</v>
      </c>
      <c r="AC2036" s="9">
        <f>IFERROR(SalesData[[#This Row],[Profit]]/SalesData[[#This Row],[Sales]],0)</f>
        <v>0.14444444444444446</v>
      </c>
      <c r="AE2036"/>
    </row>
    <row r="2037" spans="1:31" x14ac:dyDescent="0.25">
      <c r="A2037">
        <v>8563</v>
      </c>
      <c r="B2037" t="s">
        <v>4046</v>
      </c>
      <c r="C2037" s="2">
        <v>42006</v>
      </c>
      <c r="D2037" s="13">
        <v>42525</v>
      </c>
      <c r="E2037" s="8">
        <f>IF(SalesData[[#This Row],[Ship Date]]&lt;SalesData[[#This Row],[Order Date]], SalesData[[#This Row],[Ship Date]], SalesData[[#This Row],[Order Date]])</f>
        <v>42006</v>
      </c>
      <c r="F2037" s="8">
        <f>IF(SalesData[[#This Row],[Ship Date]]&lt;SalesData[[#This Row],[Order Date]], SalesData[[#This Row],[Order Date]], SalesData[[#This Row],[Ship Date]])</f>
        <v>42525</v>
      </c>
      <c r="G2037" s="11">
        <f>SalesData[[#This Row],[Shipdate fixed]] - SalesData[[#This Row],[Orderdate fixed]]</f>
        <v>519</v>
      </c>
      <c r="H2037" s="11">
        <f>YEAR(SalesData[[#This Row],[Orderdate fixed]])</f>
        <v>2015</v>
      </c>
      <c r="I2037" s="11" t="str">
        <f>"Q"&amp;ROUNDUP(MONTH(SalesData[[#This Row],[Orderdate fixed]])/3,0)</f>
        <v>Q1</v>
      </c>
      <c r="J2037" s="8" t="str">
        <f>TEXT(SalesData[[#This Row],[Orderdate fixed]],"mmm")</f>
        <v>Jan</v>
      </c>
      <c r="K2037" t="s">
        <v>22</v>
      </c>
      <c r="L2037" t="s">
        <v>645</v>
      </c>
      <c r="M2037" s="14" t="s">
        <v>646</v>
      </c>
      <c r="N2037" t="s">
        <v>81</v>
      </c>
      <c r="O2037" t="s">
        <v>26</v>
      </c>
      <c r="P2037" t="s">
        <v>886</v>
      </c>
      <c r="Q2037" t="s">
        <v>222</v>
      </c>
      <c r="R2037" s="5">
        <v>53209</v>
      </c>
      <c r="S2037" t="s">
        <v>84</v>
      </c>
      <c r="T2037" t="s">
        <v>1287</v>
      </c>
      <c r="U2037" t="s">
        <v>31</v>
      </c>
      <c r="V2037" t="s">
        <v>35</v>
      </c>
      <c r="W2037" t="s">
        <v>1288</v>
      </c>
      <c r="X2037" s="9">
        <v>1454.9</v>
      </c>
      <c r="Y2037">
        <v>5</v>
      </c>
      <c r="Z2037" s="12">
        <v>0</v>
      </c>
      <c r="AA2037" s="9">
        <v>378.274</v>
      </c>
      <c r="AB2037" t="str">
        <f>IF(AND(SalesData[[#This Row],[Profit]]=0,SalesData[[#This Row],[Sales]]&gt;0),"Zero-Profit Order","OK")</f>
        <v>OK</v>
      </c>
      <c r="AC2037" s="9">
        <f>IFERROR(SalesData[[#This Row],[Profit]]/SalesData[[#This Row],[Sales]],0)</f>
        <v>0.26</v>
      </c>
      <c r="AE2037"/>
    </row>
    <row r="2038" spans="1:31" x14ac:dyDescent="0.25">
      <c r="A2038">
        <v>3828</v>
      </c>
      <c r="B2038" t="s">
        <v>2563</v>
      </c>
      <c r="C2038" s="2">
        <v>42358</v>
      </c>
      <c r="D2038" s="13">
        <v>43044</v>
      </c>
      <c r="E2038" s="8">
        <f>IF(SalesData[[#This Row],[Ship Date]]&lt;SalesData[[#This Row],[Order Date]], SalesData[[#This Row],[Ship Date]], SalesData[[#This Row],[Order Date]])</f>
        <v>42358</v>
      </c>
      <c r="F2038" s="8">
        <f>IF(SalesData[[#This Row],[Ship Date]]&lt;SalesData[[#This Row],[Order Date]], SalesData[[#This Row],[Order Date]], SalesData[[#This Row],[Ship Date]])</f>
        <v>43044</v>
      </c>
      <c r="G2038" s="11">
        <f>SalesData[[#This Row],[Shipdate fixed]] - SalesData[[#This Row],[Orderdate fixed]]</f>
        <v>686</v>
      </c>
      <c r="H2038" s="11">
        <f>YEAR(SalesData[[#This Row],[Orderdate fixed]])</f>
        <v>2015</v>
      </c>
      <c r="I2038" s="11" t="str">
        <f>"Q"&amp;ROUNDUP(MONTH(SalesData[[#This Row],[Orderdate fixed]])/3,0)</f>
        <v>Q4</v>
      </c>
      <c r="J2038" s="8" t="str">
        <f>TEXT(SalesData[[#This Row],[Orderdate fixed]],"mmm")</f>
        <v>Dec</v>
      </c>
      <c r="K2038" t="s">
        <v>38</v>
      </c>
      <c r="L2038" t="s">
        <v>1569</v>
      </c>
      <c r="M2038" s="14" t="s">
        <v>1570</v>
      </c>
      <c r="N2038" t="s">
        <v>81</v>
      </c>
      <c r="O2038" t="s">
        <v>26</v>
      </c>
      <c r="P2038" t="s">
        <v>271</v>
      </c>
      <c r="Q2038" t="s">
        <v>272</v>
      </c>
      <c r="R2038" s="5">
        <v>48234</v>
      </c>
      <c r="S2038" t="s">
        <v>84</v>
      </c>
      <c r="T2038" t="s">
        <v>363</v>
      </c>
      <c r="U2038" t="s">
        <v>31</v>
      </c>
      <c r="V2038" t="s">
        <v>35</v>
      </c>
      <c r="W2038" t="s">
        <v>364</v>
      </c>
      <c r="X2038" s="9">
        <v>1458.65</v>
      </c>
      <c r="Y2038">
        <v>5</v>
      </c>
      <c r="Z2038" s="12">
        <v>0</v>
      </c>
      <c r="AA2038" s="9">
        <v>423.00850000000003</v>
      </c>
      <c r="AB2038" t="str">
        <f>IF(AND(SalesData[[#This Row],[Profit]]=0,SalesData[[#This Row],[Sales]]&gt;0),"Zero-Profit Order","OK")</f>
        <v>OK</v>
      </c>
      <c r="AC2038" s="9">
        <f>IFERROR(SalesData[[#This Row],[Profit]]/SalesData[[#This Row],[Sales]],0)</f>
        <v>0.28999999999999998</v>
      </c>
      <c r="AE2038"/>
    </row>
    <row r="2039" spans="1:31" x14ac:dyDescent="0.25">
      <c r="A2039">
        <v>3914</v>
      </c>
      <c r="B2039" t="s">
        <v>2605</v>
      </c>
      <c r="C2039" s="2">
        <v>43664</v>
      </c>
      <c r="D2039" s="13">
        <v>43003</v>
      </c>
      <c r="E2039" s="8">
        <f>IF(SalesData[[#This Row],[Ship Date]]&lt;SalesData[[#This Row],[Order Date]], SalesData[[#This Row],[Ship Date]], SalesData[[#This Row],[Order Date]])</f>
        <v>43003</v>
      </c>
      <c r="F2039" s="8">
        <f>IF(SalesData[[#This Row],[Ship Date]]&lt;SalesData[[#This Row],[Order Date]], SalesData[[#This Row],[Order Date]], SalesData[[#This Row],[Ship Date]])</f>
        <v>43664</v>
      </c>
      <c r="G2039" s="11">
        <f>SalesData[[#This Row],[Shipdate fixed]] - SalesData[[#This Row],[Orderdate fixed]]</f>
        <v>661</v>
      </c>
      <c r="H2039" s="11">
        <f>YEAR(SalesData[[#This Row],[Orderdate fixed]])</f>
        <v>2017</v>
      </c>
      <c r="I2039" s="11" t="str">
        <f>"Q"&amp;ROUNDUP(MONTH(SalesData[[#This Row],[Orderdate fixed]])/3,0)</f>
        <v>Q3</v>
      </c>
      <c r="J2039" s="8" t="str">
        <f>TEXT(SalesData[[#This Row],[Orderdate fixed]],"mmm")</f>
        <v>Sep</v>
      </c>
      <c r="K2039" t="s">
        <v>38</v>
      </c>
      <c r="L2039" t="s">
        <v>2606</v>
      </c>
      <c r="M2039" s="14" t="s">
        <v>2607</v>
      </c>
      <c r="N2039" t="s">
        <v>81</v>
      </c>
      <c r="O2039" t="s">
        <v>26</v>
      </c>
      <c r="P2039" t="s">
        <v>158</v>
      </c>
      <c r="Q2039" t="s">
        <v>109</v>
      </c>
      <c r="R2039" s="5">
        <v>10035</v>
      </c>
      <c r="S2039" t="s">
        <v>62</v>
      </c>
      <c r="T2039" t="s">
        <v>1080</v>
      </c>
      <c r="U2039" t="s">
        <v>31</v>
      </c>
      <c r="V2039" t="s">
        <v>53</v>
      </c>
      <c r="W2039" t="s">
        <v>1081</v>
      </c>
      <c r="X2039" s="9">
        <v>9.82</v>
      </c>
      <c r="Y2039">
        <v>2</v>
      </c>
      <c r="Z2039" s="12">
        <v>0</v>
      </c>
      <c r="AA2039" s="9">
        <v>3.2406000000000001</v>
      </c>
      <c r="AB2039" t="str">
        <f>IF(AND(SalesData[[#This Row],[Profit]]=0,SalesData[[#This Row],[Sales]]&gt;0),"Zero-Profit Order","OK")</f>
        <v>OK</v>
      </c>
      <c r="AC2039" s="9">
        <f>IFERROR(SalesData[[#This Row],[Profit]]/SalesData[[#This Row],[Sales]],0)</f>
        <v>0.33</v>
      </c>
      <c r="AE2039"/>
    </row>
    <row r="2040" spans="1:31" x14ac:dyDescent="0.25">
      <c r="A2040">
        <v>5460</v>
      </c>
      <c r="B2040" t="s">
        <v>3145</v>
      </c>
      <c r="C2040" s="2">
        <v>42314</v>
      </c>
      <c r="D2040" s="13">
        <v>42895</v>
      </c>
      <c r="E2040" s="8">
        <f>IF(SalesData[[#This Row],[Ship Date]]&lt;SalesData[[#This Row],[Order Date]], SalesData[[#This Row],[Ship Date]], SalesData[[#This Row],[Order Date]])</f>
        <v>42314</v>
      </c>
      <c r="F2040" s="8">
        <f>IF(SalesData[[#This Row],[Ship Date]]&lt;SalesData[[#This Row],[Order Date]], SalesData[[#This Row],[Order Date]], SalesData[[#This Row],[Ship Date]])</f>
        <v>42895</v>
      </c>
      <c r="G2040" s="11">
        <f>SalesData[[#This Row],[Shipdate fixed]] - SalesData[[#This Row],[Orderdate fixed]]</f>
        <v>581</v>
      </c>
      <c r="H2040" s="11">
        <f>YEAR(SalesData[[#This Row],[Orderdate fixed]])</f>
        <v>2015</v>
      </c>
      <c r="I2040" s="11" t="str">
        <f>"Q"&amp;ROUNDUP(MONTH(SalesData[[#This Row],[Orderdate fixed]])/3,0)</f>
        <v>Q4</v>
      </c>
      <c r="J2040" s="8" t="str">
        <f>TEXT(SalesData[[#This Row],[Orderdate fixed]],"mmm")</f>
        <v>Nov</v>
      </c>
      <c r="K2040" t="s">
        <v>22</v>
      </c>
      <c r="L2040" t="s">
        <v>472</v>
      </c>
      <c r="M2040" s="14" t="s">
        <v>473</v>
      </c>
      <c r="N2040" t="s">
        <v>25</v>
      </c>
      <c r="O2040" t="s">
        <v>26</v>
      </c>
      <c r="P2040" t="s">
        <v>310</v>
      </c>
      <c r="Q2040" t="s">
        <v>50</v>
      </c>
      <c r="R2040" s="5">
        <v>94122</v>
      </c>
      <c r="S2040" t="s">
        <v>51</v>
      </c>
      <c r="T2040" t="s">
        <v>3146</v>
      </c>
      <c r="U2040" t="s">
        <v>31</v>
      </c>
      <c r="V2040" t="s">
        <v>44</v>
      </c>
      <c r="W2040" t="s">
        <v>3147</v>
      </c>
      <c r="X2040" s="9">
        <v>1478.2719999999999</v>
      </c>
      <c r="Y2040">
        <v>8</v>
      </c>
      <c r="Z2040" s="12">
        <v>0.2</v>
      </c>
      <c r="AA2040" s="9">
        <v>92.391999999999996</v>
      </c>
      <c r="AB2040" t="str">
        <f>IF(AND(SalesData[[#This Row],[Profit]]=0,SalesData[[#This Row],[Sales]]&gt;0),"Zero-Profit Order","OK")</f>
        <v>OK</v>
      </c>
      <c r="AC2040" s="9">
        <f>IFERROR(SalesData[[#This Row],[Profit]]/SalesData[[#This Row],[Sales]],0)</f>
        <v>6.25E-2</v>
      </c>
      <c r="AE2040"/>
    </row>
    <row r="2041" spans="1:31" x14ac:dyDescent="0.25">
      <c r="A2041">
        <v>6122</v>
      </c>
      <c r="B2041" t="s">
        <v>3357</v>
      </c>
      <c r="C2041" s="2">
        <v>43673</v>
      </c>
      <c r="D2041" s="13">
        <v>43003</v>
      </c>
      <c r="E2041" s="8">
        <f>IF(SalesData[[#This Row],[Ship Date]]&lt;SalesData[[#This Row],[Order Date]], SalesData[[#This Row],[Ship Date]], SalesData[[#This Row],[Order Date]])</f>
        <v>43003</v>
      </c>
      <c r="F2041" s="8">
        <f>IF(SalesData[[#This Row],[Ship Date]]&lt;SalesData[[#This Row],[Order Date]], SalesData[[#This Row],[Order Date]], SalesData[[#This Row],[Ship Date]])</f>
        <v>43673</v>
      </c>
      <c r="G2041" s="11">
        <f>SalesData[[#This Row],[Shipdate fixed]] - SalesData[[#This Row],[Orderdate fixed]]</f>
        <v>670</v>
      </c>
      <c r="H2041" s="11">
        <f>YEAR(SalesData[[#This Row],[Orderdate fixed]])</f>
        <v>2017</v>
      </c>
      <c r="I2041" s="11" t="str">
        <f>"Q"&amp;ROUNDUP(MONTH(SalesData[[#This Row],[Orderdate fixed]])/3,0)</f>
        <v>Q3</v>
      </c>
      <c r="J2041" s="8" t="str">
        <f>TEXT(SalesData[[#This Row],[Orderdate fixed]],"mmm")</f>
        <v>Sep</v>
      </c>
      <c r="K2041" t="s">
        <v>38</v>
      </c>
      <c r="L2041" t="s">
        <v>3358</v>
      </c>
      <c r="M2041" s="14" t="s">
        <v>3359</v>
      </c>
      <c r="N2041" t="s">
        <v>81</v>
      </c>
      <c r="O2041" t="s">
        <v>26</v>
      </c>
      <c r="P2041" t="s">
        <v>859</v>
      </c>
      <c r="Q2041" t="s">
        <v>1498</v>
      </c>
      <c r="R2041" s="5">
        <v>97477</v>
      </c>
      <c r="S2041" t="s">
        <v>51</v>
      </c>
      <c r="T2041" t="s">
        <v>437</v>
      </c>
      <c r="U2041" t="s">
        <v>31</v>
      </c>
      <c r="V2041" t="s">
        <v>32</v>
      </c>
      <c r="W2041" t="s">
        <v>438</v>
      </c>
      <c r="X2041" s="9">
        <v>72.587999999999994</v>
      </c>
      <c r="Y2041">
        <v>2</v>
      </c>
      <c r="Z2041" s="12">
        <v>0.7</v>
      </c>
      <c r="AA2041" s="9">
        <v>-128.2388</v>
      </c>
      <c r="AB2041" t="str">
        <f>IF(AND(SalesData[[#This Row],[Profit]]=0,SalesData[[#This Row],[Sales]]&gt;0),"Zero-Profit Order","OK")</f>
        <v>OK</v>
      </c>
      <c r="AC2041" s="9">
        <f>IFERROR(SalesData[[#This Row],[Profit]]/SalesData[[#This Row],[Sales]],0)</f>
        <v>-1.7666666666666668</v>
      </c>
      <c r="AE2041"/>
    </row>
    <row r="2042" spans="1:31" x14ac:dyDescent="0.25">
      <c r="A2042">
        <v>6121</v>
      </c>
      <c r="B2042" t="s">
        <v>3357</v>
      </c>
      <c r="C2042" s="2">
        <v>43672</v>
      </c>
      <c r="D2042" s="13">
        <v>43003</v>
      </c>
      <c r="E2042" s="8">
        <f>IF(SalesData[[#This Row],[Ship Date]]&lt;SalesData[[#This Row],[Order Date]], SalesData[[#This Row],[Ship Date]], SalesData[[#This Row],[Order Date]])</f>
        <v>43003</v>
      </c>
      <c r="F2042" s="8">
        <f>IF(SalesData[[#This Row],[Ship Date]]&lt;SalesData[[#This Row],[Order Date]], SalesData[[#This Row],[Order Date]], SalesData[[#This Row],[Ship Date]])</f>
        <v>43672</v>
      </c>
      <c r="G2042" s="11">
        <f>SalesData[[#This Row],[Shipdate fixed]] - SalesData[[#This Row],[Orderdate fixed]]</f>
        <v>669</v>
      </c>
      <c r="H2042" s="11">
        <f>YEAR(SalesData[[#This Row],[Orderdate fixed]])</f>
        <v>2017</v>
      </c>
      <c r="I2042" s="11" t="str">
        <f>"Q"&amp;ROUNDUP(MONTH(SalesData[[#This Row],[Orderdate fixed]])/3,0)</f>
        <v>Q3</v>
      </c>
      <c r="J2042" s="8" t="str">
        <f>TEXT(SalesData[[#This Row],[Orderdate fixed]],"mmm")</f>
        <v>Sep</v>
      </c>
      <c r="K2042" t="s">
        <v>38</v>
      </c>
      <c r="L2042" t="s">
        <v>3358</v>
      </c>
      <c r="M2042" s="14" t="s">
        <v>3359</v>
      </c>
      <c r="N2042" t="s">
        <v>81</v>
      </c>
      <c r="O2042" t="s">
        <v>26</v>
      </c>
      <c r="P2042" t="s">
        <v>859</v>
      </c>
      <c r="Q2042" t="s">
        <v>1498</v>
      </c>
      <c r="R2042" s="5">
        <v>97477</v>
      </c>
      <c r="S2042" t="s">
        <v>51</v>
      </c>
      <c r="T2042" t="s">
        <v>532</v>
      </c>
      <c r="U2042" t="s">
        <v>31</v>
      </c>
      <c r="V2042" t="s">
        <v>53</v>
      </c>
      <c r="W2042" t="s">
        <v>533</v>
      </c>
      <c r="X2042" s="9">
        <v>409.21600000000001</v>
      </c>
      <c r="Y2042">
        <v>8</v>
      </c>
      <c r="Z2042" s="12">
        <v>0.2</v>
      </c>
      <c r="AA2042" s="9">
        <v>61.382399999999997</v>
      </c>
      <c r="AB2042" t="str">
        <f>IF(AND(SalesData[[#This Row],[Profit]]=0,SalesData[[#This Row],[Sales]]&gt;0),"Zero-Profit Order","OK")</f>
        <v>OK</v>
      </c>
      <c r="AC2042" s="9">
        <f>IFERROR(SalesData[[#This Row],[Profit]]/SalesData[[#This Row],[Sales]],0)</f>
        <v>0.15</v>
      </c>
      <c r="AE2042"/>
    </row>
    <row r="2043" spans="1:31" x14ac:dyDescent="0.25">
      <c r="A2043">
        <v>378</v>
      </c>
      <c r="B2043" t="s">
        <v>412</v>
      </c>
      <c r="C2043" s="2">
        <v>43584</v>
      </c>
      <c r="D2043" s="13">
        <v>42744</v>
      </c>
      <c r="E2043" s="8">
        <f>IF(SalesData[[#This Row],[Ship Date]]&lt;SalesData[[#This Row],[Order Date]], SalesData[[#This Row],[Ship Date]], SalesData[[#This Row],[Order Date]])</f>
        <v>42744</v>
      </c>
      <c r="F2043" s="8">
        <f>IF(SalesData[[#This Row],[Ship Date]]&lt;SalesData[[#This Row],[Order Date]], SalesData[[#This Row],[Order Date]], SalesData[[#This Row],[Ship Date]])</f>
        <v>43584</v>
      </c>
      <c r="G2043" s="11">
        <f>SalesData[[#This Row],[Shipdate fixed]] - SalesData[[#This Row],[Orderdate fixed]]</f>
        <v>840</v>
      </c>
      <c r="H2043" s="11">
        <f>YEAR(SalesData[[#This Row],[Orderdate fixed]])</f>
        <v>2017</v>
      </c>
      <c r="I2043" s="11" t="str">
        <f>"Q"&amp;ROUNDUP(MONTH(SalesData[[#This Row],[Orderdate fixed]])/3,0)</f>
        <v>Q1</v>
      </c>
      <c r="J2043" s="8" t="str">
        <f>TEXT(SalesData[[#This Row],[Orderdate fixed]],"mmm")</f>
        <v>Jan</v>
      </c>
      <c r="K2043" t="s">
        <v>38</v>
      </c>
      <c r="L2043" t="s">
        <v>413</v>
      </c>
      <c r="M2043" s="14" t="s">
        <v>414</v>
      </c>
      <c r="N2043" t="s">
        <v>81</v>
      </c>
      <c r="O2043" t="s">
        <v>26</v>
      </c>
      <c r="P2043" t="s">
        <v>221</v>
      </c>
      <c r="Q2043" t="s">
        <v>415</v>
      </c>
      <c r="R2043" s="5">
        <v>2038</v>
      </c>
      <c r="S2043" t="s">
        <v>62</v>
      </c>
      <c r="T2043" t="s">
        <v>416</v>
      </c>
      <c r="U2043" t="s">
        <v>31</v>
      </c>
      <c r="V2043" t="s">
        <v>44</v>
      </c>
      <c r="W2043" t="s">
        <v>417</v>
      </c>
      <c r="X2043" s="9">
        <v>1488.424</v>
      </c>
      <c r="Y2043">
        <v>7</v>
      </c>
      <c r="Z2043" s="12">
        <v>0.3</v>
      </c>
      <c r="AA2043" s="9">
        <v>-297.6848</v>
      </c>
      <c r="AB2043" t="str">
        <f>IF(AND(SalesData[[#This Row],[Profit]]=0,SalesData[[#This Row],[Sales]]&gt;0),"Zero-Profit Order","OK")</f>
        <v>OK</v>
      </c>
      <c r="AC2043" s="9">
        <f>IFERROR(SalesData[[#This Row],[Profit]]/SalesData[[#This Row],[Sales]],0)</f>
        <v>-0.2</v>
      </c>
      <c r="AE2043"/>
    </row>
    <row r="2044" spans="1:31" x14ac:dyDescent="0.25">
      <c r="A2044">
        <v>7815</v>
      </c>
      <c r="B2044" t="s">
        <v>3830</v>
      </c>
      <c r="C2044" s="2">
        <v>42381</v>
      </c>
      <c r="D2044" s="13">
        <v>43014</v>
      </c>
      <c r="E2044" s="8">
        <f>IF(SalesData[[#This Row],[Ship Date]]&lt;SalesData[[#This Row],[Order Date]], SalesData[[#This Row],[Ship Date]], SalesData[[#This Row],[Order Date]])</f>
        <v>42381</v>
      </c>
      <c r="F2044" s="8">
        <f>IF(SalesData[[#This Row],[Ship Date]]&lt;SalesData[[#This Row],[Order Date]], SalesData[[#This Row],[Order Date]], SalesData[[#This Row],[Ship Date]])</f>
        <v>43014</v>
      </c>
      <c r="G2044" s="11">
        <f>SalesData[[#This Row],[Shipdate fixed]] - SalesData[[#This Row],[Orderdate fixed]]</f>
        <v>633</v>
      </c>
      <c r="H2044" s="11">
        <f>YEAR(SalesData[[#This Row],[Orderdate fixed]])</f>
        <v>2016</v>
      </c>
      <c r="I2044" s="11" t="str">
        <f>"Q"&amp;ROUNDUP(MONTH(SalesData[[#This Row],[Orderdate fixed]])/3,0)</f>
        <v>Q1</v>
      </c>
      <c r="J2044" s="8" t="str">
        <f>TEXT(SalesData[[#This Row],[Orderdate fixed]],"mmm")</f>
        <v>Jan</v>
      </c>
      <c r="K2044" t="s">
        <v>78</v>
      </c>
      <c r="L2044" t="s">
        <v>212</v>
      </c>
      <c r="M2044" s="14" t="s">
        <v>213</v>
      </c>
      <c r="N2044" t="s">
        <v>90</v>
      </c>
      <c r="O2044" t="s">
        <v>26</v>
      </c>
      <c r="P2044" t="s">
        <v>49</v>
      </c>
      <c r="Q2044" t="s">
        <v>50</v>
      </c>
      <c r="R2044" s="5">
        <v>90049</v>
      </c>
      <c r="S2044" t="s">
        <v>51</v>
      </c>
      <c r="T2044" t="s">
        <v>73</v>
      </c>
      <c r="U2044" t="s">
        <v>31</v>
      </c>
      <c r="V2044" t="s">
        <v>32</v>
      </c>
      <c r="W2044" t="s">
        <v>74</v>
      </c>
      <c r="X2044" s="9">
        <v>1497.6659999999999</v>
      </c>
      <c r="Y2044">
        <v>2</v>
      </c>
      <c r="Z2044" s="12">
        <v>0.15</v>
      </c>
      <c r="AA2044" s="9">
        <v>140.95679999999999</v>
      </c>
      <c r="AB2044" t="str">
        <f>IF(AND(SalesData[[#This Row],[Profit]]=0,SalesData[[#This Row],[Sales]]&gt;0),"Zero-Profit Order","OK")</f>
        <v>OK</v>
      </c>
      <c r="AC2044" s="9">
        <f>IFERROR(SalesData[[#This Row],[Profit]]/SalesData[[#This Row],[Sales]],0)</f>
        <v>9.4117647058823528E-2</v>
      </c>
      <c r="AE2044"/>
    </row>
    <row r="2045" spans="1:31" x14ac:dyDescent="0.25">
      <c r="A2045">
        <v>5841</v>
      </c>
      <c r="B2045" t="s">
        <v>3277</v>
      </c>
      <c r="C2045" s="2">
        <v>43697</v>
      </c>
      <c r="D2045" s="13">
        <v>42273</v>
      </c>
      <c r="E2045" s="8">
        <f>IF(SalesData[[#This Row],[Ship Date]]&lt;SalesData[[#This Row],[Order Date]], SalesData[[#This Row],[Ship Date]], SalesData[[#This Row],[Order Date]])</f>
        <v>42273</v>
      </c>
      <c r="F2045" s="8">
        <f>IF(SalesData[[#This Row],[Ship Date]]&lt;SalesData[[#This Row],[Order Date]], SalesData[[#This Row],[Order Date]], SalesData[[#This Row],[Ship Date]])</f>
        <v>43697</v>
      </c>
      <c r="G2045" s="11">
        <f>SalesData[[#This Row],[Shipdate fixed]] - SalesData[[#This Row],[Orderdate fixed]]</f>
        <v>1424</v>
      </c>
      <c r="H2045" s="11">
        <f>YEAR(SalesData[[#This Row],[Orderdate fixed]])</f>
        <v>2015</v>
      </c>
      <c r="I2045" s="11" t="str">
        <f>"Q"&amp;ROUNDUP(MONTH(SalesData[[#This Row],[Orderdate fixed]])/3,0)</f>
        <v>Q3</v>
      </c>
      <c r="J2045" s="8" t="str">
        <f>TEXT(SalesData[[#This Row],[Orderdate fixed]],"mmm")</f>
        <v>Sep</v>
      </c>
      <c r="K2045" t="s">
        <v>22</v>
      </c>
      <c r="L2045" t="s">
        <v>2466</v>
      </c>
      <c r="M2045" s="14" t="s">
        <v>2467</v>
      </c>
      <c r="N2045" t="s">
        <v>90</v>
      </c>
      <c r="O2045" t="s">
        <v>26</v>
      </c>
      <c r="P2045" t="s">
        <v>670</v>
      </c>
      <c r="Q2045" t="s">
        <v>697</v>
      </c>
      <c r="R2045" s="5">
        <v>22204</v>
      </c>
      <c r="S2045" t="s">
        <v>29</v>
      </c>
      <c r="T2045" t="s">
        <v>1161</v>
      </c>
      <c r="U2045" t="s">
        <v>31</v>
      </c>
      <c r="V2045" t="s">
        <v>53</v>
      </c>
      <c r="W2045" t="s">
        <v>1162</v>
      </c>
      <c r="X2045" s="9">
        <v>47.98</v>
      </c>
      <c r="Y2045">
        <v>2</v>
      </c>
      <c r="Z2045" s="12">
        <v>0</v>
      </c>
      <c r="AA2045" s="9">
        <v>11.035399999999999</v>
      </c>
      <c r="AB2045" t="str">
        <f>IF(AND(SalesData[[#This Row],[Profit]]=0,SalesData[[#This Row],[Sales]]&gt;0),"Zero-Profit Order","OK")</f>
        <v>OK</v>
      </c>
      <c r="AC2045" s="9">
        <f>IFERROR(SalesData[[#This Row],[Profit]]/SalesData[[#This Row],[Sales]],0)</f>
        <v>0.23</v>
      </c>
      <c r="AE2045"/>
    </row>
    <row r="2046" spans="1:31" x14ac:dyDescent="0.25">
      <c r="A2046">
        <v>4619</v>
      </c>
      <c r="B2046" t="s">
        <v>2879</v>
      </c>
      <c r="C2046" s="2">
        <v>43691</v>
      </c>
      <c r="D2046" s="13">
        <v>42273</v>
      </c>
      <c r="E2046" s="8">
        <f>IF(SalesData[[#This Row],[Ship Date]]&lt;SalesData[[#This Row],[Order Date]], SalesData[[#This Row],[Ship Date]], SalesData[[#This Row],[Order Date]])</f>
        <v>42273</v>
      </c>
      <c r="F2046" s="8">
        <f>IF(SalesData[[#This Row],[Ship Date]]&lt;SalesData[[#This Row],[Order Date]], SalesData[[#This Row],[Order Date]], SalesData[[#This Row],[Ship Date]])</f>
        <v>43691</v>
      </c>
      <c r="G2046" s="11">
        <f>SalesData[[#This Row],[Shipdate fixed]] - SalesData[[#This Row],[Orderdate fixed]]</f>
        <v>1418</v>
      </c>
      <c r="H2046" s="11">
        <f>YEAR(SalesData[[#This Row],[Orderdate fixed]])</f>
        <v>2015</v>
      </c>
      <c r="I2046" s="11" t="str">
        <f>"Q"&amp;ROUNDUP(MONTH(SalesData[[#This Row],[Orderdate fixed]])/3,0)</f>
        <v>Q3</v>
      </c>
      <c r="J2046" s="8" t="str">
        <f>TEXT(SalesData[[#This Row],[Orderdate fixed]],"mmm")</f>
        <v>Sep</v>
      </c>
      <c r="K2046" t="s">
        <v>38</v>
      </c>
      <c r="L2046" t="s">
        <v>2368</v>
      </c>
      <c r="M2046" s="14" t="s">
        <v>2369</v>
      </c>
      <c r="N2046" t="s">
        <v>90</v>
      </c>
      <c r="O2046" t="s">
        <v>26</v>
      </c>
      <c r="P2046" t="s">
        <v>1338</v>
      </c>
      <c r="Q2046" t="s">
        <v>415</v>
      </c>
      <c r="R2046" s="5">
        <v>2149</v>
      </c>
      <c r="S2046" t="s">
        <v>62</v>
      </c>
      <c r="T2046" t="s">
        <v>402</v>
      </c>
      <c r="U2046" t="s">
        <v>31</v>
      </c>
      <c r="V2046" t="s">
        <v>35</v>
      </c>
      <c r="W2046" t="s">
        <v>403</v>
      </c>
      <c r="X2046" s="9">
        <v>542.94000000000005</v>
      </c>
      <c r="Y2046">
        <v>3</v>
      </c>
      <c r="Z2046" s="12">
        <v>0</v>
      </c>
      <c r="AA2046" s="9">
        <v>141.1644</v>
      </c>
      <c r="AB2046" t="str">
        <f>IF(AND(SalesData[[#This Row],[Profit]]=0,SalesData[[#This Row],[Sales]]&gt;0),"Zero-Profit Order","OK")</f>
        <v>OK</v>
      </c>
      <c r="AC2046" s="9">
        <f>IFERROR(SalesData[[#This Row],[Profit]]/SalesData[[#This Row],[Sales]],0)</f>
        <v>0.25999999999999995</v>
      </c>
      <c r="AE2046"/>
    </row>
    <row r="2047" spans="1:31" x14ac:dyDescent="0.25">
      <c r="A2047">
        <v>6559</v>
      </c>
      <c r="B2047" t="s">
        <v>3490</v>
      </c>
      <c r="C2047" s="2">
        <v>41875</v>
      </c>
      <c r="D2047" s="13">
        <v>42283</v>
      </c>
      <c r="E2047" s="8">
        <f>IF(SalesData[[#This Row],[Ship Date]]&lt;SalesData[[#This Row],[Order Date]], SalesData[[#This Row],[Ship Date]], SalesData[[#This Row],[Order Date]])</f>
        <v>41875</v>
      </c>
      <c r="F2047" s="8">
        <f>IF(SalesData[[#This Row],[Ship Date]]&lt;SalesData[[#This Row],[Order Date]], SalesData[[#This Row],[Order Date]], SalesData[[#This Row],[Ship Date]])</f>
        <v>42283</v>
      </c>
      <c r="G2047" s="11">
        <f>SalesData[[#This Row],[Shipdate fixed]] - SalesData[[#This Row],[Orderdate fixed]]</f>
        <v>408</v>
      </c>
      <c r="H2047" s="11">
        <f>YEAR(SalesData[[#This Row],[Orderdate fixed]])</f>
        <v>2014</v>
      </c>
      <c r="I2047" s="11" t="str">
        <f>"Q"&amp;ROUNDUP(MONTH(SalesData[[#This Row],[Orderdate fixed]])/3,0)</f>
        <v>Q3</v>
      </c>
      <c r="J2047" s="8" t="str">
        <f>TEXT(SalesData[[#This Row],[Orderdate fixed]],"mmm")</f>
        <v>Aug</v>
      </c>
      <c r="K2047" t="s">
        <v>38</v>
      </c>
      <c r="L2047" t="s">
        <v>2362</v>
      </c>
      <c r="M2047" s="14" t="s">
        <v>2363</v>
      </c>
      <c r="N2047" t="s">
        <v>81</v>
      </c>
      <c r="O2047" t="s">
        <v>26</v>
      </c>
      <c r="P2047" t="s">
        <v>2935</v>
      </c>
      <c r="Q2047" t="s">
        <v>109</v>
      </c>
      <c r="R2047" s="5">
        <v>14215</v>
      </c>
      <c r="S2047" t="s">
        <v>62</v>
      </c>
      <c r="T2047" t="s">
        <v>606</v>
      </c>
      <c r="U2047" t="s">
        <v>31</v>
      </c>
      <c r="V2047" t="s">
        <v>35</v>
      </c>
      <c r="W2047" t="s">
        <v>607</v>
      </c>
      <c r="X2047" s="9">
        <v>1522.6379999999999</v>
      </c>
      <c r="Y2047">
        <v>9</v>
      </c>
      <c r="Z2047" s="12">
        <v>0.1</v>
      </c>
      <c r="AA2047" s="9">
        <v>169.18199999999999</v>
      </c>
      <c r="AB2047" t="str">
        <f>IF(AND(SalesData[[#This Row],[Profit]]=0,SalesData[[#This Row],[Sales]]&gt;0),"Zero-Profit Order","OK")</f>
        <v>OK</v>
      </c>
      <c r="AC2047" s="9">
        <f>IFERROR(SalesData[[#This Row],[Profit]]/SalesData[[#This Row],[Sales]],0)</f>
        <v>0.1111111111111111</v>
      </c>
      <c r="AE2047"/>
    </row>
    <row r="2048" spans="1:31" x14ac:dyDescent="0.25">
      <c r="A2048">
        <v>6176</v>
      </c>
      <c r="B2048" t="s">
        <v>3375</v>
      </c>
      <c r="C2048" s="2">
        <v>43692</v>
      </c>
      <c r="D2048" s="13">
        <v>42273</v>
      </c>
      <c r="E2048" s="8">
        <f>IF(SalesData[[#This Row],[Ship Date]]&lt;SalesData[[#This Row],[Order Date]], SalesData[[#This Row],[Ship Date]], SalesData[[#This Row],[Order Date]])</f>
        <v>42273</v>
      </c>
      <c r="F2048" s="8">
        <f>IF(SalesData[[#This Row],[Ship Date]]&lt;SalesData[[#This Row],[Order Date]], SalesData[[#This Row],[Order Date]], SalesData[[#This Row],[Ship Date]])</f>
        <v>43692</v>
      </c>
      <c r="G2048" s="11">
        <f>SalesData[[#This Row],[Shipdate fixed]] - SalesData[[#This Row],[Orderdate fixed]]</f>
        <v>1419</v>
      </c>
      <c r="H2048" s="11">
        <f>YEAR(SalesData[[#This Row],[Orderdate fixed]])</f>
        <v>2015</v>
      </c>
      <c r="I2048" s="11" t="str">
        <f>"Q"&amp;ROUNDUP(MONTH(SalesData[[#This Row],[Orderdate fixed]])/3,0)</f>
        <v>Q3</v>
      </c>
      <c r="J2048" s="8" t="str">
        <f>TEXT(SalesData[[#This Row],[Orderdate fixed]],"mmm")</f>
        <v>Sep</v>
      </c>
      <c r="K2048" t="s">
        <v>38</v>
      </c>
      <c r="L2048" t="s">
        <v>2204</v>
      </c>
      <c r="M2048" s="14" t="s">
        <v>2205</v>
      </c>
      <c r="N2048" t="s">
        <v>25</v>
      </c>
      <c r="O2048" t="s">
        <v>26</v>
      </c>
      <c r="P2048" t="s">
        <v>144</v>
      </c>
      <c r="Q2048" t="s">
        <v>145</v>
      </c>
      <c r="R2048" s="5">
        <v>29203</v>
      </c>
      <c r="S2048" t="s">
        <v>29</v>
      </c>
      <c r="T2048" t="s">
        <v>962</v>
      </c>
      <c r="U2048" t="s">
        <v>31</v>
      </c>
      <c r="V2048" t="s">
        <v>35</v>
      </c>
      <c r="W2048" t="s">
        <v>963</v>
      </c>
      <c r="X2048" s="9">
        <v>1690.04</v>
      </c>
      <c r="Y2048">
        <v>4</v>
      </c>
      <c r="Z2048" s="12">
        <v>0</v>
      </c>
      <c r="AA2048" s="9">
        <v>422.51</v>
      </c>
      <c r="AB2048" t="str">
        <f>IF(AND(SalesData[[#This Row],[Profit]]=0,SalesData[[#This Row],[Sales]]&gt;0),"Zero-Profit Order","OK")</f>
        <v>OK</v>
      </c>
      <c r="AC2048" s="9">
        <f>IFERROR(SalesData[[#This Row],[Profit]]/SalesData[[#This Row],[Sales]],0)</f>
        <v>0.25</v>
      </c>
      <c r="AE2048"/>
    </row>
    <row r="2049" spans="1:31" x14ac:dyDescent="0.25">
      <c r="A2049">
        <v>9721</v>
      </c>
      <c r="B2049" t="s">
        <v>4324</v>
      </c>
      <c r="C2049" s="2">
        <v>43698</v>
      </c>
      <c r="D2049" s="13">
        <v>42639</v>
      </c>
      <c r="E2049" s="8">
        <f>IF(SalesData[[#This Row],[Ship Date]]&lt;SalesData[[#This Row],[Order Date]], SalesData[[#This Row],[Ship Date]], SalesData[[#This Row],[Order Date]])</f>
        <v>42639</v>
      </c>
      <c r="F2049" s="8">
        <f>IF(SalesData[[#This Row],[Ship Date]]&lt;SalesData[[#This Row],[Order Date]], SalesData[[#This Row],[Order Date]], SalesData[[#This Row],[Ship Date]])</f>
        <v>43698</v>
      </c>
      <c r="G2049" s="11">
        <f>SalesData[[#This Row],[Shipdate fixed]] - SalesData[[#This Row],[Orderdate fixed]]</f>
        <v>1059</v>
      </c>
      <c r="H2049" s="11">
        <f>YEAR(SalesData[[#This Row],[Orderdate fixed]])</f>
        <v>2016</v>
      </c>
      <c r="I2049" s="11" t="str">
        <f>"Q"&amp;ROUNDUP(MONTH(SalesData[[#This Row],[Orderdate fixed]])/3,0)</f>
        <v>Q3</v>
      </c>
      <c r="J2049" s="8" t="str">
        <f>TEXT(SalesData[[#This Row],[Orderdate fixed]],"mmm")</f>
        <v>Sep</v>
      </c>
      <c r="K2049" t="s">
        <v>38</v>
      </c>
      <c r="L2049" t="s">
        <v>3059</v>
      </c>
      <c r="M2049" s="14" t="s">
        <v>3060</v>
      </c>
      <c r="N2049" t="s">
        <v>81</v>
      </c>
      <c r="O2049" t="s">
        <v>26</v>
      </c>
      <c r="P2049" t="s">
        <v>4128</v>
      </c>
      <c r="Q2049" t="s">
        <v>222</v>
      </c>
      <c r="R2049" s="5">
        <v>54302</v>
      </c>
      <c r="S2049" t="s">
        <v>84</v>
      </c>
      <c r="T2049" t="s">
        <v>2185</v>
      </c>
      <c r="U2049" t="s">
        <v>31</v>
      </c>
      <c r="V2049" t="s">
        <v>53</v>
      </c>
      <c r="W2049" t="s">
        <v>2186</v>
      </c>
      <c r="X2049" s="9">
        <v>18.96</v>
      </c>
      <c r="Y2049">
        <v>2</v>
      </c>
      <c r="Z2049" s="12">
        <v>0</v>
      </c>
      <c r="AA2049" s="9">
        <v>7.5839999999999996</v>
      </c>
      <c r="AB2049" t="str">
        <f>IF(AND(SalesData[[#This Row],[Profit]]=0,SalesData[[#This Row],[Sales]]&gt;0),"Zero-Profit Order","OK")</f>
        <v>OK</v>
      </c>
      <c r="AC2049" s="9">
        <f>IFERROR(SalesData[[#This Row],[Profit]]/SalesData[[#This Row],[Sales]],0)</f>
        <v>0.39999999999999997</v>
      </c>
      <c r="AE2049"/>
    </row>
    <row r="2050" spans="1:31" x14ac:dyDescent="0.25">
      <c r="A2050">
        <v>6054</v>
      </c>
      <c r="B2050" t="s">
        <v>3346</v>
      </c>
      <c r="C2050" s="2">
        <v>43704</v>
      </c>
      <c r="D2050" s="13">
        <v>42639</v>
      </c>
      <c r="E2050" s="8">
        <f>IF(SalesData[[#This Row],[Ship Date]]&lt;SalesData[[#This Row],[Order Date]], SalesData[[#This Row],[Ship Date]], SalesData[[#This Row],[Order Date]])</f>
        <v>42639</v>
      </c>
      <c r="F2050" s="8">
        <f>IF(SalesData[[#This Row],[Ship Date]]&lt;SalesData[[#This Row],[Order Date]], SalesData[[#This Row],[Order Date]], SalesData[[#This Row],[Ship Date]])</f>
        <v>43704</v>
      </c>
      <c r="G2050" s="11">
        <f>SalesData[[#This Row],[Shipdate fixed]] - SalesData[[#This Row],[Orderdate fixed]]</f>
        <v>1065</v>
      </c>
      <c r="H2050" s="11">
        <f>YEAR(SalesData[[#This Row],[Orderdate fixed]])</f>
        <v>2016</v>
      </c>
      <c r="I2050" s="11" t="str">
        <f>"Q"&amp;ROUNDUP(MONTH(SalesData[[#This Row],[Orderdate fixed]])/3,0)</f>
        <v>Q3</v>
      </c>
      <c r="J2050" s="8" t="str">
        <f>TEXT(SalesData[[#This Row],[Orderdate fixed]],"mmm")</f>
        <v>Sep</v>
      </c>
      <c r="K2050" t="s">
        <v>22</v>
      </c>
      <c r="L2050" t="s">
        <v>505</v>
      </c>
      <c r="M2050" s="14" t="s">
        <v>506</v>
      </c>
      <c r="N2050" t="s">
        <v>90</v>
      </c>
      <c r="O2050" t="s">
        <v>26</v>
      </c>
      <c r="P2050" t="s">
        <v>796</v>
      </c>
      <c r="Q2050" t="s">
        <v>215</v>
      </c>
      <c r="R2050" s="5">
        <v>43130</v>
      </c>
      <c r="S2050" t="s">
        <v>62</v>
      </c>
      <c r="T2050" t="s">
        <v>2170</v>
      </c>
      <c r="U2050" t="s">
        <v>31</v>
      </c>
      <c r="V2050" t="s">
        <v>53</v>
      </c>
      <c r="W2050" t="s">
        <v>2171</v>
      </c>
      <c r="X2050" s="9">
        <v>28</v>
      </c>
      <c r="Y2050">
        <v>4</v>
      </c>
      <c r="Z2050" s="12">
        <v>0.2</v>
      </c>
      <c r="AA2050" s="9">
        <v>7.7</v>
      </c>
      <c r="AB2050" t="str">
        <f>IF(AND(SalesData[[#This Row],[Profit]]=0,SalesData[[#This Row],[Sales]]&gt;0),"Zero-Profit Order","OK")</f>
        <v>OK</v>
      </c>
      <c r="AC2050" s="9">
        <f>IFERROR(SalesData[[#This Row],[Profit]]/SalesData[[#This Row],[Sales]],0)</f>
        <v>0.27500000000000002</v>
      </c>
      <c r="AE2050"/>
    </row>
    <row r="2051" spans="1:31" x14ac:dyDescent="0.25">
      <c r="A2051">
        <v>2354</v>
      </c>
      <c r="B2051" t="s">
        <v>1818</v>
      </c>
      <c r="C2051" s="2">
        <v>43599</v>
      </c>
      <c r="D2051" s="13">
        <v>42044</v>
      </c>
      <c r="E2051" s="8">
        <f>IF(SalesData[[#This Row],[Ship Date]]&lt;SalesData[[#This Row],[Order Date]], SalesData[[#This Row],[Ship Date]], SalesData[[#This Row],[Order Date]])</f>
        <v>42044</v>
      </c>
      <c r="F2051" s="8">
        <f>IF(SalesData[[#This Row],[Ship Date]]&lt;SalesData[[#This Row],[Order Date]], SalesData[[#This Row],[Order Date]], SalesData[[#This Row],[Ship Date]])</f>
        <v>43599</v>
      </c>
      <c r="G2051" s="11">
        <f>SalesData[[#This Row],[Shipdate fixed]] - SalesData[[#This Row],[Orderdate fixed]]</f>
        <v>1555</v>
      </c>
      <c r="H2051" s="11">
        <f>YEAR(SalesData[[#This Row],[Orderdate fixed]])</f>
        <v>2015</v>
      </c>
      <c r="I2051" s="11" t="str">
        <f>"Q"&amp;ROUNDUP(MONTH(SalesData[[#This Row],[Orderdate fixed]])/3,0)</f>
        <v>Q1</v>
      </c>
      <c r="J2051" s="8" t="str">
        <f>TEXT(SalesData[[#This Row],[Orderdate fixed]],"mmm")</f>
        <v>Feb</v>
      </c>
      <c r="K2051" t="s">
        <v>78</v>
      </c>
      <c r="L2051" t="s">
        <v>1819</v>
      </c>
      <c r="M2051" s="14" t="s">
        <v>1820</v>
      </c>
      <c r="N2051" t="s">
        <v>81</v>
      </c>
      <c r="O2051" t="s">
        <v>26</v>
      </c>
      <c r="P2051" t="s">
        <v>310</v>
      </c>
      <c r="Q2051" t="s">
        <v>50</v>
      </c>
      <c r="R2051" s="5">
        <v>94122</v>
      </c>
      <c r="S2051" t="s">
        <v>51</v>
      </c>
      <c r="T2051" t="s">
        <v>92</v>
      </c>
      <c r="U2051" t="s">
        <v>31</v>
      </c>
      <c r="V2051" t="s">
        <v>32</v>
      </c>
      <c r="W2051" t="s">
        <v>93</v>
      </c>
      <c r="X2051" s="9">
        <v>1552.8309999999999</v>
      </c>
      <c r="Y2051">
        <v>7</v>
      </c>
      <c r="Z2051" s="12">
        <v>0.15</v>
      </c>
      <c r="AA2051" s="9">
        <v>200.9546</v>
      </c>
      <c r="AB2051" t="str">
        <f>IF(AND(SalesData[[#This Row],[Profit]]=0,SalesData[[#This Row],[Sales]]&gt;0),"Zero-Profit Order","OK")</f>
        <v>OK</v>
      </c>
      <c r="AC2051" s="9">
        <f>IFERROR(SalesData[[#This Row],[Profit]]/SalesData[[#This Row],[Sales]],0)</f>
        <v>0.12941176470588237</v>
      </c>
      <c r="AE2051"/>
    </row>
    <row r="2052" spans="1:31" x14ac:dyDescent="0.25">
      <c r="A2052">
        <v>6851</v>
      </c>
      <c r="B2052" t="s">
        <v>3577</v>
      </c>
      <c r="C2052" s="2">
        <v>42124</v>
      </c>
      <c r="D2052" s="13">
        <v>42705</v>
      </c>
      <c r="E2052" s="8">
        <f>IF(SalesData[[#This Row],[Ship Date]]&lt;SalesData[[#This Row],[Order Date]], SalesData[[#This Row],[Ship Date]], SalesData[[#This Row],[Order Date]])</f>
        <v>42124</v>
      </c>
      <c r="F2052" s="8">
        <f>IF(SalesData[[#This Row],[Ship Date]]&lt;SalesData[[#This Row],[Order Date]], SalesData[[#This Row],[Order Date]], SalesData[[#This Row],[Ship Date]])</f>
        <v>42705</v>
      </c>
      <c r="G2052" s="11">
        <f>SalesData[[#This Row],[Shipdate fixed]] - SalesData[[#This Row],[Orderdate fixed]]</f>
        <v>581</v>
      </c>
      <c r="H2052" s="11">
        <f>YEAR(SalesData[[#This Row],[Orderdate fixed]])</f>
        <v>2015</v>
      </c>
      <c r="I2052" s="11" t="str">
        <f>"Q"&amp;ROUNDUP(MONTH(SalesData[[#This Row],[Orderdate fixed]])/3,0)</f>
        <v>Q2</v>
      </c>
      <c r="J2052" s="8" t="str">
        <f>TEXT(SalesData[[#This Row],[Orderdate fixed]],"mmm")</f>
        <v>Apr</v>
      </c>
      <c r="K2052" t="s">
        <v>38</v>
      </c>
      <c r="L2052" t="s">
        <v>2677</v>
      </c>
      <c r="M2052" s="14" t="s">
        <v>2678</v>
      </c>
      <c r="N2052" t="s">
        <v>81</v>
      </c>
      <c r="O2052" t="s">
        <v>26</v>
      </c>
      <c r="P2052" t="s">
        <v>221</v>
      </c>
      <c r="Q2052" t="s">
        <v>222</v>
      </c>
      <c r="R2052" s="5">
        <v>53132</v>
      </c>
      <c r="S2052" t="s">
        <v>84</v>
      </c>
      <c r="T2052" t="s">
        <v>92</v>
      </c>
      <c r="U2052" t="s">
        <v>31</v>
      </c>
      <c r="V2052" t="s">
        <v>32</v>
      </c>
      <c r="W2052" t="s">
        <v>93</v>
      </c>
      <c r="X2052" s="9">
        <v>1565.88</v>
      </c>
      <c r="Y2052">
        <v>6</v>
      </c>
      <c r="Z2052" s="12">
        <v>0</v>
      </c>
      <c r="AA2052" s="9">
        <v>407.12880000000001</v>
      </c>
      <c r="AB2052" t="str">
        <f>IF(AND(SalesData[[#This Row],[Profit]]=0,SalesData[[#This Row],[Sales]]&gt;0),"Zero-Profit Order","OK")</f>
        <v>OK</v>
      </c>
      <c r="AC2052" s="9">
        <f>IFERROR(SalesData[[#This Row],[Profit]]/SalesData[[#This Row],[Sales]],0)</f>
        <v>0.26</v>
      </c>
      <c r="AE2052"/>
    </row>
    <row r="2053" spans="1:31" x14ac:dyDescent="0.25">
      <c r="A2053">
        <v>7528</v>
      </c>
      <c r="B2053" t="s">
        <v>3756</v>
      </c>
      <c r="C2053" s="2">
        <v>43741</v>
      </c>
      <c r="D2053" s="13">
        <v>43004</v>
      </c>
      <c r="E2053" s="8">
        <f>IF(SalesData[[#This Row],[Ship Date]]&lt;SalesData[[#This Row],[Order Date]], SalesData[[#This Row],[Ship Date]], SalesData[[#This Row],[Order Date]])</f>
        <v>43004</v>
      </c>
      <c r="F2053" s="8">
        <f>IF(SalesData[[#This Row],[Ship Date]]&lt;SalesData[[#This Row],[Order Date]], SalesData[[#This Row],[Order Date]], SalesData[[#This Row],[Ship Date]])</f>
        <v>43741</v>
      </c>
      <c r="G2053" s="11">
        <f>SalesData[[#This Row],[Shipdate fixed]] - SalesData[[#This Row],[Orderdate fixed]]</f>
        <v>737</v>
      </c>
      <c r="H2053" s="11">
        <f>YEAR(SalesData[[#This Row],[Orderdate fixed]])</f>
        <v>2017</v>
      </c>
      <c r="I2053" s="11" t="str">
        <f>"Q"&amp;ROUNDUP(MONTH(SalesData[[#This Row],[Orderdate fixed]])/3,0)</f>
        <v>Q3</v>
      </c>
      <c r="J2053" s="8" t="str">
        <f>TEXT(SalesData[[#This Row],[Orderdate fixed]],"mmm")</f>
        <v>Sep</v>
      </c>
      <c r="K2053" t="s">
        <v>407</v>
      </c>
      <c r="L2053" t="s">
        <v>3303</v>
      </c>
      <c r="M2053" s="14" t="s">
        <v>3304</v>
      </c>
      <c r="N2053" t="s">
        <v>81</v>
      </c>
      <c r="O2053" t="s">
        <v>26</v>
      </c>
      <c r="P2053" t="s">
        <v>310</v>
      </c>
      <c r="Q2053" t="s">
        <v>50</v>
      </c>
      <c r="R2053" s="5">
        <v>94109</v>
      </c>
      <c r="S2053" t="s">
        <v>51</v>
      </c>
      <c r="T2053" t="s">
        <v>1992</v>
      </c>
      <c r="U2053" t="s">
        <v>31</v>
      </c>
      <c r="V2053" t="s">
        <v>53</v>
      </c>
      <c r="W2053" t="s">
        <v>1993</v>
      </c>
      <c r="X2053" s="9">
        <v>9.24</v>
      </c>
      <c r="Y2053">
        <v>3</v>
      </c>
      <c r="Z2053" s="12">
        <v>0</v>
      </c>
      <c r="AA2053" s="9">
        <v>2.9567999999999999</v>
      </c>
      <c r="AB2053" t="str">
        <f>IF(AND(SalesData[[#This Row],[Profit]]=0,SalesData[[#This Row],[Sales]]&gt;0),"Zero-Profit Order","OK")</f>
        <v>OK</v>
      </c>
      <c r="AC2053" s="9">
        <f>IFERROR(SalesData[[#This Row],[Profit]]/SalesData[[#This Row],[Sales]],0)</f>
        <v>0.31999999999999995</v>
      </c>
      <c r="AE2053"/>
    </row>
    <row r="2054" spans="1:31" x14ac:dyDescent="0.25">
      <c r="A2054">
        <v>1546</v>
      </c>
      <c r="B2054" t="s">
        <v>1343</v>
      </c>
      <c r="C2054" s="2">
        <v>43019</v>
      </c>
      <c r="D2054" s="13">
        <v>42095</v>
      </c>
      <c r="E2054" s="8">
        <f>IF(SalesData[[#This Row],[Ship Date]]&lt;SalesData[[#This Row],[Order Date]], SalesData[[#This Row],[Ship Date]], SalesData[[#This Row],[Order Date]])</f>
        <v>42095</v>
      </c>
      <c r="F2054" s="8">
        <f>IF(SalesData[[#This Row],[Ship Date]]&lt;SalesData[[#This Row],[Order Date]], SalesData[[#This Row],[Order Date]], SalesData[[#This Row],[Ship Date]])</f>
        <v>43019</v>
      </c>
      <c r="G2054" s="11">
        <f>SalesData[[#This Row],[Shipdate fixed]] - SalesData[[#This Row],[Orderdate fixed]]</f>
        <v>924</v>
      </c>
      <c r="H2054" s="11">
        <f>YEAR(SalesData[[#This Row],[Orderdate fixed]])</f>
        <v>2015</v>
      </c>
      <c r="I2054" s="11" t="str">
        <f>"Q"&amp;ROUNDUP(MONTH(SalesData[[#This Row],[Orderdate fixed]])/3,0)</f>
        <v>Q2</v>
      </c>
      <c r="J2054" s="8" t="str">
        <f>TEXT(SalesData[[#This Row],[Orderdate fixed]],"mmm")</f>
        <v>Apr</v>
      </c>
      <c r="K2054" t="s">
        <v>22</v>
      </c>
      <c r="L2054" t="s">
        <v>1344</v>
      </c>
      <c r="M2054" s="14" t="s">
        <v>1345</v>
      </c>
      <c r="N2054" t="s">
        <v>81</v>
      </c>
      <c r="O2054" t="s">
        <v>26</v>
      </c>
      <c r="P2054" t="s">
        <v>1346</v>
      </c>
      <c r="Q2054" t="s">
        <v>109</v>
      </c>
      <c r="R2054" s="5">
        <v>13601</v>
      </c>
      <c r="S2054" t="s">
        <v>62</v>
      </c>
      <c r="T2054" t="s">
        <v>243</v>
      </c>
      <c r="U2054" t="s">
        <v>31</v>
      </c>
      <c r="V2054" t="s">
        <v>32</v>
      </c>
      <c r="W2054" t="s">
        <v>244</v>
      </c>
      <c r="X2054" s="9">
        <v>1573.4880000000001</v>
      </c>
      <c r="Y2054">
        <v>7</v>
      </c>
      <c r="Z2054" s="12">
        <v>0.2</v>
      </c>
      <c r="AA2054" s="9">
        <v>196.68600000000001</v>
      </c>
      <c r="AB2054" t="str">
        <f>IF(AND(SalesData[[#This Row],[Profit]]=0,SalesData[[#This Row],[Sales]]&gt;0),"Zero-Profit Order","OK")</f>
        <v>OK</v>
      </c>
      <c r="AC2054" s="9">
        <f>IFERROR(SalesData[[#This Row],[Profit]]/SalesData[[#This Row],[Sales]],0)</f>
        <v>0.125</v>
      </c>
      <c r="AE2054"/>
    </row>
    <row r="2055" spans="1:31" x14ac:dyDescent="0.25">
      <c r="A2055">
        <v>6097</v>
      </c>
      <c r="B2055" t="s">
        <v>3352</v>
      </c>
      <c r="C2055" s="2">
        <v>43684</v>
      </c>
      <c r="D2055" s="13">
        <v>43004</v>
      </c>
      <c r="E2055" s="8">
        <f>IF(SalesData[[#This Row],[Ship Date]]&lt;SalesData[[#This Row],[Order Date]], SalesData[[#This Row],[Ship Date]], SalesData[[#This Row],[Order Date]])</f>
        <v>43004</v>
      </c>
      <c r="F2055" s="8">
        <f>IF(SalesData[[#This Row],[Ship Date]]&lt;SalesData[[#This Row],[Order Date]], SalesData[[#This Row],[Order Date]], SalesData[[#This Row],[Ship Date]])</f>
        <v>43684</v>
      </c>
      <c r="G2055" s="11">
        <f>SalesData[[#This Row],[Shipdate fixed]] - SalesData[[#This Row],[Orderdate fixed]]</f>
        <v>680</v>
      </c>
      <c r="H2055" s="11">
        <f>YEAR(SalesData[[#This Row],[Orderdate fixed]])</f>
        <v>2017</v>
      </c>
      <c r="I2055" s="11" t="str">
        <f>"Q"&amp;ROUNDUP(MONTH(SalesData[[#This Row],[Orderdate fixed]])/3,0)</f>
        <v>Q3</v>
      </c>
      <c r="J2055" s="8" t="str">
        <f>TEXT(SalesData[[#This Row],[Orderdate fixed]],"mmm")</f>
        <v>Sep</v>
      </c>
      <c r="K2055" t="s">
        <v>38</v>
      </c>
      <c r="L2055" t="s">
        <v>720</v>
      </c>
      <c r="M2055" s="14" t="s">
        <v>721</v>
      </c>
      <c r="N2055" t="s">
        <v>25</v>
      </c>
      <c r="O2055" t="s">
        <v>26</v>
      </c>
      <c r="P2055" t="s">
        <v>158</v>
      </c>
      <c r="Q2055" t="s">
        <v>109</v>
      </c>
      <c r="R2055" s="5">
        <v>10035</v>
      </c>
      <c r="S2055" t="s">
        <v>62</v>
      </c>
      <c r="T2055" t="s">
        <v>103</v>
      </c>
      <c r="U2055" t="s">
        <v>31</v>
      </c>
      <c r="V2055" t="s">
        <v>35</v>
      </c>
      <c r="W2055" t="s">
        <v>104</v>
      </c>
      <c r="X2055" s="9">
        <v>80.991</v>
      </c>
      <c r="Y2055">
        <v>1</v>
      </c>
      <c r="Z2055" s="12">
        <v>0.1</v>
      </c>
      <c r="AA2055" s="9">
        <v>8.0991</v>
      </c>
      <c r="AB2055" t="str">
        <f>IF(AND(SalesData[[#This Row],[Profit]]=0,SalesData[[#This Row],[Sales]]&gt;0),"Zero-Profit Order","OK")</f>
        <v>OK</v>
      </c>
      <c r="AC2055" s="9">
        <f>IFERROR(SalesData[[#This Row],[Profit]]/SalesData[[#This Row],[Sales]],0)</f>
        <v>0.1</v>
      </c>
      <c r="AE2055"/>
    </row>
    <row r="2056" spans="1:31" x14ac:dyDescent="0.25">
      <c r="A2056">
        <v>6091</v>
      </c>
      <c r="B2056" t="s">
        <v>3352</v>
      </c>
      <c r="C2056" s="2">
        <v>43683</v>
      </c>
      <c r="D2056" s="13">
        <v>43004</v>
      </c>
      <c r="E2056" s="8">
        <f>IF(SalesData[[#This Row],[Ship Date]]&lt;SalesData[[#This Row],[Order Date]], SalesData[[#This Row],[Ship Date]], SalesData[[#This Row],[Order Date]])</f>
        <v>43004</v>
      </c>
      <c r="F2056" s="8">
        <f>IF(SalesData[[#This Row],[Ship Date]]&lt;SalesData[[#This Row],[Order Date]], SalesData[[#This Row],[Order Date]], SalesData[[#This Row],[Ship Date]])</f>
        <v>43683</v>
      </c>
      <c r="G2056" s="11">
        <f>SalesData[[#This Row],[Shipdate fixed]] - SalesData[[#This Row],[Orderdate fixed]]</f>
        <v>679</v>
      </c>
      <c r="H2056" s="11">
        <f>YEAR(SalesData[[#This Row],[Orderdate fixed]])</f>
        <v>2017</v>
      </c>
      <c r="I2056" s="11" t="str">
        <f>"Q"&amp;ROUNDUP(MONTH(SalesData[[#This Row],[Orderdate fixed]])/3,0)</f>
        <v>Q3</v>
      </c>
      <c r="J2056" s="8" t="str">
        <f>TEXT(SalesData[[#This Row],[Orderdate fixed]],"mmm")</f>
        <v>Sep</v>
      </c>
      <c r="K2056" t="s">
        <v>38</v>
      </c>
      <c r="L2056" t="s">
        <v>720</v>
      </c>
      <c r="M2056" s="14" t="s">
        <v>721</v>
      </c>
      <c r="N2056" t="s">
        <v>25</v>
      </c>
      <c r="O2056" t="s">
        <v>26</v>
      </c>
      <c r="P2056" t="s">
        <v>158</v>
      </c>
      <c r="Q2056" t="s">
        <v>109</v>
      </c>
      <c r="R2056" s="5">
        <v>10035</v>
      </c>
      <c r="S2056" t="s">
        <v>62</v>
      </c>
      <c r="T2056" t="s">
        <v>1167</v>
      </c>
      <c r="U2056" t="s">
        <v>31</v>
      </c>
      <c r="V2056" t="s">
        <v>35</v>
      </c>
      <c r="W2056" t="s">
        <v>1168</v>
      </c>
      <c r="X2056" s="9">
        <v>272.64600000000002</v>
      </c>
      <c r="Y2056">
        <v>3</v>
      </c>
      <c r="Z2056" s="12">
        <v>0.1</v>
      </c>
      <c r="AA2056" s="9">
        <v>18.176400000000001</v>
      </c>
      <c r="AB2056" t="str">
        <f>IF(AND(SalesData[[#This Row],[Profit]]=0,SalesData[[#This Row],[Sales]]&gt;0),"Zero-Profit Order","OK")</f>
        <v>OK</v>
      </c>
      <c r="AC2056" s="9">
        <f>IFERROR(SalesData[[#This Row],[Profit]]/SalesData[[#This Row],[Sales]],0)</f>
        <v>6.6666666666666666E-2</v>
      </c>
      <c r="AE2056"/>
    </row>
    <row r="2057" spans="1:31" x14ac:dyDescent="0.25">
      <c r="A2057">
        <v>9494</v>
      </c>
      <c r="B2057" t="s">
        <v>4268</v>
      </c>
      <c r="C2057" s="2">
        <v>42023</v>
      </c>
      <c r="D2057" s="13">
        <v>42583</v>
      </c>
      <c r="E2057" s="8">
        <f>IF(SalesData[[#This Row],[Ship Date]]&lt;SalesData[[#This Row],[Order Date]], SalesData[[#This Row],[Ship Date]], SalesData[[#This Row],[Order Date]])</f>
        <v>42023</v>
      </c>
      <c r="F2057" s="8">
        <f>IF(SalesData[[#This Row],[Ship Date]]&lt;SalesData[[#This Row],[Order Date]], SalesData[[#This Row],[Order Date]], SalesData[[#This Row],[Ship Date]])</f>
        <v>42583</v>
      </c>
      <c r="G2057" s="11">
        <f>SalesData[[#This Row],[Shipdate fixed]] - SalesData[[#This Row],[Orderdate fixed]]</f>
        <v>560</v>
      </c>
      <c r="H2057" s="11">
        <f>YEAR(SalesData[[#This Row],[Orderdate fixed]])</f>
        <v>2015</v>
      </c>
      <c r="I2057" s="11" t="str">
        <f>"Q"&amp;ROUNDUP(MONTH(SalesData[[#This Row],[Orderdate fixed]])/3,0)</f>
        <v>Q1</v>
      </c>
      <c r="J2057" s="8" t="str">
        <f>TEXT(SalesData[[#This Row],[Orderdate fixed]],"mmm")</f>
        <v>Jan</v>
      </c>
      <c r="K2057" t="s">
        <v>38</v>
      </c>
      <c r="L2057" t="s">
        <v>1981</v>
      </c>
      <c r="M2057" s="14" t="s">
        <v>1982</v>
      </c>
      <c r="N2057" t="s">
        <v>81</v>
      </c>
      <c r="O2057" t="s">
        <v>26</v>
      </c>
      <c r="P2057" t="s">
        <v>4269</v>
      </c>
      <c r="Q2057" t="s">
        <v>1503</v>
      </c>
      <c r="R2057" s="5">
        <v>74012</v>
      </c>
      <c r="S2057" t="s">
        <v>84</v>
      </c>
      <c r="T2057" t="s">
        <v>422</v>
      </c>
      <c r="U2057" t="s">
        <v>31</v>
      </c>
      <c r="V2057" t="s">
        <v>44</v>
      </c>
      <c r="W2057" t="s">
        <v>423</v>
      </c>
      <c r="X2057" s="9">
        <v>1592.85</v>
      </c>
      <c r="Y2057">
        <v>7</v>
      </c>
      <c r="Z2057" s="12">
        <v>0</v>
      </c>
      <c r="AA2057" s="9">
        <v>350.42700000000002</v>
      </c>
      <c r="AB2057" t="str">
        <f>IF(AND(SalesData[[#This Row],[Profit]]=0,SalesData[[#This Row],[Sales]]&gt;0),"Zero-Profit Order","OK")</f>
        <v>OK</v>
      </c>
      <c r="AC2057" s="9">
        <f>IFERROR(SalesData[[#This Row],[Profit]]/SalesData[[#This Row],[Sales]],0)</f>
        <v>0.22000000000000003</v>
      </c>
      <c r="AE2057"/>
    </row>
    <row r="2058" spans="1:31" x14ac:dyDescent="0.25">
      <c r="A2058">
        <v>5870</v>
      </c>
      <c r="B2058" t="s">
        <v>3290</v>
      </c>
      <c r="C2058" s="2">
        <v>42122</v>
      </c>
      <c r="D2058" s="13">
        <v>42715</v>
      </c>
      <c r="E2058" s="8">
        <f>IF(SalesData[[#This Row],[Ship Date]]&lt;SalesData[[#This Row],[Order Date]], SalesData[[#This Row],[Ship Date]], SalesData[[#This Row],[Order Date]])</f>
        <v>42122</v>
      </c>
      <c r="F2058" s="8">
        <f>IF(SalesData[[#This Row],[Ship Date]]&lt;SalesData[[#This Row],[Order Date]], SalesData[[#This Row],[Order Date]], SalesData[[#This Row],[Ship Date]])</f>
        <v>42715</v>
      </c>
      <c r="G2058" s="11">
        <f>SalesData[[#This Row],[Shipdate fixed]] - SalesData[[#This Row],[Orderdate fixed]]</f>
        <v>593</v>
      </c>
      <c r="H2058" s="11">
        <f>YEAR(SalesData[[#This Row],[Orderdate fixed]])</f>
        <v>2015</v>
      </c>
      <c r="I2058" s="11" t="str">
        <f>"Q"&amp;ROUNDUP(MONTH(SalesData[[#This Row],[Orderdate fixed]])/3,0)</f>
        <v>Q2</v>
      </c>
      <c r="J2058" s="8" t="str">
        <f>TEXT(SalesData[[#This Row],[Orderdate fixed]],"mmm")</f>
        <v>Apr</v>
      </c>
      <c r="K2058" t="s">
        <v>38</v>
      </c>
      <c r="L2058" t="s">
        <v>2180</v>
      </c>
      <c r="M2058" s="14" t="s">
        <v>2181</v>
      </c>
      <c r="N2058" t="s">
        <v>90</v>
      </c>
      <c r="O2058" t="s">
        <v>26</v>
      </c>
      <c r="P2058" t="s">
        <v>3291</v>
      </c>
      <c r="Q2058" t="s">
        <v>3292</v>
      </c>
      <c r="R2058" s="5">
        <v>82001</v>
      </c>
      <c r="S2058" t="s">
        <v>51</v>
      </c>
      <c r="T2058" t="s">
        <v>540</v>
      </c>
      <c r="U2058" t="s">
        <v>31</v>
      </c>
      <c r="V2058" t="s">
        <v>35</v>
      </c>
      <c r="W2058" t="s">
        <v>541</v>
      </c>
      <c r="X2058" s="9">
        <v>1603.136</v>
      </c>
      <c r="Y2058">
        <v>4</v>
      </c>
      <c r="Z2058" s="12">
        <v>0.2</v>
      </c>
      <c r="AA2058" s="9">
        <v>100.196</v>
      </c>
      <c r="AB2058" t="str">
        <f>IF(AND(SalesData[[#This Row],[Profit]]=0,SalesData[[#This Row],[Sales]]&gt;0),"Zero-Profit Order","OK")</f>
        <v>OK</v>
      </c>
      <c r="AC2058" s="9">
        <f>IFERROR(SalesData[[#This Row],[Profit]]/SalesData[[#This Row],[Sales]],0)</f>
        <v>6.25E-2</v>
      </c>
      <c r="AE2058"/>
    </row>
    <row r="2059" spans="1:31" x14ac:dyDescent="0.25">
      <c r="A2059">
        <v>9353</v>
      </c>
      <c r="B2059" t="s">
        <v>4237</v>
      </c>
      <c r="C2059" s="2">
        <v>43720</v>
      </c>
      <c r="D2059" s="13">
        <v>43004</v>
      </c>
      <c r="E2059" s="8">
        <f>IF(SalesData[[#This Row],[Ship Date]]&lt;SalesData[[#This Row],[Order Date]], SalesData[[#This Row],[Ship Date]], SalesData[[#This Row],[Order Date]])</f>
        <v>43004</v>
      </c>
      <c r="F2059" s="8">
        <f>IF(SalesData[[#This Row],[Ship Date]]&lt;SalesData[[#This Row],[Order Date]], SalesData[[#This Row],[Order Date]], SalesData[[#This Row],[Ship Date]])</f>
        <v>43720</v>
      </c>
      <c r="G2059" s="11">
        <f>SalesData[[#This Row],[Shipdate fixed]] - SalesData[[#This Row],[Orderdate fixed]]</f>
        <v>716</v>
      </c>
      <c r="H2059" s="11">
        <f>YEAR(SalesData[[#This Row],[Orderdate fixed]])</f>
        <v>2017</v>
      </c>
      <c r="I2059" s="11" t="str">
        <f>"Q"&amp;ROUNDUP(MONTH(SalesData[[#This Row],[Orderdate fixed]])/3,0)</f>
        <v>Q3</v>
      </c>
      <c r="J2059" s="8" t="str">
        <f>TEXT(SalesData[[#This Row],[Orderdate fixed]],"mmm")</f>
        <v>Sep</v>
      </c>
      <c r="K2059" t="s">
        <v>78</v>
      </c>
      <c r="L2059" t="s">
        <v>526</v>
      </c>
      <c r="M2059" s="14" t="s">
        <v>527</v>
      </c>
      <c r="N2059" t="s">
        <v>25</v>
      </c>
      <c r="O2059" t="s">
        <v>26</v>
      </c>
      <c r="P2059" t="s">
        <v>120</v>
      </c>
      <c r="Q2059" t="s">
        <v>121</v>
      </c>
      <c r="R2059" s="5">
        <v>60623</v>
      </c>
      <c r="S2059" t="s">
        <v>84</v>
      </c>
      <c r="T2059" t="s">
        <v>1076</v>
      </c>
      <c r="U2059" t="s">
        <v>31</v>
      </c>
      <c r="V2059" t="s">
        <v>35</v>
      </c>
      <c r="W2059" t="s">
        <v>1077</v>
      </c>
      <c r="X2059" s="9">
        <v>520.46400000000006</v>
      </c>
      <c r="Y2059">
        <v>2</v>
      </c>
      <c r="Z2059" s="12">
        <v>0.3</v>
      </c>
      <c r="AA2059" s="9">
        <v>-14.8704</v>
      </c>
      <c r="AB2059" t="str">
        <f>IF(AND(SalesData[[#This Row],[Profit]]=0,SalesData[[#This Row],[Sales]]&gt;0),"Zero-Profit Order","OK")</f>
        <v>OK</v>
      </c>
      <c r="AC2059" s="9">
        <f>IFERROR(SalesData[[#This Row],[Profit]]/SalesData[[#This Row],[Sales]],0)</f>
        <v>-2.8571428571428567E-2</v>
      </c>
      <c r="AE2059"/>
    </row>
    <row r="2060" spans="1:31" x14ac:dyDescent="0.25">
      <c r="A2060">
        <v>4209</v>
      </c>
      <c r="B2060" t="s">
        <v>2719</v>
      </c>
      <c r="C2060" s="2">
        <v>42644</v>
      </c>
      <c r="D2060" s="13">
        <v>41681</v>
      </c>
      <c r="E2060" s="8">
        <f>IF(SalesData[[#This Row],[Ship Date]]&lt;SalesData[[#This Row],[Order Date]], SalesData[[#This Row],[Ship Date]], SalesData[[#This Row],[Order Date]])</f>
        <v>41681</v>
      </c>
      <c r="F2060" s="8">
        <f>IF(SalesData[[#This Row],[Ship Date]]&lt;SalesData[[#This Row],[Order Date]], SalesData[[#This Row],[Order Date]], SalesData[[#This Row],[Ship Date]])</f>
        <v>42644</v>
      </c>
      <c r="G2060" s="11">
        <f>SalesData[[#This Row],[Shipdate fixed]] - SalesData[[#This Row],[Orderdate fixed]]</f>
        <v>963</v>
      </c>
      <c r="H2060" s="11">
        <f>YEAR(SalesData[[#This Row],[Orderdate fixed]])</f>
        <v>2014</v>
      </c>
      <c r="I2060" s="11" t="str">
        <f>"Q"&amp;ROUNDUP(MONTH(SalesData[[#This Row],[Orderdate fixed]])/3,0)</f>
        <v>Q1</v>
      </c>
      <c r="J2060" s="8" t="str">
        <f>TEXT(SalesData[[#This Row],[Orderdate fixed]],"mmm")</f>
        <v>Feb</v>
      </c>
      <c r="K2060" t="s">
        <v>22</v>
      </c>
      <c r="L2060" t="s">
        <v>1620</v>
      </c>
      <c r="M2060" s="14" t="s">
        <v>1621</v>
      </c>
      <c r="N2060" t="s">
        <v>25</v>
      </c>
      <c r="O2060" t="s">
        <v>26</v>
      </c>
      <c r="P2060" t="s">
        <v>2720</v>
      </c>
      <c r="Q2060" t="s">
        <v>1626</v>
      </c>
      <c r="R2060" s="5">
        <v>2920</v>
      </c>
      <c r="S2060" t="s">
        <v>62</v>
      </c>
      <c r="T2060" t="s">
        <v>2254</v>
      </c>
      <c r="U2060" t="s">
        <v>31</v>
      </c>
      <c r="V2060" t="s">
        <v>35</v>
      </c>
      <c r="W2060" t="s">
        <v>2255</v>
      </c>
      <c r="X2060" s="9">
        <v>1604.9</v>
      </c>
      <c r="Y2060">
        <v>5</v>
      </c>
      <c r="Z2060" s="12">
        <v>0</v>
      </c>
      <c r="AA2060" s="9">
        <v>481.47</v>
      </c>
      <c r="AB2060" t="str">
        <f>IF(AND(SalesData[[#This Row],[Profit]]=0,SalesData[[#This Row],[Sales]]&gt;0),"Zero-Profit Order","OK")</f>
        <v>OK</v>
      </c>
      <c r="AC2060" s="9">
        <f>IFERROR(SalesData[[#This Row],[Profit]]/SalesData[[#This Row],[Sales]],0)</f>
        <v>0.3</v>
      </c>
      <c r="AE2060"/>
    </row>
    <row r="2061" spans="1:31" x14ac:dyDescent="0.25">
      <c r="A2061">
        <v>6102</v>
      </c>
      <c r="B2061" t="s">
        <v>3352</v>
      </c>
      <c r="C2061" s="2">
        <v>43686</v>
      </c>
      <c r="D2061" s="13">
        <v>43004</v>
      </c>
      <c r="E2061" s="8">
        <f>IF(SalesData[[#This Row],[Ship Date]]&lt;SalesData[[#This Row],[Order Date]], SalesData[[#This Row],[Ship Date]], SalesData[[#This Row],[Order Date]])</f>
        <v>43004</v>
      </c>
      <c r="F2061" s="8">
        <f>IF(SalesData[[#This Row],[Ship Date]]&lt;SalesData[[#This Row],[Order Date]], SalesData[[#This Row],[Order Date]], SalesData[[#This Row],[Ship Date]])</f>
        <v>43686</v>
      </c>
      <c r="G2061" s="11">
        <f>SalesData[[#This Row],[Shipdate fixed]] - SalesData[[#This Row],[Orderdate fixed]]</f>
        <v>682</v>
      </c>
      <c r="H2061" s="11">
        <f>YEAR(SalesData[[#This Row],[Orderdate fixed]])</f>
        <v>2017</v>
      </c>
      <c r="I2061" s="11" t="str">
        <f>"Q"&amp;ROUNDUP(MONTH(SalesData[[#This Row],[Orderdate fixed]])/3,0)</f>
        <v>Q3</v>
      </c>
      <c r="J2061" s="8" t="str">
        <f>TEXT(SalesData[[#This Row],[Orderdate fixed]],"mmm")</f>
        <v>Sep</v>
      </c>
      <c r="K2061" t="s">
        <v>38</v>
      </c>
      <c r="L2061" t="s">
        <v>720</v>
      </c>
      <c r="M2061" s="14" t="s">
        <v>721</v>
      </c>
      <c r="N2061" t="s">
        <v>25</v>
      </c>
      <c r="O2061" t="s">
        <v>26</v>
      </c>
      <c r="P2061" t="s">
        <v>158</v>
      </c>
      <c r="Q2061" t="s">
        <v>109</v>
      </c>
      <c r="R2061" s="5">
        <v>10035</v>
      </c>
      <c r="S2061" t="s">
        <v>62</v>
      </c>
      <c r="T2061" t="s">
        <v>540</v>
      </c>
      <c r="U2061" t="s">
        <v>31</v>
      </c>
      <c r="V2061" t="s">
        <v>35</v>
      </c>
      <c r="W2061" t="s">
        <v>541</v>
      </c>
      <c r="X2061" s="9">
        <v>2254.41</v>
      </c>
      <c r="Y2061">
        <v>5</v>
      </c>
      <c r="Z2061" s="12">
        <v>0.1</v>
      </c>
      <c r="AA2061" s="9">
        <v>375.73500000000001</v>
      </c>
      <c r="AB2061" t="str">
        <f>IF(AND(SalesData[[#This Row],[Profit]]=0,SalesData[[#This Row],[Sales]]&gt;0),"Zero-Profit Order","OK")</f>
        <v>OK</v>
      </c>
      <c r="AC2061" s="9">
        <f>IFERROR(SalesData[[#This Row],[Profit]]/SalesData[[#This Row],[Sales]],0)</f>
        <v>0.16666666666666669</v>
      </c>
      <c r="AE2061"/>
    </row>
    <row r="2062" spans="1:31" x14ac:dyDescent="0.25">
      <c r="A2062">
        <v>6100</v>
      </c>
      <c r="B2062" t="s">
        <v>3352</v>
      </c>
      <c r="C2062" s="2">
        <v>43685</v>
      </c>
      <c r="D2062" s="13">
        <v>43004</v>
      </c>
      <c r="E2062" s="8">
        <f>IF(SalesData[[#This Row],[Ship Date]]&lt;SalesData[[#This Row],[Order Date]], SalesData[[#This Row],[Ship Date]], SalesData[[#This Row],[Order Date]])</f>
        <v>43004</v>
      </c>
      <c r="F2062" s="8">
        <f>IF(SalesData[[#This Row],[Ship Date]]&lt;SalesData[[#This Row],[Order Date]], SalesData[[#This Row],[Order Date]], SalesData[[#This Row],[Ship Date]])</f>
        <v>43685</v>
      </c>
      <c r="G2062" s="11">
        <f>SalesData[[#This Row],[Shipdate fixed]] - SalesData[[#This Row],[Orderdate fixed]]</f>
        <v>681</v>
      </c>
      <c r="H2062" s="11">
        <f>YEAR(SalesData[[#This Row],[Orderdate fixed]])</f>
        <v>2017</v>
      </c>
      <c r="I2062" s="11" t="str">
        <f>"Q"&amp;ROUNDUP(MONTH(SalesData[[#This Row],[Orderdate fixed]])/3,0)</f>
        <v>Q3</v>
      </c>
      <c r="J2062" s="8" t="str">
        <f>TEXT(SalesData[[#This Row],[Orderdate fixed]],"mmm")</f>
        <v>Sep</v>
      </c>
      <c r="K2062" t="s">
        <v>38</v>
      </c>
      <c r="L2062" t="s">
        <v>720</v>
      </c>
      <c r="M2062" s="14" t="s">
        <v>721</v>
      </c>
      <c r="N2062" t="s">
        <v>25</v>
      </c>
      <c r="O2062" t="s">
        <v>26</v>
      </c>
      <c r="P2062" t="s">
        <v>158</v>
      </c>
      <c r="Q2062" t="s">
        <v>109</v>
      </c>
      <c r="R2062" s="5">
        <v>10035</v>
      </c>
      <c r="S2062" t="s">
        <v>62</v>
      </c>
      <c r="T2062" t="s">
        <v>363</v>
      </c>
      <c r="U2062" t="s">
        <v>31</v>
      </c>
      <c r="V2062" t="s">
        <v>35</v>
      </c>
      <c r="W2062" t="s">
        <v>364</v>
      </c>
      <c r="X2062" s="9">
        <v>2888.127</v>
      </c>
      <c r="Y2062">
        <v>11</v>
      </c>
      <c r="Z2062" s="12">
        <v>0.1</v>
      </c>
      <c r="AA2062" s="9">
        <v>609.71569999999997</v>
      </c>
      <c r="AB2062" t="str">
        <f>IF(AND(SalesData[[#This Row],[Profit]]=0,SalesData[[#This Row],[Sales]]&gt;0),"Zero-Profit Order","OK")</f>
        <v>OK</v>
      </c>
      <c r="AC2062" s="9">
        <f>IFERROR(SalesData[[#This Row],[Profit]]/SalesData[[#This Row],[Sales]],0)</f>
        <v>0.21111111111111111</v>
      </c>
      <c r="AE2062"/>
    </row>
    <row r="2063" spans="1:31" x14ac:dyDescent="0.25">
      <c r="A2063">
        <v>5469</v>
      </c>
      <c r="B2063" t="s">
        <v>3153</v>
      </c>
      <c r="C2063" s="2">
        <v>43736</v>
      </c>
      <c r="D2063" s="13">
        <v>41909</v>
      </c>
      <c r="E2063" s="8">
        <f>IF(SalesData[[#This Row],[Ship Date]]&lt;SalesData[[#This Row],[Order Date]], SalesData[[#This Row],[Ship Date]], SalesData[[#This Row],[Order Date]])</f>
        <v>41909</v>
      </c>
      <c r="F2063" s="8">
        <f>IF(SalesData[[#This Row],[Ship Date]]&lt;SalesData[[#This Row],[Order Date]], SalesData[[#This Row],[Order Date]], SalesData[[#This Row],[Ship Date]])</f>
        <v>43736</v>
      </c>
      <c r="G2063" s="11">
        <f>SalesData[[#This Row],[Shipdate fixed]] - SalesData[[#This Row],[Orderdate fixed]]</f>
        <v>1827</v>
      </c>
      <c r="H2063" s="11">
        <f>YEAR(SalesData[[#This Row],[Orderdate fixed]])</f>
        <v>2014</v>
      </c>
      <c r="I2063" s="11" t="str">
        <f>"Q"&amp;ROUNDUP(MONTH(SalesData[[#This Row],[Orderdate fixed]])/3,0)</f>
        <v>Q3</v>
      </c>
      <c r="J2063" s="8" t="str">
        <f>TEXT(SalesData[[#This Row],[Orderdate fixed]],"mmm")</f>
        <v>Sep</v>
      </c>
      <c r="K2063" t="s">
        <v>78</v>
      </c>
      <c r="L2063" t="s">
        <v>2252</v>
      </c>
      <c r="M2063" s="14" t="s">
        <v>2253</v>
      </c>
      <c r="N2063" t="s">
        <v>90</v>
      </c>
      <c r="O2063" t="s">
        <v>26</v>
      </c>
      <c r="P2063" t="s">
        <v>620</v>
      </c>
      <c r="Q2063" t="s">
        <v>50</v>
      </c>
      <c r="R2063" s="5">
        <v>92105</v>
      </c>
      <c r="S2063" t="s">
        <v>51</v>
      </c>
      <c r="T2063" t="s">
        <v>34</v>
      </c>
      <c r="U2063" t="s">
        <v>31</v>
      </c>
      <c r="V2063" t="s">
        <v>35</v>
      </c>
      <c r="W2063" t="s">
        <v>36</v>
      </c>
      <c r="X2063" s="9">
        <v>585.55200000000002</v>
      </c>
      <c r="Y2063">
        <v>3</v>
      </c>
      <c r="Z2063" s="12">
        <v>0.2</v>
      </c>
      <c r="AA2063" s="9">
        <v>73.194000000000003</v>
      </c>
      <c r="AB2063" t="str">
        <f>IF(AND(SalesData[[#This Row],[Profit]]=0,SalesData[[#This Row],[Sales]]&gt;0),"Zero-Profit Order","OK")</f>
        <v>OK</v>
      </c>
      <c r="AC2063" s="9">
        <f>IFERROR(SalesData[[#This Row],[Profit]]/SalesData[[#This Row],[Sales]],0)</f>
        <v>0.125</v>
      </c>
      <c r="AE2063"/>
    </row>
    <row r="2064" spans="1:31" x14ac:dyDescent="0.25">
      <c r="A2064">
        <v>3031</v>
      </c>
      <c r="B2064" t="s">
        <v>2233</v>
      </c>
      <c r="C2064" s="2">
        <v>43693</v>
      </c>
      <c r="D2064" s="13">
        <v>42274</v>
      </c>
      <c r="E2064" s="8">
        <f>IF(SalesData[[#This Row],[Ship Date]]&lt;SalesData[[#This Row],[Order Date]], SalesData[[#This Row],[Ship Date]], SalesData[[#This Row],[Order Date]])</f>
        <v>42274</v>
      </c>
      <c r="F2064" s="8">
        <f>IF(SalesData[[#This Row],[Ship Date]]&lt;SalesData[[#This Row],[Order Date]], SalesData[[#This Row],[Order Date]], SalesData[[#This Row],[Ship Date]])</f>
        <v>43693</v>
      </c>
      <c r="G2064" s="11">
        <f>SalesData[[#This Row],[Shipdate fixed]] - SalesData[[#This Row],[Orderdate fixed]]</f>
        <v>1419</v>
      </c>
      <c r="H2064" s="11">
        <f>YEAR(SalesData[[#This Row],[Orderdate fixed]])</f>
        <v>2015</v>
      </c>
      <c r="I2064" s="11" t="str">
        <f>"Q"&amp;ROUNDUP(MONTH(SalesData[[#This Row],[Orderdate fixed]])/3,0)</f>
        <v>Q3</v>
      </c>
      <c r="J2064" s="8" t="str">
        <f>TEXT(SalesData[[#This Row],[Orderdate fixed]],"mmm")</f>
        <v>Sep</v>
      </c>
      <c r="K2064" t="s">
        <v>38</v>
      </c>
      <c r="L2064" t="s">
        <v>2234</v>
      </c>
      <c r="M2064" s="14" t="s">
        <v>2235</v>
      </c>
      <c r="N2064" t="s">
        <v>81</v>
      </c>
      <c r="O2064" t="s">
        <v>26</v>
      </c>
      <c r="P2064" t="s">
        <v>2236</v>
      </c>
      <c r="Q2064" t="s">
        <v>272</v>
      </c>
      <c r="R2064" s="5">
        <v>48146</v>
      </c>
      <c r="S2064" t="s">
        <v>84</v>
      </c>
      <c r="T2064" t="s">
        <v>1584</v>
      </c>
      <c r="U2064" t="s">
        <v>31</v>
      </c>
      <c r="V2064" t="s">
        <v>32</v>
      </c>
      <c r="W2064" t="s">
        <v>1585</v>
      </c>
      <c r="X2064" s="9">
        <v>194.32</v>
      </c>
      <c r="Y2064">
        <v>4</v>
      </c>
      <c r="Z2064" s="12">
        <v>0</v>
      </c>
      <c r="AA2064" s="9">
        <v>31.091200000000001</v>
      </c>
      <c r="AB2064" t="str">
        <f>IF(AND(SalesData[[#This Row],[Profit]]=0,SalesData[[#This Row],[Sales]]&gt;0),"Zero-Profit Order","OK")</f>
        <v>OK</v>
      </c>
      <c r="AC2064" s="9">
        <f>IFERROR(SalesData[[#This Row],[Profit]]/SalesData[[#This Row],[Sales]],0)</f>
        <v>0.16</v>
      </c>
      <c r="AE2064"/>
    </row>
    <row r="2065" spans="1:31" x14ac:dyDescent="0.25">
      <c r="A2065">
        <v>6877</v>
      </c>
      <c r="B2065" t="s">
        <v>3582</v>
      </c>
      <c r="C2065" s="2">
        <v>42089</v>
      </c>
      <c r="D2065" s="13">
        <v>42652</v>
      </c>
      <c r="E2065" s="8">
        <f>IF(SalesData[[#This Row],[Ship Date]]&lt;SalesData[[#This Row],[Order Date]], SalesData[[#This Row],[Ship Date]], SalesData[[#This Row],[Order Date]])</f>
        <v>42089</v>
      </c>
      <c r="F2065" s="8">
        <f>IF(SalesData[[#This Row],[Ship Date]]&lt;SalesData[[#This Row],[Order Date]], SalesData[[#This Row],[Order Date]], SalesData[[#This Row],[Ship Date]])</f>
        <v>42652</v>
      </c>
      <c r="G2065" s="11">
        <f>SalesData[[#This Row],[Shipdate fixed]] - SalesData[[#This Row],[Orderdate fixed]]</f>
        <v>563</v>
      </c>
      <c r="H2065" s="11">
        <f>YEAR(SalesData[[#This Row],[Orderdate fixed]])</f>
        <v>2015</v>
      </c>
      <c r="I2065" s="11" t="str">
        <f>"Q"&amp;ROUNDUP(MONTH(SalesData[[#This Row],[Orderdate fixed]])/3,0)</f>
        <v>Q1</v>
      </c>
      <c r="J2065" s="8" t="str">
        <f>TEXT(SalesData[[#This Row],[Orderdate fixed]],"mmm")</f>
        <v>Mar</v>
      </c>
      <c r="K2065" t="s">
        <v>38</v>
      </c>
      <c r="L2065" t="s">
        <v>1396</v>
      </c>
      <c r="M2065" s="14" t="s">
        <v>1397</v>
      </c>
      <c r="N2065" t="s">
        <v>25</v>
      </c>
      <c r="O2065" t="s">
        <v>26</v>
      </c>
      <c r="P2065" t="s">
        <v>2101</v>
      </c>
      <c r="Q2065" t="s">
        <v>697</v>
      </c>
      <c r="R2065" s="5">
        <v>23320</v>
      </c>
      <c r="S2065" t="s">
        <v>29</v>
      </c>
      <c r="T2065" t="s">
        <v>1704</v>
      </c>
      <c r="U2065" t="s">
        <v>31</v>
      </c>
      <c r="V2065" t="s">
        <v>44</v>
      </c>
      <c r="W2065" t="s">
        <v>1705</v>
      </c>
      <c r="X2065" s="9">
        <v>1652.94</v>
      </c>
      <c r="Y2065">
        <v>3</v>
      </c>
      <c r="Z2065" s="12">
        <v>0</v>
      </c>
      <c r="AA2065" s="9">
        <v>314.05860000000001</v>
      </c>
      <c r="AB2065" t="str">
        <f>IF(AND(SalesData[[#This Row],[Profit]]=0,SalesData[[#This Row],[Sales]]&gt;0),"Zero-Profit Order","OK")</f>
        <v>OK</v>
      </c>
      <c r="AC2065" s="9">
        <f>IFERROR(SalesData[[#This Row],[Profit]]/SalesData[[#This Row],[Sales]],0)</f>
        <v>0.19</v>
      </c>
      <c r="AE2065"/>
    </row>
    <row r="2066" spans="1:31" x14ac:dyDescent="0.25">
      <c r="A2066">
        <v>9554</v>
      </c>
      <c r="B2066" t="s">
        <v>4285</v>
      </c>
      <c r="C2066" s="2">
        <v>43699</v>
      </c>
      <c r="D2066" s="13">
        <v>42640</v>
      </c>
      <c r="E2066" s="8">
        <f>IF(SalesData[[#This Row],[Ship Date]]&lt;SalesData[[#This Row],[Order Date]], SalesData[[#This Row],[Ship Date]], SalesData[[#This Row],[Order Date]])</f>
        <v>42640</v>
      </c>
      <c r="F2066" s="8">
        <f>IF(SalesData[[#This Row],[Ship Date]]&lt;SalesData[[#This Row],[Order Date]], SalesData[[#This Row],[Order Date]], SalesData[[#This Row],[Ship Date]])</f>
        <v>43699</v>
      </c>
      <c r="G2066" s="11">
        <f>SalesData[[#This Row],[Shipdate fixed]] - SalesData[[#This Row],[Orderdate fixed]]</f>
        <v>1059</v>
      </c>
      <c r="H2066" s="11">
        <f>YEAR(SalesData[[#This Row],[Orderdate fixed]])</f>
        <v>2016</v>
      </c>
      <c r="I2066" s="11" t="str">
        <f>"Q"&amp;ROUNDUP(MONTH(SalesData[[#This Row],[Orderdate fixed]])/3,0)</f>
        <v>Q3</v>
      </c>
      <c r="J2066" s="8" t="str">
        <f>TEXT(SalesData[[#This Row],[Orderdate fixed]],"mmm")</f>
        <v>Sep</v>
      </c>
      <c r="K2066" t="s">
        <v>38</v>
      </c>
      <c r="L2066" t="s">
        <v>2326</v>
      </c>
      <c r="M2066" s="14" t="s">
        <v>2327</v>
      </c>
      <c r="N2066" t="s">
        <v>81</v>
      </c>
      <c r="O2066" t="s">
        <v>26</v>
      </c>
      <c r="P2066" t="s">
        <v>1592</v>
      </c>
      <c r="Q2066" t="s">
        <v>165</v>
      </c>
      <c r="R2066" s="5">
        <v>80020</v>
      </c>
      <c r="S2066" t="s">
        <v>51</v>
      </c>
      <c r="T2066" t="s">
        <v>474</v>
      </c>
      <c r="U2066" t="s">
        <v>31</v>
      </c>
      <c r="V2066" t="s">
        <v>53</v>
      </c>
      <c r="W2066" t="s">
        <v>475</v>
      </c>
      <c r="X2066" s="9">
        <v>68.432000000000002</v>
      </c>
      <c r="Y2066">
        <v>7</v>
      </c>
      <c r="Z2066" s="12">
        <v>0.2</v>
      </c>
      <c r="AA2066" s="9">
        <v>8.5540000000000003</v>
      </c>
      <c r="AB2066" t="str">
        <f>IF(AND(SalesData[[#This Row],[Profit]]=0,SalesData[[#This Row],[Sales]]&gt;0),"Zero-Profit Order","OK")</f>
        <v>OK</v>
      </c>
      <c r="AC2066" s="9">
        <f>IFERROR(SalesData[[#This Row],[Profit]]/SalesData[[#This Row],[Sales]],0)</f>
        <v>0.125</v>
      </c>
      <c r="AE2066"/>
    </row>
    <row r="2067" spans="1:31" x14ac:dyDescent="0.25">
      <c r="A2067">
        <v>7998</v>
      </c>
      <c r="B2067" t="s">
        <v>3882</v>
      </c>
      <c r="C2067" s="2">
        <v>42300</v>
      </c>
      <c r="D2067" s="13">
        <v>42866</v>
      </c>
      <c r="E2067" s="8">
        <f>IF(SalesData[[#This Row],[Ship Date]]&lt;SalesData[[#This Row],[Order Date]], SalesData[[#This Row],[Ship Date]], SalesData[[#This Row],[Order Date]])</f>
        <v>42300</v>
      </c>
      <c r="F2067" s="8">
        <f>IF(SalesData[[#This Row],[Ship Date]]&lt;SalesData[[#This Row],[Order Date]], SalesData[[#This Row],[Order Date]], SalesData[[#This Row],[Ship Date]])</f>
        <v>42866</v>
      </c>
      <c r="G2067" s="11">
        <f>SalesData[[#This Row],[Shipdate fixed]] - SalesData[[#This Row],[Orderdate fixed]]</f>
        <v>566</v>
      </c>
      <c r="H2067" s="11">
        <f>YEAR(SalesData[[#This Row],[Orderdate fixed]])</f>
        <v>2015</v>
      </c>
      <c r="I2067" s="11" t="str">
        <f>"Q"&amp;ROUNDUP(MONTH(SalesData[[#This Row],[Orderdate fixed]])/3,0)</f>
        <v>Q4</v>
      </c>
      <c r="J2067" s="8" t="str">
        <f>TEXT(SalesData[[#This Row],[Orderdate fixed]],"mmm")</f>
        <v>Oct</v>
      </c>
      <c r="K2067" t="s">
        <v>78</v>
      </c>
      <c r="L2067" t="s">
        <v>3883</v>
      </c>
      <c r="M2067" s="14" t="s">
        <v>3884</v>
      </c>
      <c r="N2067" t="s">
        <v>90</v>
      </c>
      <c r="O2067" t="s">
        <v>26</v>
      </c>
      <c r="P2067" t="s">
        <v>620</v>
      </c>
      <c r="Q2067" t="s">
        <v>50</v>
      </c>
      <c r="R2067" s="5">
        <v>92037</v>
      </c>
      <c r="S2067" t="s">
        <v>51</v>
      </c>
      <c r="T2067" t="s">
        <v>765</v>
      </c>
      <c r="U2067" t="s">
        <v>31</v>
      </c>
      <c r="V2067" t="s">
        <v>44</v>
      </c>
      <c r="W2067" t="s">
        <v>766</v>
      </c>
      <c r="X2067" s="9">
        <v>1673.184</v>
      </c>
      <c r="Y2067">
        <v>12</v>
      </c>
      <c r="Z2067" s="12">
        <v>0.2</v>
      </c>
      <c r="AA2067" s="9">
        <v>20.9148</v>
      </c>
      <c r="AB2067" t="str">
        <f>IF(AND(SalesData[[#This Row],[Profit]]=0,SalesData[[#This Row],[Sales]]&gt;0),"Zero-Profit Order","OK")</f>
        <v>OK</v>
      </c>
      <c r="AC2067" s="9">
        <f>IFERROR(SalesData[[#This Row],[Profit]]/SalesData[[#This Row],[Sales]],0)</f>
        <v>1.2500000000000001E-2</v>
      </c>
      <c r="AE2067"/>
    </row>
    <row r="2068" spans="1:31" x14ac:dyDescent="0.25">
      <c r="A2068">
        <v>9352</v>
      </c>
      <c r="B2068" t="s">
        <v>4234</v>
      </c>
      <c r="C2068" s="2">
        <v>43706</v>
      </c>
      <c r="D2068" s="13">
        <v>42640</v>
      </c>
      <c r="E2068" s="8">
        <f>IF(SalesData[[#This Row],[Ship Date]]&lt;SalesData[[#This Row],[Order Date]], SalesData[[#This Row],[Ship Date]], SalesData[[#This Row],[Order Date]])</f>
        <v>42640</v>
      </c>
      <c r="F2068" s="8">
        <f>IF(SalesData[[#This Row],[Ship Date]]&lt;SalesData[[#This Row],[Order Date]], SalesData[[#This Row],[Order Date]], SalesData[[#This Row],[Ship Date]])</f>
        <v>43706</v>
      </c>
      <c r="G2068" s="11">
        <f>SalesData[[#This Row],[Shipdate fixed]] - SalesData[[#This Row],[Orderdate fixed]]</f>
        <v>1066</v>
      </c>
      <c r="H2068" s="11">
        <f>YEAR(SalesData[[#This Row],[Orderdate fixed]])</f>
        <v>2016</v>
      </c>
      <c r="I2068" s="11" t="str">
        <f>"Q"&amp;ROUNDUP(MONTH(SalesData[[#This Row],[Orderdate fixed]])/3,0)</f>
        <v>Q3</v>
      </c>
      <c r="J2068" s="8" t="str">
        <f>TEXT(SalesData[[#This Row],[Orderdate fixed]],"mmm")</f>
        <v>Sep</v>
      </c>
      <c r="K2068" t="s">
        <v>38</v>
      </c>
      <c r="L2068" t="s">
        <v>4235</v>
      </c>
      <c r="M2068" s="14" t="s">
        <v>4236</v>
      </c>
      <c r="N2068" t="s">
        <v>81</v>
      </c>
      <c r="O2068" t="s">
        <v>26</v>
      </c>
      <c r="P2068" t="s">
        <v>176</v>
      </c>
      <c r="Q2068" t="s">
        <v>177</v>
      </c>
      <c r="R2068" s="5">
        <v>98115</v>
      </c>
      <c r="S2068" t="s">
        <v>51</v>
      </c>
      <c r="T2068" t="s">
        <v>469</v>
      </c>
      <c r="U2068" t="s">
        <v>31</v>
      </c>
      <c r="V2068" t="s">
        <v>35</v>
      </c>
      <c r="W2068" t="s">
        <v>470</v>
      </c>
      <c r="X2068" s="9">
        <v>184.75200000000001</v>
      </c>
      <c r="Y2068">
        <v>3</v>
      </c>
      <c r="Z2068" s="12">
        <v>0.2</v>
      </c>
      <c r="AA2068" s="9">
        <v>-20.784600000000001</v>
      </c>
      <c r="AB2068" t="str">
        <f>IF(AND(SalesData[[#This Row],[Profit]]=0,SalesData[[#This Row],[Sales]]&gt;0),"Zero-Profit Order","OK")</f>
        <v>OK</v>
      </c>
      <c r="AC2068" s="9">
        <f>IFERROR(SalesData[[#This Row],[Profit]]/SalesData[[#This Row],[Sales]],0)</f>
        <v>-0.1125</v>
      </c>
      <c r="AE2068"/>
    </row>
    <row r="2069" spans="1:31" x14ac:dyDescent="0.25">
      <c r="A2069">
        <v>7115</v>
      </c>
      <c r="B2069" t="s">
        <v>3631</v>
      </c>
      <c r="C2069" s="2">
        <v>42078</v>
      </c>
      <c r="D2069" s="13">
        <v>42526</v>
      </c>
      <c r="E2069" s="8">
        <f>IF(SalesData[[#This Row],[Ship Date]]&lt;SalesData[[#This Row],[Order Date]], SalesData[[#This Row],[Ship Date]], SalesData[[#This Row],[Order Date]])</f>
        <v>42078</v>
      </c>
      <c r="F2069" s="8">
        <f>IF(SalesData[[#This Row],[Ship Date]]&lt;SalesData[[#This Row],[Order Date]], SalesData[[#This Row],[Order Date]], SalesData[[#This Row],[Ship Date]])</f>
        <v>42526</v>
      </c>
      <c r="G2069" s="11">
        <f>SalesData[[#This Row],[Shipdate fixed]] - SalesData[[#This Row],[Orderdate fixed]]</f>
        <v>448</v>
      </c>
      <c r="H2069" s="11">
        <f>YEAR(SalesData[[#This Row],[Orderdate fixed]])</f>
        <v>2015</v>
      </c>
      <c r="I2069" s="11" t="str">
        <f>"Q"&amp;ROUNDUP(MONTH(SalesData[[#This Row],[Orderdate fixed]])/3,0)</f>
        <v>Q1</v>
      </c>
      <c r="J2069" s="8" t="str">
        <f>TEXT(SalesData[[#This Row],[Orderdate fixed]],"mmm")</f>
        <v>Mar</v>
      </c>
      <c r="K2069" t="s">
        <v>78</v>
      </c>
      <c r="L2069" t="s">
        <v>919</v>
      </c>
      <c r="M2069" s="14" t="s">
        <v>920</v>
      </c>
      <c r="N2069" t="s">
        <v>81</v>
      </c>
      <c r="O2069" t="s">
        <v>26</v>
      </c>
      <c r="P2069" t="s">
        <v>27</v>
      </c>
      <c r="Q2069" t="s">
        <v>1321</v>
      </c>
      <c r="R2069" s="5">
        <v>89015</v>
      </c>
      <c r="S2069" t="s">
        <v>51</v>
      </c>
      <c r="T2069" t="s">
        <v>2800</v>
      </c>
      <c r="U2069" t="s">
        <v>31</v>
      </c>
      <c r="V2069" t="s">
        <v>44</v>
      </c>
      <c r="W2069" t="s">
        <v>2801</v>
      </c>
      <c r="X2069" s="9">
        <v>1685.88</v>
      </c>
      <c r="Y2069">
        <v>6</v>
      </c>
      <c r="Z2069" s="12">
        <v>0</v>
      </c>
      <c r="AA2069" s="9">
        <v>320.31720000000001</v>
      </c>
      <c r="AB2069" t="str">
        <f>IF(AND(SalesData[[#This Row],[Profit]]=0,SalesData[[#This Row],[Sales]]&gt;0),"Zero-Profit Order","OK")</f>
        <v>OK</v>
      </c>
      <c r="AC2069" s="9">
        <f>IFERROR(SalesData[[#This Row],[Profit]]/SalesData[[#This Row],[Sales]],0)</f>
        <v>0.19</v>
      </c>
      <c r="AE2069"/>
    </row>
    <row r="2070" spans="1:31" x14ac:dyDescent="0.25">
      <c r="A2070">
        <v>9538</v>
      </c>
      <c r="B2070" t="s">
        <v>4280</v>
      </c>
      <c r="C2070" s="2">
        <v>43728</v>
      </c>
      <c r="D2070" s="13">
        <v>42640</v>
      </c>
      <c r="E2070" s="8">
        <f>IF(SalesData[[#This Row],[Ship Date]]&lt;SalesData[[#This Row],[Order Date]], SalesData[[#This Row],[Ship Date]], SalesData[[#This Row],[Order Date]])</f>
        <v>42640</v>
      </c>
      <c r="F2070" s="8">
        <f>IF(SalesData[[#This Row],[Ship Date]]&lt;SalesData[[#This Row],[Order Date]], SalesData[[#This Row],[Order Date]], SalesData[[#This Row],[Ship Date]])</f>
        <v>43728</v>
      </c>
      <c r="G2070" s="11">
        <f>SalesData[[#This Row],[Shipdate fixed]] - SalesData[[#This Row],[Orderdate fixed]]</f>
        <v>1088</v>
      </c>
      <c r="H2070" s="11">
        <f>YEAR(SalesData[[#This Row],[Orderdate fixed]])</f>
        <v>2016</v>
      </c>
      <c r="I2070" s="11" t="str">
        <f>"Q"&amp;ROUNDUP(MONTH(SalesData[[#This Row],[Orderdate fixed]])/3,0)</f>
        <v>Q3</v>
      </c>
      <c r="J2070" s="8" t="str">
        <f>TEXT(SalesData[[#This Row],[Orderdate fixed]],"mmm")</f>
        <v>Sep</v>
      </c>
      <c r="K2070" t="s">
        <v>78</v>
      </c>
      <c r="L2070" t="s">
        <v>2245</v>
      </c>
      <c r="M2070" s="14" t="s">
        <v>2246</v>
      </c>
      <c r="N2070" t="s">
        <v>81</v>
      </c>
      <c r="O2070" t="s">
        <v>26</v>
      </c>
      <c r="P2070" t="s">
        <v>310</v>
      </c>
      <c r="Q2070" t="s">
        <v>50</v>
      </c>
      <c r="R2070" s="5">
        <v>94110</v>
      </c>
      <c r="S2070" t="s">
        <v>51</v>
      </c>
      <c r="T2070" t="s">
        <v>243</v>
      </c>
      <c r="U2070" t="s">
        <v>31</v>
      </c>
      <c r="V2070" t="s">
        <v>32</v>
      </c>
      <c r="W2070" t="s">
        <v>244</v>
      </c>
      <c r="X2070" s="9">
        <v>477.666</v>
      </c>
      <c r="Y2070">
        <v>2</v>
      </c>
      <c r="Z2070" s="12">
        <v>0.15</v>
      </c>
      <c r="AA2070" s="9">
        <v>84.293999999999997</v>
      </c>
      <c r="AB2070" t="str">
        <f>IF(AND(SalesData[[#This Row],[Profit]]=0,SalesData[[#This Row],[Sales]]&gt;0),"Zero-Profit Order","OK")</f>
        <v>OK</v>
      </c>
      <c r="AC2070" s="9">
        <f>IFERROR(SalesData[[#This Row],[Profit]]/SalesData[[#This Row],[Sales]],0)</f>
        <v>0.1764705882352941</v>
      </c>
      <c r="AE2070"/>
    </row>
    <row r="2071" spans="1:31" x14ac:dyDescent="0.25">
      <c r="A2071">
        <v>2369</v>
      </c>
      <c r="B2071" t="s">
        <v>1833</v>
      </c>
      <c r="C2071" s="2">
        <v>43705</v>
      </c>
      <c r="D2071" s="13">
        <v>42640</v>
      </c>
      <c r="E2071" s="8">
        <f>IF(SalesData[[#This Row],[Ship Date]]&lt;SalesData[[#This Row],[Order Date]], SalesData[[#This Row],[Ship Date]], SalesData[[#This Row],[Order Date]])</f>
        <v>42640</v>
      </c>
      <c r="F2071" s="8">
        <f>IF(SalesData[[#This Row],[Ship Date]]&lt;SalesData[[#This Row],[Order Date]], SalesData[[#This Row],[Order Date]], SalesData[[#This Row],[Ship Date]])</f>
        <v>43705</v>
      </c>
      <c r="G2071" s="11">
        <f>SalesData[[#This Row],[Shipdate fixed]] - SalesData[[#This Row],[Orderdate fixed]]</f>
        <v>1065</v>
      </c>
      <c r="H2071" s="11">
        <f>YEAR(SalesData[[#This Row],[Orderdate fixed]])</f>
        <v>2016</v>
      </c>
      <c r="I2071" s="11" t="str">
        <f>"Q"&amp;ROUNDUP(MONTH(SalesData[[#This Row],[Orderdate fixed]])/3,0)</f>
        <v>Q3</v>
      </c>
      <c r="J2071" s="8" t="str">
        <f>TEXT(SalesData[[#This Row],[Orderdate fixed]],"mmm")</f>
        <v>Sep</v>
      </c>
      <c r="K2071" t="s">
        <v>38</v>
      </c>
      <c r="L2071" t="s">
        <v>333</v>
      </c>
      <c r="M2071" s="14" t="s">
        <v>334</v>
      </c>
      <c r="N2071" t="s">
        <v>81</v>
      </c>
      <c r="O2071" t="s">
        <v>26</v>
      </c>
      <c r="P2071" t="s">
        <v>1561</v>
      </c>
      <c r="Q2071" t="s">
        <v>215</v>
      </c>
      <c r="R2071" s="5">
        <v>45014</v>
      </c>
      <c r="S2071" t="s">
        <v>62</v>
      </c>
      <c r="T2071" t="s">
        <v>1834</v>
      </c>
      <c r="U2071" t="s">
        <v>31</v>
      </c>
      <c r="V2071" t="s">
        <v>53</v>
      </c>
      <c r="W2071" t="s">
        <v>1835</v>
      </c>
      <c r="X2071" s="9">
        <v>532.70399999999995</v>
      </c>
      <c r="Y2071">
        <v>6</v>
      </c>
      <c r="Z2071" s="12">
        <v>0.2</v>
      </c>
      <c r="AA2071" s="9">
        <v>-26.635200000000001</v>
      </c>
      <c r="AB2071" t="str">
        <f>IF(AND(SalesData[[#This Row],[Profit]]=0,SalesData[[#This Row],[Sales]]&gt;0),"Zero-Profit Order","OK")</f>
        <v>OK</v>
      </c>
      <c r="AC2071" s="9">
        <f>IFERROR(SalesData[[#This Row],[Profit]]/SalesData[[#This Row],[Sales]],0)</f>
        <v>-5.000000000000001E-2</v>
      </c>
      <c r="AE2071"/>
    </row>
    <row r="2072" spans="1:31" x14ac:dyDescent="0.25">
      <c r="A2072">
        <v>168</v>
      </c>
      <c r="B2072" t="s">
        <v>226</v>
      </c>
      <c r="C2072" s="2">
        <v>41741</v>
      </c>
      <c r="D2072" s="13">
        <v>41982</v>
      </c>
      <c r="E2072" s="8">
        <f>IF(SalesData[[#This Row],[Ship Date]]&lt;SalesData[[#This Row],[Order Date]], SalesData[[#This Row],[Ship Date]], SalesData[[#This Row],[Order Date]])</f>
        <v>41741</v>
      </c>
      <c r="F2072" s="8">
        <f>IF(SalesData[[#This Row],[Ship Date]]&lt;SalesData[[#This Row],[Order Date]], SalesData[[#This Row],[Order Date]], SalesData[[#This Row],[Ship Date]])</f>
        <v>41982</v>
      </c>
      <c r="G2072" s="11">
        <f>SalesData[[#This Row],[Shipdate fixed]] - SalesData[[#This Row],[Orderdate fixed]]</f>
        <v>241</v>
      </c>
      <c r="H2072" s="11">
        <f>YEAR(SalesData[[#This Row],[Orderdate fixed]])</f>
        <v>2014</v>
      </c>
      <c r="I2072" s="11" t="str">
        <f>"Q"&amp;ROUNDUP(MONTH(SalesData[[#This Row],[Orderdate fixed]])/3,0)</f>
        <v>Q2</v>
      </c>
      <c r="J2072" s="8" t="str">
        <f>TEXT(SalesData[[#This Row],[Orderdate fixed]],"mmm")</f>
        <v>Apr</v>
      </c>
      <c r="K2072" t="s">
        <v>38</v>
      </c>
      <c r="L2072" t="s">
        <v>227</v>
      </c>
      <c r="M2072" s="14" t="s">
        <v>228</v>
      </c>
      <c r="N2072" t="s">
        <v>25</v>
      </c>
      <c r="O2072" t="s">
        <v>26</v>
      </c>
      <c r="P2072" t="s">
        <v>229</v>
      </c>
      <c r="Q2072" t="s">
        <v>83</v>
      </c>
      <c r="R2072" s="5">
        <v>78207</v>
      </c>
      <c r="S2072" t="s">
        <v>84</v>
      </c>
      <c r="T2072" t="s">
        <v>230</v>
      </c>
      <c r="U2072" t="s">
        <v>31</v>
      </c>
      <c r="V2072" t="s">
        <v>35</v>
      </c>
      <c r="W2072" t="s">
        <v>231</v>
      </c>
      <c r="X2072" s="9">
        <v>1740.06</v>
      </c>
      <c r="Y2072">
        <v>9</v>
      </c>
      <c r="Z2072" s="12">
        <v>0.3</v>
      </c>
      <c r="AA2072" s="9">
        <v>-24.858000000000001</v>
      </c>
      <c r="AB2072" t="str">
        <f>IF(AND(SalesData[[#This Row],[Profit]]=0,SalesData[[#This Row],[Sales]]&gt;0),"Zero-Profit Order","OK")</f>
        <v>OK</v>
      </c>
      <c r="AC2072" s="9">
        <f>IFERROR(SalesData[[#This Row],[Profit]]/SalesData[[#This Row],[Sales]],0)</f>
        <v>-1.4285714285714287E-2</v>
      </c>
      <c r="AE2072"/>
    </row>
    <row r="2073" spans="1:31" x14ac:dyDescent="0.25">
      <c r="A2073">
        <v>1269</v>
      </c>
      <c r="B2073" t="s">
        <v>1139</v>
      </c>
      <c r="C2073" s="2">
        <v>43708</v>
      </c>
      <c r="D2073" s="13">
        <v>43005</v>
      </c>
      <c r="E2073" s="8">
        <f>IF(SalesData[[#This Row],[Ship Date]]&lt;SalesData[[#This Row],[Order Date]], SalesData[[#This Row],[Ship Date]], SalesData[[#This Row],[Order Date]])</f>
        <v>43005</v>
      </c>
      <c r="F2073" s="8">
        <f>IF(SalesData[[#This Row],[Ship Date]]&lt;SalesData[[#This Row],[Order Date]], SalesData[[#This Row],[Order Date]], SalesData[[#This Row],[Ship Date]])</f>
        <v>43708</v>
      </c>
      <c r="G2073" s="11">
        <f>SalesData[[#This Row],[Shipdate fixed]] - SalesData[[#This Row],[Orderdate fixed]]</f>
        <v>703</v>
      </c>
      <c r="H2073" s="11">
        <f>YEAR(SalesData[[#This Row],[Orderdate fixed]])</f>
        <v>2017</v>
      </c>
      <c r="I2073" s="11" t="str">
        <f>"Q"&amp;ROUNDUP(MONTH(SalesData[[#This Row],[Orderdate fixed]])/3,0)</f>
        <v>Q3</v>
      </c>
      <c r="J2073" s="8" t="str">
        <f>TEXT(SalesData[[#This Row],[Orderdate fixed]],"mmm")</f>
        <v>Sep</v>
      </c>
      <c r="K2073" t="s">
        <v>38</v>
      </c>
      <c r="L2073" t="s">
        <v>1140</v>
      </c>
      <c r="M2073" s="14" t="s">
        <v>1141</v>
      </c>
      <c r="N2073" t="s">
        <v>81</v>
      </c>
      <c r="O2073" t="s">
        <v>26</v>
      </c>
      <c r="P2073" t="s">
        <v>846</v>
      </c>
      <c r="Q2073" t="s">
        <v>165</v>
      </c>
      <c r="R2073" s="5">
        <v>80027</v>
      </c>
      <c r="S2073" t="s">
        <v>51</v>
      </c>
      <c r="T2073" t="s">
        <v>474</v>
      </c>
      <c r="U2073" t="s">
        <v>31</v>
      </c>
      <c r="V2073" t="s">
        <v>53</v>
      </c>
      <c r="W2073" t="s">
        <v>475</v>
      </c>
      <c r="X2073" s="9">
        <v>29.327999999999999</v>
      </c>
      <c r="Y2073">
        <v>3</v>
      </c>
      <c r="Z2073" s="12">
        <v>0.2</v>
      </c>
      <c r="AA2073" s="9">
        <v>3.6659999999999999</v>
      </c>
      <c r="AB2073" t="str">
        <f>IF(AND(SalesData[[#This Row],[Profit]]=0,SalesData[[#This Row],[Sales]]&gt;0),"Zero-Profit Order","OK")</f>
        <v>OK</v>
      </c>
      <c r="AC2073" s="9">
        <f>IFERROR(SalesData[[#This Row],[Profit]]/SalesData[[#This Row],[Sales]],0)</f>
        <v>0.125</v>
      </c>
      <c r="AE2073"/>
    </row>
    <row r="2074" spans="1:31" x14ac:dyDescent="0.25">
      <c r="A2074">
        <v>7766</v>
      </c>
      <c r="B2074" t="s">
        <v>3820</v>
      </c>
      <c r="C2074" s="2">
        <v>42470</v>
      </c>
      <c r="D2074" s="13">
        <v>43077</v>
      </c>
      <c r="E2074" s="8">
        <f>IF(SalesData[[#This Row],[Ship Date]]&lt;SalesData[[#This Row],[Order Date]], SalesData[[#This Row],[Ship Date]], SalesData[[#This Row],[Order Date]])</f>
        <v>42470</v>
      </c>
      <c r="F2074" s="8">
        <f>IF(SalesData[[#This Row],[Ship Date]]&lt;SalesData[[#This Row],[Order Date]], SalesData[[#This Row],[Order Date]], SalesData[[#This Row],[Ship Date]])</f>
        <v>43077</v>
      </c>
      <c r="G2074" s="11">
        <f>SalesData[[#This Row],[Shipdate fixed]] - SalesData[[#This Row],[Orderdate fixed]]</f>
        <v>607</v>
      </c>
      <c r="H2074" s="11">
        <f>YEAR(SalesData[[#This Row],[Orderdate fixed]])</f>
        <v>2016</v>
      </c>
      <c r="I2074" s="11" t="str">
        <f>"Q"&amp;ROUNDUP(MONTH(SalesData[[#This Row],[Orderdate fixed]])/3,0)</f>
        <v>Q2</v>
      </c>
      <c r="J2074" s="8" t="str">
        <f>TEXT(SalesData[[#This Row],[Orderdate fixed]],"mmm")</f>
        <v>Apr</v>
      </c>
      <c r="K2074" t="s">
        <v>407</v>
      </c>
      <c r="L2074" t="s">
        <v>1916</v>
      </c>
      <c r="M2074" s="14" t="s">
        <v>1917</v>
      </c>
      <c r="N2074" t="s">
        <v>81</v>
      </c>
      <c r="O2074" t="s">
        <v>26</v>
      </c>
      <c r="P2074" t="s">
        <v>144</v>
      </c>
      <c r="Q2074" t="s">
        <v>1070</v>
      </c>
      <c r="R2074" s="5">
        <v>21044</v>
      </c>
      <c r="S2074" t="s">
        <v>62</v>
      </c>
      <c r="T2074" t="s">
        <v>495</v>
      </c>
      <c r="U2074" t="s">
        <v>31</v>
      </c>
      <c r="V2074" t="s">
        <v>35</v>
      </c>
      <c r="W2074" t="s">
        <v>496</v>
      </c>
      <c r="X2074" s="9">
        <v>1779.9</v>
      </c>
      <c r="Y2074">
        <v>5</v>
      </c>
      <c r="Z2074" s="12">
        <v>0</v>
      </c>
      <c r="AA2074" s="9">
        <v>373.779</v>
      </c>
      <c r="AB2074" t="str">
        <f>IF(AND(SalesData[[#This Row],[Profit]]=0,SalesData[[#This Row],[Sales]]&gt;0),"Zero-Profit Order","OK")</f>
        <v>OK</v>
      </c>
      <c r="AC2074" s="9">
        <f>IFERROR(SalesData[[#This Row],[Profit]]/SalesData[[#This Row],[Sales]],0)</f>
        <v>0.21</v>
      </c>
      <c r="AE2074"/>
    </row>
    <row r="2075" spans="1:31" x14ac:dyDescent="0.25">
      <c r="A2075">
        <v>5067</v>
      </c>
      <c r="B2075" t="s">
        <v>3011</v>
      </c>
      <c r="C2075" s="2">
        <v>42843</v>
      </c>
      <c r="D2075" s="13">
        <v>42928</v>
      </c>
      <c r="E2075" s="8">
        <f>IF(SalesData[[#This Row],[Ship Date]]&lt;SalesData[[#This Row],[Order Date]], SalesData[[#This Row],[Ship Date]], SalesData[[#This Row],[Order Date]])</f>
        <v>42843</v>
      </c>
      <c r="F2075" s="8">
        <f>IF(SalesData[[#This Row],[Ship Date]]&lt;SalesData[[#This Row],[Order Date]], SalesData[[#This Row],[Order Date]], SalesData[[#This Row],[Ship Date]])</f>
        <v>42928</v>
      </c>
      <c r="G2075" s="11">
        <f>SalesData[[#This Row],[Shipdate fixed]] - SalesData[[#This Row],[Orderdate fixed]]</f>
        <v>85</v>
      </c>
      <c r="H2075" s="11">
        <f>YEAR(SalesData[[#This Row],[Orderdate fixed]])</f>
        <v>2017</v>
      </c>
      <c r="I2075" s="11" t="str">
        <f>"Q"&amp;ROUNDUP(MONTH(SalesData[[#This Row],[Orderdate fixed]])/3,0)</f>
        <v>Q2</v>
      </c>
      <c r="J2075" s="8" t="str">
        <f>TEXT(SalesData[[#This Row],[Orderdate fixed]],"mmm")</f>
        <v>Apr</v>
      </c>
      <c r="K2075" t="s">
        <v>38</v>
      </c>
      <c r="L2075" t="s">
        <v>2117</v>
      </c>
      <c r="M2075" s="14" t="s">
        <v>2118</v>
      </c>
      <c r="N2075" t="s">
        <v>25</v>
      </c>
      <c r="O2075" t="s">
        <v>26</v>
      </c>
      <c r="P2075" t="s">
        <v>3012</v>
      </c>
      <c r="Q2075" t="s">
        <v>1017</v>
      </c>
      <c r="R2075" s="5">
        <v>27217</v>
      </c>
      <c r="S2075" t="s">
        <v>29</v>
      </c>
      <c r="T2075" t="s">
        <v>502</v>
      </c>
      <c r="U2075" t="s">
        <v>31</v>
      </c>
      <c r="V2075" t="s">
        <v>44</v>
      </c>
      <c r="W2075" t="s">
        <v>503</v>
      </c>
      <c r="X2075" s="9">
        <v>1781.682</v>
      </c>
      <c r="Y2075">
        <v>7</v>
      </c>
      <c r="Z2075" s="12">
        <v>0.4</v>
      </c>
      <c r="AA2075" s="9">
        <v>-653.28340000000003</v>
      </c>
      <c r="AB2075" t="str">
        <f>IF(AND(SalesData[[#This Row],[Profit]]=0,SalesData[[#This Row],[Sales]]&gt;0),"Zero-Profit Order","OK")</f>
        <v>OK</v>
      </c>
      <c r="AC2075" s="9">
        <f>IFERROR(SalesData[[#This Row],[Profit]]/SalesData[[#This Row],[Sales]],0)</f>
        <v>-0.3666666666666667</v>
      </c>
      <c r="AE2075"/>
    </row>
    <row r="2076" spans="1:31" x14ac:dyDescent="0.25">
      <c r="A2076">
        <v>3352</v>
      </c>
      <c r="B2076" t="s">
        <v>2380</v>
      </c>
      <c r="C2076" s="2">
        <v>43703</v>
      </c>
      <c r="D2076" s="13">
        <v>41910</v>
      </c>
      <c r="E2076" s="8">
        <f>IF(SalesData[[#This Row],[Ship Date]]&lt;SalesData[[#This Row],[Order Date]], SalesData[[#This Row],[Ship Date]], SalesData[[#This Row],[Order Date]])</f>
        <v>41910</v>
      </c>
      <c r="F2076" s="8">
        <f>IF(SalesData[[#This Row],[Ship Date]]&lt;SalesData[[#This Row],[Order Date]], SalesData[[#This Row],[Order Date]], SalesData[[#This Row],[Ship Date]])</f>
        <v>43703</v>
      </c>
      <c r="G2076" s="11">
        <f>SalesData[[#This Row],[Shipdate fixed]] - SalesData[[#This Row],[Orderdate fixed]]</f>
        <v>1793</v>
      </c>
      <c r="H2076" s="11">
        <f>YEAR(SalesData[[#This Row],[Orderdate fixed]])</f>
        <v>2014</v>
      </c>
      <c r="I2076" s="11" t="str">
        <f>"Q"&amp;ROUNDUP(MONTH(SalesData[[#This Row],[Orderdate fixed]])/3,0)</f>
        <v>Q3</v>
      </c>
      <c r="J2076" s="8" t="str">
        <f>TEXT(SalesData[[#This Row],[Orderdate fixed]],"mmm")</f>
        <v>Sep</v>
      </c>
      <c r="K2076" t="s">
        <v>38</v>
      </c>
      <c r="L2076" t="s">
        <v>839</v>
      </c>
      <c r="M2076" s="14" t="s">
        <v>840</v>
      </c>
      <c r="N2076" t="s">
        <v>81</v>
      </c>
      <c r="O2076" t="s">
        <v>26</v>
      </c>
      <c r="P2076" t="s">
        <v>620</v>
      </c>
      <c r="Q2076" t="s">
        <v>50</v>
      </c>
      <c r="R2076" s="5">
        <v>92037</v>
      </c>
      <c r="S2076" t="s">
        <v>51</v>
      </c>
      <c r="T2076" t="s">
        <v>2381</v>
      </c>
      <c r="U2076" t="s">
        <v>31</v>
      </c>
      <c r="V2076" t="s">
        <v>32</v>
      </c>
      <c r="W2076" t="s">
        <v>2382</v>
      </c>
      <c r="X2076" s="9">
        <v>435.99900000000002</v>
      </c>
      <c r="Y2076">
        <v>3</v>
      </c>
      <c r="Z2076" s="12">
        <v>0.15</v>
      </c>
      <c r="AA2076" s="9">
        <v>20.517600000000002</v>
      </c>
      <c r="AB2076" t="str">
        <f>IF(AND(SalesData[[#This Row],[Profit]]=0,SalesData[[#This Row],[Sales]]&gt;0),"Zero-Profit Order","OK")</f>
        <v>OK</v>
      </c>
      <c r="AC2076" s="9">
        <f>IFERROR(SalesData[[#This Row],[Profit]]/SalesData[[#This Row],[Sales]],0)</f>
        <v>4.7058823529411764E-2</v>
      </c>
      <c r="AE2076"/>
    </row>
    <row r="2077" spans="1:31" x14ac:dyDescent="0.25">
      <c r="A2077">
        <v>5771</v>
      </c>
      <c r="B2077" t="s">
        <v>3250</v>
      </c>
      <c r="C2077" s="2">
        <v>43712</v>
      </c>
      <c r="D2077" s="13">
        <v>42275</v>
      </c>
      <c r="E2077" s="8">
        <f>IF(SalesData[[#This Row],[Ship Date]]&lt;SalesData[[#This Row],[Order Date]], SalesData[[#This Row],[Ship Date]], SalesData[[#This Row],[Order Date]])</f>
        <v>42275</v>
      </c>
      <c r="F2077" s="8">
        <f>IF(SalesData[[#This Row],[Ship Date]]&lt;SalesData[[#This Row],[Order Date]], SalesData[[#This Row],[Order Date]], SalesData[[#This Row],[Ship Date]])</f>
        <v>43712</v>
      </c>
      <c r="G2077" s="11">
        <f>SalesData[[#This Row],[Shipdate fixed]] - SalesData[[#This Row],[Orderdate fixed]]</f>
        <v>1437</v>
      </c>
      <c r="H2077" s="11">
        <f>YEAR(SalesData[[#This Row],[Orderdate fixed]])</f>
        <v>2015</v>
      </c>
      <c r="I2077" s="11" t="str">
        <f>"Q"&amp;ROUNDUP(MONTH(SalesData[[#This Row],[Orderdate fixed]])/3,0)</f>
        <v>Q3</v>
      </c>
      <c r="J2077" s="8" t="str">
        <f>TEXT(SalesData[[#This Row],[Orderdate fixed]],"mmm")</f>
        <v>Sep</v>
      </c>
      <c r="K2077" t="s">
        <v>38</v>
      </c>
      <c r="L2077" t="s">
        <v>3251</v>
      </c>
      <c r="M2077" s="14" t="s">
        <v>3252</v>
      </c>
      <c r="N2077" t="s">
        <v>81</v>
      </c>
      <c r="O2077" t="s">
        <v>26</v>
      </c>
      <c r="P2077" t="s">
        <v>49</v>
      </c>
      <c r="Q2077" t="s">
        <v>50</v>
      </c>
      <c r="R2077" s="5">
        <v>90032</v>
      </c>
      <c r="S2077" t="s">
        <v>51</v>
      </c>
      <c r="T2077" t="s">
        <v>631</v>
      </c>
      <c r="U2077" t="s">
        <v>31</v>
      </c>
      <c r="V2077" t="s">
        <v>53</v>
      </c>
      <c r="W2077" t="s">
        <v>632</v>
      </c>
      <c r="X2077" s="9">
        <v>14.91</v>
      </c>
      <c r="Y2077">
        <v>3</v>
      </c>
      <c r="Z2077" s="12">
        <v>0</v>
      </c>
      <c r="AA2077" s="9">
        <v>4.6220999999999997</v>
      </c>
      <c r="AB2077" t="str">
        <f>IF(AND(SalesData[[#This Row],[Profit]]=0,SalesData[[#This Row],[Sales]]&gt;0),"Zero-Profit Order","OK")</f>
        <v>OK</v>
      </c>
      <c r="AC2077" s="9">
        <f>IFERROR(SalesData[[#This Row],[Profit]]/SalesData[[#This Row],[Sales]],0)</f>
        <v>0.31</v>
      </c>
      <c r="AE2077"/>
    </row>
    <row r="2078" spans="1:31" x14ac:dyDescent="0.25">
      <c r="A2078">
        <v>3427</v>
      </c>
      <c r="B2078" t="s">
        <v>2423</v>
      </c>
      <c r="C2078" s="2">
        <v>43711</v>
      </c>
      <c r="D2078" s="13">
        <v>42275</v>
      </c>
      <c r="E2078" s="8">
        <f>IF(SalesData[[#This Row],[Ship Date]]&lt;SalesData[[#This Row],[Order Date]], SalesData[[#This Row],[Ship Date]], SalesData[[#This Row],[Order Date]])</f>
        <v>42275</v>
      </c>
      <c r="F2078" s="8">
        <f>IF(SalesData[[#This Row],[Ship Date]]&lt;SalesData[[#This Row],[Order Date]], SalesData[[#This Row],[Order Date]], SalesData[[#This Row],[Ship Date]])</f>
        <v>43711</v>
      </c>
      <c r="G2078" s="11">
        <f>SalesData[[#This Row],[Shipdate fixed]] - SalesData[[#This Row],[Orderdate fixed]]</f>
        <v>1436</v>
      </c>
      <c r="H2078" s="11">
        <f>YEAR(SalesData[[#This Row],[Orderdate fixed]])</f>
        <v>2015</v>
      </c>
      <c r="I2078" s="11" t="str">
        <f>"Q"&amp;ROUNDUP(MONTH(SalesData[[#This Row],[Orderdate fixed]])/3,0)</f>
        <v>Q3</v>
      </c>
      <c r="J2078" s="8" t="str">
        <f>TEXT(SalesData[[#This Row],[Orderdate fixed]],"mmm")</f>
        <v>Sep</v>
      </c>
      <c r="K2078" t="s">
        <v>38</v>
      </c>
      <c r="L2078" t="s">
        <v>2424</v>
      </c>
      <c r="M2078" s="14" t="s">
        <v>2425</v>
      </c>
      <c r="N2078" t="s">
        <v>90</v>
      </c>
      <c r="O2078" t="s">
        <v>26</v>
      </c>
      <c r="P2078" t="s">
        <v>2426</v>
      </c>
      <c r="Q2078" t="s">
        <v>782</v>
      </c>
      <c r="R2078" s="5">
        <v>52001</v>
      </c>
      <c r="S2078" t="s">
        <v>84</v>
      </c>
      <c r="T2078" t="s">
        <v>1513</v>
      </c>
      <c r="U2078" t="s">
        <v>31</v>
      </c>
      <c r="V2078" t="s">
        <v>35</v>
      </c>
      <c r="W2078" t="s">
        <v>1514</v>
      </c>
      <c r="X2078" s="9">
        <v>1408.1</v>
      </c>
      <c r="Y2078">
        <v>10</v>
      </c>
      <c r="Z2078" s="12">
        <v>0</v>
      </c>
      <c r="AA2078" s="9">
        <v>394.26799999999997</v>
      </c>
      <c r="AB2078" t="str">
        <f>IF(AND(SalesData[[#This Row],[Profit]]=0,SalesData[[#This Row],[Sales]]&gt;0),"Zero-Profit Order","OK")</f>
        <v>OK</v>
      </c>
      <c r="AC2078" s="9">
        <f>IFERROR(SalesData[[#This Row],[Profit]]/SalesData[[#This Row],[Sales]],0)</f>
        <v>0.27999999999999997</v>
      </c>
      <c r="AE2078"/>
    </row>
    <row r="2079" spans="1:31" x14ac:dyDescent="0.25">
      <c r="A2079">
        <v>6882</v>
      </c>
      <c r="B2079" t="s">
        <v>3584</v>
      </c>
      <c r="C2079" s="2">
        <v>41820</v>
      </c>
      <c r="D2079" s="13">
        <v>42136</v>
      </c>
      <c r="E2079" s="8">
        <f>IF(SalesData[[#This Row],[Ship Date]]&lt;SalesData[[#This Row],[Order Date]], SalesData[[#This Row],[Ship Date]], SalesData[[#This Row],[Order Date]])</f>
        <v>41820</v>
      </c>
      <c r="F2079" s="8">
        <f>IF(SalesData[[#This Row],[Ship Date]]&lt;SalesData[[#This Row],[Order Date]], SalesData[[#This Row],[Order Date]], SalesData[[#This Row],[Ship Date]])</f>
        <v>42136</v>
      </c>
      <c r="G2079" s="11">
        <f>SalesData[[#This Row],[Shipdate fixed]] - SalesData[[#This Row],[Orderdate fixed]]</f>
        <v>316</v>
      </c>
      <c r="H2079" s="11">
        <f>YEAR(SalesData[[#This Row],[Orderdate fixed]])</f>
        <v>2014</v>
      </c>
      <c r="I2079" s="11" t="str">
        <f>"Q"&amp;ROUNDUP(MONTH(SalesData[[#This Row],[Orderdate fixed]])/3,0)</f>
        <v>Q2</v>
      </c>
      <c r="J2079" s="8" t="str">
        <f>TEXT(SalesData[[#This Row],[Orderdate fixed]],"mmm")</f>
        <v>Jun</v>
      </c>
      <c r="K2079" t="s">
        <v>22</v>
      </c>
      <c r="L2079" t="s">
        <v>3523</v>
      </c>
      <c r="M2079" s="14" t="s">
        <v>3524</v>
      </c>
      <c r="N2079" t="s">
        <v>90</v>
      </c>
      <c r="O2079" t="s">
        <v>26</v>
      </c>
      <c r="P2079" t="s">
        <v>176</v>
      </c>
      <c r="Q2079" t="s">
        <v>177</v>
      </c>
      <c r="R2079" s="5">
        <v>98105</v>
      </c>
      <c r="S2079" t="s">
        <v>51</v>
      </c>
      <c r="T2079" t="s">
        <v>286</v>
      </c>
      <c r="U2079" t="s">
        <v>31</v>
      </c>
      <c r="V2079" t="s">
        <v>44</v>
      </c>
      <c r="W2079" t="s">
        <v>287</v>
      </c>
      <c r="X2079" s="9">
        <v>1913.4</v>
      </c>
      <c r="Y2079">
        <v>9</v>
      </c>
      <c r="Z2079" s="12">
        <v>0</v>
      </c>
      <c r="AA2079" s="9">
        <v>401.81400000000002</v>
      </c>
      <c r="AB2079" t="str">
        <f>IF(AND(SalesData[[#This Row],[Profit]]=0,SalesData[[#This Row],[Sales]]&gt;0),"Zero-Profit Order","OK")</f>
        <v>OK</v>
      </c>
      <c r="AC2079" s="9">
        <f>IFERROR(SalesData[[#This Row],[Profit]]/SalesData[[#This Row],[Sales]],0)</f>
        <v>0.21</v>
      </c>
      <c r="AE2079"/>
    </row>
    <row r="2080" spans="1:31" x14ac:dyDescent="0.25">
      <c r="A2080">
        <v>9948</v>
      </c>
      <c r="B2080" t="s">
        <v>4381</v>
      </c>
      <c r="C2080" s="2">
        <v>42229</v>
      </c>
      <c r="D2080" s="13">
        <v>42800</v>
      </c>
      <c r="E2080" s="8">
        <f>IF(SalesData[[#This Row],[Ship Date]]&lt;SalesData[[#This Row],[Order Date]], SalesData[[#This Row],[Ship Date]], SalesData[[#This Row],[Order Date]])</f>
        <v>42229</v>
      </c>
      <c r="F2080" s="8">
        <f>IF(SalesData[[#This Row],[Ship Date]]&lt;SalesData[[#This Row],[Order Date]], SalesData[[#This Row],[Order Date]], SalesData[[#This Row],[Ship Date]])</f>
        <v>42800</v>
      </c>
      <c r="G2080" s="11">
        <f>SalesData[[#This Row],[Shipdate fixed]] - SalesData[[#This Row],[Orderdate fixed]]</f>
        <v>571</v>
      </c>
      <c r="H2080" s="11">
        <f>YEAR(SalesData[[#This Row],[Orderdate fixed]])</f>
        <v>2015</v>
      </c>
      <c r="I2080" s="11" t="str">
        <f>"Q"&amp;ROUNDUP(MONTH(SalesData[[#This Row],[Orderdate fixed]])/3,0)</f>
        <v>Q3</v>
      </c>
      <c r="J2080" s="8" t="str">
        <f>TEXT(SalesData[[#This Row],[Orderdate fixed]],"mmm")</f>
        <v>Aug</v>
      </c>
      <c r="K2080" t="s">
        <v>22</v>
      </c>
      <c r="L2080" t="s">
        <v>809</v>
      </c>
      <c r="M2080" s="14" t="s">
        <v>810</v>
      </c>
      <c r="N2080" t="s">
        <v>81</v>
      </c>
      <c r="O2080" t="s">
        <v>26</v>
      </c>
      <c r="P2080" t="s">
        <v>4382</v>
      </c>
      <c r="Q2080" t="s">
        <v>100</v>
      </c>
      <c r="R2080" s="5">
        <v>46203</v>
      </c>
      <c r="S2080" t="s">
        <v>84</v>
      </c>
      <c r="T2080" t="s">
        <v>776</v>
      </c>
      <c r="U2080" t="s">
        <v>31</v>
      </c>
      <c r="V2080" t="s">
        <v>35</v>
      </c>
      <c r="W2080" t="s">
        <v>777</v>
      </c>
      <c r="X2080" s="9">
        <v>1925.88</v>
      </c>
      <c r="Y2080">
        <v>6</v>
      </c>
      <c r="Z2080" s="12">
        <v>0</v>
      </c>
      <c r="AA2080" s="9">
        <v>539.24639999999999</v>
      </c>
      <c r="AB2080" t="str">
        <f>IF(AND(SalesData[[#This Row],[Profit]]=0,SalesData[[#This Row],[Sales]]&gt;0),"Zero-Profit Order","OK")</f>
        <v>OK</v>
      </c>
      <c r="AC2080" s="9">
        <f>IFERROR(SalesData[[#This Row],[Profit]]/SalesData[[#This Row],[Sales]],0)</f>
        <v>0.27999999999999997</v>
      </c>
      <c r="AE2080"/>
    </row>
    <row r="2081" spans="1:31" x14ac:dyDescent="0.25">
      <c r="A2081">
        <v>6465</v>
      </c>
      <c r="B2081" t="s">
        <v>3462</v>
      </c>
      <c r="C2081" s="2">
        <v>43700</v>
      </c>
      <c r="D2081" s="13">
        <v>42641</v>
      </c>
      <c r="E2081" s="8">
        <f>IF(SalesData[[#This Row],[Ship Date]]&lt;SalesData[[#This Row],[Order Date]], SalesData[[#This Row],[Ship Date]], SalesData[[#This Row],[Order Date]])</f>
        <v>42641</v>
      </c>
      <c r="F2081" s="8">
        <f>IF(SalesData[[#This Row],[Ship Date]]&lt;SalesData[[#This Row],[Order Date]], SalesData[[#This Row],[Order Date]], SalesData[[#This Row],[Ship Date]])</f>
        <v>43700</v>
      </c>
      <c r="G2081" s="11">
        <f>SalesData[[#This Row],[Shipdate fixed]] - SalesData[[#This Row],[Orderdate fixed]]</f>
        <v>1059</v>
      </c>
      <c r="H2081" s="11">
        <f>YEAR(SalesData[[#This Row],[Orderdate fixed]])</f>
        <v>2016</v>
      </c>
      <c r="I2081" s="11" t="str">
        <f>"Q"&amp;ROUNDUP(MONTH(SalesData[[#This Row],[Orderdate fixed]])/3,0)</f>
        <v>Q3</v>
      </c>
      <c r="J2081" s="8" t="str">
        <f>TEXT(SalesData[[#This Row],[Orderdate fixed]],"mmm")</f>
        <v>Sep</v>
      </c>
      <c r="K2081" t="s">
        <v>38</v>
      </c>
      <c r="L2081" t="s">
        <v>2805</v>
      </c>
      <c r="M2081" s="14" t="s">
        <v>2806</v>
      </c>
      <c r="N2081" t="s">
        <v>90</v>
      </c>
      <c r="O2081" t="s">
        <v>26</v>
      </c>
      <c r="P2081" t="s">
        <v>846</v>
      </c>
      <c r="Q2081" t="s">
        <v>28</v>
      </c>
      <c r="R2081" s="5">
        <v>40214</v>
      </c>
      <c r="S2081" t="s">
        <v>29</v>
      </c>
      <c r="T2081" t="s">
        <v>2307</v>
      </c>
      <c r="U2081" t="s">
        <v>31</v>
      </c>
      <c r="V2081" t="s">
        <v>53</v>
      </c>
      <c r="W2081" t="s">
        <v>2308</v>
      </c>
      <c r="X2081" s="9">
        <v>13.28</v>
      </c>
      <c r="Y2081">
        <v>2</v>
      </c>
      <c r="Z2081" s="12">
        <v>0</v>
      </c>
      <c r="AA2081" s="9">
        <v>6.3743999999999996</v>
      </c>
      <c r="AB2081" t="str">
        <f>IF(AND(SalesData[[#This Row],[Profit]]=0,SalesData[[#This Row],[Sales]]&gt;0),"Zero-Profit Order","OK")</f>
        <v>OK</v>
      </c>
      <c r="AC2081" s="9">
        <f>IFERROR(SalesData[[#This Row],[Profit]]/SalesData[[#This Row],[Sales]],0)</f>
        <v>0.48</v>
      </c>
      <c r="AE2081"/>
    </row>
    <row r="2082" spans="1:31" x14ac:dyDescent="0.25">
      <c r="A2082">
        <v>150</v>
      </c>
      <c r="B2082" t="s">
        <v>218</v>
      </c>
      <c r="C2082" s="2">
        <v>42099</v>
      </c>
      <c r="D2082" s="13">
        <v>42625</v>
      </c>
      <c r="E2082" s="8">
        <f>IF(SalesData[[#This Row],[Ship Date]]&lt;SalesData[[#This Row],[Order Date]], SalesData[[#This Row],[Ship Date]], SalesData[[#This Row],[Order Date]])</f>
        <v>42099</v>
      </c>
      <c r="F2082" s="8">
        <f>IF(SalesData[[#This Row],[Ship Date]]&lt;SalesData[[#This Row],[Order Date]], SalesData[[#This Row],[Order Date]], SalesData[[#This Row],[Ship Date]])</f>
        <v>42625</v>
      </c>
      <c r="G2082" s="11">
        <f>SalesData[[#This Row],[Shipdate fixed]] - SalesData[[#This Row],[Orderdate fixed]]</f>
        <v>526</v>
      </c>
      <c r="H2082" s="11">
        <f>YEAR(SalesData[[#This Row],[Orderdate fixed]])</f>
        <v>2015</v>
      </c>
      <c r="I2082" s="11" t="str">
        <f>"Q"&amp;ROUNDUP(MONTH(SalesData[[#This Row],[Orderdate fixed]])/3,0)</f>
        <v>Q2</v>
      </c>
      <c r="J2082" s="8" t="str">
        <f>TEXT(SalesData[[#This Row],[Orderdate fixed]],"mmm")</f>
        <v>Apr</v>
      </c>
      <c r="K2082" t="s">
        <v>38</v>
      </c>
      <c r="L2082" t="s">
        <v>219</v>
      </c>
      <c r="M2082" s="14" t="s">
        <v>220</v>
      </c>
      <c r="N2082" t="s">
        <v>81</v>
      </c>
      <c r="O2082" t="s">
        <v>26</v>
      </c>
      <c r="P2082" t="s">
        <v>221</v>
      </c>
      <c r="Q2082" t="s">
        <v>222</v>
      </c>
      <c r="R2082" s="5">
        <v>53132</v>
      </c>
      <c r="S2082" t="s">
        <v>84</v>
      </c>
      <c r="T2082" t="s">
        <v>34</v>
      </c>
      <c r="U2082" t="s">
        <v>31</v>
      </c>
      <c r="V2082" t="s">
        <v>35</v>
      </c>
      <c r="W2082" t="s">
        <v>36</v>
      </c>
      <c r="X2082" s="9">
        <v>1951.84</v>
      </c>
      <c r="Y2082">
        <v>8</v>
      </c>
      <c r="Z2082" s="12">
        <v>0</v>
      </c>
      <c r="AA2082" s="9">
        <v>585.55200000000002</v>
      </c>
      <c r="AB2082" t="str">
        <f>IF(AND(SalesData[[#This Row],[Profit]]=0,SalesData[[#This Row],[Sales]]&gt;0),"Zero-Profit Order","OK")</f>
        <v>OK</v>
      </c>
      <c r="AC2082" s="9">
        <f>IFERROR(SalesData[[#This Row],[Profit]]/SalesData[[#This Row],[Sales]],0)</f>
        <v>0.30000000000000004</v>
      </c>
      <c r="AE2082"/>
    </row>
    <row r="2083" spans="1:31" x14ac:dyDescent="0.25">
      <c r="A2083">
        <v>245</v>
      </c>
      <c r="B2083" t="s">
        <v>303</v>
      </c>
      <c r="C2083" s="2">
        <v>41647</v>
      </c>
      <c r="D2083" s="13">
        <v>41796</v>
      </c>
      <c r="E2083" s="8">
        <f>IF(SalesData[[#This Row],[Ship Date]]&lt;SalesData[[#This Row],[Order Date]], SalesData[[#This Row],[Ship Date]], SalesData[[#This Row],[Order Date]])</f>
        <v>41647</v>
      </c>
      <c r="F2083" s="8">
        <f>IF(SalesData[[#This Row],[Ship Date]]&lt;SalesData[[#This Row],[Order Date]], SalesData[[#This Row],[Order Date]], SalesData[[#This Row],[Ship Date]])</f>
        <v>41796</v>
      </c>
      <c r="G2083" s="11">
        <f>SalesData[[#This Row],[Shipdate fixed]] - SalesData[[#This Row],[Orderdate fixed]]</f>
        <v>149</v>
      </c>
      <c r="H2083" s="11">
        <f>YEAR(SalesData[[#This Row],[Orderdate fixed]])</f>
        <v>2014</v>
      </c>
      <c r="I2083" s="11" t="str">
        <f>"Q"&amp;ROUNDUP(MONTH(SalesData[[#This Row],[Orderdate fixed]])/3,0)</f>
        <v>Q1</v>
      </c>
      <c r="J2083" s="8" t="str">
        <f>TEXT(SalesData[[#This Row],[Orderdate fixed]],"mmm")</f>
        <v>Jan</v>
      </c>
      <c r="K2083" t="s">
        <v>22</v>
      </c>
      <c r="L2083" t="s">
        <v>304</v>
      </c>
      <c r="M2083" s="14" t="s">
        <v>305</v>
      </c>
      <c r="N2083" t="s">
        <v>90</v>
      </c>
      <c r="O2083" t="s">
        <v>26</v>
      </c>
      <c r="P2083" t="s">
        <v>306</v>
      </c>
      <c r="Q2083" t="s">
        <v>152</v>
      </c>
      <c r="R2083" s="5">
        <v>55044</v>
      </c>
      <c r="S2083" t="s">
        <v>84</v>
      </c>
      <c r="T2083" t="s">
        <v>190</v>
      </c>
      <c r="U2083" t="s">
        <v>31</v>
      </c>
      <c r="V2083" t="s">
        <v>35</v>
      </c>
      <c r="W2083" t="s">
        <v>191</v>
      </c>
      <c r="X2083" s="9">
        <v>2001.86</v>
      </c>
      <c r="Y2083">
        <v>7</v>
      </c>
      <c r="Z2083" s="12">
        <v>0</v>
      </c>
      <c r="AA2083" s="9">
        <v>580.5394</v>
      </c>
      <c r="AB2083" t="str">
        <f>IF(AND(SalesData[[#This Row],[Profit]]=0,SalesData[[#This Row],[Sales]]&gt;0),"Zero-Profit Order","OK")</f>
        <v>OK</v>
      </c>
      <c r="AC2083" s="9">
        <f>IFERROR(SalesData[[#This Row],[Profit]]/SalesData[[#This Row],[Sales]],0)</f>
        <v>0.29000000000000004</v>
      </c>
      <c r="AE2083"/>
    </row>
    <row r="2084" spans="1:31" x14ac:dyDescent="0.25">
      <c r="A2084">
        <v>5872</v>
      </c>
      <c r="B2084" t="s">
        <v>3294</v>
      </c>
      <c r="C2084" s="2">
        <v>43717</v>
      </c>
      <c r="D2084" s="13">
        <v>42641</v>
      </c>
      <c r="E2084" s="8">
        <f>IF(SalesData[[#This Row],[Ship Date]]&lt;SalesData[[#This Row],[Order Date]], SalesData[[#This Row],[Ship Date]], SalesData[[#This Row],[Order Date]])</f>
        <v>42641</v>
      </c>
      <c r="F2084" s="8">
        <f>IF(SalesData[[#This Row],[Ship Date]]&lt;SalesData[[#This Row],[Order Date]], SalesData[[#This Row],[Order Date]], SalesData[[#This Row],[Ship Date]])</f>
        <v>43717</v>
      </c>
      <c r="G2084" s="11">
        <f>SalesData[[#This Row],[Shipdate fixed]] - SalesData[[#This Row],[Orderdate fixed]]</f>
        <v>1076</v>
      </c>
      <c r="H2084" s="11">
        <f>YEAR(SalesData[[#This Row],[Orderdate fixed]])</f>
        <v>2016</v>
      </c>
      <c r="I2084" s="11" t="str">
        <f>"Q"&amp;ROUNDUP(MONTH(SalesData[[#This Row],[Orderdate fixed]])/3,0)</f>
        <v>Q3</v>
      </c>
      <c r="J2084" s="8" t="str">
        <f>TEXT(SalesData[[#This Row],[Orderdate fixed]],"mmm")</f>
        <v>Sep</v>
      </c>
      <c r="K2084" t="s">
        <v>38</v>
      </c>
      <c r="L2084" t="s">
        <v>2332</v>
      </c>
      <c r="M2084" s="14" t="s">
        <v>2333</v>
      </c>
      <c r="N2084" t="s">
        <v>25</v>
      </c>
      <c r="O2084" t="s">
        <v>26</v>
      </c>
      <c r="P2084" t="s">
        <v>195</v>
      </c>
      <c r="Q2084" t="s">
        <v>100</v>
      </c>
      <c r="R2084" s="5">
        <v>47401</v>
      </c>
      <c r="S2084" t="s">
        <v>84</v>
      </c>
      <c r="T2084" t="s">
        <v>166</v>
      </c>
      <c r="U2084" t="s">
        <v>31</v>
      </c>
      <c r="V2084" t="s">
        <v>53</v>
      </c>
      <c r="W2084" t="s">
        <v>167</v>
      </c>
      <c r="X2084" s="9">
        <v>127.95</v>
      </c>
      <c r="Y2084">
        <v>3</v>
      </c>
      <c r="Z2084" s="12">
        <v>0</v>
      </c>
      <c r="AA2084" s="9">
        <v>21.7515</v>
      </c>
      <c r="AB2084" t="str">
        <f>IF(AND(SalesData[[#This Row],[Profit]]=0,SalesData[[#This Row],[Sales]]&gt;0),"Zero-Profit Order","OK")</f>
        <v>OK</v>
      </c>
      <c r="AC2084" s="9">
        <f>IFERROR(SalesData[[#This Row],[Profit]]/SalesData[[#This Row],[Sales]],0)</f>
        <v>0.16999999999999998</v>
      </c>
      <c r="AE2084"/>
    </row>
    <row r="2085" spans="1:31" x14ac:dyDescent="0.25">
      <c r="A2085">
        <v>3747</v>
      </c>
      <c r="B2085" t="s">
        <v>2526</v>
      </c>
      <c r="C2085" s="2">
        <v>43707</v>
      </c>
      <c r="D2085" s="13">
        <v>42641</v>
      </c>
      <c r="E2085" s="8">
        <f>IF(SalesData[[#This Row],[Ship Date]]&lt;SalesData[[#This Row],[Order Date]], SalesData[[#This Row],[Ship Date]], SalesData[[#This Row],[Order Date]])</f>
        <v>42641</v>
      </c>
      <c r="F2085" s="8">
        <f>IF(SalesData[[#This Row],[Ship Date]]&lt;SalesData[[#This Row],[Order Date]], SalesData[[#This Row],[Order Date]], SalesData[[#This Row],[Ship Date]])</f>
        <v>43707</v>
      </c>
      <c r="G2085" s="11">
        <f>SalesData[[#This Row],[Shipdate fixed]] - SalesData[[#This Row],[Orderdate fixed]]</f>
        <v>1066</v>
      </c>
      <c r="H2085" s="11">
        <f>YEAR(SalesData[[#This Row],[Orderdate fixed]])</f>
        <v>2016</v>
      </c>
      <c r="I2085" s="11" t="str">
        <f>"Q"&amp;ROUNDUP(MONTH(SalesData[[#This Row],[Orderdate fixed]])/3,0)</f>
        <v>Q3</v>
      </c>
      <c r="J2085" s="8" t="str">
        <f>TEXT(SalesData[[#This Row],[Orderdate fixed]],"mmm")</f>
        <v>Sep</v>
      </c>
      <c r="K2085" t="s">
        <v>22</v>
      </c>
      <c r="L2085" t="s">
        <v>1030</v>
      </c>
      <c r="M2085" s="14" t="s">
        <v>1031</v>
      </c>
      <c r="N2085" t="s">
        <v>25</v>
      </c>
      <c r="O2085" t="s">
        <v>26</v>
      </c>
      <c r="P2085" t="s">
        <v>329</v>
      </c>
      <c r="Q2085" t="s">
        <v>648</v>
      </c>
      <c r="R2085" s="5">
        <v>31907</v>
      </c>
      <c r="S2085" t="s">
        <v>29</v>
      </c>
      <c r="T2085" t="s">
        <v>1728</v>
      </c>
      <c r="U2085" t="s">
        <v>31</v>
      </c>
      <c r="V2085" t="s">
        <v>35</v>
      </c>
      <c r="W2085" t="s">
        <v>1729</v>
      </c>
      <c r="X2085" s="9">
        <v>368.97</v>
      </c>
      <c r="Y2085">
        <v>3</v>
      </c>
      <c r="Z2085" s="12">
        <v>0</v>
      </c>
      <c r="AA2085" s="9">
        <v>81.173400000000001</v>
      </c>
      <c r="AB2085" t="str">
        <f>IF(AND(SalesData[[#This Row],[Profit]]=0,SalesData[[#This Row],[Sales]]&gt;0),"Zero-Profit Order","OK")</f>
        <v>OK</v>
      </c>
      <c r="AC2085" s="9">
        <f>IFERROR(SalesData[[#This Row],[Profit]]/SalesData[[#This Row],[Sales]],0)</f>
        <v>0.21999999999999997</v>
      </c>
      <c r="AE2085"/>
    </row>
    <row r="2086" spans="1:31" x14ac:dyDescent="0.25">
      <c r="A2086">
        <v>6880</v>
      </c>
      <c r="B2086" t="s">
        <v>3584</v>
      </c>
      <c r="C2086" s="2">
        <v>41819</v>
      </c>
      <c r="D2086" s="13">
        <v>42136</v>
      </c>
      <c r="E2086" s="8">
        <f>IF(SalesData[[#This Row],[Ship Date]]&lt;SalesData[[#This Row],[Order Date]], SalesData[[#This Row],[Ship Date]], SalesData[[#This Row],[Order Date]])</f>
        <v>41819</v>
      </c>
      <c r="F2086" s="8">
        <f>IF(SalesData[[#This Row],[Ship Date]]&lt;SalesData[[#This Row],[Order Date]], SalesData[[#This Row],[Order Date]], SalesData[[#This Row],[Ship Date]])</f>
        <v>42136</v>
      </c>
      <c r="G2086" s="11">
        <f>SalesData[[#This Row],[Shipdate fixed]] - SalesData[[#This Row],[Orderdate fixed]]</f>
        <v>317</v>
      </c>
      <c r="H2086" s="11">
        <f>YEAR(SalesData[[#This Row],[Orderdate fixed]])</f>
        <v>2014</v>
      </c>
      <c r="I2086" s="11" t="str">
        <f>"Q"&amp;ROUNDUP(MONTH(SalesData[[#This Row],[Orderdate fixed]])/3,0)</f>
        <v>Q2</v>
      </c>
      <c r="J2086" s="8" t="str">
        <f>TEXT(SalesData[[#This Row],[Orderdate fixed]],"mmm")</f>
        <v>Jun</v>
      </c>
      <c r="K2086" t="s">
        <v>22</v>
      </c>
      <c r="L2086" t="s">
        <v>3523</v>
      </c>
      <c r="M2086" s="14" t="s">
        <v>3524</v>
      </c>
      <c r="N2086" t="s">
        <v>90</v>
      </c>
      <c r="O2086" t="s">
        <v>26</v>
      </c>
      <c r="P2086" t="s">
        <v>176</v>
      </c>
      <c r="Q2086" t="s">
        <v>177</v>
      </c>
      <c r="R2086" s="5">
        <v>98105</v>
      </c>
      <c r="S2086" t="s">
        <v>51</v>
      </c>
      <c r="T2086" t="s">
        <v>540</v>
      </c>
      <c r="U2086" t="s">
        <v>31</v>
      </c>
      <c r="V2086" t="s">
        <v>35</v>
      </c>
      <c r="W2086" t="s">
        <v>541</v>
      </c>
      <c r="X2086" s="9">
        <v>2003.92</v>
      </c>
      <c r="Y2086">
        <v>5</v>
      </c>
      <c r="Z2086" s="12">
        <v>0.2</v>
      </c>
      <c r="AA2086" s="9">
        <v>125.245</v>
      </c>
      <c r="AB2086" t="str">
        <f>IF(AND(SalesData[[#This Row],[Profit]]=0,SalesData[[#This Row],[Sales]]&gt;0),"Zero-Profit Order","OK")</f>
        <v>OK</v>
      </c>
      <c r="AC2086" s="9">
        <f>IFERROR(SalesData[[#This Row],[Profit]]/SalesData[[#This Row],[Sales]],0)</f>
        <v>6.25E-2</v>
      </c>
      <c r="AE2086"/>
    </row>
    <row r="2087" spans="1:31" x14ac:dyDescent="0.25">
      <c r="A2087">
        <v>6285</v>
      </c>
      <c r="B2087" t="s">
        <v>3408</v>
      </c>
      <c r="C2087" s="2">
        <v>43718</v>
      </c>
      <c r="D2087" s="13">
        <v>42641</v>
      </c>
      <c r="E2087" s="8">
        <f>IF(SalesData[[#This Row],[Ship Date]]&lt;SalesData[[#This Row],[Order Date]], SalesData[[#This Row],[Ship Date]], SalesData[[#This Row],[Order Date]])</f>
        <v>42641</v>
      </c>
      <c r="F2087" s="8">
        <f>IF(SalesData[[#This Row],[Ship Date]]&lt;SalesData[[#This Row],[Order Date]], SalesData[[#This Row],[Order Date]], SalesData[[#This Row],[Ship Date]])</f>
        <v>43718</v>
      </c>
      <c r="G2087" s="11">
        <f>SalesData[[#This Row],[Shipdate fixed]] - SalesData[[#This Row],[Orderdate fixed]]</f>
        <v>1077</v>
      </c>
      <c r="H2087" s="11">
        <f>YEAR(SalesData[[#This Row],[Orderdate fixed]])</f>
        <v>2016</v>
      </c>
      <c r="I2087" s="11" t="str">
        <f>"Q"&amp;ROUNDUP(MONTH(SalesData[[#This Row],[Orderdate fixed]])/3,0)</f>
        <v>Q3</v>
      </c>
      <c r="J2087" s="8" t="str">
        <f>TEXT(SalesData[[#This Row],[Orderdate fixed]],"mmm")</f>
        <v>Sep</v>
      </c>
      <c r="K2087" t="s">
        <v>38</v>
      </c>
      <c r="L2087" t="s">
        <v>1579</v>
      </c>
      <c r="M2087" s="14" t="s">
        <v>1580</v>
      </c>
      <c r="N2087" t="s">
        <v>81</v>
      </c>
      <c r="O2087" t="s">
        <v>26</v>
      </c>
      <c r="P2087" t="s">
        <v>49</v>
      </c>
      <c r="Q2087" t="s">
        <v>50</v>
      </c>
      <c r="R2087" s="5">
        <v>90049</v>
      </c>
      <c r="S2087" t="s">
        <v>51</v>
      </c>
      <c r="T2087" t="s">
        <v>1513</v>
      </c>
      <c r="U2087" t="s">
        <v>31</v>
      </c>
      <c r="V2087" t="s">
        <v>35</v>
      </c>
      <c r="W2087" t="s">
        <v>1514</v>
      </c>
      <c r="X2087" s="9">
        <v>563.24</v>
      </c>
      <c r="Y2087">
        <v>5</v>
      </c>
      <c r="Z2087" s="12">
        <v>0.2</v>
      </c>
      <c r="AA2087" s="9">
        <v>56.323999999999998</v>
      </c>
      <c r="AB2087" t="str">
        <f>IF(AND(SalesData[[#This Row],[Profit]]=0,SalesData[[#This Row],[Sales]]&gt;0),"Zero-Profit Order","OK")</f>
        <v>OK</v>
      </c>
      <c r="AC2087" s="9">
        <f>IFERROR(SalesData[[#This Row],[Profit]]/SalesData[[#This Row],[Sales]],0)</f>
        <v>9.9999999999999992E-2</v>
      </c>
      <c r="AE2087"/>
    </row>
    <row r="2088" spans="1:31" x14ac:dyDescent="0.25">
      <c r="A2088">
        <v>3044</v>
      </c>
      <c r="B2088" t="s">
        <v>2251</v>
      </c>
      <c r="C2088" s="2">
        <v>42454</v>
      </c>
      <c r="D2088" s="13">
        <v>43078</v>
      </c>
      <c r="E2088" s="8">
        <f>IF(SalesData[[#This Row],[Ship Date]]&lt;SalesData[[#This Row],[Order Date]], SalesData[[#This Row],[Ship Date]], SalesData[[#This Row],[Order Date]])</f>
        <v>42454</v>
      </c>
      <c r="F2088" s="8">
        <f>IF(SalesData[[#This Row],[Ship Date]]&lt;SalesData[[#This Row],[Order Date]], SalesData[[#This Row],[Order Date]], SalesData[[#This Row],[Ship Date]])</f>
        <v>43078</v>
      </c>
      <c r="G2088" s="11">
        <f>SalesData[[#This Row],[Shipdate fixed]] - SalesData[[#This Row],[Orderdate fixed]]</f>
        <v>624</v>
      </c>
      <c r="H2088" s="11">
        <f>YEAR(SalesData[[#This Row],[Orderdate fixed]])</f>
        <v>2016</v>
      </c>
      <c r="I2088" s="11" t="str">
        <f>"Q"&amp;ROUNDUP(MONTH(SalesData[[#This Row],[Orderdate fixed]])/3,0)</f>
        <v>Q1</v>
      </c>
      <c r="J2088" s="8" t="str">
        <f>TEXT(SalesData[[#This Row],[Orderdate fixed]],"mmm")</f>
        <v>Mar</v>
      </c>
      <c r="K2088" t="s">
        <v>407</v>
      </c>
      <c r="L2088" t="s">
        <v>2252</v>
      </c>
      <c r="M2088" s="14" t="s">
        <v>2253</v>
      </c>
      <c r="N2088" t="s">
        <v>90</v>
      </c>
      <c r="O2088" t="s">
        <v>26</v>
      </c>
      <c r="P2088" t="s">
        <v>711</v>
      </c>
      <c r="Q2088" t="s">
        <v>50</v>
      </c>
      <c r="R2088" s="5">
        <v>90805</v>
      </c>
      <c r="S2088" t="s">
        <v>51</v>
      </c>
      <c r="T2088" t="s">
        <v>2254</v>
      </c>
      <c r="U2088" t="s">
        <v>31</v>
      </c>
      <c r="V2088" t="s">
        <v>35</v>
      </c>
      <c r="W2088" t="s">
        <v>2255</v>
      </c>
      <c r="X2088" s="9">
        <v>2054.2719999999999</v>
      </c>
      <c r="Y2088">
        <v>8</v>
      </c>
      <c r="Z2088" s="12">
        <v>0.2</v>
      </c>
      <c r="AA2088" s="9">
        <v>256.78399999999999</v>
      </c>
      <c r="AB2088" t="str">
        <f>IF(AND(SalesData[[#This Row],[Profit]]=0,SalesData[[#This Row],[Sales]]&gt;0),"Zero-Profit Order","OK")</f>
        <v>OK</v>
      </c>
      <c r="AC2088" s="9">
        <f>IFERROR(SalesData[[#This Row],[Profit]]/SalesData[[#This Row],[Sales]],0)</f>
        <v>0.125</v>
      </c>
      <c r="AE2088"/>
    </row>
    <row r="2089" spans="1:31" x14ac:dyDescent="0.25">
      <c r="A2089">
        <v>950</v>
      </c>
      <c r="B2089" t="s">
        <v>898</v>
      </c>
      <c r="C2089" s="2">
        <v>42827</v>
      </c>
      <c r="D2089" s="13">
        <v>42778</v>
      </c>
      <c r="E2089" s="8">
        <f>IF(SalesData[[#This Row],[Ship Date]]&lt;SalesData[[#This Row],[Order Date]], SalesData[[#This Row],[Ship Date]], SalesData[[#This Row],[Order Date]])</f>
        <v>42778</v>
      </c>
      <c r="F2089" s="8">
        <f>IF(SalesData[[#This Row],[Ship Date]]&lt;SalesData[[#This Row],[Order Date]], SalesData[[#This Row],[Order Date]], SalesData[[#This Row],[Ship Date]])</f>
        <v>42827</v>
      </c>
      <c r="G2089" s="11">
        <f>SalesData[[#This Row],[Shipdate fixed]] - SalesData[[#This Row],[Orderdate fixed]]</f>
        <v>49</v>
      </c>
      <c r="H2089" s="11">
        <f>YEAR(SalesData[[#This Row],[Orderdate fixed]])</f>
        <v>2017</v>
      </c>
      <c r="I2089" s="11" t="str">
        <f>"Q"&amp;ROUNDUP(MONTH(SalesData[[#This Row],[Orderdate fixed]])/3,0)</f>
        <v>Q1</v>
      </c>
      <c r="J2089" s="8" t="str">
        <f>TEXT(SalesData[[#This Row],[Orderdate fixed]],"mmm")</f>
        <v>Feb</v>
      </c>
      <c r="K2089" t="s">
        <v>38</v>
      </c>
      <c r="L2089" t="s">
        <v>899</v>
      </c>
      <c r="M2089" s="14" t="s">
        <v>900</v>
      </c>
      <c r="N2089" t="s">
        <v>90</v>
      </c>
      <c r="O2089" t="s">
        <v>26</v>
      </c>
      <c r="P2089" t="s">
        <v>60</v>
      </c>
      <c r="Q2089" t="s">
        <v>61</v>
      </c>
      <c r="R2089" s="5">
        <v>19120</v>
      </c>
      <c r="S2089" t="s">
        <v>62</v>
      </c>
      <c r="T2089" t="s">
        <v>903</v>
      </c>
      <c r="U2089" t="s">
        <v>31</v>
      </c>
      <c r="V2089" t="s">
        <v>44</v>
      </c>
      <c r="W2089" t="s">
        <v>904</v>
      </c>
      <c r="X2089" s="9">
        <v>2065.3200000000002</v>
      </c>
      <c r="Y2089">
        <v>12</v>
      </c>
      <c r="Z2089" s="12">
        <v>0.4</v>
      </c>
      <c r="AA2089" s="9">
        <v>-619.596</v>
      </c>
      <c r="AB2089" t="str">
        <f>IF(AND(SalesData[[#This Row],[Profit]]=0,SalesData[[#This Row],[Sales]]&gt;0),"Zero-Profit Order","OK")</f>
        <v>OK</v>
      </c>
      <c r="AC2089" s="9">
        <f>IFERROR(SalesData[[#This Row],[Profit]]/SalesData[[#This Row],[Sales]],0)</f>
        <v>-0.3</v>
      </c>
      <c r="AE2089"/>
    </row>
    <row r="2090" spans="1:31" x14ac:dyDescent="0.25">
      <c r="A2090">
        <v>3496</v>
      </c>
      <c r="B2090" t="s">
        <v>2451</v>
      </c>
      <c r="C2090" s="2">
        <v>43721</v>
      </c>
      <c r="D2090" s="13">
        <v>43006</v>
      </c>
      <c r="E2090" s="8">
        <f>IF(SalesData[[#This Row],[Ship Date]]&lt;SalesData[[#This Row],[Order Date]], SalesData[[#This Row],[Ship Date]], SalesData[[#This Row],[Order Date]])</f>
        <v>43006</v>
      </c>
      <c r="F2090" s="8">
        <f>IF(SalesData[[#This Row],[Ship Date]]&lt;SalesData[[#This Row],[Order Date]], SalesData[[#This Row],[Order Date]], SalesData[[#This Row],[Ship Date]])</f>
        <v>43721</v>
      </c>
      <c r="G2090" s="11">
        <f>SalesData[[#This Row],[Shipdate fixed]] - SalesData[[#This Row],[Orderdate fixed]]</f>
        <v>715</v>
      </c>
      <c r="H2090" s="11">
        <f>YEAR(SalesData[[#This Row],[Orderdate fixed]])</f>
        <v>2017</v>
      </c>
      <c r="I2090" s="11" t="str">
        <f>"Q"&amp;ROUNDUP(MONTH(SalesData[[#This Row],[Orderdate fixed]])/3,0)</f>
        <v>Q3</v>
      </c>
      <c r="J2090" s="8" t="str">
        <f>TEXT(SalesData[[#This Row],[Orderdate fixed]],"mmm")</f>
        <v>Sep</v>
      </c>
      <c r="K2090" t="s">
        <v>38</v>
      </c>
      <c r="L2090" t="s">
        <v>559</v>
      </c>
      <c r="M2090" s="14" t="s">
        <v>560</v>
      </c>
      <c r="N2090" t="s">
        <v>81</v>
      </c>
      <c r="O2090" t="s">
        <v>26</v>
      </c>
      <c r="P2090" t="s">
        <v>2452</v>
      </c>
      <c r="Q2090" t="s">
        <v>152</v>
      </c>
      <c r="R2090" s="5">
        <v>56301</v>
      </c>
      <c r="S2090" t="s">
        <v>84</v>
      </c>
      <c r="T2090" t="s">
        <v>836</v>
      </c>
      <c r="U2090" t="s">
        <v>31</v>
      </c>
      <c r="V2090" t="s">
        <v>35</v>
      </c>
      <c r="W2090" t="s">
        <v>837</v>
      </c>
      <c r="X2090" s="9">
        <v>603.91999999999996</v>
      </c>
      <c r="Y2090">
        <v>4</v>
      </c>
      <c r="Z2090" s="12">
        <v>0</v>
      </c>
      <c r="AA2090" s="9">
        <v>181.17599999999999</v>
      </c>
      <c r="AB2090" t="str">
        <f>IF(AND(SalesData[[#This Row],[Profit]]=0,SalesData[[#This Row],[Sales]]&gt;0),"Zero-Profit Order","OK")</f>
        <v>OK</v>
      </c>
      <c r="AC2090" s="9">
        <f>IFERROR(SalesData[[#This Row],[Profit]]/SalesData[[#This Row],[Sales]],0)</f>
        <v>0.3</v>
      </c>
      <c r="AE2090"/>
    </row>
    <row r="2091" spans="1:31" x14ac:dyDescent="0.25">
      <c r="A2091">
        <v>9656</v>
      </c>
      <c r="B2091" t="s">
        <v>4314</v>
      </c>
      <c r="C2091" s="2">
        <v>43694</v>
      </c>
      <c r="D2091" s="13">
        <v>41911</v>
      </c>
      <c r="E2091" s="8">
        <f>IF(SalesData[[#This Row],[Ship Date]]&lt;SalesData[[#This Row],[Order Date]], SalesData[[#This Row],[Ship Date]], SalesData[[#This Row],[Order Date]])</f>
        <v>41911</v>
      </c>
      <c r="F2091" s="8">
        <f>IF(SalesData[[#This Row],[Ship Date]]&lt;SalesData[[#This Row],[Order Date]], SalesData[[#This Row],[Order Date]], SalesData[[#This Row],[Ship Date]])</f>
        <v>43694</v>
      </c>
      <c r="G2091" s="11">
        <f>SalesData[[#This Row],[Shipdate fixed]] - SalesData[[#This Row],[Orderdate fixed]]</f>
        <v>1783</v>
      </c>
      <c r="H2091" s="11">
        <f>YEAR(SalesData[[#This Row],[Orderdate fixed]])</f>
        <v>2014</v>
      </c>
      <c r="I2091" s="11" t="str">
        <f>"Q"&amp;ROUNDUP(MONTH(SalesData[[#This Row],[Orderdate fixed]])/3,0)</f>
        <v>Q3</v>
      </c>
      <c r="J2091" s="8" t="str">
        <f>TEXT(SalesData[[#This Row],[Orderdate fixed]],"mmm")</f>
        <v>Sep</v>
      </c>
      <c r="K2091" t="s">
        <v>38</v>
      </c>
      <c r="L2091" t="s">
        <v>1606</v>
      </c>
      <c r="M2091" s="14" t="s">
        <v>1607</v>
      </c>
      <c r="N2091" t="s">
        <v>25</v>
      </c>
      <c r="O2091" t="s">
        <v>26</v>
      </c>
      <c r="P2091" t="s">
        <v>158</v>
      </c>
      <c r="Q2091" t="s">
        <v>109</v>
      </c>
      <c r="R2091" s="5">
        <v>10035</v>
      </c>
      <c r="S2091" t="s">
        <v>62</v>
      </c>
      <c r="T2091" t="s">
        <v>2036</v>
      </c>
      <c r="U2091" t="s">
        <v>31</v>
      </c>
      <c r="V2091" t="s">
        <v>53</v>
      </c>
      <c r="W2091" t="s">
        <v>2037</v>
      </c>
      <c r="X2091" s="9">
        <v>97.44</v>
      </c>
      <c r="Y2091">
        <v>3</v>
      </c>
      <c r="Z2091" s="12">
        <v>0</v>
      </c>
      <c r="AA2091" s="9">
        <v>35.078400000000002</v>
      </c>
      <c r="AB2091" t="str">
        <f>IF(AND(SalesData[[#This Row],[Profit]]=0,SalesData[[#This Row],[Sales]]&gt;0),"Zero-Profit Order","OK")</f>
        <v>OK</v>
      </c>
      <c r="AC2091" s="9">
        <f>IFERROR(SalesData[[#This Row],[Profit]]/SalesData[[#This Row],[Sales]],0)</f>
        <v>0.36000000000000004</v>
      </c>
      <c r="AE2091"/>
    </row>
    <row r="2092" spans="1:31" x14ac:dyDescent="0.25">
      <c r="A2092">
        <v>9659</v>
      </c>
      <c r="B2092" t="s">
        <v>4314</v>
      </c>
      <c r="C2092" s="2">
        <v>43695</v>
      </c>
      <c r="D2092" s="13">
        <v>41911</v>
      </c>
      <c r="E2092" s="8">
        <f>IF(SalesData[[#This Row],[Ship Date]]&lt;SalesData[[#This Row],[Order Date]], SalesData[[#This Row],[Ship Date]], SalesData[[#This Row],[Order Date]])</f>
        <v>41911</v>
      </c>
      <c r="F2092" s="8">
        <f>IF(SalesData[[#This Row],[Ship Date]]&lt;SalesData[[#This Row],[Order Date]], SalesData[[#This Row],[Order Date]], SalesData[[#This Row],[Ship Date]])</f>
        <v>43695</v>
      </c>
      <c r="G2092" s="11">
        <f>SalesData[[#This Row],[Shipdate fixed]] - SalesData[[#This Row],[Orderdate fixed]]</f>
        <v>1784</v>
      </c>
      <c r="H2092" s="11">
        <f>YEAR(SalesData[[#This Row],[Orderdate fixed]])</f>
        <v>2014</v>
      </c>
      <c r="I2092" s="11" t="str">
        <f>"Q"&amp;ROUNDUP(MONTH(SalesData[[#This Row],[Orderdate fixed]])/3,0)</f>
        <v>Q3</v>
      </c>
      <c r="J2092" s="8" t="str">
        <f>TEXT(SalesData[[#This Row],[Orderdate fixed]],"mmm")</f>
        <v>Sep</v>
      </c>
      <c r="K2092" t="s">
        <v>38</v>
      </c>
      <c r="L2092" t="s">
        <v>1606</v>
      </c>
      <c r="M2092" s="14" t="s">
        <v>1607</v>
      </c>
      <c r="N2092" t="s">
        <v>25</v>
      </c>
      <c r="O2092" t="s">
        <v>26</v>
      </c>
      <c r="P2092" t="s">
        <v>158</v>
      </c>
      <c r="Q2092" t="s">
        <v>109</v>
      </c>
      <c r="R2092" s="5">
        <v>10035</v>
      </c>
      <c r="S2092" t="s">
        <v>62</v>
      </c>
      <c r="T2092" t="s">
        <v>2530</v>
      </c>
      <c r="U2092" t="s">
        <v>31</v>
      </c>
      <c r="V2092" t="s">
        <v>35</v>
      </c>
      <c r="W2092" t="s">
        <v>2531</v>
      </c>
      <c r="X2092" s="9">
        <v>579.52800000000002</v>
      </c>
      <c r="Y2092">
        <v>4</v>
      </c>
      <c r="Z2092" s="12">
        <v>0.1</v>
      </c>
      <c r="AA2092" s="9">
        <v>83.709599999999995</v>
      </c>
      <c r="AB2092" t="str">
        <f>IF(AND(SalesData[[#This Row],[Profit]]=0,SalesData[[#This Row],[Sales]]&gt;0),"Zero-Profit Order","OK")</f>
        <v>OK</v>
      </c>
      <c r="AC2092" s="9">
        <f>IFERROR(SalesData[[#This Row],[Profit]]/SalesData[[#This Row],[Sales]],0)</f>
        <v>0.14444444444444443</v>
      </c>
      <c r="AE2092"/>
    </row>
    <row r="2093" spans="1:31" x14ac:dyDescent="0.25">
      <c r="A2093">
        <v>5301</v>
      </c>
      <c r="B2093" t="s">
        <v>3094</v>
      </c>
      <c r="C2093" s="2">
        <v>43312</v>
      </c>
      <c r="D2093" s="13">
        <v>42435</v>
      </c>
      <c r="E2093" s="8">
        <f>IF(SalesData[[#This Row],[Ship Date]]&lt;SalesData[[#This Row],[Order Date]], SalesData[[#This Row],[Ship Date]], SalesData[[#This Row],[Order Date]])</f>
        <v>42435</v>
      </c>
      <c r="F2093" s="8">
        <f>IF(SalesData[[#This Row],[Ship Date]]&lt;SalesData[[#This Row],[Order Date]], SalesData[[#This Row],[Order Date]], SalesData[[#This Row],[Ship Date]])</f>
        <v>43312</v>
      </c>
      <c r="G2093" s="11">
        <f>SalesData[[#This Row],[Shipdate fixed]] - SalesData[[#This Row],[Orderdate fixed]]</f>
        <v>877</v>
      </c>
      <c r="H2093" s="11">
        <f>YEAR(SalesData[[#This Row],[Orderdate fixed]])</f>
        <v>2016</v>
      </c>
      <c r="I2093" s="11" t="str">
        <f>"Q"&amp;ROUNDUP(MONTH(SalesData[[#This Row],[Orderdate fixed]])/3,0)</f>
        <v>Q1</v>
      </c>
      <c r="J2093" s="8" t="str">
        <f>TEXT(SalesData[[#This Row],[Orderdate fixed]],"mmm")</f>
        <v>Mar</v>
      </c>
      <c r="K2093" t="s">
        <v>38</v>
      </c>
      <c r="L2093" t="s">
        <v>2557</v>
      </c>
      <c r="M2093" s="14" t="s">
        <v>2558</v>
      </c>
      <c r="N2093" t="s">
        <v>81</v>
      </c>
      <c r="O2093" t="s">
        <v>26</v>
      </c>
      <c r="P2093" t="s">
        <v>859</v>
      </c>
      <c r="Q2093" t="s">
        <v>697</v>
      </c>
      <c r="R2093" s="5">
        <v>22153</v>
      </c>
      <c r="S2093" t="s">
        <v>29</v>
      </c>
      <c r="T2093" t="s">
        <v>1864</v>
      </c>
      <c r="U2093" t="s">
        <v>31</v>
      </c>
      <c r="V2093" t="s">
        <v>44</v>
      </c>
      <c r="W2093" t="s">
        <v>1865</v>
      </c>
      <c r="X2093" s="9">
        <v>2275.5</v>
      </c>
      <c r="Y2093">
        <v>10</v>
      </c>
      <c r="Z2093" s="12">
        <v>0</v>
      </c>
      <c r="AA2093" s="9">
        <v>386.83499999999998</v>
      </c>
      <c r="AB2093" t="str">
        <f>IF(AND(SalesData[[#This Row],[Profit]]=0,SalesData[[#This Row],[Sales]]&gt;0),"Zero-Profit Order","OK")</f>
        <v>OK</v>
      </c>
      <c r="AC2093" s="9">
        <f>IFERROR(SalesData[[#This Row],[Profit]]/SalesData[[#This Row],[Sales]],0)</f>
        <v>0.16999999999999998</v>
      </c>
      <c r="AE2093"/>
    </row>
    <row r="2094" spans="1:31" x14ac:dyDescent="0.25">
      <c r="A2094">
        <v>5321</v>
      </c>
      <c r="B2094" t="s">
        <v>3104</v>
      </c>
      <c r="C2094" s="2">
        <v>42260</v>
      </c>
      <c r="D2094" s="13">
        <v>42865</v>
      </c>
      <c r="E2094" s="8">
        <f>IF(SalesData[[#This Row],[Ship Date]]&lt;SalesData[[#This Row],[Order Date]], SalesData[[#This Row],[Ship Date]], SalesData[[#This Row],[Order Date]])</f>
        <v>42260</v>
      </c>
      <c r="F2094" s="8">
        <f>IF(SalesData[[#This Row],[Ship Date]]&lt;SalesData[[#This Row],[Order Date]], SalesData[[#This Row],[Order Date]], SalesData[[#This Row],[Ship Date]])</f>
        <v>42865</v>
      </c>
      <c r="G2094" s="11">
        <f>SalesData[[#This Row],[Shipdate fixed]] - SalesData[[#This Row],[Orderdate fixed]]</f>
        <v>605</v>
      </c>
      <c r="H2094" s="11">
        <f>YEAR(SalesData[[#This Row],[Orderdate fixed]])</f>
        <v>2015</v>
      </c>
      <c r="I2094" s="11" t="str">
        <f>"Q"&amp;ROUNDUP(MONTH(SalesData[[#This Row],[Orderdate fixed]])/3,0)</f>
        <v>Q3</v>
      </c>
      <c r="J2094" s="8" t="str">
        <f>TEXT(SalesData[[#This Row],[Orderdate fixed]],"mmm")</f>
        <v>Sep</v>
      </c>
      <c r="K2094" t="s">
        <v>78</v>
      </c>
      <c r="L2094" t="s">
        <v>2412</v>
      </c>
      <c r="M2094" s="14" t="s">
        <v>2413</v>
      </c>
      <c r="N2094" t="s">
        <v>90</v>
      </c>
      <c r="O2094" t="s">
        <v>26</v>
      </c>
      <c r="P2094" t="s">
        <v>3105</v>
      </c>
      <c r="Q2094" t="s">
        <v>128</v>
      </c>
      <c r="R2094" s="5">
        <v>37918</v>
      </c>
      <c r="S2094" t="s">
        <v>29</v>
      </c>
      <c r="T2094" t="s">
        <v>732</v>
      </c>
      <c r="U2094" t="s">
        <v>31</v>
      </c>
      <c r="V2094" t="s">
        <v>44</v>
      </c>
      <c r="W2094" t="s">
        <v>733</v>
      </c>
      <c r="X2094" s="9">
        <v>2314.116</v>
      </c>
      <c r="Y2094">
        <v>7</v>
      </c>
      <c r="Z2094" s="12">
        <v>0.4</v>
      </c>
      <c r="AA2094" s="9">
        <v>-1002.7836</v>
      </c>
      <c r="AB2094" t="str">
        <f>IF(AND(SalesData[[#This Row],[Profit]]=0,SalesData[[#This Row],[Sales]]&gt;0),"Zero-Profit Order","OK")</f>
        <v>OK</v>
      </c>
      <c r="AC2094" s="9">
        <f>IFERROR(SalesData[[#This Row],[Profit]]/SalesData[[#This Row],[Sales]],0)</f>
        <v>-0.43333333333333335</v>
      </c>
      <c r="AE2094"/>
    </row>
    <row r="2095" spans="1:31" x14ac:dyDescent="0.25">
      <c r="A2095">
        <v>5627</v>
      </c>
      <c r="B2095" t="s">
        <v>3195</v>
      </c>
      <c r="C2095" s="2">
        <v>43751</v>
      </c>
      <c r="D2095" s="13">
        <v>41649</v>
      </c>
      <c r="E2095" s="8">
        <f>IF(SalesData[[#This Row],[Ship Date]]&lt;SalesData[[#This Row],[Order Date]], SalesData[[#This Row],[Ship Date]], SalesData[[#This Row],[Order Date]])</f>
        <v>41649</v>
      </c>
      <c r="F2095" s="8">
        <f>IF(SalesData[[#This Row],[Ship Date]]&lt;SalesData[[#This Row],[Order Date]], SalesData[[#This Row],[Order Date]], SalesData[[#This Row],[Ship Date]])</f>
        <v>43751</v>
      </c>
      <c r="G2095" s="11">
        <f>SalesData[[#This Row],[Shipdate fixed]] - SalesData[[#This Row],[Orderdate fixed]]</f>
        <v>2102</v>
      </c>
      <c r="H2095" s="11">
        <f>YEAR(SalesData[[#This Row],[Orderdate fixed]])</f>
        <v>2014</v>
      </c>
      <c r="I2095" s="11" t="str">
        <f>"Q"&amp;ROUNDUP(MONTH(SalesData[[#This Row],[Orderdate fixed]])/3,0)</f>
        <v>Q1</v>
      </c>
      <c r="J2095" s="8" t="str">
        <f>TEXT(SalesData[[#This Row],[Orderdate fixed]],"mmm")</f>
        <v>Jan</v>
      </c>
      <c r="K2095" t="s">
        <v>22</v>
      </c>
      <c r="L2095" t="s">
        <v>1221</v>
      </c>
      <c r="M2095" s="14" t="s">
        <v>1222</v>
      </c>
      <c r="N2095" t="s">
        <v>90</v>
      </c>
      <c r="O2095" t="s">
        <v>26</v>
      </c>
      <c r="P2095" t="s">
        <v>176</v>
      </c>
      <c r="Q2095" t="s">
        <v>177</v>
      </c>
      <c r="R2095" s="5">
        <v>98115</v>
      </c>
      <c r="S2095" t="s">
        <v>51</v>
      </c>
      <c r="T2095" t="s">
        <v>1228</v>
      </c>
      <c r="U2095" t="s">
        <v>31</v>
      </c>
      <c r="V2095" t="s">
        <v>44</v>
      </c>
      <c r="W2095" t="s">
        <v>1229</v>
      </c>
      <c r="X2095" s="9">
        <v>2348.8200000000002</v>
      </c>
      <c r="Y2095">
        <v>9</v>
      </c>
      <c r="Z2095" s="12">
        <v>0</v>
      </c>
      <c r="AA2095" s="9">
        <v>399.29939999999999</v>
      </c>
      <c r="AB2095" t="str">
        <f>IF(AND(SalesData[[#This Row],[Profit]]=0,SalesData[[#This Row],[Sales]]&gt;0),"Zero-Profit Order","OK")</f>
        <v>OK</v>
      </c>
      <c r="AC2095" s="9">
        <f>IFERROR(SalesData[[#This Row],[Profit]]/SalesData[[#This Row],[Sales]],0)</f>
        <v>0.16999999999999998</v>
      </c>
      <c r="AE2095"/>
    </row>
    <row r="2096" spans="1:31" x14ac:dyDescent="0.25">
      <c r="A2096">
        <v>400</v>
      </c>
      <c r="B2096" t="s">
        <v>429</v>
      </c>
      <c r="C2096" s="2">
        <v>42137</v>
      </c>
      <c r="D2096" s="13">
        <v>42652</v>
      </c>
      <c r="E2096" s="8">
        <f>IF(SalesData[[#This Row],[Ship Date]]&lt;SalesData[[#This Row],[Order Date]], SalesData[[#This Row],[Ship Date]], SalesData[[#This Row],[Order Date]])</f>
        <v>42137</v>
      </c>
      <c r="F2096" s="8">
        <f>IF(SalesData[[#This Row],[Ship Date]]&lt;SalesData[[#This Row],[Order Date]], SalesData[[#This Row],[Order Date]], SalesData[[#This Row],[Ship Date]])</f>
        <v>42652</v>
      </c>
      <c r="G2096" s="11">
        <f>SalesData[[#This Row],[Shipdate fixed]] - SalesData[[#This Row],[Orderdate fixed]]</f>
        <v>515</v>
      </c>
      <c r="H2096" s="11">
        <f>YEAR(SalesData[[#This Row],[Orderdate fixed]])</f>
        <v>2015</v>
      </c>
      <c r="I2096" s="11" t="str">
        <f>"Q"&amp;ROUNDUP(MONTH(SalesData[[#This Row],[Orderdate fixed]])/3,0)</f>
        <v>Q2</v>
      </c>
      <c r="J2096" s="8" t="str">
        <f>TEXT(SalesData[[#This Row],[Orderdate fixed]],"mmm")</f>
        <v>May</v>
      </c>
      <c r="K2096" t="s">
        <v>22</v>
      </c>
      <c r="L2096" t="s">
        <v>430</v>
      </c>
      <c r="M2096" s="14" t="s">
        <v>431</v>
      </c>
      <c r="N2096" t="s">
        <v>25</v>
      </c>
      <c r="O2096" t="s">
        <v>26</v>
      </c>
      <c r="P2096" t="s">
        <v>91</v>
      </c>
      <c r="Q2096" t="s">
        <v>83</v>
      </c>
      <c r="R2096" s="5">
        <v>77036</v>
      </c>
      <c r="S2096" t="s">
        <v>84</v>
      </c>
      <c r="T2096" t="s">
        <v>73</v>
      </c>
      <c r="U2096" t="s">
        <v>31</v>
      </c>
      <c r="V2096" t="s">
        <v>32</v>
      </c>
      <c r="W2096" t="s">
        <v>74</v>
      </c>
      <c r="X2096" s="9">
        <v>2396.2656000000002</v>
      </c>
      <c r="Y2096">
        <v>4</v>
      </c>
      <c r="Z2096" s="12">
        <v>0.32</v>
      </c>
      <c r="AA2096" s="9">
        <v>-317.15280000000001</v>
      </c>
      <c r="AB2096" t="str">
        <f>IF(AND(SalesData[[#This Row],[Profit]]=0,SalesData[[#This Row],[Sales]]&gt;0),"Zero-Profit Order","OK")</f>
        <v>OK</v>
      </c>
      <c r="AC2096" s="9">
        <f>IFERROR(SalesData[[#This Row],[Profit]]/SalesData[[#This Row],[Sales]],0)</f>
        <v>-0.13235294117647059</v>
      </c>
      <c r="AE2096"/>
    </row>
    <row r="2097" spans="1:31" x14ac:dyDescent="0.25">
      <c r="A2097">
        <v>3437</v>
      </c>
      <c r="B2097" t="s">
        <v>2432</v>
      </c>
      <c r="C2097" s="2">
        <v>43745</v>
      </c>
      <c r="D2097" s="13">
        <v>42276</v>
      </c>
      <c r="E2097" s="8">
        <f>IF(SalesData[[#This Row],[Ship Date]]&lt;SalesData[[#This Row],[Order Date]], SalesData[[#This Row],[Ship Date]], SalesData[[#This Row],[Order Date]])</f>
        <v>42276</v>
      </c>
      <c r="F2097" s="8">
        <f>IF(SalesData[[#This Row],[Ship Date]]&lt;SalesData[[#This Row],[Order Date]], SalesData[[#This Row],[Order Date]], SalesData[[#This Row],[Ship Date]])</f>
        <v>43745</v>
      </c>
      <c r="G2097" s="11">
        <f>SalesData[[#This Row],[Shipdate fixed]] - SalesData[[#This Row],[Orderdate fixed]]</f>
        <v>1469</v>
      </c>
      <c r="H2097" s="11">
        <f>YEAR(SalesData[[#This Row],[Orderdate fixed]])</f>
        <v>2015</v>
      </c>
      <c r="I2097" s="11" t="str">
        <f>"Q"&amp;ROUNDUP(MONTH(SalesData[[#This Row],[Orderdate fixed]])/3,0)</f>
        <v>Q3</v>
      </c>
      <c r="J2097" s="8" t="str">
        <f>TEXT(SalesData[[#This Row],[Orderdate fixed]],"mmm")</f>
        <v>Sep</v>
      </c>
      <c r="K2097" t="s">
        <v>78</v>
      </c>
      <c r="L2097" t="s">
        <v>1290</v>
      </c>
      <c r="M2097" s="14" t="s">
        <v>1291</v>
      </c>
      <c r="N2097" t="s">
        <v>25</v>
      </c>
      <c r="O2097" t="s">
        <v>26</v>
      </c>
      <c r="P2097" t="s">
        <v>120</v>
      </c>
      <c r="Q2097" t="s">
        <v>121</v>
      </c>
      <c r="R2097" s="5">
        <v>60610</v>
      </c>
      <c r="S2097" t="s">
        <v>84</v>
      </c>
      <c r="T2097" t="s">
        <v>629</v>
      </c>
      <c r="U2097" t="s">
        <v>31</v>
      </c>
      <c r="V2097" t="s">
        <v>53</v>
      </c>
      <c r="W2097" t="s">
        <v>630</v>
      </c>
      <c r="X2097" s="9">
        <v>24.288</v>
      </c>
      <c r="Y2097">
        <v>3</v>
      </c>
      <c r="Z2097" s="12">
        <v>0.6</v>
      </c>
      <c r="AA2097" s="9">
        <v>-12.751200000000001</v>
      </c>
      <c r="AB2097" t="str">
        <f>IF(AND(SalesData[[#This Row],[Profit]]=0,SalesData[[#This Row],[Sales]]&gt;0),"Zero-Profit Order","OK")</f>
        <v>OK</v>
      </c>
      <c r="AC2097" s="9">
        <f>IFERROR(SalesData[[#This Row],[Profit]]/SalesData[[#This Row],[Sales]],0)</f>
        <v>-0.52500000000000002</v>
      </c>
      <c r="AE2097"/>
    </row>
    <row r="2098" spans="1:31" x14ac:dyDescent="0.25">
      <c r="A2098">
        <v>4476</v>
      </c>
      <c r="B2098" t="s">
        <v>2810</v>
      </c>
      <c r="C2098" s="2">
        <v>43760</v>
      </c>
      <c r="D2098" s="13">
        <v>43007</v>
      </c>
      <c r="E2098" s="8">
        <f>IF(SalesData[[#This Row],[Ship Date]]&lt;SalesData[[#This Row],[Order Date]], SalesData[[#This Row],[Ship Date]], SalesData[[#This Row],[Order Date]])</f>
        <v>43007</v>
      </c>
      <c r="F2098" s="8">
        <f>IF(SalesData[[#This Row],[Ship Date]]&lt;SalesData[[#This Row],[Order Date]], SalesData[[#This Row],[Order Date]], SalesData[[#This Row],[Ship Date]])</f>
        <v>43760</v>
      </c>
      <c r="G2098" s="11">
        <f>SalesData[[#This Row],[Shipdate fixed]] - SalesData[[#This Row],[Orderdate fixed]]</f>
        <v>753</v>
      </c>
      <c r="H2098" s="11">
        <f>YEAR(SalesData[[#This Row],[Orderdate fixed]])</f>
        <v>2017</v>
      </c>
      <c r="I2098" s="11" t="str">
        <f>"Q"&amp;ROUNDUP(MONTH(SalesData[[#This Row],[Orderdate fixed]])/3,0)</f>
        <v>Q3</v>
      </c>
      <c r="J2098" s="8" t="str">
        <f>TEXT(SalesData[[#This Row],[Orderdate fixed]],"mmm")</f>
        <v>Sep</v>
      </c>
      <c r="K2098" t="s">
        <v>407</v>
      </c>
      <c r="L2098" t="s">
        <v>212</v>
      </c>
      <c r="M2098" s="14" t="s">
        <v>213</v>
      </c>
      <c r="N2098" t="s">
        <v>90</v>
      </c>
      <c r="O2098" t="s">
        <v>26</v>
      </c>
      <c r="P2098" t="s">
        <v>2811</v>
      </c>
      <c r="Q2098" t="s">
        <v>215</v>
      </c>
      <c r="R2098" s="5">
        <v>44060</v>
      </c>
      <c r="S2098" t="s">
        <v>62</v>
      </c>
      <c r="T2098" t="s">
        <v>2307</v>
      </c>
      <c r="U2098" t="s">
        <v>31</v>
      </c>
      <c r="V2098" t="s">
        <v>53</v>
      </c>
      <c r="W2098" t="s">
        <v>2308</v>
      </c>
      <c r="X2098" s="9">
        <v>21.248000000000001</v>
      </c>
      <c r="Y2098">
        <v>4</v>
      </c>
      <c r="Z2098" s="12">
        <v>0.2</v>
      </c>
      <c r="AA2098" s="9">
        <v>7.4367999999999999</v>
      </c>
      <c r="AB2098" t="str">
        <f>IF(AND(SalesData[[#This Row],[Profit]]=0,SalesData[[#This Row],[Sales]]&gt;0),"Zero-Profit Order","OK")</f>
        <v>OK</v>
      </c>
      <c r="AC2098" s="9">
        <f>IFERROR(SalesData[[#This Row],[Profit]]/SalesData[[#This Row],[Sales]],0)</f>
        <v>0.35</v>
      </c>
      <c r="AE2098"/>
    </row>
    <row r="2099" spans="1:31" x14ac:dyDescent="0.25">
      <c r="A2099">
        <v>4472</v>
      </c>
      <c r="B2099" t="s">
        <v>2810</v>
      </c>
      <c r="C2099" s="2">
        <v>43758</v>
      </c>
      <c r="D2099" s="13">
        <v>43007</v>
      </c>
      <c r="E2099" s="8">
        <f>IF(SalesData[[#This Row],[Ship Date]]&lt;SalesData[[#This Row],[Order Date]], SalesData[[#This Row],[Ship Date]], SalesData[[#This Row],[Order Date]])</f>
        <v>43007</v>
      </c>
      <c r="F2099" s="8">
        <f>IF(SalesData[[#This Row],[Ship Date]]&lt;SalesData[[#This Row],[Order Date]], SalesData[[#This Row],[Order Date]], SalesData[[#This Row],[Ship Date]])</f>
        <v>43758</v>
      </c>
      <c r="G2099" s="11">
        <f>SalesData[[#This Row],[Shipdate fixed]] - SalesData[[#This Row],[Orderdate fixed]]</f>
        <v>751</v>
      </c>
      <c r="H2099" s="11">
        <f>YEAR(SalesData[[#This Row],[Orderdate fixed]])</f>
        <v>2017</v>
      </c>
      <c r="I2099" s="11" t="str">
        <f>"Q"&amp;ROUNDUP(MONTH(SalesData[[#This Row],[Orderdate fixed]])/3,0)</f>
        <v>Q3</v>
      </c>
      <c r="J2099" s="8" t="str">
        <f>TEXT(SalesData[[#This Row],[Orderdate fixed]],"mmm")</f>
        <v>Sep</v>
      </c>
      <c r="K2099" t="s">
        <v>407</v>
      </c>
      <c r="L2099" t="s">
        <v>212</v>
      </c>
      <c r="M2099" s="14" t="s">
        <v>213</v>
      </c>
      <c r="N2099" t="s">
        <v>90</v>
      </c>
      <c r="O2099" t="s">
        <v>26</v>
      </c>
      <c r="P2099" t="s">
        <v>2811</v>
      </c>
      <c r="Q2099" t="s">
        <v>215</v>
      </c>
      <c r="R2099" s="5">
        <v>44060</v>
      </c>
      <c r="S2099" t="s">
        <v>62</v>
      </c>
      <c r="T2099" t="s">
        <v>1598</v>
      </c>
      <c r="U2099" t="s">
        <v>31</v>
      </c>
      <c r="V2099" t="s">
        <v>35</v>
      </c>
      <c r="W2099" t="s">
        <v>1599</v>
      </c>
      <c r="X2099" s="9">
        <v>63.686</v>
      </c>
      <c r="Y2099">
        <v>1</v>
      </c>
      <c r="Z2099" s="12">
        <v>0.3</v>
      </c>
      <c r="AA2099" s="9">
        <v>-15.4666</v>
      </c>
      <c r="AB2099" t="str">
        <f>IF(AND(SalesData[[#This Row],[Profit]]=0,SalesData[[#This Row],[Sales]]&gt;0),"Zero-Profit Order","OK")</f>
        <v>OK</v>
      </c>
      <c r="AC2099" s="9">
        <f>IFERROR(SalesData[[#This Row],[Profit]]/SalesData[[#This Row],[Sales]],0)</f>
        <v>-0.24285714285714285</v>
      </c>
      <c r="AE2099"/>
    </row>
    <row r="2100" spans="1:31" x14ac:dyDescent="0.25">
      <c r="A2100">
        <v>718</v>
      </c>
      <c r="B2100" t="s">
        <v>723</v>
      </c>
      <c r="C2100" s="2">
        <v>43722</v>
      </c>
      <c r="D2100" s="13">
        <v>43007</v>
      </c>
      <c r="E2100" s="8">
        <f>IF(SalesData[[#This Row],[Ship Date]]&lt;SalesData[[#This Row],[Order Date]], SalesData[[#This Row],[Ship Date]], SalesData[[#This Row],[Order Date]])</f>
        <v>43007</v>
      </c>
      <c r="F2100" s="8">
        <f>IF(SalesData[[#This Row],[Ship Date]]&lt;SalesData[[#This Row],[Order Date]], SalesData[[#This Row],[Order Date]], SalesData[[#This Row],[Ship Date]])</f>
        <v>43722</v>
      </c>
      <c r="G2100" s="11">
        <f>SalesData[[#This Row],[Shipdate fixed]] - SalesData[[#This Row],[Orderdate fixed]]</f>
        <v>715</v>
      </c>
      <c r="H2100" s="11">
        <f>YEAR(SalesData[[#This Row],[Orderdate fixed]])</f>
        <v>2017</v>
      </c>
      <c r="I2100" s="11" t="str">
        <f>"Q"&amp;ROUNDUP(MONTH(SalesData[[#This Row],[Orderdate fixed]])/3,0)</f>
        <v>Q3</v>
      </c>
      <c r="J2100" s="8" t="str">
        <f>TEXT(SalesData[[#This Row],[Orderdate fixed]],"mmm")</f>
        <v>Sep</v>
      </c>
      <c r="K2100" t="s">
        <v>38</v>
      </c>
      <c r="L2100" t="s">
        <v>724</v>
      </c>
      <c r="M2100" s="14" t="s">
        <v>725</v>
      </c>
      <c r="N2100" t="s">
        <v>25</v>
      </c>
      <c r="O2100" t="s">
        <v>26</v>
      </c>
      <c r="P2100" t="s">
        <v>214</v>
      </c>
      <c r="Q2100" t="s">
        <v>215</v>
      </c>
      <c r="R2100" s="5">
        <v>43055</v>
      </c>
      <c r="S2100" t="s">
        <v>62</v>
      </c>
      <c r="T2100" t="s">
        <v>726</v>
      </c>
      <c r="U2100" t="s">
        <v>31</v>
      </c>
      <c r="V2100" t="s">
        <v>53</v>
      </c>
      <c r="W2100" t="s">
        <v>727</v>
      </c>
      <c r="X2100" s="9">
        <v>103.056</v>
      </c>
      <c r="Y2100">
        <v>3</v>
      </c>
      <c r="Z2100" s="12">
        <v>0.2</v>
      </c>
      <c r="AA2100" s="9">
        <v>24.4758</v>
      </c>
      <c r="AB2100" t="str">
        <f>IF(AND(SalesData[[#This Row],[Profit]]=0,SalesData[[#This Row],[Sales]]&gt;0),"Zero-Profit Order","OK")</f>
        <v>OK</v>
      </c>
      <c r="AC2100" s="9">
        <f>IFERROR(SalesData[[#This Row],[Profit]]/SalesData[[#This Row],[Sales]],0)</f>
        <v>0.23749999999999999</v>
      </c>
      <c r="AE2100"/>
    </row>
    <row r="2101" spans="1:31" x14ac:dyDescent="0.25">
      <c r="A2101">
        <v>6885</v>
      </c>
      <c r="B2101" t="s">
        <v>3585</v>
      </c>
      <c r="C2101" s="2">
        <v>43322</v>
      </c>
      <c r="D2101" s="13">
        <v>42100</v>
      </c>
      <c r="E2101" s="8">
        <f>IF(SalesData[[#This Row],[Ship Date]]&lt;SalesData[[#This Row],[Order Date]], SalesData[[#This Row],[Ship Date]], SalesData[[#This Row],[Order Date]])</f>
        <v>42100</v>
      </c>
      <c r="F2101" s="8">
        <f>IF(SalesData[[#This Row],[Ship Date]]&lt;SalesData[[#This Row],[Order Date]], SalesData[[#This Row],[Order Date]], SalesData[[#This Row],[Ship Date]])</f>
        <v>43322</v>
      </c>
      <c r="G2101" s="11">
        <f>SalesData[[#This Row],[Shipdate fixed]] - SalesData[[#This Row],[Orderdate fixed]]</f>
        <v>1222</v>
      </c>
      <c r="H2101" s="11">
        <f>YEAR(SalesData[[#This Row],[Orderdate fixed]])</f>
        <v>2015</v>
      </c>
      <c r="I2101" s="11" t="str">
        <f>"Q"&amp;ROUNDUP(MONTH(SalesData[[#This Row],[Orderdate fixed]])/3,0)</f>
        <v>Q2</v>
      </c>
      <c r="J2101" s="8" t="str">
        <f>TEXT(SalesData[[#This Row],[Orderdate fixed]],"mmm")</f>
        <v>Apr</v>
      </c>
      <c r="K2101" t="s">
        <v>38</v>
      </c>
      <c r="L2101" t="s">
        <v>580</v>
      </c>
      <c r="M2101" s="14" t="s">
        <v>581</v>
      </c>
      <c r="N2101" t="s">
        <v>25</v>
      </c>
      <c r="O2101" t="s">
        <v>26</v>
      </c>
      <c r="P2101" t="s">
        <v>151</v>
      </c>
      <c r="Q2101" t="s">
        <v>152</v>
      </c>
      <c r="R2101" s="5">
        <v>55407</v>
      </c>
      <c r="S2101" t="s">
        <v>84</v>
      </c>
      <c r="T2101" t="s">
        <v>2254</v>
      </c>
      <c r="U2101" t="s">
        <v>31</v>
      </c>
      <c r="V2101" t="s">
        <v>35</v>
      </c>
      <c r="W2101" t="s">
        <v>2255</v>
      </c>
      <c r="X2101" s="9">
        <v>2567.84</v>
      </c>
      <c r="Y2101">
        <v>8</v>
      </c>
      <c r="Z2101" s="12">
        <v>0</v>
      </c>
      <c r="AA2101" s="9">
        <v>770.35199999999998</v>
      </c>
      <c r="AB2101" t="str">
        <f>IF(AND(SalesData[[#This Row],[Profit]]=0,SalesData[[#This Row],[Sales]]&gt;0),"Zero-Profit Order","OK")</f>
        <v>OK</v>
      </c>
      <c r="AC2101" s="9">
        <f>IFERROR(SalesData[[#This Row],[Profit]]/SalesData[[#This Row],[Sales]],0)</f>
        <v>0.3</v>
      </c>
      <c r="AE2101"/>
    </row>
    <row r="2102" spans="1:31" x14ac:dyDescent="0.25">
      <c r="A2102">
        <v>7475</v>
      </c>
      <c r="B2102" t="s">
        <v>3742</v>
      </c>
      <c r="C2102" s="2">
        <v>41699</v>
      </c>
      <c r="D2102" s="13">
        <v>41913</v>
      </c>
      <c r="E2102" s="8">
        <f>IF(SalesData[[#This Row],[Ship Date]]&lt;SalesData[[#This Row],[Order Date]], SalesData[[#This Row],[Ship Date]], SalesData[[#This Row],[Order Date]])</f>
        <v>41699</v>
      </c>
      <c r="F2102" s="8">
        <f>IF(SalesData[[#This Row],[Ship Date]]&lt;SalesData[[#This Row],[Order Date]], SalesData[[#This Row],[Order Date]], SalesData[[#This Row],[Ship Date]])</f>
        <v>41913</v>
      </c>
      <c r="G2102" s="11">
        <f>SalesData[[#This Row],[Shipdate fixed]] - SalesData[[#This Row],[Orderdate fixed]]</f>
        <v>214</v>
      </c>
      <c r="H2102" s="11">
        <f>YEAR(SalesData[[#This Row],[Orderdate fixed]])</f>
        <v>2014</v>
      </c>
      <c r="I2102" s="11" t="str">
        <f>"Q"&amp;ROUNDUP(MONTH(SalesData[[#This Row],[Orderdate fixed]])/3,0)</f>
        <v>Q1</v>
      </c>
      <c r="J2102" s="8" t="str">
        <f>TEXT(SalesData[[#This Row],[Orderdate fixed]],"mmm")</f>
        <v>Mar</v>
      </c>
      <c r="K2102" t="s">
        <v>38</v>
      </c>
      <c r="L2102" t="s">
        <v>1263</v>
      </c>
      <c r="M2102" s="14" t="s">
        <v>1264</v>
      </c>
      <c r="N2102" t="s">
        <v>90</v>
      </c>
      <c r="O2102" t="s">
        <v>26</v>
      </c>
      <c r="P2102" t="s">
        <v>27</v>
      </c>
      <c r="Q2102" t="s">
        <v>28</v>
      </c>
      <c r="R2102" s="5">
        <v>42420</v>
      </c>
      <c r="S2102" t="s">
        <v>29</v>
      </c>
      <c r="T2102" t="s">
        <v>190</v>
      </c>
      <c r="U2102" t="s">
        <v>31</v>
      </c>
      <c r="V2102" t="s">
        <v>35</v>
      </c>
      <c r="W2102" t="s">
        <v>191</v>
      </c>
      <c r="X2102" s="9">
        <v>2573.8200000000002</v>
      </c>
      <c r="Y2102">
        <v>9</v>
      </c>
      <c r="Z2102" s="12">
        <v>0</v>
      </c>
      <c r="AA2102" s="9">
        <v>746.40779999999995</v>
      </c>
      <c r="AB2102" t="str">
        <f>IF(AND(SalesData[[#This Row],[Profit]]=0,SalesData[[#This Row],[Sales]]&gt;0),"Zero-Profit Order","OK")</f>
        <v>OK</v>
      </c>
      <c r="AC2102" s="9">
        <f>IFERROR(SalesData[[#This Row],[Profit]]/SalesData[[#This Row],[Sales]],0)</f>
        <v>0.28999999999999998</v>
      </c>
      <c r="AE2102"/>
    </row>
    <row r="2103" spans="1:31" x14ac:dyDescent="0.25">
      <c r="A2103">
        <v>9057</v>
      </c>
      <c r="B2103" t="s">
        <v>4165</v>
      </c>
      <c r="C2103" s="2">
        <v>41830</v>
      </c>
      <c r="D2103" s="13">
        <v>42105</v>
      </c>
      <c r="E2103" s="8">
        <f>IF(SalesData[[#This Row],[Ship Date]]&lt;SalesData[[#This Row],[Order Date]], SalesData[[#This Row],[Ship Date]], SalesData[[#This Row],[Order Date]])</f>
        <v>41830</v>
      </c>
      <c r="F2103" s="8">
        <f>IF(SalesData[[#This Row],[Ship Date]]&lt;SalesData[[#This Row],[Order Date]], SalesData[[#This Row],[Order Date]], SalesData[[#This Row],[Ship Date]])</f>
        <v>42105</v>
      </c>
      <c r="G2103" s="11">
        <f>SalesData[[#This Row],[Shipdate fixed]] - SalesData[[#This Row],[Orderdate fixed]]</f>
        <v>275</v>
      </c>
      <c r="H2103" s="11">
        <f>YEAR(SalesData[[#This Row],[Orderdate fixed]])</f>
        <v>2014</v>
      </c>
      <c r="I2103" s="11" t="str">
        <f>"Q"&amp;ROUNDUP(MONTH(SalesData[[#This Row],[Orderdate fixed]])/3,0)</f>
        <v>Q3</v>
      </c>
      <c r="J2103" s="8" t="str">
        <f>TEXT(SalesData[[#This Row],[Orderdate fixed]],"mmm")</f>
        <v>Jul</v>
      </c>
      <c r="K2103" t="s">
        <v>78</v>
      </c>
      <c r="L2103" t="s">
        <v>2632</v>
      </c>
      <c r="M2103" s="14" t="s">
        <v>2633</v>
      </c>
      <c r="N2103" t="s">
        <v>90</v>
      </c>
      <c r="O2103" t="s">
        <v>26</v>
      </c>
      <c r="P2103" t="s">
        <v>158</v>
      </c>
      <c r="Q2103" t="s">
        <v>109</v>
      </c>
      <c r="R2103" s="5">
        <v>10011</v>
      </c>
      <c r="S2103" t="s">
        <v>62</v>
      </c>
      <c r="T2103" t="s">
        <v>3572</v>
      </c>
      <c r="U2103" t="s">
        <v>31</v>
      </c>
      <c r="V2103" t="s">
        <v>35</v>
      </c>
      <c r="W2103" t="s">
        <v>3573</v>
      </c>
      <c r="X2103" s="9">
        <v>2621.3220000000001</v>
      </c>
      <c r="Y2103">
        <v>11</v>
      </c>
      <c r="Z2103" s="12">
        <v>0.1</v>
      </c>
      <c r="AA2103" s="9">
        <v>553.39020000000005</v>
      </c>
      <c r="AB2103" t="str">
        <f>IF(AND(SalesData[[#This Row],[Profit]]=0,SalesData[[#This Row],[Sales]]&gt;0),"Zero-Profit Order","OK")</f>
        <v>OK</v>
      </c>
      <c r="AC2103" s="9">
        <f>IFERROR(SalesData[[#This Row],[Profit]]/SalesData[[#This Row],[Sales]],0)</f>
        <v>0.21111111111111111</v>
      </c>
      <c r="AE2103"/>
    </row>
    <row r="2104" spans="1:31" x14ac:dyDescent="0.25">
      <c r="A2104">
        <v>2568</v>
      </c>
      <c r="B2104" t="s">
        <v>1950</v>
      </c>
      <c r="C2104" s="2">
        <v>42235</v>
      </c>
      <c r="D2104" s="13">
        <v>42805</v>
      </c>
      <c r="E2104" s="8">
        <f>IF(SalesData[[#This Row],[Ship Date]]&lt;SalesData[[#This Row],[Order Date]], SalesData[[#This Row],[Ship Date]], SalesData[[#This Row],[Order Date]])</f>
        <v>42235</v>
      </c>
      <c r="F2104" s="8">
        <f>IF(SalesData[[#This Row],[Ship Date]]&lt;SalesData[[#This Row],[Order Date]], SalesData[[#This Row],[Order Date]], SalesData[[#This Row],[Ship Date]])</f>
        <v>42805</v>
      </c>
      <c r="G2104" s="11">
        <f>SalesData[[#This Row],[Shipdate fixed]] - SalesData[[#This Row],[Orderdate fixed]]</f>
        <v>570</v>
      </c>
      <c r="H2104" s="11">
        <f>YEAR(SalesData[[#This Row],[Orderdate fixed]])</f>
        <v>2015</v>
      </c>
      <c r="I2104" s="11" t="str">
        <f>"Q"&amp;ROUNDUP(MONTH(SalesData[[#This Row],[Orderdate fixed]])/3,0)</f>
        <v>Q3</v>
      </c>
      <c r="J2104" s="8" t="str">
        <f>TEXT(SalesData[[#This Row],[Orderdate fixed]],"mmm")</f>
        <v>Aug</v>
      </c>
      <c r="K2104" t="s">
        <v>22</v>
      </c>
      <c r="L2104" t="s">
        <v>1951</v>
      </c>
      <c r="M2104" s="14" t="s">
        <v>1952</v>
      </c>
      <c r="N2104" t="s">
        <v>25</v>
      </c>
      <c r="O2104" t="s">
        <v>26</v>
      </c>
      <c r="P2104" t="s">
        <v>1953</v>
      </c>
      <c r="Q2104" t="s">
        <v>177</v>
      </c>
      <c r="R2104" s="5">
        <v>98226</v>
      </c>
      <c r="S2104" t="s">
        <v>51</v>
      </c>
      <c r="T2104" t="s">
        <v>1652</v>
      </c>
      <c r="U2104" t="s">
        <v>31</v>
      </c>
      <c r="V2104" t="s">
        <v>44</v>
      </c>
      <c r="W2104" t="s">
        <v>1653</v>
      </c>
      <c r="X2104" s="9">
        <v>2665.62</v>
      </c>
      <c r="Y2104">
        <v>9</v>
      </c>
      <c r="Z2104" s="12">
        <v>0</v>
      </c>
      <c r="AA2104" s="9">
        <v>239.9058</v>
      </c>
      <c r="AB2104" t="str">
        <f>IF(AND(SalesData[[#This Row],[Profit]]=0,SalesData[[#This Row],[Sales]]&gt;0),"Zero-Profit Order","OK")</f>
        <v>OK</v>
      </c>
      <c r="AC2104" s="9">
        <f>IFERROR(SalesData[[#This Row],[Profit]]/SalesData[[#This Row],[Sales]],0)</f>
        <v>0.09</v>
      </c>
      <c r="AE2104"/>
    </row>
    <row r="2105" spans="1:31" x14ac:dyDescent="0.25">
      <c r="A2105">
        <v>8893</v>
      </c>
      <c r="B2105" t="s">
        <v>4115</v>
      </c>
      <c r="C2105" s="2">
        <v>41821</v>
      </c>
      <c r="D2105" s="13">
        <v>42167</v>
      </c>
      <c r="E2105" s="8">
        <f>IF(SalesData[[#This Row],[Ship Date]]&lt;SalesData[[#This Row],[Order Date]], SalesData[[#This Row],[Ship Date]], SalesData[[#This Row],[Order Date]])</f>
        <v>41821</v>
      </c>
      <c r="F2105" s="8">
        <f>IF(SalesData[[#This Row],[Ship Date]]&lt;SalesData[[#This Row],[Order Date]], SalesData[[#This Row],[Order Date]], SalesData[[#This Row],[Ship Date]])</f>
        <v>42167</v>
      </c>
      <c r="G2105" s="11">
        <f>SalesData[[#This Row],[Shipdate fixed]] - SalesData[[#This Row],[Orderdate fixed]]</f>
        <v>346</v>
      </c>
      <c r="H2105" s="11">
        <f>YEAR(SalesData[[#This Row],[Orderdate fixed]])</f>
        <v>2014</v>
      </c>
      <c r="I2105" s="11" t="str">
        <f>"Q"&amp;ROUNDUP(MONTH(SalesData[[#This Row],[Orderdate fixed]])/3,0)</f>
        <v>Q3</v>
      </c>
      <c r="J2105" s="8" t="str">
        <f>TEXT(SalesData[[#This Row],[Orderdate fixed]],"mmm")</f>
        <v>Jul</v>
      </c>
      <c r="K2105" t="s">
        <v>38</v>
      </c>
      <c r="L2105" t="s">
        <v>3911</v>
      </c>
      <c r="M2105" s="14" t="s">
        <v>3912</v>
      </c>
      <c r="N2105" t="s">
        <v>90</v>
      </c>
      <c r="O2105" t="s">
        <v>26</v>
      </c>
      <c r="P2105" t="s">
        <v>620</v>
      </c>
      <c r="Q2105" t="s">
        <v>50</v>
      </c>
      <c r="R2105" s="5">
        <v>92037</v>
      </c>
      <c r="S2105" t="s">
        <v>51</v>
      </c>
      <c r="T2105" t="s">
        <v>1076</v>
      </c>
      <c r="U2105" t="s">
        <v>31</v>
      </c>
      <c r="V2105" t="s">
        <v>35</v>
      </c>
      <c r="W2105" t="s">
        <v>1077</v>
      </c>
      <c r="X2105" s="9">
        <v>2676.672</v>
      </c>
      <c r="Y2105">
        <v>9</v>
      </c>
      <c r="Z2105" s="12">
        <v>0.2</v>
      </c>
      <c r="AA2105" s="9">
        <v>267.66719999999998</v>
      </c>
      <c r="AB2105" t="str">
        <f>IF(AND(SalesData[[#This Row],[Profit]]=0,SalesData[[#This Row],[Sales]]&gt;0),"Zero-Profit Order","OK")</f>
        <v>OK</v>
      </c>
      <c r="AC2105" s="9">
        <f>IFERROR(SalesData[[#This Row],[Profit]]/SalesData[[#This Row],[Sales]],0)</f>
        <v>9.9999999999999992E-2</v>
      </c>
      <c r="AE2105"/>
    </row>
    <row r="2106" spans="1:31" x14ac:dyDescent="0.25">
      <c r="A2106">
        <v>3176</v>
      </c>
      <c r="B2106" t="s">
        <v>2323</v>
      </c>
      <c r="C2106" s="2">
        <v>43709</v>
      </c>
      <c r="D2106" s="13">
        <v>43007</v>
      </c>
      <c r="E2106" s="8">
        <f>IF(SalesData[[#This Row],[Ship Date]]&lt;SalesData[[#This Row],[Order Date]], SalesData[[#This Row],[Ship Date]], SalesData[[#This Row],[Order Date]])</f>
        <v>43007</v>
      </c>
      <c r="F2106" s="8">
        <f>IF(SalesData[[#This Row],[Ship Date]]&lt;SalesData[[#This Row],[Order Date]], SalesData[[#This Row],[Order Date]], SalesData[[#This Row],[Ship Date]])</f>
        <v>43709</v>
      </c>
      <c r="G2106" s="11">
        <f>SalesData[[#This Row],[Shipdate fixed]] - SalesData[[#This Row],[Orderdate fixed]]</f>
        <v>702</v>
      </c>
      <c r="H2106" s="11">
        <f>YEAR(SalesData[[#This Row],[Orderdate fixed]])</f>
        <v>2017</v>
      </c>
      <c r="I2106" s="11" t="str">
        <f>"Q"&amp;ROUNDUP(MONTH(SalesData[[#This Row],[Orderdate fixed]])/3,0)</f>
        <v>Q3</v>
      </c>
      <c r="J2106" s="8" t="str">
        <f>TEXT(SalesData[[#This Row],[Orderdate fixed]],"mmm")</f>
        <v>Sep</v>
      </c>
      <c r="K2106" t="s">
        <v>38</v>
      </c>
      <c r="L2106" t="s">
        <v>1046</v>
      </c>
      <c r="M2106" s="14" t="s">
        <v>1047</v>
      </c>
      <c r="N2106" t="s">
        <v>25</v>
      </c>
      <c r="O2106" t="s">
        <v>26</v>
      </c>
      <c r="P2106" t="s">
        <v>2324</v>
      </c>
      <c r="Q2106" t="s">
        <v>165</v>
      </c>
      <c r="R2106" s="5">
        <v>80525</v>
      </c>
      <c r="S2106" t="s">
        <v>51</v>
      </c>
      <c r="T2106" t="s">
        <v>980</v>
      </c>
      <c r="U2106" t="s">
        <v>31</v>
      </c>
      <c r="V2106" t="s">
        <v>32</v>
      </c>
      <c r="W2106" t="s">
        <v>981</v>
      </c>
      <c r="X2106" s="9">
        <v>180.58799999999999</v>
      </c>
      <c r="Y2106">
        <v>2</v>
      </c>
      <c r="Z2106" s="12">
        <v>0.7</v>
      </c>
      <c r="AA2106" s="9">
        <v>-240.78399999999999</v>
      </c>
      <c r="AB2106" t="str">
        <f>IF(AND(SalesData[[#This Row],[Profit]]=0,SalesData[[#This Row],[Sales]]&gt;0),"Zero-Profit Order","OK")</f>
        <v>OK</v>
      </c>
      <c r="AC2106" s="9">
        <f>IFERROR(SalesData[[#This Row],[Profit]]/SalesData[[#This Row],[Sales]],0)</f>
        <v>-1.3333333333333333</v>
      </c>
      <c r="AE2106"/>
    </row>
    <row r="2107" spans="1:31" x14ac:dyDescent="0.25">
      <c r="A2107">
        <v>8237</v>
      </c>
      <c r="B2107" t="s">
        <v>3959</v>
      </c>
      <c r="C2107" s="2">
        <v>42228</v>
      </c>
      <c r="D2107" s="13">
        <v>42891</v>
      </c>
      <c r="E2107" s="8">
        <f>IF(SalesData[[#This Row],[Ship Date]]&lt;SalesData[[#This Row],[Order Date]], SalesData[[#This Row],[Ship Date]], SalesData[[#This Row],[Order Date]])</f>
        <v>42228</v>
      </c>
      <c r="F2107" s="8">
        <f>IF(SalesData[[#This Row],[Ship Date]]&lt;SalesData[[#This Row],[Order Date]], SalesData[[#This Row],[Order Date]], SalesData[[#This Row],[Ship Date]])</f>
        <v>42891</v>
      </c>
      <c r="G2107" s="11">
        <f>SalesData[[#This Row],[Shipdate fixed]] - SalesData[[#This Row],[Orderdate fixed]]</f>
        <v>663</v>
      </c>
      <c r="H2107" s="11">
        <f>YEAR(SalesData[[#This Row],[Orderdate fixed]])</f>
        <v>2015</v>
      </c>
      <c r="I2107" s="11" t="str">
        <f>"Q"&amp;ROUNDUP(MONTH(SalesData[[#This Row],[Orderdate fixed]])/3,0)</f>
        <v>Q3</v>
      </c>
      <c r="J2107" s="8" t="str">
        <f>TEXT(SalesData[[#This Row],[Orderdate fixed]],"mmm")</f>
        <v>Aug</v>
      </c>
      <c r="K2107" t="s">
        <v>38</v>
      </c>
      <c r="L2107" t="s">
        <v>1326</v>
      </c>
      <c r="M2107" s="14" t="s">
        <v>1327</v>
      </c>
      <c r="N2107" t="s">
        <v>25</v>
      </c>
      <c r="O2107" t="s">
        <v>26</v>
      </c>
      <c r="P2107" t="s">
        <v>587</v>
      </c>
      <c r="Q2107" t="s">
        <v>42</v>
      </c>
      <c r="R2107" s="5">
        <v>32216</v>
      </c>
      <c r="S2107" t="s">
        <v>29</v>
      </c>
      <c r="T2107" t="s">
        <v>582</v>
      </c>
      <c r="U2107" t="s">
        <v>31</v>
      </c>
      <c r="V2107" t="s">
        <v>35</v>
      </c>
      <c r="W2107" t="s">
        <v>583</v>
      </c>
      <c r="X2107" s="9">
        <v>2803.92</v>
      </c>
      <c r="Y2107">
        <v>5</v>
      </c>
      <c r="Z2107" s="12">
        <v>0.2</v>
      </c>
      <c r="AA2107" s="9">
        <v>0</v>
      </c>
      <c r="AB2107" t="str">
        <f>IF(AND(SalesData[[#This Row],[Profit]]=0,SalesData[[#This Row],[Sales]]&gt;0),"Zero-Profit Order","OK")</f>
        <v>Zero-Profit Order</v>
      </c>
      <c r="AC2107" s="9">
        <f>IFERROR(SalesData[[#This Row],[Profit]]/SalesData[[#This Row],[Sales]],0)</f>
        <v>0</v>
      </c>
      <c r="AE2107"/>
    </row>
    <row r="2108" spans="1:31" x14ac:dyDescent="0.25">
      <c r="A2108">
        <v>2036</v>
      </c>
      <c r="B2108" t="s">
        <v>1628</v>
      </c>
      <c r="C2108" s="2">
        <v>43734</v>
      </c>
      <c r="D2108" s="13">
        <v>43007</v>
      </c>
      <c r="E2108" s="8">
        <f>IF(SalesData[[#This Row],[Ship Date]]&lt;SalesData[[#This Row],[Order Date]], SalesData[[#This Row],[Ship Date]], SalesData[[#This Row],[Order Date]])</f>
        <v>43007</v>
      </c>
      <c r="F2108" s="8">
        <f>IF(SalesData[[#This Row],[Ship Date]]&lt;SalesData[[#This Row],[Order Date]], SalesData[[#This Row],[Order Date]], SalesData[[#This Row],[Ship Date]])</f>
        <v>43734</v>
      </c>
      <c r="G2108" s="11">
        <f>SalesData[[#This Row],[Shipdate fixed]] - SalesData[[#This Row],[Orderdate fixed]]</f>
        <v>727</v>
      </c>
      <c r="H2108" s="11">
        <f>YEAR(SalesData[[#This Row],[Orderdate fixed]])</f>
        <v>2017</v>
      </c>
      <c r="I2108" s="11" t="str">
        <f>"Q"&amp;ROUNDUP(MONTH(SalesData[[#This Row],[Orderdate fixed]])/3,0)</f>
        <v>Q3</v>
      </c>
      <c r="J2108" s="8" t="str">
        <f>TEXT(SalesData[[#This Row],[Orderdate fixed]],"mmm")</f>
        <v>Sep</v>
      </c>
      <c r="K2108" t="s">
        <v>38</v>
      </c>
      <c r="L2108" t="s">
        <v>1629</v>
      </c>
      <c r="M2108" s="14" t="s">
        <v>1630</v>
      </c>
      <c r="N2108" t="s">
        <v>25</v>
      </c>
      <c r="O2108" t="s">
        <v>26</v>
      </c>
      <c r="P2108" t="s">
        <v>875</v>
      </c>
      <c r="Q2108" t="s">
        <v>152</v>
      </c>
      <c r="R2108" s="5">
        <v>55901</v>
      </c>
      <c r="S2108" t="s">
        <v>84</v>
      </c>
      <c r="T2108" t="s">
        <v>103</v>
      </c>
      <c r="U2108" t="s">
        <v>31</v>
      </c>
      <c r="V2108" t="s">
        <v>35</v>
      </c>
      <c r="W2108" t="s">
        <v>104</v>
      </c>
      <c r="X2108" s="9">
        <v>269.97000000000003</v>
      </c>
      <c r="Y2108">
        <v>3</v>
      </c>
      <c r="Z2108" s="12">
        <v>0</v>
      </c>
      <c r="AA2108" s="9">
        <v>51.2943</v>
      </c>
      <c r="AB2108" t="str">
        <f>IF(AND(SalesData[[#This Row],[Profit]]=0,SalesData[[#This Row],[Sales]]&gt;0),"Zero-Profit Order","OK")</f>
        <v>OK</v>
      </c>
      <c r="AC2108" s="9">
        <f>IFERROR(SalesData[[#This Row],[Profit]]/SalesData[[#This Row],[Sales]],0)</f>
        <v>0.18999999999999997</v>
      </c>
      <c r="AE2108"/>
    </row>
    <row r="2109" spans="1:31" x14ac:dyDescent="0.25">
      <c r="A2109">
        <v>1792</v>
      </c>
      <c r="B2109" t="s">
        <v>1465</v>
      </c>
      <c r="C2109" s="2">
        <v>41652</v>
      </c>
      <c r="D2109" s="13">
        <v>41710</v>
      </c>
      <c r="E2109" s="8">
        <f>IF(SalesData[[#This Row],[Ship Date]]&lt;SalesData[[#This Row],[Order Date]], SalesData[[#This Row],[Ship Date]], SalesData[[#This Row],[Order Date]])</f>
        <v>41652</v>
      </c>
      <c r="F2109" s="8">
        <f>IF(SalesData[[#This Row],[Ship Date]]&lt;SalesData[[#This Row],[Order Date]], SalesData[[#This Row],[Order Date]], SalesData[[#This Row],[Ship Date]])</f>
        <v>41710</v>
      </c>
      <c r="G2109" s="11">
        <f>SalesData[[#This Row],[Shipdate fixed]] - SalesData[[#This Row],[Orderdate fixed]]</f>
        <v>58</v>
      </c>
      <c r="H2109" s="11">
        <f>YEAR(SalesData[[#This Row],[Orderdate fixed]])</f>
        <v>2014</v>
      </c>
      <c r="I2109" s="11" t="str">
        <f>"Q"&amp;ROUNDUP(MONTH(SalesData[[#This Row],[Orderdate fixed]])/3,0)</f>
        <v>Q1</v>
      </c>
      <c r="J2109" s="8" t="str">
        <f>TEXT(SalesData[[#This Row],[Orderdate fixed]],"mmm")</f>
        <v>Jan</v>
      </c>
      <c r="K2109" t="s">
        <v>78</v>
      </c>
      <c r="L2109" t="s">
        <v>672</v>
      </c>
      <c r="M2109" s="14" t="s">
        <v>673</v>
      </c>
      <c r="N2109" t="s">
        <v>25</v>
      </c>
      <c r="O2109" t="s">
        <v>26</v>
      </c>
      <c r="P2109" t="s">
        <v>1466</v>
      </c>
      <c r="Q2109" t="s">
        <v>222</v>
      </c>
      <c r="R2109" s="5">
        <v>53711</v>
      </c>
      <c r="S2109" t="s">
        <v>84</v>
      </c>
      <c r="T2109" t="s">
        <v>1467</v>
      </c>
      <c r="U2109" t="s">
        <v>31</v>
      </c>
      <c r="V2109" t="s">
        <v>35</v>
      </c>
      <c r="W2109" t="s">
        <v>1468</v>
      </c>
      <c r="X2109" s="9">
        <v>2807.84</v>
      </c>
      <c r="Y2109">
        <v>8</v>
      </c>
      <c r="Z2109" s="12">
        <v>0</v>
      </c>
      <c r="AA2109" s="9">
        <v>673.88160000000005</v>
      </c>
      <c r="AB2109" t="str">
        <f>IF(AND(SalesData[[#This Row],[Profit]]=0,SalesData[[#This Row],[Sales]]&gt;0),"Zero-Profit Order","OK")</f>
        <v>OK</v>
      </c>
      <c r="AC2109" s="9">
        <f>IFERROR(SalesData[[#This Row],[Profit]]/SalesData[[#This Row],[Sales]],0)</f>
        <v>0.24</v>
      </c>
      <c r="AE2109"/>
    </row>
    <row r="2110" spans="1:31" x14ac:dyDescent="0.25">
      <c r="A2110">
        <v>4474</v>
      </c>
      <c r="B2110" t="s">
        <v>2810</v>
      </c>
      <c r="C2110" s="2">
        <v>43759</v>
      </c>
      <c r="D2110" s="13">
        <v>43007</v>
      </c>
      <c r="E2110" s="8">
        <f>IF(SalesData[[#This Row],[Ship Date]]&lt;SalesData[[#This Row],[Order Date]], SalesData[[#This Row],[Ship Date]], SalesData[[#This Row],[Order Date]])</f>
        <v>43007</v>
      </c>
      <c r="F2110" s="8">
        <f>IF(SalesData[[#This Row],[Ship Date]]&lt;SalesData[[#This Row],[Order Date]], SalesData[[#This Row],[Order Date]], SalesData[[#This Row],[Ship Date]])</f>
        <v>43759</v>
      </c>
      <c r="G2110" s="11">
        <f>SalesData[[#This Row],[Shipdate fixed]] - SalesData[[#This Row],[Orderdate fixed]]</f>
        <v>752</v>
      </c>
      <c r="H2110" s="11">
        <f>YEAR(SalesData[[#This Row],[Orderdate fixed]])</f>
        <v>2017</v>
      </c>
      <c r="I2110" s="11" t="str">
        <f>"Q"&amp;ROUNDUP(MONTH(SalesData[[#This Row],[Orderdate fixed]])/3,0)</f>
        <v>Q3</v>
      </c>
      <c r="J2110" s="8" t="str">
        <f>TEXT(SalesData[[#This Row],[Orderdate fixed]],"mmm")</f>
        <v>Sep</v>
      </c>
      <c r="K2110" t="s">
        <v>407</v>
      </c>
      <c r="L2110" t="s">
        <v>212</v>
      </c>
      <c r="M2110" s="14" t="s">
        <v>213</v>
      </c>
      <c r="N2110" t="s">
        <v>90</v>
      </c>
      <c r="O2110" t="s">
        <v>26</v>
      </c>
      <c r="P2110" t="s">
        <v>2811</v>
      </c>
      <c r="Q2110" t="s">
        <v>215</v>
      </c>
      <c r="R2110" s="5">
        <v>44060</v>
      </c>
      <c r="S2110" t="s">
        <v>62</v>
      </c>
      <c r="T2110" t="s">
        <v>2812</v>
      </c>
      <c r="U2110" t="s">
        <v>31</v>
      </c>
      <c r="V2110" t="s">
        <v>44</v>
      </c>
      <c r="W2110" t="s">
        <v>2813</v>
      </c>
      <c r="X2110" s="9">
        <v>344.22</v>
      </c>
      <c r="Y2110">
        <v>2</v>
      </c>
      <c r="Z2110" s="12">
        <v>0.4</v>
      </c>
      <c r="AA2110" s="9">
        <v>-189.321</v>
      </c>
      <c r="AB2110" t="str">
        <f>IF(AND(SalesData[[#This Row],[Profit]]=0,SalesData[[#This Row],[Sales]]&gt;0),"Zero-Profit Order","OK")</f>
        <v>OK</v>
      </c>
      <c r="AC2110" s="9">
        <f>IFERROR(SalesData[[#This Row],[Profit]]/SalesData[[#This Row],[Sales]],0)</f>
        <v>-0.54999999999999993</v>
      </c>
      <c r="AE2110"/>
    </row>
    <row r="2111" spans="1:31" x14ac:dyDescent="0.25">
      <c r="A2111">
        <v>9325</v>
      </c>
      <c r="B2111" t="s">
        <v>4228</v>
      </c>
      <c r="C2111" s="2">
        <v>43710</v>
      </c>
      <c r="D2111" s="13">
        <v>43007</v>
      </c>
      <c r="E2111" s="8">
        <f>IF(SalesData[[#This Row],[Ship Date]]&lt;SalesData[[#This Row],[Order Date]], SalesData[[#This Row],[Ship Date]], SalesData[[#This Row],[Order Date]])</f>
        <v>43007</v>
      </c>
      <c r="F2111" s="8">
        <f>IF(SalesData[[#This Row],[Ship Date]]&lt;SalesData[[#This Row],[Order Date]], SalesData[[#This Row],[Order Date]], SalesData[[#This Row],[Ship Date]])</f>
        <v>43710</v>
      </c>
      <c r="G2111" s="11">
        <f>SalesData[[#This Row],[Shipdate fixed]] - SalesData[[#This Row],[Orderdate fixed]]</f>
        <v>703</v>
      </c>
      <c r="H2111" s="11">
        <f>YEAR(SalesData[[#This Row],[Orderdate fixed]])</f>
        <v>2017</v>
      </c>
      <c r="I2111" s="11" t="str">
        <f>"Q"&amp;ROUNDUP(MONTH(SalesData[[#This Row],[Orderdate fixed]])/3,0)</f>
        <v>Q3</v>
      </c>
      <c r="J2111" s="8" t="str">
        <f>TEXT(SalesData[[#This Row],[Orderdate fixed]],"mmm")</f>
        <v>Sep</v>
      </c>
      <c r="K2111" t="s">
        <v>38</v>
      </c>
      <c r="L2111" t="s">
        <v>1574</v>
      </c>
      <c r="M2111" s="14" t="s">
        <v>1575</v>
      </c>
      <c r="N2111" t="s">
        <v>25</v>
      </c>
      <c r="O2111" t="s">
        <v>26</v>
      </c>
      <c r="P2111" t="s">
        <v>49</v>
      </c>
      <c r="Q2111" t="s">
        <v>50</v>
      </c>
      <c r="R2111" s="5">
        <v>90036</v>
      </c>
      <c r="S2111" t="s">
        <v>51</v>
      </c>
      <c r="T2111" t="s">
        <v>1076</v>
      </c>
      <c r="U2111" t="s">
        <v>31</v>
      </c>
      <c r="V2111" t="s">
        <v>35</v>
      </c>
      <c r="W2111" t="s">
        <v>1077</v>
      </c>
      <c r="X2111" s="9">
        <v>594.81600000000003</v>
      </c>
      <c r="Y2111">
        <v>2</v>
      </c>
      <c r="Z2111" s="12">
        <v>0.2</v>
      </c>
      <c r="AA2111" s="9">
        <v>59.4816</v>
      </c>
      <c r="AB2111" t="str">
        <f>IF(AND(SalesData[[#This Row],[Profit]]=0,SalesData[[#This Row],[Sales]]&gt;0),"Zero-Profit Order","OK")</f>
        <v>OK</v>
      </c>
      <c r="AC2111" s="9">
        <f>IFERROR(SalesData[[#This Row],[Profit]]/SalesData[[#This Row],[Sales]],0)</f>
        <v>9.9999999999999992E-2</v>
      </c>
      <c r="AE2111"/>
    </row>
    <row r="2112" spans="1:31" x14ac:dyDescent="0.25">
      <c r="A2112">
        <v>8051</v>
      </c>
      <c r="B2112" t="s">
        <v>3902</v>
      </c>
      <c r="C2112" s="2">
        <v>43737</v>
      </c>
      <c r="D2112" s="13">
        <v>41912</v>
      </c>
      <c r="E2112" s="8">
        <f>IF(SalesData[[#This Row],[Ship Date]]&lt;SalesData[[#This Row],[Order Date]], SalesData[[#This Row],[Ship Date]], SalesData[[#This Row],[Order Date]])</f>
        <v>41912</v>
      </c>
      <c r="F2112" s="8">
        <f>IF(SalesData[[#This Row],[Ship Date]]&lt;SalesData[[#This Row],[Order Date]], SalesData[[#This Row],[Order Date]], SalesData[[#This Row],[Ship Date]])</f>
        <v>43737</v>
      </c>
      <c r="G2112" s="11">
        <f>SalesData[[#This Row],[Shipdate fixed]] - SalesData[[#This Row],[Orderdate fixed]]</f>
        <v>1825</v>
      </c>
      <c r="H2112" s="11">
        <f>YEAR(SalesData[[#This Row],[Orderdate fixed]])</f>
        <v>2014</v>
      </c>
      <c r="I2112" s="11" t="str">
        <f>"Q"&amp;ROUNDUP(MONTH(SalesData[[#This Row],[Orderdate fixed]])/3,0)</f>
        <v>Q3</v>
      </c>
      <c r="J2112" s="8" t="str">
        <f>TEXT(SalesData[[#This Row],[Orderdate fixed]],"mmm")</f>
        <v>Sep</v>
      </c>
      <c r="K2112" t="s">
        <v>38</v>
      </c>
      <c r="L2112" t="s">
        <v>3903</v>
      </c>
      <c r="M2112" s="14" t="s">
        <v>3904</v>
      </c>
      <c r="N2112" t="s">
        <v>81</v>
      </c>
      <c r="O2112" t="s">
        <v>26</v>
      </c>
      <c r="P2112" t="s">
        <v>60</v>
      </c>
      <c r="Q2112" t="s">
        <v>61</v>
      </c>
      <c r="R2112" s="5">
        <v>19140</v>
      </c>
      <c r="S2112" t="s">
        <v>62</v>
      </c>
      <c r="T2112" t="s">
        <v>924</v>
      </c>
      <c r="U2112" t="s">
        <v>31</v>
      </c>
      <c r="V2112" t="s">
        <v>53</v>
      </c>
      <c r="W2112" t="s">
        <v>925</v>
      </c>
      <c r="X2112" s="9">
        <v>21.184000000000001</v>
      </c>
      <c r="Y2112">
        <v>1</v>
      </c>
      <c r="Z2112" s="12">
        <v>0.2</v>
      </c>
      <c r="AA2112" s="9">
        <v>4.7664</v>
      </c>
      <c r="AB2112" t="str">
        <f>IF(AND(SalesData[[#This Row],[Profit]]=0,SalesData[[#This Row],[Sales]]&gt;0),"Zero-Profit Order","OK")</f>
        <v>OK</v>
      </c>
      <c r="AC2112" s="9">
        <f>IFERROR(SalesData[[#This Row],[Profit]]/SalesData[[#This Row],[Sales]],0)</f>
        <v>0.22499999999999998</v>
      </c>
      <c r="AE2112"/>
    </row>
    <row r="2113" spans="1:31" x14ac:dyDescent="0.25">
      <c r="A2113">
        <v>2826</v>
      </c>
      <c r="B2113" t="s">
        <v>2099</v>
      </c>
      <c r="C2113" s="2">
        <v>43723</v>
      </c>
      <c r="D2113" s="13">
        <v>41912</v>
      </c>
      <c r="E2113" s="8">
        <f>IF(SalesData[[#This Row],[Ship Date]]&lt;SalesData[[#This Row],[Order Date]], SalesData[[#This Row],[Ship Date]], SalesData[[#This Row],[Order Date]])</f>
        <v>41912</v>
      </c>
      <c r="F2113" s="8">
        <f>IF(SalesData[[#This Row],[Ship Date]]&lt;SalesData[[#This Row],[Order Date]], SalesData[[#This Row],[Order Date]], SalesData[[#This Row],[Ship Date]])</f>
        <v>43723</v>
      </c>
      <c r="G2113" s="11">
        <f>SalesData[[#This Row],[Shipdate fixed]] - SalesData[[#This Row],[Orderdate fixed]]</f>
        <v>1811</v>
      </c>
      <c r="H2113" s="11">
        <f>YEAR(SalesData[[#This Row],[Orderdate fixed]])</f>
        <v>2014</v>
      </c>
      <c r="I2113" s="11" t="str">
        <f>"Q"&amp;ROUNDUP(MONTH(SalesData[[#This Row],[Orderdate fixed]])/3,0)</f>
        <v>Q3</v>
      </c>
      <c r="J2113" s="8" t="str">
        <f>TEXT(SalesData[[#This Row],[Orderdate fixed]],"mmm")</f>
        <v>Sep</v>
      </c>
      <c r="K2113" t="s">
        <v>38</v>
      </c>
      <c r="L2113" t="s">
        <v>521</v>
      </c>
      <c r="M2113" s="14" t="s">
        <v>522</v>
      </c>
      <c r="N2113" t="s">
        <v>90</v>
      </c>
      <c r="O2113" t="s">
        <v>26</v>
      </c>
      <c r="P2113" t="s">
        <v>91</v>
      </c>
      <c r="Q2113" t="s">
        <v>83</v>
      </c>
      <c r="R2113" s="5">
        <v>77041</v>
      </c>
      <c r="S2113" t="s">
        <v>84</v>
      </c>
      <c r="T2113" t="s">
        <v>717</v>
      </c>
      <c r="U2113" t="s">
        <v>31</v>
      </c>
      <c r="V2113" t="s">
        <v>32</v>
      </c>
      <c r="W2113" t="s">
        <v>718</v>
      </c>
      <c r="X2113" s="9">
        <v>300.53280000000001</v>
      </c>
      <c r="Y2113">
        <v>2</v>
      </c>
      <c r="Z2113" s="12">
        <v>0.32</v>
      </c>
      <c r="AA2113" s="9">
        <v>-97.231200000000001</v>
      </c>
      <c r="AB2113" t="str">
        <f>IF(AND(SalesData[[#This Row],[Profit]]=0,SalesData[[#This Row],[Sales]]&gt;0),"Zero-Profit Order","OK")</f>
        <v>OK</v>
      </c>
      <c r="AC2113" s="9">
        <f>IFERROR(SalesData[[#This Row],[Profit]]/SalesData[[#This Row],[Sales]],0)</f>
        <v>-0.3235294117647059</v>
      </c>
      <c r="AE2113"/>
    </row>
    <row r="2114" spans="1:31" x14ac:dyDescent="0.25">
      <c r="A2114">
        <v>7837</v>
      </c>
      <c r="B2114" t="s">
        <v>3837</v>
      </c>
      <c r="C2114" s="2">
        <v>43726</v>
      </c>
      <c r="D2114" s="13">
        <v>42277</v>
      </c>
      <c r="E2114" s="8">
        <f>IF(SalesData[[#This Row],[Ship Date]]&lt;SalesData[[#This Row],[Order Date]], SalesData[[#This Row],[Ship Date]], SalesData[[#This Row],[Order Date]])</f>
        <v>42277</v>
      </c>
      <c r="F2114" s="8">
        <f>IF(SalesData[[#This Row],[Ship Date]]&lt;SalesData[[#This Row],[Order Date]], SalesData[[#This Row],[Order Date]], SalesData[[#This Row],[Ship Date]])</f>
        <v>43726</v>
      </c>
      <c r="G2114" s="11">
        <f>SalesData[[#This Row],[Shipdate fixed]] - SalesData[[#This Row],[Orderdate fixed]]</f>
        <v>1449</v>
      </c>
      <c r="H2114" s="11">
        <f>YEAR(SalesData[[#This Row],[Orderdate fixed]])</f>
        <v>2015</v>
      </c>
      <c r="I2114" s="11" t="str">
        <f>"Q"&amp;ROUNDUP(MONTH(SalesData[[#This Row],[Orderdate fixed]])/3,0)</f>
        <v>Q3</v>
      </c>
      <c r="J2114" s="8" t="str">
        <f>TEXT(SalesData[[#This Row],[Orderdate fixed]],"mmm")</f>
        <v>Sep</v>
      </c>
      <c r="K2114" t="s">
        <v>38</v>
      </c>
      <c r="L2114" t="s">
        <v>2005</v>
      </c>
      <c r="M2114" s="14" t="s">
        <v>2006</v>
      </c>
      <c r="N2114" t="s">
        <v>81</v>
      </c>
      <c r="O2114" t="s">
        <v>26</v>
      </c>
      <c r="P2114" t="s">
        <v>176</v>
      </c>
      <c r="Q2114" t="s">
        <v>177</v>
      </c>
      <c r="R2114" s="5">
        <v>98103</v>
      </c>
      <c r="S2114" t="s">
        <v>51</v>
      </c>
      <c r="T2114" t="s">
        <v>1260</v>
      </c>
      <c r="U2114" t="s">
        <v>31</v>
      </c>
      <c r="V2114" t="s">
        <v>35</v>
      </c>
      <c r="W2114" t="s">
        <v>1261</v>
      </c>
      <c r="X2114" s="9">
        <v>307.13600000000002</v>
      </c>
      <c r="Y2114">
        <v>4</v>
      </c>
      <c r="Z2114" s="12">
        <v>0.2</v>
      </c>
      <c r="AA2114" s="9">
        <v>-11.5176</v>
      </c>
      <c r="AB2114" t="str">
        <f>IF(AND(SalesData[[#This Row],[Profit]]=0,SalesData[[#This Row],[Sales]]&gt;0),"Zero-Profit Order","OK")</f>
        <v>OK</v>
      </c>
      <c r="AC2114" s="9">
        <f>IFERROR(SalesData[[#This Row],[Profit]]/SalesData[[#This Row],[Sales]],0)</f>
        <v>-3.7499999999999999E-2</v>
      </c>
      <c r="AE2114"/>
    </row>
    <row r="2115" spans="1:31" x14ac:dyDescent="0.25">
      <c r="A2115">
        <v>1628</v>
      </c>
      <c r="B2115" t="s">
        <v>1383</v>
      </c>
      <c r="C2115" s="2">
        <v>43713</v>
      </c>
      <c r="D2115" s="13">
        <v>42277</v>
      </c>
      <c r="E2115" s="8">
        <f>IF(SalesData[[#This Row],[Ship Date]]&lt;SalesData[[#This Row],[Order Date]], SalesData[[#This Row],[Ship Date]], SalesData[[#This Row],[Order Date]])</f>
        <v>42277</v>
      </c>
      <c r="F2115" s="8">
        <f>IF(SalesData[[#This Row],[Ship Date]]&lt;SalesData[[#This Row],[Order Date]], SalesData[[#This Row],[Order Date]], SalesData[[#This Row],[Ship Date]])</f>
        <v>43713</v>
      </c>
      <c r="G2115" s="11">
        <f>SalesData[[#This Row],[Shipdate fixed]] - SalesData[[#This Row],[Orderdate fixed]]</f>
        <v>1436</v>
      </c>
      <c r="H2115" s="11">
        <f>YEAR(SalesData[[#This Row],[Orderdate fixed]])</f>
        <v>2015</v>
      </c>
      <c r="I2115" s="11" t="str">
        <f>"Q"&amp;ROUNDUP(MONTH(SalesData[[#This Row],[Orderdate fixed]])/3,0)</f>
        <v>Q3</v>
      </c>
      <c r="J2115" s="8" t="str">
        <f>TEXT(SalesData[[#This Row],[Orderdate fixed]],"mmm")</f>
        <v>Sep</v>
      </c>
      <c r="K2115" t="s">
        <v>38</v>
      </c>
      <c r="L2115" t="s">
        <v>1384</v>
      </c>
      <c r="M2115" s="14" t="s">
        <v>1385</v>
      </c>
      <c r="N2115" t="s">
        <v>25</v>
      </c>
      <c r="O2115" t="s">
        <v>26</v>
      </c>
      <c r="P2115" t="s">
        <v>1386</v>
      </c>
      <c r="Q2115" t="s">
        <v>1387</v>
      </c>
      <c r="R2115" s="5">
        <v>70506</v>
      </c>
      <c r="S2115" t="s">
        <v>29</v>
      </c>
      <c r="T2115" t="s">
        <v>1071</v>
      </c>
      <c r="U2115" t="s">
        <v>31</v>
      </c>
      <c r="V2115" t="s">
        <v>35</v>
      </c>
      <c r="W2115" t="s">
        <v>1072</v>
      </c>
      <c r="X2115" s="9">
        <v>517.5</v>
      </c>
      <c r="Y2115">
        <v>6</v>
      </c>
      <c r="Z2115" s="12">
        <v>0</v>
      </c>
      <c r="AA2115" s="9">
        <v>155.25</v>
      </c>
      <c r="AB2115" t="str">
        <f>IF(AND(SalesData[[#This Row],[Profit]]=0,SalesData[[#This Row],[Sales]]&gt;0),"Zero-Profit Order","OK")</f>
        <v>OK</v>
      </c>
      <c r="AC2115" s="9">
        <f>IFERROR(SalesData[[#This Row],[Profit]]/SalesData[[#This Row],[Sales]],0)</f>
        <v>0.3</v>
      </c>
      <c r="AE2115"/>
    </row>
    <row r="2116" spans="1:31" x14ac:dyDescent="0.25">
      <c r="A2116">
        <v>25</v>
      </c>
      <c r="B2116" t="s">
        <v>65</v>
      </c>
      <c r="C2116" s="2">
        <v>43725</v>
      </c>
      <c r="D2116" s="13">
        <v>42277</v>
      </c>
      <c r="E2116" s="8">
        <f>IF(SalesData[[#This Row],[Ship Date]]&lt;SalesData[[#This Row],[Order Date]], SalesData[[#This Row],[Ship Date]], SalesData[[#This Row],[Order Date]])</f>
        <v>42277</v>
      </c>
      <c r="F2116" s="8">
        <f>IF(SalesData[[#This Row],[Ship Date]]&lt;SalesData[[#This Row],[Order Date]], SalesData[[#This Row],[Order Date]], SalesData[[#This Row],[Ship Date]])</f>
        <v>43725</v>
      </c>
      <c r="G2116" s="11">
        <f>SalesData[[#This Row],[Shipdate fixed]] - SalesData[[#This Row],[Orderdate fixed]]</f>
        <v>1448</v>
      </c>
      <c r="H2116" s="11">
        <f>YEAR(SalesData[[#This Row],[Orderdate fixed]])</f>
        <v>2015</v>
      </c>
      <c r="I2116" s="11" t="str">
        <f>"Q"&amp;ROUNDUP(MONTH(SalesData[[#This Row],[Orderdate fixed]])/3,0)</f>
        <v>Q3</v>
      </c>
      <c r="J2116" s="8" t="str">
        <f>TEXT(SalesData[[#This Row],[Orderdate fixed]],"mmm")</f>
        <v>Sep</v>
      </c>
      <c r="K2116" t="s">
        <v>38</v>
      </c>
      <c r="L2116" t="s">
        <v>66</v>
      </c>
      <c r="M2116" s="14" t="s">
        <v>67</v>
      </c>
      <c r="N2116" t="s">
        <v>25</v>
      </c>
      <c r="O2116" t="s">
        <v>26</v>
      </c>
      <c r="P2116" t="s">
        <v>68</v>
      </c>
      <c r="Q2116" t="s">
        <v>69</v>
      </c>
      <c r="R2116" s="5">
        <v>84057</v>
      </c>
      <c r="S2116" t="s">
        <v>51</v>
      </c>
      <c r="T2116" t="s">
        <v>43</v>
      </c>
      <c r="U2116" t="s">
        <v>31</v>
      </c>
      <c r="V2116" t="s">
        <v>44</v>
      </c>
      <c r="W2116" t="s">
        <v>45</v>
      </c>
      <c r="X2116" s="9">
        <v>1044.6300000000001</v>
      </c>
      <c r="Y2116">
        <v>3</v>
      </c>
      <c r="Z2116" s="12">
        <v>0</v>
      </c>
      <c r="AA2116" s="9">
        <v>240.26490000000001</v>
      </c>
      <c r="AB2116" t="str">
        <f>IF(AND(SalesData[[#This Row],[Profit]]=0,SalesData[[#This Row],[Sales]]&gt;0),"Zero-Profit Order","OK")</f>
        <v>OK</v>
      </c>
      <c r="AC2116" s="9">
        <f>IFERROR(SalesData[[#This Row],[Profit]]/SalesData[[#This Row],[Sales]],0)</f>
        <v>0.22999999999999998</v>
      </c>
      <c r="AE2116"/>
    </row>
    <row r="2117" spans="1:31" x14ac:dyDescent="0.25">
      <c r="A2117">
        <v>5623</v>
      </c>
      <c r="B2117" t="s">
        <v>3191</v>
      </c>
      <c r="C2117" s="2">
        <v>43731</v>
      </c>
      <c r="D2117" s="13">
        <v>42643</v>
      </c>
      <c r="E2117" s="8">
        <f>IF(SalesData[[#This Row],[Ship Date]]&lt;SalesData[[#This Row],[Order Date]], SalesData[[#This Row],[Ship Date]], SalesData[[#This Row],[Order Date]])</f>
        <v>42643</v>
      </c>
      <c r="F2117" s="8">
        <f>IF(SalesData[[#This Row],[Ship Date]]&lt;SalesData[[#This Row],[Order Date]], SalesData[[#This Row],[Order Date]], SalesData[[#This Row],[Ship Date]])</f>
        <v>43731</v>
      </c>
      <c r="G2117" s="11">
        <f>SalesData[[#This Row],[Shipdate fixed]] - SalesData[[#This Row],[Orderdate fixed]]</f>
        <v>1088</v>
      </c>
      <c r="H2117" s="11">
        <f>YEAR(SalesData[[#This Row],[Orderdate fixed]])</f>
        <v>2016</v>
      </c>
      <c r="I2117" s="11" t="str">
        <f>"Q"&amp;ROUNDUP(MONTH(SalesData[[#This Row],[Orderdate fixed]])/3,0)</f>
        <v>Q3</v>
      </c>
      <c r="J2117" s="8" t="str">
        <f>TEXT(SalesData[[#This Row],[Orderdate fixed]],"mmm")</f>
        <v>Sep</v>
      </c>
      <c r="K2117" t="s">
        <v>38</v>
      </c>
      <c r="L2117" t="s">
        <v>3192</v>
      </c>
      <c r="M2117" s="14" t="s">
        <v>3193</v>
      </c>
      <c r="N2117" t="s">
        <v>81</v>
      </c>
      <c r="O2117" t="s">
        <v>26</v>
      </c>
      <c r="P2117" t="s">
        <v>3194</v>
      </c>
      <c r="Q2117" t="s">
        <v>222</v>
      </c>
      <c r="R2117" s="5">
        <v>54601</v>
      </c>
      <c r="S2117" t="s">
        <v>84</v>
      </c>
      <c r="T2117" t="s">
        <v>2213</v>
      </c>
      <c r="U2117" t="s">
        <v>31</v>
      </c>
      <c r="V2117" t="s">
        <v>53</v>
      </c>
      <c r="W2117" t="s">
        <v>2214</v>
      </c>
      <c r="X2117" s="9">
        <v>68.64</v>
      </c>
      <c r="Y2117">
        <v>11</v>
      </c>
      <c r="Z2117" s="12">
        <v>0</v>
      </c>
      <c r="AA2117" s="9">
        <v>17.16</v>
      </c>
      <c r="AB2117" t="str">
        <f>IF(AND(SalesData[[#This Row],[Profit]]=0,SalesData[[#This Row],[Sales]]&gt;0),"Zero-Profit Order","OK")</f>
        <v>OK</v>
      </c>
      <c r="AC2117" s="9">
        <f>IFERROR(SalesData[[#This Row],[Profit]]/SalesData[[#This Row],[Sales]],0)</f>
        <v>0.25</v>
      </c>
      <c r="AE2117"/>
    </row>
    <row r="2118" spans="1:31" x14ac:dyDescent="0.25">
      <c r="A2118">
        <v>5622</v>
      </c>
      <c r="B2118" t="s">
        <v>3191</v>
      </c>
      <c r="C2118" s="2">
        <v>43730</v>
      </c>
      <c r="D2118" s="13">
        <v>42643</v>
      </c>
      <c r="E2118" s="8">
        <f>IF(SalesData[[#This Row],[Ship Date]]&lt;SalesData[[#This Row],[Order Date]], SalesData[[#This Row],[Ship Date]], SalesData[[#This Row],[Order Date]])</f>
        <v>42643</v>
      </c>
      <c r="F2118" s="8">
        <f>IF(SalesData[[#This Row],[Ship Date]]&lt;SalesData[[#This Row],[Order Date]], SalesData[[#This Row],[Order Date]], SalesData[[#This Row],[Ship Date]])</f>
        <v>43730</v>
      </c>
      <c r="G2118" s="11">
        <f>SalesData[[#This Row],[Shipdate fixed]] - SalesData[[#This Row],[Orderdate fixed]]</f>
        <v>1087</v>
      </c>
      <c r="H2118" s="11">
        <f>YEAR(SalesData[[#This Row],[Orderdate fixed]])</f>
        <v>2016</v>
      </c>
      <c r="I2118" s="11" t="str">
        <f>"Q"&amp;ROUNDUP(MONTH(SalesData[[#This Row],[Orderdate fixed]])/3,0)</f>
        <v>Q3</v>
      </c>
      <c r="J2118" s="8" t="str">
        <f>TEXT(SalesData[[#This Row],[Orderdate fixed]],"mmm")</f>
        <v>Sep</v>
      </c>
      <c r="K2118" t="s">
        <v>38</v>
      </c>
      <c r="L2118" t="s">
        <v>3192</v>
      </c>
      <c r="M2118" s="14" t="s">
        <v>3193</v>
      </c>
      <c r="N2118" t="s">
        <v>81</v>
      </c>
      <c r="O2118" t="s">
        <v>26</v>
      </c>
      <c r="P2118" t="s">
        <v>3194</v>
      </c>
      <c r="Q2118" t="s">
        <v>222</v>
      </c>
      <c r="R2118" s="5">
        <v>54601</v>
      </c>
      <c r="S2118" t="s">
        <v>84</v>
      </c>
      <c r="T2118" t="s">
        <v>94</v>
      </c>
      <c r="U2118" t="s">
        <v>31</v>
      </c>
      <c r="V2118" t="s">
        <v>35</v>
      </c>
      <c r="W2118" t="s">
        <v>95</v>
      </c>
      <c r="X2118" s="9">
        <v>201.96</v>
      </c>
      <c r="Y2118">
        <v>2</v>
      </c>
      <c r="Z2118" s="12">
        <v>0</v>
      </c>
      <c r="AA2118" s="9">
        <v>50.49</v>
      </c>
      <c r="AB2118" t="str">
        <f>IF(AND(SalesData[[#This Row],[Profit]]=0,SalesData[[#This Row],[Sales]]&gt;0),"Zero-Profit Order","OK")</f>
        <v>OK</v>
      </c>
      <c r="AC2118" s="9">
        <f>IFERROR(SalesData[[#This Row],[Profit]]/SalesData[[#This Row],[Sales]],0)</f>
        <v>0.25</v>
      </c>
      <c r="AE2118"/>
    </row>
    <row r="2119" spans="1:31" x14ac:dyDescent="0.25">
      <c r="A2119">
        <v>1410</v>
      </c>
      <c r="B2119" t="s">
        <v>1242</v>
      </c>
      <c r="C2119" s="2">
        <v>43729</v>
      </c>
      <c r="D2119" s="13">
        <v>42643</v>
      </c>
      <c r="E2119" s="8">
        <f>IF(SalesData[[#This Row],[Ship Date]]&lt;SalesData[[#This Row],[Order Date]], SalesData[[#This Row],[Ship Date]], SalesData[[#This Row],[Order Date]])</f>
        <v>42643</v>
      </c>
      <c r="F2119" s="8">
        <f>IF(SalesData[[#This Row],[Ship Date]]&lt;SalesData[[#This Row],[Order Date]], SalesData[[#This Row],[Order Date]], SalesData[[#This Row],[Ship Date]])</f>
        <v>43729</v>
      </c>
      <c r="G2119" s="11">
        <f>SalesData[[#This Row],[Shipdate fixed]] - SalesData[[#This Row],[Orderdate fixed]]</f>
        <v>1086</v>
      </c>
      <c r="H2119" s="11">
        <f>YEAR(SalesData[[#This Row],[Orderdate fixed]])</f>
        <v>2016</v>
      </c>
      <c r="I2119" s="11" t="str">
        <f>"Q"&amp;ROUNDUP(MONTH(SalesData[[#This Row],[Orderdate fixed]])/3,0)</f>
        <v>Q3</v>
      </c>
      <c r="J2119" s="8" t="str">
        <f>TEXT(SalesData[[#This Row],[Orderdate fixed]],"mmm")</f>
        <v>Sep</v>
      </c>
      <c r="K2119" t="s">
        <v>38</v>
      </c>
      <c r="L2119" t="s">
        <v>1243</v>
      </c>
      <c r="M2119" s="14" t="s">
        <v>1244</v>
      </c>
      <c r="N2119" t="s">
        <v>25</v>
      </c>
      <c r="O2119" t="s">
        <v>26</v>
      </c>
      <c r="P2119" t="s">
        <v>500</v>
      </c>
      <c r="Q2119" t="s">
        <v>501</v>
      </c>
      <c r="R2119" s="5">
        <v>85023</v>
      </c>
      <c r="S2119" t="s">
        <v>51</v>
      </c>
      <c r="T2119" t="s">
        <v>896</v>
      </c>
      <c r="U2119" t="s">
        <v>31</v>
      </c>
      <c r="V2119" t="s">
        <v>44</v>
      </c>
      <c r="W2119" t="s">
        <v>897</v>
      </c>
      <c r="X2119" s="9">
        <v>393.16500000000002</v>
      </c>
      <c r="Y2119">
        <v>3</v>
      </c>
      <c r="Z2119" s="12">
        <v>0.5</v>
      </c>
      <c r="AA2119" s="9">
        <v>-204.44579999999999</v>
      </c>
      <c r="AB2119" t="str">
        <f>IF(AND(SalesData[[#This Row],[Profit]]=0,SalesData[[#This Row],[Sales]]&gt;0),"Zero-Profit Order","OK")</f>
        <v>OK</v>
      </c>
      <c r="AC2119" s="9">
        <f>IFERROR(SalesData[[#This Row],[Profit]]/SalesData[[#This Row],[Sales]],0)</f>
        <v>-0.51999999999999991</v>
      </c>
      <c r="AE2119"/>
    </row>
    <row r="2120" spans="1:31" x14ac:dyDescent="0.25">
      <c r="A2120">
        <v>9088</v>
      </c>
      <c r="B2120" t="s">
        <v>4171</v>
      </c>
      <c r="C2120" s="2">
        <v>43740</v>
      </c>
      <c r="D2120" s="13">
        <v>42643</v>
      </c>
      <c r="E2120" s="8">
        <f>IF(SalesData[[#This Row],[Ship Date]]&lt;SalesData[[#This Row],[Order Date]], SalesData[[#This Row],[Ship Date]], SalesData[[#This Row],[Order Date]])</f>
        <v>42643</v>
      </c>
      <c r="F2120" s="8">
        <f>IF(SalesData[[#This Row],[Ship Date]]&lt;SalesData[[#This Row],[Order Date]], SalesData[[#This Row],[Order Date]], SalesData[[#This Row],[Ship Date]])</f>
        <v>43740</v>
      </c>
      <c r="G2120" s="11">
        <f>SalesData[[#This Row],[Shipdate fixed]] - SalesData[[#This Row],[Orderdate fixed]]</f>
        <v>1097</v>
      </c>
      <c r="H2120" s="11">
        <f>YEAR(SalesData[[#This Row],[Orderdate fixed]])</f>
        <v>2016</v>
      </c>
      <c r="I2120" s="11" t="str">
        <f>"Q"&amp;ROUNDUP(MONTH(SalesData[[#This Row],[Orderdate fixed]])/3,0)</f>
        <v>Q3</v>
      </c>
      <c r="J2120" s="8" t="str">
        <f>TEXT(SalesData[[#This Row],[Orderdate fixed]],"mmm")</f>
        <v>Sep</v>
      </c>
      <c r="K2120" t="s">
        <v>38</v>
      </c>
      <c r="L2120" t="s">
        <v>4172</v>
      </c>
      <c r="M2120" s="14" t="s">
        <v>4173</v>
      </c>
      <c r="N2120" t="s">
        <v>81</v>
      </c>
      <c r="O2120" t="s">
        <v>26</v>
      </c>
      <c r="P2120" t="s">
        <v>91</v>
      </c>
      <c r="Q2120" t="s">
        <v>83</v>
      </c>
      <c r="R2120" s="5">
        <v>77041</v>
      </c>
      <c r="S2120" t="s">
        <v>84</v>
      </c>
      <c r="T2120" t="s">
        <v>129</v>
      </c>
      <c r="U2120" t="s">
        <v>31</v>
      </c>
      <c r="V2120" t="s">
        <v>35</v>
      </c>
      <c r="W2120" t="s">
        <v>130</v>
      </c>
      <c r="X2120" s="9">
        <v>454.96499999999997</v>
      </c>
      <c r="Y2120">
        <v>5</v>
      </c>
      <c r="Z2120" s="12">
        <v>0.3</v>
      </c>
      <c r="AA2120" s="9">
        <v>-136.48949999999999</v>
      </c>
      <c r="AB2120" t="str">
        <f>IF(AND(SalesData[[#This Row],[Profit]]=0,SalesData[[#This Row],[Sales]]&gt;0),"Zero-Profit Order","OK")</f>
        <v>OK</v>
      </c>
      <c r="AC2120" s="9">
        <f>IFERROR(SalesData[[#This Row],[Profit]]/SalesData[[#This Row],[Sales]],0)</f>
        <v>-0.3</v>
      </c>
      <c r="AE2120"/>
    </row>
    <row r="2121" spans="1:31" x14ac:dyDescent="0.25">
      <c r="A2121">
        <v>9742</v>
      </c>
      <c r="B2121" t="s">
        <v>4327</v>
      </c>
      <c r="C2121" s="2">
        <v>41927</v>
      </c>
      <c r="D2121" s="13">
        <v>42349</v>
      </c>
      <c r="E2121" s="8">
        <f>IF(SalesData[[#This Row],[Ship Date]]&lt;SalesData[[#This Row],[Order Date]], SalesData[[#This Row],[Ship Date]], SalesData[[#This Row],[Order Date]])</f>
        <v>41927</v>
      </c>
      <c r="F2121" s="8">
        <f>IF(SalesData[[#This Row],[Ship Date]]&lt;SalesData[[#This Row],[Order Date]], SalesData[[#This Row],[Order Date]], SalesData[[#This Row],[Ship Date]])</f>
        <v>42349</v>
      </c>
      <c r="G2121" s="11">
        <f>SalesData[[#This Row],[Shipdate fixed]] - SalesData[[#This Row],[Orderdate fixed]]</f>
        <v>422</v>
      </c>
      <c r="H2121" s="11">
        <f>YEAR(SalesData[[#This Row],[Orderdate fixed]])</f>
        <v>2014</v>
      </c>
      <c r="I2121" s="11" t="str">
        <f>"Q"&amp;ROUNDUP(MONTH(SalesData[[#This Row],[Orderdate fixed]])/3,0)</f>
        <v>Q4</v>
      </c>
      <c r="J2121" s="8" t="str">
        <f>TEXT(SalesData[[#This Row],[Orderdate fixed]],"mmm")</f>
        <v>Oct</v>
      </c>
      <c r="K2121" t="s">
        <v>38</v>
      </c>
      <c r="L2121" t="s">
        <v>4328</v>
      </c>
      <c r="M2121" s="14" t="s">
        <v>4329</v>
      </c>
      <c r="N2121" t="s">
        <v>81</v>
      </c>
      <c r="O2121" t="s">
        <v>26</v>
      </c>
      <c r="P2121" t="s">
        <v>3012</v>
      </c>
      <c r="Q2121" t="s">
        <v>3087</v>
      </c>
      <c r="R2121" s="5">
        <v>5408</v>
      </c>
      <c r="S2121" t="s">
        <v>62</v>
      </c>
      <c r="T2121" t="s">
        <v>73</v>
      </c>
      <c r="U2121" t="s">
        <v>31</v>
      </c>
      <c r="V2121" t="s">
        <v>32</v>
      </c>
      <c r="W2121" t="s">
        <v>74</v>
      </c>
      <c r="X2121" s="9">
        <v>4404.8999999999996</v>
      </c>
      <c r="Y2121">
        <v>5</v>
      </c>
      <c r="Z2121" s="12">
        <v>0</v>
      </c>
      <c r="AA2121" s="9">
        <v>1013.127</v>
      </c>
      <c r="AB2121" t="str">
        <f>IF(AND(SalesData[[#This Row],[Profit]]=0,SalesData[[#This Row],[Sales]]&gt;0),"Zero-Profit Order","OK")</f>
        <v>OK</v>
      </c>
      <c r="AC2121" s="9">
        <f>IFERROR(SalesData[[#This Row],[Profit]]/SalesData[[#This Row],[Sales]],0)</f>
        <v>0.23</v>
      </c>
      <c r="AE2121"/>
    </row>
    <row r="2122" spans="1:31" x14ac:dyDescent="0.25">
      <c r="A2122">
        <v>4564</v>
      </c>
      <c r="B2122" t="s">
        <v>2860</v>
      </c>
      <c r="C2122" s="2">
        <v>43742</v>
      </c>
      <c r="D2122" s="13">
        <v>43008</v>
      </c>
      <c r="E2122" s="8">
        <f>IF(SalesData[[#This Row],[Ship Date]]&lt;SalesData[[#This Row],[Order Date]], SalesData[[#This Row],[Ship Date]], SalesData[[#This Row],[Order Date]])</f>
        <v>43008</v>
      </c>
      <c r="F2122" s="8">
        <f>IF(SalesData[[#This Row],[Ship Date]]&lt;SalesData[[#This Row],[Order Date]], SalesData[[#This Row],[Order Date]], SalesData[[#This Row],[Ship Date]])</f>
        <v>43742</v>
      </c>
      <c r="G2122" s="11">
        <f>SalesData[[#This Row],[Shipdate fixed]] - SalesData[[#This Row],[Orderdate fixed]]</f>
        <v>734</v>
      </c>
      <c r="H2122" s="11">
        <f>YEAR(SalesData[[#This Row],[Orderdate fixed]])</f>
        <v>2017</v>
      </c>
      <c r="I2122" s="11" t="str">
        <f>"Q"&amp;ROUNDUP(MONTH(SalesData[[#This Row],[Orderdate fixed]])/3,0)</f>
        <v>Q3</v>
      </c>
      <c r="J2122" s="8" t="str">
        <f>TEXT(SalesData[[#This Row],[Orderdate fixed]],"mmm")</f>
        <v>Sep</v>
      </c>
      <c r="K2122" t="s">
        <v>38</v>
      </c>
      <c r="L2122" t="s">
        <v>1763</v>
      </c>
      <c r="M2122" s="14" t="s">
        <v>1764</v>
      </c>
      <c r="N2122" t="s">
        <v>90</v>
      </c>
      <c r="O2122" t="s">
        <v>26</v>
      </c>
      <c r="P2122" t="s">
        <v>2689</v>
      </c>
      <c r="Q2122" t="s">
        <v>42</v>
      </c>
      <c r="R2122" s="5">
        <v>33023</v>
      </c>
      <c r="S2122" t="s">
        <v>29</v>
      </c>
      <c r="T2122" t="s">
        <v>2559</v>
      </c>
      <c r="U2122" t="s">
        <v>31</v>
      </c>
      <c r="V2122" t="s">
        <v>35</v>
      </c>
      <c r="W2122" t="s">
        <v>2560</v>
      </c>
      <c r="X2122" s="9">
        <v>419.13600000000002</v>
      </c>
      <c r="Y2122">
        <v>4</v>
      </c>
      <c r="Z2122" s="12">
        <v>0.2</v>
      </c>
      <c r="AA2122" s="9">
        <v>-57.6312</v>
      </c>
      <c r="AB2122" t="str">
        <f>IF(AND(SalesData[[#This Row],[Profit]]=0,SalesData[[#This Row],[Sales]]&gt;0),"Zero-Profit Order","OK")</f>
        <v>OK</v>
      </c>
      <c r="AC2122" s="9">
        <f>IFERROR(SalesData[[#This Row],[Profit]]/SalesData[[#This Row],[Sales]],0)</f>
        <v>-0.13749999999999998</v>
      </c>
      <c r="AE2122"/>
    </row>
    <row r="2123" spans="1:31" x14ac:dyDescent="0.25">
      <c r="C2123" s="2"/>
      <c r="N2123"/>
      <c r="O2123"/>
      <c r="R2123" s="5"/>
      <c r="T2123"/>
      <c r="X2123" s="9">
        <f>SUM(SalesData[Sales])</f>
        <v>741999.79530000186</v>
      </c>
      <c r="Y2123">
        <f>SUM(SalesData[Quantity])</f>
        <v>8028</v>
      </c>
      <c r="Z2123" s="12">
        <f>SUM(SalesData[Discount])</f>
        <v>368.88999999999726</v>
      </c>
      <c r="AA2123" s="9">
        <f>SUM(SalesData[Profit])</f>
        <v>18451.272800000006</v>
      </c>
      <c r="AB2123"/>
      <c r="AE2123"/>
    </row>
  </sheetData>
  <dataConsolidate/>
  <pageMargins left="0.7" right="0.7" top="0.75" bottom="0.75" header="0.3" footer="0.3"/>
  <pageSetup paperSize="9"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E73338-85C9-4D29-9954-86A3A5A786B6}">
  <sheetPr codeName="Sheet2"/>
  <dimension ref="A3:C2126"/>
  <sheetViews>
    <sheetView workbookViewId="0">
      <selection activeCell="C15" sqref="C15"/>
    </sheetView>
  </sheetViews>
  <sheetFormatPr defaultRowHeight="15" x14ac:dyDescent="0.25"/>
  <cols>
    <col min="1" max="1" width="13.42578125" bestFit="1" customWidth="1"/>
    <col min="2" max="2" width="12.5703125" style="5" bestFit="1" customWidth="1"/>
    <col min="3" max="3" width="12.7109375" bestFit="1" customWidth="1"/>
  </cols>
  <sheetData>
    <row r="3" spans="1:3" x14ac:dyDescent="0.25">
      <c r="A3" s="3" t="s">
        <v>4389</v>
      </c>
      <c r="B3" t="s">
        <v>4390</v>
      </c>
      <c r="C3" t="s">
        <v>4397</v>
      </c>
    </row>
    <row r="4" spans="1:3" x14ac:dyDescent="0.25">
      <c r="A4" s="4" t="s">
        <v>4391</v>
      </c>
      <c r="B4" s="5">
        <v>219560.16979999989</v>
      </c>
      <c r="C4" s="5">
        <v>8866.9126999999989</v>
      </c>
    </row>
    <row r="5" spans="1:3" x14ac:dyDescent="0.25">
      <c r="A5" s="4" t="s">
        <v>4392</v>
      </c>
      <c r="B5" s="5">
        <v>238374.59450000009</v>
      </c>
      <c r="C5" s="5">
        <v>2424.3327999999983</v>
      </c>
    </row>
    <row r="6" spans="1:3" x14ac:dyDescent="0.25">
      <c r="A6" s="4" t="s">
        <v>4393</v>
      </c>
      <c r="B6" s="5">
        <v>174580.89930000002</v>
      </c>
      <c r="C6" s="5">
        <v>2843.5533000000005</v>
      </c>
    </row>
    <row r="7" spans="1:3" x14ac:dyDescent="0.25">
      <c r="A7" s="4" t="s">
        <v>4394</v>
      </c>
      <c r="B7" s="5">
        <v>109484.13170000009</v>
      </c>
      <c r="C7" s="5">
        <v>4316.4740000000029</v>
      </c>
    </row>
    <row r="8" spans="1:3" x14ac:dyDescent="0.25">
      <c r="B8"/>
    </row>
    <row r="9" spans="1:3" x14ac:dyDescent="0.25">
      <c r="B9"/>
    </row>
    <row r="10" spans="1:3" x14ac:dyDescent="0.25">
      <c r="B10"/>
    </row>
    <row r="11" spans="1:3" x14ac:dyDescent="0.25">
      <c r="B11"/>
    </row>
    <row r="12" spans="1:3" x14ac:dyDescent="0.25">
      <c r="B12"/>
    </row>
    <row r="13" spans="1:3" x14ac:dyDescent="0.25">
      <c r="B13"/>
    </row>
    <row r="14" spans="1:3" x14ac:dyDescent="0.25">
      <c r="B14"/>
    </row>
    <row r="15" spans="1:3" x14ac:dyDescent="0.25">
      <c r="B15"/>
    </row>
    <row r="16" spans="1:3" x14ac:dyDescent="0.25">
      <c r="B16"/>
    </row>
    <row r="17" spans="2:2" x14ac:dyDescent="0.25">
      <c r="B17"/>
    </row>
    <row r="18" spans="2:2" x14ac:dyDescent="0.25">
      <c r="B18"/>
    </row>
    <row r="19" spans="2:2" x14ac:dyDescent="0.25">
      <c r="B19"/>
    </row>
    <row r="20" spans="2:2" x14ac:dyDescent="0.25">
      <c r="B20"/>
    </row>
    <row r="21" spans="2:2" x14ac:dyDescent="0.25">
      <c r="B21"/>
    </row>
    <row r="22" spans="2:2" x14ac:dyDescent="0.25">
      <c r="B22"/>
    </row>
    <row r="23" spans="2:2" x14ac:dyDescent="0.25">
      <c r="B23"/>
    </row>
    <row r="24" spans="2:2" x14ac:dyDescent="0.25">
      <c r="B24"/>
    </row>
    <row r="25" spans="2:2" x14ac:dyDescent="0.25">
      <c r="B25"/>
    </row>
    <row r="26" spans="2:2" x14ac:dyDescent="0.25">
      <c r="B26"/>
    </row>
    <row r="27" spans="2:2" x14ac:dyDescent="0.25">
      <c r="B27"/>
    </row>
    <row r="28" spans="2:2" x14ac:dyDescent="0.25">
      <c r="B28"/>
    </row>
    <row r="29" spans="2:2" x14ac:dyDescent="0.25">
      <c r="B29"/>
    </row>
    <row r="30" spans="2:2" x14ac:dyDescent="0.25">
      <c r="B30"/>
    </row>
    <row r="31" spans="2:2" x14ac:dyDescent="0.25">
      <c r="B31"/>
    </row>
    <row r="32" spans="2:2" x14ac:dyDescent="0.25">
      <c r="B32"/>
    </row>
    <row r="33" spans="2:2" x14ac:dyDescent="0.25">
      <c r="B33"/>
    </row>
    <row r="34" spans="2:2" x14ac:dyDescent="0.25">
      <c r="B34"/>
    </row>
    <row r="35" spans="2:2" x14ac:dyDescent="0.25">
      <c r="B35"/>
    </row>
    <row r="36" spans="2:2" x14ac:dyDescent="0.25">
      <c r="B36"/>
    </row>
    <row r="37" spans="2:2" x14ac:dyDescent="0.25">
      <c r="B37"/>
    </row>
    <row r="38" spans="2:2" x14ac:dyDescent="0.25">
      <c r="B38"/>
    </row>
    <row r="39" spans="2:2" x14ac:dyDescent="0.25">
      <c r="B39"/>
    </row>
    <row r="40" spans="2:2" x14ac:dyDescent="0.25">
      <c r="B40"/>
    </row>
    <row r="41" spans="2:2" x14ac:dyDescent="0.25">
      <c r="B41"/>
    </row>
    <row r="42" spans="2:2" x14ac:dyDescent="0.25">
      <c r="B42"/>
    </row>
    <row r="43" spans="2:2" x14ac:dyDescent="0.25">
      <c r="B43"/>
    </row>
    <row r="44" spans="2:2" x14ac:dyDescent="0.25">
      <c r="B44"/>
    </row>
    <row r="45" spans="2:2" x14ac:dyDescent="0.25">
      <c r="B45"/>
    </row>
    <row r="46" spans="2:2" x14ac:dyDescent="0.25">
      <c r="B46"/>
    </row>
    <row r="47" spans="2:2" x14ac:dyDescent="0.25">
      <c r="B47"/>
    </row>
    <row r="48" spans="2:2" x14ac:dyDescent="0.25">
      <c r="B48"/>
    </row>
    <row r="49" spans="2:2" x14ac:dyDescent="0.25">
      <c r="B49"/>
    </row>
    <row r="50" spans="2:2" x14ac:dyDescent="0.25">
      <c r="B50"/>
    </row>
    <row r="51" spans="2:2" x14ac:dyDescent="0.25">
      <c r="B51"/>
    </row>
    <row r="52" spans="2:2" x14ac:dyDescent="0.25">
      <c r="B52"/>
    </row>
    <row r="53" spans="2:2" x14ac:dyDescent="0.25">
      <c r="B53"/>
    </row>
    <row r="54" spans="2:2" x14ac:dyDescent="0.25">
      <c r="B54"/>
    </row>
    <row r="55" spans="2:2" x14ac:dyDescent="0.25">
      <c r="B55"/>
    </row>
    <row r="56" spans="2:2" x14ac:dyDescent="0.25">
      <c r="B56"/>
    </row>
    <row r="57" spans="2:2" x14ac:dyDescent="0.25">
      <c r="B57"/>
    </row>
    <row r="58" spans="2:2" x14ac:dyDescent="0.25">
      <c r="B58"/>
    </row>
    <row r="59" spans="2:2" x14ac:dyDescent="0.25">
      <c r="B59"/>
    </row>
    <row r="60" spans="2:2" x14ac:dyDescent="0.25">
      <c r="B60"/>
    </row>
    <row r="61" spans="2:2" x14ac:dyDescent="0.25">
      <c r="B61"/>
    </row>
    <row r="62" spans="2:2" x14ac:dyDescent="0.25">
      <c r="B62"/>
    </row>
    <row r="63" spans="2:2" x14ac:dyDescent="0.25">
      <c r="B63"/>
    </row>
    <row r="64" spans="2:2" x14ac:dyDescent="0.25">
      <c r="B64"/>
    </row>
    <row r="65" spans="2:2" x14ac:dyDescent="0.25">
      <c r="B65"/>
    </row>
    <row r="66" spans="2:2" x14ac:dyDescent="0.25">
      <c r="B66"/>
    </row>
    <row r="67" spans="2:2" x14ac:dyDescent="0.25">
      <c r="B67"/>
    </row>
    <row r="68" spans="2:2" x14ac:dyDescent="0.25">
      <c r="B68"/>
    </row>
    <row r="69" spans="2:2" x14ac:dyDescent="0.25">
      <c r="B69"/>
    </row>
    <row r="70" spans="2:2" x14ac:dyDescent="0.25">
      <c r="B70"/>
    </row>
    <row r="71" spans="2:2" x14ac:dyDescent="0.25">
      <c r="B71"/>
    </row>
    <row r="72" spans="2:2" x14ac:dyDescent="0.25">
      <c r="B72"/>
    </row>
    <row r="73" spans="2:2" x14ac:dyDescent="0.25">
      <c r="B73"/>
    </row>
    <row r="74" spans="2:2" x14ac:dyDescent="0.25">
      <c r="B74"/>
    </row>
    <row r="75" spans="2:2" x14ac:dyDescent="0.25">
      <c r="B75"/>
    </row>
    <row r="76" spans="2:2" x14ac:dyDescent="0.25">
      <c r="B76"/>
    </row>
    <row r="77" spans="2:2" x14ac:dyDescent="0.25">
      <c r="B77"/>
    </row>
    <row r="78" spans="2:2" x14ac:dyDescent="0.25">
      <c r="B78"/>
    </row>
    <row r="79" spans="2:2" x14ac:dyDescent="0.25">
      <c r="B79"/>
    </row>
    <row r="80" spans="2:2" x14ac:dyDescent="0.25">
      <c r="B80"/>
    </row>
    <row r="81" spans="2:2" x14ac:dyDescent="0.25">
      <c r="B81"/>
    </row>
    <row r="82" spans="2:2" x14ac:dyDescent="0.25">
      <c r="B82"/>
    </row>
    <row r="83" spans="2:2" x14ac:dyDescent="0.25">
      <c r="B83"/>
    </row>
    <row r="84" spans="2:2" x14ac:dyDescent="0.25">
      <c r="B84"/>
    </row>
    <row r="85" spans="2:2" x14ac:dyDescent="0.25">
      <c r="B85"/>
    </row>
    <row r="86" spans="2:2" x14ac:dyDescent="0.25">
      <c r="B86"/>
    </row>
    <row r="87" spans="2:2" x14ac:dyDescent="0.25">
      <c r="B87"/>
    </row>
    <row r="88" spans="2:2" x14ac:dyDescent="0.25">
      <c r="B88"/>
    </row>
    <row r="89" spans="2:2" x14ac:dyDescent="0.25">
      <c r="B89"/>
    </row>
    <row r="90" spans="2:2" x14ac:dyDescent="0.25">
      <c r="B90"/>
    </row>
    <row r="91" spans="2:2" x14ac:dyDescent="0.25">
      <c r="B91"/>
    </row>
    <row r="92" spans="2:2" x14ac:dyDescent="0.25">
      <c r="B92"/>
    </row>
    <row r="93" spans="2:2" x14ac:dyDescent="0.25">
      <c r="B93"/>
    </row>
    <row r="94" spans="2:2" x14ac:dyDescent="0.25">
      <c r="B94"/>
    </row>
    <row r="95" spans="2:2" x14ac:dyDescent="0.25">
      <c r="B95"/>
    </row>
    <row r="96" spans="2:2" x14ac:dyDescent="0.25">
      <c r="B96"/>
    </row>
    <row r="97" spans="2:2" x14ac:dyDescent="0.25">
      <c r="B97"/>
    </row>
    <row r="98" spans="2:2" x14ac:dyDescent="0.25">
      <c r="B98"/>
    </row>
    <row r="99" spans="2:2" x14ac:dyDescent="0.25">
      <c r="B99"/>
    </row>
    <row r="100" spans="2:2" x14ac:dyDescent="0.25">
      <c r="B100"/>
    </row>
    <row r="101" spans="2:2" x14ac:dyDescent="0.25">
      <c r="B101"/>
    </row>
    <row r="102" spans="2:2" x14ac:dyDescent="0.25">
      <c r="B102"/>
    </row>
    <row r="103" spans="2:2" x14ac:dyDescent="0.25">
      <c r="B103"/>
    </row>
    <row r="104" spans="2:2" x14ac:dyDescent="0.25">
      <c r="B104"/>
    </row>
    <row r="105" spans="2:2" x14ac:dyDescent="0.25">
      <c r="B105"/>
    </row>
    <row r="106" spans="2:2" x14ac:dyDescent="0.25">
      <c r="B106"/>
    </row>
    <row r="107" spans="2:2" x14ac:dyDescent="0.25">
      <c r="B107"/>
    </row>
    <row r="108" spans="2:2" x14ac:dyDescent="0.25">
      <c r="B108"/>
    </row>
    <row r="109" spans="2:2" x14ac:dyDescent="0.25">
      <c r="B109"/>
    </row>
    <row r="110" spans="2:2" x14ac:dyDescent="0.25">
      <c r="B110"/>
    </row>
    <row r="111" spans="2:2" x14ac:dyDescent="0.25">
      <c r="B111"/>
    </row>
    <row r="112" spans="2:2" x14ac:dyDescent="0.25">
      <c r="B112"/>
    </row>
    <row r="113" spans="2:2" x14ac:dyDescent="0.25">
      <c r="B113"/>
    </row>
    <row r="114" spans="2:2" x14ac:dyDescent="0.25">
      <c r="B114"/>
    </row>
    <row r="115" spans="2:2" x14ac:dyDescent="0.25">
      <c r="B115"/>
    </row>
    <row r="116" spans="2:2" x14ac:dyDescent="0.25">
      <c r="B116"/>
    </row>
    <row r="117" spans="2:2" x14ac:dyDescent="0.25">
      <c r="B117"/>
    </row>
    <row r="118" spans="2:2" x14ac:dyDescent="0.25">
      <c r="B118"/>
    </row>
    <row r="119" spans="2:2" x14ac:dyDescent="0.25">
      <c r="B119"/>
    </row>
    <row r="120" spans="2:2" x14ac:dyDescent="0.25">
      <c r="B120"/>
    </row>
    <row r="121" spans="2:2" x14ac:dyDescent="0.25">
      <c r="B121"/>
    </row>
    <row r="122" spans="2:2" x14ac:dyDescent="0.25">
      <c r="B122"/>
    </row>
    <row r="123" spans="2:2" x14ac:dyDescent="0.25">
      <c r="B123"/>
    </row>
    <row r="124" spans="2:2" x14ac:dyDescent="0.25">
      <c r="B124"/>
    </row>
    <row r="125" spans="2:2" x14ac:dyDescent="0.25">
      <c r="B125"/>
    </row>
    <row r="126" spans="2:2" x14ac:dyDescent="0.25">
      <c r="B126"/>
    </row>
    <row r="127" spans="2:2" x14ac:dyDescent="0.25">
      <c r="B127"/>
    </row>
    <row r="128" spans="2:2" x14ac:dyDescent="0.25">
      <c r="B128"/>
    </row>
    <row r="129" spans="2:2" x14ac:dyDescent="0.25">
      <c r="B129"/>
    </row>
    <row r="130" spans="2:2" x14ac:dyDescent="0.25">
      <c r="B130"/>
    </row>
    <row r="131" spans="2:2" x14ac:dyDescent="0.25">
      <c r="B131"/>
    </row>
    <row r="132" spans="2:2" x14ac:dyDescent="0.25">
      <c r="B132"/>
    </row>
    <row r="133" spans="2:2" x14ac:dyDescent="0.25">
      <c r="B133"/>
    </row>
    <row r="134" spans="2:2" x14ac:dyDescent="0.25">
      <c r="B134"/>
    </row>
    <row r="135" spans="2:2" x14ac:dyDescent="0.25">
      <c r="B135"/>
    </row>
    <row r="136" spans="2:2" x14ac:dyDescent="0.25">
      <c r="B136"/>
    </row>
    <row r="137" spans="2:2" x14ac:dyDescent="0.25">
      <c r="B137"/>
    </row>
    <row r="138" spans="2:2" x14ac:dyDescent="0.25">
      <c r="B138"/>
    </row>
    <row r="139" spans="2:2" x14ac:dyDescent="0.25">
      <c r="B139"/>
    </row>
    <row r="140" spans="2:2" x14ac:dyDescent="0.25">
      <c r="B140"/>
    </row>
    <row r="141" spans="2:2" x14ac:dyDescent="0.25">
      <c r="B141"/>
    </row>
    <row r="142" spans="2:2" x14ac:dyDescent="0.25">
      <c r="B142"/>
    </row>
    <row r="143" spans="2:2" x14ac:dyDescent="0.25">
      <c r="B143"/>
    </row>
    <row r="144" spans="2:2" x14ac:dyDescent="0.25">
      <c r="B144"/>
    </row>
    <row r="145" spans="2:2" x14ac:dyDescent="0.25">
      <c r="B145"/>
    </row>
    <row r="146" spans="2:2" x14ac:dyDescent="0.25">
      <c r="B146"/>
    </row>
    <row r="147" spans="2:2" x14ac:dyDescent="0.25">
      <c r="B147"/>
    </row>
    <row r="148" spans="2:2" x14ac:dyDescent="0.25">
      <c r="B148"/>
    </row>
    <row r="149" spans="2:2" x14ac:dyDescent="0.25">
      <c r="B149"/>
    </row>
    <row r="150" spans="2:2" x14ac:dyDescent="0.25">
      <c r="B150"/>
    </row>
    <row r="151" spans="2:2" x14ac:dyDescent="0.25">
      <c r="B151"/>
    </row>
    <row r="152" spans="2:2" x14ac:dyDescent="0.25">
      <c r="B152"/>
    </row>
    <row r="153" spans="2:2" x14ac:dyDescent="0.25">
      <c r="B153"/>
    </row>
    <row r="154" spans="2:2" x14ac:dyDescent="0.25">
      <c r="B154"/>
    </row>
    <row r="155" spans="2:2" x14ac:dyDescent="0.25">
      <c r="B155"/>
    </row>
    <row r="156" spans="2:2" x14ac:dyDescent="0.25">
      <c r="B156"/>
    </row>
    <row r="157" spans="2:2" x14ac:dyDescent="0.25">
      <c r="B157"/>
    </row>
    <row r="158" spans="2:2" x14ac:dyDescent="0.25">
      <c r="B158"/>
    </row>
    <row r="159" spans="2:2" x14ac:dyDescent="0.25">
      <c r="B159"/>
    </row>
    <row r="160" spans="2:2" x14ac:dyDescent="0.25">
      <c r="B160"/>
    </row>
    <row r="161" spans="2:2" x14ac:dyDescent="0.25">
      <c r="B161"/>
    </row>
    <row r="162" spans="2:2" x14ac:dyDescent="0.25">
      <c r="B162"/>
    </row>
    <row r="163" spans="2:2" x14ac:dyDescent="0.25">
      <c r="B163"/>
    </row>
    <row r="164" spans="2:2" x14ac:dyDescent="0.25">
      <c r="B164"/>
    </row>
    <row r="165" spans="2:2" x14ac:dyDescent="0.25">
      <c r="B165"/>
    </row>
    <row r="166" spans="2:2" x14ac:dyDescent="0.25">
      <c r="B166"/>
    </row>
    <row r="167" spans="2:2" x14ac:dyDescent="0.25">
      <c r="B167"/>
    </row>
    <row r="168" spans="2:2" x14ac:dyDescent="0.25">
      <c r="B168"/>
    </row>
    <row r="169" spans="2:2" x14ac:dyDescent="0.25">
      <c r="B169"/>
    </row>
    <row r="170" spans="2:2" x14ac:dyDescent="0.25">
      <c r="B170"/>
    </row>
    <row r="171" spans="2:2" x14ac:dyDescent="0.25">
      <c r="B171"/>
    </row>
    <row r="172" spans="2:2" x14ac:dyDescent="0.25">
      <c r="B172"/>
    </row>
    <row r="173" spans="2:2" x14ac:dyDescent="0.25">
      <c r="B173"/>
    </row>
    <row r="174" spans="2:2" x14ac:dyDescent="0.25">
      <c r="B174"/>
    </row>
    <row r="175" spans="2:2" x14ac:dyDescent="0.25">
      <c r="B175"/>
    </row>
    <row r="176" spans="2:2" x14ac:dyDescent="0.25">
      <c r="B176"/>
    </row>
    <row r="177" spans="2:2" x14ac:dyDescent="0.25">
      <c r="B177"/>
    </row>
    <row r="178" spans="2:2" x14ac:dyDescent="0.25">
      <c r="B178"/>
    </row>
    <row r="179" spans="2:2" x14ac:dyDescent="0.25">
      <c r="B179"/>
    </row>
    <row r="180" spans="2:2" x14ac:dyDescent="0.25">
      <c r="B180"/>
    </row>
    <row r="181" spans="2:2" x14ac:dyDescent="0.25">
      <c r="B181"/>
    </row>
    <row r="182" spans="2:2" x14ac:dyDescent="0.25">
      <c r="B182"/>
    </row>
    <row r="183" spans="2:2" x14ac:dyDescent="0.25">
      <c r="B183"/>
    </row>
    <row r="184" spans="2:2" x14ac:dyDescent="0.25">
      <c r="B184"/>
    </row>
    <row r="185" spans="2:2" x14ac:dyDescent="0.25">
      <c r="B185"/>
    </row>
    <row r="186" spans="2:2" x14ac:dyDescent="0.25">
      <c r="B186"/>
    </row>
    <row r="187" spans="2:2" x14ac:dyDescent="0.25">
      <c r="B187"/>
    </row>
    <row r="188" spans="2:2" x14ac:dyDescent="0.25">
      <c r="B188"/>
    </row>
    <row r="189" spans="2:2" x14ac:dyDescent="0.25">
      <c r="B189"/>
    </row>
    <row r="190" spans="2:2" x14ac:dyDescent="0.25">
      <c r="B190"/>
    </row>
    <row r="191" spans="2:2" x14ac:dyDescent="0.25">
      <c r="B191"/>
    </row>
    <row r="192" spans="2:2" x14ac:dyDescent="0.25">
      <c r="B192"/>
    </row>
    <row r="193" spans="2:2" x14ac:dyDescent="0.25">
      <c r="B193"/>
    </row>
    <row r="194" spans="2:2" x14ac:dyDescent="0.25">
      <c r="B194"/>
    </row>
    <row r="195" spans="2:2" x14ac:dyDescent="0.25">
      <c r="B195"/>
    </row>
    <row r="196" spans="2:2" x14ac:dyDescent="0.25">
      <c r="B196"/>
    </row>
    <row r="197" spans="2:2" x14ac:dyDescent="0.25">
      <c r="B197"/>
    </row>
    <row r="198" spans="2:2" x14ac:dyDescent="0.25">
      <c r="B198"/>
    </row>
    <row r="199" spans="2:2" x14ac:dyDescent="0.25">
      <c r="B199"/>
    </row>
    <row r="200" spans="2:2" x14ac:dyDescent="0.25">
      <c r="B200"/>
    </row>
    <row r="201" spans="2:2" x14ac:dyDescent="0.25">
      <c r="B201"/>
    </row>
    <row r="202" spans="2:2" x14ac:dyDescent="0.25">
      <c r="B202"/>
    </row>
    <row r="203" spans="2:2" x14ac:dyDescent="0.25">
      <c r="B203"/>
    </row>
    <row r="204" spans="2:2" x14ac:dyDescent="0.25">
      <c r="B204"/>
    </row>
    <row r="205" spans="2:2" x14ac:dyDescent="0.25">
      <c r="B205"/>
    </row>
    <row r="206" spans="2:2" x14ac:dyDescent="0.25">
      <c r="B206"/>
    </row>
    <row r="207" spans="2:2" x14ac:dyDescent="0.25">
      <c r="B207"/>
    </row>
    <row r="208" spans="2:2" x14ac:dyDescent="0.25">
      <c r="B208"/>
    </row>
    <row r="209" spans="2:2" x14ac:dyDescent="0.25">
      <c r="B209"/>
    </row>
    <row r="210" spans="2:2" x14ac:dyDescent="0.25">
      <c r="B210"/>
    </row>
    <row r="211" spans="2:2" x14ac:dyDescent="0.25">
      <c r="B211"/>
    </row>
    <row r="212" spans="2:2" x14ac:dyDescent="0.25">
      <c r="B212"/>
    </row>
    <row r="213" spans="2:2" x14ac:dyDescent="0.25">
      <c r="B213"/>
    </row>
    <row r="214" spans="2:2" x14ac:dyDescent="0.25">
      <c r="B214"/>
    </row>
    <row r="215" spans="2:2" x14ac:dyDescent="0.25">
      <c r="B215"/>
    </row>
    <row r="216" spans="2:2" x14ac:dyDescent="0.25">
      <c r="B216"/>
    </row>
    <row r="217" spans="2:2" x14ac:dyDescent="0.25">
      <c r="B217"/>
    </row>
    <row r="218" spans="2:2" x14ac:dyDescent="0.25">
      <c r="B218"/>
    </row>
    <row r="219" spans="2:2" x14ac:dyDescent="0.25">
      <c r="B219"/>
    </row>
    <row r="220" spans="2:2" x14ac:dyDescent="0.25">
      <c r="B220"/>
    </row>
    <row r="221" spans="2:2" x14ac:dyDescent="0.25">
      <c r="B221"/>
    </row>
    <row r="222" spans="2:2" x14ac:dyDescent="0.25">
      <c r="B222"/>
    </row>
    <row r="223" spans="2:2" x14ac:dyDescent="0.25">
      <c r="B223"/>
    </row>
    <row r="224" spans="2:2" x14ac:dyDescent="0.25">
      <c r="B224"/>
    </row>
    <row r="225" spans="2:2" x14ac:dyDescent="0.25">
      <c r="B225"/>
    </row>
    <row r="226" spans="2:2" x14ac:dyDescent="0.25">
      <c r="B226"/>
    </row>
    <row r="227" spans="2:2" x14ac:dyDescent="0.25">
      <c r="B227"/>
    </row>
    <row r="228" spans="2:2" x14ac:dyDescent="0.25">
      <c r="B228"/>
    </row>
    <row r="229" spans="2:2" x14ac:dyDescent="0.25">
      <c r="B229"/>
    </row>
    <row r="230" spans="2:2" x14ac:dyDescent="0.25">
      <c r="B230"/>
    </row>
    <row r="231" spans="2:2" x14ac:dyDescent="0.25">
      <c r="B231"/>
    </row>
    <row r="232" spans="2:2" x14ac:dyDescent="0.25">
      <c r="B232"/>
    </row>
    <row r="233" spans="2:2" x14ac:dyDescent="0.25">
      <c r="B233"/>
    </row>
    <row r="234" spans="2:2" x14ac:dyDescent="0.25">
      <c r="B234"/>
    </row>
    <row r="235" spans="2:2" x14ac:dyDescent="0.25">
      <c r="B235"/>
    </row>
    <row r="236" spans="2:2" x14ac:dyDescent="0.25">
      <c r="B236"/>
    </row>
    <row r="237" spans="2:2" x14ac:dyDescent="0.25">
      <c r="B237"/>
    </row>
    <row r="238" spans="2:2" x14ac:dyDescent="0.25">
      <c r="B238"/>
    </row>
    <row r="239" spans="2:2" x14ac:dyDescent="0.25">
      <c r="B239"/>
    </row>
    <row r="240" spans="2:2" x14ac:dyDescent="0.25">
      <c r="B240"/>
    </row>
    <row r="241" spans="2:2" x14ac:dyDescent="0.25">
      <c r="B241"/>
    </row>
    <row r="242" spans="2:2" x14ac:dyDescent="0.25">
      <c r="B242"/>
    </row>
    <row r="243" spans="2:2" x14ac:dyDescent="0.25">
      <c r="B243"/>
    </row>
    <row r="244" spans="2:2" x14ac:dyDescent="0.25">
      <c r="B244"/>
    </row>
    <row r="245" spans="2:2" x14ac:dyDescent="0.25">
      <c r="B245"/>
    </row>
    <row r="246" spans="2:2" x14ac:dyDescent="0.25">
      <c r="B246"/>
    </row>
    <row r="247" spans="2:2" x14ac:dyDescent="0.25">
      <c r="B247"/>
    </row>
    <row r="248" spans="2:2" x14ac:dyDescent="0.25">
      <c r="B248"/>
    </row>
    <row r="249" spans="2:2" x14ac:dyDescent="0.25">
      <c r="B249"/>
    </row>
    <row r="250" spans="2:2" x14ac:dyDescent="0.25">
      <c r="B250"/>
    </row>
    <row r="251" spans="2:2" x14ac:dyDescent="0.25">
      <c r="B251"/>
    </row>
    <row r="252" spans="2:2" x14ac:dyDescent="0.25">
      <c r="B252"/>
    </row>
    <row r="253" spans="2:2" x14ac:dyDescent="0.25">
      <c r="B253"/>
    </row>
    <row r="254" spans="2:2" x14ac:dyDescent="0.25">
      <c r="B254"/>
    </row>
    <row r="255" spans="2:2" x14ac:dyDescent="0.25">
      <c r="B255"/>
    </row>
    <row r="256" spans="2:2" x14ac:dyDescent="0.25">
      <c r="B256"/>
    </row>
    <row r="257" spans="2:2" x14ac:dyDescent="0.25">
      <c r="B257"/>
    </row>
    <row r="258" spans="2:2" x14ac:dyDescent="0.25">
      <c r="B258"/>
    </row>
    <row r="259" spans="2:2" x14ac:dyDescent="0.25">
      <c r="B259"/>
    </row>
    <row r="260" spans="2:2" x14ac:dyDescent="0.25">
      <c r="B260"/>
    </row>
    <row r="261" spans="2:2" x14ac:dyDescent="0.25">
      <c r="B261"/>
    </row>
    <row r="262" spans="2:2" x14ac:dyDescent="0.25">
      <c r="B262"/>
    </row>
    <row r="263" spans="2:2" x14ac:dyDescent="0.25">
      <c r="B263"/>
    </row>
    <row r="264" spans="2:2" x14ac:dyDescent="0.25">
      <c r="B264"/>
    </row>
    <row r="265" spans="2:2" x14ac:dyDescent="0.25">
      <c r="B265"/>
    </row>
    <row r="266" spans="2:2" x14ac:dyDescent="0.25">
      <c r="B266"/>
    </row>
    <row r="267" spans="2:2" x14ac:dyDescent="0.25">
      <c r="B267"/>
    </row>
    <row r="268" spans="2:2" x14ac:dyDescent="0.25">
      <c r="B268"/>
    </row>
    <row r="269" spans="2:2" x14ac:dyDescent="0.25">
      <c r="B269"/>
    </row>
    <row r="270" spans="2:2" x14ac:dyDescent="0.25">
      <c r="B270"/>
    </row>
    <row r="271" spans="2:2" x14ac:dyDescent="0.25">
      <c r="B271"/>
    </row>
    <row r="272" spans="2:2" x14ac:dyDescent="0.25">
      <c r="B272"/>
    </row>
    <row r="273" spans="2:2" x14ac:dyDescent="0.25">
      <c r="B273"/>
    </row>
    <row r="274" spans="2:2" x14ac:dyDescent="0.25">
      <c r="B274"/>
    </row>
    <row r="275" spans="2:2" x14ac:dyDescent="0.25">
      <c r="B275"/>
    </row>
    <row r="276" spans="2:2" x14ac:dyDescent="0.25">
      <c r="B276"/>
    </row>
    <row r="277" spans="2:2" x14ac:dyDescent="0.25">
      <c r="B277"/>
    </row>
    <row r="278" spans="2:2" x14ac:dyDescent="0.25">
      <c r="B278"/>
    </row>
    <row r="279" spans="2:2" x14ac:dyDescent="0.25">
      <c r="B279"/>
    </row>
    <row r="280" spans="2:2" x14ac:dyDescent="0.25">
      <c r="B280"/>
    </row>
    <row r="281" spans="2:2" x14ac:dyDescent="0.25">
      <c r="B281"/>
    </row>
    <row r="282" spans="2:2" x14ac:dyDescent="0.25">
      <c r="B282"/>
    </row>
    <row r="283" spans="2:2" x14ac:dyDescent="0.25">
      <c r="B283"/>
    </row>
    <row r="284" spans="2:2" x14ac:dyDescent="0.25">
      <c r="B284"/>
    </row>
    <row r="285" spans="2:2" x14ac:dyDescent="0.25">
      <c r="B285"/>
    </row>
    <row r="286" spans="2:2" x14ac:dyDescent="0.25">
      <c r="B286"/>
    </row>
    <row r="287" spans="2:2" x14ac:dyDescent="0.25">
      <c r="B287"/>
    </row>
    <row r="288" spans="2:2" x14ac:dyDescent="0.25">
      <c r="B288"/>
    </row>
    <row r="289" spans="2:2" x14ac:dyDescent="0.25">
      <c r="B289"/>
    </row>
    <row r="290" spans="2:2" x14ac:dyDescent="0.25">
      <c r="B290"/>
    </row>
    <row r="291" spans="2:2" x14ac:dyDescent="0.25">
      <c r="B291"/>
    </row>
    <row r="292" spans="2:2" x14ac:dyDescent="0.25">
      <c r="B292"/>
    </row>
    <row r="293" spans="2:2" x14ac:dyDescent="0.25">
      <c r="B293"/>
    </row>
    <row r="294" spans="2:2" x14ac:dyDescent="0.25">
      <c r="B294"/>
    </row>
    <row r="295" spans="2:2" x14ac:dyDescent="0.25">
      <c r="B295"/>
    </row>
    <row r="296" spans="2:2" x14ac:dyDescent="0.25">
      <c r="B296"/>
    </row>
    <row r="297" spans="2:2" x14ac:dyDescent="0.25">
      <c r="B297"/>
    </row>
    <row r="298" spans="2:2" x14ac:dyDescent="0.25">
      <c r="B298"/>
    </row>
    <row r="299" spans="2:2" x14ac:dyDescent="0.25">
      <c r="B299"/>
    </row>
    <row r="300" spans="2:2" x14ac:dyDescent="0.25">
      <c r="B300"/>
    </row>
    <row r="301" spans="2:2" x14ac:dyDescent="0.25">
      <c r="B301"/>
    </row>
    <row r="302" spans="2:2" x14ac:dyDescent="0.25">
      <c r="B302"/>
    </row>
    <row r="303" spans="2:2" x14ac:dyDescent="0.25">
      <c r="B303"/>
    </row>
    <row r="304" spans="2:2" x14ac:dyDescent="0.25">
      <c r="B304"/>
    </row>
    <row r="305" spans="2:2" x14ac:dyDescent="0.25">
      <c r="B305"/>
    </row>
    <row r="306" spans="2:2" x14ac:dyDescent="0.25">
      <c r="B306"/>
    </row>
    <row r="307" spans="2:2" x14ac:dyDescent="0.25">
      <c r="B307"/>
    </row>
    <row r="308" spans="2:2" x14ac:dyDescent="0.25">
      <c r="B308"/>
    </row>
    <row r="309" spans="2:2" x14ac:dyDescent="0.25">
      <c r="B309"/>
    </row>
    <row r="310" spans="2:2" x14ac:dyDescent="0.25">
      <c r="B310"/>
    </row>
    <row r="311" spans="2:2" x14ac:dyDescent="0.25">
      <c r="B311"/>
    </row>
    <row r="312" spans="2:2" x14ac:dyDescent="0.25">
      <c r="B312"/>
    </row>
    <row r="313" spans="2:2" x14ac:dyDescent="0.25">
      <c r="B313"/>
    </row>
    <row r="314" spans="2:2" x14ac:dyDescent="0.25">
      <c r="B314"/>
    </row>
    <row r="315" spans="2:2" x14ac:dyDescent="0.25">
      <c r="B315"/>
    </row>
    <row r="316" spans="2:2" x14ac:dyDescent="0.25">
      <c r="B316"/>
    </row>
    <row r="317" spans="2:2" x14ac:dyDescent="0.25">
      <c r="B317"/>
    </row>
    <row r="318" spans="2:2" x14ac:dyDescent="0.25">
      <c r="B318"/>
    </row>
    <row r="319" spans="2:2" x14ac:dyDescent="0.25">
      <c r="B319"/>
    </row>
    <row r="320" spans="2:2" x14ac:dyDescent="0.25">
      <c r="B320"/>
    </row>
    <row r="321" spans="2:2" x14ac:dyDescent="0.25">
      <c r="B321"/>
    </row>
    <row r="322" spans="2:2" x14ac:dyDescent="0.25">
      <c r="B322"/>
    </row>
    <row r="323" spans="2:2" x14ac:dyDescent="0.25">
      <c r="B323"/>
    </row>
    <row r="324" spans="2:2" x14ac:dyDescent="0.25">
      <c r="B324"/>
    </row>
    <row r="325" spans="2:2" x14ac:dyDescent="0.25">
      <c r="B325"/>
    </row>
    <row r="326" spans="2:2" x14ac:dyDescent="0.25">
      <c r="B326"/>
    </row>
    <row r="327" spans="2:2" x14ac:dyDescent="0.25">
      <c r="B327"/>
    </row>
    <row r="328" spans="2:2" x14ac:dyDescent="0.25">
      <c r="B328"/>
    </row>
    <row r="329" spans="2:2" x14ac:dyDescent="0.25">
      <c r="B329"/>
    </row>
    <row r="330" spans="2:2" x14ac:dyDescent="0.25">
      <c r="B330"/>
    </row>
    <row r="331" spans="2:2" x14ac:dyDescent="0.25">
      <c r="B331"/>
    </row>
    <row r="332" spans="2:2" x14ac:dyDescent="0.25">
      <c r="B332"/>
    </row>
    <row r="333" spans="2:2" x14ac:dyDescent="0.25">
      <c r="B333"/>
    </row>
    <row r="334" spans="2:2" x14ac:dyDescent="0.25">
      <c r="B334"/>
    </row>
    <row r="335" spans="2:2" x14ac:dyDescent="0.25">
      <c r="B335"/>
    </row>
    <row r="336" spans="2:2" x14ac:dyDescent="0.25">
      <c r="B336"/>
    </row>
    <row r="337" spans="2:2" x14ac:dyDescent="0.25">
      <c r="B337"/>
    </row>
    <row r="338" spans="2:2" x14ac:dyDescent="0.25">
      <c r="B338"/>
    </row>
    <row r="339" spans="2:2" x14ac:dyDescent="0.25">
      <c r="B339"/>
    </row>
    <row r="340" spans="2:2" x14ac:dyDescent="0.25">
      <c r="B340"/>
    </row>
    <row r="341" spans="2:2" x14ac:dyDescent="0.25">
      <c r="B341"/>
    </row>
    <row r="342" spans="2:2" x14ac:dyDescent="0.25">
      <c r="B342"/>
    </row>
    <row r="343" spans="2:2" x14ac:dyDescent="0.25">
      <c r="B343"/>
    </row>
    <row r="344" spans="2:2" x14ac:dyDescent="0.25">
      <c r="B344"/>
    </row>
    <row r="345" spans="2:2" x14ac:dyDescent="0.25">
      <c r="B345"/>
    </row>
    <row r="346" spans="2:2" x14ac:dyDescent="0.25">
      <c r="B346"/>
    </row>
    <row r="347" spans="2:2" x14ac:dyDescent="0.25">
      <c r="B347"/>
    </row>
    <row r="348" spans="2:2" x14ac:dyDescent="0.25">
      <c r="B348"/>
    </row>
    <row r="349" spans="2:2" x14ac:dyDescent="0.25">
      <c r="B349"/>
    </row>
    <row r="350" spans="2:2" x14ac:dyDescent="0.25">
      <c r="B350"/>
    </row>
    <row r="351" spans="2:2" x14ac:dyDescent="0.25">
      <c r="B351"/>
    </row>
    <row r="352" spans="2:2" x14ac:dyDescent="0.25">
      <c r="B352"/>
    </row>
    <row r="353" spans="2:2" x14ac:dyDescent="0.25">
      <c r="B353"/>
    </row>
    <row r="354" spans="2:2" x14ac:dyDescent="0.25">
      <c r="B354"/>
    </row>
    <row r="355" spans="2:2" x14ac:dyDescent="0.25">
      <c r="B355"/>
    </row>
    <row r="356" spans="2:2" x14ac:dyDescent="0.25">
      <c r="B356"/>
    </row>
    <row r="357" spans="2:2" x14ac:dyDescent="0.25">
      <c r="B357"/>
    </row>
    <row r="358" spans="2:2" x14ac:dyDescent="0.25">
      <c r="B358"/>
    </row>
    <row r="359" spans="2:2" x14ac:dyDescent="0.25">
      <c r="B359"/>
    </row>
    <row r="360" spans="2:2" x14ac:dyDescent="0.25">
      <c r="B360"/>
    </row>
    <row r="361" spans="2:2" x14ac:dyDescent="0.25">
      <c r="B361"/>
    </row>
    <row r="362" spans="2:2" x14ac:dyDescent="0.25">
      <c r="B362"/>
    </row>
    <row r="363" spans="2:2" x14ac:dyDescent="0.25">
      <c r="B363"/>
    </row>
    <row r="364" spans="2:2" x14ac:dyDescent="0.25">
      <c r="B364"/>
    </row>
    <row r="365" spans="2:2" x14ac:dyDescent="0.25">
      <c r="B365"/>
    </row>
    <row r="366" spans="2:2" x14ac:dyDescent="0.25">
      <c r="B366"/>
    </row>
    <row r="367" spans="2:2" x14ac:dyDescent="0.25">
      <c r="B367"/>
    </row>
    <row r="368" spans="2:2" x14ac:dyDescent="0.25">
      <c r="B368"/>
    </row>
    <row r="369" spans="2:2" x14ac:dyDescent="0.25">
      <c r="B369"/>
    </row>
    <row r="370" spans="2:2" x14ac:dyDescent="0.25">
      <c r="B370"/>
    </row>
    <row r="371" spans="2:2" x14ac:dyDescent="0.25">
      <c r="B371"/>
    </row>
    <row r="372" spans="2:2" x14ac:dyDescent="0.25">
      <c r="B372"/>
    </row>
    <row r="373" spans="2:2" x14ac:dyDescent="0.25">
      <c r="B373"/>
    </row>
    <row r="374" spans="2:2" x14ac:dyDescent="0.25">
      <c r="B374"/>
    </row>
    <row r="375" spans="2:2" x14ac:dyDescent="0.25">
      <c r="B375"/>
    </row>
    <row r="376" spans="2:2" x14ac:dyDescent="0.25">
      <c r="B376"/>
    </row>
    <row r="377" spans="2:2" x14ac:dyDescent="0.25">
      <c r="B377"/>
    </row>
    <row r="378" spans="2:2" x14ac:dyDescent="0.25">
      <c r="B378"/>
    </row>
    <row r="379" spans="2:2" x14ac:dyDescent="0.25">
      <c r="B379"/>
    </row>
    <row r="380" spans="2:2" x14ac:dyDescent="0.25">
      <c r="B380"/>
    </row>
    <row r="381" spans="2:2" x14ac:dyDescent="0.25">
      <c r="B381"/>
    </row>
    <row r="382" spans="2:2" x14ac:dyDescent="0.25">
      <c r="B382"/>
    </row>
    <row r="383" spans="2:2" x14ac:dyDescent="0.25">
      <c r="B383"/>
    </row>
    <row r="384" spans="2:2" x14ac:dyDescent="0.25">
      <c r="B384"/>
    </row>
    <row r="385" spans="2:2" x14ac:dyDescent="0.25">
      <c r="B385"/>
    </row>
    <row r="386" spans="2:2" x14ac:dyDescent="0.25">
      <c r="B386"/>
    </row>
    <row r="387" spans="2:2" x14ac:dyDescent="0.25">
      <c r="B387"/>
    </row>
    <row r="388" spans="2:2" x14ac:dyDescent="0.25">
      <c r="B388"/>
    </row>
    <row r="389" spans="2:2" x14ac:dyDescent="0.25">
      <c r="B389"/>
    </row>
    <row r="390" spans="2:2" x14ac:dyDescent="0.25">
      <c r="B390"/>
    </row>
    <row r="391" spans="2:2" x14ac:dyDescent="0.25">
      <c r="B391"/>
    </row>
    <row r="392" spans="2:2" x14ac:dyDescent="0.25">
      <c r="B392"/>
    </row>
    <row r="393" spans="2:2" x14ac:dyDescent="0.25">
      <c r="B393"/>
    </row>
    <row r="394" spans="2:2" x14ac:dyDescent="0.25">
      <c r="B394"/>
    </row>
    <row r="395" spans="2:2" x14ac:dyDescent="0.25">
      <c r="B395"/>
    </row>
    <row r="396" spans="2:2" x14ac:dyDescent="0.25">
      <c r="B396"/>
    </row>
    <row r="397" spans="2:2" x14ac:dyDescent="0.25">
      <c r="B397"/>
    </row>
    <row r="398" spans="2:2" x14ac:dyDescent="0.25">
      <c r="B398"/>
    </row>
    <row r="399" spans="2:2" x14ac:dyDescent="0.25">
      <c r="B399"/>
    </row>
    <row r="400" spans="2:2" x14ac:dyDescent="0.25">
      <c r="B400"/>
    </row>
    <row r="401" spans="2:2" x14ac:dyDescent="0.25">
      <c r="B401"/>
    </row>
    <row r="402" spans="2:2" x14ac:dyDescent="0.25">
      <c r="B402"/>
    </row>
    <row r="403" spans="2:2" x14ac:dyDescent="0.25">
      <c r="B403"/>
    </row>
    <row r="404" spans="2:2" x14ac:dyDescent="0.25">
      <c r="B404"/>
    </row>
    <row r="405" spans="2:2" x14ac:dyDescent="0.25">
      <c r="B405"/>
    </row>
    <row r="406" spans="2:2" x14ac:dyDescent="0.25">
      <c r="B406"/>
    </row>
    <row r="407" spans="2:2" x14ac:dyDescent="0.25">
      <c r="B407"/>
    </row>
    <row r="408" spans="2:2" x14ac:dyDescent="0.25">
      <c r="B408"/>
    </row>
    <row r="409" spans="2:2" x14ac:dyDescent="0.25">
      <c r="B409"/>
    </row>
    <row r="410" spans="2:2" x14ac:dyDescent="0.25">
      <c r="B410"/>
    </row>
    <row r="411" spans="2:2" x14ac:dyDescent="0.25">
      <c r="B411"/>
    </row>
    <row r="412" spans="2:2" x14ac:dyDescent="0.25">
      <c r="B412"/>
    </row>
    <row r="413" spans="2:2" x14ac:dyDescent="0.25">
      <c r="B413"/>
    </row>
    <row r="414" spans="2:2" x14ac:dyDescent="0.25">
      <c r="B414"/>
    </row>
    <row r="415" spans="2:2" x14ac:dyDescent="0.25">
      <c r="B415"/>
    </row>
    <row r="416" spans="2:2" x14ac:dyDescent="0.25">
      <c r="B416"/>
    </row>
    <row r="417" spans="2:2" x14ac:dyDescent="0.25">
      <c r="B417"/>
    </row>
    <row r="418" spans="2:2" x14ac:dyDescent="0.25">
      <c r="B418"/>
    </row>
    <row r="419" spans="2:2" x14ac:dyDescent="0.25">
      <c r="B419"/>
    </row>
    <row r="420" spans="2:2" x14ac:dyDescent="0.25">
      <c r="B420"/>
    </row>
    <row r="421" spans="2:2" x14ac:dyDescent="0.25">
      <c r="B421"/>
    </row>
    <row r="422" spans="2:2" x14ac:dyDescent="0.25">
      <c r="B422"/>
    </row>
    <row r="423" spans="2:2" x14ac:dyDescent="0.25">
      <c r="B423"/>
    </row>
    <row r="424" spans="2:2" x14ac:dyDescent="0.25">
      <c r="B424"/>
    </row>
    <row r="425" spans="2:2" x14ac:dyDescent="0.25">
      <c r="B425"/>
    </row>
    <row r="426" spans="2:2" x14ac:dyDescent="0.25">
      <c r="B426"/>
    </row>
    <row r="427" spans="2:2" x14ac:dyDescent="0.25">
      <c r="B427"/>
    </row>
    <row r="428" spans="2:2" x14ac:dyDescent="0.25">
      <c r="B428"/>
    </row>
    <row r="429" spans="2:2" x14ac:dyDescent="0.25">
      <c r="B429"/>
    </row>
    <row r="430" spans="2:2" x14ac:dyDescent="0.25">
      <c r="B430"/>
    </row>
    <row r="431" spans="2:2" x14ac:dyDescent="0.25">
      <c r="B431"/>
    </row>
    <row r="432" spans="2:2" x14ac:dyDescent="0.25">
      <c r="B432"/>
    </row>
    <row r="433" spans="2:2" x14ac:dyDescent="0.25">
      <c r="B433"/>
    </row>
    <row r="434" spans="2:2" x14ac:dyDescent="0.25">
      <c r="B434"/>
    </row>
    <row r="435" spans="2:2" x14ac:dyDescent="0.25">
      <c r="B435"/>
    </row>
    <row r="436" spans="2:2" x14ac:dyDescent="0.25">
      <c r="B436"/>
    </row>
    <row r="437" spans="2:2" x14ac:dyDescent="0.25">
      <c r="B437"/>
    </row>
    <row r="438" spans="2:2" x14ac:dyDescent="0.25">
      <c r="B438"/>
    </row>
    <row r="439" spans="2:2" x14ac:dyDescent="0.25">
      <c r="B439"/>
    </row>
    <row r="440" spans="2:2" x14ac:dyDescent="0.25">
      <c r="B440"/>
    </row>
    <row r="441" spans="2:2" x14ac:dyDescent="0.25">
      <c r="B441"/>
    </row>
    <row r="442" spans="2:2" x14ac:dyDescent="0.25">
      <c r="B442"/>
    </row>
    <row r="443" spans="2:2" x14ac:dyDescent="0.25">
      <c r="B443"/>
    </row>
    <row r="444" spans="2:2" x14ac:dyDescent="0.25">
      <c r="B444"/>
    </row>
    <row r="445" spans="2:2" x14ac:dyDescent="0.25">
      <c r="B445"/>
    </row>
    <row r="446" spans="2:2" x14ac:dyDescent="0.25">
      <c r="B446"/>
    </row>
    <row r="447" spans="2:2" x14ac:dyDescent="0.25">
      <c r="B447"/>
    </row>
    <row r="448" spans="2:2" x14ac:dyDescent="0.25">
      <c r="B448"/>
    </row>
    <row r="449" spans="2:2" x14ac:dyDescent="0.25">
      <c r="B449"/>
    </row>
    <row r="450" spans="2:2" x14ac:dyDescent="0.25">
      <c r="B450"/>
    </row>
    <row r="451" spans="2:2" x14ac:dyDescent="0.25">
      <c r="B451"/>
    </row>
    <row r="452" spans="2:2" x14ac:dyDescent="0.25">
      <c r="B452"/>
    </row>
    <row r="453" spans="2:2" x14ac:dyDescent="0.25">
      <c r="B453"/>
    </row>
    <row r="454" spans="2:2" x14ac:dyDescent="0.25">
      <c r="B454"/>
    </row>
    <row r="455" spans="2:2" x14ac:dyDescent="0.25">
      <c r="B455"/>
    </row>
    <row r="456" spans="2:2" x14ac:dyDescent="0.25">
      <c r="B456"/>
    </row>
    <row r="457" spans="2:2" x14ac:dyDescent="0.25">
      <c r="B457"/>
    </row>
    <row r="458" spans="2:2" x14ac:dyDescent="0.25">
      <c r="B458"/>
    </row>
    <row r="459" spans="2:2" x14ac:dyDescent="0.25">
      <c r="B459"/>
    </row>
    <row r="460" spans="2:2" x14ac:dyDescent="0.25">
      <c r="B460"/>
    </row>
    <row r="461" spans="2:2" x14ac:dyDescent="0.25">
      <c r="B461"/>
    </row>
    <row r="462" spans="2:2" x14ac:dyDescent="0.25">
      <c r="B462"/>
    </row>
    <row r="463" spans="2:2" x14ac:dyDescent="0.25">
      <c r="B463"/>
    </row>
    <row r="464" spans="2:2" x14ac:dyDescent="0.25">
      <c r="B464"/>
    </row>
    <row r="465" spans="2:2" x14ac:dyDescent="0.25">
      <c r="B465"/>
    </row>
    <row r="466" spans="2:2" x14ac:dyDescent="0.25">
      <c r="B466"/>
    </row>
    <row r="467" spans="2:2" x14ac:dyDescent="0.25">
      <c r="B467"/>
    </row>
    <row r="468" spans="2:2" x14ac:dyDescent="0.25">
      <c r="B468"/>
    </row>
    <row r="469" spans="2:2" x14ac:dyDescent="0.25">
      <c r="B469"/>
    </row>
    <row r="470" spans="2:2" x14ac:dyDescent="0.25">
      <c r="B470"/>
    </row>
    <row r="471" spans="2:2" x14ac:dyDescent="0.25">
      <c r="B471"/>
    </row>
    <row r="472" spans="2:2" x14ac:dyDescent="0.25">
      <c r="B472"/>
    </row>
    <row r="473" spans="2:2" x14ac:dyDescent="0.25">
      <c r="B473"/>
    </row>
    <row r="474" spans="2:2" x14ac:dyDescent="0.25">
      <c r="B474"/>
    </row>
    <row r="475" spans="2:2" x14ac:dyDescent="0.25">
      <c r="B475"/>
    </row>
    <row r="476" spans="2:2" x14ac:dyDescent="0.25">
      <c r="B476"/>
    </row>
    <row r="477" spans="2:2" x14ac:dyDescent="0.25">
      <c r="B477"/>
    </row>
    <row r="478" spans="2:2" x14ac:dyDescent="0.25">
      <c r="B478"/>
    </row>
    <row r="479" spans="2:2" x14ac:dyDescent="0.25">
      <c r="B479"/>
    </row>
    <row r="480" spans="2:2" x14ac:dyDescent="0.25">
      <c r="B480"/>
    </row>
    <row r="481" spans="2:2" x14ac:dyDescent="0.25">
      <c r="B481"/>
    </row>
    <row r="482" spans="2:2" x14ac:dyDescent="0.25">
      <c r="B482"/>
    </row>
    <row r="483" spans="2:2" x14ac:dyDescent="0.25">
      <c r="B483"/>
    </row>
    <row r="484" spans="2:2" x14ac:dyDescent="0.25">
      <c r="B484"/>
    </row>
    <row r="485" spans="2:2" x14ac:dyDescent="0.25">
      <c r="B485"/>
    </row>
    <row r="486" spans="2:2" x14ac:dyDescent="0.25">
      <c r="B486"/>
    </row>
    <row r="487" spans="2:2" x14ac:dyDescent="0.25">
      <c r="B487"/>
    </row>
    <row r="488" spans="2:2" x14ac:dyDescent="0.25">
      <c r="B488"/>
    </row>
    <row r="489" spans="2:2" x14ac:dyDescent="0.25">
      <c r="B489"/>
    </row>
    <row r="490" spans="2:2" x14ac:dyDescent="0.25">
      <c r="B490"/>
    </row>
    <row r="491" spans="2:2" x14ac:dyDescent="0.25">
      <c r="B491"/>
    </row>
    <row r="492" spans="2:2" x14ac:dyDescent="0.25">
      <c r="B492"/>
    </row>
    <row r="493" spans="2:2" x14ac:dyDescent="0.25">
      <c r="B493"/>
    </row>
    <row r="494" spans="2:2" x14ac:dyDescent="0.25">
      <c r="B494"/>
    </row>
    <row r="495" spans="2:2" x14ac:dyDescent="0.25">
      <c r="B495"/>
    </row>
    <row r="496" spans="2:2" x14ac:dyDescent="0.25">
      <c r="B496"/>
    </row>
    <row r="497" spans="2:2" x14ac:dyDescent="0.25">
      <c r="B497"/>
    </row>
    <row r="498" spans="2:2" x14ac:dyDescent="0.25">
      <c r="B498"/>
    </row>
    <row r="499" spans="2:2" x14ac:dyDescent="0.25">
      <c r="B499"/>
    </row>
    <row r="500" spans="2:2" x14ac:dyDescent="0.25">
      <c r="B500"/>
    </row>
    <row r="501" spans="2:2" x14ac:dyDescent="0.25">
      <c r="B501"/>
    </row>
    <row r="502" spans="2:2" x14ac:dyDescent="0.25">
      <c r="B502"/>
    </row>
    <row r="503" spans="2:2" x14ac:dyDescent="0.25">
      <c r="B503"/>
    </row>
    <row r="504" spans="2:2" x14ac:dyDescent="0.25">
      <c r="B504"/>
    </row>
    <row r="505" spans="2:2" x14ac:dyDescent="0.25">
      <c r="B505"/>
    </row>
    <row r="506" spans="2:2" x14ac:dyDescent="0.25">
      <c r="B506"/>
    </row>
    <row r="507" spans="2:2" x14ac:dyDescent="0.25">
      <c r="B507"/>
    </row>
    <row r="508" spans="2:2" x14ac:dyDescent="0.25">
      <c r="B508"/>
    </row>
    <row r="509" spans="2:2" x14ac:dyDescent="0.25">
      <c r="B509"/>
    </row>
    <row r="510" spans="2:2" x14ac:dyDescent="0.25">
      <c r="B510"/>
    </row>
    <row r="511" spans="2:2" x14ac:dyDescent="0.25">
      <c r="B511"/>
    </row>
    <row r="512" spans="2:2" x14ac:dyDescent="0.25">
      <c r="B512"/>
    </row>
    <row r="513" spans="2:2" x14ac:dyDescent="0.25">
      <c r="B513"/>
    </row>
    <row r="514" spans="2:2" x14ac:dyDescent="0.25">
      <c r="B514"/>
    </row>
    <row r="515" spans="2:2" x14ac:dyDescent="0.25">
      <c r="B515"/>
    </row>
    <row r="516" spans="2:2" x14ac:dyDescent="0.25">
      <c r="B516"/>
    </row>
    <row r="517" spans="2:2" x14ac:dyDescent="0.25">
      <c r="B517"/>
    </row>
    <row r="518" spans="2:2" x14ac:dyDescent="0.25">
      <c r="B518"/>
    </row>
    <row r="519" spans="2:2" x14ac:dyDescent="0.25">
      <c r="B519"/>
    </row>
    <row r="520" spans="2:2" x14ac:dyDescent="0.25">
      <c r="B520"/>
    </row>
    <row r="521" spans="2:2" x14ac:dyDescent="0.25">
      <c r="B521"/>
    </row>
    <row r="522" spans="2:2" x14ac:dyDescent="0.25">
      <c r="B522"/>
    </row>
    <row r="523" spans="2:2" x14ac:dyDescent="0.25">
      <c r="B523"/>
    </row>
    <row r="524" spans="2:2" x14ac:dyDescent="0.25">
      <c r="B524"/>
    </row>
    <row r="525" spans="2:2" x14ac:dyDescent="0.25">
      <c r="B525"/>
    </row>
    <row r="526" spans="2:2" x14ac:dyDescent="0.25">
      <c r="B526"/>
    </row>
    <row r="527" spans="2:2" x14ac:dyDescent="0.25">
      <c r="B527"/>
    </row>
    <row r="528" spans="2:2" x14ac:dyDescent="0.25">
      <c r="B528"/>
    </row>
    <row r="529" spans="2:2" x14ac:dyDescent="0.25">
      <c r="B529"/>
    </row>
    <row r="530" spans="2:2" x14ac:dyDescent="0.25">
      <c r="B530"/>
    </row>
    <row r="531" spans="2:2" x14ac:dyDescent="0.25">
      <c r="B531"/>
    </row>
    <row r="532" spans="2:2" x14ac:dyDescent="0.25">
      <c r="B532"/>
    </row>
    <row r="533" spans="2:2" x14ac:dyDescent="0.25">
      <c r="B533"/>
    </row>
    <row r="534" spans="2:2" x14ac:dyDescent="0.25">
      <c r="B534"/>
    </row>
    <row r="535" spans="2:2" x14ac:dyDescent="0.25">
      <c r="B535"/>
    </row>
    <row r="536" spans="2:2" x14ac:dyDescent="0.25">
      <c r="B536"/>
    </row>
    <row r="537" spans="2:2" x14ac:dyDescent="0.25">
      <c r="B537"/>
    </row>
    <row r="538" spans="2:2" x14ac:dyDescent="0.25">
      <c r="B538"/>
    </row>
    <row r="539" spans="2:2" x14ac:dyDescent="0.25">
      <c r="B539"/>
    </row>
    <row r="540" spans="2:2" x14ac:dyDescent="0.25">
      <c r="B540"/>
    </row>
    <row r="541" spans="2:2" x14ac:dyDescent="0.25">
      <c r="B541"/>
    </row>
    <row r="542" spans="2:2" x14ac:dyDescent="0.25">
      <c r="B542"/>
    </row>
    <row r="543" spans="2:2" x14ac:dyDescent="0.25">
      <c r="B543"/>
    </row>
    <row r="544" spans="2:2" x14ac:dyDescent="0.25">
      <c r="B544"/>
    </row>
    <row r="545" spans="2:2" x14ac:dyDescent="0.25">
      <c r="B545"/>
    </row>
    <row r="546" spans="2:2" x14ac:dyDescent="0.25">
      <c r="B546"/>
    </row>
    <row r="547" spans="2:2" x14ac:dyDescent="0.25">
      <c r="B547"/>
    </row>
    <row r="548" spans="2:2" x14ac:dyDescent="0.25">
      <c r="B548"/>
    </row>
    <row r="549" spans="2:2" x14ac:dyDescent="0.25">
      <c r="B549"/>
    </row>
    <row r="550" spans="2:2" x14ac:dyDescent="0.25">
      <c r="B550"/>
    </row>
    <row r="551" spans="2:2" x14ac:dyDescent="0.25">
      <c r="B551"/>
    </row>
    <row r="552" spans="2:2" x14ac:dyDescent="0.25">
      <c r="B552"/>
    </row>
    <row r="553" spans="2:2" x14ac:dyDescent="0.25">
      <c r="B553"/>
    </row>
    <row r="554" spans="2:2" x14ac:dyDescent="0.25">
      <c r="B554"/>
    </row>
    <row r="555" spans="2:2" x14ac:dyDescent="0.25">
      <c r="B555"/>
    </row>
    <row r="556" spans="2:2" x14ac:dyDescent="0.25">
      <c r="B556"/>
    </row>
    <row r="557" spans="2:2" x14ac:dyDescent="0.25">
      <c r="B557"/>
    </row>
    <row r="558" spans="2:2" x14ac:dyDescent="0.25">
      <c r="B558"/>
    </row>
    <row r="559" spans="2:2" x14ac:dyDescent="0.25">
      <c r="B559"/>
    </row>
    <row r="560" spans="2:2" x14ac:dyDescent="0.25">
      <c r="B560"/>
    </row>
    <row r="561" spans="2:2" x14ac:dyDescent="0.25">
      <c r="B561"/>
    </row>
    <row r="562" spans="2:2" x14ac:dyDescent="0.25">
      <c r="B562"/>
    </row>
    <row r="563" spans="2:2" x14ac:dyDescent="0.25">
      <c r="B563"/>
    </row>
    <row r="564" spans="2:2" x14ac:dyDescent="0.25">
      <c r="B564"/>
    </row>
    <row r="565" spans="2:2" x14ac:dyDescent="0.25">
      <c r="B565"/>
    </row>
    <row r="566" spans="2:2" x14ac:dyDescent="0.25">
      <c r="B566"/>
    </row>
    <row r="567" spans="2:2" x14ac:dyDescent="0.25">
      <c r="B567"/>
    </row>
    <row r="568" spans="2:2" x14ac:dyDescent="0.25">
      <c r="B568"/>
    </row>
    <row r="569" spans="2:2" x14ac:dyDescent="0.25">
      <c r="B569"/>
    </row>
    <row r="570" spans="2:2" x14ac:dyDescent="0.25">
      <c r="B570"/>
    </row>
    <row r="571" spans="2:2" x14ac:dyDescent="0.25">
      <c r="B571"/>
    </row>
    <row r="572" spans="2:2" x14ac:dyDescent="0.25">
      <c r="B572"/>
    </row>
    <row r="573" spans="2:2" x14ac:dyDescent="0.25">
      <c r="B573"/>
    </row>
    <row r="574" spans="2:2" x14ac:dyDescent="0.25">
      <c r="B574"/>
    </row>
    <row r="575" spans="2:2" x14ac:dyDescent="0.25">
      <c r="B575"/>
    </row>
    <row r="576" spans="2:2" x14ac:dyDescent="0.25">
      <c r="B576"/>
    </row>
    <row r="577" spans="2:2" x14ac:dyDescent="0.25">
      <c r="B577"/>
    </row>
    <row r="578" spans="2:2" x14ac:dyDescent="0.25">
      <c r="B578"/>
    </row>
    <row r="579" spans="2:2" x14ac:dyDescent="0.25">
      <c r="B579"/>
    </row>
    <row r="580" spans="2:2" x14ac:dyDescent="0.25">
      <c r="B580"/>
    </row>
    <row r="581" spans="2:2" x14ac:dyDescent="0.25">
      <c r="B581"/>
    </row>
    <row r="582" spans="2:2" x14ac:dyDescent="0.25">
      <c r="B582"/>
    </row>
    <row r="583" spans="2:2" x14ac:dyDescent="0.25">
      <c r="B583"/>
    </row>
    <row r="584" spans="2:2" x14ac:dyDescent="0.25">
      <c r="B584"/>
    </row>
    <row r="585" spans="2:2" x14ac:dyDescent="0.25">
      <c r="B585"/>
    </row>
    <row r="586" spans="2:2" x14ac:dyDescent="0.25">
      <c r="B586"/>
    </row>
    <row r="587" spans="2:2" x14ac:dyDescent="0.25">
      <c r="B587"/>
    </row>
    <row r="588" spans="2:2" x14ac:dyDescent="0.25">
      <c r="B588"/>
    </row>
    <row r="589" spans="2:2" x14ac:dyDescent="0.25">
      <c r="B589"/>
    </row>
    <row r="590" spans="2:2" x14ac:dyDescent="0.25">
      <c r="B590"/>
    </row>
    <row r="591" spans="2:2" x14ac:dyDescent="0.25">
      <c r="B591"/>
    </row>
    <row r="592" spans="2:2" x14ac:dyDescent="0.25">
      <c r="B592"/>
    </row>
    <row r="593" spans="2:2" x14ac:dyDescent="0.25">
      <c r="B593"/>
    </row>
    <row r="594" spans="2:2" x14ac:dyDescent="0.25">
      <c r="B594"/>
    </row>
    <row r="595" spans="2:2" x14ac:dyDescent="0.25">
      <c r="B595"/>
    </row>
    <row r="596" spans="2:2" x14ac:dyDescent="0.25">
      <c r="B596"/>
    </row>
    <row r="597" spans="2:2" x14ac:dyDescent="0.25">
      <c r="B597"/>
    </row>
    <row r="598" spans="2:2" x14ac:dyDescent="0.25">
      <c r="B598"/>
    </row>
    <row r="599" spans="2:2" x14ac:dyDescent="0.25">
      <c r="B599"/>
    </row>
    <row r="600" spans="2:2" x14ac:dyDescent="0.25">
      <c r="B600"/>
    </row>
    <row r="601" spans="2:2" x14ac:dyDescent="0.25">
      <c r="B601"/>
    </row>
    <row r="602" spans="2:2" x14ac:dyDescent="0.25">
      <c r="B602"/>
    </row>
    <row r="603" spans="2:2" x14ac:dyDescent="0.25">
      <c r="B603"/>
    </row>
    <row r="604" spans="2:2" x14ac:dyDescent="0.25">
      <c r="B604"/>
    </row>
    <row r="605" spans="2:2" x14ac:dyDescent="0.25">
      <c r="B605"/>
    </row>
    <row r="606" spans="2:2" x14ac:dyDescent="0.25">
      <c r="B606"/>
    </row>
    <row r="607" spans="2:2" x14ac:dyDescent="0.25">
      <c r="B607"/>
    </row>
    <row r="608" spans="2:2" x14ac:dyDescent="0.25">
      <c r="B608"/>
    </row>
    <row r="609" spans="2:2" x14ac:dyDescent="0.25">
      <c r="B609"/>
    </row>
    <row r="610" spans="2:2" x14ac:dyDescent="0.25">
      <c r="B610"/>
    </row>
    <row r="611" spans="2:2" x14ac:dyDescent="0.25">
      <c r="B611"/>
    </row>
    <row r="612" spans="2:2" x14ac:dyDescent="0.25">
      <c r="B612"/>
    </row>
    <row r="613" spans="2:2" x14ac:dyDescent="0.25">
      <c r="B613"/>
    </row>
    <row r="614" spans="2:2" x14ac:dyDescent="0.25">
      <c r="B614"/>
    </row>
    <row r="615" spans="2:2" x14ac:dyDescent="0.25">
      <c r="B615"/>
    </row>
    <row r="616" spans="2:2" x14ac:dyDescent="0.25">
      <c r="B616"/>
    </row>
    <row r="617" spans="2:2" x14ac:dyDescent="0.25">
      <c r="B617"/>
    </row>
    <row r="618" spans="2:2" x14ac:dyDescent="0.25">
      <c r="B618"/>
    </row>
    <row r="619" spans="2:2" x14ac:dyDescent="0.25">
      <c r="B619"/>
    </row>
    <row r="620" spans="2:2" x14ac:dyDescent="0.25">
      <c r="B620"/>
    </row>
    <row r="621" spans="2:2" x14ac:dyDescent="0.25">
      <c r="B621"/>
    </row>
    <row r="622" spans="2:2" x14ac:dyDescent="0.25">
      <c r="B622"/>
    </row>
    <row r="623" spans="2:2" x14ac:dyDescent="0.25">
      <c r="B623"/>
    </row>
    <row r="624" spans="2:2" x14ac:dyDescent="0.25">
      <c r="B624"/>
    </row>
    <row r="625" spans="2:2" x14ac:dyDescent="0.25">
      <c r="B625"/>
    </row>
    <row r="626" spans="2:2" x14ac:dyDescent="0.25">
      <c r="B626"/>
    </row>
    <row r="627" spans="2:2" x14ac:dyDescent="0.25">
      <c r="B627"/>
    </row>
    <row r="628" spans="2:2" x14ac:dyDescent="0.25">
      <c r="B628"/>
    </row>
    <row r="629" spans="2:2" x14ac:dyDescent="0.25">
      <c r="B629"/>
    </row>
    <row r="630" spans="2:2" x14ac:dyDescent="0.25">
      <c r="B630"/>
    </row>
    <row r="631" spans="2:2" x14ac:dyDescent="0.25">
      <c r="B631"/>
    </row>
    <row r="632" spans="2:2" x14ac:dyDescent="0.25">
      <c r="B632"/>
    </row>
    <row r="633" spans="2:2" x14ac:dyDescent="0.25">
      <c r="B633"/>
    </row>
    <row r="634" spans="2:2" x14ac:dyDescent="0.25">
      <c r="B634"/>
    </row>
    <row r="635" spans="2:2" x14ac:dyDescent="0.25">
      <c r="B635"/>
    </row>
    <row r="636" spans="2:2" x14ac:dyDescent="0.25">
      <c r="B636"/>
    </row>
    <row r="637" spans="2:2" x14ac:dyDescent="0.25">
      <c r="B637"/>
    </row>
    <row r="638" spans="2:2" x14ac:dyDescent="0.25">
      <c r="B638"/>
    </row>
    <row r="639" spans="2:2" x14ac:dyDescent="0.25">
      <c r="B639"/>
    </row>
    <row r="640" spans="2:2" x14ac:dyDescent="0.25">
      <c r="B640"/>
    </row>
    <row r="641" spans="2:2" x14ac:dyDescent="0.25">
      <c r="B641"/>
    </row>
    <row r="642" spans="2:2" x14ac:dyDescent="0.25">
      <c r="B642"/>
    </row>
    <row r="643" spans="2:2" x14ac:dyDescent="0.25">
      <c r="B643"/>
    </row>
    <row r="644" spans="2:2" x14ac:dyDescent="0.25">
      <c r="B644"/>
    </row>
    <row r="645" spans="2:2" x14ac:dyDescent="0.25">
      <c r="B645"/>
    </row>
    <row r="646" spans="2:2" x14ac:dyDescent="0.25">
      <c r="B646"/>
    </row>
    <row r="647" spans="2:2" x14ac:dyDescent="0.25">
      <c r="B647"/>
    </row>
    <row r="648" spans="2:2" x14ac:dyDescent="0.25">
      <c r="B648"/>
    </row>
    <row r="649" spans="2:2" x14ac:dyDescent="0.25">
      <c r="B649"/>
    </row>
    <row r="650" spans="2:2" x14ac:dyDescent="0.25">
      <c r="B650"/>
    </row>
    <row r="651" spans="2:2" x14ac:dyDescent="0.25">
      <c r="B651"/>
    </row>
    <row r="652" spans="2:2" x14ac:dyDescent="0.25">
      <c r="B652"/>
    </row>
    <row r="653" spans="2:2" x14ac:dyDescent="0.25">
      <c r="B653"/>
    </row>
    <row r="654" spans="2:2" x14ac:dyDescent="0.25">
      <c r="B654"/>
    </row>
    <row r="655" spans="2:2" x14ac:dyDescent="0.25">
      <c r="B655"/>
    </row>
    <row r="656" spans="2:2" x14ac:dyDescent="0.25">
      <c r="B656"/>
    </row>
    <row r="657" spans="2:2" x14ac:dyDescent="0.25">
      <c r="B657"/>
    </row>
    <row r="658" spans="2:2" x14ac:dyDescent="0.25">
      <c r="B658"/>
    </row>
    <row r="659" spans="2:2" x14ac:dyDescent="0.25">
      <c r="B659"/>
    </row>
    <row r="660" spans="2:2" x14ac:dyDescent="0.25">
      <c r="B660"/>
    </row>
    <row r="661" spans="2:2" x14ac:dyDescent="0.25">
      <c r="B661"/>
    </row>
    <row r="662" spans="2:2" x14ac:dyDescent="0.25">
      <c r="B662"/>
    </row>
    <row r="663" spans="2:2" x14ac:dyDescent="0.25">
      <c r="B663"/>
    </row>
    <row r="664" spans="2:2" x14ac:dyDescent="0.25">
      <c r="B664"/>
    </row>
    <row r="665" spans="2:2" x14ac:dyDescent="0.25">
      <c r="B665"/>
    </row>
    <row r="666" spans="2:2" x14ac:dyDescent="0.25">
      <c r="B666"/>
    </row>
    <row r="667" spans="2:2" x14ac:dyDescent="0.25">
      <c r="B667"/>
    </row>
    <row r="668" spans="2:2" x14ac:dyDescent="0.25">
      <c r="B668"/>
    </row>
    <row r="669" spans="2:2" x14ac:dyDescent="0.25">
      <c r="B669"/>
    </row>
    <row r="670" spans="2:2" x14ac:dyDescent="0.25">
      <c r="B670"/>
    </row>
    <row r="671" spans="2:2" x14ac:dyDescent="0.25">
      <c r="B671"/>
    </row>
    <row r="672" spans="2:2" x14ac:dyDescent="0.25">
      <c r="B672"/>
    </row>
    <row r="673" spans="2:2" x14ac:dyDescent="0.25">
      <c r="B673"/>
    </row>
    <row r="674" spans="2:2" x14ac:dyDescent="0.25">
      <c r="B674"/>
    </row>
    <row r="675" spans="2:2" x14ac:dyDescent="0.25">
      <c r="B675"/>
    </row>
    <row r="676" spans="2:2" x14ac:dyDescent="0.25">
      <c r="B676"/>
    </row>
    <row r="677" spans="2:2" x14ac:dyDescent="0.25">
      <c r="B677"/>
    </row>
    <row r="678" spans="2:2" x14ac:dyDescent="0.25">
      <c r="B678"/>
    </row>
    <row r="679" spans="2:2" x14ac:dyDescent="0.25">
      <c r="B679"/>
    </row>
    <row r="680" spans="2:2" x14ac:dyDescent="0.25">
      <c r="B680"/>
    </row>
    <row r="681" spans="2:2" x14ac:dyDescent="0.25">
      <c r="B681"/>
    </row>
    <row r="682" spans="2:2" x14ac:dyDescent="0.25">
      <c r="B682"/>
    </row>
    <row r="683" spans="2:2" x14ac:dyDescent="0.25">
      <c r="B683"/>
    </row>
    <row r="684" spans="2:2" x14ac:dyDescent="0.25">
      <c r="B684"/>
    </row>
    <row r="685" spans="2:2" x14ac:dyDescent="0.25">
      <c r="B685"/>
    </row>
    <row r="686" spans="2:2" x14ac:dyDescent="0.25">
      <c r="B686"/>
    </row>
    <row r="687" spans="2:2" x14ac:dyDescent="0.25">
      <c r="B687"/>
    </row>
    <row r="688" spans="2:2" x14ac:dyDescent="0.25">
      <c r="B688"/>
    </row>
    <row r="689" spans="2:2" x14ac:dyDescent="0.25">
      <c r="B689"/>
    </row>
    <row r="690" spans="2:2" x14ac:dyDescent="0.25">
      <c r="B690"/>
    </row>
    <row r="691" spans="2:2" x14ac:dyDescent="0.25">
      <c r="B691"/>
    </row>
    <row r="692" spans="2:2" x14ac:dyDescent="0.25">
      <c r="B692"/>
    </row>
    <row r="693" spans="2:2" x14ac:dyDescent="0.25">
      <c r="B693"/>
    </row>
    <row r="694" spans="2:2" x14ac:dyDescent="0.25">
      <c r="B694"/>
    </row>
    <row r="695" spans="2:2" x14ac:dyDescent="0.25">
      <c r="B695"/>
    </row>
    <row r="696" spans="2:2" x14ac:dyDescent="0.25">
      <c r="B696"/>
    </row>
    <row r="697" spans="2:2" x14ac:dyDescent="0.25">
      <c r="B697"/>
    </row>
    <row r="698" spans="2:2" x14ac:dyDescent="0.25">
      <c r="B698"/>
    </row>
    <row r="699" spans="2:2" x14ac:dyDescent="0.25">
      <c r="B699"/>
    </row>
    <row r="700" spans="2:2" x14ac:dyDescent="0.25">
      <c r="B700"/>
    </row>
    <row r="701" spans="2:2" x14ac:dyDescent="0.25">
      <c r="B701"/>
    </row>
    <row r="702" spans="2:2" x14ac:dyDescent="0.25">
      <c r="B702"/>
    </row>
    <row r="703" spans="2:2" x14ac:dyDescent="0.25">
      <c r="B703"/>
    </row>
    <row r="704" spans="2:2" x14ac:dyDescent="0.25">
      <c r="B704"/>
    </row>
    <row r="705" spans="2:2" x14ac:dyDescent="0.25">
      <c r="B705"/>
    </row>
    <row r="706" spans="2:2" x14ac:dyDescent="0.25">
      <c r="B706"/>
    </row>
    <row r="707" spans="2:2" x14ac:dyDescent="0.25">
      <c r="B707"/>
    </row>
    <row r="708" spans="2:2" x14ac:dyDescent="0.25">
      <c r="B708"/>
    </row>
    <row r="709" spans="2:2" x14ac:dyDescent="0.25">
      <c r="B709"/>
    </row>
    <row r="710" spans="2:2" x14ac:dyDescent="0.25">
      <c r="B710"/>
    </row>
    <row r="711" spans="2:2" x14ac:dyDescent="0.25">
      <c r="B711"/>
    </row>
    <row r="712" spans="2:2" x14ac:dyDescent="0.25">
      <c r="B712"/>
    </row>
    <row r="713" spans="2:2" x14ac:dyDescent="0.25">
      <c r="B713"/>
    </row>
    <row r="714" spans="2:2" x14ac:dyDescent="0.25">
      <c r="B714"/>
    </row>
    <row r="715" spans="2:2" x14ac:dyDescent="0.25">
      <c r="B715"/>
    </row>
    <row r="716" spans="2:2" x14ac:dyDescent="0.25">
      <c r="B716"/>
    </row>
    <row r="717" spans="2:2" x14ac:dyDescent="0.25">
      <c r="B717"/>
    </row>
    <row r="718" spans="2:2" x14ac:dyDescent="0.25">
      <c r="B718"/>
    </row>
    <row r="719" spans="2:2" x14ac:dyDescent="0.25">
      <c r="B719"/>
    </row>
    <row r="720" spans="2:2" x14ac:dyDescent="0.25">
      <c r="B720"/>
    </row>
    <row r="721" spans="2:2" x14ac:dyDescent="0.25">
      <c r="B721"/>
    </row>
    <row r="722" spans="2:2" x14ac:dyDescent="0.25">
      <c r="B722"/>
    </row>
    <row r="723" spans="2:2" x14ac:dyDescent="0.25">
      <c r="B723"/>
    </row>
    <row r="724" spans="2:2" x14ac:dyDescent="0.25">
      <c r="B724"/>
    </row>
    <row r="725" spans="2:2" x14ac:dyDescent="0.25">
      <c r="B725"/>
    </row>
    <row r="726" spans="2:2" x14ac:dyDescent="0.25">
      <c r="B726"/>
    </row>
    <row r="727" spans="2:2" x14ac:dyDescent="0.25">
      <c r="B727"/>
    </row>
    <row r="728" spans="2:2" x14ac:dyDescent="0.25">
      <c r="B728"/>
    </row>
    <row r="729" spans="2:2" x14ac:dyDescent="0.25">
      <c r="B729"/>
    </row>
    <row r="730" spans="2:2" x14ac:dyDescent="0.25">
      <c r="B730"/>
    </row>
    <row r="731" spans="2:2" x14ac:dyDescent="0.25">
      <c r="B731"/>
    </row>
    <row r="732" spans="2:2" x14ac:dyDescent="0.25">
      <c r="B732"/>
    </row>
    <row r="733" spans="2:2" x14ac:dyDescent="0.25">
      <c r="B733"/>
    </row>
    <row r="734" spans="2:2" x14ac:dyDescent="0.25">
      <c r="B734"/>
    </row>
    <row r="735" spans="2:2" x14ac:dyDescent="0.25">
      <c r="B735"/>
    </row>
    <row r="736" spans="2:2" x14ac:dyDescent="0.25">
      <c r="B736"/>
    </row>
    <row r="737" spans="2:2" x14ac:dyDescent="0.25">
      <c r="B737"/>
    </row>
    <row r="738" spans="2:2" x14ac:dyDescent="0.25">
      <c r="B738"/>
    </row>
    <row r="739" spans="2:2" x14ac:dyDescent="0.25">
      <c r="B739"/>
    </row>
    <row r="740" spans="2:2" x14ac:dyDescent="0.25">
      <c r="B740"/>
    </row>
    <row r="741" spans="2:2" x14ac:dyDescent="0.25">
      <c r="B741"/>
    </row>
    <row r="742" spans="2:2" x14ac:dyDescent="0.25">
      <c r="B742"/>
    </row>
    <row r="743" spans="2:2" x14ac:dyDescent="0.25">
      <c r="B743"/>
    </row>
    <row r="744" spans="2:2" x14ac:dyDescent="0.25">
      <c r="B744"/>
    </row>
    <row r="745" spans="2:2" x14ac:dyDescent="0.25">
      <c r="B745"/>
    </row>
    <row r="746" spans="2:2" x14ac:dyDescent="0.25">
      <c r="B746"/>
    </row>
    <row r="747" spans="2:2" x14ac:dyDescent="0.25">
      <c r="B747"/>
    </row>
    <row r="748" spans="2:2" x14ac:dyDescent="0.25">
      <c r="B748"/>
    </row>
    <row r="749" spans="2:2" x14ac:dyDescent="0.25">
      <c r="B749"/>
    </row>
    <row r="750" spans="2:2" x14ac:dyDescent="0.25">
      <c r="B750"/>
    </row>
    <row r="751" spans="2:2" x14ac:dyDescent="0.25">
      <c r="B751"/>
    </row>
    <row r="752" spans="2:2" x14ac:dyDescent="0.25">
      <c r="B752"/>
    </row>
    <row r="753" spans="2:2" x14ac:dyDescent="0.25">
      <c r="B753"/>
    </row>
    <row r="754" spans="2:2" x14ac:dyDescent="0.25">
      <c r="B754"/>
    </row>
    <row r="755" spans="2:2" x14ac:dyDescent="0.25">
      <c r="B755"/>
    </row>
    <row r="756" spans="2:2" x14ac:dyDescent="0.25">
      <c r="B756"/>
    </row>
    <row r="757" spans="2:2" x14ac:dyDescent="0.25">
      <c r="B757"/>
    </row>
    <row r="758" spans="2:2" x14ac:dyDescent="0.25">
      <c r="B758"/>
    </row>
    <row r="759" spans="2:2" x14ac:dyDescent="0.25">
      <c r="B759"/>
    </row>
    <row r="760" spans="2:2" x14ac:dyDescent="0.25">
      <c r="B760"/>
    </row>
    <row r="761" spans="2:2" x14ac:dyDescent="0.25">
      <c r="B761"/>
    </row>
    <row r="762" spans="2:2" x14ac:dyDescent="0.25">
      <c r="B762"/>
    </row>
    <row r="763" spans="2:2" x14ac:dyDescent="0.25">
      <c r="B763"/>
    </row>
    <row r="764" spans="2:2" x14ac:dyDescent="0.25">
      <c r="B764"/>
    </row>
    <row r="765" spans="2:2" x14ac:dyDescent="0.25">
      <c r="B765"/>
    </row>
    <row r="766" spans="2:2" x14ac:dyDescent="0.25">
      <c r="B766"/>
    </row>
    <row r="767" spans="2:2" x14ac:dyDescent="0.25">
      <c r="B767"/>
    </row>
    <row r="768" spans="2:2" x14ac:dyDescent="0.25">
      <c r="B768"/>
    </row>
    <row r="769" spans="2:2" x14ac:dyDescent="0.25">
      <c r="B769"/>
    </row>
    <row r="770" spans="2:2" x14ac:dyDescent="0.25">
      <c r="B770"/>
    </row>
    <row r="771" spans="2:2" x14ac:dyDescent="0.25">
      <c r="B771"/>
    </row>
    <row r="772" spans="2:2" x14ac:dyDescent="0.25">
      <c r="B772"/>
    </row>
    <row r="773" spans="2:2" x14ac:dyDescent="0.25">
      <c r="B773"/>
    </row>
    <row r="774" spans="2:2" x14ac:dyDescent="0.25">
      <c r="B774"/>
    </row>
    <row r="775" spans="2:2" x14ac:dyDescent="0.25">
      <c r="B775"/>
    </row>
    <row r="776" spans="2:2" x14ac:dyDescent="0.25">
      <c r="B776"/>
    </row>
    <row r="777" spans="2:2" x14ac:dyDescent="0.25">
      <c r="B777"/>
    </row>
    <row r="778" spans="2:2" x14ac:dyDescent="0.25">
      <c r="B778"/>
    </row>
    <row r="779" spans="2:2" x14ac:dyDescent="0.25">
      <c r="B779"/>
    </row>
    <row r="780" spans="2:2" x14ac:dyDescent="0.25">
      <c r="B780"/>
    </row>
    <row r="781" spans="2:2" x14ac:dyDescent="0.25">
      <c r="B781"/>
    </row>
    <row r="782" spans="2:2" x14ac:dyDescent="0.25">
      <c r="B782"/>
    </row>
    <row r="783" spans="2:2" x14ac:dyDescent="0.25">
      <c r="B783"/>
    </row>
    <row r="784" spans="2:2" x14ac:dyDescent="0.25">
      <c r="B784"/>
    </row>
    <row r="785" spans="2:2" x14ac:dyDescent="0.25">
      <c r="B785"/>
    </row>
    <row r="786" spans="2:2" x14ac:dyDescent="0.25">
      <c r="B786"/>
    </row>
    <row r="787" spans="2:2" x14ac:dyDescent="0.25">
      <c r="B787"/>
    </row>
    <row r="788" spans="2:2" x14ac:dyDescent="0.25">
      <c r="B788"/>
    </row>
    <row r="789" spans="2:2" x14ac:dyDescent="0.25">
      <c r="B789"/>
    </row>
    <row r="790" spans="2:2" x14ac:dyDescent="0.25">
      <c r="B790"/>
    </row>
    <row r="791" spans="2:2" x14ac:dyDescent="0.25">
      <c r="B791"/>
    </row>
    <row r="792" spans="2:2" x14ac:dyDescent="0.25">
      <c r="B792"/>
    </row>
    <row r="793" spans="2:2" x14ac:dyDescent="0.25">
      <c r="B793"/>
    </row>
    <row r="794" spans="2:2" x14ac:dyDescent="0.25">
      <c r="B794"/>
    </row>
    <row r="795" spans="2:2" x14ac:dyDescent="0.25">
      <c r="B795"/>
    </row>
    <row r="796" spans="2:2" x14ac:dyDescent="0.25">
      <c r="B796"/>
    </row>
    <row r="797" spans="2:2" x14ac:dyDescent="0.25">
      <c r="B797"/>
    </row>
    <row r="798" spans="2:2" x14ac:dyDescent="0.25">
      <c r="B798"/>
    </row>
    <row r="799" spans="2:2" x14ac:dyDescent="0.25">
      <c r="B799"/>
    </row>
    <row r="800" spans="2:2" x14ac:dyDescent="0.25">
      <c r="B800"/>
    </row>
    <row r="801" spans="2:2" x14ac:dyDescent="0.25">
      <c r="B801"/>
    </row>
    <row r="802" spans="2:2" x14ac:dyDescent="0.25">
      <c r="B802"/>
    </row>
    <row r="803" spans="2:2" x14ac:dyDescent="0.25">
      <c r="B803"/>
    </row>
    <row r="804" spans="2:2" x14ac:dyDescent="0.25">
      <c r="B804"/>
    </row>
    <row r="805" spans="2:2" x14ac:dyDescent="0.25">
      <c r="B805"/>
    </row>
    <row r="806" spans="2:2" x14ac:dyDescent="0.25">
      <c r="B806"/>
    </row>
    <row r="807" spans="2:2" x14ac:dyDescent="0.25">
      <c r="B807"/>
    </row>
    <row r="808" spans="2:2" x14ac:dyDescent="0.25">
      <c r="B808"/>
    </row>
    <row r="809" spans="2:2" x14ac:dyDescent="0.25">
      <c r="B809"/>
    </row>
    <row r="810" spans="2:2" x14ac:dyDescent="0.25">
      <c r="B810"/>
    </row>
    <row r="811" spans="2:2" x14ac:dyDescent="0.25">
      <c r="B811"/>
    </row>
    <row r="812" spans="2:2" x14ac:dyDescent="0.25">
      <c r="B812"/>
    </row>
    <row r="813" spans="2:2" x14ac:dyDescent="0.25">
      <c r="B813"/>
    </row>
    <row r="814" spans="2:2" x14ac:dyDescent="0.25">
      <c r="B814"/>
    </row>
    <row r="815" spans="2:2" x14ac:dyDescent="0.25">
      <c r="B815"/>
    </row>
    <row r="816" spans="2:2" x14ac:dyDescent="0.25">
      <c r="B816"/>
    </row>
    <row r="817" spans="2:2" x14ac:dyDescent="0.25">
      <c r="B817"/>
    </row>
    <row r="818" spans="2:2" x14ac:dyDescent="0.25">
      <c r="B818"/>
    </row>
    <row r="819" spans="2:2" x14ac:dyDescent="0.25">
      <c r="B819"/>
    </row>
    <row r="820" spans="2:2" x14ac:dyDescent="0.25">
      <c r="B820"/>
    </row>
    <row r="821" spans="2:2" x14ac:dyDescent="0.25">
      <c r="B821"/>
    </row>
    <row r="822" spans="2:2" x14ac:dyDescent="0.25">
      <c r="B822"/>
    </row>
    <row r="823" spans="2:2" x14ac:dyDescent="0.25">
      <c r="B823"/>
    </row>
    <row r="824" spans="2:2" x14ac:dyDescent="0.25">
      <c r="B824"/>
    </row>
    <row r="825" spans="2:2" x14ac:dyDescent="0.25">
      <c r="B825"/>
    </row>
    <row r="826" spans="2:2" x14ac:dyDescent="0.25">
      <c r="B826"/>
    </row>
    <row r="827" spans="2:2" x14ac:dyDescent="0.25">
      <c r="B827"/>
    </row>
    <row r="828" spans="2:2" x14ac:dyDescent="0.25">
      <c r="B828"/>
    </row>
    <row r="829" spans="2:2" x14ac:dyDescent="0.25">
      <c r="B829"/>
    </row>
    <row r="830" spans="2:2" x14ac:dyDescent="0.25">
      <c r="B830"/>
    </row>
    <row r="831" spans="2:2" x14ac:dyDescent="0.25">
      <c r="B831"/>
    </row>
    <row r="832" spans="2:2" x14ac:dyDescent="0.25">
      <c r="B832"/>
    </row>
    <row r="833" spans="2:2" x14ac:dyDescent="0.25">
      <c r="B833"/>
    </row>
    <row r="834" spans="2:2" x14ac:dyDescent="0.25">
      <c r="B834"/>
    </row>
    <row r="835" spans="2:2" x14ac:dyDescent="0.25">
      <c r="B835"/>
    </row>
    <row r="836" spans="2:2" x14ac:dyDescent="0.25">
      <c r="B836"/>
    </row>
    <row r="837" spans="2:2" x14ac:dyDescent="0.25">
      <c r="B837"/>
    </row>
    <row r="838" spans="2:2" x14ac:dyDescent="0.25">
      <c r="B838"/>
    </row>
    <row r="839" spans="2:2" x14ac:dyDescent="0.25">
      <c r="B839"/>
    </row>
    <row r="840" spans="2:2" x14ac:dyDescent="0.25">
      <c r="B840"/>
    </row>
    <row r="841" spans="2:2" x14ac:dyDescent="0.25">
      <c r="B841"/>
    </row>
    <row r="842" spans="2:2" x14ac:dyDescent="0.25">
      <c r="B842"/>
    </row>
    <row r="843" spans="2:2" x14ac:dyDescent="0.25">
      <c r="B843"/>
    </row>
    <row r="844" spans="2:2" x14ac:dyDescent="0.25">
      <c r="B844"/>
    </row>
    <row r="845" spans="2:2" x14ac:dyDescent="0.25">
      <c r="B845"/>
    </row>
    <row r="846" spans="2:2" x14ac:dyDescent="0.25">
      <c r="B846"/>
    </row>
    <row r="847" spans="2:2" x14ac:dyDescent="0.25">
      <c r="B847"/>
    </row>
    <row r="848" spans="2:2" x14ac:dyDescent="0.25">
      <c r="B848"/>
    </row>
    <row r="849" spans="2:2" x14ac:dyDescent="0.25">
      <c r="B849"/>
    </row>
    <row r="850" spans="2:2" x14ac:dyDescent="0.25">
      <c r="B850"/>
    </row>
    <row r="851" spans="2:2" x14ac:dyDescent="0.25">
      <c r="B851"/>
    </row>
    <row r="852" spans="2:2" x14ac:dyDescent="0.25">
      <c r="B852"/>
    </row>
    <row r="853" spans="2:2" x14ac:dyDescent="0.25">
      <c r="B853"/>
    </row>
    <row r="854" spans="2:2" x14ac:dyDescent="0.25">
      <c r="B854"/>
    </row>
    <row r="855" spans="2:2" x14ac:dyDescent="0.25">
      <c r="B855"/>
    </row>
    <row r="856" spans="2:2" x14ac:dyDescent="0.25">
      <c r="B856"/>
    </row>
    <row r="857" spans="2:2" x14ac:dyDescent="0.25">
      <c r="B857"/>
    </row>
    <row r="858" spans="2:2" x14ac:dyDescent="0.25">
      <c r="B858"/>
    </row>
    <row r="859" spans="2:2" x14ac:dyDescent="0.25">
      <c r="B859"/>
    </row>
    <row r="860" spans="2:2" x14ac:dyDescent="0.25">
      <c r="B860"/>
    </row>
    <row r="861" spans="2:2" x14ac:dyDescent="0.25">
      <c r="B861"/>
    </row>
    <row r="862" spans="2:2" x14ac:dyDescent="0.25">
      <c r="B862"/>
    </row>
    <row r="863" spans="2:2" x14ac:dyDescent="0.25">
      <c r="B863"/>
    </row>
    <row r="864" spans="2:2" x14ac:dyDescent="0.25">
      <c r="B864"/>
    </row>
    <row r="865" spans="2:2" x14ac:dyDescent="0.25">
      <c r="B865"/>
    </row>
    <row r="866" spans="2:2" x14ac:dyDescent="0.25">
      <c r="B866"/>
    </row>
    <row r="867" spans="2:2" x14ac:dyDescent="0.25">
      <c r="B867"/>
    </row>
    <row r="868" spans="2:2" x14ac:dyDescent="0.25">
      <c r="B868"/>
    </row>
    <row r="869" spans="2:2" x14ac:dyDescent="0.25">
      <c r="B869"/>
    </row>
    <row r="870" spans="2:2" x14ac:dyDescent="0.25">
      <c r="B870"/>
    </row>
    <row r="871" spans="2:2" x14ac:dyDescent="0.25">
      <c r="B871"/>
    </row>
    <row r="872" spans="2:2" x14ac:dyDescent="0.25">
      <c r="B872"/>
    </row>
    <row r="873" spans="2:2" x14ac:dyDescent="0.25">
      <c r="B873"/>
    </row>
    <row r="874" spans="2:2" x14ac:dyDescent="0.25">
      <c r="B874"/>
    </row>
    <row r="875" spans="2:2" x14ac:dyDescent="0.25">
      <c r="B875"/>
    </row>
    <row r="876" spans="2:2" x14ac:dyDescent="0.25">
      <c r="B876"/>
    </row>
    <row r="877" spans="2:2" x14ac:dyDescent="0.25">
      <c r="B877"/>
    </row>
    <row r="878" spans="2:2" x14ac:dyDescent="0.25">
      <c r="B878"/>
    </row>
    <row r="879" spans="2:2" x14ac:dyDescent="0.25">
      <c r="B879"/>
    </row>
    <row r="880" spans="2:2" x14ac:dyDescent="0.25">
      <c r="B880"/>
    </row>
    <row r="881" spans="2:2" x14ac:dyDescent="0.25">
      <c r="B881"/>
    </row>
    <row r="882" spans="2:2" x14ac:dyDescent="0.25">
      <c r="B882"/>
    </row>
    <row r="883" spans="2:2" x14ac:dyDescent="0.25">
      <c r="B883"/>
    </row>
    <row r="884" spans="2:2" x14ac:dyDescent="0.25">
      <c r="B884"/>
    </row>
    <row r="885" spans="2:2" x14ac:dyDescent="0.25">
      <c r="B885"/>
    </row>
    <row r="886" spans="2:2" x14ac:dyDescent="0.25">
      <c r="B886"/>
    </row>
    <row r="887" spans="2:2" x14ac:dyDescent="0.25">
      <c r="B887"/>
    </row>
    <row r="888" spans="2:2" x14ac:dyDescent="0.25">
      <c r="B888"/>
    </row>
    <row r="889" spans="2:2" x14ac:dyDescent="0.25">
      <c r="B889"/>
    </row>
    <row r="890" spans="2:2" x14ac:dyDescent="0.25">
      <c r="B890"/>
    </row>
    <row r="891" spans="2:2" x14ac:dyDescent="0.25">
      <c r="B891"/>
    </row>
    <row r="892" spans="2:2" x14ac:dyDescent="0.25">
      <c r="B892"/>
    </row>
    <row r="893" spans="2:2" x14ac:dyDescent="0.25">
      <c r="B893"/>
    </row>
    <row r="894" spans="2:2" x14ac:dyDescent="0.25">
      <c r="B894"/>
    </row>
    <row r="895" spans="2:2" x14ac:dyDescent="0.25">
      <c r="B895"/>
    </row>
    <row r="896" spans="2:2" x14ac:dyDescent="0.25">
      <c r="B896"/>
    </row>
    <row r="897" spans="2:2" x14ac:dyDescent="0.25">
      <c r="B897"/>
    </row>
    <row r="898" spans="2:2" x14ac:dyDescent="0.25">
      <c r="B898"/>
    </row>
    <row r="899" spans="2:2" x14ac:dyDescent="0.25">
      <c r="B899"/>
    </row>
    <row r="900" spans="2:2" x14ac:dyDescent="0.25">
      <c r="B900"/>
    </row>
    <row r="901" spans="2:2" x14ac:dyDescent="0.25">
      <c r="B901"/>
    </row>
    <row r="902" spans="2:2" x14ac:dyDescent="0.25">
      <c r="B902"/>
    </row>
    <row r="903" spans="2:2" x14ac:dyDescent="0.25">
      <c r="B903"/>
    </row>
    <row r="904" spans="2:2" x14ac:dyDescent="0.25">
      <c r="B904"/>
    </row>
    <row r="905" spans="2:2" x14ac:dyDescent="0.25">
      <c r="B905"/>
    </row>
    <row r="906" spans="2:2" x14ac:dyDescent="0.25">
      <c r="B906"/>
    </row>
    <row r="907" spans="2:2" x14ac:dyDescent="0.25">
      <c r="B907"/>
    </row>
    <row r="908" spans="2:2" x14ac:dyDescent="0.25">
      <c r="B908"/>
    </row>
    <row r="909" spans="2:2" x14ac:dyDescent="0.25">
      <c r="B909"/>
    </row>
    <row r="910" spans="2:2" x14ac:dyDescent="0.25">
      <c r="B910"/>
    </row>
    <row r="911" spans="2:2" x14ac:dyDescent="0.25">
      <c r="B911"/>
    </row>
    <row r="912" spans="2:2" x14ac:dyDescent="0.25">
      <c r="B912"/>
    </row>
    <row r="913" spans="2:2" x14ac:dyDescent="0.25">
      <c r="B913"/>
    </row>
    <row r="914" spans="2:2" x14ac:dyDescent="0.25">
      <c r="B914"/>
    </row>
    <row r="915" spans="2:2" x14ac:dyDescent="0.25">
      <c r="B915"/>
    </row>
    <row r="916" spans="2:2" x14ac:dyDescent="0.25">
      <c r="B916"/>
    </row>
    <row r="917" spans="2:2" x14ac:dyDescent="0.25">
      <c r="B917"/>
    </row>
    <row r="918" spans="2:2" x14ac:dyDescent="0.25">
      <c r="B918"/>
    </row>
    <row r="919" spans="2:2" x14ac:dyDescent="0.25">
      <c r="B919"/>
    </row>
    <row r="920" spans="2:2" x14ac:dyDescent="0.25">
      <c r="B920"/>
    </row>
    <row r="921" spans="2:2" x14ac:dyDescent="0.25">
      <c r="B921"/>
    </row>
    <row r="922" spans="2:2" x14ac:dyDescent="0.25">
      <c r="B922"/>
    </row>
    <row r="923" spans="2:2" x14ac:dyDescent="0.25">
      <c r="B923"/>
    </row>
    <row r="924" spans="2:2" x14ac:dyDescent="0.25">
      <c r="B924"/>
    </row>
    <row r="925" spans="2:2" x14ac:dyDescent="0.25">
      <c r="B925"/>
    </row>
    <row r="926" spans="2:2" x14ac:dyDescent="0.25">
      <c r="B926"/>
    </row>
    <row r="927" spans="2:2" x14ac:dyDescent="0.25">
      <c r="B927"/>
    </row>
    <row r="928" spans="2:2" x14ac:dyDescent="0.25">
      <c r="B928"/>
    </row>
    <row r="929" spans="2:2" x14ac:dyDescent="0.25">
      <c r="B929"/>
    </row>
    <row r="930" spans="2:2" x14ac:dyDescent="0.25">
      <c r="B930"/>
    </row>
    <row r="931" spans="2:2" x14ac:dyDescent="0.25">
      <c r="B931"/>
    </row>
    <row r="932" spans="2:2" x14ac:dyDescent="0.25">
      <c r="B932"/>
    </row>
    <row r="933" spans="2:2" x14ac:dyDescent="0.25">
      <c r="B933"/>
    </row>
    <row r="934" spans="2:2" x14ac:dyDescent="0.25">
      <c r="B934"/>
    </row>
    <row r="935" spans="2:2" x14ac:dyDescent="0.25">
      <c r="B935"/>
    </row>
    <row r="936" spans="2:2" x14ac:dyDescent="0.25">
      <c r="B936"/>
    </row>
    <row r="937" spans="2:2" x14ac:dyDescent="0.25">
      <c r="B937"/>
    </row>
    <row r="938" spans="2:2" x14ac:dyDescent="0.25">
      <c r="B938"/>
    </row>
    <row r="939" spans="2:2" x14ac:dyDescent="0.25">
      <c r="B939"/>
    </row>
    <row r="940" spans="2:2" x14ac:dyDescent="0.25">
      <c r="B940"/>
    </row>
    <row r="941" spans="2:2" x14ac:dyDescent="0.25">
      <c r="B941"/>
    </row>
    <row r="942" spans="2:2" x14ac:dyDescent="0.25">
      <c r="B942"/>
    </row>
    <row r="943" spans="2:2" x14ac:dyDescent="0.25">
      <c r="B943"/>
    </row>
    <row r="944" spans="2:2" x14ac:dyDescent="0.25">
      <c r="B944"/>
    </row>
    <row r="945" spans="2:2" x14ac:dyDescent="0.25">
      <c r="B945"/>
    </row>
    <row r="946" spans="2:2" x14ac:dyDescent="0.25">
      <c r="B946"/>
    </row>
    <row r="947" spans="2:2" x14ac:dyDescent="0.25">
      <c r="B947"/>
    </row>
    <row r="948" spans="2:2" x14ac:dyDescent="0.25">
      <c r="B948"/>
    </row>
    <row r="949" spans="2:2" x14ac:dyDescent="0.25">
      <c r="B949"/>
    </row>
    <row r="950" spans="2:2" x14ac:dyDescent="0.25">
      <c r="B950"/>
    </row>
    <row r="951" spans="2:2" x14ac:dyDescent="0.25">
      <c r="B951"/>
    </row>
    <row r="952" spans="2:2" x14ac:dyDescent="0.25">
      <c r="B952"/>
    </row>
    <row r="953" spans="2:2" x14ac:dyDescent="0.25">
      <c r="B953"/>
    </row>
    <row r="954" spans="2:2" x14ac:dyDescent="0.25">
      <c r="B954"/>
    </row>
    <row r="955" spans="2:2" x14ac:dyDescent="0.25">
      <c r="B955"/>
    </row>
    <row r="956" spans="2:2" x14ac:dyDescent="0.25">
      <c r="B956"/>
    </row>
    <row r="957" spans="2:2" x14ac:dyDescent="0.25">
      <c r="B957"/>
    </row>
    <row r="958" spans="2:2" x14ac:dyDescent="0.25">
      <c r="B958"/>
    </row>
    <row r="959" spans="2:2" x14ac:dyDescent="0.25">
      <c r="B959"/>
    </row>
    <row r="960" spans="2:2" x14ac:dyDescent="0.25">
      <c r="B960"/>
    </row>
    <row r="961" spans="2:2" x14ac:dyDescent="0.25">
      <c r="B961"/>
    </row>
    <row r="962" spans="2:2" x14ac:dyDescent="0.25">
      <c r="B962"/>
    </row>
    <row r="963" spans="2:2" x14ac:dyDescent="0.25">
      <c r="B963"/>
    </row>
    <row r="964" spans="2:2" x14ac:dyDescent="0.25">
      <c r="B964"/>
    </row>
    <row r="965" spans="2:2" x14ac:dyDescent="0.25">
      <c r="B965"/>
    </row>
    <row r="966" spans="2:2" x14ac:dyDescent="0.25">
      <c r="B966"/>
    </row>
    <row r="967" spans="2:2" x14ac:dyDescent="0.25">
      <c r="B967"/>
    </row>
    <row r="968" spans="2:2" x14ac:dyDescent="0.25">
      <c r="B968"/>
    </row>
    <row r="969" spans="2:2" x14ac:dyDescent="0.25">
      <c r="B969"/>
    </row>
    <row r="970" spans="2:2" x14ac:dyDescent="0.25">
      <c r="B970"/>
    </row>
    <row r="971" spans="2:2" x14ac:dyDescent="0.25">
      <c r="B971"/>
    </row>
    <row r="972" spans="2:2" x14ac:dyDescent="0.25">
      <c r="B972"/>
    </row>
    <row r="973" spans="2:2" x14ac:dyDescent="0.25">
      <c r="B973"/>
    </row>
    <row r="974" spans="2:2" x14ac:dyDescent="0.25">
      <c r="B974"/>
    </row>
    <row r="975" spans="2:2" x14ac:dyDescent="0.25">
      <c r="B975"/>
    </row>
    <row r="976" spans="2:2" x14ac:dyDescent="0.25">
      <c r="B976"/>
    </row>
    <row r="977" spans="2:2" x14ac:dyDescent="0.25">
      <c r="B977"/>
    </row>
    <row r="978" spans="2:2" x14ac:dyDescent="0.25">
      <c r="B978"/>
    </row>
    <row r="979" spans="2:2" x14ac:dyDescent="0.25">
      <c r="B979"/>
    </row>
    <row r="980" spans="2:2" x14ac:dyDescent="0.25">
      <c r="B980"/>
    </row>
    <row r="981" spans="2:2" x14ac:dyDescent="0.25">
      <c r="B981"/>
    </row>
    <row r="982" spans="2:2" x14ac:dyDescent="0.25">
      <c r="B982"/>
    </row>
    <row r="983" spans="2:2" x14ac:dyDescent="0.25">
      <c r="B983"/>
    </row>
    <row r="984" spans="2:2" x14ac:dyDescent="0.25">
      <c r="B984"/>
    </row>
    <row r="985" spans="2:2" x14ac:dyDescent="0.25">
      <c r="B985"/>
    </row>
    <row r="986" spans="2:2" x14ac:dyDescent="0.25">
      <c r="B986"/>
    </row>
    <row r="987" spans="2:2" x14ac:dyDescent="0.25">
      <c r="B987"/>
    </row>
    <row r="988" spans="2:2" x14ac:dyDescent="0.25">
      <c r="B988"/>
    </row>
    <row r="989" spans="2:2" x14ac:dyDescent="0.25">
      <c r="B989"/>
    </row>
    <row r="990" spans="2:2" x14ac:dyDescent="0.25">
      <c r="B990"/>
    </row>
    <row r="991" spans="2:2" x14ac:dyDescent="0.25">
      <c r="B991"/>
    </row>
    <row r="992" spans="2:2" x14ac:dyDescent="0.25">
      <c r="B992"/>
    </row>
    <row r="993" spans="2:2" x14ac:dyDescent="0.25">
      <c r="B993"/>
    </row>
    <row r="994" spans="2:2" x14ac:dyDescent="0.25">
      <c r="B994"/>
    </row>
    <row r="995" spans="2:2" x14ac:dyDescent="0.25">
      <c r="B995"/>
    </row>
    <row r="996" spans="2:2" x14ac:dyDescent="0.25">
      <c r="B996"/>
    </row>
    <row r="997" spans="2:2" x14ac:dyDescent="0.25">
      <c r="B997"/>
    </row>
    <row r="998" spans="2:2" x14ac:dyDescent="0.25">
      <c r="B998"/>
    </row>
    <row r="999" spans="2:2" x14ac:dyDescent="0.25">
      <c r="B999"/>
    </row>
    <row r="1000" spans="2:2" x14ac:dyDescent="0.25">
      <c r="B1000"/>
    </row>
    <row r="1001" spans="2:2" x14ac:dyDescent="0.25">
      <c r="B1001"/>
    </row>
    <row r="1002" spans="2:2" x14ac:dyDescent="0.25">
      <c r="B1002"/>
    </row>
    <row r="1003" spans="2:2" x14ac:dyDescent="0.25">
      <c r="B1003"/>
    </row>
    <row r="1004" spans="2:2" x14ac:dyDescent="0.25">
      <c r="B1004"/>
    </row>
    <row r="1005" spans="2:2" x14ac:dyDescent="0.25">
      <c r="B1005"/>
    </row>
    <row r="1006" spans="2:2" x14ac:dyDescent="0.25">
      <c r="B1006"/>
    </row>
    <row r="1007" spans="2:2" x14ac:dyDescent="0.25">
      <c r="B1007"/>
    </row>
    <row r="1008" spans="2:2" x14ac:dyDescent="0.25">
      <c r="B1008"/>
    </row>
    <row r="1009" spans="2:2" x14ac:dyDescent="0.25">
      <c r="B1009"/>
    </row>
    <row r="1010" spans="2:2" x14ac:dyDescent="0.25">
      <c r="B1010"/>
    </row>
    <row r="1011" spans="2:2" x14ac:dyDescent="0.25">
      <c r="B1011"/>
    </row>
    <row r="1012" spans="2:2" x14ac:dyDescent="0.25">
      <c r="B1012"/>
    </row>
    <row r="1013" spans="2:2" x14ac:dyDescent="0.25">
      <c r="B1013"/>
    </row>
    <row r="1014" spans="2:2" x14ac:dyDescent="0.25">
      <c r="B1014"/>
    </row>
    <row r="1015" spans="2:2" x14ac:dyDescent="0.25">
      <c r="B1015"/>
    </row>
    <row r="1016" spans="2:2" x14ac:dyDescent="0.25">
      <c r="B1016"/>
    </row>
    <row r="1017" spans="2:2" x14ac:dyDescent="0.25">
      <c r="B1017"/>
    </row>
    <row r="1018" spans="2:2" x14ac:dyDescent="0.25">
      <c r="B1018"/>
    </row>
    <row r="1019" spans="2:2" x14ac:dyDescent="0.25">
      <c r="B1019"/>
    </row>
    <row r="1020" spans="2:2" x14ac:dyDescent="0.25">
      <c r="B1020"/>
    </row>
    <row r="1021" spans="2:2" x14ac:dyDescent="0.25">
      <c r="B1021"/>
    </row>
    <row r="1022" spans="2:2" x14ac:dyDescent="0.25">
      <c r="B1022"/>
    </row>
    <row r="1023" spans="2:2" x14ac:dyDescent="0.25">
      <c r="B1023"/>
    </row>
    <row r="1024" spans="2:2" x14ac:dyDescent="0.25">
      <c r="B1024"/>
    </row>
    <row r="1025" spans="2:2" x14ac:dyDescent="0.25">
      <c r="B1025"/>
    </row>
    <row r="1026" spans="2:2" x14ac:dyDescent="0.25">
      <c r="B1026"/>
    </row>
    <row r="1027" spans="2:2" x14ac:dyDescent="0.25">
      <c r="B1027"/>
    </row>
    <row r="1028" spans="2:2" x14ac:dyDescent="0.25">
      <c r="B1028"/>
    </row>
    <row r="1029" spans="2:2" x14ac:dyDescent="0.25">
      <c r="B1029"/>
    </row>
    <row r="1030" spans="2:2" x14ac:dyDescent="0.25">
      <c r="B1030"/>
    </row>
    <row r="1031" spans="2:2" x14ac:dyDescent="0.25">
      <c r="B1031"/>
    </row>
    <row r="1032" spans="2:2" x14ac:dyDescent="0.25">
      <c r="B1032"/>
    </row>
    <row r="1033" spans="2:2" x14ac:dyDescent="0.25">
      <c r="B1033"/>
    </row>
    <row r="1034" spans="2:2" x14ac:dyDescent="0.25">
      <c r="B1034"/>
    </row>
    <row r="1035" spans="2:2" x14ac:dyDescent="0.25">
      <c r="B1035"/>
    </row>
    <row r="1036" spans="2:2" x14ac:dyDescent="0.25">
      <c r="B1036"/>
    </row>
    <row r="1037" spans="2:2" x14ac:dyDescent="0.25">
      <c r="B1037"/>
    </row>
    <row r="1038" spans="2:2" x14ac:dyDescent="0.25">
      <c r="B1038"/>
    </row>
    <row r="1039" spans="2:2" x14ac:dyDescent="0.25">
      <c r="B1039"/>
    </row>
    <row r="1040" spans="2:2" x14ac:dyDescent="0.25">
      <c r="B1040"/>
    </row>
    <row r="1041" spans="2:2" x14ac:dyDescent="0.25">
      <c r="B1041"/>
    </row>
    <row r="1042" spans="2:2" x14ac:dyDescent="0.25">
      <c r="B1042"/>
    </row>
    <row r="1043" spans="2:2" x14ac:dyDescent="0.25">
      <c r="B1043"/>
    </row>
    <row r="1044" spans="2:2" x14ac:dyDescent="0.25">
      <c r="B1044"/>
    </row>
    <row r="1045" spans="2:2" x14ac:dyDescent="0.25">
      <c r="B1045"/>
    </row>
    <row r="1046" spans="2:2" x14ac:dyDescent="0.25">
      <c r="B1046"/>
    </row>
    <row r="1047" spans="2:2" x14ac:dyDescent="0.25">
      <c r="B1047"/>
    </row>
    <row r="1048" spans="2:2" x14ac:dyDescent="0.25">
      <c r="B1048"/>
    </row>
    <row r="1049" spans="2:2" x14ac:dyDescent="0.25">
      <c r="B1049"/>
    </row>
    <row r="1050" spans="2:2" x14ac:dyDescent="0.25">
      <c r="B1050"/>
    </row>
    <row r="1051" spans="2:2" x14ac:dyDescent="0.25">
      <c r="B1051"/>
    </row>
    <row r="1052" spans="2:2" x14ac:dyDescent="0.25">
      <c r="B1052"/>
    </row>
    <row r="1053" spans="2:2" x14ac:dyDescent="0.25">
      <c r="B1053"/>
    </row>
    <row r="1054" spans="2:2" x14ac:dyDescent="0.25">
      <c r="B1054"/>
    </row>
    <row r="1055" spans="2:2" x14ac:dyDescent="0.25">
      <c r="B1055"/>
    </row>
    <row r="1056" spans="2:2" x14ac:dyDescent="0.25">
      <c r="B1056"/>
    </row>
    <row r="1057" spans="2:2" x14ac:dyDescent="0.25">
      <c r="B1057"/>
    </row>
    <row r="1058" spans="2:2" x14ac:dyDescent="0.25">
      <c r="B1058"/>
    </row>
    <row r="1059" spans="2:2" x14ac:dyDescent="0.25">
      <c r="B1059"/>
    </row>
    <row r="1060" spans="2:2" x14ac:dyDescent="0.25">
      <c r="B1060"/>
    </row>
    <row r="1061" spans="2:2" x14ac:dyDescent="0.25">
      <c r="B1061"/>
    </row>
    <row r="1062" spans="2:2" x14ac:dyDescent="0.25">
      <c r="B1062"/>
    </row>
    <row r="1063" spans="2:2" x14ac:dyDescent="0.25">
      <c r="B1063"/>
    </row>
    <row r="1064" spans="2:2" x14ac:dyDescent="0.25">
      <c r="B1064"/>
    </row>
    <row r="1065" spans="2:2" x14ac:dyDescent="0.25">
      <c r="B1065"/>
    </row>
    <row r="1066" spans="2:2" x14ac:dyDescent="0.25">
      <c r="B1066"/>
    </row>
    <row r="1067" spans="2:2" x14ac:dyDescent="0.25">
      <c r="B1067"/>
    </row>
    <row r="1068" spans="2:2" x14ac:dyDescent="0.25">
      <c r="B1068"/>
    </row>
    <row r="1069" spans="2:2" x14ac:dyDescent="0.25">
      <c r="B1069"/>
    </row>
    <row r="1070" spans="2:2" x14ac:dyDescent="0.25">
      <c r="B1070"/>
    </row>
    <row r="1071" spans="2:2" x14ac:dyDescent="0.25">
      <c r="B1071"/>
    </row>
    <row r="1072" spans="2:2" x14ac:dyDescent="0.25">
      <c r="B1072"/>
    </row>
    <row r="1073" spans="2:2" x14ac:dyDescent="0.25">
      <c r="B1073"/>
    </row>
    <row r="1074" spans="2:2" x14ac:dyDescent="0.25">
      <c r="B1074"/>
    </row>
    <row r="1075" spans="2:2" x14ac:dyDescent="0.25">
      <c r="B1075"/>
    </row>
    <row r="1076" spans="2:2" x14ac:dyDescent="0.25">
      <c r="B1076"/>
    </row>
    <row r="1077" spans="2:2" x14ac:dyDescent="0.25">
      <c r="B1077"/>
    </row>
    <row r="1078" spans="2:2" x14ac:dyDescent="0.25">
      <c r="B1078"/>
    </row>
    <row r="1079" spans="2:2" x14ac:dyDescent="0.25">
      <c r="B1079"/>
    </row>
    <row r="1080" spans="2:2" x14ac:dyDescent="0.25">
      <c r="B1080"/>
    </row>
    <row r="1081" spans="2:2" x14ac:dyDescent="0.25">
      <c r="B1081"/>
    </row>
    <row r="1082" spans="2:2" x14ac:dyDescent="0.25">
      <c r="B1082"/>
    </row>
    <row r="1083" spans="2:2" x14ac:dyDescent="0.25">
      <c r="B1083"/>
    </row>
    <row r="1084" spans="2:2" x14ac:dyDescent="0.25">
      <c r="B1084"/>
    </row>
    <row r="1085" spans="2:2" x14ac:dyDescent="0.25">
      <c r="B1085"/>
    </row>
    <row r="1086" spans="2:2" x14ac:dyDescent="0.25">
      <c r="B1086"/>
    </row>
    <row r="1087" spans="2:2" x14ac:dyDescent="0.25">
      <c r="B1087"/>
    </row>
    <row r="1088" spans="2:2" x14ac:dyDescent="0.25">
      <c r="B1088"/>
    </row>
    <row r="1089" spans="2:2" x14ac:dyDescent="0.25">
      <c r="B1089"/>
    </row>
    <row r="1090" spans="2:2" x14ac:dyDescent="0.25">
      <c r="B1090"/>
    </row>
    <row r="1091" spans="2:2" x14ac:dyDescent="0.25">
      <c r="B1091"/>
    </row>
    <row r="1092" spans="2:2" x14ac:dyDescent="0.25">
      <c r="B1092"/>
    </row>
    <row r="1093" spans="2:2" x14ac:dyDescent="0.25">
      <c r="B1093"/>
    </row>
    <row r="1094" spans="2:2" x14ac:dyDescent="0.25">
      <c r="B1094"/>
    </row>
    <row r="1095" spans="2:2" x14ac:dyDescent="0.25">
      <c r="B1095"/>
    </row>
    <row r="1096" spans="2:2" x14ac:dyDescent="0.25">
      <c r="B1096"/>
    </row>
    <row r="1097" spans="2:2" x14ac:dyDescent="0.25">
      <c r="B1097"/>
    </row>
    <row r="1098" spans="2:2" x14ac:dyDescent="0.25">
      <c r="B1098"/>
    </row>
    <row r="1099" spans="2:2" x14ac:dyDescent="0.25">
      <c r="B1099"/>
    </row>
    <row r="1100" spans="2:2" x14ac:dyDescent="0.25">
      <c r="B1100"/>
    </row>
    <row r="1101" spans="2:2" x14ac:dyDescent="0.25">
      <c r="B1101"/>
    </row>
    <row r="1102" spans="2:2" x14ac:dyDescent="0.25">
      <c r="B1102"/>
    </row>
    <row r="1103" spans="2:2" x14ac:dyDescent="0.25">
      <c r="B1103"/>
    </row>
    <row r="1104" spans="2:2" x14ac:dyDescent="0.25">
      <c r="B1104"/>
    </row>
    <row r="1105" spans="2:2" x14ac:dyDescent="0.25">
      <c r="B1105"/>
    </row>
    <row r="1106" spans="2:2" x14ac:dyDescent="0.25">
      <c r="B1106"/>
    </row>
    <row r="1107" spans="2:2" x14ac:dyDescent="0.25">
      <c r="B1107"/>
    </row>
    <row r="1108" spans="2:2" x14ac:dyDescent="0.25">
      <c r="B1108"/>
    </row>
    <row r="1109" spans="2:2" x14ac:dyDescent="0.25">
      <c r="B1109"/>
    </row>
    <row r="1110" spans="2:2" x14ac:dyDescent="0.25">
      <c r="B1110"/>
    </row>
    <row r="1111" spans="2:2" x14ac:dyDescent="0.25">
      <c r="B1111"/>
    </row>
    <row r="1112" spans="2:2" x14ac:dyDescent="0.25">
      <c r="B1112"/>
    </row>
    <row r="1113" spans="2:2" x14ac:dyDescent="0.25">
      <c r="B1113"/>
    </row>
    <row r="1114" spans="2:2" x14ac:dyDescent="0.25">
      <c r="B1114"/>
    </row>
    <row r="1115" spans="2:2" x14ac:dyDescent="0.25">
      <c r="B1115"/>
    </row>
    <row r="1116" spans="2:2" x14ac:dyDescent="0.25">
      <c r="B1116"/>
    </row>
    <row r="1117" spans="2:2" x14ac:dyDescent="0.25">
      <c r="B1117"/>
    </row>
    <row r="1118" spans="2:2" x14ac:dyDescent="0.25">
      <c r="B1118"/>
    </row>
    <row r="1119" spans="2:2" x14ac:dyDescent="0.25">
      <c r="B1119"/>
    </row>
    <row r="1120" spans="2:2" x14ac:dyDescent="0.25">
      <c r="B1120"/>
    </row>
    <row r="1121" spans="2:2" x14ac:dyDescent="0.25">
      <c r="B1121"/>
    </row>
    <row r="1122" spans="2:2" x14ac:dyDescent="0.25">
      <c r="B1122"/>
    </row>
    <row r="1123" spans="2:2" x14ac:dyDescent="0.25">
      <c r="B1123"/>
    </row>
    <row r="1124" spans="2:2" x14ac:dyDescent="0.25">
      <c r="B1124"/>
    </row>
    <row r="1125" spans="2:2" x14ac:dyDescent="0.25">
      <c r="B1125"/>
    </row>
    <row r="1126" spans="2:2" x14ac:dyDescent="0.25">
      <c r="B1126"/>
    </row>
    <row r="1127" spans="2:2" x14ac:dyDescent="0.25">
      <c r="B1127"/>
    </row>
    <row r="1128" spans="2:2" x14ac:dyDescent="0.25">
      <c r="B1128"/>
    </row>
    <row r="1129" spans="2:2" x14ac:dyDescent="0.25">
      <c r="B1129"/>
    </row>
    <row r="1130" spans="2:2" x14ac:dyDescent="0.25">
      <c r="B1130"/>
    </row>
    <row r="1131" spans="2:2" x14ac:dyDescent="0.25">
      <c r="B1131"/>
    </row>
    <row r="1132" spans="2:2" x14ac:dyDescent="0.25">
      <c r="B1132"/>
    </row>
    <row r="1133" spans="2:2" x14ac:dyDescent="0.25">
      <c r="B1133"/>
    </row>
    <row r="1134" spans="2:2" x14ac:dyDescent="0.25">
      <c r="B1134"/>
    </row>
    <row r="1135" spans="2:2" x14ac:dyDescent="0.25">
      <c r="B1135"/>
    </row>
    <row r="1136" spans="2:2" x14ac:dyDescent="0.25">
      <c r="B1136"/>
    </row>
    <row r="1137" spans="2:2" x14ac:dyDescent="0.25">
      <c r="B1137"/>
    </row>
    <row r="1138" spans="2:2" x14ac:dyDescent="0.25">
      <c r="B1138"/>
    </row>
    <row r="1139" spans="2:2" x14ac:dyDescent="0.25">
      <c r="B1139"/>
    </row>
    <row r="1140" spans="2:2" x14ac:dyDescent="0.25">
      <c r="B1140"/>
    </row>
    <row r="1141" spans="2:2" x14ac:dyDescent="0.25">
      <c r="B1141"/>
    </row>
    <row r="1142" spans="2:2" x14ac:dyDescent="0.25">
      <c r="B1142"/>
    </row>
    <row r="1143" spans="2:2" x14ac:dyDescent="0.25">
      <c r="B1143"/>
    </row>
    <row r="1144" spans="2:2" x14ac:dyDescent="0.25">
      <c r="B1144"/>
    </row>
    <row r="1145" spans="2:2" x14ac:dyDescent="0.25">
      <c r="B1145"/>
    </row>
    <row r="1146" spans="2:2" x14ac:dyDescent="0.25">
      <c r="B1146"/>
    </row>
    <row r="1147" spans="2:2" x14ac:dyDescent="0.25">
      <c r="B1147"/>
    </row>
    <row r="1148" spans="2:2" x14ac:dyDescent="0.25">
      <c r="B1148"/>
    </row>
    <row r="1149" spans="2:2" x14ac:dyDescent="0.25">
      <c r="B1149"/>
    </row>
    <row r="1150" spans="2:2" x14ac:dyDescent="0.25">
      <c r="B1150"/>
    </row>
    <row r="1151" spans="2:2" x14ac:dyDescent="0.25">
      <c r="B1151"/>
    </row>
    <row r="1152" spans="2:2" x14ac:dyDescent="0.25">
      <c r="B1152"/>
    </row>
    <row r="1153" spans="2:2" x14ac:dyDescent="0.25">
      <c r="B1153"/>
    </row>
    <row r="1154" spans="2:2" x14ac:dyDescent="0.25">
      <c r="B1154"/>
    </row>
    <row r="1155" spans="2:2" x14ac:dyDescent="0.25">
      <c r="B1155"/>
    </row>
    <row r="1156" spans="2:2" x14ac:dyDescent="0.25">
      <c r="B1156"/>
    </row>
    <row r="1157" spans="2:2" x14ac:dyDescent="0.25">
      <c r="B1157"/>
    </row>
    <row r="1158" spans="2:2" x14ac:dyDescent="0.25">
      <c r="B1158"/>
    </row>
    <row r="1159" spans="2:2" x14ac:dyDescent="0.25">
      <c r="B1159"/>
    </row>
    <row r="1160" spans="2:2" x14ac:dyDescent="0.25">
      <c r="B1160"/>
    </row>
    <row r="1161" spans="2:2" x14ac:dyDescent="0.25">
      <c r="B1161"/>
    </row>
    <row r="1162" spans="2:2" x14ac:dyDescent="0.25">
      <c r="B1162"/>
    </row>
    <row r="1163" spans="2:2" x14ac:dyDescent="0.25">
      <c r="B1163"/>
    </row>
    <row r="1164" spans="2:2" x14ac:dyDescent="0.25">
      <c r="B1164"/>
    </row>
    <row r="1165" spans="2:2" x14ac:dyDescent="0.25">
      <c r="B1165"/>
    </row>
    <row r="1166" spans="2:2" x14ac:dyDescent="0.25">
      <c r="B1166"/>
    </row>
    <row r="1167" spans="2:2" x14ac:dyDescent="0.25">
      <c r="B1167"/>
    </row>
    <row r="1168" spans="2:2" x14ac:dyDescent="0.25">
      <c r="B1168"/>
    </row>
    <row r="1169" spans="2:2" x14ac:dyDescent="0.25">
      <c r="B1169"/>
    </row>
    <row r="1170" spans="2:2" x14ac:dyDescent="0.25">
      <c r="B1170"/>
    </row>
    <row r="1171" spans="2:2" x14ac:dyDescent="0.25">
      <c r="B1171"/>
    </row>
    <row r="1172" spans="2:2" x14ac:dyDescent="0.25">
      <c r="B1172"/>
    </row>
    <row r="1173" spans="2:2" x14ac:dyDescent="0.25">
      <c r="B1173"/>
    </row>
    <row r="1174" spans="2:2" x14ac:dyDescent="0.25">
      <c r="B1174"/>
    </row>
    <row r="1175" spans="2:2" x14ac:dyDescent="0.25">
      <c r="B1175"/>
    </row>
    <row r="1176" spans="2:2" x14ac:dyDescent="0.25">
      <c r="B1176"/>
    </row>
    <row r="1177" spans="2:2" x14ac:dyDescent="0.25">
      <c r="B1177"/>
    </row>
    <row r="1178" spans="2:2" x14ac:dyDescent="0.25">
      <c r="B1178"/>
    </row>
    <row r="1179" spans="2:2" x14ac:dyDescent="0.25">
      <c r="B1179"/>
    </row>
    <row r="1180" spans="2:2" x14ac:dyDescent="0.25">
      <c r="B1180"/>
    </row>
    <row r="1181" spans="2:2" x14ac:dyDescent="0.25">
      <c r="B1181"/>
    </row>
    <row r="1182" spans="2:2" x14ac:dyDescent="0.25">
      <c r="B1182"/>
    </row>
    <row r="1183" spans="2:2" x14ac:dyDescent="0.25">
      <c r="B1183"/>
    </row>
    <row r="1184" spans="2:2" x14ac:dyDescent="0.25">
      <c r="B1184"/>
    </row>
    <row r="1185" spans="2:2" x14ac:dyDescent="0.25">
      <c r="B1185"/>
    </row>
    <row r="1186" spans="2:2" x14ac:dyDescent="0.25">
      <c r="B1186"/>
    </row>
    <row r="1187" spans="2:2" x14ac:dyDescent="0.25">
      <c r="B1187"/>
    </row>
    <row r="1188" spans="2:2" x14ac:dyDescent="0.25">
      <c r="B1188"/>
    </row>
    <row r="1189" spans="2:2" x14ac:dyDescent="0.25">
      <c r="B1189"/>
    </row>
    <row r="1190" spans="2:2" x14ac:dyDescent="0.25">
      <c r="B1190"/>
    </row>
    <row r="1191" spans="2:2" x14ac:dyDescent="0.25">
      <c r="B1191"/>
    </row>
    <row r="1192" spans="2:2" x14ac:dyDescent="0.25">
      <c r="B1192"/>
    </row>
    <row r="1193" spans="2:2" x14ac:dyDescent="0.25">
      <c r="B1193"/>
    </row>
    <row r="1194" spans="2:2" x14ac:dyDescent="0.25">
      <c r="B1194"/>
    </row>
    <row r="1195" spans="2:2" x14ac:dyDescent="0.25">
      <c r="B1195"/>
    </row>
    <row r="1196" spans="2:2" x14ac:dyDescent="0.25">
      <c r="B1196"/>
    </row>
    <row r="1197" spans="2:2" x14ac:dyDescent="0.25">
      <c r="B1197"/>
    </row>
    <row r="1198" spans="2:2" x14ac:dyDescent="0.25">
      <c r="B1198"/>
    </row>
    <row r="1199" spans="2:2" x14ac:dyDescent="0.25">
      <c r="B1199"/>
    </row>
    <row r="1200" spans="2:2" x14ac:dyDescent="0.25">
      <c r="B1200"/>
    </row>
    <row r="1201" spans="2:2" x14ac:dyDescent="0.25">
      <c r="B1201"/>
    </row>
    <row r="1202" spans="2:2" x14ac:dyDescent="0.25">
      <c r="B1202"/>
    </row>
    <row r="1203" spans="2:2" x14ac:dyDescent="0.25">
      <c r="B1203"/>
    </row>
    <row r="1204" spans="2:2" x14ac:dyDescent="0.25">
      <c r="B1204"/>
    </row>
    <row r="1205" spans="2:2" x14ac:dyDescent="0.25">
      <c r="B1205"/>
    </row>
    <row r="1206" spans="2:2" x14ac:dyDescent="0.25">
      <c r="B1206"/>
    </row>
    <row r="1207" spans="2:2" x14ac:dyDescent="0.25">
      <c r="B1207"/>
    </row>
    <row r="1208" spans="2:2" x14ac:dyDescent="0.25">
      <c r="B1208"/>
    </row>
    <row r="1209" spans="2:2" x14ac:dyDescent="0.25">
      <c r="B1209"/>
    </row>
    <row r="1210" spans="2:2" x14ac:dyDescent="0.25">
      <c r="B1210"/>
    </row>
    <row r="1211" spans="2:2" x14ac:dyDescent="0.25">
      <c r="B1211"/>
    </row>
    <row r="1212" spans="2:2" x14ac:dyDescent="0.25">
      <c r="B1212"/>
    </row>
    <row r="1213" spans="2:2" x14ac:dyDescent="0.25">
      <c r="B1213"/>
    </row>
    <row r="1214" spans="2:2" x14ac:dyDescent="0.25">
      <c r="B1214"/>
    </row>
    <row r="1215" spans="2:2" x14ac:dyDescent="0.25">
      <c r="B1215"/>
    </row>
    <row r="1216" spans="2:2" x14ac:dyDescent="0.25">
      <c r="B1216"/>
    </row>
    <row r="1217" spans="2:2" x14ac:dyDescent="0.25">
      <c r="B1217"/>
    </row>
    <row r="1218" spans="2:2" x14ac:dyDescent="0.25">
      <c r="B1218"/>
    </row>
    <row r="1219" spans="2:2" x14ac:dyDescent="0.25">
      <c r="B1219"/>
    </row>
    <row r="1220" spans="2:2" x14ac:dyDescent="0.25">
      <c r="B1220"/>
    </row>
    <row r="1221" spans="2:2" x14ac:dyDescent="0.25">
      <c r="B1221"/>
    </row>
    <row r="1222" spans="2:2" x14ac:dyDescent="0.25">
      <c r="B1222"/>
    </row>
    <row r="1223" spans="2:2" x14ac:dyDescent="0.25">
      <c r="B1223"/>
    </row>
    <row r="1224" spans="2:2" x14ac:dyDescent="0.25">
      <c r="B1224"/>
    </row>
    <row r="1225" spans="2:2" x14ac:dyDescent="0.25">
      <c r="B1225"/>
    </row>
    <row r="1226" spans="2:2" x14ac:dyDescent="0.25">
      <c r="B1226"/>
    </row>
    <row r="1227" spans="2:2" x14ac:dyDescent="0.25">
      <c r="B1227"/>
    </row>
    <row r="1228" spans="2:2" x14ac:dyDescent="0.25">
      <c r="B1228"/>
    </row>
    <row r="1229" spans="2:2" x14ac:dyDescent="0.25">
      <c r="B1229"/>
    </row>
    <row r="1230" spans="2:2" x14ac:dyDescent="0.25">
      <c r="B1230"/>
    </row>
    <row r="1231" spans="2:2" x14ac:dyDescent="0.25">
      <c r="B1231"/>
    </row>
    <row r="1232" spans="2:2" x14ac:dyDescent="0.25">
      <c r="B1232"/>
    </row>
    <row r="1233" spans="2:2" x14ac:dyDescent="0.25">
      <c r="B1233"/>
    </row>
    <row r="1234" spans="2:2" x14ac:dyDescent="0.25">
      <c r="B1234"/>
    </row>
    <row r="1235" spans="2:2" x14ac:dyDescent="0.25">
      <c r="B1235"/>
    </row>
    <row r="1236" spans="2:2" x14ac:dyDescent="0.25">
      <c r="B1236"/>
    </row>
    <row r="1237" spans="2:2" x14ac:dyDescent="0.25">
      <c r="B1237"/>
    </row>
    <row r="1238" spans="2:2" x14ac:dyDescent="0.25">
      <c r="B1238"/>
    </row>
    <row r="1239" spans="2:2" x14ac:dyDescent="0.25">
      <c r="B1239"/>
    </row>
    <row r="1240" spans="2:2" x14ac:dyDescent="0.25">
      <c r="B1240"/>
    </row>
    <row r="1241" spans="2:2" x14ac:dyDescent="0.25">
      <c r="B1241"/>
    </row>
    <row r="1242" spans="2:2" x14ac:dyDescent="0.25">
      <c r="B1242"/>
    </row>
    <row r="1243" spans="2:2" x14ac:dyDescent="0.25">
      <c r="B1243"/>
    </row>
    <row r="1244" spans="2:2" x14ac:dyDescent="0.25">
      <c r="B1244"/>
    </row>
    <row r="1245" spans="2:2" x14ac:dyDescent="0.25">
      <c r="B1245"/>
    </row>
    <row r="1246" spans="2:2" x14ac:dyDescent="0.25">
      <c r="B1246"/>
    </row>
    <row r="1247" spans="2:2" x14ac:dyDescent="0.25">
      <c r="B1247"/>
    </row>
    <row r="1248" spans="2:2" x14ac:dyDescent="0.25">
      <c r="B1248"/>
    </row>
    <row r="1249" spans="2:2" x14ac:dyDescent="0.25">
      <c r="B1249"/>
    </row>
    <row r="1250" spans="2:2" x14ac:dyDescent="0.25">
      <c r="B1250"/>
    </row>
    <row r="1251" spans="2:2" x14ac:dyDescent="0.25">
      <c r="B1251"/>
    </row>
    <row r="1252" spans="2:2" x14ac:dyDescent="0.25">
      <c r="B1252"/>
    </row>
    <row r="1253" spans="2:2" x14ac:dyDescent="0.25">
      <c r="B1253"/>
    </row>
    <row r="1254" spans="2:2" x14ac:dyDescent="0.25">
      <c r="B1254"/>
    </row>
    <row r="1255" spans="2:2" x14ac:dyDescent="0.25">
      <c r="B1255"/>
    </row>
    <row r="1256" spans="2:2" x14ac:dyDescent="0.25">
      <c r="B1256"/>
    </row>
    <row r="1257" spans="2:2" x14ac:dyDescent="0.25">
      <c r="B1257"/>
    </row>
    <row r="1258" spans="2:2" x14ac:dyDescent="0.25">
      <c r="B1258"/>
    </row>
    <row r="1259" spans="2:2" x14ac:dyDescent="0.25">
      <c r="B1259"/>
    </row>
    <row r="1260" spans="2:2" x14ac:dyDescent="0.25">
      <c r="B1260"/>
    </row>
    <row r="1261" spans="2:2" x14ac:dyDescent="0.25">
      <c r="B1261"/>
    </row>
    <row r="1262" spans="2:2" x14ac:dyDescent="0.25">
      <c r="B1262"/>
    </row>
    <row r="1263" spans="2:2" x14ac:dyDescent="0.25">
      <c r="B1263"/>
    </row>
    <row r="1264" spans="2:2" x14ac:dyDescent="0.25">
      <c r="B1264"/>
    </row>
    <row r="1265" spans="2:2" x14ac:dyDescent="0.25">
      <c r="B1265"/>
    </row>
    <row r="1266" spans="2:2" x14ac:dyDescent="0.25">
      <c r="B1266"/>
    </row>
    <row r="1267" spans="2:2" x14ac:dyDescent="0.25">
      <c r="B1267"/>
    </row>
    <row r="1268" spans="2:2" x14ac:dyDescent="0.25">
      <c r="B1268"/>
    </row>
    <row r="1269" spans="2:2" x14ac:dyDescent="0.25">
      <c r="B1269"/>
    </row>
    <row r="1270" spans="2:2" x14ac:dyDescent="0.25">
      <c r="B1270"/>
    </row>
    <row r="1271" spans="2:2" x14ac:dyDescent="0.25">
      <c r="B1271"/>
    </row>
    <row r="1272" spans="2:2" x14ac:dyDescent="0.25">
      <c r="B1272"/>
    </row>
    <row r="1273" spans="2:2" x14ac:dyDescent="0.25">
      <c r="B1273"/>
    </row>
    <row r="1274" spans="2:2" x14ac:dyDescent="0.25">
      <c r="B1274"/>
    </row>
    <row r="1275" spans="2:2" x14ac:dyDescent="0.25">
      <c r="B1275"/>
    </row>
    <row r="1276" spans="2:2" x14ac:dyDescent="0.25">
      <c r="B1276"/>
    </row>
    <row r="1277" spans="2:2" x14ac:dyDescent="0.25">
      <c r="B1277"/>
    </row>
    <row r="1278" spans="2:2" x14ac:dyDescent="0.25">
      <c r="B1278"/>
    </row>
    <row r="1279" spans="2:2" x14ac:dyDescent="0.25">
      <c r="B1279"/>
    </row>
    <row r="1280" spans="2:2" x14ac:dyDescent="0.25">
      <c r="B1280"/>
    </row>
    <row r="1281" spans="2:2" x14ac:dyDescent="0.25">
      <c r="B1281"/>
    </row>
    <row r="1282" spans="2:2" x14ac:dyDescent="0.25">
      <c r="B1282"/>
    </row>
    <row r="1283" spans="2:2" x14ac:dyDescent="0.25">
      <c r="B1283"/>
    </row>
    <row r="1284" spans="2:2" x14ac:dyDescent="0.25">
      <c r="B1284"/>
    </row>
    <row r="1285" spans="2:2" x14ac:dyDescent="0.25">
      <c r="B1285"/>
    </row>
    <row r="1286" spans="2:2" x14ac:dyDescent="0.25">
      <c r="B1286"/>
    </row>
    <row r="1287" spans="2:2" x14ac:dyDescent="0.25">
      <c r="B1287"/>
    </row>
    <row r="1288" spans="2:2" x14ac:dyDescent="0.25">
      <c r="B1288"/>
    </row>
    <row r="1289" spans="2:2" x14ac:dyDescent="0.25">
      <c r="B1289"/>
    </row>
    <row r="1290" spans="2:2" x14ac:dyDescent="0.25">
      <c r="B1290"/>
    </row>
    <row r="1291" spans="2:2" x14ac:dyDescent="0.25">
      <c r="B1291"/>
    </row>
    <row r="1292" spans="2:2" x14ac:dyDescent="0.25">
      <c r="B1292"/>
    </row>
    <row r="1293" spans="2:2" x14ac:dyDescent="0.25">
      <c r="B1293"/>
    </row>
    <row r="1294" spans="2:2" x14ac:dyDescent="0.25">
      <c r="B1294"/>
    </row>
    <row r="1295" spans="2:2" x14ac:dyDescent="0.25">
      <c r="B1295"/>
    </row>
    <row r="1296" spans="2:2" x14ac:dyDescent="0.25">
      <c r="B1296"/>
    </row>
    <row r="1297" spans="2:2" x14ac:dyDescent="0.25">
      <c r="B1297"/>
    </row>
    <row r="1298" spans="2:2" x14ac:dyDescent="0.25">
      <c r="B1298"/>
    </row>
    <row r="1299" spans="2:2" x14ac:dyDescent="0.25">
      <c r="B1299"/>
    </row>
    <row r="1300" spans="2:2" x14ac:dyDescent="0.25">
      <c r="B1300"/>
    </row>
    <row r="1301" spans="2:2" x14ac:dyDescent="0.25">
      <c r="B1301"/>
    </row>
    <row r="1302" spans="2:2" x14ac:dyDescent="0.25">
      <c r="B1302"/>
    </row>
    <row r="1303" spans="2:2" x14ac:dyDescent="0.25">
      <c r="B1303"/>
    </row>
    <row r="1304" spans="2:2" x14ac:dyDescent="0.25">
      <c r="B1304"/>
    </row>
    <row r="1305" spans="2:2" x14ac:dyDescent="0.25">
      <c r="B1305"/>
    </row>
    <row r="1306" spans="2:2" x14ac:dyDescent="0.25">
      <c r="B1306"/>
    </row>
    <row r="1307" spans="2:2" x14ac:dyDescent="0.25">
      <c r="B1307"/>
    </row>
    <row r="1308" spans="2:2" x14ac:dyDescent="0.25">
      <c r="B1308"/>
    </row>
    <row r="1309" spans="2:2" x14ac:dyDescent="0.25">
      <c r="B1309"/>
    </row>
    <row r="1310" spans="2:2" x14ac:dyDescent="0.25">
      <c r="B1310"/>
    </row>
    <row r="1311" spans="2:2" x14ac:dyDescent="0.25">
      <c r="B1311"/>
    </row>
    <row r="1312" spans="2:2" x14ac:dyDescent="0.25">
      <c r="B1312"/>
    </row>
    <row r="1313" spans="2:2" x14ac:dyDescent="0.25">
      <c r="B1313"/>
    </row>
    <row r="1314" spans="2:2" x14ac:dyDescent="0.25">
      <c r="B1314"/>
    </row>
    <row r="1315" spans="2:2" x14ac:dyDescent="0.25">
      <c r="B1315"/>
    </row>
    <row r="1316" spans="2:2" x14ac:dyDescent="0.25">
      <c r="B1316"/>
    </row>
    <row r="1317" spans="2:2" x14ac:dyDescent="0.25">
      <c r="B1317"/>
    </row>
    <row r="1318" spans="2:2" x14ac:dyDescent="0.25">
      <c r="B1318"/>
    </row>
    <row r="1319" spans="2:2" x14ac:dyDescent="0.25">
      <c r="B1319"/>
    </row>
    <row r="1320" spans="2:2" x14ac:dyDescent="0.25">
      <c r="B1320"/>
    </row>
    <row r="1321" spans="2:2" x14ac:dyDescent="0.25">
      <c r="B1321"/>
    </row>
    <row r="1322" spans="2:2" x14ac:dyDescent="0.25">
      <c r="B1322"/>
    </row>
    <row r="1323" spans="2:2" x14ac:dyDescent="0.25">
      <c r="B1323"/>
    </row>
    <row r="1324" spans="2:2" x14ac:dyDescent="0.25">
      <c r="B1324"/>
    </row>
    <row r="1325" spans="2:2" x14ac:dyDescent="0.25">
      <c r="B1325"/>
    </row>
    <row r="1326" spans="2:2" x14ac:dyDescent="0.25">
      <c r="B1326"/>
    </row>
    <row r="1327" spans="2:2" x14ac:dyDescent="0.25">
      <c r="B1327"/>
    </row>
    <row r="1328" spans="2:2" x14ac:dyDescent="0.25">
      <c r="B1328"/>
    </row>
    <row r="1329" spans="2:2" x14ac:dyDescent="0.25">
      <c r="B1329"/>
    </row>
    <row r="1330" spans="2:2" x14ac:dyDescent="0.25">
      <c r="B1330"/>
    </row>
    <row r="1331" spans="2:2" x14ac:dyDescent="0.25">
      <c r="B1331"/>
    </row>
    <row r="1332" spans="2:2" x14ac:dyDescent="0.25">
      <c r="B1332"/>
    </row>
    <row r="1333" spans="2:2" x14ac:dyDescent="0.25">
      <c r="B1333"/>
    </row>
    <row r="1334" spans="2:2" x14ac:dyDescent="0.25">
      <c r="B1334"/>
    </row>
    <row r="1335" spans="2:2" x14ac:dyDescent="0.25">
      <c r="B1335"/>
    </row>
    <row r="1336" spans="2:2" x14ac:dyDescent="0.25">
      <c r="B1336"/>
    </row>
    <row r="1337" spans="2:2" x14ac:dyDescent="0.25">
      <c r="B1337"/>
    </row>
    <row r="1338" spans="2:2" x14ac:dyDescent="0.25">
      <c r="B1338"/>
    </row>
    <row r="1339" spans="2:2" x14ac:dyDescent="0.25">
      <c r="B1339"/>
    </row>
    <row r="1340" spans="2:2" x14ac:dyDescent="0.25">
      <c r="B1340"/>
    </row>
    <row r="1341" spans="2:2" x14ac:dyDescent="0.25">
      <c r="B1341"/>
    </row>
    <row r="1342" spans="2:2" x14ac:dyDescent="0.25">
      <c r="B1342"/>
    </row>
    <row r="1343" spans="2:2" x14ac:dyDescent="0.25">
      <c r="B1343"/>
    </row>
    <row r="1344" spans="2:2" x14ac:dyDescent="0.25">
      <c r="B1344"/>
    </row>
    <row r="1345" spans="2:2" x14ac:dyDescent="0.25">
      <c r="B1345"/>
    </row>
    <row r="1346" spans="2:2" x14ac:dyDescent="0.25">
      <c r="B1346"/>
    </row>
    <row r="1347" spans="2:2" x14ac:dyDescent="0.25">
      <c r="B1347"/>
    </row>
    <row r="1348" spans="2:2" x14ac:dyDescent="0.25">
      <c r="B1348"/>
    </row>
    <row r="1349" spans="2:2" x14ac:dyDescent="0.25">
      <c r="B1349"/>
    </row>
    <row r="1350" spans="2:2" x14ac:dyDescent="0.25">
      <c r="B1350"/>
    </row>
    <row r="1351" spans="2:2" x14ac:dyDescent="0.25">
      <c r="B1351"/>
    </row>
    <row r="1352" spans="2:2" x14ac:dyDescent="0.25">
      <c r="B1352"/>
    </row>
    <row r="1353" spans="2:2" x14ac:dyDescent="0.25">
      <c r="B1353"/>
    </row>
    <row r="1354" spans="2:2" x14ac:dyDescent="0.25">
      <c r="B1354"/>
    </row>
    <row r="1355" spans="2:2" x14ac:dyDescent="0.25">
      <c r="B1355"/>
    </row>
    <row r="1356" spans="2:2" x14ac:dyDescent="0.25">
      <c r="B1356"/>
    </row>
    <row r="1357" spans="2:2" x14ac:dyDescent="0.25">
      <c r="B1357"/>
    </row>
    <row r="1358" spans="2:2" x14ac:dyDescent="0.25">
      <c r="B1358"/>
    </row>
    <row r="1359" spans="2:2" x14ac:dyDescent="0.25">
      <c r="B1359"/>
    </row>
    <row r="1360" spans="2:2" x14ac:dyDescent="0.25">
      <c r="B1360"/>
    </row>
    <row r="1361" spans="2:2" x14ac:dyDescent="0.25">
      <c r="B1361"/>
    </row>
    <row r="1362" spans="2:2" x14ac:dyDescent="0.25">
      <c r="B1362"/>
    </row>
    <row r="1363" spans="2:2" x14ac:dyDescent="0.25">
      <c r="B1363"/>
    </row>
    <row r="1364" spans="2:2" x14ac:dyDescent="0.25">
      <c r="B1364"/>
    </row>
    <row r="1365" spans="2:2" x14ac:dyDescent="0.25">
      <c r="B1365"/>
    </row>
    <row r="1366" spans="2:2" x14ac:dyDescent="0.25">
      <c r="B1366"/>
    </row>
    <row r="1367" spans="2:2" x14ac:dyDescent="0.25">
      <c r="B1367"/>
    </row>
    <row r="1368" spans="2:2" x14ac:dyDescent="0.25">
      <c r="B1368"/>
    </row>
    <row r="1369" spans="2:2" x14ac:dyDescent="0.25">
      <c r="B1369"/>
    </row>
    <row r="1370" spans="2:2" x14ac:dyDescent="0.25">
      <c r="B1370"/>
    </row>
    <row r="1371" spans="2:2" x14ac:dyDescent="0.25">
      <c r="B1371"/>
    </row>
    <row r="1372" spans="2:2" x14ac:dyDescent="0.25">
      <c r="B1372"/>
    </row>
    <row r="1373" spans="2:2" x14ac:dyDescent="0.25">
      <c r="B1373"/>
    </row>
    <row r="1374" spans="2:2" x14ac:dyDescent="0.25">
      <c r="B1374"/>
    </row>
    <row r="1375" spans="2:2" x14ac:dyDescent="0.25">
      <c r="B1375"/>
    </row>
    <row r="1376" spans="2:2" x14ac:dyDescent="0.25">
      <c r="B1376"/>
    </row>
    <row r="1377" spans="2:2" x14ac:dyDescent="0.25">
      <c r="B1377"/>
    </row>
    <row r="1378" spans="2:2" x14ac:dyDescent="0.25">
      <c r="B1378"/>
    </row>
    <row r="1379" spans="2:2" x14ac:dyDescent="0.25">
      <c r="B1379"/>
    </row>
    <row r="1380" spans="2:2" x14ac:dyDescent="0.25">
      <c r="B1380"/>
    </row>
    <row r="1381" spans="2:2" x14ac:dyDescent="0.25">
      <c r="B1381"/>
    </row>
    <row r="1382" spans="2:2" x14ac:dyDescent="0.25">
      <c r="B1382"/>
    </row>
    <row r="1383" spans="2:2" x14ac:dyDescent="0.25">
      <c r="B1383"/>
    </row>
    <row r="1384" spans="2:2" x14ac:dyDescent="0.25">
      <c r="B1384"/>
    </row>
    <row r="1385" spans="2:2" x14ac:dyDescent="0.25">
      <c r="B1385"/>
    </row>
    <row r="1386" spans="2:2" x14ac:dyDescent="0.25">
      <c r="B1386"/>
    </row>
    <row r="1387" spans="2:2" x14ac:dyDescent="0.25">
      <c r="B1387"/>
    </row>
    <row r="1388" spans="2:2" x14ac:dyDescent="0.25">
      <c r="B1388"/>
    </row>
    <row r="1389" spans="2:2" x14ac:dyDescent="0.25">
      <c r="B1389"/>
    </row>
    <row r="1390" spans="2:2" x14ac:dyDescent="0.25">
      <c r="B1390"/>
    </row>
    <row r="1391" spans="2:2" x14ac:dyDescent="0.25">
      <c r="B1391"/>
    </row>
    <row r="1392" spans="2:2" x14ac:dyDescent="0.25">
      <c r="B1392"/>
    </row>
    <row r="1393" spans="2:2" x14ac:dyDescent="0.25">
      <c r="B1393"/>
    </row>
    <row r="1394" spans="2:2" x14ac:dyDescent="0.25">
      <c r="B1394"/>
    </row>
    <row r="1395" spans="2:2" x14ac:dyDescent="0.25">
      <c r="B1395"/>
    </row>
    <row r="1396" spans="2:2" x14ac:dyDescent="0.25">
      <c r="B1396"/>
    </row>
    <row r="1397" spans="2:2" x14ac:dyDescent="0.25">
      <c r="B1397"/>
    </row>
    <row r="1398" spans="2:2" x14ac:dyDescent="0.25">
      <c r="B1398"/>
    </row>
    <row r="1399" spans="2:2" x14ac:dyDescent="0.25">
      <c r="B1399"/>
    </row>
    <row r="1400" spans="2:2" x14ac:dyDescent="0.25">
      <c r="B1400"/>
    </row>
    <row r="1401" spans="2:2" x14ac:dyDescent="0.25">
      <c r="B1401"/>
    </row>
    <row r="1402" spans="2:2" x14ac:dyDescent="0.25">
      <c r="B1402"/>
    </row>
    <row r="1403" spans="2:2" x14ac:dyDescent="0.25">
      <c r="B1403"/>
    </row>
    <row r="1404" spans="2:2" x14ac:dyDescent="0.25">
      <c r="B1404"/>
    </row>
    <row r="1405" spans="2:2" x14ac:dyDescent="0.25">
      <c r="B1405"/>
    </row>
    <row r="1406" spans="2:2" x14ac:dyDescent="0.25">
      <c r="B1406"/>
    </row>
    <row r="1407" spans="2:2" x14ac:dyDescent="0.25">
      <c r="B1407"/>
    </row>
    <row r="1408" spans="2:2" x14ac:dyDescent="0.25">
      <c r="B1408"/>
    </row>
    <row r="1409" spans="2:2" x14ac:dyDescent="0.25">
      <c r="B1409"/>
    </row>
    <row r="1410" spans="2:2" x14ac:dyDescent="0.25">
      <c r="B1410"/>
    </row>
    <row r="1411" spans="2:2" x14ac:dyDescent="0.25">
      <c r="B1411"/>
    </row>
    <row r="1412" spans="2:2" x14ac:dyDescent="0.25">
      <c r="B1412"/>
    </row>
    <row r="1413" spans="2:2" x14ac:dyDescent="0.25">
      <c r="B1413"/>
    </row>
    <row r="1414" spans="2:2" x14ac:dyDescent="0.25">
      <c r="B1414"/>
    </row>
    <row r="1415" spans="2:2" x14ac:dyDescent="0.25">
      <c r="B1415"/>
    </row>
    <row r="1416" spans="2:2" x14ac:dyDescent="0.25">
      <c r="B1416"/>
    </row>
    <row r="1417" spans="2:2" x14ac:dyDescent="0.25">
      <c r="B1417"/>
    </row>
    <row r="1418" spans="2:2" x14ac:dyDescent="0.25">
      <c r="B1418"/>
    </row>
    <row r="1419" spans="2:2" x14ac:dyDescent="0.25">
      <c r="B1419"/>
    </row>
    <row r="1420" spans="2:2" x14ac:dyDescent="0.25">
      <c r="B1420"/>
    </row>
    <row r="1421" spans="2:2" x14ac:dyDescent="0.25">
      <c r="B1421"/>
    </row>
    <row r="1422" spans="2:2" x14ac:dyDescent="0.25">
      <c r="B1422"/>
    </row>
    <row r="1423" spans="2:2" x14ac:dyDescent="0.25">
      <c r="B1423"/>
    </row>
    <row r="1424" spans="2:2" x14ac:dyDescent="0.25">
      <c r="B1424"/>
    </row>
    <row r="1425" spans="2:2" x14ac:dyDescent="0.25">
      <c r="B1425"/>
    </row>
    <row r="1426" spans="2:2" x14ac:dyDescent="0.25">
      <c r="B1426"/>
    </row>
    <row r="1427" spans="2:2" x14ac:dyDescent="0.25">
      <c r="B1427"/>
    </row>
    <row r="1428" spans="2:2" x14ac:dyDescent="0.25">
      <c r="B1428"/>
    </row>
    <row r="1429" spans="2:2" x14ac:dyDescent="0.25">
      <c r="B1429"/>
    </row>
    <row r="1430" spans="2:2" x14ac:dyDescent="0.25">
      <c r="B1430"/>
    </row>
    <row r="1431" spans="2:2" x14ac:dyDescent="0.25">
      <c r="B1431"/>
    </row>
    <row r="1432" spans="2:2" x14ac:dyDescent="0.25">
      <c r="B1432"/>
    </row>
    <row r="1433" spans="2:2" x14ac:dyDescent="0.25">
      <c r="B1433"/>
    </row>
    <row r="1434" spans="2:2" x14ac:dyDescent="0.25">
      <c r="B1434"/>
    </row>
    <row r="1435" spans="2:2" x14ac:dyDescent="0.25">
      <c r="B1435"/>
    </row>
    <row r="1436" spans="2:2" x14ac:dyDescent="0.25">
      <c r="B1436"/>
    </row>
    <row r="1437" spans="2:2" x14ac:dyDescent="0.25">
      <c r="B1437"/>
    </row>
    <row r="1438" spans="2:2" x14ac:dyDescent="0.25">
      <c r="B1438"/>
    </row>
    <row r="1439" spans="2:2" x14ac:dyDescent="0.25">
      <c r="B1439"/>
    </row>
    <row r="1440" spans="2:2" x14ac:dyDescent="0.25">
      <c r="B1440"/>
    </row>
    <row r="1441" spans="2:2" x14ac:dyDescent="0.25">
      <c r="B1441"/>
    </row>
    <row r="1442" spans="2:2" x14ac:dyDescent="0.25">
      <c r="B1442"/>
    </row>
    <row r="1443" spans="2:2" x14ac:dyDescent="0.25">
      <c r="B1443"/>
    </row>
    <row r="1444" spans="2:2" x14ac:dyDescent="0.25">
      <c r="B1444"/>
    </row>
    <row r="1445" spans="2:2" x14ac:dyDescent="0.25">
      <c r="B1445"/>
    </row>
    <row r="1446" spans="2:2" x14ac:dyDescent="0.25">
      <c r="B1446"/>
    </row>
    <row r="1447" spans="2:2" x14ac:dyDescent="0.25">
      <c r="B1447"/>
    </row>
    <row r="1448" spans="2:2" x14ac:dyDescent="0.25">
      <c r="B1448"/>
    </row>
    <row r="1449" spans="2:2" x14ac:dyDescent="0.25">
      <c r="B1449"/>
    </row>
    <row r="1450" spans="2:2" x14ac:dyDescent="0.25">
      <c r="B1450"/>
    </row>
    <row r="1451" spans="2:2" x14ac:dyDescent="0.25">
      <c r="B1451"/>
    </row>
    <row r="1452" spans="2:2" x14ac:dyDescent="0.25">
      <c r="B1452"/>
    </row>
    <row r="1453" spans="2:2" x14ac:dyDescent="0.25">
      <c r="B1453"/>
    </row>
    <row r="1454" spans="2:2" x14ac:dyDescent="0.25">
      <c r="B1454"/>
    </row>
    <row r="1455" spans="2:2" x14ac:dyDescent="0.25">
      <c r="B1455"/>
    </row>
    <row r="1456" spans="2:2" x14ac:dyDescent="0.25">
      <c r="B1456"/>
    </row>
    <row r="1457" spans="2:2" x14ac:dyDescent="0.25">
      <c r="B1457"/>
    </row>
    <row r="1458" spans="2:2" x14ac:dyDescent="0.25">
      <c r="B1458"/>
    </row>
    <row r="1459" spans="2:2" x14ac:dyDescent="0.25">
      <c r="B1459"/>
    </row>
    <row r="1460" spans="2:2" x14ac:dyDescent="0.25">
      <c r="B1460"/>
    </row>
    <row r="1461" spans="2:2" x14ac:dyDescent="0.25">
      <c r="B1461"/>
    </row>
    <row r="1462" spans="2:2" x14ac:dyDescent="0.25">
      <c r="B1462"/>
    </row>
    <row r="1463" spans="2:2" x14ac:dyDescent="0.25">
      <c r="B1463"/>
    </row>
    <row r="1464" spans="2:2" x14ac:dyDescent="0.25">
      <c r="B1464"/>
    </row>
    <row r="1465" spans="2:2" x14ac:dyDescent="0.25">
      <c r="B1465"/>
    </row>
    <row r="1466" spans="2:2" x14ac:dyDescent="0.25">
      <c r="B1466"/>
    </row>
    <row r="1467" spans="2:2" x14ac:dyDescent="0.25">
      <c r="B1467"/>
    </row>
    <row r="1468" spans="2:2" x14ac:dyDescent="0.25">
      <c r="B1468"/>
    </row>
    <row r="1469" spans="2:2" x14ac:dyDescent="0.25">
      <c r="B1469"/>
    </row>
    <row r="1470" spans="2:2" x14ac:dyDescent="0.25">
      <c r="B1470"/>
    </row>
    <row r="1471" spans="2:2" x14ac:dyDescent="0.25">
      <c r="B1471"/>
    </row>
    <row r="1472" spans="2:2" x14ac:dyDescent="0.25">
      <c r="B1472"/>
    </row>
    <row r="1473" spans="2:2" x14ac:dyDescent="0.25">
      <c r="B1473"/>
    </row>
    <row r="1474" spans="2:2" x14ac:dyDescent="0.25">
      <c r="B1474"/>
    </row>
    <row r="1475" spans="2:2" x14ac:dyDescent="0.25">
      <c r="B1475"/>
    </row>
    <row r="1476" spans="2:2" x14ac:dyDescent="0.25">
      <c r="B1476"/>
    </row>
    <row r="1477" spans="2:2" x14ac:dyDescent="0.25">
      <c r="B1477"/>
    </row>
    <row r="1478" spans="2:2" x14ac:dyDescent="0.25">
      <c r="B1478"/>
    </row>
    <row r="1479" spans="2:2" x14ac:dyDescent="0.25">
      <c r="B1479"/>
    </row>
    <row r="1480" spans="2:2" x14ac:dyDescent="0.25">
      <c r="B1480"/>
    </row>
    <row r="1481" spans="2:2" x14ac:dyDescent="0.25">
      <c r="B1481"/>
    </row>
    <row r="1482" spans="2:2" x14ac:dyDescent="0.25">
      <c r="B1482"/>
    </row>
    <row r="1483" spans="2:2" x14ac:dyDescent="0.25">
      <c r="B1483"/>
    </row>
    <row r="1484" spans="2:2" x14ac:dyDescent="0.25">
      <c r="B1484"/>
    </row>
    <row r="1485" spans="2:2" x14ac:dyDescent="0.25">
      <c r="B1485"/>
    </row>
    <row r="1486" spans="2:2" x14ac:dyDescent="0.25">
      <c r="B1486"/>
    </row>
    <row r="1487" spans="2:2" x14ac:dyDescent="0.25">
      <c r="B1487"/>
    </row>
    <row r="1488" spans="2:2" x14ac:dyDescent="0.25">
      <c r="B1488"/>
    </row>
    <row r="1489" spans="2:2" x14ac:dyDescent="0.25">
      <c r="B1489"/>
    </row>
    <row r="1490" spans="2:2" x14ac:dyDescent="0.25">
      <c r="B1490"/>
    </row>
    <row r="1491" spans="2:2" x14ac:dyDescent="0.25">
      <c r="B1491"/>
    </row>
    <row r="1492" spans="2:2" x14ac:dyDescent="0.25">
      <c r="B1492"/>
    </row>
    <row r="1493" spans="2:2" x14ac:dyDescent="0.25">
      <c r="B1493"/>
    </row>
    <row r="1494" spans="2:2" x14ac:dyDescent="0.25">
      <c r="B1494"/>
    </row>
    <row r="1495" spans="2:2" x14ac:dyDescent="0.25">
      <c r="B1495"/>
    </row>
    <row r="1496" spans="2:2" x14ac:dyDescent="0.25">
      <c r="B1496"/>
    </row>
    <row r="1497" spans="2:2" x14ac:dyDescent="0.25">
      <c r="B1497"/>
    </row>
    <row r="1498" spans="2:2" x14ac:dyDescent="0.25">
      <c r="B1498"/>
    </row>
    <row r="1499" spans="2:2" x14ac:dyDescent="0.25">
      <c r="B1499"/>
    </row>
    <row r="1500" spans="2:2" x14ac:dyDescent="0.25">
      <c r="B1500"/>
    </row>
    <row r="1501" spans="2:2" x14ac:dyDescent="0.25">
      <c r="B1501"/>
    </row>
    <row r="1502" spans="2:2" x14ac:dyDescent="0.25">
      <c r="B1502"/>
    </row>
    <row r="1503" spans="2:2" x14ac:dyDescent="0.25">
      <c r="B1503"/>
    </row>
    <row r="1504" spans="2:2" x14ac:dyDescent="0.25">
      <c r="B1504"/>
    </row>
    <row r="1505" spans="2:2" x14ac:dyDescent="0.25">
      <c r="B1505"/>
    </row>
    <row r="1506" spans="2:2" x14ac:dyDescent="0.25">
      <c r="B1506"/>
    </row>
    <row r="1507" spans="2:2" x14ac:dyDescent="0.25">
      <c r="B1507"/>
    </row>
    <row r="1508" spans="2:2" x14ac:dyDescent="0.25">
      <c r="B1508"/>
    </row>
    <row r="1509" spans="2:2" x14ac:dyDescent="0.25">
      <c r="B1509"/>
    </row>
    <row r="1510" spans="2:2" x14ac:dyDescent="0.25">
      <c r="B1510"/>
    </row>
    <row r="1511" spans="2:2" x14ac:dyDescent="0.25">
      <c r="B1511"/>
    </row>
    <row r="1512" spans="2:2" x14ac:dyDescent="0.25">
      <c r="B1512"/>
    </row>
    <row r="1513" spans="2:2" x14ac:dyDescent="0.25">
      <c r="B1513"/>
    </row>
    <row r="1514" spans="2:2" x14ac:dyDescent="0.25">
      <c r="B1514"/>
    </row>
    <row r="1515" spans="2:2" x14ac:dyDescent="0.25">
      <c r="B1515"/>
    </row>
    <row r="1516" spans="2:2" x14ac:dyDescent="0.25">
      <c r="B1516"/>
    </row>
    <row r="1517" spans="2:2" x14ac:dyDescent="0.25">
      <c r="B1517"/>
    </row>
    <row r="1518" spans="2:2" x14ac:dyDescent="0.25">
      <c r="B1518"/>
    </row>
    <row r="1519" spans="2:2" x14ac:dyDescent="0.25">
      <c r="B1519"/>
    </row>
    <row r="1520" spans="2:2" x14ac:dyDescent="0.25">
      <c r="B1520"/>
    </row>
    <row r="1521" spans="2:2" x14ac:dyDescent="0.25">
      <c r="B1521"/>
    </row>
    <row r="1522" spans="2:2" x14ac:dyDescent="0.25">
      <c r="B1522"/>
    </row>
    <row r="1523" spans="2:2" x14ac:dyDescent="0.25">
      <c r="B1523"/>
    </row>
    <row r="1524" spans="2:2" x14ac:dyDescent="0.25">
      <c r="B1524"/>
    </row>
    <row r="1525" spans="2:2" x14ac:dyDescent="0.25">
      <c r="B1525"/>
    </row>
    <row r="1526" spans="2:2" x14ac:dyDescent="0.25">
      <c r="B1526"/>
    </row>
    <row r="1527" spans="2:2" x14ac:dyDescent="0.25">
      <c r="B1527"/>
    </row>
    <row r="1528" spans="2:2" x14ac:dyDescent="0.25">
      <c r="B1528"/>
    </row>
    <row r="1529" spans="2:2" x14ac:dyDescent="0.25">
      <c r="B1529"/>
    </row>
    <row r="1530" spans="2:2" x14ac:dyDescent="0.25">
      <c r="B1530"/>
    </row>
    <row r="1531" spans="2:2" x14ac:dyDescent="0.25">
      <c r="B1531"/>
    </row>
    <row r="1532" spans="2:2" x14ac:dyDescent="0.25">
      <c r="B1532"/>
    </row>
    <row r="1533" spans="2:2" x14ac:dyDescent="0.25">
      <c r="B1533"/>
    </row>
    <row r="1534" spans="2:2" x14ac:dyDescent="0.25">
      <c r="B1534"/>
    </row>
    <row r="1535" spans="2:2" x14ac:dyDescent="0.25">
      <c r="B1535"/>
    </row>
    <row r="1536" spans="2:2" x14ac:dyDescent="0.25">
      <c r="B1536"/>
    </row>
    <row r="1537" spans="2:2" x14ac:dyDescent="0.25">
      <c r="B1537"/>
    </row>
    <row r="1538" spans="2:2" x14ac:dyDescent="0.25">
      <c r="B1538"/>
    </row>
    <row r="1539" spans="2:2" x14ac:dyDescent="0.25">
      <c r="B1539"/>
    </row>
    <row r="1540" spans="2:2" x14ac:dyDescent="0.25">
      <c r="B1540"/>
    </row>
    <row r="1541" spans="2:2" x14ac:dyDescent="0.25">
      <c r="B1541"/>
    </row>
    <row r="1542" spans="2:2" x14ac:dyDescent="0.25">
      <c r="B1542"/>
    </row>
    <row r="1543" spans="2:2" x14ac:dyDescent="0.25">
      <c r="B1543"/>
    </row>
    <row r="1544" spans="2:2" x14ac:dyDescent="0.25">
      <c r="B1544"/>
    </row>
    <row r="1545" spans="2:2" x14ac:dyDescent="0.25">
      <c r="B1545"/>
    </row>
    <row r="1546" spans="2:2" x14ac:dyDescent="0.25">
      <c r="B1546"/>
    </row>
    <row r="1547" spans="2:2" x14ac:dyDescent="0.25">
      <c r="B1547"/>
    </row>
    <row r="1548" spans="2:2" x14ac:dyDescent="0.25">
      <c r="B1548"/>
    </row>
    <row r="1549" spans="2:2" x14ac:dyDescent="0.25">
      <c r="B1549"/>
    </row>
    <row r="1550" spans="2:2" x14ac:dyDescent="0.25">
      <c r="B1550"/>
    </row>
    <row r="1551" spans="2:2" x14ac:dyDescent="0.25">
      <c r="B1551"/>
    </row>
    <row r="1552" spans="2:2" x14ac:dyDescent="0.25">
      <c r="B1552"/>
    </row>
    <row r="1553" spans="2:2" x14ac:dyDescent="0.25">
      <c r="B1553"/>
    </row>
    <row r="1554" spans="2:2" x14ac:dyDescent="0.25">
      <c r="B1554"/>
    </row>
    <row r="1555" spans="2:2" x14ac:dyDescent="0.25">
      <c r="B1555"/>
    </row>
    <row r="1556" spans="2:2" x14ac:dyDescent="0.25">
      <c r="B1556"/>
    </row>
    <row r="1557" spans="2:2" x14ac:dyDescent="0.25">
      <c r="B1557"/>
    </row>
    <row r="1558" spans="2:2" x14ac:dyDescent="0.25">
      <c r="B1558"/>
    </row>
    <row r="1559" spans="2:2" x14ac:dyDescent="0.25">
      <c r="B1559"/>
    </row>
    <row r="1560" spans="2:2" x14ac:dyDescent="0.25">
      <c r="B1560"/>
    </row>
    <row r="1561" spans="2:2" x14ac:dyDescent="0.25">
      <c r="B1561"/>
    </row>
    <row r="1562" spans="2:2" x14ac:dyDescent="0.25">
      <c r="B1562"/>
    </row>
    <row r="1563" spans="2:2" x14ac:dyDescent="0.25">
      <c r="B1563"/>
    </row>
    <row r="1564" spans="2:2" x14ac:dyDescent="0.25">
      <c r="B1564"/>
    </row>
    <row r="1565" spans="2:2" x14ac:dyDescent="0.25">
      <c r="B1565"/>
    </row>
    <row r="1566" spans="2:2" x14ac:dyDescent="0.25">
      <c r="B1566"/>
    </row>
    <row r="1567" spans="2:2" x14ac:dyDescent="0.25">
      <c r="B1567"/>
    </row>
    <row r="1568" spans="2:2" x14ac:dyDescent="0.25">
      <c r="B1568"/>
    </row>
    <row r="1569" spans="2:2" x14ac:dyDescent="0.25">
      <c r="B1569"/>
    </row>
    <row r="1570" spans="2:2" x14ac:dyDescent="0.25">
      <c r="B1570"/>
    </row>
    <row r="1571" spans="2:2" x14ac:dyDescent="0.25">
      <c r="B1571"/>
    </row>
    <row r="1572" spans="2:2" x14ac:dyDescent="0.25">
      <c r="B1572"/>
    </row>
    <row r="1573" spans="2:2" x14ac:dyDescent="0.25">
      <c r="B1573"/>
    </row>
    <row r="1574" spans="2:2" x14ac:dyDescent="0.25">
      <c r="B1574"/>
    </row>
    <row r="1575" spans="2:2" x14ac:dyDescent="0.25">
      <c r="B1575"/>
    </row>
    <row r="1576" spans="2:2" x14ac:dyDescent="0.25">
      <c r="B1576"/>
    </row>
    <row r="1577" spans="2:2" x14ac:dyDescent="0.25">
      <c r="B1577"/>
    </row>
    <row r="1578" spans="2:2" x14ac:dyDescent="0.25">
      <c r="B1578"/>
    </row>
    <row r="1579" spans="2:2" x14ac:dyDescent="0.25">
      <c r="B1579"/>
    </row>
    <row r="1580" spans="2:2" x14ac:dyDescent="0.25">
      <c r="B1580"/>
    </row>
    <row r="1581" spans="2:2" x14ac:dyDescent="0.25">
      <c r="B1581"/>
    </row>
    <row r="1582" spans="2:2" x14ac:dyDescent="0.25">
      <c r="B1582"/>
    </row>
    <row r="1583" spans="2:2" x14ac:dyDescent="0.25">
      <c r="B1583"/>
    </row>
    <row r="1584" spans="2:2" x14ac:dyDescent="0.25">
      <c r="B1584"/>
    </row>
    <row r="1585" spans="2:2" x14ac:dyDescent="0.25">
      <c r="B1585"/>
    </row>
    <row r="1586" spans="2:2" x14ac:dyDescent="0.25">
      <c r="B1586"/>
    </row>
    <row r="1587" spans="2:2" x14ac:dyDescent="0.25">
      <c r="B1587"/>
    </row>
    <row r="1588" spans="2:2" x14ac:dyDescent="0.25">
      <c r="B1588"/>
    </row>
    <row r="1589" spans="2:2" x14ac:dyDescent="0.25">
      <c r="B1589"/>
    </row>
    <row r="1590" spans="2:2" x14ac:dyDescent="0.25">
      <c r="B1590"/>
    </row>
    <row r="1591" spans="2:2" x14ac:dyDescent="0.25">
      <c r="B1591"/>
    </row>
    <row r="1592" spans="2:2" x14ac:dyDescent="0.25">
      <c r="B1592"/>
    </row>
    <row r="1593" spans="2:2" x14ac:dyDescent="0.25">
      <c r="B1593"/>
    </row>
    <row r="1594" spans="2:2" x14ac:dyDescent="0.25">
      <c r="B1594"/>
    </row>
    <row r="1595" spans="2:2" x14ac:dyDescent="0.25">
      <c r="B1595"/>
    </row>
    <row r="1596" spans="2:2" x14ac:dyDescent="0.25">
      <c r="B1596"/>
    </row>
    <row r="1597" spans="2:2" x14ac:dyDescent="0.25">
      <c r="B1597"/>
    </row>
    <row r="1598" spans="2:2" x14ac:dyDescent="0.25">
      <c r="B1598"/>
    </row>
    <row r="1599" spans="2:2" x14ac:dyDescent="0.25">
      <c r="B1599"/>
    </row>
    <row r="1600" spans="2:2" x14ac:dyDescent="0.25">
      <c r="B1600"/>
    </row>
    <row r="1601" spans="2:2" x14ac:dyDescent="0.25">
      <c r="B1601"/>
    </row>
    <row r="1602" spans="2:2" x14ac:dyDescent="0.25">
      <c r="B1602"/>
    </row>
    <row r="1603" spans="2:2" x14ac:dyDescent="0.25">
      <c r="B1603"/>
    </row>
    <row r="1604" spans="2:2" x14ac:dyDescent="0.25">
      <c r="B1604"/>
    </row>
    <row r="1605" spans="2:2" x14ac:dyDescent="0.25">
      <c r="B1605"/>
    </row>
    <row r="1606" spans="2:2" x14ac:dyDescent="0.25">
      <c r="B1606"/>
    </row>
    <row r="1607" spans="2:2" x14ac:dyDescent="0.25">
      <c r="B1607"/>
    </row>
    <row r="1608" spans="2:2" x14ac:dyDescent="0.25">
      <c r="B1608"/>
    </row>
    <row r="1609" spans="2:2" x14ac:dyDescent="0.25">
      <c r="B1609"/>
    </row>
    <row r="1610" spans="2:2" x14ac:dyDescent="0.25">
      <c r="B1610"/>
    </row>
    <row r="1611" spans="2:2" x14ac:dyDescent="0.25">
      <c r="B1611"/>
    </row>
    <row r="1612" spans="2:2" x14ac:dyDescent="0.25">
      <c r="B1612"/>
    </row>
    <row r="1613" spans="2:2" x14ac:dyDescent="0.25">
      <c r="B1613"/>
    </row>
    <row r="1614" spans="2:2" x14ac:dyDescent="0.25">
      <c r="B1614"/>
    </row>
    <row r="1615" spans="2:2" x14ac:dyDescent="0.25">
      <c r="B1615"/>
    </row>
    <row r="1616" spans="2:2" x14ac:dyDescent="0.25">
      <c r="B1616"/>
    </row>
    <row r="1617" spans="2:2" x14ac:dyDescent="0.25">
      <c r="B1617"/>
    </row>
    <row r="1618" spans="2:2" x14ac:dyDescent="0.25">
      <c r="B1618"/>
    </row>
    <row r="1619" spans="2:2" x14ac:dyDescent="0.25">
      <c r="B1619"/>
    </row>
    <row r="1620" spans="2:2" x14ac:dyDescent="0.25">
      <c r="B1620"/>
    </row>
    <row r="1621" spans="2:2" x14ac:dyDescent="0.25">
      <c r="B1621"/>
    </row>
    <row r="1622" spans="2:2" x14ac:dyDescent="0.25">
      <c r="B1622"/>
    </row>
    <row r="1623" spans="2:2" x14ac:dyDescent="0.25">
      <c r="B1623"/>
    </row>
    <row r="1624" spans="2:2" x14ac:dyDescent="0.25">
      <c r="B1624"/>
    </row>
    <row r="1625" spans="2:2" x14ac:dyDescent="0.25">
      <c r="B1625"/>
    </row>
    <row r="1626" spans="2:2" x14ac:dyDescent="0.25">
      <c r="B1626"/>
    </row>
    <row r="1627" spans="2:2" x14ac:dyDescent="0.25">
      <c r="B1627"/>
    </row>
    <row r="1628" spans="2:2" x14ac:dyDescent="0.25">
      <c r="B1628"/>
    </row>
    <row r="1629" spans="2:2" x14ac:dyDescent="0.25">
      <c r="B1629"/>
    </row>
    <row r="1630" spans="2:2" x14ac:dyDescent="0.25">
      <c r="B1630"/>
    </row>
    <row r="1631" spans="2:2" x14ac:dyDescent="0.25">
      <c r="B1631"/>
    </row>
    <row r="1632" spans="2:2" x14ac:dyDescent="0.25">
      <c r="B1632"/>
    </row>
    <row r="1633" spans="2:2" x14ac:dyDescent="0.25">
      <c r="B1633"/>
    </row>
    <row r="1634" spans="2:2" x14ac:dyDescent="0.25">
      <c r="B1634"/>
    </row>
    <row r="1635" spans="2:2" x14ac:dyDescent="0.25">
      <c r="B1635"/>
    </row>
    <row r="1636" spans="2:2" x14ac:dyDescent="0.25">
      <c r="B1636"/>
    </row>
    <row r="1637" spans="2:2" x14ac:dyDescent="0.25">
      <c r="B1637"/>
    </row>
    <row r="1638" spans="2:2" x14ac:dyDescent="0.25">
      <c r="B1638"/>
    </row>
    <row r="1639" spans="2:2" x14ac:dyDescent="0.25">
      <c r="B1639"/>
    </row>
    <row r="1640" spans="2:2" x14ac:dyDescent="0.25">
      <c r="B1640"/>
    </row>
    <row r="1641" spans="2:2" x14ac:dyDescent="0.25">
      <c r="B1641"/>
    </row>
    <row r="1642" spans="2:2" x14ac:dyDescent="0.25">
      <c r="B1642"/>
    </row>
    <row r="1643" spans="2:2" x14ac:dyDescent="0.25">
      <c r="B1643"/>
    </row>
    <row r="1644" spans="2:2" x14ac:dyDescent="0.25">
      <c r="B1644"/>
    </row>
    <row r="1645" spans="2:2" x14ac:dyDescent="0.25">
      <c r="B1645"/>
    </row>
    <row r="1646" spans="2:2" x14ac:dyDescent="0.25">
      <c r="B1646"/>
    </row>
    <row r="1647" spans="2:2" x14ac:dyDescent="0.25">
      <c r="B1647"/>
    </row>
    <row r="1648" spans="2:2" x14ac:dyDescent="0.25">
      <c r="B1648"/>
    </row>
    <row r="1649" spans="2:2" x14ac:dyDescent="0.25">
      <c r="B1649"/>
    </row>
    <row r="1650" spans="2:2" x14ac:dyDescent="0.25">
      <c r="B1650"/>
    </row>
    <row r="1651" spans="2:2" x14ac:dyDescent="0.25">
      <c r="B1651"/>
    </row>
    <row r="1652" spans="2:2" x14ac:dyDescent="0.25">
      <c r="B1652"/>
    </row>
    <row r="1653" spans="2:2" x14ac:dyDescent="0.25">
      <c r="B1653"/>
    </row>
    <row r="1654" spans="2:2" x14ac:dyDescent="0.25">
      <c r="B1654"/>
    </row>
    <row r="1655" spans="2:2" x14ac:dyDescent="0.25">
      <c r="B1655"/>
    </row>
    <row r="1656" spans="2:2" x14ac:dyDescent="0.25">
      <c r="B1656"/>
    </row>
    <row r="1657" spans="2:2" x14ac:dyDescent="0.25">
      <c r="B1657"/>
    </row>
    <row r="1658" spans="2:2" x14ac:dyDescent="0.25">
      <c r="B1658"/>
    </row>
    <row r="1659" spans="2:2" x14ac:dyDescent="0.25">
      <c r="B1659"/>
    </row>
    <row r="1660" spans="2:2" x14ac:dyDescent="0.25">
      <c r="B1660"/>
    </row>
    <row r="1661" spans="2:2" x14ac:dyDescent="0.25">
      <c r="B1661"/>
    </row>
    <row r="1662" spans="2:2" x14ac:dyDescent="0.25">
      <c r="B1662"/>
    </row>
    <row r="1663" spans="2:2" x14ac:dyDescent="0.25">
      <c r="B1663"/>
    </row>
    <row r="1664" spans="2:2" x14ac:dyDescent="0.25">
      <c r="B1664"/>
    </row>
    <row r="1665" spans="2:2" x14ac:dyDescent="0.25">
      <c r="B1665"/>
    </row>
    <row r="1666" spans="2:2" x14ac:dyDescent="0.25">
      <c r="B1666"/>
    </row>
    <row r="1667" spans="2:2" x14ac:dyDescent="0.25">
      <c r="B1667"/>
    </row>
    <row r="1668" spans="2:2" x14ac:dyDescent="0.25">
      <c r="B1668"/>
    </row>
    <row r="1669" spans="2:2" x14ac:dyDescent="0.25">
      <c r="B1669"/>
    </row>
    <row r="1670" spans="2:2" x14ac:dyDescent="0.25">
      <c r="B1670"/>
    </row>
    <row r="1671" spans="2:2" x14ac:dyDescent="0.25">
      <c r="B1671"/>
    </row>
    <row r="1672" spans="2:2" x14ac:dyDescent="0.25">
      <c r="B1672"/>
    </row>
    <row r="1673" spans="2:2" x14ac:dyDescent="0.25">
      <c r="B1673"/>
    </row>
    <row r="1674" spans="2:2" x14ac:dyDescent="0.25">
      <c r="B1674"/>
    </row>
    <row r="1675" spans="2:2" x14ac:dyDescent="0.25">
      <c r="B1675"/>
    </row>
    <row r="1676" spans="2:2" x14ac:dyDescent="0.25">
      <c r="B1676"/>
    </row>
    <row r="1677" spans="2:2" x14ac:dyDescent="0.25">
      <c r="B1677"/>
    </row>
    <row r="1678" spans="2:2" x14ac:dyDescent="0.25">
      <c r="B1678"/>
    </row>
    <row r="1679" spans="2:2" x14ac:dyDescent="0.25">
      <c r="B1679"/>
    </row>
    <row r="1680" spans="2:2" x14ac:dyDescent="0.25">
      <c r="B1680"/>
    </row>
    <row r="1681" spans="2:2" x14ac:dyDescent="0.25">
      <c r="B1681"/>
    </row>
    <row r="1682" spans="2:2" x14ac:dyDescent="0.25">
      <c r="B1682"/>
    </row>
    <row r="1683" spans="2:2" x14ac:dyDescent="0.25">
      <c r="B1683"/>
    </row>
    <row r="1684" spans="2:2" x14ac:dyDescent="0.25">
      <c r="B1684"/>
    </row>
    <row r="1685" spans="2:2" x14ac:dyDescent="0.25">
      <c r="B1685"/>
    </row>
    <row r="1686" spans="2:2" x14ac:dyDescent="0.25">
      <c r="B1686"/>
    </row>
    <row r="1687" spans="2:2" x14ac:dyDescent="0.25">
      <c r="B1687"/>
    </row>
    <row r="1688" spans="2:2" x14ac:dyDescent="0.25">
      <c r="B1688"/>
    </row>
    <row r="1689" spans="2:2" x14ac:dyDescent="0.25">
      <c r="B1689"/>
    </row>
    <row r="1690" spans="2:2" x14ac:dyDescent="0.25">
      <c r="B1690"/>
    </row>
    <row r="1691" spans="2:2" x14ac:dyDescent="0.25">
      <c r="B1691"/>
    </row>
    <row r="1692" spans="2:2" x14ac:dyDescent="0.25">
      <c r="B1692"/>
    </row>
    <row r="1693" spans="2:2" x14ac:dyDescent="0.25">
      <c r="B1693"/>
    </row>
    <row r="1694" spans="2:2" x14ac:dyDescent="0.25">
      <c r="B1694"/>
    </row>
    <row r="1695" spans="2:2" x14ac:dyDescent="0.25">
      <c r="B1695"/>
    </row>
    <row r="1696" spans="2:2" x14ac:dyDescent="0.25">
      <c r="B1696"/>
    </row>
    <row r="1697" spans="2:2" x14ac:dyDescent="0.25">
      <c r="B1697"/>
    </row>
    <row r="1698" spans="2:2" x14ac:dyDescent="0.25">
      <c r="B1698"/>
    </row>
    <row r="1699" spans="2:2" x14ac:dyDescent="0.25">
      <c r="B1699"/>
    </row>
    <row r="1700" spans="2:2" x14ac:dyDescent="0.25">
      <c r="B1700"/>
    </row>
    <row r="1701" spans="2:2" x14ac:dyDescent="0.25">
      <c r="B1701"/>
    </row>
    <row r="1702" spans="2:2" x14ac:dyDescent="0.25">
      <c r="B1702"/>
    </row>
    <row r="1703" spans="2:2" x14ac:dyDescent="0.25">
      <c r="B1703"/>
    </row>
    <row r="1704" spans="2:2" x14ac:dyDescent="0.25">
      <c r="B1704"/>
    </row>
    <row r="1705" spans="2:2" x14ac:dyDescent="0.25">
      <c r="B1705"/>
    </row>
    <row r="1706" spans="2:2" x14ac:dyDescent="0.25">
      <c r="B1706"/>
    </row>
    <row r="1707" spans="2:2" x14ac:dyDescent="0.25">
      <c r="B1707"/>
    </row>
    <row r="1708" spans="2:2" x14ac:dyDescent="0.25">
      <c r="B1708"/>
    </row>
    <row r="1709" spans="2:2" x14ac:dyDescent="0.25">
      <c r="B1709"/>
    </row>
    <row r="1710" spans="2:2" x14ac:dyDescent="0.25">
      <c r="B1710"/>
    </row>
    <row r="1711" spans="2:2" x14ac:dyDescent="0.25">
      <c r="B1711"/>
    </row>
    <row r="1712" spans="2:2" x14ac:dyDescent="0.25">
      <c r="B1712"/>
    </row>
    <row r="1713" spans="2:2" x14ac:dyDescent="0.25">
      <c r="B1713"/>
    </row>
    <row r="1714" spans="2:2" x14ac:dyDescent="0.25">
      <c r="B1714"/>
    </row>
    <row r="1715" spans="2:2" x14ac:dyDescent="0.25">
      <c r="B1715"/>
    </row>
    <row r="1716" spans="2:2" x14ac:dyDescent="0.25">
      <c r="B1716"/>
    </row>
    <row r="1717" spans="2:2" x14ac:dyDescent="0.25">
      <c r="B1717"/>
    </row>
    <row r="1718" spans="2:2" x14ac:dyDescent="0.25">
      <c r="B1718"/>
    </row>
    <row r="1719" spans="2:2" x14ac:dyDescent="0.25">
      <c r="B1719"/>
    </row>
    <row r="1720" spans="2:2" x14ac:dyDescent="0.25">
      <c r="B1720"/>
    </row>
    <row r="1721" spans="2:2" x14ac:dyDescent="0.25">
      <c r="B1721"/>
    </row>
    <row r="1722" spans="2:2" x14ac:dyDescent="0.25">
      <c r="B1722"/>
    </row>
    <row r="1723" spans="2:2" x14ac:dyDescent="0.25">
      <c r="B1723"/>
    </row>
    <row r="1724" spans="2:2" x14ac:dyDescent="0.25">
      <c r="B1724"/>
    </row>
    <row r="1725" spans="2:2" x14ac:dyDescent="0.25">
      <c r="B1725"/>
    </row>
    <row r="1726" spans="2:2" x14ac:dyDescent="0.25">
      <c r="B1726"/>
    </row>
    <row r="1727" spans="2:2" x14ac:dyDescent="0.25">
      <c r="B1727"/>
    </row>
    <row r="1728" spans="2:2" x14ac:dyDescent="0.25">
      <c r="B1728"/>
    </row>
    <row r="1729" spans="2:2" x14ac:dyDescent="0.25">
      <c r="B1729"/>
    </row>
    <row r="1730" spans="2:2" x14ac:dyDescent="0.25">
      <c r="B1730"/>
    </row>
    <row r="1731" spans="2:2" x14ac:dyDescent="0.25">
      <c r="B1731"/>
    </row>
    <row r="1732" spans="2:2" x14ac:dyDescent="0.25">
      <c r="B1732"/>
    </row>
    <row r="1733" spans="2:2" x14ac:dyDescent="0.25">
      <c r="B1733"/>
    </row>
    <row r="1734" spans="2:2" x14ac:dyDescent="0.25">
      <c r="B1734"/>
    </row>
    <row r="1735" spans="2:2" x14ac:dyDescent="0.25">
      <c r="B1735"/>
    </row>
    <row r="1736" spans="2:2" x14ac:dyDescent="0.25">
      <c r="B1736"/>
    </row>
    <row r="1737" spans="2:2" x14ac:dyDescent="0.25">
      <c r="B1737"/>
    </row>
    <row r="1738" spans="2:2" x14ac:dyDescent="0.25">
      <c r="B1738"/>
    </row>
    <row r="1739" spans="2:2" x14ac:dyDescent="0.25">
      <c r="B1739"/>
    </row>
    <row r="1740" spans="2:2" x14ac:dyDescent="0.25">
      <c r="B1740"/>
    </row>
    <row r="1741" spans="2:2" x14ac:dyDescent="0.25">
      <c r="B1741"/>
    </row>
    <row r="1742" spans="2:2" x14ac:dyDescent="0.25">
      <c r="B1742"/>
    </row>
    <row r="1743" spans="2:2" x14ac:dyDescent="0.25">
      <c r="B1743"/>
    </row>
    <row r="1744" spans="2:2" x14ac:dyDescent="0.25">
      <c r="B1744"/>
    </row>
    <row r="1745" spans="2:2" x14ac:dyDescent="0.25">
      <c r="B1745"/>
    </row>
    <row r="1746" spans="2:2" x14ac:dyDescent="0.25">
      <c r="B1746"/>
    </row>
    <row r="1747" spans="2:2" x14ac:dyDescent="0.25">
      <c r="B1747"/>
    </row>
    <row r="1748" spans="2:2" x14ac:dyDescent="0.25">
      <c r="B1748"/>
    </row>
    <row r="1749" spans="2:2" x14ac:dyDescent="0.25">
      <c r="B1749"/>
    </row>
    <row r="1750" spans="2:2" x14ac:dyDescent="0.25">
      <c r="B1750"/>
    </row>
    <row r="1751" spans="2:2" x14ac:dyDescent="0.25">
      <c r="B1751"/>
    </row>
    <row r="1752" spans="2:2" x14ac:dyDescent="0.25">
      <c r="B1752"/>
    </row>
    <row r="1753" spans="2:2" x14ac:dyDescent="0.25">
      <c r="B1753"/>
    </row>
    <row r="1754" spans="2:2" x14ac:dyDescent="0.25">
      <c r="B1754"/>
    </row>
    <row r="1755" spans="2:2" x14ac:dyDescent="0.25">
      <c r="B1755"/>
    </row>
    <row r="1756" spans="2:2" x14ac:dyDescent="0.25">
      <c r="B1756"/>
    </row>
    <row r="1757" spans="2:2" x14ac:dyDescent="0.25">
      <c r="B1757"/>
    </row>
    <row r="1758" spans="2:2" x14ac:dyDescent="0.25">
      <c r="B1758"/>
    </row>
    <row r="1759" spans="2:2" x14ac:dyDescent="0.25">
      <c r="B1759"/>
    </row>
    <row r="1760" spans="2:2" x14ac:dyDescent="0.25">
      <c r="B1760"/>
    </row>
    <row r="1761" spans="2:2" x14ac:dyDescent="0.25">
      <c r="B1761"/>
    </row>
    <row r="1762" spans="2:2" x14ac:dyDescent="0.25">
      <c r="B1762"/>
    </row>
    <row r="1763" spans="2:2" x14ac:dyDescent="0.25">
      <c r="B1763"/>
    </row>
    <row r="1764" spans="2:2" x14ac:dyDescent="0.25">
      <c r="B1764"/>
    </row>
    <row r="1765" spans="2:2" x14ac:dyDescent="0.25">
      <c r="B1765"/>
    </row>
    <row r="1766" spans="2:2" x14ac:dyDescent="0.25">
      <c r="B1766"/>
    </row>
    <row r="1767" spans="2:2" x14ac:dyDescent="0.25">
      <c r="B1767"/>
    </row>
    <row r="1768" spans="2:2" x14ac:dyDescent="0.25">
      <c r="B1768"/>
    </row>
    <row r="1769" spans="2:2" x14ac:dyDescent="0.25">
      <c r="B1769"/>
    </row>
    <row r="1770" spans="2:2" x14ac:dyDescent="0.25">
      <c r="B1770"/>
    </row>
    <row r="1771" spans="2:2" x14ac:dyDescent="0.25">
      <c r="B1771"/>
    </row>
    <row r="1772" spans="2:2" x14ac:dyDescent="0.25">
      <c r="B1772"/>
    </row>
    <row r="1773" spans="2:2" x14ac:dyDescent="0.25">
      <c r="B1773"/>
    </row>
    <row r="1774" spans="2:2" x14ac:dyDescent="0.25">
      <c r="B1774"/>
    </row>
    <row r="1775" spans="2:2" x14ac:dyDescent="0.25">
      <c r="B1775"/>
    </row>
    <row r="1776" spans="2:2" x14ac:dyDescent="0.25">
      <c r="B1776"/>
    </row>
    <row r="1777" spans="2:2" x14ac:dyDescent="0.25">
      <c r="B1777"/>
    </row>
    <row r="1778" spans="2:2" x14ac:dyDescent="0.25">
      <c r="B1778"/>
    </row>
    <row r="1779" spans="2:2" x14ac:dyDescent="0.25">
      <c r="B1779"/>
    </row>
    <row r="1780" spans="2:2" x14ac:dyDescent="0.25">
      <c r="B1780"/>
    </row>
    <row r="1781" spans="2:2" x14ac:dyDescent="0.25">
      <c r="B1781"/>
    </row>
    <row r="1782" spans="2:2" x14ac:dyDescent="0.25">
      <c r="B1782"/>
    </row>
    <row r="1783" spans="2:2" x14ac:dyDescent="0.25">
      <c r="B1783"/>
    </row>
    <row r="1784" spans="2:2" x14ac:dyDescent="0.25">
      <c r="B1784"/>
    </row>
    <row r="1785" spans="2:2" x14ac:dyDescent="0.25">
      <c r="B1785"/>
    </row>
    <row r="1786" spans="2:2" x14ac:dyDescent="0.25">
      <c r="B1786"/>
    </row>
    <row r="1787" spans="2:2" x14ac:dyDescent="0.25">
      <c r="B1787"/>
    </row>
    <row r="1788" spans="2:2" x14ac:dyDescent="0.25">
      <c r="B1788"/>
    </row>
    <row r="1789" spans="2:2" x14ac:dyDescent="0.25">
      <c r="B1789"/>
    </row>
    <row r="1790" spans="2:2" x14ac:dyDescent="0.25">
      <c r="B1790"/>
    </row>
    <row r="1791" spans="2:2" x14ac:dyDescent="0.25">
      <c r="B1791"/>
    </row>
    <row r="1792" spans="2:2" x14ac:dyDescent="0.25">
      <c r="B1792"/>
    </row>
    <row r="1793" spans="2:2" x14ac:dyDescent="0.25">
      <c r="B1793"/>
    </row>
    <row r="1794" spans="2:2" x14ac:dyDescent="0.25">
      <c r="B1794"/>
    </row>
    <row r="1795" spans="2:2" x14ac:dyDescent="0.25">
      <c r="B1795"/>
    </row>
    <row r="1796" spans="2:2" x14ac:dyDescent="0.25">
      <c r="B1796"/>
    </row>
    <row r="1797" spans="2:2" x14ac:dyDescent="0.25">
      <c r="B1797"/>
    </row>
    <row r="1798" spans="2:2" x14ac:dyDescent="0.25">
      <c r="B1798"/>
    </row>
    <row r="1799" spans="2:2" x14ac:dyDescent="0.25">
      <c r="B1799"/>
    </row>
    <row r="1800" spans="2:2" x14ac:dyDescent="0.25">
      <c r="B1800"/>
    </row>
    <row r="1801" spans="2:2" x14ac:dyDescent="0.25">
      <c r="B1801"/>
    </row>
    <row r="1802" spans="2:2" x14ac:dyDescent="0.25">
      <c r="B1802"/>
    </row>
    <row r="1803" spans="2:2" x14ac:dyDescent="0.25">
      <c r="B1803"/>
    </row>
    <row r="1804" spans="2:2" x14ac:dyDescent="0.25">
      <c r="B1804"/>
    </row>
    <row r="1805" spans="2:2" x14ac:dyDescent="0.25">
      <c r="B1805"/>
    </row>
    <row r="1806" spans="2:2" x14ac:dyDescent="0.25">
      <c r="B1806"/>
    </row>
    <row r="1807" spans="2:2" x14ac:dyDescent="0.25">
      <c r="B1807"/>
    </row>
    <row r="1808" spans="2:2" x14ac:dyDescent="0.25">
      <c r="B1808"/>
    </row>
    <row r="1809" spans="2:2" x14ac:dyDescent="0.25">
      <c r="B1809"/>
    </row>
    <row r="1810" spans="2:2" x14ac:dyDescent="0.25">
      <c r="B1810"/>
    </row>
    <row r="1811" spans="2:2" x14ac:dyDescent="0.25">
      <c r="B1811"/>
    </row>
    <row r="1812" spans="2:2" x14ac:dyDescent="0.25">
      <c r="B1812"/>
    </row>
    <row r="1813" spans="2:2" x14ac:dyDescent="0.25">
      <c r="B1813"/>
    </row>
    <row r="1814" spans="2:2" x14ac:dyDescent="0.25">
      <c r="B1814"/>
    </row>
    <row r="1815" spans="2:2" x14ac:dyDescent="0.25">
      <c r="B1815"/>
    </row>
    <row r="1816" spans="2:2" x14ac:dyDescent="0.25">
      <c r="B1816"/>
    </row>
    <row r="1817" spans="2:2" x14ac:dyDescent="0.25">
      <c r="B1817"/>
    </row>
    <row r="1818" spans="2:2" x14ac:dyDescent="0.25">
      <c r="B1818"/>
    </row>
    <row r="1819" spans="2:2" x14ac:dyDescent="0.25">
      <c r="B1819"/>
    </row>
    <row r="1820" spans="2:2" x14ac:dyDescent="0.25">
      <c r="B1820"/>
    </row>
    <row r="1821" spans="2:2" x14ac:dyDescent="0.25">
      <c r="B1821"/>
    </row>
    <row r="1822" spans="2:2" x14ac:dyDescent="0.25">
      <c r="B1822"/>
    </row>
    <row r="1823" spans="2:2" x14ac:dyDescent="0.25">
      <c r="B1823"/>
    </row>
    <row r="1824" spans="2:2" x14ac:dyDescent="0.25">
      <c r="B1824"/>
    </row>
    <row r="1825" spans="2:2" x14ac:dyDescent="0.25">
      <c r="B1825"/>
    </row>
    <row r="1826" spans="2:2" x14ac:dyDescent="0.25">
      <c r="B1826"/>
    </row>
    <row r="1827" spans="2:2" x14ac:dyDescent="0.25">
      <c r="B1827"/>
    </row>
    <row r="1828" spans="2:2" x14ac:dyDescent="0.25">
      <c r="B1828"/>
    </row>
    <row r="1829" spans="2:2" x14ac:dyDescent="0.25">
      <c r="B1829"/>
    </row>
    <row r="1830" spans="2:2" x14ac:dyDescent="0.25">
      <c r="B1830"/>
    </row>
    <row r="1831" spans="2:2" x14ac:dyDescent="0.25">
      <c r="B1831"/>
    </row>
    <row r="1832" spans="2:2" x14ac:dyDescent="0.25">
      <c r="B1832"/>
    </row>
    <row r="1833" spans="2:2" x14ac:dyDescent="0.25">
      <c r="B1833"/>
    </row>
    <row r="1834" spans="2:2" x14ac:dyDescent="0.25">
      <c r="B1834"/>
    </row>
    <row r="1835" spans="2:2" x14ac:dyDescent="0.25">
      <c r="B1835"/>
    </row>
    <row r="1836" spans="2:2" x14ac:dyDescent="0.25">
      <c r="B1836"/>
    </row>
    <row r="1837" spans="2:2" x14ac:dyDescent="0.25">
      <c r="B1837"/>
    </row>
    <row r="1838" spans="2:2" x14ac:dyDescent="0.25">
      <c r="B1838"/>
    </row>
    <row r="1839" spans="2:2" x14ac:dyDescent="0.25">
      <c r="B1839"/>
    </row>
    <row r="1840" spans="2:2" x14ac:dyDescent="0.25">
      <c r="B1840"/>
    </row>
    <row r="1841" spans="2:2" x14ac:dyDescent="0.25">
      <c r="B1841"/>
    </row>
    <row r="1842" spans="2:2" x14ac:dyDescent="0.25">
      <c r="B1842"/>
    </row>
    <row r="1843" spans="2:2" x14ac:dyDescent="0.25">
      <c r="B1843"/>
    </row>
    <row r="1844" spans="2:2" x14ac:dyDescent="0.25">
      <c r="B1844"/>
    </row>
    <row r="1845" spans="2:2" x14ac:dyDescent="0.25">
      <c r="B1845"/>
    </row>
    <row r="1846" spans="2:2" x14ac:dyDescent="0.25">
      <c r="B1846"/>
    </row>
    <row r="1847" spans="2:2" x14ac:dyDescent="0.25">
      <c r="B1847"/>
    </row>
    <row r="1848" spans="2:2" x14ac:dyDescent="0.25">
      <c r="B1848"/>
    </row>
    <row r="1849" spans="2:2" x14ac:dyDescent="0.25">
      <c r="B1849"/>
    </row>
    <row r="1850" spans="2:2" x14ac:dyDescent="0.25">
      <c r="B1850"/>
    </row>
    <row r="1851" spans="2:2" x14ac:dyDescent="0.25">
      <c r="B1851"/>
    </row>
    <row r="1852" spans="2:2" x14ac:dyDescent="0.25">
      <c r="B1852"/>
    </row>
    <row r="1853" spans="2:2" x14ac:dyDescent="0.25">
      <c r="B1853"/>
    </row>
    <row r="1854" spans="2:2" x14ac:dyDescent="0.25">
      <c r="B1854"/>
    </row>
    <row r="1855" spans="2:2" x14ac:dyDescent="0.25">
      <c r="B1855"/>
    </row>
    <row r="1856" spans="2:2" x14ac:dyDescent="0.25">
      <c r="B1856"/>
    </row>
    <row r="1857" spans="2:2" x14ac:dyDescent="0.25">
      <c r="B1857"/>
    </row>
    <row r="1858" spans="2:2" x14ac:dyDescent="0.25">
      <c r="B1858"/>
    </row>
    <row r="1859" spans="2:2" x14ac:dyDescent="0.25">
      <c r="B1859"/>
    </row>
    <row r="1860" spans="2:2" x14ac:dyDescent="0.25">
      <c r="B1860"/>
    </row>
    <row r="1861" spans="2:2" x14ac:dyDescent="0.25">
      <c r="B1861"/>
    </row>
    <row r="1862" spans="2:2" x14ac:dyDescent="0.25">
      <c r="B1862"/>
    </row>
    <row r="1863" spans="2:2" x14ac:dyDescent="0.25">
      <c r="B1863"/>
    </row>
    <row r="1864" spans="2:2" x14ac:dyDescent="0.25">
      <c r="B1864"/>
    </row>
    <row r="1865" spans="2:2" x14ac:dyDescent="0.25">
      <c r="B1865"/>
    </row>
    <row r="1866" spans="2:2" x14ac:dyDescent="0.25">
      <c r="B1866"/>
    </row>
    <row r="1867" spans="2:2" x14ac:dyDescent="0.25">
      <c r="B1867"/>
    </row>
    <row r="1868" spans="2:2" x14ac:dyDescent="0.25">
      <c r="B1868"/>
    </row>
    <row r="1869" spans="2:2" x14ac:dyDescent="0.25">
      <c r="B1869"/>
    </row>
    <row r="1870" spans="2:2" x14ac:dyDescent="0.25">
      <c r="B1870"/>
    </row>
    <row r="1871" spans="2:2" x14ac:dyDescent="0.25">
      <c r="B1871"/>
    </row>
    <row r="1872" spans="2:2" x14ac:dyDescent="0.25">
      <c r="B1872"/>
    </row>
    <row r="1873" spans="2:2" x14ac:dyDescent="0.25">
      <c r="B1873"/>
    </row>
    <row r="1874" spans="2:2" x14ac:dyDescent="0.25">
      <c r="B1874"/>
    </row>
    <row r="1875" spans="2:2" x14ac:dyDescent="0.25">
      <c r="B1875"/>
    </row>
    <row r="1876" spans="2:2" x14ac:dyDescent="0.25">
      <c r="B1876"/>
    </row>
    <row r="1877" spans="2:2" x14ac:dyDescent="0.25">
      <c r="B1877"/>
    </row>
    <row r="1878" spans="2:2" x14ac:dyDescent="0.25">
      <c r="B1878"/>
    </row>
    <row r="1879" spans="2:2" x14ac:dyDescent="0.25">
      <c r="B1879"/>
    </row>
    <row r="1880" spans="2:2" x14ac:dyDescent="0.25">
      <c r="B1880"/>
    </row>
    <row r="1881" spans="2:2" x14ac:dyDescent="0.25">
      <c r="B1881"/>
    </row>
    <row r="1882" spans="2:2" x14ac:dyDescent="0.25">
      <c r="B1882"/>
    </row>
    <row r="1883" spans="2:2" x14ac:dyDescent="0.25">
      <c r="B1883"/>
    </row>
    <row r="1884" spans="2:2" x14ac:dyDescent="0.25">
      <c r="B1884"/>
    </row>
    <row r="1885" spans="2:2" x14ac:dyDescent="0.25">
      <c r="B1885"/>
    </row>
    <row r="1886" spans="2:2" x14ac:dyDescent="0.25">
      <c r="B1886"/>
    </row>
    <row r="1887" spans="2:2" x14ac:dyDescent="0.25">
      <c r="B1887"/>
    </row>
    <row r="1888" spans="2:2" x14ac:dyDescent="0.25">
      <c r="B1888"/>
    </row>
    <row r="1889" spans="2:2" x14ac:dyDescent="0.25">
      <c r="B1889"/>
    </row>
    <row r="1890" spans="2:2" x14ac:dyDescent="0.25">
      <c r="B1890"/>
    </row>
    <row r="1891" spans="2:2" x14ac:dyDescent="0.25">
      <c r="B1891"/>
    </row>
    <row r="1892" spans="2:2" x14ac:dyDescent="0.25">
      <c r="B1892"/>
    </row>
    <row r="1893" spans="2:2" x14ac:dyDescent="0.25">
      <c r="B1893"/>
    </row>
    <row r="1894" spans="2:2" x14ac:dyDescent="0.25">
      <c r="B1894"/>
    </row>
    <row r="1895" spans="2:2" x14ac:dyDescent="0.25">
      <c r="B1895"/>
    </row>
    <row r="1896" spans="2:2" x14ac:dyDescent="0.25">
      <c r="B1896"/>
    </row>
    <row r="1897" spans="2:2" x14ac:dyDescent="0.25">
      <c r="B1897"/>
    </row>
    <row r="1898" spans="2:2" x14ac:dyDescent="0.25">
      <c r="B1898"/>
    </row>
    <row r="1899" spans="2:2" x14ac:dyDescent="0.25">
      <c r="B1899"/>
    </row>
    <row r="1900" spans="2:2" x14ac:dyDescent="0.25">
      <c r="B1900"/>
    </row>
    <row r="1901" spans="2:2" x14ac:dyDescent="0.25">
      <c r="B1901"/>
    </row>
    <row r="1902" spans="2:2" x14ac:dyDescent="0.25">
      <c r="B1902"/>
    </row>
    <row r="1903" spans="2:2" x14ac:dyDescent="0.25">
      <c r="B1903"/>
    </row>
    <row r="1904" spans="2:2" x14ac:dyDescent="0.25">
      <c r="B1904"/>
    </row>
    <row r="1905" spans="2:2" x14ac:dyDescent="0.25">
      <c r="B1905"/>
    </row>
    <row r="1906" spans="2:2" x14ac:dyDescent="0.25">
      <c r="B1906"/>
    </row>
    <row r="1907" spans="2:2" x14ac:dyDescent="0.25">
      <c r="B1907"/>
    </row>
    <row r="1908" spans="2:2" x14ac:dyDescent="0.25">
      <c r="B1908"/>
    </row>
    <row r="1909" spans="2:2" x14ac:dyDescent="0.25">
      <c r="B1909"/>
    </row>
    <row r="1910" spans="2:2" x14ac:dyDescent="0.25">
      <c r="B1910"/>
    </row>
    <row r="1911" spans="2:2" x14ac:dyDescent="0.25">
      <c r="B1911"/>
    </row>
    <row r="1912" spans="2:2" x14ac:dyDescent="0.25">
      <c r="B1912"/>
    </row>
    <row r="1913" spans="2:2" x14ac:dyDescent="0.25">
      <c r="B1913"/>
    </row>
    <row r="1914" spans="2:2" x14ac:dyDescent="0.25">
      <c r="B1914"/>
    </row>
    <row r="1915" spans="2:2" x14ac:dyDescent="0.25">
      <c r="B1915"/>
    </row>
    <row r="1916" spans="2:2" x14ac:dyDescent="0.25">
      <c r="B1916"/>
    </row>
    <row r="1917" spans="2:2" x14ac:dyDescent="0.25">
      <c r="B1917"/>
    </row>
    <row r="1918" spans="2:2" x14ac:dyDescent="0.25">
      <c r="B1918"/>
    </row>
    <row r="1919" spans="2:2" x14ac:dyDescent="0.25">
      <c r="B1919"/>
    </row>
    <row r="1920" spans="2:2" x14ac:dyDescent="0.25">
      <c r="B1920"/>
    </row>
    <row r="1921" spans="2:2" x14ac:dyDescent="0.25">
      <c r="B1921"/>
    </row>
    <row r="1922" spans="2:2" x14ac:dyDescent="0.25">
      <c r="B1922"/>
    </row>
    <row r="1923" spans="2:2" x14ac:dyDescent="0.25">
      <c r="B1923"/>
    </row>
    <row r="1924" spans="2:2" x14ac:dyDescent="0.25">
      <c r="B1924"/>
    </row>
    <row r="1925" spans="2:2" x14ac:dyDescent="0.25">
      <c r="B1925"/>
    </row>
    <row r="1926" spans="2:2" x14ac:dyDescent="0.25">
      <c r="B1926"/>
    </row>
    <row r="1927" spans="2:2" x14ac:dyDescent="0.25">
      <c r="B1927"/>
    </row>
    <row r="1928" spans="2:2" x14ac:dyDescent="0.25">
      <c r="B1928"/>
    </row>
    <row r="1929" spans="2:2" x14ac:dyDescent="0.25">
      <c r="B1929"/>
    </row>
    <row r="1930" spans="2:2" x14ac:dyDescent="0.25">
      <c r="B1930"/>
    </row>
    <row r="1931" spans="2:2" x14ac:dyDescent="0.25">
      <c r="B1931"/>
    </row>
    <row r="1932" spans="2:2" x14ac:dyDescent="0.25">
      <c r="B1932"/>
    </row>
    <row r="1933" spans="2:2" x14ac:dyDescent="0.25">
      <c r="B1933"/>
    </row>
    <row r="1934" spans="2:2" x14ac:dyDescent="0.25">
      <c r="B1934"/>
    </row>
    <row r="1935" spans="2:2" x14ac:dyDescent="0.25">
      <c r="B1935"/>
    </row>
    <row r="1936" spans="2:2" x14ac:dyDescent="0.25">
      <c r="B1936"/>
    </row>
    <row r="1937" spans="2:2" x14ac:dyDescent="0.25">
      <c r="B1937"/>
    </row>
    <row r="1938" spans="2:2" x14ac:dyDescent="0.25">
      <c r="B1938"/>
    </row>
    <row r="1939" spans="2:2" x14ac:dyDescent="0.25">
      <c r="B1939"/>
    </row>
    <row r="1940" spans="2:2" x14ac:dyDescent="0.25">
      <c r="B1940"/>
    </row>
    <row r="1941" spans="2:2" x14ac:dyDescent="0.25">
      <c r="B1941"/>
    </row>
    <row r="1942" spans="2:2" x14ac:dyDescent="0.25">
      <c r="B1942"/>
    </row>
    <row r="1943" spans="2:2" x14ac:dyDescent="0.25">
      <c r="B1943"/>
    </row>
    <row r="1944" spans="2:2" x14ac:dyDescent="0.25">
      <c r="B1944"/>
    </row>
    <row r="1945" spans="2:2" x14ac:dyDescent="0.25">
      <c r="B1945"/>
    </row>
    <row r="1946" spans="2:2" x14ac:dyDescent="0.25">
      <c r="B1946"/>
    </row>
    <row r="1947" spans="2:2" x14ac:dyDescent="0.25">
      <c r="B1947"/>
    </row>
    <row r="1948" spans="2:2" x14ac:dyDescent="0.25">
      <c r="B1948"/>
    </row>
    <row r="1949" spans="2:2" x14ac:dyDescent="0.25">
      <c r="B1949"/>
    </row>
    <row r="1950" spans="2:2" x14ac:dyDescent="0.25">
      <c r="B1950"/>
    </row>
    <row r="1951" spans="2:2" x14ac:dyDescent="0.25">
      <c r="B1951"/>
    </row>
    <row r="1952" spans="2:2" x14ac:dyDescent="0.25">
      <c r="B1952"/>
    </row>
    <row r="1953" spans="2:2" x14ac:dyDescent="0.25">
      <c r="B1953"/>
    </row>
    <row r="1954" spans="2:2" x14ac:dyDescent="0.25">
      <c r="B1954"/>
    </row>
    <row r="1955" spans="2:2" x14ac:dyDescent="0.25">
      <c r="B1955"/>
    </row>
    <row r="1956" spans="2:2" x14ac:dyDescent="0.25">
      <c r="B1956"/>
    </row>
    <row r="1957" spans="2:2" x14ac:dyDescent="0.25">
      <c r="B1957"/>
    </row>
    <row r="1958" spans="2:2" x14ac:dyDescent="0.25">
      <c r="B1958"/>
    </row>
    <row r="1959" spans="2:2" x14ac:dyDescent="0.25">
      <c r="B1959"/>
    </row>
    <row r="1960" spans="2:2" x14ac:dyDescent="0.25">
      <c r="B1960"/>
    </row>
    <row r="1961" spans="2:2" x14ac:dyDescent="0.25">
      <c r="B1961"/>
    </row>
    <row r="1962" spans="2:2" x14ac:dyDescent="0.25">
      <c r="B1962"/>
    </row>
    <row r="1963" spans="2:2" x14ac:dyDescent="0.25">
      <c r="B1963"/>
    </row>
    <row r="1964" spans="2:2" x14ac:dyDescent="0.25">
      <c r="B1964"/>
    </row>
    <row r="1965" spans="2:2" x14ac:dyDescent="0.25">
      <c r="B1965"/>
    </row>
    <row r="1966" spans="2:2" x14ac:dyDescent="0.25">
      <c r="B1966"/>
    </row>
    <row r="1967" spans="2:2" x14ac:dyDescent="0.25">
      <c r="B1967"/>
    </row>
    <row r="1968" spans="2:2" x14ac:dyDescent="0.25">
      <c r="B1968"/>
    </row>
    <row r="1969" spans="2:2" x14ac:dyDescent="0.25">
      <c r="B1969"/>
    </row>
    <row r="1970" spans="2:2" x14ac:dyDescent="0.25">
      <c r="B1970"/>
    </row>
    <row r="1971" spans="2:2" x14ac:dyDescent="0.25">
      <c r="B1971"/>
    </row>
    <row r="1972" spans="2:2" x14ac:dyDescent="0.25">
      <c r="B1972"/>
    </row>
    <row r="1973" spans="2:2" x14ac:dyDescent="0.25">
      <c r="B1973"/>
    </row>
    <row r="1974" spans="2:2" x14ac:dyDescent="0.25">
      <c r="B1974"/>
    </row>
    <row r="1975" spans="2:2" x14ac:dyDescent="0.25">
      <c r="B1975"/>
    </row>
    <row r="1976" spans="2:2" x14ac:dyDescent="0.25">
      <c r="B1976"/>
    </row>
    <row r="1977" spans="2:2" x14ac:dyDescent="0.25">
      <c r="B1977"/>
    </row>
    <row r="1978" spans="2:2" x14ac:dyDescent="0.25">
      <c r="B1978"/>
    </row>
    <row r="1979" spans="2:2" x14ac:dyDescent="0.25">
      <c r="B1979"/>
    </row>
    <row r="1980" spans="2:2" x14ac:dyDescent="0.25">
      <c r="B1980"/>
    </row>
    <row r="1981" spans="2:2" x14ac:dyDescent="0.25">
      <c r="B1981"/>
    </row>
    <row r="1982" spans="2:2" x14ac:dyDescent="0.25">
      <c r="B1982"/>
    </row>
    <row r="1983" spans="2:2" x14ac:dyDescent="0.25">
      <c r="B1983"/>
    </row>
    <row r="1984" spans="2:2" x14ac:dyDescent="0.25">
      <c r="B1984"/>
    </row>
    <row r="1985" spans="2:2" x14ac:dyDescent="0.25">
      <c r="B1985"/>
    </row>
    <row r="1986" spans="2:2" x14ac:dyDescent="0.25">
      <c r="B1986"/>
    </row>
    <row r="1987" spans="2:2" x14ac:dyDescent="0.25">
      <c r="B1987"/>
    </row>
    <row r="1988" spans="2:2" x14ac:dyDescent="0.25">
      <c r="B1988"/>
    </row>
    <row r="1989" spans="2:2" x14ac:dyDescent="0.25">
      <c r="B1989"/>
    </row>
    <row r="1990" spans="2:2" x14ac:dyDescent="0.25">
      <c r="B1990"/>
    </row>
    <row r="1991" spans="2:2" x14ac:dyDescent="0.25">
      <c r="B1991"/>
    </row>
    <row r="1992" spans="2:2" x14ac:dyDescent="0.25">
      <c r="B1992"/>
    </row>
    <row r="1993" spans="2:2" x14ac:dyDescent="0.25">
      <c r="B1993"/>
    </row>
    <row r="1994" spans="2:2" x14ac:dyDescent="0.25">
      <c r="B1994"/>
    </row>
    <row r="1995" spans="2:2" x14ac:dyDescent="0.25">
      <c r="B1995"/>
    </row>
    <row r="1996" spans="2:2" x14ac:dyDescent="0.25">
      <c r="B1996"/>
    </row>
    <row r="1997" spans="2:2" x14ac:dyDescent="0.25">
      <c r="B1997"/>
    </row>
    <row r="1998" spans="2:2" x14ac:dyDescent="0.25">
      <c r="B1998"/>
    </row>
    <row r="1999" spans="2:2" x14ac:dyDescent="0.25">
      <c r="B1999"/>
    </row>
    <row r="2000" spans="2:2" x14ac:dyDescent="0.25">
      <c r="B2000"/>
    </row>
    <row r="2001" spans="2:2" x14ac:dyDescent="0.25">
      <c r="B2001"/>
    </row>
    <row r="2002" spans="2:2" x14ac:dyDescent="0.25">
      <c r="B2002"/>
    </row>
    <row r="2003" spans="2:2" x14ac:dyDescent="0.25">
      <c r="B2003"/>
    </row>
    <row r="2004" spans="2:2" x14ac:dyDescent="0.25">
      <c r="B2004"/>
    </row>
    <row r="2005" spans="2:2" x14ac:dyDescent="0.25">
      <c r="B2005"/>
    </row>
    <row r="2006" spans="2:2" x14ac:dyDescent="0.25">
      <c r="B2006"/>
    </row>
    <row r="2007" spans="2:2" x14ac:dyDescent="0.25">
      <c r="B2007"/>
    </row>
    <row r="2008" spans="2:2" x14ac:dyDescent="0.25">
      <c r="B2008"/>
    </row>
    <row r="2009" spans="2:2" x14ac:dyDescent="0.25">
      <c r="B2009"/>
    </row>
    <row r="2010" spans="2:2" x14ac:dyDescent="0.25">
      <c r="B2010"/>
    </row>
    <row r="2011" spans="2:2" x14ac:dyDescent="0.25">
      <c r="B2011"/>
    </row>
    <row r="2012" spans="2:2" x14ac:dyDescent="0.25">
      <c r="B2012"/>
    </row>
    <row r="2013" spans="2:2" x14ac:dyDescent="0.25">
      <c r="B2013"/>
    </row>
    <row r="2014" spans="2:2" x14ac:dyDescent="0.25">
      <c r="B2014"/>
    </row>
    <row r="2015" spans="2:2" x14ac:dyDescent="0.25">
      <c r="B2015"/>
    </row>
    <row r="2016" spans="2:2" x14ac:dyDescent="0.25">
      <c r="B2016"/>
    </row>
    <row r="2017" spans="2:2" x14ac:dyDescent="0.25">
      <c r="B2017"/>
    </row>
    <row r="2018" spans="2:2" x14ac:dyDescent="0.25">
      <c r="B2018"/>
    </row>
    <row r="2019" spans="2:2" x14ac:dyDescent="0.25">
      <c r="B2019"/>
    </row>
    <row r="2020" spans="2:2" x14ac:dyDescent="0.25">
      <c r="B2020"/>
    </row>
    <row r="2021" spans="2:2" x14ac:dyDescent="0.25">
      <c r="B2021"/>
    </row>
    <row r="2022" spans="2:2" x14ac:dyDescent="0.25">
      <c r="B2022"/>
    </row>
    <row r="2023" spans="2:2" x14ac:dyDescent="0.25">
      <c r="B2023"/>
    </row>
    <row r="2024" spans="2:2" x14ac:dyDescent="0.25">
      <c r="B2024"/>
    </row>
    <row r="2025" spans="2:2" x14ac:dyDescent="0.25">
      <c r="B2025"/>
    </row>
    <row r="2026" spans="2:2" x14ac:dyDescent="0.25">
      <c r="B2026"/>
    </row>
    <row r="2027" spans="2:2" x14ac:dyDescent="0.25">
      <c r="B2027"/>
    </row>
    <row r="2028" spans="2:2" x14ac:dyDescent="0.25">
      <c r="B2028"/>
    </row>
    <row r="2029" spans="2:2" x14ac:dyDescent="0.25">
      <c r="B2029"/>
    </row>
    <row r="2030" spans="2:2" x14ac:dyDescent="0.25">
      <c r="B2030"/>
    </row>
    <row r="2031" spans="2:2" x14ac:dyDescent="0.25">
      <c r="B2031"/>
    </row>
    <row r="2032" spans="2:2" x14ac:dyDescent="0.25">
      <c r="B2032"/>
    </row>
    <row r="2033" spans="2:2" x14ac:dyDescent="0.25">
      <c r="B2033"/>
    </row>
    <row r="2034" spans="2:2" x14ac:dyDescent="0.25">
      <c r="B2034"/>
    </row>
    <row r="2035" spans="2:2" x14ac:dyDescent="0.25">
      <c r="B2035"/>
    </row>
    <row r="2036" spans="2:2" x14ac:dyDescent="0.25">
      <c r="B2036"/>
    </row>
    <row r="2037" spans="2:2" x14ac:dyDescent="0.25">
      <c r="B2037"/>
    </row>
    <row r="2038" spans="2:2" x14ac:dyDescent="0.25">
      <c r="B2038"/>
    </row>
    <row r="2039" spans="2:2" x14ac:dyDescent="0.25">
      <c r="B2039"/>
    </row>
    <row r="2040" spans="2:2" x14ac:dyDescent="0.25">
      <c r="B2040"/>
    </row>
    <row r="2041" spans="2:2" x14ac:dyDescent="0.25">
      <c r="B2041"/>
    </row>
    <row r="2042" spans="2:2" x14ac:dyDescent="0.25">
      <c r="B2042"/>
    </row>
    <row r="2043" spans="2:2" x14ac:dyDescent="0.25">
      <c r="B2043"/>
    </row>
    <row r="2044" spans="2:2" x14ac:dyDescent="0.25">
      <c r="B2044"/>
    </row>
    <row r="2045" spans="2:2" x14ac:dyDescent="0.25">
      <c r="B2045"/>
    </row>
    <row r="2046" spans="2:2" x14ac:dyDescent="0.25">
      <c r="B2046"/>
    </row>
    <row r="2047" spans="2:2" x14ac:dyDescent="0.25">
      <c r="B2047"/>
    </row>
    <row r="2048" spans="2:2" x14ac:dyDescent="0.25">
      <c r="B2048"/>
    </row>
    <row r="2049" spans="2:2" x14ac:dyDescent="0.25">
      <c r="B2049"/>
    </row>
    <row r="2050" spans="2:2" x14ac:dyDescent="0.25">
      <c r="B2050"/>
    </row>
    <row r="2051" spans="2:2" x14ac:dyDescent="0.25">
      <c r="B2051"/>
    </row>
    <row r="2052" spans="2:2" x14ac:dyDescent="0.25">
      <c r="B2052"/>
    </row>
    <row r="2053" spans="2:2" x14ac:dyDescent="0.25">
      <c r="B2053"/>
    </row>
    <row r="2054" spans="2:2" x14ac:dyDescent="0.25">
      <c r="B2054"/>
    </row>
    <row r="2055" spans="2:2" x14ac:dyDescent="0.25">
      <c r="B2055"/>
    </row>
    <row r="2056" spans="2:2" x14ac:dyDescent="0.25">
      <c r="B2056"/>
    </row>
    <row r="2057" spans="2:2" x14ac:dyDescent="0.25">
      <c r="B2057"/>
    </row>
    <row r="2058" spans="2:2" x14ac:dyDescent="0.25">
      <c r="B2058"/>
    </row>
    <row r="2059" spans="2:2" x14ac:dyDescent="0.25">
      <c r="B2059"/>
    </row>
    <row r="2060" spans="2:2" x14ac:dyDescent="0.25">
      <c r="B2060"/>
    </row>
    <row r="2061" spans="2:2" x14ac:dyDescent="0.25">
      <c r="B2061"/>
    </row>
    <row r="2062" spans="2:2" x14ac:dyDescent="0.25">
      <c r="B2062"/>
    </row>
    <row r="2063" spans="2:2" x14ac:dyDescent="0.25">
      <c r="B2063"/>
    </row>
    <row r="2064" spans="2:2" x14ac:dyDescent="0.25">
      <c r="B2064"/>
    </row>
    <row r="2065" spans="2:2" x14ac:dyDescent="0.25">
      <c r="B2065"/>
    </row>
    <row r="2066" spans="2:2" x14ac:dyDescent="0.25">
      <c r="B2066"/>
    </row>
    <row r="2067" spans="2:2" x14ac:dyDescent="0.25">
      <c r="B2067"/>
    </row>
    <row r="2068" spans="2:2" x14ac:dyDescent="0.25">
      <c r="B2068"/>
    </row>
    <row r="2069" spans="2:2" x14ac:dyDescent="0.25">
      <c r="B2069"/>
    </row>
    <row r="2070" spans="2:2" x14ac:dyDescent="0.25">
      <c r="B2070"/>
    </row>
    <row r="2071" spans="2:2" x14ac:dyDescent="0.25">
      <c r="B2071"/>
    </row>
    <row r="2072" spans="2:2" x14ac:dyDescent="0.25">
      <c r="B2072"/>
    </row>
    <row r="2073" spans="2:2" x14ac:dyDescent="0.25">
      <c r="B2073"/>
    </row>
    <row r="2074" spans="2:2" x14ac:dyDescent="0.25">
      <c r="B2074"/>
    </row>
    <row r="2075" spans="2:2" x14ac:dyDescent="0.25">
      <c r="B2075"/>
    </row>
    <row r="2076" spans="2:2" x14ac:dyDescent="0.25">
      <c r="B2076"/>
    </row>
    <row r="2077" spans="2:2" x14ac:dyDescent="0.25">
      <c r="B2077"/>
    </row>
    <row r="2078" spans="2:2" x14ac:dyDescent="0.25">
      <c r="B2078"/>
    </row>
    <row r="2079" spans="2:2" x14ac:dyDescent="0.25">
      <c r="B2079"/>
    </row>
    <row r="2080" spans="2:2" x14ac:dyDescent="0.25">
      <c r="B2080"/>
    </row>
    <row r="2081" spans="2:2" x14ac:dyDescent="0.25">
      <c r="B2081"/>
    </row>
    <row r="2082" spans="2:2" x14ac:dyDescent="0.25">
      <c r="B2082"/>
    </row>
    <row r="2083" spans="2:2" x14ac:dyDescent="0.25">
      <c r="B2083"/>
    </row>
    <row r="2084" spans="2:2" x14ac:dyDescent="0.25">
      <c r="B2084"/>
    </row>
    <row r="2085" spans="2:2" x14ac:dyDescent="0.25">
      <c r="B2085"/>
    </row>
    <row r="2086" spans="2:2" x14ac:dyDescent="0.25">
      <c r="B2086"/>
    </row>
    <row r="2087" spans="2:2" x14ac:dyDescent="0.25">
      <c r="B2087"/>
    </row>
    <row r="2088" spans="2:2" x14ac:dyDescent="0.25">
      <c r="B2088"/>
    </row>
    <row r="2089" spans="2:2" x14ac:dyDescent="0.25">
      <c r="B2089"/>
    </row>
    <row r="2090" spans="2:2" x14ac:dyDescent="0.25">
      <c r="B2090"/>
    </row>
    <row r="2091" spans="2:2" x14ac:dyDescent="0.25">
      <c r="B2091"/>
    </row>
    <row r="2092" spans="2:2" x14ac:dyDescent="0.25">
      <c r="B2092"/>
    </row>
    <row r="2093" spans="2:2" x14ac:dyDescent="0.25">
      <c r="B2093"/>
    </row>
    <row r="2094" spans="2:2" x14ac:dyDescent="0.25">
      <c r="B2094"/>
    </row>
    <row r="2095" spans="2:2" x14ac:dyDescent="0.25">
      <c r="B2095"/>
    </row>
    <row r="2096" spans="2:2" x14ac:dyDescent="0.25">
      <c r="B2096"/>
    </row>
    <row r="2097" spans="2:2" x14ac:dyDescent="0.25">
      <c r="B2097"/>
    </row>
    <row r="2098" spans="2:2" x14ac:dyDescent="0.25">
      <c r="B2098"/>
    </row>
    <row r="2099" spans="2:2" x14ac:dyDescent="0.25">
      <c r="B2099"/>
    </row>
    <row r="2100" spans="2:2" x14ac:dyDescent="0.25">
      <c r="B2100"/>
    </row>
    <row r="2101" spans="2:2" x14ac:dyDescent="0.25">
      <c r="B2101"/>
    </row>
    <row r="2102" spans="2:2" x14ac:dyDescent="0.25">
      <c r="B2102"/>
    </row>
    <row r="2103" spans="2:2" x14ac:dyDescent="0.25">
      <c r="B2103"/>
    </row>
    <row r="2104" spans="2:2" x14ac:dyDescent="0.25">
      <c r="B2104"/>
    </row>
    <row r="2105" spans="2:2" x14ac:dyDescent="0.25">
      <c r="B2105"/>
    </row>
    <row r="2106" spans="2:2" x14ac:dyDescent="0.25">
      <c r="B2106"/>
    </row>
    <row r="2107" spans="2:2" x14ac:dyDescent="0.25">
      <c r="B2107"/>
    </row>
    <row r="2108" spans="2:2" x14ac:dyDescent="0.25">
      <c r="B2108"/>
    </row>
    <row r="2109" spans="2:2" x14ac:dyDescent="0.25">
      <c r="B2109"/>
    </row>
    <row r="2110" spans="2:2" x14ac:dyDescent="0.25">
      <c r="B2110"/>
    </row>
    <row r="2111" spans="2:2" x14ac:dyDescent="0.25">
      <c r="B2111"/>
    </row>
    <row r="2112" spans="2:2" x14ac:dyDescent="0.25">
      <c r="B2112"/>
    </row>
    <row r="2113" spans="2:2" x14ac:dyDescent="0.25">
      <c r="B2113"/>
    </row>
    <row r="2114" spans="2:2" x14ac:dyDescent="0.25">
      <c r="B2114"/>
    </row>
    <row r="2115" spans="2:2" x14ac:dyDescent="0.25">
      <c r="B2115"/>
    </row>
    <row r="2116" spans="2:2" x14ac:dyDescent="0.25">
      <c r="B2116"/>
    </row>
    <row r="2117" spans="2:2" x14ac:dyDescent="0.25">
      <c r="B2117"/>
    </row>
    <row r="2118" spans="2:2" x14ac:dyDescent="0.25">
      <c r="B2118"/>
    </row>
    <row r="2119" spans="2:2" x14ac:dyDescent="0.25">
      <c r="B2119"/>
    </row>
    <row r="2120" spans="2:2" x14ac:dyDescent="0.25">
      <c r="B2120"/>
    </row>
    <row r="2121" spans="2:2" x14ac:dyDescent="0.25">
      <c r="B2121"/>
    </row>
    <row r="2122" spans="2:2" x14ac:dyDescent="0.25">
      <c r="B2122"/>
    </row>
    <row r="2123" spans="2:2" x14ac:dyDescent="0.25">
      <c r="B2123"/>
    </row>
    <row r="2124" spans="2:2" x14ac:dyDescent="0.25">
      <c r="B2124"/>
    </row>
    <row r="2125" spans="2:2" x14ac:dyDescent="0.25">
      <c r="B2125"/>
    </row>
    <row r="2126" spans="2:2" x14ac:dyDescent="0.25">
      <c r="B2126"/>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8297B4-F9A6-4744-87B3-3EAA98001CF0}">
  <sheetPr codeName="Sheet1"/>
  <dimension ref="A3:B24"/>
  <sheetViews>
    <sheetView workbookViewId="0">
      <selection activeCell="A3" sqref="A3"/>
    </sheetView>
  </sheetViews>
  <sheetFormatPr defaultRowHeight="15" x14ac:dyDescent="0.25"/>
  <cols>
    <col min="1" max="1" width="13.42578125" bestFit="1" customWidth="1"/>
    <col min="2" max="2" width="12.5703125" style="5" bestFit="1" customWidth="1"/>
    <col min="3" max="3" width="15.5703125" bestFit="1" customWidth="1"/>
    <col min="4" max="4" width="12.5703125" bestFit="1" customWidth="1"/>
    <col min="5" max="5" width="7" bestFit="1" customWidth="1"/>
    <col min="6" max="6" width="12.5703125" bestFit="1" customWidth="1"/>
    <col min="7" max="7" width="12.7109375" bestFit="1" customWidth="1"/>
    <col min="8" max="8" width="12.5703125" bestFit="1" customWidth="1"/>
    <col min="9" max="9" width="12.7109375" bestFit="1" customWidth="1"/>
  </cols>
  <sheetData>
    <row r="3" spans="1:2" x14ac:dyDescent="0.25">
      <c r="A3" s="3" t="s">
        <v>4389</v>
      </c>
      <c r="B3" s="5" t="s">
        <v>4390</v>
      </c>
    </row>
    <row r="4" spans="1:2" x14ac:dyDescent="0.25">
      <c r="A4" s="4" t="s">
        <v>32</v>
      </c>
      <c r="B4" s="5">
        <v>114879.99629999998</v>
      </c>
    </row>
    <row r="5" spans="1:2" x14ac:dyDescent="0.25">
      <c r="A5" s="4" t="s">
        <v>35</v>
      </c>
      <c r="B5" s="5">
        <v>328449.10300000018</v>
      </c>
    </row>
    <row r="6" spans="1:2" x14ac:dyDescent="0.25">
      <c r="A6" s="4" t="s">
        <v>53</v>
      </c>
      <c r="B6" s="5">
        <v>91705.163999999946</v>
      </c>
    </row>
    <row r="7" spans="1:2" x14ac:dyDescent="0.25">
      <c r="A7" s="4" t="s">
        <v>44</v>
      </c>
      <c r="B7" s="5">
        <v>206965.53200000006</v>
      </c>
    </row>
    <row r="8" spans="1:2" x14ac:dyDescent="0.25">
      <c r="B8"/>
    </row>
    <row r="9" spans="1:2" x14ac:dyDescent="0.25">
      <c r="B9"/>
    </row>
    <row r="10" spans="1:2" x14ac:dyDescent="0.25">
      <c r="B10"/>
    </row>
    <row r="11" spans="1:2" x14ac:dyDescent="0.25">
      <c r="B11"/>
    </row>
    <row r="12" spans="1:2" x14ac:dyDescent="0.25">
      <c r="B12"/>
    </row>
    <row r="13" spans="1:2" x14ac:dyDescent="0.25">
      <c r="B13"/>
    </row>
    <row r="14" spans="1:2" x14ac:dyDescent="0.25">
      <c r="B14"/>
    </row>
    <row r="15" spans="1:2" x14ac:dyDescent="0.25">
      <c r="B15"/>
    </row>
    <row r="16" spans="1:2" x14ac:dyDescent="0.25">
      <c r="B16"/>
    </row>
    <row r="17" spans="2:2" x14ac:dyDescent="0.25">
      <c r="B17"/>
    </row>
    <row r="18" spans="2:2" x14ac:dyDescent="0.25">
      <c r="B18"/>
    </row>
    <row r="19" spans="2:2" x14ac:dyDescent="0.25">
      <c r="B19"/>
    </row>
    <row r="20" spans="2:2" x14ac:dyDescent="0.25">
      <c r="B20"/>
    </row>
    <row r="21" spans="2:2" x14ac:dyDescent="0.25">
      <c r="B21"/>
    </row>
    <row r="22" spans="2:2" x14ac:dyDescent="0.25">
      <c r="B22"/>
    </row>
    <row r="23" spans="2:2" x14ac:dyDescent="0.25">
      <c r="B23"/>
    </row>
    <row r="24" spans="2:2" x14ac:dyDescent="0.25">
      <c r="B24"/>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F914BD-DFC9-48F6-BC43-2A5A3ED43D56}">
  <dimension ref="A3:B7"/>
  <sheetViews>
    <sheetView workbookViewId="0">
      <selection activeCell="M15" sqref="M15"/>
    </sheetView>
  </sheetViews>
  <sheetFormatPr defaultRowHeight="15" x14ac:dyDescent="0.25"/>
  <cols>
    <col min="1" max="1" width="13.42578125" bestFit="1" customWidth="1"/>
    <col min="2" max="2" width="12.5703125" bestFit="1" customWidth="1"/>
  </cols>
  <sheetData>
    <row r="3" spans="1:2" x14ac:dyDescent="0.25">
      <c r="A3" s="3" t="s">
        <v>4389</v>
      </c>
      <c r="B3" t="s">
        <v>4390</v>
      </c>
    </row>
    <row r="4" spans="1:2" x14ac:dyDescent="0.25">
      <c r="A4" s="4" t="s">
        <v>84</v>
      </c>
      <c r="B4" s="5">
        <v>163797.16379999998</v>
      </c>
    </row>
    <row r="5" spans="1:2" x14ac:dyDescent="0.25">
      <c r="A5" s="4" t="s">
        <v>62</v>
      </c>
      <c r="B5" s="5">
        <v>208291.2040000002</v>
      </c>
    </row>
    <row r="6" spans="1:2" x14ac:dyDescent="0.25">
      <c r="A6" s="4" t="s">
        <v>29</v>
      </c>
      <c r="B6" s="5">
        <v>117298.68399999992</v>
      </c>
    </row>
    <row r="7" spans="1:2" x14ac:dyDescent="0.25">
      <c r="A7" s="4" t="s">
        <v>51</v>
      </c>
      <c r="B7" s="5">
        <v>252612.74350000004</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55D0CE-2402-487D-9E74-D3DB253B91C3}">
  <dimension ref="A3:B9"/>
  <sheetViews>
    <sheetView workbookViewId="0">
      <selection activeCell="Q35" sqref="Q35"/>
    </sheetView>
  </sheetViews>
  <sheetFormatPr defaultRowHeight="15" x14ac:dyDescent="0.25"/>
  <cols>
    <col min="1" max="1" width="15.42578125" bestFit="1" customWidth="1"/>
    <col min="2" max="2" width="12.5703125" style="5" bestFit="1" customWidth="1"/>
  </cols>
  <sheetData>
    <row r="3" spans="1:2" x14ac:dyDescent="0.25">
      <c r="A3" s="3" t="s">
        <v>4389</v>
      </c>
      <c r="B3" s="5" t="s">
        <v>4390</v>
      </c>
    </row>
    <row r="4" spans="1:2" x14ac:dyDescent="0.25">
      <c r="A4" s="4" t="s">
        <v>855</v>
      </c>
      <c r="B4" s="5">
        <v>6219.26</v>
      </c>
    </row>
    <row r="5" spans="1:2" x14ac:dyDescent="0.25">
      <c r="A5" s="4" t="s">
        <v>1327</v>
      </c>
      <c r="B5" s="5">
        <v>6267.1939999999995</v>
      </c>
    </row>
    <row r="6" spans="1:2" x14ac:dyDescent="0.25">
      <c r="A6" s="4" t="s">
        <v>2594</v>
      </c>
      <c r="B6" s="5">
        <v>6837.348</v>
      </c>
    </row>
    <row r="7" spans="1:2" x14ac:dyDescent="0.25">
      <c r="A7" s="4" t="s">
        <v>1591</v>
      </c>
      <c r="B7" s="5">
        <v>6920.1359999999995</v>
      </c>
    </row>
    <row r="8" spans="1:2" x14ac:dyDescent="0.25">
      <c r="A8" s="4" t="s">
        <v>721</v>
      </c>
      <c r="B8" s="5">
        <v>8332.09</v>
      </c>
    </row>
    <row r="9" spans="1:2" x14ac:dyDescent="0.25">
      <c r="B9"/>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550F05-FEC7-445E-9BB8-C50FC8AE3D86}">
  <dimension ref="A3:B8"/>
  <sheetViews>
    <sheetView workbookViewId="0">
      <selection activeCell="A386" sqref="A386:B766"/>
    </sheetView>
  </sheetViews>
  <sheetFormatPr defaultRowHeight="15" x14ac:dyDescent="0.25"/>
  <cols>
    <col min="1" max="1" width="80.28515625" bestFit="1" customWidth="1"/>
    <col min="2" max="2" width="12.7109375" bestFit="1" customWidth="1"/>
  </cols>
  <sheetData>
    <row r="3" spans="1:2" x14ac:dyDescent="0.25">
      <c r="A3" s="3" t="s">
        <v>4389</v>
      </c>
      <c r="B3" t="s">
        <v>4397</v>
      </c>
    </row>
    <row r="4" spans="1:2" x14ac:dyDescent="0.25">
      <c r="A4" s="4" t="s">
        <v>1468</v>
      </c>
      <c r="B4" s="5">
        <v>1305.6456000000001</v>
      </c>
    </row>
    <row r="5" spans="1:2" x14ac:dyDescent="0.25">
      <c r="A5" s="4" t="s">
        <v>364</v>
      </c>
      <c r="B5" s="5">
        <v>1388.6348</v>
      </c>
    </row>
    <row r="6" spans="1:2" x14ac:dyDescent="0.25">
      <c r="A6" s="4" t="s">
        <v>2255</v>
      </c>
      <c r="B6" s="5">
        <v>1540.704</v>
      </c>
    </row>
    <row r="7" spans="1:2" x14ac:dyDescent="0.25">
      <c r="A7" s="4" t="s">
        <v>191</v>
      </c>
      <c r="B7" s="5">
        <v>1558.5909999999999</v>
      </c>
    </row>
    <row r="8" spans="1:2" x14ac:dyDescent="0.25">
      <c r="A8" s="4" t="s">
        <v>36</v>
      </c>
      <c r="B8" s="5">
        <v>1927.442</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012FB3-25C6-413B-A079-7B0748E3D884}">
  <dimension ref="A3:B8"/>
  <sheetViews>
    <sheetView workbookViewId="0">
      <selection activeCell="A4" sqref="A4"/>
    </sheetView>
  </sheetViews>
  <sheetFormatPr defaultRowHeight="15" x14ac:dyDescent="0.25"/>
  <cols>
    <col min="1" max="1" width="13.42578125" bestFit="1" customWidth="1"/>
    <col min="2" max="2" width="12.5703125" bestFit="1" customWidth="1"/>
  </cols>
  <sheetData>
    <row r="3" spans="1:2" x14ac:dyDescent="0.25">
      <c r="A3" s="3" t="s">
        <v>4389</v>
      </c>
      <c r="B3" t="s">
        <v>4390</v>
      </c>
    </row>
    <row r="4" spans="1:2" x14ac:dyDescent="0.25">
      <c r="A4" s="4" t="s">
        <v>61</v>
      </c>
      <c r="B4" s="5">
        <v>39354.93099999999</v>
      </c>
    </row>
    <row r="5" spans="1:2" x14ac:dyDescent="0.25">
      <c r="A5" s="4" t="s">
        <v>177</v>
      </c>
      <c r="B5" s="5">
        <v>48020.151999999973</v>
      </c>
    </row>
    <row r="6" spans="1:2" x14ac:dyDescent="0.25">
      <c r="A6" s="4" t="s">
        <v>83</v>
      </c>
      <c r="B6" s="5">
        <v>60593.291799999977</v>
      </c>
    </row>
    <row r="7" spans="1:2" x14ac:dyDescent="0.25">
      <c r="A7" s="4" t="s">
        <v>109</v>
      </c>
      <c r="B7" s="5">
        <v>93372.729000000036</v>
      </c>
    </row>
    <row r="8" spans="1:2" x14ac:dyDescent="0.25">
      <c r="A8" s="4" t="s">
        <v>50</v>
      </c>
      <c r="B8" s="5">
        <v>156064.60149999984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F3A87C-3A2C-4BBB-B1E9-3250C9965843}">
  <dimension ref="A3:B8"/>
  <sheetViews>
    <sheetView workbookViewId="0">
      <selection activeCell="M15" sqref="M15"/>
    </sheetView>
  </sheetViews>
  <sheetFormatPr defaultRowHeight="15" x14ac:dyDescent="0.25"/>
  <cols>
    <col min="1" max="1" width="13.5703125" bestFit="1" customWidth="1"/>
    <col min="2" max="2" width="12.5703125" bestFit="1" customWidth="1"/>
  </cols>
  <sheetData>
    <row r="3" spans="1:2" x14ac:dyDescent="0.25">
      <c r="A3" s="3" t="s">
        <v>4389</v>
      </c>
      <c r="B3" t="s">
        <v>4390</v>
      </c>
    </row>
    <row r="4" spans="1:2" x14ac:dyDescent="0.25">
      <c r="A4" s="4" t="s">
        <v>310</v>
      </c>
      <c r="B4" s="5">
        <v>36357.307999999983</v>
      </c>
    </row>
    <row r="5" spans="1:2" x14ac:dyDescent="0.25">
      <c r="A5" s="4" t="s">
        <v>60</v>
      </c>
      <c r="B5" s="5">
        <v>36495.541000000005</v>
      </c>
    </row>
    <row r="6" spans="1:2" x14ac:dyDescent="0.25">
      <c r="A6" s="4" t="s">
        <v>176</v>
      </c>
      <c r="B6" s="5">
        <v>40995.87799999999</v>
      </c>
    </row>
    <row r="7" spans="1:2" x14ac:dyDescent="0.25">
      <c r="A7" s="4" t="s">
        <v>49</v>
      </c>
      <c r="B7" s="5">
        <v>54000.040999999968</v>
      </c>
    </row>
    <row r="8" spans="1:2" x14ac:dyDescent="0.25">
      <c r="A8" s="4" t="s">
        <v>158</v>
      </c>
      <c r="B8" s="5">
        <v>75691.049000000014</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638267-189E-45BF-899C-26D84DB045EA}">
  <dimension ref="A3:C6"/>
  <sheetViews>
    <sheetView workbookViewId="0">
      <selection activeCell="C3" sqref="C3"/>
    </sheetView>
  </sheetViews>
  <sheetFormatPr defaultRowHeight="15" x14ac:dyDescent="0.25"/>
  <cols>
    <col min="1" max="1" width="13.42578125" bestFit="1" customWidth="1"/>
    <col min="2" max="2" width="12.5703125" bestFit="1" customWidth="1"/>
    <col min="3" max="3" width="16" bestFit="1" customWidth="1"/>
  </cols>
  <sheetData>
    <row r="3" spans="1:3" x14ac:dyDescent="0.25">
      <c r="A3" s="3" t="s">
        <v>4389</v>
      </c>
      <c r="B3" t="s">
        <v>4390</v>
      </c>
      <c r="C3" t="s">
        <v>4399</v>
      </c>
    </row>
    <row r="4" spans="1:3" x14ac:dyDescent="0.25">
      <c r="A4" s="4" t="s">
        <v>25</v>
      </c>
      <c r="B4" s="5">
        <v>391049.31199999998</v>
      </c>
      <c r="C4" s="5">
        <v>196.70999999999933</v>
      </c>
    </row>
    <row r="5" spans="1:3" x14ac:dyDescent="0.25">
      <c r="A5" s="4" t="s">
        <v>81</v>
      </c>
      <c r="B5" s="5">
        <v>229019.78580000001</v>
      </c>
      <c r="C5" s="5">
        <v>112.45000000000034</v>
      </c>
    </row>
    <row r="6" spans="1:3" x14ac:dyDescent="0.25">
      <c r="A6" s="4" t="s">
        <v>90</v>
      </c>
      <c r="B6" s="5">
        <v>121930.69749999999</v>
      </c>
      <c r="C6" s="5">
        <v>59.730000000000061</v>
      </c>
    </row>
  </sheetData>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C81F7F-197B-4B54-9186-352A0C4DB9AA}">
  <dimension ref="A3:C6"/>
  <sheetViews>
    <sheetView workbookViewId="0">
      <selection activeCell="C17" sqref="C17"/>
    </sheetView>
  </sheetViews>
  <sheetFormatPr defaultRowHeight="15" x14ac:dyDescent="0.25"/>
  <cols>
    <col min="1" max="1" width="13.42578125" bestFit="1" customWidth="1"/>
    <col min="2" max="2" width="12.5703125" bestFit="1" customWidth="1"/>
    <col min="3" max="3" width="12.7109375" bestFit="1" customWidth="1"/>
  </cols>
  <sheetData>
    <row r="3" spans="1:3" x14ac:dyDescent="0.25">
      <c r="A3" s="3" t="s">
        <v>4389</v>
      </c>
      <c r="B3" t="s">
        <v>4390</v>
      </c>
      <c r="C3" t="s">
        <v>4397</v>
      </c>
    </row>
    <row r="4" spans="1:3" x14ac:dyDescent="0.25">
      <c r="A4" s="4" t="s">
        <v>25</v>
      </c>
      <c r="B4" s="5">
        <v>391049.31199999998</v>
      </c>
      <c r="C4" s="5">
        <v>6991.0786000000016</v>
      </c>
    </row>
    <row r="5" spans="1:3" x14ac:dyDescent="0.25">
      <c r="A5" s="4" t="s">
        <v>81</v>
      </c>
      <c r="B5" s="5">
        <v>229019.78580000001</v>
      </c>
      <c r="C5" s="5">
        <v>7584.8158000000003</v>
      </c>
    </row>
    <row r="6" spans="1:3" x14ac:dyDescent="0.25">
      <c r="A6" s="4" t="s">
        <v>90</v>
      </c>
      <c r="B6" s="5">
        <v>121930.69749999999</v>
      </c>
      <c r="C6" s="5">
        <v>3875.3783999999996</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711C48-0DA2-42A1-A519-43F3DA928967}">
  <dimension ref="A3:F7"/>
  <sheetViews>
    <sheetView workbookViewId="0">
      <selection activeCell="F5" sqref="F5:F7"/>
    </sheetView>
  </sheetViews>
  <sheetFormatPr defaultRowHeight="15" x14ac:dyDescent="0.25"/>
  <cols>
    <col min="1" max="1" width="17" bestFit="1" customWidth="1"/>
    <col min="2" max="2" width="16.85546875" bestFit="1" customWidth="1"/>
    <col min="3" max="3" width="9.85546875" bestFit="1" customWidth="1"/>
    <col min="4" max="4" width="13.28515625" bestFit="1" customWidth="1"/>
    <col min="5" max="5" width="14.5703125" bestFit="1" customWidth="1"/>
    <col min="6" max="6" width="11.28515625" bestFit="1" customWidth="1"/>
    <col min="7" max="7" width="15.5703125" bestFit="1" customWidth="1"/>
    <col min="8" max="8" width="17" bestFit="1" customWidth="1"/>
    <col min="9" max="9" width="15.5703125" bestFit="1" customWidth="1"/>
    <col min="10" max="10" width="22.140625" bestFit="1" customWidth="1"/>
    <col min="11" max="11" width="20.5703125" bestFit="1" customWidth="1"/>
  </cols>
  <sheetData>
    <row r="3" spans="1:6" x14ac:dyDescent="0.25">
      <c r="A3" s="3" t="s">
        <v>4396</v>
      </c>
      <c r="B3" s="3" t="s">
        <v>4395</v>
      </c>
    </row>
    <row r="4" spans="1:6" x14ac:dyDescent="0.25">
      <c r="A4" s="3" t="s">
        <v>4389</v>
      </c>
      <c r="B4" t="s">
        <v>78</v>
      </c>
      <c r="C4" t="s">
        <v>407</v>
      </c>
      <c r="D4" t="s">
        <v>22</v>
      </c>
      <c r="E4" t="s">
        <v>38</v>
      </c>
      <c r="F4" t="s">
        <v>4409</v>
      </c>
    </row>
    <row r="5" spans="1:6" x14ac:dyDescent="0.25">
      <c r="A5" s="4" t="s">
        <v>25</v>
      </c>
      <c r="B5" s="39">
        <v>164</v>
      </c>
      <c r="C5" s="39">
        <v>66</v>
      </c>
      <c r="D5" s="39">
        <v>236</v>
      </c>
      <c r="E5" s="39">
        <v>647</v>
      </c>
      <c r="F5" s="39">
        <v>1113</v>
      </c>
    </row>
    <row r="6" spans="1:6" x14ac:dyDescent="0.25">
      <c r="A6" s="4" t="s">
        <v>81</v>
      </c>
      <c r="B6" s="39">
        <v>104</v>
      </c>
      <c r="C6" s="39">
        <v>28</v>
      </c>
      <c r="D6" s="39">
        <v>121</v>
      </c>
      <c r="E6" s="39">
        <v>393</v>
      </c>
      <c r="F6" s="39">
        <v>646</v>
      </c>
    </row>
    <row r="7" spans="1:6" x14ac:dyDescent="0.25">
      <c r="A7" s="4" t="s">
        <v>90</v>
      </c>
      <c r="B7" s="39">
        <v>59</v>
      </c>
      <c r="C7" s="39">
        <v>25</v>
      </c>
      <c r="D7" s="39">
        <v>70</v>
      </c>
      <c r="E7" s="39">
        <v>208</v>
      </c>
      <c r="F7" s="39">
        <v>362</v>
      </c>
    </row>
  </sheetData>
  <pageMargins left="0.7" right="0.7" top="0.75" bottom="0.75" header="0.3" footer="0.3"/>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58BB16-267F-47AB-882D-0AD9B0B78F44}">
  <dimension ref="A3:E51"/>
  <sheetViews>
    <sheetView workbookViewId="0">
      <selection activeCell="E4" sqref="D4:E51"/>
    </sheetView>
  </sheetViews>
  <sheetFormatPr defaultRowHeight="15" x14ac:dyDescent="0.25"/>
  <cols>
    <col min="1" max="1" width="18.7109375" bestFit="1" customWidth="1"/>
    <col min="2" max="2" width="12.5703125" bestFit="1" customWidth="1"/>
    <col min="4" max="4" width="18.7109375" bestFit="1" customWidth="1"/>
    <col min="5" max="5" width="8.140625" bestFit="1" customWidth="1"/>
  </cols>
  <sheetData>
    <row r="3" spans="1:5" x14ac:dyDescent="0.25">
      <c r="A3" s="3" t="s">
        <v>4389</v>
      </c>
      <c r="B3" t="s">
        <v>4390</v>
      </c>
      <c r="D3" t="s">
        <v>4410</v>
      </c>
      <c r="E3" t="s">
        <v>17</v>
      </c>
    </row>
    <row r="4" spans="1:5" x14ac:dyDescent="0.25">
      <c r="A4" s="4" t="s">
        <v>1257</v>
      </c>
      <c r="B4" s="5">
        <v>6332.48</v>
      </c>
      <c r="D4" s="4" t="s">
        <v>1257</v>
      </c>
      <c r="E4" s="5">
        <v>6332.48</v>
      </c>
    </row>
    <row r="5" spans="1:5" x14ac:dyDescent="0.25">
      <c r="A5" s="4" t="s">
        <v>501</v>
      </c>
      <c r="B5" s="5">
        <v>13525.291000000007</v>
      </c>
      <c r="D5" s="4" t="s">
        <v>501</v>
      </c>
      <c r="E5" s="5">
        <v>13525.291000000007</v>
      </c>
    </row>
    <row r="6" spans="1:5" x14ac:dyDescent="0.25">
      <c r="A6" s="4" t="s">
        <v>1039</v>
      </c>
      <c r="B6" s="5">
        <v>3187.5500000000006</v>
      </c>
      <c r="D6" s="4" t="s">
        <v>1039</v>
      </c>
      <c r="E6" s="5">
        <v>3187.5500000000006</v>
      </c>
    </row>
    <row r="7" spans="1:5" x14ac:dyDescent="0.25">
      <c r="A7" s="4" t="s">
        <v>50</v>
      </c>
      <c r="B7" s="5">
        <v>156064.60149999984</v>
      </c>
      <c r="D7" s="4" t="s">
        <v>50</v>
      </c>
      <c r="E7" s="5">
        <v>156064.60149999984</v>
      </c>
    </row>
    <row r="8" spans="1:5" x14ac:dyDescent="0.25">
      <c r="A8" s="4" t="s">
        <v>165</v>
      </c>
      <c r="B8" s="5">
        <v>13243.037</v>
      </c>
      <c r="D8" s="4" t="s">
        <v>165</v>
      </c>
      <c r="E8" s="5">
        <v>13243.037</v>
      </c>
    </row>
    <row r="9" spans="1:5" x14ac:dyDescent="0.25">
      <c r="A9" s="4" t="s">
        <v>411</v>
      </c>
      <c r="B9" s="5">
        <v>5174.987000000001</v>
      </c>
      <c r="D9" s="4" t="s">
        <v>411</v>
      </c>
      <c r="E9" s="5">
        <v>5174.987000000001</v>
      </c>
    </row>
    <row r="10" spans="1:5" x14ac:dyDescent="0.25">
      <c r="A10" s="4" t="s">
        <v>184</v>
      </c>
      <c r="B10" s="5">
        <v>4759.3190000000004</v>
      </c>
      <c r="D10" s="4" t="s">
        <v>184</v>
      </c>
      <c r="E10" s="5">
        <v>4759.3190000000004</v>
      </c>
    </row>
    <row r="11" spans="1:5" x14ac:dyDescent="0.25">
      <c r="A11" s="4" t="s">
        <v>961</v>
      </c>
      <c r="B11" s="5">
        <v>1346.58</v>
      </c>
      <c r="D11" s="4" t="s">
        <v>961</v>
      </c>
      <c r="E11" s="5">
        <v>1346.58</v>
      </c>
    </row>
    <row r="12" spans="1:5" x14ac:dyDescent="0.25">
      <c r="A12" s="4" t="s">
        <v>42</v>
      </c>
      <c r="B12" s="5">
        <v>22987.037999999993</v>
      </c>
      <c r="D12" s="4" t="s">
        <v>42</v>
      </c>
      <c r="E12" s="5">
        <v>22987.037999999993</v>
      </c>
    </row>
    <row r="13" spans="1:5" x14ac:dyDescent="0.25">
      <c r="A13" s="4" t="s">
        <v>648</v>
      </c>
      <c r="B13" s="5">
        <v>8321.4799999999977</v>
      </c>
      <c r="D13" s="4" t="s">
        <v>648</v>
      </c>
      <c r="E13" s="5">
        <v>8321.4799999999977</v>
      </c>
    </row>
    <row r="14" spans="1:5" x14ac:dyDescent="0.25">
      <c r="A14" s="4" t="s">
        <v>2261</v>
      </c>
      <c r="B14" s="5">
        <v>2595.482</v>
      </c>
      <c r="D14" s="4" t="s">
        <v>2261</v>
      </c>
      <c r="E14" s="5">
        <v>2595.482</v>
      </c>
    </row>
    <row r="15" spans="1:5" x14ac:dyDescent="0.25">
      <c r="A15" s="4" t="s">
        <v>121</v>
      </c>
      <c r="B15" s="5">
        <v>28274.521999999997</v>
      </c>
      <c r="D15" s="4" t="s">
        <v>121</v>
      </c>
      <c r="E15" s="5">
        <v>28274.521999999997</v>
      </c>
    </row>
    <row r="16" spans="1:5" x14ac:dyDescent="0.25">
      <c r="A16" s="4" t="s">
        <v>100</v>
      </c>
      <c r="B16" s="5">
        <v>11496.710000000003</v>
      </c>
      <c r="D16" s="4" t="s">
        <v>100</v>
      </c>
      <c r="E16" s="5">
        <v>11496.710000000003</v>
      </c>
    </row>
    <row r="17" spans="1:5" x14ac:dyDescent="0.25">
      <c r="A17" s="4" t="s">
        <v>782</v>
      </c>
      <c r="B17" s="5">
        <v>2642.31</v>
      </c>
      <c r="D17" s="4" t="s">
        <v>782</v>
      </c>
      <c r="E17" s="5">
        <v>2642.31</v>
      </c>
    </row>
    <row r="18" spans="1:5" x14ac:dyDescent="0.25">
      <c r="A18" s="4" t="s">
        <v>3116</v>
      </c>
      <c r="B18" s="5">
        <v>111.12</v>
      </c>
      <c r="D18" s="4" t="s">
        <v>3116</v>
      </c>
      <c r="E18" s="5">
        <v>111.12</v>
      </c>
    </row>
    <row r="19" spans="1:5" x14ac:dyDescent="0.25">
      <c r="A19" s="4" t="s">
        <v>28</v>
      </c>
      <c r="B19" s="5">
        <v>12126.84</v>
      </c>
      <c r="D19" s="4" t="s">
        <v>28</v>
      </c>
      <c r="E19" s="5">
        <v>12126.84</v>
      </c>
    </row>
    <row r="20" spans="1:5" x14ac:dyDescent="0.25">
      <c r="A20" s="4" t="s">
        <v>1387</v>
      </c>
      <c r="B20" s="5">
        <v>2963.0300000000007</v>
      </c>
      <c r="D20" s="4" t="s">
        <v>1387</v>
      </c>
      <c r="E20" s="5">
        <v>2963.0300000000007</v>
      </c>
    </row>
    <row r="21" spans="1:5" x14ac:dyDescent="0.25">
      <c r="A21" s="4" t="s">
        <v>1769</v>
      </c>
      <c r="B21" s="5">
        <v>109.48</v>
      </c>
      <c r="D21" s="4" t="s">
        <v>1769</v>
      </c>
      <c r="E21" s="5">
        <v>109.48</v>
      </c>
    </row>
    <row r="22" spans="1:5" x14ac:dyDescent="0.25">
      <c r="A22" s="4" t="s">
        <v>1070</v>
      </c>
      <c r="B22" s="5">
        <v>9149.2530000000006</v>
      </c>
      <c r="D22" s="4" t="s">
        <v>1070</v>
      </c>
      <c r="E22" s="5">
        <v>9149.2530000000006</v>
      </c>
    </row>
    <row r="23" spans="1:5" x14ac:dyDescent="0.25">
      <c r="A23" s="4" t="s">
        <v>415</v>
      </c>
      <c r="B23" s="5">
        <v>10919.063999999997</v>
      </c>
      <c r="D23" s="4" t="s">
        <v>415</v>
      </c>
      <c r="E23" s="5">
        <v>10919.063999999997</v>
      </c>
    </row>
    <row r="24" spans="1:5" x14ac:dyDescent="0.25">
      <c r="A24" s="4" t="s">
        <v>272</v>
      </c>
      <c r="B24" s="5">
        <v>22321.099999999995</v>
      </c>
      <c r="D24" s="4" t="s">
        <v>272</v>
      </c>
      <c r="E24" s="5">
        <v>22321.099999999995</v>
      </c>
    </row>
    <row r="25" spans="1:5" x14ac:dyDescent="0.25">
      <c r="A25" s="4" t="s">
        <v>152</v>
      </c>
      <c r="B25" s="5">
        <v>7611.35</v>
      </c>
      <c r="D25" s="4" t="s">
        <v>152</v>
      </c>
      <c r="E25" s="5">
        <v>7611.35</v>
      </c>
    </row>
    <row r="26" spans="1:5" x14ac:dyDescent="0.25">
      <c r="A26" s="4" t="s">
        <v>459</v>
      </c>
      <c r="B26" s="5">
        <v>4317.8499999999995</v>
      </c>
      <c r="D26" s="4" t="s">
        <v>459</v>
      </c>
      <c r="E26" s="5">
        <v>4317.8499999999995</v>
      </c>
    </row>
    <row r="27" spans="1:5" x14ac:dyDescent="0.25">
      <c r="A27" s="4" t="s">
        <v>546</v>
      </c>
      <c r="B27" s="5">
        <v>2936.4500000000003</v>
      </c>
      <c r="D27" s="4" t="s">
        <v>546</v>
      </c>
      <c r="E27" s="5">
        <v>2936.4500000000003</v>
      </c>
    </row>
    <row r="28" spans="1:5" x14ac:dyDescent="0.25">
      <c r="A28" s="4" t="s">
        <v>3682</v>
      </c>
      <c r="B28" s="5">
        <v>63.98</v>
      </c>
      <c r="D28" s="4" t="s">
        <v>3682</v>
      </c>
      <c r="E28" s="5">
        <v>63.98</v>
      </c>
    </row>
    <row r="29" spans="1:5" x14ac:dyDescent="0.25">
      <c r="A29" s="4" t="s">
        <v>822</v>
      </c>
      <c r="B29" s="5">
        <v>1944.7</v>
      </c>
      <c r="D29" s="4" t="s">
        <v>822</v>
      </c>
      <c r="E29" s="5">
        <v>1944.7</v>
      </c>
    </row>
    <row r="30" spans="1:5" x14ac:dyDescent="0.25">
      <c r="A30" s="4" t="s">
        <v>1321</v>
      </c>
      <c r="B30" s="5">
        <v>4635.1720000000005</v>
      </c>
      <c r="D30" s="4" t="s">
        <v>1321</v>
      </c>
      <c r="E30" s="5">
        <v>4635.1720000000005</v>
      </c>
    </row>
    <row r="31" spans="1:5" x14ac:dyDescent="0.25">
      <c r="A31" s="4" t="s">
        <v>865</v>
      </c>
      <c r="B31" s="5">
        <v>1886.4740000000002</v>
      </c>
      <c r="D31" s="4" t="s">
        <v>865</v>
      </c>
      <c r="E31" s="5">
        <v>1886.4740000000002</v>
      </c>
    </row>
    <row r="32" spans="1:5" x14ac:dyDescent="0.25">
      <c r="A32" s="4" t="s">
        <v>344</v>
      </c>
      <c r="B32" s="5">
        <v>6307.0419999999986</v>
      </c>
      <c r="D32" s="4" t="s">
        <v>344</v>
      </c>
      <c r="E32" s="5">
        <v>6307.0419999999986</v>
      </c>
    </row>
    <row r="33" spans="1:5" x14ac:dyDescent="0.25">
      <c r="A33" s="4" t="s">
        <v>1877</v>
      </c>
      <c r="B33" s="5">
        <v>1701.4119999999998</v>
      </c>
      <c r="D33" s="4" t="s">
        <v>1877</v>
      </c>
      <c r="E33" s="5">
        <v>1701.4119999999998</v>
      </c>
    </row>
    <row r="34" spans="1:5" x14ac:dyDescent="0.25">
      <c r="A34" s="4" t="s">
        <v>109</v>
      </c>
      <c r="B34" s="5">
        <v>93372.729000000036</v>
      </c>
      <c r="D34" s="4" t="s">
        <v>109</v>
      </c>
      <c r="E34" s="5">
        <v>93372.729000000036</v>
      </c>
    </row>
    <row r="35" spans="1:5" x14ac:dyDescent="0.25">
      <c r="A35" s="4" t="s">
        <v>1017</v>
      </c>
      <c r="B35" s="5">
        <v>15155.484000000002</v>
      </c>
      <c r="D35" s="4" t="s">
        <v>1017</v>
      </c>
      <c r="E35" s="5">
        <v>15155.484000000002</v>
      </c>
    </row>
    <row r="36" spans="1:5" x14ac:dyDescent="0.25">
      <c r="A36" s="4" t="s">
        <v>215</v>
      </c>
      <c r="B36" s="5">
        <v>24199.144999999993</v>
      </c>
      <c r="D36" s="4" t="s">
        <v>215</v>
      </c>
      <c r="E36" s="5">
        <v>24199.144999999993</v>
      </c>
    </row>
    <row r="37" spans="1:5" x14ac:dyDescent="0.25">
      <c r="A37" s="4" t="s">
        <v>1503</v>
      </c>
      <c r="B37" s="5">
        <v>8284.1</v>
      </c>
      <c r="D37" s="4" t="s">
        <v>1503</v>
      </c>
      <c r="E37" s="5">
        <v>8284.1</v>
      </c>
    </row>
    <row r="38" spans="1:5" x14ac:dyDescent="0.25">
      <c r="A38" s="4" t="s">
        <v>1498</v>
      </c>
      <c r="B38" s="5">
        <v>6338.130000000001</v>
      </c>
      <c r="D38" s="4" t="s">
        <v>1498</v>
      </c>
      <c r="E38" s="5">
        <v>6338.130000000001</v>
      </c>
    </row>
    <row r="39" spans="1:5" x14ac:dyDescent="0.25">
      <c r="A39" s="4" t="s">
        <v>61</v>
      </c>
      <c r="B39" s="5">
        <v>39354.93099999999</v>
      </c>
      <c r="D39" s="4" t="s">
        <v>61</v>
      </c>
      <c r="E39" s="5">
        <v>39354.93099999999</v>
      </c>
    </row>
    <row r="40" spans="1:5" x14ac:dyDescent="0.25">
      <c r="A40" s="4" t="s">
        <v>1626</v>
      </c>
      <c r="B40" s="5">
        <v>5918.7560000000012</v>
      </c>
      <c r="D40" s="4" t="s">
        <v>1626</v>
      </c>
      <c r="E40" s="5">
        <v>5918.7560000000012</v>
      </c>
    </row>
    <row r="41" spans="1:5" x14ac:dyDescent="0.25">
      <c r="A41" s="4" t="s">
        <v>145</v>
      </c>
      <c r="B41" s="5">
        <v>3078.25</v>
      </c>
      <c r="D41" s="4" t="s">
        <v>145</v>
      </c>
      <c r="E41" s="5">
        <v>3078.25</v>
      </c>
    </row>
    <row r="42" spans="1:5" x14ac:dyDescent="0.25">
      <c r="A42" s="4" t="s">
        <v>1807</v>
      </c>
      <c r="B42" s="5">
        <v>324.89999999999998</v>
      </c>
      <c r="D42" s="4" t="s">
        <v>1807</v>
      </c>
      <c r="E42" s="5">
        <v>324.89999999999998</v>
      </c>
    </row>
    <row r="43" spans="1:5" x14ac:dyDescent="0.25">
      <c r="A43" s="4" t="s">
        <v>128</v>
      </c>
      <c r="B43" s="5">
        <v>13506.732000000002</v>
      </c>
      <c r="D43" s="4" t="s">
        <v>128</v>
      </c>
      <c r="E43" s="5">
        <v>13506.732000000002</v>
      </c>
    </row>
    <row r="44" spans="1:5" x14ac:dyDescent="0.25">
      <c r="A44" s="4" t="s">
        <v>83</v>
      </c>
      <c r="B44" s="5">
        <v>60593.291799999977</v>
      </c>
      <c r="D44" s="4" t="s">
        <v>83</v>
      </c>
      <c r="E44" s="5">
        <v>60593.291799999977</v>
      </c>
    </row>
    <row r="45" spans="1:5" x14ac:dyDescent="0.25">
      <c r="A45" s="4" t="s">
        <v>69</v>
      </c>
      <c r="B45" s="5">
        <v>4822.3500000000004</v>
      </c>
      <c r="D45" s="4" t="s">
        <v>69</v>
      </c>
      <c r="E45" s="5">
        <v>4822.3500000000004</v>
      </c>
    </row>
    <row r="46" spans="1:5" x14ac:dyDescent="0.25">
      <c r="A46" s="4" t="s">
        <v>3087</v>
      </c>
      <c r="B46" s="5">
        <v>5120.0999999999995</v>
      </c>
      <c r="D46" s="4" t="s">
        <v>3087</v>
      </c>
      <c r="E46" s="5">
        <v>5120.0999999999995</v>
      </c>
    </row>
    <row r="47" spans="1:5" x14ac:dyDescent="0.25">
      <c r="A47" s="4" t="s">
        <v>697</v>
      </c>
      <c r="B47" s="5">
        <v>25321.949999999997</v>
      </c>
      <c r="D47" s="4" t="s">
        <v>697</v>
      </c>
      <c r="E47" s="5">
        <v>25321.949999999997</v>
      </c>
    </row>
    <row r="48" spans="1:5" x14ac:dyDescent="0.25">
      <c r="A48" s="4" t="s">
        <v>177</v>
      </c>
      <c r="B48" s="5">
        <v>48020.151999999973</v>
      </c>
      <c r="D48" s="4" t="s">
        <v>177</v>
      </c>
      <c r="E48" s="5">
        <v>48020.151999999973</v>
      </c>
    </row>
    <row r="49" spans="1:5" x14ac:dyDescent="0.25">
      <c r="A49" s="4" t="s">
        <v>4267</v>
      </c>
      <c r="B49" s="5">
        <v>673.34400000000005</v>
      </c>
      <c r="D49" s="4" t="s">
        <v>4267</v>
      </c>
      <c r="E49" s="5">
        <v>673.34400000000005</v>
      </c>
    </row>
    <row r="50" spans="1:5" x14ac:dyDescent="0.25">
      <c r="A50" s="4" t="s">
        <v>222</v>
      </c>
      <c r="B50" s="5">
        <v>17256.609999999997</v>
      </c>
      <c r="D50" s="4" t="s">
        <v>222</v>
      </c>
      <c r="E50" s="5">
        <v>17256.609999999997</v>
      </c>
    </row>
    <row r="51" spans="1:5" x14ac:dyDescent="0.25">
      <c r="A51" s="4" t="s">
        <v>3292</v>
      </c>
      <c r="B51" s="5">
        <v>1603.136</v>
      </c>
      <c r="D51" s="4" t="s">
        <v>3292</v>
      </c>
      <c r="E51" s="5">
        <v>1603.136</v>
      </c>
    </row>
  </sheetData>
  <pageMargins left="0.7" right="0.7" top="0.75" bottom="0.75" header="0.3" footer="0.3"/>
  <drawing r:id="rId2"/>
  <tableParts count="1">
    <tablePart r:id="rId3"/>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966003-F576-465A-8051-A59083BD35B7}">
  <dimension ref="A3:H4"/>
  <sheetViews>
    <sheetView workbookViewId="0">
      <selection activeCell="G4" sqref="G4"/>
    </sheetView>
  </sheetViews>
  <sheetFormatPr defaultRowHeight="15" x14ac:dyDescent="0.25"/>
  <cols>
    <col min="1" max="1" width="12.5703125" bestFit="1" customWidth="1"/>
    <col min="2" max="2" width="17" bestFit="1" customWidth="1"/>
    <col min="3" max="3" width="12.7109375" bestFit="1" customWidth="1"/>
    <col min="4" max="4" width="19.28515625" bestFit="1" customWidth="1"/>
    <col min="5" max="5" width="25" bestFit="1" customWidth="1"/>
    <col min="7" max="7" width="14.42578125" bestFit="1" customWidth="1"/>
    <col min="8" max="8" width="5" bestFit="1" customWidth="1"/>
  </cols>
  <sheetData>
    <row r="3" spans="1:8" x14ac:dyDescent="0.25">
      <c r="A3" t="s">
        <v>4390</v>
      </c>
      <c r="B3" t="s">
        <v>4396</v>
      </c>
      <c r="C3" t="s">
        <v>4397</v>
      </c>
      <c r="D3" t="s">
        <v>4411</v>
      </c>
      <c r="E3" t="s">
        <v>4419</v>
      </c>
      <c r="G3" t="s">
        <v>4415</v>
      </c>
      <c r="H3" t="s">
        <v>4416</v>
      </c>
    </row>
    <row r="4" spans="1:8" x14ac:dyDescent="0.25">
      <c r="A4" s="5">
        <v>741999.79530000186</v>
      </c>
      <c r="B4" s="39">
        <v>2121</v>
      </c>
      <c r="C4" s="5">
        <v>18451.272800000006</v>
      </c>
      <c r="D4" s="16">
        <v>0.17392267798208264</v>
      </c>
      <c r="E4" s="39">
        <v>2121</v>
      </c>
      <c r="G4" s="27">
        <f>C4/A4</f>
        <v>2.486695133458881E-2</v>
      </c>
      <c r="H4" s="18">
        <f>GETPIVOTDATA("Sum of Sales",$A$3)/GETPIVOTDATA("Count of Order ID",$A$3)</f>
        <v>349.83488698727103</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C74E39-B926-4194-8AB7-B1E10361945F}">
  <dimension ref="A3:B6"/>
  <sheetViews>
    <sheetView workbookViewId="0">
      <selection activeCell="B5" sqref="B5"/>
    </sheetView>
  </sheetViews>
  <sheetFormatPr defaultRowHeight="15" x14ac:dyDescent="0.25"/>
  <cols>
    <col min="1" max="1" width="15.85546875" bestFit="1" customWidth="1"/>
    <col min="2" max="2" width="17" bestFit="1" customWidth="1"/>
  </cols>
  <sheetData>
    <row r="3" spans="1:2" x14ac:dyDescent="0.25">
      <c r="A3" s="3" t="s">
        <v>4389</v>
      </c>
      <c r="B3" t="s">
        <v>4396</v>
      </c>
    </row>
    <row r="4" spans="1:2" x14ac:dyDescent="0.25">
      <c r="A4" s="4" t="s">
        <v>4418</v>
      </c>
      <c r="B4" s="39">
        <v>2088</v>
      </c>
    </row>
    <row r="5" spans="1:2" x14ac:dyDescent="0.25">
      <c r="A5" s="4" t="s">
        <v>4400</v>
      </c>
      <c r="B5" s="39">
        <v>33</v>
      </c>
    </row>
    <row r="6" spans="1:2" x14ac:dyDescent="0.25">
      <c r="A6" s="4" t="s">
        <v>4409</v>
      </c>
      <c r="B6" s="39">
        <v>2121</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23B1F6-5826-48B8-A589-E44026893370}">
  <dimension ref="A1:AJ184"/>
  <sheetViews>
    <sheetView showGridLines="0" tabSelected="1" topLeftCell="A14" workbookViewId="0">
      <selection activeCell="K42" sqref="K42"/>
    </sheetView>
  </sheetViews>
  <sheetFormatPr defaultRowHeight="15" x14ac:dyDescent="0.25"/>
  <cols>
    <col min="1" max="2" width="12.85546875" customWidth="1"/>
    <col min="3" max="3" width="36.5703125" customWidth="1"/>
    <col min="4" max="4" width="1.7109375" customWidth="1"/>
    <col min="5" max="5" width="15" bestFit="1" customWidth="1"/>
    <col min="6" max="6" width="2.7109375" customWidth="1"/>
    <col min="7" max="7" width="16.7109375" bestFit="1" customWidth="1"/>
    <col min="8" max="8" width="2.42578125" customWidth="1"/>
    <col min="9" max="9" width="23.42578125" bestFit="1" customWidth="1"/>
    <col min="10" max="10" width="2" customWidth="1"/>
    <col min="11" max="11" width="20" style="17" bestFit="1" customWidth="1"/>
    <col min="12" max="12" width="1.85546875" customWidth="1"/>
    <col min="13" max="13" width="7.5703125" bestFit="1" customWidth="1"/>
    <col min="14" max="14" width="2" customWidth="1"/>
    <col min="15" max="15" width="25" customWidth="1"/>
    <col min="18" max="18" width="9.140625" customWidth="1"/>
    <col min="19" max="19" width="23.7109375" bestFit="1" customWidth="1"/>
  </cols>
  <sheetData>
    <row r="1" spans="1:36" ht="23.25" customHeight="1" x14ac:dyDescent="0.35">
      <c r="A1" s="38" t="s">
        <v>4398</v>
      </c>
      <c r="B1" s="38"/>
      <c r="C1" s="38"/>
      <c r="D1" s="29"/>
      <c r="E1" s="20" t="s">
        <v>4412</v>
      </c>
      <c r="F1" s="30"/>
      <c r="G1" s="22" t="s">
        <v>4413</v>
      </c>
      <c r="H1" s="31"/>
      <c r="I1" s="22" t="s">
        <v>4414</v>
      </c>
      <c r="J1" s="31"/>
      <c r="K1" s="22" t="s">
        <v>4415</v>
      </c>
      <c r="L1" s="32"/>
      <c r="M1" s="22" t="s">
        <v>4416</v>
      </c>
      <c r="N1" s="31"/>
      <c r="O1" s="25" t="s">
        <v>4417</v>
      </c>
      <c r="P1" s="33"/>
      <c r="Q1" s="19"/>
      <c r="R1" s="10"/>
      <c r="T1" s="15"/>
      <c r="U1" s="15"/>
      <c r="V1" s="15"/>
      <c r="W1" s="15"/>
      <c r="X1" s="15"/>
      <c r="Y1" s="15"/>
      <c r="Z1" s="15"/>
      <c r="AA1" s="15"/>
      <c r="AB1" s="15"/>
      <c r="AC1" s="15"/>
      <c r="AD1" s="15"/>
      <c r="AE1" s="15"/>
      <c r="AF1" s="15"/>
      <c r="AG1" s="15"/>
      <c r="AH1" s="15"/>
      <c r="AI1" s="15"/>
      <c r="AJ1" s="15"/>
    </row>
    <row r="2" spans="1:36" ht="20.25" customHeight="1" thickBot="1" x14ac:dyDescent="0.4">
      <c r="A2" s="38"/>
      <c r="B2" s="38"/>
      <c r="C2" s="38"/>
      <c r="D2" s="34"/>
      <c r="E2" s="21">
        <f>GETPIVOTDATA("Sum of Sales",'KPI''s'!$A$3)</f>
        <v>741999.79530000186</v>
      </c>
      <c r="F2" s="30"/>
      <c r="G2" s="23">
        <f>GETPIVOTDATA("Count of Order ID",'KPI''s'!$A$3)</f>
        <v>2121</v>
      </c>
      <c r="H2" s="31"/>
      <c r="I2" s="24">
        <f>GETPIVOTDATA("Average of Discount",'KPI''s'!$A$3)</f>
        <v>0.17392267798208264</v>
      </c>
      <c r="J2" s="31"/>
      <c r="K2" s="28">
        <f>'KPI''s'!G4</f>
        <v>2.486695133458881E-2</v>
      </c>
      <c r="L2" s="32"/>
      <c r="M2" s="21">
        <f>'KPI''s'!H4</f>
        <v>349.83488698727103</v>
      </c>
      <c r="N2" s="31"/>
      <c r="O2" s="26">
        <f>GETPIVOTDATA("Order ID",Zero_Profit_Order!$A$3,"Zero-Profit Order","Zero-Profit Order")</f>
        <v>33</v>
      </c>
      <c r="P2" s="35"/>
      <c r="Q2" s="19"/>
    </row>
    <row r="3" spans="1:36" ht="20.25" customHeight="1" x14ac:dyDescent="0.35">
      <c r="A3" s="38"/>
      <c r="B3" s="38"/>
      <c r="C3" s="38"/>
      <c r="D3" s="34"/>
      <c r="E3" s="34"/>
      <c r="F3" s="34"/>
      <c r="G3" s="34"/>
      <c r="H3" s="35"/>
      <c r="I3" s="31"/>
      <c r="J3" s="31"/>
      <c r="K3" s="36"/>
      <c r="L3" s="35"/>
      <c r="M3" s="35"/>
      <c r="N3" s="35"/>
      <c r="O3" s="35"/>
      <c r="P3" s="35"/>
      <c r="Q3" s="19"/>
    </row>
    <row r="4" spans="1:36" x14ac:dyDescent="0.25">
      <c r="A4" s="35"/>
      <c r="B4" s="35"/>
      <c r="C4" s="35"/>
      <c r="D4" s="35"/>
      <c r="E4" s="35"/>
      <c r="F4" s="35"/>
      <c r="G4" s="35"/>
      <c r="H4" s="35"/>
      <c r="I4" s="35"/>
      <c r="J4" s="35"/>
      <c r="K4" s="37"/>
      <c r="L4" s="35"/>
      <c r="M4" s="35"/>
      <c r="N4" s="35"/>
      <c r="O4" s="35"/>
      <c r="P4" s="35"/>
      <c r="Q4" s="19"/>
    </row>
    <row r="5" spans="1:36" x14ac:dyDescent="0.25">
      <c r="A5" s="35"/>
      <c r="C5" s="35"/>
      <c r="D5" s="35"/>
      <c r="E5" s="35"/>
      <c r="F5" s="35"/>
      <c r="G5" s="35"/>
      <c r="H5" s="35"/>
      <c r="I5" s="35"/>
      <c r="J5" s="35"/>
      <c r="K5" s="37"/>
      <c r="L5" s="35"/>
      <c r="M5" s="35"/>
      <c r="N5" s="35"/>
      <c r="O5" s="35"/>
      <c r="P5" s="35"/>
      <c r="Q5" s="19"/>
    </row>
    <row r="6" spans="1:36" x14ac:dyDescent="0.25">
      <c r="A6" s="35"/>
      <c r="B6" s="35"/>
      <c r="C6" s="35"/>
      <c r="D6" s="35"/>
      <c r="E6" s="35"/>
      <c r="F6" s="35"/>
      <c r="G6" s="35"/>
      <c r="H6" s="35"/>
      <c r="I6" s="35"/>
      <c r="J6" s="35"/>
      <c r="K6" s="37"/>
      <c r="L6" s="35"/>
      <c r="M6" s="35"/>
      <c r="N6" s="35"/>
      <c r="O6" s="35"/>
      <c r="P6" s="35"/>
      <c r="Q6" s="19"/>
    </row>
    <row r="7" spans="1:36" x14ac:dyDescent="0.25">
      <c r="A7" s="35"/>
      <c r="B7" s="35"/>
      <c r="C7" s="35"/>
      <c r="D7" s="35"/>
      <c r="E7" s="35"/>
      <c r="F7" s="35"/>
      <c r="G7" s="35"/>
      <c r="H7" s="35"/>
      <c r="I7" s="35"/>
      <c r="J7" s="35"/>
      <c r="K7" s="37"/>
      <c r="L7" s="35"/>
      <c r="M7" s="35"/>
      <c r="N7" s="35"/>
      <c r="O7" s="35"/>
      <c r="P7" s="35"/>
      <c r="Q7" s="19"/>
    </row>
    <row r="8" spans="1:36" x14ac:dyDescent="0.25">
      <c r="A8" s="35"/>
      <c r="B8" s="35"/>
      <c r="C8" s="35"/>
      <c r="D8" s="35"/>
      <c r="E8" s="35"/>
      <c r="F8" s="35"/>
      <c r="G8" s="35"/>
      <c r="H8" s="35"/>
      <c r="I8" s="35"/>
      <c r="J8" s="35"/>
      <c r="K8" s="37"/>
      <c r="L8" s="35"/>
      <c r="M8" s="35"/>
      <c r="N8" s="35"/>
      <c r="O8" s="35"/>
      <c r="P8" s="35"/>
      <c r="Q8" s="19"/>
    </row>
    <row r="9" spans="1:36" x14ac:dyDescent="0.25">
      <c r="A9" s="35"/>
      <c r="B9" s="35"/>
      <c r="C9" s="35"/>
      <c r="D9" s="35"/>
      <c r="E9" s="35"/>
      <c r="F9" s="35"/>
      <c r="G9" s="35"/>
      <c r="H9" s="35"/>
      <c r="I9" s="35"/>
      <c r="J9" s="35"/>
      <c r="K9" s="37"/>
      <c r="L9" s="35"/>
      <c r="M9" s="35"/>
      <c r="N9" s="35"/>
      <c r="O9" s="35"/>
      <c r="P9" s="35"/>
      <c r="Q9" s="19"/>
    </row>
    <row r="10" spans="1:36" x14ac:dyDescent="0.25">
      <c r="A10" s="35"/>
      <c r="B10" s="35"/>
      <c r="C10" s="35"/>
      <c r="D10" s="35"/>
      <c r="E10" s="35"/>
      <c r="F10" s="35"/>
      <c r="G10" s="35"/>
      <c r="H10" s="35"/>
      <c r="I10" s="35"/>
      <c r="J10" s="35"/>
      <c r="K10" s="37"/>
      <c r="L10" s="35"/>
      <c r="M10" s="35"/>
      <c r="N10" s="35"/>
      <c r="O10" s="35"/>
      <c r="P10" s="35"/>
      <c r="Q10" s="19"/>
    </row>
    <row r="11" spans="1:36" x14ac:dyDescent="0.25">
      <c r="A11" s="35"/>
      <c r="B11" s="35"/>
      <c r="C11" s="35"/>
      <c r="D11" s="35"/>
      <c r="E11" s="35"/>
      <c r="F11" s="35"/>
      <c r="G11" s="35"/>
      <c r="H11" s="35"/>
      <c r="I11" s="35"/>
      <c r="J11" s="35"/>
      <c r="K11" s="37"/>
      <c r="L11" s="35"/>
      <c r="M11" s="35"/>
      <c r="N11" s="35"/>
      <c r="O11" s="35"/>
      <c r="P11" s="35"/>
      <c r="Q11" s="19"/>
    </row>
    <row r="12" spans="1:36" x14ac:dyDescent="0.25">
      <c r="A12" s="35"/>
      <c r="B12" s="35"/>
      <c r="C12" s="35"/>
      <c r="D12" s="35"/>
      <c r="E12" s="35"/>
      <c r="F12" s="35"/>
      <c r="G12" s="35"/>
      <c r="H12" s="35"/>
      <c r="I12" s="35"/>
      <c r="J12" s="35"/>
      <c r="K12" s="37"/>
      <c r="L12" s="35"/>
      <c r="M12" s="35"/>
      <c r="N12" s="35"/>
      <c r="O12" s="35"/>
      <c r="P12" s="35"/>
      <c r="Q12" s="19"/>
    </row>
    <row r="13" spans="1:36" x14ac:dyDescent="0.25">
      <c r="A13" s="35"/>
      <c r="B13" s="35"/>
      <c r="C13" s="35"/>
      <c r="D13" s="35"/>
      <c r="E13" s="35"/>
      <c r="F13" s="35"/>
      <c r="G13" s="35"/>
      <c r="H13" s="35"/>
      <c r="I13" s="35"/>
      <c r="J13" s="35"/>
      <c r="K13" s="37"/>
      <c r="L13" s="35"/>
      <c r="M13" s="35"/>
      <c r="N13" s="35"/>
      <c r="O13" s="35"/>
      <c r="P13" s="35"/>
      <c r="Q13" s="19"/>
    </row>
    <row r="14" spans="1:36" x14ac:dyDescent="0.25">
      <c r="A14" s="35"/>
      <c r="B14" s="35"/>
      <c r="C14" s="35"/>
      <c r="D14" s="35"/>
      <c r="E14" s="35"/>
      <c r="F14" s="35"/>
      <c r="G14" s="35"/>
      <c r="H14" s="35"/>
      <c r="I14" s="35"/>
      <c r="J14" s="35"/>
      <c r="K14" s="37"/>
      <c r="L14" s="35"/>
      <c r="M14" s="35"/>
      <c r="N14" s="35"/>
      <c r="O14" s="35"/>
      <c r="P14" s="35"/>
      <c r="Q14" s="19"/>
    </row>
    <row r="15" spans="1:36" x14ac:dyDescent="0.25">
      <c r="A15" s="35"/>
      <c r="B15" s="35"/>
      <c r="C15" s="35"/>
      <c r="D15" s="35"/>
      <c r="E15" s="35"/>
      <c r="F15" s="35"/>
      <c r="G15" s="35"/>
      <c r="H15" s="35"/>
      <c r="I15" s="35"/>
      <c r="J15" s="35"/>
      <c r="K15" s="37"/>
      <c r="L15" s="35"/>
      <c r="M15" s="35"/>
      <c r="N15" s="35"/>
      <c r="O15" s="35"/>
      <c r="P15" s="35"/>
      <c r="Q15" s="19"/>
    </row>
    <row r="16" spans="1:36" x14ac:dyDescent="0.25">
      <c r="A16" s="35"/>
      <c r="B16" s="35"/>
      <c r="C16" s="35"/>
      <c r="D16" s="35"/>
      <c r="E16" s="35"/>
      <c r="F16" s="35"/>
      <c r="G16" s="35"/>
      <c r="H16" s="35"/>
      <c r="I16" s="35"/>
      <c r="J16" s="35"/>
      <c r="K16" s="37"/>
      <c r="L16" s="35"/>
      <c r="M16" s="35"/>
      <c r="N16" s="35"/>
      <c r="O16" s="35"/>
      <c r="P16" s="35"/>
      <c r="Q16" s="19"/>
    </row>
    <row r="17" spans="1:17" x14ac:dyDescent="0.25">
      <c r="A17" s="35"/>
      <c r="B17" s="35"/>
      <c r="C17" s="35"/>
      <c r="D17" s="35"/>
      <c r="E17" s="35"/>
      <c r="F17" s="35"/>
      <c r="G17" s="35"/>
      <c r="H17" s="35"/>
      <c r="I17" s="35"/>
      <c r="J17" s="35"/>
      <c r="K17" s="37"/>
      <c r="L17" s="35"/>
      <c r="M17" s="35"/>
      <c r="N17" s="35"/>
      <c r="O17" s="35"/>
      <c r="P17" s="35"/>
      <c r="Q17" s="19"/>
    </row>
    <row r="18" spans="1:17" x14ac:dyDescent="0.25">
      <c r="A18" s="35"/>
      <c r="B18" s="35"/>
      <c r="C18" s="35"/>
      <c r="D18" s="35"/>
      <c r="E18" s="35"/>
      <c r="F18" s="35"/>
      <c r="G18" s="35"/>
      <c r="H18" s="35"/>
      <c r="I18" s="35"/>
      <c r="J18" s="35"/>
      <c r="K18" s="37"/>
      <c r="L18" s="35"/>
      <c r="M18" s="35"/>
      <c r="N18" s="35"/>
      <c r="O18" s="35"/>
      <c r="P18" s="35"/>
      <c r="Q18" s="19"/>
    </row>
    <row r="19" spans="1:17" x14ac:dyDescent="0.25">
      <c r="A19" s="35"/>
      <c r="B19" s="35"/>
      <c r="C19" s="35"/>
      <c r="D19" s="35"/>
      <c r="E19" s="35"/>
      <c r="F19" s="35"/>
      <c r="G19" s="35"/>
      <c r="H19" s="35"/>
      <c r="I19" s="35"/>
      <c r="J19" s="35"/>
      <c r="K19" s="37"/>
      <c r="L19" s="35"/>
      <c r="M19" s="35"/>
      <c r="N19" s="35"/>
      <c r="O19" s="35"/>
      <c r="P19" s="35"/>
      <c r="Q19" s="19"/>
    </row>
    <row r="20" spans="1:17" x14ac:dyDescent="0.25">
      <c r="A20" s="35"/>
      <c r="B20" s="35"/>
      <c r="C20" s="35"/>
      <c r="D20" s="35"/>
      <c r="E20" s="35"/>
      <c r="F20" s="35"/>
      <c r="G20" s="35"/>
      <c r="H20" s="35"/>
      <c r="I20" s="35"/>
      <c r="J20" s="35"/>
      <c r="K20" s="37"/>
      <c r="L20" s="35"/>
      <c r="M20" s="35"/>
      <c r="N20" s="35"/>
      <c r="O20" s="35"/>
      <c r="P20" s="35"/>
      <c r="Q20" s="19"/>
    </row>
    <row r="21" spans="1:17" x14ac:dyDescent="0.25">
      <c r="A21" s="35"/>
      <c r="B21" s="35"/>
      <c r="C21" s="35"/>
      <c r="D21" s="35"/>
      <c r="E21" s="35"/>
      <c r="F21" s="35"/>
      <c r="G21" s="35"/>
      <c r="H21" s="35"/>
      <c r="I21" s="35"/>
      <c r="J21" s="35"/>
      <c r="K21" s="37"/>
      <c r="L21" s="35"/>
      <c r="M21" s="35"/>
      <c r="N21" s="35"/>
      <c r="O21" s="35"/>
      <c r="P21" s="35"/>
      <c r="Q21" s="19"/>
    </row>
    <row r="22" spans="1:17" x14ac:dyDescent="0.25">
      <c r="A22" s="35"/>
      <c r="B22" s="35"/>
      <c r="C22" s="35"/>
      <c r="D22" s="35"/>
      <c r="E22" s="35"/>
      <c r="F22" s="35"/>
      <c r="G22" s="35"/>
      <c r="H22" s="35"/>
      <c r="I22" s="35"/>
      <c r="J22" s="35"/>
      <c r="K22" s="37"/>
      <c r="L22" s="35"/>
      <c r="M22" s="35"/>
      <c r="N22" s="35"/>
      <c r="O22" s="35"/>
      <c r="P22" s="35"/>
      <c r="Q22" s="19"/>
    </row>
    <row r="23" spans="1:17" x14ac:dyDescent="0.25">
      <c r="A23" s="35"/>
      <c r="B23" s="35"/>
      <c r="C23" s="35"/>
      <c r="D23" s="35"/>
      <c r="E23" s="35"/>
      <c r="F23" s="35"/>
      <c r="G23" s="35"/>
      <c r="H23" s="35"/>
      <c r="I23" s="35"/>
      <c r="J23" s="35"/>
      <c r="K23" s="37"/>
      <c r="L23" s="35"/>
      <c r="M23" s="35"/>
      <c r="N23" s="35"/>
      <c r="O23" s="35"/>
      <c r="P23" s="35"/>
      <c r="Q23" s="19"/>
    </row>
    <row r="24" spans="1:17" x14ac:dyDescent="0.25">
      <c r="A24" s="35"/>
      <c r="B24" s="35"/>
      <c r="C24" s="35"/>
      <c r="D24" s="35"/>
      <c r="E24" s="35"/>
      <c r="F24" s="35"/>
      <c r="G24" s="35"/>
      <c r="H24" s="35"/>
      <c r="I24" s="35"/>
      <c r="J24" s="35"/>
      <c r="K24" s="37"/>
      <c r="L24" s="35"/>
      <c r="M24" s="35"/>
      <c r="N24" s="35"/>
      <c r="O24" s="35"/>
      <c r="P24" s="35"/>
      <c r="Q24" s="19"/>
    </row>
    <row r="25" spans="1:17" x14ac:dyDescent="0.25">
      <c r="A25" s="35"/>
      <c r="B25" s="35"/>
      <c r="C25" s="35"/>
      <c r="D25" s="35"/>
      <c r="E25" s="35"/>
      <c r="F25" s="35"/>
      <c r="G25" s="35"/>
      <c r="H25" s="35"/>
      <c r="I25" s="35"/>
      <c r="J25" s="35"/>
      <c r="K25" s="37"/>
      <c r="L25" s="35"/>
      <c r="M25" s="35"/>
      <c r="N25" s="35"/>
      <c r="O25" s="35"/>
      <c r="P25" s="35"/>
      <c r="Q25" s="19"/>
    </row>
    <row r="26" spans="1:17" x14ac:dyDescent="0.25">
      <c r="A26" s="35"/>
      <c r="B26" s="35"/>
      <c r="C26" s="35"/>
      <c r="D26" s="35"/>
      <c r="E26" s="35"/>
      <c r="F26" s="35"/>
      <c r="G26" s="35"/>
      <c r="H26" s="35"/>
      <c r="I26" s="35"/>
      <c r="J26" s="35"/>
      <c r="K26" s="37"/>
      <c r="L26" s="35"/>
      <c r="M26" s="35"/>
      <c r="N26" s="35"/>
      <c r="O26" s="35"/>
      <c r="P26" s="35"/>
      <c r="Q26" s="19"/>
    </row>
    <row r="27" spans="1:17" x14ac:dyDescent="0.25">
      <c r="A27" s="35"/>
      <c r="B27" s="35"/>
      <c r="C27" s="35"/>
      <c r="D27" s="35"/>
      <c r="E27" s="35"/>
      <c r="F27" s="35"/>
      <c r="G27" s="35"/>
      <c r="H27" s="35"/>
      <c r="I27" s="35"/>
      <c r="J27" s="35"/>
      <c r="K27" s="37"/>
      <c r="L27" s="35"/>
      <c r="M27" s="35"/>
      <c r="N27" s="35"/>
      <c r="O27" s="35"/>
      <c r="P27" s="35"/>
      <c r="Q27" s="19"/>
    </row>
    <row r="28" spans="1:17" x14ac:dyDescent="0.25">
      <c r="A28" s="35"/>
      <c r="B28" s="35"/>
      <c r="C28" s="35"/>
      <c r="D28" s="35"/>
      <c r="E28" s="35"/>
      <c r="F28" s="35"/>
      <c r="G28" s="35"/>
      <c r="H28" s="35"/>
      <c r="I28" s="35"/>
      <c r="J28" s="35"/>
      <c r="K28" s="37"/>
      <c r="L28" s="35"/>
      <c r="M28" s="35"/>
      <c r="N28" s="35"/>
      <c r="O28" s="35"/>
      <c r="P28" s="35"/>
      <c r="Q28" s="19"/>
    </row>
    <row r="29" spans="1:17" x14ac:dyDescent="0.25">
      <c r="A29" s="35"/>
      <c r="B29" s="35"/>
      <c r="C29" s="35"/>
      <c r="D29" s="35"/>
      <c r="E29" s="35"/>
      <c r="F29" s="35"/>
      <c r="G29" s="35"/>
      <c r="H29" s="35"/>
      <c r="I29" s="35"/>
      <c r="J29" s="35"/>
      <c r="K29" s="37"/>
      <c r="L29" s="35"/>
      <c r="M29" s="35"/>
      <c r="N29" s="35"/>
      <c r="O29" s="35"/>
      <c r="P29" s="35"/>
      <c r="Q29" s="19"/>
    </row>
    <row r="30" spans="1:17" x14ac:dyDescent="0.25">
      <c r="A30" s="35"/>
      <c r="B30" s="35"/>
      <c r="C30" s="35"/>
      <c r="D30" s="35"/>
      <c r="E30" s="35"/>
      <c r="F30" s="35"/>
      <c r="G30" s="35"/>
      <c r="H30" s="35"/>
      <c r="I30" s="35"/>
      <c r="J30" s="35"/>
      <c r="K30" s="37"/>
      <c r="L30" s="35"/>
      <c r="M30" s="35"/>
      <c r="N30" s="35"/>
      <c r="O30" s="35"/>
      <c r="P30" s="35"/>
      <c r="Q30" s="19"/>
    </row>
    <row r="31" spans="1:17" x14ac:dyDescent="0.25">
      <c r="A31" s="35"/>
      <c r="B31" s="35"/>
      <c r="C31" s="35"/>
      <c r="D31" s="35"/>
      <c r="E31" s="35"/>
      <c r="F31" s="35"/>
      <c r="G31" s="35"/>
      <c r="H31" s="35"/>
      <c r="I31" s="35"/>
      <c r="J31" s="35"/>
      <c r="K31" s="37"/>
      <c r="L31" s="35"/>
      <c r="M31" s="35"/>
      <c r="N31" s="35"/>
      <c r="O31" s="35"/>
      <c r="P31" s="35"/>
      <c r="Q31" s="19"/>
    </row>
    <row r="32" spans="1:17" x14ac:dyDescent="0.25">
      <c r="A32" s="35"/>
      <c r="B32" s="35"/>
      <c r="C32" s="35"/>
      <c r="D32" s="35"/>
      <c r="E32" s="35"/>
      <c r="F32" s="35"/>
      <c r="G32" s="35"/>
      <c r="H32" s="35"/>
      <c r="I32" s="35"/>
      <c r="J32" s="35"/>
      <c r="K32" s="37"/>
      <c r="L32" s="35"/>
      <c r="M32" s="35"/>
      <c r="N32" s="35"/>
      <c r="O32" s="35"/>
      <c r="P32" s="35"/>
      <c r="Q32" s="19"/>
    </row>
    <row r="33" spans="1:17" x14ac:dyDescent="0.25">
      <c r="A33" s="35"/>
      <c r="B33" s="35"/>
      <c r="C33" s="35"/>
      <c r="D33" s="35"/>
      <c r="E33" s="35"/>
      <c r="F33" s="35"/>
      <c r="G33" s="35"/>
      <c r="H33" s="35"/>
      <c r="I33" s="35"/>
      <c r="J33" s="35"/>
      <c r="K33" s="37"/>
      <c r="L33" s="35"/>
      <c r="M33" s="35"/>
      <c r="N33" s="35"/>
      <c r="O33" s="35"/>
      <c r="P33" s="35"/>
      <c r="Q33" s="19"/>
    </row>
    <row r="34" spans="1:17" x14ac:dyDescent="0.25">
      <c r="A34" s="35"/>
      <c r="B34" s="35"/>
      <c r="C34" s="35"/>
      <c r="D34" s="35"/>
      <c r="E34" s="35"/>
      <c r="F34" s="35"/>
      <c r="G34" s="35"/>
      <c r="H34" s="35"/>
      <c r="I34" s="35"/>
      <c r="J34" s="35"/>
      <c r="K34" s="37"/>
      <c r="L34" s="35"/>
      <c r="M34" s="35"/>
      <c r="N34" s="35"/>
      <c r="O34" s="35"/>
      <c r="P34" s="35"/>
      <c r="Q34" s="19"/>
    </row>
    <row r="35" spans="1:17" x14ac:dyDescent="0.25">
      <c r="A35" s="35"/>
      <c r="B35" s="35"/>
      <c r="C35" s="35"/>
      <c r="D35" s="35"/>
      <c r="E35" s="35"/>
      <c r="F35" s="35"/>
      <c r="G35" s="35"/>
      <c r="H35" s="35"/>
      <c r="I35" s="35"/>
      <c r="J35" s="35"/>
      <c r="K35" s="37"/>
      <c r="L35" s="35"/>
      <c r="M35" s="35"/>
      <c r="N35" s="35"/>
      <c r="O35" s="35"/>
      <c r="P35" s="35"/>
      <c r="Q35" s="19"/>
    </row>
    <row r="36" spans="1:17" x14ac:dyDescent="0.25">
      <c r="A36" s="35"/>
      <c r="B36" s="35"/>
      <c r="C36" s="35"/>
      <c r="D36" s="35"/>
      <c r="E36" s="35"/>
      <c r="F36" s="35"/>
      <c r="G36" s="35"/>
      <c r="H36" s="35"/>
      <c r="I36" s="35"/>
      <c r="J36" s="35"/>
      <c r="K36" s="37"/>
      <c r="L36" s="35"/>
      <c r="M36" s="35"/>
      <c r="N36" s="35"/>
      <c r="O36" s="35"/>
      <c r="P36" s="35"/>
      <c r="Q36" s="19"/>
    </row>
    <row r="37" spans="1:17" x14ac:dyDescent="0.25">
      <c r="A37" s="35"/>
      <c r="B37" s="35"/>
      <c r="C37" s="35"/>
      <c r="D37" s="35"/>
      <c r="E37" s="35"/>
      <c r="F37" s="35"/>
      <c r="G37" s="35"/>
      <c r="H37" s="35"/>
      <c r="I37" s="35"/>
      <c r="J37" s="35"/>
      <c r="K37" s="37"/>
      <c r="L37" s="35"/>
      <c r="M37" s="35"/>
      <c r="N37" s="35"/>
      <c r="O37" s="35"/>
      <c r="P37" s="35"/>
      <c r="Q37" s="19"/>
    </row>
    <row r="38" spans="1:17" x14ac:dyDescent="0.25">
      <c r="A38" s="35"/>
      <c r="B38" s="35"/>
      <c r="C38" s="35"/>
      <c r="D38" s="35"/>
      <c r="E38" s="35"/>
      <c r="F38" s="35"/>
      <c r="G38" s="35"/>
      <c r="H38" s="35"/>
      <c r="I38" s="35"/>
      <c r="J38" s="35"/>
      <c r="K38" s="37"/>
      <c r="L38" s="35"/>
      <c r="M38" s="35"/>
      <c r="N38" s="35"/>
      <c r="O38" s="35"/>
      <c r="P38" s="35"/>
      <c r="Q38" s="19"/>
    </row>
    <row r="39" spans="1:17" x14ac:dyDescent="0.25">
      <c r="A39" s="35"/>
      <c r="B39" s="35"/>
      <c r="C39" s="35"/>
      <c r="D39" s="35"/>
      <c r="E39" s="35"/>
      <c r="F39" s="35"/>
      <c r="G39" s="35"/>
      <c r="H39" s="35"/>
      <c r="I39" s="35"/>
      <c r="J39" s="35"/>
      <c r="K39" s="37"/>
      <c r="L39" s="35"/>
      <c r="M39" s="35"/>
      <c r="N39" s="35"/>
      <c r="O39" s="35"/>
      <c r="P39" s="35"/>
      <c r="Q39" s="19"/>
    </row>
    <row r="40" spans="1:17" x14ac:dyDescent="0.25">
      <c r="A40" s="35"/>
      <c r="B40" s="35"/>
      <c r="C40" s="35"/>
      <c r="D40" s="35"/>
      <c r="E40" s="35"/>
      <c r="F40" s="35"/>
      <c r="G40" s="35"/>
      <c r="H40" s="35"/>
      <c r="I40" s="35"/>
      <c r="J40" s="35"/>
      <c r="K40" s="37"/>
      <c r="L40" s="35"/>
      <c r="M40" s="35"/>
      <c r="N40" s="35"/>
      <c r="O40" s="35"/>
      <c r="P40" s="35"/>
      <c r="Q40" s="19"/>
    </row>
    <row r="41" spans="1:17" x14ac:dyDescent="0.25">
      <c r="A41" s="35"/>
      <c r="B41" s="35"/>
      <c r="C41" s="35"/>
      <c r="D41" s="35"/>
      <c r="E41" s="35"/>
      <c r="F41" s="35"/>
      <c r="G41" s="35"/>
      <c r="H41" s="35"/>
      <c r="I41" s="35"/>
      <c r="J41" s="35"/>
      <c r="K41" s="37"/>
      <c r="L41" s="35"/>
      <c r="M41" s="35"/>
      <c r="N41" s="35"/>
      <c r="O41" s="35"/>
      <c r="P41" s="35"/>
      <c r="Q41" s="19"/>
    </row>
    <row r="42" spans="1:17" x14ac:dyDescent="0.25">
      <c r="A42" s="35"/>
      <c r="B42" s="35"/>
      <c r="C42" s="35"/>
      <c r="D42" s="35"/>
      <c r="E42" s="35"/>
      <c r="F42" s="35"/>
      <c r="G42" s="35"/>
      <c r="H42" s="35"/>
      <c r="I42" s="35"/>
      <c r="J42" s="35"/>
      <c r="K42" s="37"/>
      <c r="L42" s="35"/>
      <c r="M42" s="35"/>
      <c r="N42" s="35"/>
      <c r="O42" s="35"/>
      <c r="P42" s="35"/>
      <c r="Q42" s="19"/>
    </row>
    <row r="43" spans="1:17" x14ac:dyDescent="0.25">
      <c r="A43" s="35"/>
      <c r="B43" s="35"/>
      <c r="C43" s="35"/>
      <c r="D43" s="35"/>
      <c r="E43" s="35"/>
      <c r="F43" s="35"/>
      <c r="G43" s="35"/>
      <c r="H43" s="35"/>
      <c r="I43" s="35"/>
      <c r="J43" s="35"/>
      <c r="K43" s="37"/>
      <c r="L43" s="35"/>
      <c r="M43" s="35"/>
      <c r="N43" s="35"/>
      <c r="O43" s="35"/>
      <c r="P43" s="35"/>
      <c r="Q43" s="19"/>
    </row>
    <row r="44" spans="1:17" x14ac:dyDescent="0.25">
      <c r="A44" s="35"/>
      <c r="B44" s="35"/>
      <c r="C44" s="35"/>
      <c r="D44" s="35"/>
      <c r="E44" s="35"/>
      <c r="F44" s="35"/>
      <c r="G44" s="35"/>
      <c r="H44" s="35"/>
      <c r="I44" s="35"/>
      <c r="J44" s="35"/>
      <c r="K44" s="37"/>
      <c r="L44" s="35"/>
      <c r="M44" s="35"/>
      <c r="N44" s="35"/>
      <c r="O44" s="35"/>
      <c r="P44" s="35"/>
      <c r="Q44" s="19"/>
    </row>
    <row r="45" spans="1:17" x14ac:dyDescent="0.25">
      <c r="A45" s="35"/>
      <c r="B45" s="35"/>
      <c r="C45" s="35"/>
      <c r="D45" s="35"/>
      <c r="E45" s="35"/>
      <c r="F45" s="35"/>
      <c r="G45" s="35"/>
      <c r="H45" s="35"/>
      <c r="I45" s="35"/>
      <c r="J45" s="35"/>
      <c r="K45" s="37"/>
      <c r="L45" s="35"/>
      <c r="M45" s="35"/>
      <c r="N45" s="35"/>
      <c r="O45" s="35"/>
      <c r="P45" s="35"/>
      <c r="Q45" s="19"/>
    </row>
    <row r="46" spans="1:17" x14ac:dyDescent="0.25">
      <c r="A46" s="35"/>
      <c r="B46" s="35"/>
      <c r="C46" s="35"/>
      <c r="D46" s="35"/>
      <c r="E46" s="35"/>
      <c r="F46" s="35"/>
      <c r="G46" s="35"/>
      <c r="H46" s="35"/>
      <c r="I46" s="35"/>
      <c r="J46" s="35"/>
      <c r="K46" s="37"/>
      <c r="L46" s="35"/>
      <c r="M46" s="35"/>
      <c r="N46" s="35"/>
      <c r="O46" s="35"/>
      <c r="P46" s="35"/>
      <c r="Q46" s="19"/>
    </row>
    <row r="47" spans="1:17" x14ac:dyDescent="0.25">
      <c r="A47" s="35"/>
      <c r="B47" s="35"/>
      <c r="C47" s="35"/>
      <c r="D47" s="35"/>
      <c r="E47" s="35"/>
      <c r="F47" s="35"/>
      <c r="G47" s="35"/>
      <c r="H47" s="35"/>
      <c r="I47" s="35"/>
      <c r="J47" s="35"/>
      <c r="K47" s="37"/>
      <c r="L47" s="35"/>
      <c r="M47" s="35"/>
      <c r="N47" s="35"/>
      <c r="O47" s="35"/>
      <c r="P47" s="35"/>
      <c r="Q47" s="19"/>
    </row>
    <row r="48" spans="1:17" x14ac:dyDescent="0.25">
      <c r="A48" s="35"/>
      <c r="B48" s="35"/>
      <c r="C48" s="35"/>
      <c r="D48" s="35"/>
      <c r="E48" s="35"/>
      <c r="F48" s="35"/>
      <c r="G48" s="35"/>
      <c r="H48" s="35"/>
      <c r="I48" s="35"/>
      <c r="J48" s="35"/>
      <c r="K48" s="37"/>
      <c r="L48" s="35"/>
      <c r="M48" s="35"/>
      <c r="N48" s="35"/>
      <c r="O48" s="35"/>
      <c r="P48" s="35"/>
      <c r="Q48" s="19"/>
    </row>
    <row r="49" spans="1:17" x14ac:dyDescent="0.25">
      <c r="A49" s="35"/>
      <c r="B49" s="35"/>
      <c r="C49" s="35"/>
      <c r="D49" s="35"/>
      <c r="E49" s="35"/>
      <c r="F49" s="35"/>
      <c r="G49" s="35"/>
      <c r="H49" s="35"/>
      <c r="I49" s="35"/>
      <c r="J49" s="35"/>
      <c r="K49" s="37"/>
      <c r="L49" s="35"/>
      <c r="M49" s="35"/>
      <c r="N49" s="35"/>
      <c r="O49" s="35"/>
      <c r="P49" s="35"/>
      <c r="Q49" s="19"/>
    </row>
    <row r="50" spans="1:17" x14ac:dyDescent="0.25">
      <c r="A50" s="35"/>
      <c r="B50" s="35"/>
      <c r="C50" s="35"/>
      <c r="D50" s="35"/>
      <c r="E50" s="35"/>
      <c r="F50" s="35"/>
      <c r="G50" s="35"/>
      <c r="H50" s="35"/>
      <c r="I50" s="35"/>
      <c r="J50" s="35"/>
      <c r="K50" s="37"/>
      <c r="L50" s="35"/>
      <c r="M50" s="35"/>
      <c r="N50" s="35"/>
      <c r="O50" s="35"/>
      <c r="P50" s="35"/>
      <c r="Q50" s="19"/>
    </row>
    <row r="51" spans="1:17" x14ac:dyDescent="0.25">
      <c r="A51" s="35"/>
      <c r="B51" s="35"/>
      <c r="C51" s="35"/>
      <c r="D51" s="35"/>
      <c r="E51" s="35"/>
      <c r="F51" s="35"/>
      <c r="G51" s="35"/>
      <c r="H51" s="35"/>
      <c r="I51" s="35"/>
      <c r="J51" s="35"/>
      <c r="K51" s="37"/>
      <c r="L51" s="35"/>
      <c r="M51" s="35"/>
      <c r="N51" s="35"/>
      <c r="O51" s="35"/>
      <c r="P51" s="35"/>
      <c r="Q51" s="19"/>
    </row>
    <row r="52" spans="1:17" x14ac:dyDescent="0.25">
      <c r="A52" s="35"/>
      <c r="B52" s="35"/>
      <c r="C52" s="35"/>
      <c r="D52" s="35"/>
      <c r="E52" s="35"/>
      <c r="F52" s="35"/>
      <c r="G52" s="35"/>
      <c r="H52" s="35"/>
      <c r="I52" s="35"/>
      <c r="J52" s="35"/>
      <c r="K52" s="37"/>
      <c r="L52" s="35"/>
      <c r="M52" s="35"/>
      <c r="N52" s="35"/>
      <c r="O52" s="35"/>
      <c r="P52" s="35"/>
      <c r="Q52" s="19"/>
    </row>
    <row r="53" spans="1:17" x14ac:dyDescent="0.25">
      <c r="A53" s="35"/>
      <c r="B53" s="35"/>
      <c r="C53" s="35"/>
      <c r="D53" s="35"/>
      <c r="E53" s="35"/>
      <c r="F53" s="35"/>
      <c r="G53" s="35"/>
      <c r="H53" s="35"/>
      <c r="I53" s="35"/>
      <c r="J53" s="35"/>
      <c r="K53" s="37"/>
      <c r="L53" s="35"/>
      <c r="M53" s="35"/>
      <c r="N53" s="35"/>
      <c r="O53" s="35"/>
      <c r="P53" s="35"/>
      <c r="Q53" s="19"/>
    </row>
    <row r="54" spans="1:17" x14ac:dyDescent="0.25">
      <c r="A54" s="35"/>
      <c r="B54" s="35"/>
      <c r="C54" s="35"/>
      <c r="D54" s="35"/>
      <c r="E54" s="35"/>
      <c r="F54" s="35"/>
      <c r="G54" s="35"/>
      <c r="H54" s="35"/>
      <c r="I54" s="35"/>
      <c r="J54" s="35"/>
      <c r="K54" s="37"/>
      <c r="L54" s="35"/>
      <c r="M54" s="35"/>
      <c r="N54" s="35"/>
      <c r="O54" s="35"/>
      <c r="P54" s="35"/>
      <c r="Q54" s="19"/>
    </row>
    <row r="55" spans="1:17" x14ac:dyDescent="0.25">
      <c r="A55" s="35"/>
      <c r="B55" s="35"/>
      <c r="C55" s="35"/>
      <c r="D55" s="35"/>
      <c r="E55" s="35"/>
      <c r="F55" s="35"/>
      <c r="G55" s="35"/>
      <c r="H55" s="35"/>
      <c r="I55" s="35"/>
      <c r="J55" s="35"/>
      <c r="K55" s="37"/>
      <c r="L55" s="35"/>
      <c r="M55" s="35"/>
      <c r="N55" s="35"/>
      <c r="O55" s="35"/>
      <c r="P55" s="35"/>
      <c r="Q55" s="19"/>
    </row>
    <row r="56" spans="1:17" x14ac:dyDescent="0.25">
      <c r="A56" s="35"/>
      <c r="B56" s="35"/>
      <c r="C56" s="35"/>
      <c r="D56" s="35"/>
      <c r="E56" s="35"/>
      <c r="F56" s="35"/>
      <c r="G56" s="35"/>
      <c r="H56" s="35"/>
      <c r="I56" s="35"/>
      <c r="J56" s="35"/>
      <c r="K56" s="37"/>
      <c r="L56" s="35"/>
      <c r="M56" s="35"/>
      <c r="N56" s="35"/>
      <c r="O56" s="35"/>
      <c r="P56" s="35"/>
      <c r="Q56" s="19"/>
    </row>
    <row r="57" spans="1:17" x14ac:dyDescent="0.25">
      <c r="A57" s="35"/>
      <c r="B57" s="35"/>
      <c r="C57" s="35"/>
      <c r="D57" s="35"/>
      <c r="E57" s="35"/>
      <c r="F57" s="35"/>
      <c r="G57" s="35"/>
      <c r="H57" s="35"/>
      <c r="I57" s="35"/>
      <c r="J57" s="35"/>
      <c r="K57" s="37"/>
      <c r="L57" s="35"/>
      <c r="M57" s="35"/>
      <c r="N57" s="35"/>
      <c r="O57" s="35"/>
      <c r="P57" s="35"/>
      <c r="Q57" s="19"/>
    </row>
    <row r="58" spans="1:17" x14ac:dyDescent="0.25">
      <c r="A58" s="35"/>
      <c r="B58" s="35"/>
      <c r="C58" s="35"/>
      <c r="D58" s="35"/>
      <c r="E58" s="35"/>
      <c r="F58" s="35"/>
      <c r="G58" s="35"/>
      <c r="H58" s="35"/>
      <c r="I58" s="35"/>
      <c r="J58" s="35"/>
      <c r="K58" s="37"/>
      <c r="L58" s="35"/>
      <c r="M58" s="35"/>
      <c r="N58" s="35"/>
      <c r="O58" s="35"/>
      <c r="P58" s="35"/>
      <c r="Q58" s="19"/>
    </row>
    <row r="59" spans="1:17" x14ac:dyDescent="0.25">
      <c r="A59" s="35"/>
      <c r="B59" s="35"/>
      <c r="C59" s="35"/>
      <c r="D59" s="35"/>
      <c r="E59" s="35"/>
      <c r="F59" s="35"/>
      <c r="G59" s="35"/>
      <c r="H59" s="35"/>
      <c r="I59" s="35"/>
      <c r="J59" s="35"/>
      <c r="K59" s="37"/>
      <c r="L59" s="35"/>
      <c r="M59" s="35"/>
      <c r="N59" s="35"/>
      <c r="O59" s="35"/>
      <c r="P59" s="35"/>
      <c r="Q59" s="19"/>
    </row>
    <row r="60" spans="1:17" x14ac:dyDescent="0.25">
      <c r="A60" s="35"/>
      <c r="B60" s="35"/>
      <c r="C60" s="35"/>
      <c r="D60" s="35"/>
      <c r="E60" s="35"/>
      <c r="F60" s="35"/>
      <c r="G60" s="35"/>
      <c r="H60" s="35"/>
      <c r="I60" s="35"/>
      <c r="J60" s="35"/>
      <c r="K60" s="37"/>
      <c r="L60" s="35"/>
      <c r="M60" s="35"/>
      <c r="N60" s="35"/>
      <c r="O60" s="35"/>
      <c r="P60" s="35"/>
      <c r="Q60" s="19"/>
    </row>
    <row r="61" spans="1:17" x14ac:dyDescent="0.25">
      <c r="A61" s="35"/>
      <c r="B61" s="35"/>
      <c r="C61" s="35"/>
      <c r="D61" s="35"/>
      <c r="E61" s="35"/>
      <c r="F61" s="35"/>
      <c r="G61" s="35"/>
      <c r="H61" s="35"/>
      <c r="I61" s="35"/>
      <c r="J61" s="35"/>
      <c r="K61" s="37"/>
      <c r="L61" s="35"/>
      <c r="M61" s="35"/>
      <c r="N61" s="35"/>
      <c r="O61" s="35"/>
      <c r="P61" s="35"/>
      <c r="Q61" s="19"/>
    </row>
    <row r="62" spans="1:17" x14ac:dyDescent="0.25">
      <c r="A62" s="35"/>
      <c r="B62" s="35"/>
      <c r="C62" s="35"/>
      <c r="D62" s="35"/>
      <c r="E62" s="35"/>
      <c r="F62" s="35"/>
      <c r="G62" s="35"/>
      <c r="H62" s="35"/>
      <c r="I62" s="35"/>
      <c r="J62" s="35"/>
      <c r="K62" s="37"/>
      <c r="L62" s="35"/>
      <c r="M62" s="35"/>
      <c r="N62" s="35"/>
      <c r="O62" s="35"/>
      <c r="P62" s="35"/>
      <c r="Q62" s="19"/>
    </row>
    <row r="63" spans="1:17" x14ac:dyDescent="0.25">
      <c r="A63" s="35"/>
      <c r="B63" s="35"/>
      <c r="C63" s="35"/>
      <c r="D63" s="35"/>
      <c r="E63" s="35"/>
      <c r="F63" s="35"/>
      <c r="G63" s="35"/>
      <c r="H63" s="35"/>
      <c r="I63" s="35"/>
      <c r="J63" s="35"/>
      <c r="K63" s="37"/>
      <c r="L63" s="35"/>
      <c r="M63" s="35"/>
      <c r="N63" s="35"/>
      <c r="O63" s="35"/>
      <c r="P63" s="35"/>
      <c r="Q63" s="19"/>
    </row>
    <row r="64" spans="1:17" x14ac:dyDescent="0.25">
      <c r="A64" s="35"/>
      <c r="B64" s="35"/>
      <c r="C64" s="35"/>
      <c r="D64" s="35"/>
      <c r="E64" s="35"/>
      <c r="F64" s="35"/>
      <c r="G64" s="35"/>
      <c r="H64" s="35"/>
      <c r="I64" s="35"/>
      <c r="J64" s="35"/>
      <c r="K64" s="37"/>
      <c r="L64" s="35"/>
      <c r="M64" s="35"/>
      <c r="N64" s="35"/>
      <c r="O64" s="35"/>
      <c r="P64" s="35"/>
      <c r="Q64" s="19"/>
    </row>
    <row r="65" spans="1:17" x14ac:dyDescent="0.25">
      <c r="A65" s="35"/>
      <c r="B65" s="35"/>
      <c r="C65" s="35"/>
      <c r="D65" s="35"/>
      <c r="E65" s="35"/>
      <c r="F65" s="35"/>
      <c r="G65" s="35"/>
      <c r="H65" s="35"/>
      <c r="I65" s="35"/>
      <c r="J65" s="35"/>
      <c r="K65" s="37"/>
      <c r="L65" s="35"/>
      <c r="M65" s="35"/>
      <c r="N65" s="35"/>
      <c r="O65" s="35"/>
      <c r="P65" s="35"/>
      <c r="Q65" s="19"/>
    </row>
    <row r="66" spans="1:17" x14ac:dyDescent="0.25">
      <c r="A66" s="35"/>
      <c r="B66" s="35"/>
      <c r="C66" s="35"/>
      <c r="D66" s="35"/>
      <c r="E66" s="35"/>
      <c r="F66" s="35"/>
      <c r="G66" s="35"/>
      <c r="H66" s="35"/>
      <c r="I66" s="35"/>
      <c r="J66" s="35"/>
      <c r="K66" s="37"/>
      <c r="L66" s="35"/>
      <c r="M66" s="35"/>
      <c r="N66" s="35"/>
      <c r="O66" s="35"/>
      <c r="P66" s="35"/>
      <c r="Q66" s="19"/>
    </row>
    <row r="67" spans="1:17" x14ac:dyDescent="0.25">
      <c r="A67" s="35"/>
      <c r="B67" s="35"/>
      <c r="C67" s="35"/>
      <c r="D67" s="35"/>
      <c r="E67" s="35"/>
      <c r="F67" s="35"/>
      <c r="G67" s="35"/>
      <c r="H67" s="35"/>
      <c r="I67" s="35"/>
      <c r="J67" s="35"/>
      <c r="K67" s="37"/>
      <c r="L67" s="35"/>
      <c r="M67" s="35"/>
      <c r="N67" s="35"/>
      <c r="O67" s="35"/>
      <c r="P67" s="35"/>
      <c r="Q67" s="19"/>
    </row>
    <row r="68" spans="1:17" x14ac:dyDescent="0.25">
      <c r="A68" s="35"/>
      <c r="B68" s="35"/>
      <c r="C68" s="35"/>
      <c r="D68" s="35"/>
      <c r="E68" s="35"/>
      <c r="F68" s="35"/>
      <c r="G68" s="35"/>
      <c r="H68" s="35"/>
      <c r="I68" s="35"/>
      <c r="J68" s="35"/>
      <c r="K68" s="37"/>
      <c r="L68" s="35"/>
      <c r="M68" s="35"/>
      <c r="N68" s="35"/>
      <c r="O68" s="35"/>
      <c r="P68" s="35"/>
      <c r="Q68" s="19"/>
    </row>
    <row r="69" spans="1:17" x14ac:dyDescent="0.25">
      <c r="A69" s="35"/>
      <c r="B69" s="35"/>
      <c r="C69" s="35"/>
      <c r="D69" s="35"/>
      <c r="E69" s="35"/>
      <c r="F69" s="35"/>
      <c r="G69" s="35"/>
      <c r="H69" s="35"/>
      <c r="I69" s="35"/>
      <c r="J69" s="35"/>
      <c r="K69" s="37"/>
      <c r="L69" s="35"/>
      <c r="M69" s="35"/>
      <c r="N69" s="35"/>
      <c r="O69" s="35"/>
      <c r="P69" s="35"/>
      <c r="Q69" s="19"/>
    </row>
    <row r="70" spans="1:17" x14ac:dyDescent="0.25">
      <c r="A70" s="35"/>
      <c r="B70" s="35"/>
      <c r="C70" s="35"/>
      <c r="D70" s="35"/>
      <c r="E70" s="35"/>
      <c r="F70" s="35"/>
      <c r="G70" s="35"/>
      <c r="H70" s="35"/>
      <c r="I70" s="35"/>
      <c r="J70" s="35"/>
      <c r="K70" s="37"/>
      <c r="L70" s="35"/>
      <c r="M70" s="35"/>
      <c r="N70" s="35"/>
      <c r="O70" s="35"/>
      <c r="P70" s="35"/>
      <c r="Q70" s="19"/>
    </row>
    <row r="71" spans="1:17" x14ac:dyDescent="0.25">
      <c r="A71" s="35"/>
      <c r="B71" s="35"/>
      <c r="C71" s="35"/>
      <c r="D71" s="35"/>
      <c r="E71" s="35"/>
      <c r="F71" s="35"/>
      <c r="G71" s="35"/>
      <c r="H71" s="35"/>
      <c r="I71" s="35"/>
      <c r="J71" s="35"/>
      <c r="K71" s="37"/>
      <c r="L71" s="35"/>
      <c r="M71" s="35"/>
      <c r="N71" s="35"/>
      <c r="O71" s="35"/>
      <c r="P71" s="35"/>
      <c r="Q71" s="19"/>
    </row>
    <row r="72" spans="1:17" x14ac:dyDescent="0.25">
      <c r="A72" s="35"/>
      <c r="B72" s="35"/>
      <c r="C72" s="35"/>
      <c r="D72" s="35"/>
      <c r="E72" s="35"/>
      <c r="F72" s="35"/>
      <c r="G72" s="35"/>
      <c r="H72" s="35"/>
      <c r="I72" s="35"/>
      <c r="J72" s="35"/>
      <c r="K72" s="37"/>
      <c r="L72" s="35"/>
      <c r="M72" s="35"/>
      <c r="N72" s="35"/>
      <c r="O72" s="35"/>
      <c r="P72" s="35"/>
      <c r="Q72" s="19"/>
    </row>
    <row r="73" spans="1:17" x14ac:dyDescent="0.25">
      <c r="A73" s="35"/>
      <c r="B73" s="35"/>
      <c r="C73" s="35"/>
      <c r="D73" s="35"/>
      <c r="E73" s="35"/>
      <c r="F73" s="35"/>
      <c r="G73" s="35"/>
      <c r="H73" s="35"/>
      <c r="I73" s="35"/>
      <c r="J73" s="35"/>
      <c r="K73" s="37"/>
      <c r="L73" s="35"/>
      <c r="M73" s="35"/>
      <c r="N73" s="35"/>
      <c r="O73" s="35"/>
      <c r="P73" s="35"/>
      <c r="Q73" s="19"/>
    </row>
    <row r="74" spans="1:17" x14ac:dyDescent="0.25">
      <c r="A74" s="35"/>
      <c r="B74" s="35"/>
      <c r="C74" s="35"/>
      <c r="D74" s="35"/>
      <c r="E74" s="35"/>
      <c r="F74" s="35"/>
      <c r="G74" s="35"/>
      <c r="H74" s="35"/>
      <c r="I74" s="35"/>
      <c r="J74" s="35"/>
      <c r="K74" s="37"/>
      <c r="L74" s="35"/>
      <c r="M74" s="35"/>
      <c r="N74" s="35"/>
      <c r="O74" s="35"/>
      <c r="P74" s="35"/>
      <c r="Q74" s="19"/>
    </row>
    <row r="75" spans="1:17" x14ac:dyDescent="0.25">
      <c r="A75" s="35"/>
      <c r="B75" s="35"/>
      <c r="C75" s="35"/>
      <c r="D75" s="35"/>
      <c r="E75" s="35"/>
      <c r="F75" s="35"/>
      <c r="G75" s="35"/>
      <c r="H75" s="35"/>
      <c r="I75" s="35"/>
      <c r="J75" s="35"/>
      <c r="K75" s="37"/>
      <c r="L75" s="35"/>
      <c r="M75" s="35"/>
      <c r="N75" s="35"/>
      <c r="O75" s="35"/>
      <c r="P75" s="35"/>
      <c r="Q75" s="19"/>
    </row>
    <row r="76" spans="1:17" x14ac:dyDescent="0.25">
      <c r="A76" s="35"/>
      <c r="B76" s="35"/>
      <c r="C76" s="35"/>
      <c r="D76" s="35"/>
      <c r="E76" s="35"/>
      <c r="F76" s="35"/>
      <c r="G76" s="35"/>
      <c r="H76" s="35"/>
      <c r="I76" s="35"/>
      <c r="J76" s="35"/>
      <c r="K76" s="37"/>
      <c r="L76" s="35"/>
      <c r="M76" s="35"/>
      <c r="N76" s="35"/>
      <c r="O76" s="35"/>
      <c r="P76" s="35"/>
      <c r="Q76" s="19"/>
    </row>
    <row r="77" spans="1:17" x14ac:dyDescent="0.25">
      <c r="A77" s="35"/>
      <c r="B77" s="35"/>
      <c r="C77" s="35"/>
      <c r="D77" s="35"/>
      <c r="E77" s="35"/>
      <c r="F77" s="35"/>
      <c r="G77" s="35"/>
      <c r="H77" s="35"/>
      <c r="I77" s="35"/>
      <c r="J77" s="35"/>
      <c r="K77" s="37"/>
      <c r="L77" s="35"/>
      <c r="M77" s="35"/>
      <c r="N77" s="35"/>
      <c r="O77" s="35"/>
      <c r="P77" s="35"/>
      <c r="Q77" s="19"/>
    </row>
    <row r="78" spans="1:17" x14ac:dyDescent="0.25">
      <c r="A78" s="35"/>
      <c r="B78" s="35"/>
      <c r="C78" s="35"/>
      <c r="D78" s="35"/>
      <c r="E78" s="35"/>
      <c r="F78" s="35"/>
      <c r="G78" s="35"/>
      <c r="H78" s="35"/>
      <c r="I78" s="35"/>
      <c r="J78" s="35"/>
      <c r="K78" s="37"/>
      <c r="L78" s="35"/>
      <c r="M78" s="35"/>
      <c r="N78" s="35"/>
      <c r="O78" s="35"/>
      <c r="P78" s="35"/>
      <c r="Q78" s="19"/>
    </row>
    <row r="79" spans="1:17" x14ac:dyDescent="0.25">
      <c r="A79" s="35"/>
      <c r="B79" s="35"/>
      <c r="C79" s="35"/>
      <c r="D79" s="35"/>
      <c r="E79" s="35"/>
      <c r="F79" s="35"/>
      <c r="G79" s="35"/>
      <c r="H79" s="35"/>
      <c r="I79" s="35"/>
      <c r="J79" s="35"/>
      <c r="K79" s="37"/>
      <c r="L79" s="35"/>
      <c r="M79" s="35"/>
      <c r="N79" s="35"/>
      <c r="O79" s="35"/>
      <c r="P79" s="35"/>
      <c r="Q79" s="19"/>
    </row>
    <row r="80" spans="1:17" x14ac:dyDescent="0.25">
      <c r="A80" s="35"/>
      <c r="B80" s="35"/>
      <c r="C80" s="35"/>
      <c r="D80" s="35"/>
      <c r="E80" s="35"/>
      <c r="F80" s="35"/>
      <c r="G80" s="35"/>
      <c r="H80" s="35"/>
      <c r="I80" s="35"/>
      <c r="J80" s="35"/>
      <c r="K80" s="37"/>
      <c r="L80" s="35"/>
      <c r="M80" s="35"/>
      <c r="N80" s="35"/>
      <c r="O80" s="35"/>
      <c r="P80" s="35"/>
      <c r="Q80" s="19"/>
    </row>
    <row r="81" spans="1:17" x14ac:dyDescent="0.25">
      <c r="A81" s="35"/>
      <c r="B81" s="35"/>
      <c r="C81" s="35"/>
      <c r="D81" s="35"/>
      <c r="E81" s="35"/>
      <c r="F81" s="35"/>
      <c r="G81" s="35"/>
      <c r="H81" s="35"/>
      <c r="I81" s="35"/>
      <c r="J81" s="35"/>
      <c r="K81" s="37"/>
      <c r="L81" s="35"/>
      <c r="M81" s="35"/>
      <c r="N81" s="35"/>
      <c r="O81" s="35"/>
      <c r="P81" s="35"/>
      <c r="Q81" s="19"/>
    </row>
    <row r="82" spans="1:17" x14ac:dyDescent="0.25">
      <c r="A82" s="35"/>
      <c r="B82" s="35"/>
      <c r="C82" s="35"/>
      <c r="D82" s="35"/>
      <c r="E82" s="35"/>
      <c r="F82" s="35"/>
      <c r="G82" s="35"/>
      <c r="H82" s="35"/>
      <c r="I82" s="35"/>
      <c r="J82" s="35"/>
      <c r="K82" s="37"/>
      <c r="L82" s="35"/>
      <c r="M82" s="35"/>
      <c r="N82" s="35"/>
      <c r="O82" s="35"/>
      <c r="P82" s="35"/>
      <c r="Q82" s="19"/>
    </row>
    <row r="83" spans="1:17" x14ac:dyDescent="0.25">
      <c r="A83" s="35"/>
      <c r="B83" s="35"/>
      <c r="C83" s="35"/>
      <c r="D83" s="35"/>
      <c r="E83" s="35"/>
      <c r="F83" s="35"/>
      <c r="G83" s="35"/>
      <c r="H83" s="35"/>
      <c r="I83" s="35"/>
      <c r="J83" s="35"/>
      <c r="K83" s="37"/>
      <c r="L83" s="35"/>
      <c r="M83" s="35"/>
      <c r="N83" s="35"/>
      <c r="O83" s="35"/>
      <c r="P83" s="35"/>
      <c r="Q83" s="19"/>
    </row>
    <row r="84" spans="1:17" x14ac:dyDescent="0.25">
      <c r="A84" s="35"/>
      <c r="B84" s="35"/>
      <c r="C84" s="35"/>
      <c r="D84" s="35"/>
      <c r="E84" s="35"/>
      <c r="F84" s="35"/>
      <c r="G84" s="35"/>
      <c r="H84" s="35"/>
      <c r="I84" s="35"/>
      <c r="J84" s="35"/>
      <c r="K84" s="37"/>
      <c r="L84" s="35"/>
      <c r="M84" s="35"/>
      <c r="N84" s="35"/>
      <c r="O84" s="35"/>
      <c r="P84" s="35"/>
      <c r="Q84" s="19"/>
    </row>
    <row r="85" spans="1:17" x14ac:dyDescent="0.25">
      <c r="A85" s="35"/>
      <c r="B85" s="35"/>
      <c r="C85" s="35"/>
      <c r="D85" s="35"/>
      <c r="E85" s="35"/>
      <c r="F85" s="35"/>
      <c r="G85" s="35"/>
      <c r="H85" s="35"/>
      <c r="I85" s="35"/>
      <c r="J85" s="35"/>
      <c r="K85" s="37"/>
      <c r="L85" s="35"/>
      <c r="M85" s="35"/>
      <c r="N85" s="35"/>
      <c r="O85" s="35"/>
      <c r="P85" s="35"/>
      <c r="Q85" s="19"/>
    </row>
    <row r="86" spans="1:17" x14ac:dyDescent="0.25">
      <c r="A86" s="35"/>
      <c r="B86" s="35"/>
      <c r="C86" s="35"/>
      <c r="D86" s="35"/>
      <c r="E86" s="35"/>
      <c r="F86" s="35"/>
      <c r="G86" s="35"/>
      <c r="H86" s="35"/>
      <c r="I86" s="35"/>
      <c r="J86" s="35"/>
      <c r="K86" s="37"/>
      <c r="L86" s="35"/>
      <c r="M86" s="35"/>
      <c r="N86" s="35"/>
      <c r="O86" s="35"/>
      <c r="P86" s="35"/>
      <c r="Q86" s="19"/>
    </row>
    <row r="87" spans="1:17" x14ac:dyDescent="0.25">
      <c r="A87" s="35"/>
      <c r="B87" s="35"/>
      <c r="C87" s="35"/>
      <c r="D87" s="35"/>
      <c r="E87" s="35"/>
      <c r="F87" s="35"/>
      <c r="G87" s="35"/>
      <c r="H87" s="35"/>
      <c r="I87" s="35"/>
      <c r="J87" s="35"/>
      <c r="K87" s="37"/>
      <c r="L87" s="35"/>
      <c r="M87" s="35"/>
      <c r="N87" s="35"/>
      <c r="O87" s="35"/>
      <c r="P87" s="35"/>
      <c r="Q87" s="19"/>
    </row>
    <row r="88" spans="1:17" x14ac:dyDescent="0.25">
      <c r="A88" s="35"/>
      <c r="B88" s="35"/>
      <c r="C88" s="35"/>
      <c r="D88" s="35"/>
      <c r="E88" s="35"/>
      <c r="F88" s="35"/>
      <c r="G88" s="35"/>
      <c r="H88" s="35"/>
      <c r="I88" s="35"/>
      <c r="J88" s="35"/>
      <c r="K88" s="37"/>
      <c r="L88" s="35"/>
      <c r="M88" s="35"/>
      <c r="N88" s="35"/>
      <c r="O88" s="35"/>
      <c r="P88" s="35"/>
      <c r="Q88" s="19"/>
    </row>
    <row r="89" spans="1:17" x14ac:dyDescent="0.25">
      <c r="A89" s="35"/>
      <c r="B89" s="35"/>
      <c r="C89" s="35"/>
      <c r="D89" s="35"/>
      <c r="E89" s="35"/>
      <c r="F89" s="35"/>
      <c r="G89" s="35"/>
      <c r="H89" s="35"/>
      <c r="I89" s="35"/>
      <c r="J89" s="35"/>
      <c r="K89" s="37"/>
      <c r="L89" s="35"/>
      <c r="M89" s="35"/>
      <c r="N89" s="35"/>
      <c r="O89" s="35"/>
      <c r="P89" s="35"/>
      <c r="Q89" s="19"/>
    </row>
    <row r="90" spans="1:17" x14ac:dyDescent="0.25">
      <c r="A90" s="35"/>
      <c r="B90" s="35"/>
      <c r="C90" s="35"/>
      <c r="D90" s="35"/>
      <c r="E90" s="35"/>
      <c r="F90" s="35"/>
      <c r="G90" s="35"/>
      <c r="H90" s="35"/>
      <c r="I90" s="35"/>
      <c r="J90" s="35"/>
      <c r="K90" s="37"/>
      <c r="L90" s="35"/>
      <c r="M90" s="35"/>
      <c r="N90" s="35"/>
      <c r="O90" s="35"/>
      <c r="P90" s="35"/>
      <c r="Q90" s="19"/>
    </row>
    <row r="91" spans="1:17" x14ac:dyDescent="0.25">
      <c r="A91" s="35"/>
      <c r="B91" s="35"/>
      <c r="C91" s="35"/>
      <c r="D91" s="35"/>
      <c r="E91" s="35"/>
      <c r="F91" s="35"/>
      <c r="G91" s="35"/>
      <c r="H91" s="35"/>
      <c r="I91" s="35"/>
      <c r="J91" s="35"/>
      <c r="K91" s="37"/>
      <c r="L91" s="35"/>
      <c r="M91" s="35"/>
      <c r="N91" s="35"/>
      <c r="O91" s="35"/>
      <c r="P91" s="35"/>
      <c r="Q91" s="19"/>
    </row>
    <row r="92" spans="1:17" x14ac:dyDescent="0.25">
      <c r="A92" s="35"/>
      <c r="B92" s="35"/>
      <c r="C92" s="35"/>
      <c r="D92" s="35"/>
      <c r="E92" s="35"/>
      <c r="F92" s="35"/>
      <c r="G92" s="35"/>
      <c r="H92" s="35"/>
      <c r="I92" s="35"/>
      <c r="J92" s="35"/>
      <c r="K92" s="37"/>
      <c r="L92" s="35"/>
      <c r="M92" s="35"/>
      <c r="N92" s="35"/>
      <c r="O92" s="35"/>
      <c r="P92" s="35"/>
      <c r="Q92" s="19"/>
    </row>
    <row r="93" spans="1:17" x14ac:dyDescent="0.25">
      <c r="A93" s="35"/>
      <c r="B93" s="35"/>
      <c r="C93" s="35"/>
      <c r="D93" s="35"/>
      <c r="E93" s="35"/>
      <c r="F93" s="35"/>
      <c r="G93" s="35"/>
      <c r="H93" s="35"/>
      <c r="I93" s="35"/>
      <c r="J93" s="35"/>
      <c r="K93" s="37"/>
      <c r="L93" s="35"/>
      <c r="M93" s="35"/>
      <c r="N93" s="35"/>
      <c r="O93" s="35"/>
      <c r="P93" s="35"/>
      <c r="Q93" s="19"/>
    </row>
    <row r="94" spans="1:17" x14ac:dyDescent="0.25">
      <c r="A94" s="35"/>
      <c r="B94" s="35"/>
      <c r="C94" s="35"/>
      <c r="D94" s="35"/>
      <c r="E94" s="35"/>
      <c r="F94" s="35"/>
      <c r="G94" s="35"/>
      <c r="H94" s="35"/>
      <c r="I94" s="35"/>
      <c r="J94" s="35"/>
      <c r="K94" s="37"/>
      <c r="L94" s="35"/>
      <c r="M94" s="35"/>
      <c r="N94" s="35"/>
      <c r="O94" s="35"/>
      <c r="P94" s="35"/>
      <c r="Q94" s="19"/>
    </row>
    <row r="95" spans="1:17" x14ac:dyDescent="0.25">
      <c r="A95" s="35"/>
      <c r="B95" s="35"/>
      <c r="C95" s="35"/>
      <c r="D95" s="35"/>
      <c r="E95" s="35"/>
      <c r="F95" s="35"/>
      <c r="G95" s="35"/>
      <c r="H95" s="35"/>
      <c r="I95" s="35"/>
      <c r="J95" s="35"/>
      <c r="K95" s="37"/>
      <c r="L95" s="35"/>
      <c r="M95" s="35"/>
      <c r="N95" s="35"/>
      <c r="O95" s="35"/>
      <c r="P95" s="35"/>
      <c r="Q95" s="19"/>
    </row>
    <row r="96" spans="1:17" x14ac:dyDescent="0.25">
      <c r="A96" s="35"/>
      <c r="B96" s="35"/>
      <c r="C96" s="35"/>
      <c r="D96" s="35"/>
      <c r="E96" s="35"/>
      <c r="F96" s="35"/>
      <c r="G96" s="35"/>
      <c r="H96" s="35"/>
      <c r="I96" s="35"/>
      <c r="J96" s="35"/>
      <c r="K96" s="37"/>
      <c r="L96" s="35"/>
      <c r="M96" s="35"/>
      <c r="N96" s="35"/>
      <c r="O96" s="35"/>
      <c r="P96" s="35"/>
      <c r="Q96" s="19"/>
    </row>
    <row r="97" spans="1:17" x14ac:dyDescent="0.25">
      <c r="A97" s="35"/>
      <c r="B97" s="35"/>
      <c r="C97" s="35"/>
      <c r="D97" s="35"/>
      <c r="E97" s="35"/>
      <c r="F97" s="35"/>
      <c r="G97" s="35"/>
      <c r="H97" s="35"/>
      <c r="I97" s="35"/>
      <c r="J97" s="35"/>
      <c r="K97" s="37"/>
      <c r="L97" s="35"/>
      <c r="M97" s="35"/>
      <c r="N97" s="35"/>
      <c r="O97" s="35"/>
      <c r="P97" s="35"/>
      <c r="Q97" s="19"/>
    </row>
    <row r="98" spans="1:17" x14ac:dyDescent="0.25">
      <c r="A98" s="35"/>
      <c r="B98" s="35"/>
      <c r="C98" s="35"/>
      <c r="D98" s="35"/>
      <c r="E98" s="35"/>
      <c r="F98" s="35"/>
      <c r="G98" s="35"/>
      <c r="H98" s="35"/>
      <c r="I98" s="35"/>
      <c r="J98" s="35"/>
      <c r="K98" s="37"/>
      <c r="L98" s="35"/>
      <c r="M98" s="35"/>
      <c r="N98" s="35"/>
      <c r="O98" s="35"/>
      <c r="P98" s="35"/>
      <c r="Q98" s="19"/>
    </row>
    <row r="99" spans="1:17" x14ac:dyDescent="0.25">
      <c r="A99" s="35"/>
      <c r="B99" s="35"/>
      <c r="C99" s="35"/>
      <c r="D99" s="35"/>
      <c r="E99" s="35"/>
      <c r="F99" s="35"/>
      <c r="G99" s="35"/>
      <c r="H99" s="35"/>
      <c r="I99" s="35"/>
      <c r="J99" s="35"/>
      <c r="K99" s="37"/>
      <c r="L99" s="35"/>
      <c r="M99" s="35"/>
      <c r="N99" s="35"/>
      <c r="O99" s="35"/>
      <c r="P99" s="35"/>
      <c r="Q99" s="19"/>
    </row>
    <row r="100" spans="1:17" x14ac:dyDescent="0.25">
      <c r="A100" s="35"/>
      <c r="B100" s="35"/>
      <c r="C100" s="35"/>
      <c r="D100" s="35"/>
      <c r="E100" s="35"/>
      <c r="F100" s="35"/>
      <c r="G100" s="35"/>
      <c r="H100" s="35"/>
      <c r="I100" s="35"/>
      <c r="J100" s="35"/>
      <c r="K100" s="37"/>
      <c r="L100" s="35"/>
      <c r="M100" s="35"/>
      <c r="N100" s="35"/>
      <c r="O100" s="35"/>
      <c r="P100" s="35"/>
      <c r="Q100" s="19"/>
    </row>
    <row r="101" spans="1:17" x14ac:dyDescent="0.25">
      <c r="A101" s="35"/>
      <c r="B101" s="35"/>
      <c r="C101" s="35"/>
      <c r="D101" s="35"/>
      <c r="E101" s="35"/>
      <c r="F101" s="35"/>
      <c r="G101" s="35"/>
      <c r="H101" s="35"/>
      <c r="I101" s="35"/>
      <c r="J101" s="35"/>
      <c r="K101" s="37"/>
      <c r="L101" s="35"/>
      <c r="M101" s="35"/>
      <c r="N101" s="35"/>
      <c r="O101" s="35"/>
      <c r="P101" s="35"/>
      <c r="Q101" s="19"/>
    </row>
    <row r="102" spans="1:17" x14ac:dyDescent="0.25">
      <c r="A102" s="35"/>
      <c r="B102" s="35"/>
      <c r="C102" s="35"/>
      <c r="D102" s="35"/>
      <c r="E102" s="35"/>
      <c r="F102" s="35"/>
      <c r="G102" s="35"/>
      <c r="H102" s="35"/>
      <c r="I102" s="35"/>
      <c r="J102" s="35"/>
      <c r="K102" s="37"/>
      <c r="L102" s="35"/>
      <c r="M102" s="35"/>
      <c r="N102" s="35"/>
      <c r="O102" s="35"/>
      <c r="P102" s="35"/>
      <c r="Q102" s="19"/>
    </row>
    <row r="103" spans="1:17" x14ac:dyDescent="0.25">
      <c r="A103" s="35"/>
      <c r="B103" s="35"/>
      <c r="C103" s="35"/>
      <c r="D103" s="35"/>
      <c r="E103" s="35"/>
      <c r="F103" s="35"/>
      <c r="G103" s="35"/>
      <c r="H103" s="35"/>
      <c r="I103" s="35"/>
      <c r="J103" s="35"/>
      <c r="K103" s="37"/>
      <c r="L103" s="35"/>
      <c r="M103" s="35"/>
      <c r="N103" s="35"/>
      <c r="O103" s="35"/>
      <c r="P103" s="35"/>
      <c r="Q103" s="19"/>
    </row>
    <row r="104" spans="1:17" x14ac:dyDescent="0.25">
      <c r="A104" s="35"/>
      <c r="B104" s="35"/>
      <c r="C104" s="35"/>
      <c r="D104" s="35"/>
      <c r="E104" s="35"/>
      <c r="F104" s="35"/>
      <c r="G104" s="35"/>
      <c r="H104" s="35"/>
      <c r="I104" s="35"/>
      <c r="J104" s="35"/>
      <c r="K104" s="37"/>
      <c r="L104" s="35"/>
      <c r="M104" s="35"/>
      <c r="N104" s="35"/>
      <c r="O104" s="35"/>
      <c r="P104" s="35"/>
      <c r="Q104" s="19"/>
    </row>
    <row r="105" spans="1:17" x14ac:dyDescent="0.25">
      <c r="A105" s="35"/>
      <c r="B105" s="35"/>
      <c r="C105" s="35"/>
      <c r="D105" s="35"/>
      <c r="E105" s="35"/>
      <c r="F105" s="35"/>
      <c r="G105" s="35"/>
      <c r="H105" s="35"/>
      <c r="I105" s="35"/>
      <c r="J105" s="35"/>
      <c r="K105" s="37"/>
      <c r="L105" s="35"/>
      <c r="M105" s="35"/>
      <c r="N105" s="35"/>
      <c r="O105" s="35"/>
      <c r="P105" s="35"/>
      <c r="Q105" s="19"/>
    </row>
    <row r="106" spans="1:17" x14ac:dyDescent="0.25">
      <c r="A106" s="35"/>
      <c r="B106" s="35"/>
      <c r="C106" s="35"/>
      <c r="D106" s="35"/>
      <c r="E106" s="35"/>
      <c r="F106" s="35"/>
      <c r="G106" s="35"/>
      <c r="H106" s="35"/>
      <c r="I106" s="35"/>
      <c r="J106" s="35"/>
      <c r="K106" s="37"/>
      <c r="L106" s="35"/>
      <c r="M106" s="35"/>
      <c r="N106" s="35"/>
      <c r="O106" s="35"/>
      <c r="P106" s="35"/>
      <c r="Q106" s="19"/>
    </row>
    <row r="107" spans="1:17" x14ac:dyDescent="0.25">
      <c r="A107" s="35"/>
      <c r="B107" s="35"/>
      <c r="C107" s="35"/>
      <c r="D107" s="35"/>
      <c r="E107" s="35"/>
      <c r="F107" s="35"/>
      <c r="G107" s="35"/>
      <c r="H107" s="35"/>
      <c r="I107" s="35"/>
      <c r="J107" s="35"/>
      <c r="K107" s="37"/>
      <c r="L107" s="35"/>
      <c r="M107" s="35"/>
      <c r="N107" s="35"/>
      <c r="O107" s="35"/>
      <c r="P107" s="35"/>
      <c r="Q107" s="19"/>
    </row>
    <row r="108" spans="1:17" x14ac:dyDescent="0.25">
      <c r="A108" s="35"/>
      <c r="B108" s="35"/>
      <c r="C108" s="35"/>
      <c r="D108" s="35"/>
      <c r="E108" s="35"/>
      <c r="F108" s="35"/>
      <c r="G108" s="35"/>
      <c r="H108" s="35"/>
      <c r="I108" s="35"/>
      <c r="J108" s="35"/>
      <c r="K108" s="37"/>
      <c r="L108" s="35"/>
      <c r="M108" s="35"/>
      <c r="N108" s="35"/>
      <c r="O108" s="35"/>
      <c r="P108" s="35"/>
      <c r="Q108" s="19"/>
    </row>
    <row r="109" spans="1:17" x14ac:dyDescent="0.25">
      <c r="A109" s="35"/>
      <c r="B109" s="35"/>
      <c r="C109" s="35"/>
      <c r="D109" s="35"/>
      <c r="E109" s="35"/>
      <c r="F109" s="35"/>
      <c r="G109" s="35"/>
      <c r="H109" s="35"/>
      <c r="I109" s="35"/>
      <c r="J109" s="35"/>
      <c r="K109" s="37"/>
      <c r="L109" s="35"/>
      <c r="M109" s="35"/>
      <c r="N109" s="35"/>
      <c r="O109" s="35"/>
      <c r="P109" s="35"/>
      <c r="Q109" s="19"/>
    </row>
    <row r="110" spans="1:17" x14ac:dyDescent="0.25">
      <c r="A110" s="35"/>
      <c r="B110" s="35"/>
      <c r="C110" s="35"/>
      <c r="D110" s="35"/>
      <c r="E110" s="35"/>
      <c r="F110" s="35"/>
      <c r="G110" s="35"/>
      <c r="H110" s="35"/>
      <c r="I110" s="35"/>
      <c r="J110" s="35"/>
      <c r="K110" s="37"/>
      <c r="L110" s="35"/>
      <c r="M110" s="35"/>
      <c r="N110" s="35"/>
      <c r="O110" s="35"/>
      <c r="P110" s="35"/>
      <c r="Q110" s="19"/>
    </row>
    <row r="111" spans="1:17" x14ac:dyDescent="0.25">
      <c r="A111" s="35"/>
      <c r="B111" s="35"/>
      <c r="C111" s="35"/>
      <c r="D111" s="35"/>
      <c r="E111" s="35"/>
      <c r="F111" s="35"/>
      <c r="G111" s="35"/>
      <c r="H111" s="35"/>
      <c r="I111" s="35"/>
      <c r="J111" s="35"/>
      <c r="K111" s="37"/>
      <c r="L111" s="35"/>
      <c r="M111" s="35"/>
      <c r="N111" s="35"/>
      <c r="O111" s="35"/>
      <c r="P111" s="35"/>
      <c r="Q111" s="19"/>
    </row>
    <row r="112" spans="1:17" x14ac:dyDescent="0.25">
      <c r="A112" s="35"/>
      <c r="B112" s="35"/>
      <c r="C112" s="35"/>
      <c r="D112" s="35"/>
      <c r="E112" s="35"/>
      <c r="F112" s="35"/>
      <c r="G112" s="35"/>
      <c r="H112" s="35"/>
      <c r="I112" s="35"/>
      <c r="J112" s="35"/>
      <c r="K112" s="37"/>
      <c r="L112" s="35"/>
      <c r="M112" s="35"/>
      <c r="N112" s="35"/>
      <c r="O112" s="35"/>
      <c r="P112" s="35"/>
      <c r="Q112" s="19"/>
    </row>
    <row r="113" spans="1:17" x14ac:dyDescent="0.25">
      <c r="A113" s="35"/>
      <c r="B113" s="35"/>
      <c r="C113" s="35"/>
      <c r="D113" s="35"/>
      <c r="E113" s="35"/>
      <c r="F113" s="35"/>
      <c r="G113" s="35"/>
      <c r="H113" s="35"/>
      <c r="I113" s="35"/>
      <c r="J113" s="35"/>
      <c r="K113" s="37"/>
      <c r="L113" s="35"/>
      <c r="M113" s="35"/>
      <c r="N113" s="35"/>
      <c r="O113" s="35"/>
      <c r="P113" s="35"/>
      <c r="Q113" s="19"/>
    </row>
    <row r="114" spans="1:17" x14ac:dyDescent="0.25">
      <c r="A114" s="35"/>
      <c r="B114" s="35"/>
      <c r="C114" s="35"/>
      <c r="D114" s="35"/>
      <c r="E114" s="35"/>
      <c r="F114" s="35"/>
      <c r="G114" s="35"/>
      <c r="H114" s="35"/>
      <c r="I114" s="35"/>
      <c r="J114" s="35"/>
      <c r="K114" s="37"/>
      <c r="L114" s="35"/>
      <c r="M114" s="35"/>
      <c r="N114" s="35"/>
      <c r="O114" s="35"/>
      <c r="P114" s="35"/>
      <c r="Q114" s="19"/>
    </row>
    <row r="115" spans="1:17" x14ac:dyDescent="0.25">
      <c r="A115" s="35"/>
      <c r="B115" s="35"/>
      <c r="C115" s="35"/>
      <c r="D115" s="35"/>
      <c r="E115" s="35"/>
      <c r="F115" s="35"/>
      <c r="G115" s="35"/>
      <c r="H115" s="35"/>
      <c r="I115" s="35"/>
      <c r="J115" s="35"/>
      <c r="K115" s="37"/>
      <c r="L115" s="35"/>
      <c r="M115" s="35"/>
      <c r="N115" s="35"/>
      <c r="O115" s="35"/>
      <c r="P115" s="35"/>
      <c r="Q115" s="19"/>
    </row>
    <row r="116" spans="1:17" x14ac:dyDescent="0.25">
      <c r="A116" s="35"/>
      <c r="B116" s="35"/>
      <c r="C116" s="35"/>
      <c r="D116" s="35"/>
      <c r="E116" s="35"/>
      <c r="F116" s="35"/>
      <c r="G116" s="35"/>
      <c r="H116" s="35"/>
      <c r="I116" s="35"/>
      <c r="J116" s="35"/>
      <c r="K116" s="37"/>
      <c r="L116" s="35"/>
      <c r="M116" s="35"/>
      <c r="N116" s="35"/>
      <c r="O116" s="35"/>
      <c r="P116" s="35"/>
      <c r="Q116" s="19"/>
    </row>
    <row r="117" spans="1:17" x14ac:dyDescent="0.25">
      <c r="A117" s="35"/>
      <c r="B117" s="35"/>
      <c r="C117" s="35"/>
      <c r="D117" s="35"/>
      <c r="E117" s="35"/>
      <c r="F117" s="35"/>
      <c r="G117" s="35"/>
      <c r="H117" s="35"/>
      <c r="I117" s="35"/>
      <c r="J117" s="35"/>
      <c r="K117" s="37"/>
      <c r="L117" s="35"/>
      <c r="M117" s="35"/>
      <c r="N117" s="35"/>
      <c r="O117" s="35"/>
      <c r="P117" s="35"/>
      <c r="Q117" s="19"/>
    </row>
    <row r="118" spans="1:17" x14ac:dyDescent="0.25">
      <c r="A118" s="35"/>
      <c r="B118" s="35"/>
      <c r="C118" s="35"/>
      <c r="D118" s="35"/>
      <c r="E118" s="35"/>
      <c r="F118" s="35"/>
      <c r="G118" s="35"/>
      <c r="H118" s="35"/>
      <c r="I118" s="35"/>
      <c r="J118" s="35"/>
      <c r="K118" s="37"/>
      <c r="L118" s="35"/>
      <c r="M118" s="35"/>
      <c r="N118" s="35"/>
      <c r="O118" s="35"/>
      <c r="P118" s="35"/>
      <c r="Q118" s="19"/>
    </row>
    <row r="119" spans="1:17" x14ac:dyDescent="0.25">
      <c r="A119" s="35"/>
      <c r="B119" s="35"/>
      <c r="C119" s="35"/>
      <c r="D119" s="35"/>
      <c r="E119" s="35"/>
      <c r="F119" s="35"/>
      <c r="G119" s="35"/>
      <c r="H119" s="35"/>
      <c r="I119" s="35"/>
      <c r="J119" s="35"/>
      <c r="K119" s="37"/>
      <c r="L119" s="35"/>
      <c r="M119" s="35"/>
      <c r="N119" s="35"/>
      <c r="O119" s="35"/>
      <c r="P119" s="35"/>
      <c r="Q119" s="19"/>
    </row>
    <row r="120" spans="1:17" x14ac:dyDescent="0.25">
      <c r="A120" s="35"/>
      <c r="B120" s="35"/>
      <c r="C120" s="35"/>
      <c r="D120" s="35"/>
      <c r="E120" s="35"/>
      <c r="F120" s="35"/>
      <c r="G120" s="35"/>
      <c r="H120" s="35"/>
      <c r="I120" s="35"/>
      <c r="J120" s="35"/>
      <c r="K120" s="37"/>
      <c r="L120" s="35"/>
      <c r="M120" s="35"/>
      <c r="N120" s="35"/>
      <c r="O120" s="35"/>
      <c r="P120" s="35"/>
      <c r="Q120" s="19"/>
    </row>
    <row r="121" spans="1:17" x14ac:dyDescent="0.25">
      <c r="A121" s="35"/>
      <c r="B121" s="35"/>
      <c r="C121" s="35"/>
      <c r="D121" s="35"/>
      <c r="E121" s="35"/>
      <c r="F121" s="35"/>
      <c r="G121" s="35"/>
      <c r="H121" s="35"/>
      <c r="I121" s="35"/>
      <c r="J121" s="35"/>
      <c r="K121" s="37"/>
      <c r="L121" s="35"/>
      <c r="M121" s="35"/>
      <c r="N121" s="35"/>
      <c r="O121" s="35"/>
      <c r="P121" s="35"/>
      <c r="Q121" s="19"/>
    </row>
    <row r="122" spans="1:17" x14ac:dyDescent="0.25">
      <c r="A122" s="35"/>
      <c r="B122" s="35"/>
      <c r="C122" s="35"/>
      <c r="D122" s="35"/>
      <c r="E122" s="35"/>
      <c r="F122" s="35"/>
      <c r="G122" s="35"/>
      <c r="H122" s="35"/>
      <c r="I122" s="35"/>
      <c r="J122" s="35"/>
      <c r="K122" s="37"/>
      <c r="L122" s="35"/>
      <c r="M122" s="35"/>
      <c r="N122" s="35"/>
      <c r="O122" s="35"/>
      <c r="P122" s="35"/>
      <c r="Q122" s="19"/>
    </row>
    <row r="123" spans="1:17" x14ac:dyDescent="0.25">
      <c r="A123" s="35"/>
      <c r="B123" s="35"/>
      <c r="C123" s="35"/>
      <c r="D123" s="35"/>
      <c r="E123" s="35"/>
      <c r="F123" s="35"/>
      <c r="G123" s="35"/>
      <c r="H123" s="35"/>
      <c r="I123" s="35"/>
      <c r="J123" s="35"/>
      <c r="K123" s="37"/>
      <c r="L123" s="35"/>
      <c r="M123" s="35"/>
      <c r="N123" s="35"/>
      <c r="O123" s="35"/>
      <c r="P123" s="35"/>
      <c r="Q123" s="19"/>
    </row>
    <row r="124" spans="1:17" x14ac:dyDescent="0.25">
      <c r="A124" s="35"/>
      <c r="B124" s="35"/>
      <c r="C124" s="35"/>
      <c r="D124" s="35"/>
      <c r="E124" s="35"/>
      <c r="F124" s="35"/>
      <c r="G124" s="35"/>
      <c r="H124" s="35"/>
      <c r="I124" s="35"/>
      <c r="J124" s="35"/>
      <c r="K124" s="37"/>
      <c r="L124" s="35"/>
      <c r="M124" s="35"/>
      <c r="N124" s="35"/>
      <c r="O124" s="35"/>
      <c r="P124" s="35"/>
      <c r="Q124" s="19"/>
    </row>
    <row r="125" spans="1:17" x14ac:dyDescent="0.25">
      <c r="A125" s="35"/>
      <c r="B125" s="35"/>
      <c r="C125" s="35"/>
      <c r="D125" s="35"/>
      <c r="E125" s="35"/>
      <c r="F125" s="35"/>
      <c r="G125" s="35"/>
      <c r="H125" s="35"/>
      <c r="I125" s="35"/>
      <c r="J125" s="35"/>
      <c r="K125" s="37"/>
      <c r="L125" s="35"/>
      <c r="M125" s="35"/>
      <c r="N125" s="35"/>
      <c r="O125" s="35"/>
      <c r="P125" s="35"/>
      <c r="Q125" s="19"/>
    </row>
    <row r="126" spans="1:17" x14ac:dyDescent="0.25">
      <c r="A126" s="35"/>
      <c r="B126" s="35"/>
      <c r="C126" s="35"/>
      <c r="D126" s="35"/>
      <c r="E126" s="35"/>
      <c r="F126" s="35"/>
      <c r="G126" s="35"/>
      <c r="H126" s="35"/>
      <c r="I126" s="35"/>
      <c r="J126" s="35"/>
      <c r="K126" s="37"/>
      <c r="L126" s="35"/>
      <c r="M126" s="35"/>
      <c r="N126" s="35"/>
      <c r="O126" s="35"/>
      <c r="P126" s="35"/>
      <c r="Q126" s="19"/>
    </row>
    <row r="127" spans="1:17" x14ac:dyDescent="0.25">
      <c r="A127" s="35"/>
      <c r="B127" s="35"/>
      <c r="C127" s="35"/>
      <c r="D127" s="35"/>
      <c r="E127" s="35"/>
      <c r="F127" s="35"/>
      <c r="G127" s="35"/>
      <c r="H127" s="35"/>
      <c r="I127" s="35"/>
      <c r="J127" s="35"/>
      <c r="K127" s="37"/>
      <c r="L127" s="35"/>
      <c r="M127" s="35"/>
      <c r="N127" s="35"/>
      <c r="O127" s="35"/>
      <c r="P127" s="35"/>
      <c r="Q127" s="19"/>
    </row>
    <row r="128" spans="1:17" x14ac:dyDescent="0.25">
      <c r="A128" s="35"/>
      <c r="B128" s="35"/>
      <c r="C128" s="35"/>
      <c r="D128" s="35"/>
      <c r="E128" s="35"/>
      <c r="F128" s="35"/>
      <c r="G128" s="35"/>
      <c r="H128" s="35"/>
      <c r="I128" s="35"/>
      <c r="J128" s="35"/>
      <c r="K128" s="37"/>
      <c r="L128" s="35"/>
      <c r="M128" s="35"/>
      <c r="N128" s="35"/>
      <c r="O128" s="35"/>
      <c r="P128" s="35"/>
      <c r="Q128" s="19"/>
    </row>
    <row r="129" spans="1:17" x14ac:dyDescent="0.25">
      <c r="A129" s="35"/>
      <c r="B129" s="35"/>
      <c r="C129" s="35"/>
      <c r="D129" s="35"/>
      <c r="E129" s="35"/>
      <c r="F129" s="35"/>
      <c r="G129" s="35"/>
      <c r="H129" s="35"/>
      <c r="I129" s="35"/>
      <c r="J129" s="35"/>
      <c r="K129" s="37"/>
      <c r="L129" s="35"/>
      <c r="M129" s="35"/>
      <c r="N129" s="35"/>
      <c r="O129" s="35"/>
      <c r="P129" s="35"/>
      <c r="Q129" s="19"/>
    </row>
    <row r="130" spans="1:17" x14ac:dyDescent="0.25">
      <c r="A130" s="35"/>
      <c r="B130" s="35"/>
      <c r="C130" s="35"/>
      <c r="D130" s="35"/>
      <c r="E130" s="35"/>
      <c r="F130" s="35"/>
      <c r="G130" s="35"/>
      <c r="H130" s="35"/>
      <c r="I130" s="35"/>
      <c r="J130" s="35"/>
      <c r="K130" s="37"/>
      <c r="L130" s="35"/>
      <c r="M130" s="35"/>
      <c r="N130" s="35"/>
      <c r="O130" s="35"/>
      <c r="P130" s="35"/>
      <c r="Q130" s="19"/>
    </row>
    <row r="131" spans="1:17" x14ac:dyDescent="0.25">
      <c r="A131" s="35"/>
      <c r="B131" s="35"/>
      <c r="C131" s="35"/>
      <c r="D131" s="35"/>
      <c r="E131" s="35"/>
      <c r="F131" s="35"/>
      <c r="G131" s="35"/>
      <c r="H131" s="35"/>
      <c r="I131" s="35"/>
      <c r="J131" s="35"/>
      <c r="K131" s="37"/>
      <c r="L131" s="35"/>
      <c r="M131" s="35"/>
      <c r="N131" s="35"/>
      <c r="O131" s="35"/>
      <c r="P131" s="35"/>
      <c r="Q131" s="19"/>
    </row>
    <row r="132" spans="1:17" x14ac:dyDescent="0.25">
      <c r="A132" s="35"/>
      <c r="B132" s="35"/>
      <c r="C132" s="35"/>
      <c r="D132" s="35"/>
      <c r="E132" s="35"/>
      <c r="F132" s="35"/>
      <c r="G132" s="35"/>
      <c r="H132" s="35"/>
      <c r="I132" s="35"/>
      <c r="J132" s="35"/>
      <c r="K132" s="37"/>
      <c r="L132" s="35"/>
      <c r="M132" s="35"/>
      <c r="N132" s="35"/>
      <c r="O132" s="35"/>
      <c r="P132" s="35"/>
      <c r="Q132" s="19"/>
    </row>
    <row r="133" spans="1:17" x14ac:dyDescent="0.25">
      <c r="A133" s="35"/>
      <c r="B133" s="35"/>
      <c r="C133" s="35"/>
      <c r="D133" s="35"/>
      <c r="E133" s="35"/>
      <c r="F133" s="35"/>
      <c r="G133" s="35"/>
      <c r="H133" s="35"/>
      <c r="I133" s="35"/>
      <c r="J133" s="35"/>
      <c r="K133" s="37"/>
      <c r="L133" s="35"/>
      <c r="M133" s="35"/>
      <c r="N133" s="35"/>
      <c r="O133" s="35"/>
      <c r="P133" s="35"/>
      <c r="Q133" s="19"/>
    </row>
    <row r="134" spans="1:17" x14ac:dyDescent="0.25">
      <c r="A134" s="35"/>
      <c r="B134" s="35"/>
      <c r="C134" s="35"/>
      <c r="D134" s="35"/>
      <c r="E134" s="35"/>
      <c r="F134" s="35"/>
      <c r="G134" s="35"/>
      <c r="H134" s="35"/>
      <c r="I134" s="35"/>
      <c r="J134" s="35"/>
      <c r="K134" s="37"/>
      <c r="L134" s="35"/>
      <c r="M134" s="35"/>
      <c r="N134" s="35"/>
      <c r="O134" s="35"/>
      <c r="P134" s="35"/>
      <c r="Q134" s="19"/>
    </row>
    <row r="135" spans="1:17" x14ac:dyDescent="0.25">
      <c r="A135" s="35"/>
      <c r="B135" s="35"/>
      <c r="C135" s="35"/>
      <c r="D135" s="35"/>
      <c r="E135" s="35"/>
      <c r="F135" s="35"/>
      <c r="G135" s="35"/>
      <c r="H135" s="35"/>
      <c r="I135" s="35"/>
      <c r="J135" s="35"/>
      <c r="K135" s="37"/>
      <c r="L135" s="35"/>
      <c r="M135" s="35"/>
      <c r="N135" s="35"/>
      <c r="O135" s="35"/>
      <c r="P135" s="35"/>
      <c r="Q135" s="19"/>
    </row>
    <row r="136" spans="1:17" x14ac:dyDescent="0.25">
      <c r="A136" s="35"/>
      <c r="B136" s="35"/>
      <c r="C136" s="35"/>
      <c r="D136" s="35"/>
      <c r="E136" s="35"/>
      <c r="F136" s="35"/>
      <c r="G136" s="35"/>
      <c r="H136" s="35"/>
      <c r="I136" s="35"/>
      <c r="J136" s="35"/>
      <c r="K136" s="37"/>
      <c r="L136" s="35"/>
      <c r="M136" s="35"/>
      <c r="N136" s="35"/>
      <c r="O136" s="35"/>
      <c r="P136" s="35"/>
      <c r="Q136" s="19"/>
    </row>
    <row r="137" spans="1:17" x14ac:dyDescent="0.25">
      <c r="A137" s="35"/>
      <c r="B137" s="35"/>
      <c r="C137" s="35"/>
      <c r="D137" s="35"/>
      <c r="E137" s="35"/>
      <c r="F137" s="35"/>
      <c r="G137" s="35"/>
      <c r="H137" s="35"/>
      <c r="I137" s="35"/>
      <c r="J137" s="35"/>
      <c r="K137" s="37"/>
      <c r="L137" s="35"/>
      <c r="M137" s="35"/>
      <c r="N137" s="35"/>
      <c r="O137" s="35"/>
      <c r="P137" s="35"/>
      <c r="Q137" s="19"/>
    </row>
    <row r="138" spans="1:17" x14ac:dyDescent="0.25">
      <c r="A138" s="35"/>
      <c r="B138" s="35"/>
      <c r="C138" s="35"/>
      <c r="D138" s="35"/>
      <c r="E138" s="35"/>
      <c r="F138" s="35"/>
      <c r="G138" s="35"/>
      <c r="H138" s="35"/>
      <c r="I138" s="35"/>
      <c r="J138" s="35"/>
      <c r="K138" s="37"/>
      <c r="L138" s="35"/>
      <c r="M138" s="35"/>
      <c r="N138" s="35"/>
      <c r="O138" s="35"/>
      <c r="P138" s="35"/>
      <c r="Q138" s="19"/>
    </row>
    <row r="139" spans="1:17" x14ac:dyDescent="0.25">
      <c r="A139" s="35"/>
      <c r="B139" s="35"/>
      <c r="C139" s="35"/>
      <c r="D139" s="35"/>
      <c r="E139" s="35"/>
      <c r="F139" s="35"/>
      <c r="G139" s="35"/>
      <c r="H139" s="35"/>
      <c r="I139" s="35"/>
      <c r="J139" s="35"/>
      <c r="K139" s="37"/>
      <c r="L139" s="35"/>
      <c r="M139" s="35"/>
      <c r="N139" s="35"/>
      <c r="O139" s="35"/>
      <c r="P139" s="35"/>
      <c r="Q139" s="19"/>
    </row>
    <row r="140" spans="1:17" x14ac:dyDescent="0.25">
      <c r="A140" s="35"/>
      <c r="B140" s="35"/>
      <c r="C140" s="35"/>
      <c r="D140" s="35"/>
      <c r="E140" s="35"/>
      <c r="F140" s="35"/>
      <c r="G140" s="35"/>
      <c r="H140" s="35"/>
      <c r="I140" s="35"/>
      <c r="J140" s="35"/>
      <c r="K140" s="37"/>
      <c r="L140" s="35"/>
      <c r="M140" s="35"/>
      <c r="N140" s="35"/>
      <c r="O140" s="35"/>
      <c r="P140" s="35"/>
      <c r="Q140" s="19"/>
    </row>
    <row r="141" spans="1:17" x14ac:dyDescent="0.25">
      <c r="A141" s="35"/>
      <c r="B141" s="35"/>
      <c r="C141" s="35"/>
      <c r="D141" s="35"/>
      <c r="E141" s="35"/>
      <c r="F141" s="35"/>
      <c r="G141" s="35"/>
      <c r="H141" s="35"/>
      <c r="I141" s="35"/>
      <c r="J141" s="35"/>
      <c r="K141" s="37"/>
      <c r="L141" s="35"/>
      <c r="M141" s="35"/>
      <c r="N141" s="35"/>
      <c r="O141" s="35"/>
      <c r="P141" s="35"/>
      <c r="Q141" s="19"/>
    </row>
    <row r="142" spans="1:17" x14ac:dyDescent="0.25">
      <c r="A142" s="35"/>
      <c r="B142" s="35"/>
      <c r="C142" s="35"/>
      <c r="D142" s="35"/>
      <c r="E142" s="35"/>
      <c r="F142" s="35"/>
      <c r="G142" s="35"/>
      <c r="H142" s="35"/>
      <c r="I142" s="35"/>
      <c r="J142" s="35"/>
      <c r="K142" s="37"/>
      <c r="L142" s="35"/>
      <c r="M142" s="35"/>
      <c r="N142" s="35"/>
      <c r="O142" s="35"/>
      <c r="P142" s="35"/>
      <c r="Q142" s="19"/>
    </row>
    <row r="143" spans="1:17" x14ac:dyDescent="0.25">
      <c r="A143" s="35"/>
      <c r="B143" s="35"/>
      <c r="C143" s="35"/>
      <c r="D143" s="35"/>
      <c r="E143" s="35"/>
      <c r="F143" s="35"/>
      <c r="G143" s="35"/>
      <c r="H143" s="35"/>
      <c r="I143" s="35"/>
      <c r="J143" s="35"/>
      <c r="K143" s="37"/>
      <c r="L143" s="35"/>
      <c r="M143" s="35"/>
      <c r="N143" s="35"/>
      <c r="O143" s="35"/>
      <c r="P143" s="35"/>
      <c r="Q143" s="19"/>
    </row>
    <row r="144" spans="1:17" x14ac:dyDescent="0.25">
      <c r="A144" s="35"/>
      <c r="B144" s="35"/>
      <c r="C144" s="35"/>
      <c r="D144" s="35"/>
      <c r="E144" s="35"/>
      <c r="F144" s="35"/>
      <c r="G144" s="35"/>
      <c r="H144" s="35"/>
      <c r="I144" s="35"/>
      <c r="J144" s="35"/>
      <c r="K144" s="37"/>
      <c r="L144" s="35"/>
      <c r="M144" s="35"/>
      <c r="N144" s="35"/>
      <c r="O144" s="35"/>
      <c r="P144" s="35"/>
      <c r="Q144" s="19"/>
    </row>
    <row r="145" spans="1:17" x14ac:dyDescent="0.25">
      <c r="A145" s="35"/>
      <c r="B145" s="35"/>
      <c r="C145" s="35"/>
      <c r="D145" s="35"/>
      <c r="E145" s="35"/>
      <c r="F145" s="35"/>
      <c r="G145" s="35"/>
      <c r="H145" s="35"/>
      <c r="I145" s="35"/>
      <c r="J145" s="35"/>
      <c r="K145" s="37"/>
      <c r="L145" s="35"/>
      <c r="M145" s="35"/>
      <c r="N145" s="35"/>
      <c r="O145" s="35"/>
      <c r="P145" s="35"/>
      <c r="Q145" s="19"/>
    </row>
    <row r="146" spans="1:17" x14ac:dyDescent="0.25">
      <c r="A146" s="35"/>
      <c r="B146" s="35"/>
      <c r="C146" s="35"/>
      <c r="D146" s="35"/>
      <c r="E146" s="35"/>
      <c r="F146" s="35"/>
      <c r="G146" s="35"/>
      <c r="H146" s="35"/>
      <c r="I146" s="35"/>
      <c r="J146" s="35"/>
      <c r="K146" s="37"/>
      <c r="L146" s="35"/>
      <c r="M146" s="35"/>
      <c r="N146" s="35"/>
      <c r="O146" s="35"/>
      <c r="P146" s="35"/>
      <c r="Q146" s="19"/>
    </row>
    <row r="147" spans="1:17" x14ac:dyDescent="0.25">
      <c r="A147" s="35"/>
      <c r="B147" s="35"/>
      <c r="C147" s="35"/>
      <c r="D147" s="35"/>
      <c r="E147" s="35"/>
      <c r="F147" s="35"/>
      <c r="G147" s="35"/>
      <c r="H147" s="35"/>
      <c r="I147" s="35"/>
      <c r="J147" s="35"/>
      <c r="K147" s="37"/>
      <c r="L147" s="35"/>
      <c r="M147" s="35"/>
      <c r="N147" s="35"/>
      <c r="O147" s="35"/>
      <c r="P147" s="35"/>
      <c r="Q147" s="19"/>
    </row>
    <row r="148" spans="1:17" x14ac:dyDescent="0.25">
      <c r="A148" s="35"/>
      <c r="B148" s="35"/>
      <c r="C148" s="35"/>
      <c r="D148" s="35"/>
      <c r="E148" s="35"/>
      <c r="F148" s="35"/>
      <c r="G148" s="35"/>
      <c r="H148" s="35"/>
      <c r="I148" s="35"/>
      <c r="J148" s="35"/>
      <c r="K148" s="37"/>
      <c r="L148" s="35"/>
      <c r="M148" s="35"/>
      <c r="N148" s="35"/>
      <c r="O148" s="35"/>
      <c r="P148" s="35"/>
      <c r="Q148" s="19"/>
    </row>
    <row r="149" spans="1:17" x14ac:dyDescent="0.25">
      <c r="A149" s="35"/>
      <c r="B149" s="35"/>
      <c r="C149" s="35"/>
      <c r="D149" s="35"/>
      <c r="E149" s="35"/>
      <c r="F149" s="35"/>
      <c r="G149" s="35"/>
      <c r="H149" s="35"/>
      <c r="I149" s="35"/>
      <c r="J149" s="35"/>
      <c r="K149" s="37"/>
      <c r="L149" s="35"/>
      <c r="M149" s="35"/>
      <c r="N149" s="35"/>
      <c r="O149" s="35"/>
      <c r="P149" s="35"/>
      <c r="Q149" s="19"/>
    </row>
    <row r="150" spans="1:17" x14ac:dyDescent="0.25">
      <c r="A150" s="35"/>
      <c r="B150" s="35"/>
      <c r="C150" s="35"/>
      <c r="D150" s="35"/>
      <c r="E150" s="35"/>
      <c r="F150" s="35"/>
      <c r="G150" s="35"/>
      <c r="H150" s="35"/>
      <c r="I150" s="35"/>
      <c r="J150" s="35"/>
      <c r="K150" s="37"/>
      <c r="L150" s="35"/>
      <c r="M150" s="35"/>
      <c r="N150" s="35"/>
      <c r="O150" s="35"/>
      <c r="P150" s="35"/>
      <c r="Q150" s="19"/>
    </row>
    <row r="151" spans="1:17" x14ac:dyDescent="0.25">
      <c r="A151" s="35"/>
      <c r="B151" s="35"/>
      <c r="C151" s="35"/>
      <c r="D151" s="35"/>
      <c r="E151" s="35"/>
      <c r="F151" s="35"/>
      <c r="G151" s="35"/>
      <c r="H151" s="35"/>
      <c r="I151" s="35"/>
      <c r="J151" s="35"/>
      <c r="K151" s="37"/>
      <c r="L151" s="35"/>
      <c r="M151" s="35"/>
      <c r="N151" s="35"/>
      <c r="O151" s="35"/>
      <c r="P151" s="35"/>
      <c r="Q151" s="19"/>
    </row>
    <row r="152" spans="1:17" x14ac:dyDescent="0.25">
      <c r="A152" s="35"/>
      <c r="B152" s="35"/>
      <c r="C152" s="35"/>
      <c r="D152" s="35"/>
      <c r="E152" s="35"/>
      <c r="F152" s="35"/>
      <c r="G152" s="35"/>
      <c r="H152" s="35"/>
      <c r="I152" s="35"/>
      <c r="J152" s="35"/>
      <c r="K152" s="37"/>
      <c r="L152" s="35"/>
      <c r="M152" s="35"/>
      <c r="N152" s="35"/>
      <c r="O152" s="35"/>
      <c r="P152" s="35"/>
      <c r="Q152" s="19"/>
    </row>
    <row r="153" spans="1:17" x14ac:dyDescent="0.25">
      <c r="A153" s="35"/>
      <c r="B153" s="35"/>
      <c r="C153" s="35"/>
      <c r="D153" s="35"/>
      <c r="E153" s="35"/>
      <c r="F153" s="35"/>
      <c r="G153" s="35"/>
      <c r="H153" s="35"/>
      <c r="I153" s="35"/>
      <c r="J153" s="35"/>
      <c r="K153" s="37"/>
      <c r="L153" s="35"/>
      <c r="M153" s="35"/>
      <c r="N153" s="35"/>
      <c r="O153" s="35"/>
      <c r="P153" s="35"/>
      <c r="Q153" s="19"/>
    </row>
    <row r="154" spans="1:17" x14ac:dyDescent="0.25">
      <c r="A154" s="35"/>
      <c r="B154" s="35"/>
      <c r="C154" s="35"/>
      <c r="D154" s="35"/>
      <c r="E154" s="35"/>
      <c r="F154" s="35"/>
      <c r="G154" s="35"/>
      <c r="H154" s="35"/>
      <c r="I154" s="35"/>
      <c r="J154" s="35"/>
      <c r="K154" s="37"/>
      <c r="L154" s="35"/>
      <c r="M154" s="35"/>
      <c r="N154" s="35"/>
      <c r="O154" s="35"/>
      <c r="P154" s="35"/>
      <c r="Q154" s="19"/>
    </row>
    <row r="155" spans="1:17" x14ac:dyDescent="0.25">
      <c r="A155" s="35"/>
      <c r="B155" s="35"/>
      <c r="C155" s="35"/>
      <c r="D155" s="35"/>
      <c r="E155" s="35"/>
      <c r="F155" s="35"/>
      <c r="G155" s="35"/>
      <c r="H155" s="35"/>
      <c r="I155" s="35"/>
      <c r="J155" s="35"/>
      <c r="K155" s="37"/>
      <c r="L155" s="35"/>
      <c r="M155" s="35"/>
      <c r="N155" s="35"/>
      <c r="O155" s="35"/>
      <c r="P155" s="35"/>
      <c r="Q155" s="19"/>
    </row>
    <row r="156" spans="1:17" x14ac:dyDescent="0.25">
      <c r="A156" s="35"/>
      <c r="B156" s="35"/>
      <c r="C156" s="35"/>
      <c r="D156" s="35"/>
      <c r="E156" s="35"/>
      <c r="F156" s="35"/>
      <c r="G156" s="35"/>
      <c r="H156" s="35"/>
      <c r="I156" s="35"/>
      <c r="J156" s="35"/>
      <c r="K156" s="37"/>
      <c r="L156" s="35"/>
      <c r="M156" s="35"/>
      <c r="N156" s="35"/>
      <c r="O156" s="35"/>
      <c r="P156" s="35"/>
      <c r="Q156" s="19"/>
    </row>
    <row r="157" spans="1:17" x14ac:dyDescent="0.25">
      <c r="A157" s="35"/>
      <c r="B157" s="35"/>
      <c r="C157" s="35"/>
      <c r="D157" s="35"/>
      <c r="E157" s="35"/>
      <c r="F157" s="35"/>
      <c r="G157" s="35"/>
      <c r="H157" s="35"/>
      <c r="I157" s="35"/>
      <c r="J157" s="35"/>
      <c r="K157" s="37"/>
      <c r="L157" s="35"/>
      <c r="M157" s="35"/>
      <c r="N157" s="35"/>
      <c r="O157" s="35"/>
      <c r="P157" s="35"/>
      <c r="Q157" s="19"/>
    </row>
    <row r="158" spans="1:17" x14ac:dyDescent="0.25">
      <c r="A158" s="35"/>
      <c r="B158" s="35"/>
      <c r="C158" s="35"/>
      <c r="D158" s="35"/>
      <c r="E158" s="35"/>
      <c r="F158" s="35"/>
      <c r="G158" s="35"/>
      <c r="H158" s="35"/>
      <c r="I158" s="35"/>
      <c r="J158" s="35"/>
      <c r="K158" s="37"/>
      <c r="L158" s="35"/>
      <c r="M158" s="35"/>
      <c r="N158" s="35"/>
      <c r="O158" s="35"/>
      <c r="P158" s="35"/>
      <c r="Q158" s="19"/>
    </row>
    <row r="159" spans="1:17" x14ac:dyDescent="0.25">
      <c r="A159" s="35"/>
      <c r="B159" s="35"/>
      <c r="C159" s="35"/>
      <c r="D159" s="35"/>
      <c r="E159" s="35"/>
      <c r="F159" s="35"/>
      <c r="G159" s="35"/>
      <c r="H159" s="35"/>
      <c r="I159" s="35"/>
      <c r="J159" s="35"/>
      <c r="K159" s="37"/>
      <c r="L159" s="35"/>
      <c r="M159" s="35"/>
      <c r="N159" s="35"/>
      <c r="O159" s="35"/>
      <c r="P159" s="35"/>
      <c r="Q159" s="19"/>
    </row>
    <row r="160" spans="1:17" x14ac:dyDescent="0.25">
      <c r="A160" s="35"/>
      <c r="B160" s="35"/>
      <c r="C160" s="35"/>
      <c r="D160" s="35"/>
      <c r="E160" s="35"/>
      <c r="F160" s="35"/>
      <c r="G160" s="35"/>
      <c r="H160" s="35"/>
      <c r="I160" s="35"/>
      <c r="J160" s="35"/>
      <c r="K160" s="37"/>
      <c r="L160" s="35"/>
      <c r="M160" s="35"/>
      <c r="N160" s="35"/>
      <c r="O160" s="35"/>
      <c r="P160" s="35"/>
      <c r="Q160" s="19"/>
    </row>
    <row r="161" spans="1:17" x14ac:dyDescent="0.25">
      <c r="A161" s="35"/>
      <c r="B161" s="35"/>
      <c r="C161" s="35"/>
      <c r="D161" s="35"/>
      <c r="E161" s="35"/>
      <c r="F161" s="35"/>
      <c r="G161" s="35"/>
      <c r="H161" s="35"/>
      <c r="I161" s="35"/>
      <c r="J161" s="35"/>
      <c r="K161" s="37"/>
      <c r="L161" s="35"/>
      <c r="M161" s="35"/>
      <c r="N161" s="35"/>
      <c r="O161" s="35"/>
      <c r="P161" s="35"/>
      <c r="Q161" s="19"/>
    </row>
    <row r="162" spans="1:17" x14ac:dyDescent="0.25">
      <c r="A162" s="35"/>
      <c r="B162" s="35"/>
      <c r="C162" s="35"/>
      <c r="D162" s="35"/>
      <c r="E162" s="35"/>
      <c r="F162" s="35"/>
      <c r="G162" s="35"/>
      <c r="H162" s="35"/>
      <c r="I162" s="35"/>
      <c r="J162" s="35"/>
      <c r="K162" s="37"/>
      <c r="L162" s="35"/>
      <c r="M162" s="35"/>
      <c r="N162" s="35"/>
      <c r="O162" s="35"/>
      <c r="P162" s="35"/>
      <c r="Q162" s="19"/>
    </row>
    <row r="163" spans="1:17" x14ac:dyDescent="0.25">
      <c r="A163" s="35"/>
      <c r="B163" s="35"/>
      <c r="C163" s="35"/>
      <c r="D163" s="35"/>
      <c r="E163" s="35"/>
      <c r="F163" s="35"/>
      <c r="G163" s="35"/>
      <c r="H163" s="35"/>
      <c r="I163" s="35"/>
      <c r="J163" s="35"/>
      <c r="K163" s="37"/>
      <c r="L163" s="35"/>
      <c r="M163" s="35"/>
      <c r="N163" s="35"/>
      <c r="O163" s="35"/>
      <c r="P163" s="35"/>
      <c r="Q163" s="19"/>
    </row>
    <row r="164" spans="1:17" x14ac:dyDescent="0.25">
      <c r="A164" s="35"/>
      <c r="B164" s="35"/>
      <c r="C164" s="35"/>
      <c r="D164" s="35"/>
      <c r="E164" s="35"/>
      <c r="F164" s="35"/>
      <c r="G164" s="35"/>
      <c r="H164" s="35"/>
      <c r="I164" s="35"/>
      <c r="J164" s="35"/>
      <c r="K164" s="37"/>
      <c r="L164" s="35"/>
      <c r="M164" s="35"/>
      <c r="N164" s="35"/>
      <c r="O164" s="35"/>
      <c r="P164" s="35"/>
      <c r="Q164" s="19"/>
    </row>
    <row r="165" spans="1:17" x14ac:dyDescent="0.25">
      <c r="A165" s="35"/>
      <c r="B165" s="35"/>
      <c r="C165" s="35"/>
      <c r="D165" s="35"/>
      <c r="E165" s="35"/>
      <c r="F165" s="35"/>
      <c r="G165" s="35"/>
      <c r="H165" s="35"/>
      <c r="I165" s="35"/>
      <c r="J165" s="35"/>
      <c r="K165" s="37"/>
      <c r="L165" s="35"/>
      <c r="M165" s="35"/>
      <c r="N165" s="35"/>
      <c r="O165" s="35"/>
      <c r="P165" s="35"/>
      <c r="Q165" s="19"/>
    </row>
    <row r="166" spans="1:17" x14ac:dyDescent="0.25">
      <c r="A166" s="35"/>
      <c r="B166" s="35"/>
      <c r="C166" s="35"/>
      <c r="D166" s="35"/>
      <c r="E166" s="35"/>
      <c r="F166" s="35"/>
      <c r="G166" s="35"/>
      <c r="H166" s="35"/>
      <c r="I166" s="35"/>
      <c r="J166" s="35"/>
      <c r="K166" s="37"/>
      <c r="L166" s="35"/>
      <c r="M166" s="35"/>
      <c r="N166" s="35"/>
      <c r="O166" s="35"/>
      <c r="P166" s="35"/>
      <c r="Q166" s="19"/>
    </row>
    <row r="167" spans="1:17" x14ac:dyDescent="0.25">
      <c r="A167" s="35"/>
      <c r="B167" s="35"/>
      <c r="C167" s="35"/>
      <c r="D167" s="35"/>
      <c r="E167" s="35"/>
      <c r="F167" s="35"/>
      <c r="G167" s="35"/>
      <c r="H167" s="35"/>
      <c r="I167" s="35"/>
      <c r="J167" s="35"/>
      <c r="K167" s="37"/>
      <c r="L167" s="35"/>
      <c r="M167" s="35"/>
      <c r="N167" s="35"/>
      <c r="O167" s="35"/>
      <c r="P167" s="35"/>
      <c r="Q167" s="19"/>
    </row>
    <row r="168" spans="1:17" x14ac:dyDescent="0.25">
      <c r="A168" s="35"/>
      <c r="B168" s="35"/>
      <c r="C168" s="35"/>
      <c r="D168" s="35"/>
      <c r="E168" s="35"/>
      <c r="F168" s="35"/>
      <c r="G168" s="35"/>
      <c r="H168" s="35"/>
      <c r="I168" s="35"/>
      <c r="J168" s="35"/>
      <c r="K168" s="37"/>
      <c r="L168" s="35"/>
      <c r="M168" s="35"/>
      <c r="N168" s="35"/>
      <c r="O168" s="35"/>
      <c r="P168" s="35"/>
      <c r="Q168" s="19"/>
    </row>
    <row r="169" spans="1:17" x14ac:dyDescent="0.25">
      <c r="A169" s="35"/>
      <c r="B169" s="35"/>
      <c r="C169" s="35"/>
      <c r="D169" s="35"/>
      <c r="E169" s="35"/>
      <c r="F169" s="35"/>
      <c r="G169" s="35"/>
      <c r="H169" s="35"/>
      <c r="I169" s="35"/>
      <c r="J169" s="35"/>
      <c r="K169" s="37"/>
      <c r="L169" s="35"/>
      <c r="M169" s="35"/>
      <c r="N169" s="35"/>
      <c r="O169" s="35"/>
      <c r="P169" s="35"/>
      <c r="Q169" s="19"/>
    </row>
    <row r="170" spans="1:17" x14ac:dyDescent="0.25">
      <c r="A170" s="35"/>
      <c r="B170" s="35"/>
      <c r="C170" s="35"/>
      <c r="D170" s="35"/>
      <c r="E170" s="35"/>
      <c r="F170" s="35"/>
      <c r="G170" s="35"/>
      <c r="H170" s="35"/>
      <c r="I170" s="35"/>
      <c r="J170" s="35"/>
      <c r="K170" s="37"/>
      <c r="L170" s="35"/>
      <c r="M170" s="35"/>
      <c r="N170" s="35"/>
      <c r="O170" s="35"/>
      <c r="P170" s="35"/>
      <c r="Q170" s="19"/>
    </row>
    <row r="171" spans="1:17" x14ac:dyDescent="0.25">
      <c r="A171" s="35"/>
      <c r="B171" s="35"/>
      <c r="C171" s="35"/>
      <c r="D171" s="35"/>
      <c r="E171" s="35"/>
      <c r="F171" s="35"/>
      <c r="G171" s="35"/>
      <c r="H171" s="35"/>
      <c r="I171" s="35"/>
      <c r="J171" s="35"/>
      <c r="K171" s="37"/>
      <c r="L171" s="35"/>
      <c r="M171" s="35"/>
      <c r="N171" s="35"/>
      <c r="O171" s="35"/>
      <c r="P171" s="35"/>
      <c r="Q171" s="19"/>
    </row>
    <row r="172" spans="1:17" x14ac:dyDescent="0.25">
      <c r="A172" s="35"/>
      <c r="B172" s="35"/>
      <c r="C172" s="35"/>
      <c r="D172" s="35"/>
      <c r="E172" s="35"/>
      <c r="F172" s="35"/>
      <c r="G172" s="35"/>
      <c r="H172" s="35"/>
      <c r="I172" s="35"/>
      <c r="J172" s="35"/>
      <c r="K172" s="37"/>
      <c r="L172" s="35"/>
      <c r="M172" s="35"/>
      <c r="N172" s="35"/>
      <c r="O172" s="35"/>
      <c r="P172" s="35"/>
      <c r="Q172" s="19"/>
    </row>
    <row r="173" spans="1:17" x14ac:dyDescent="0.25">
      <c r="A173" s="35"/>
      <c r="B173" s="35"/>
      <c r="C173" s="35"/>
      <c r="D173" s="35"/>
      <c r="E173" s="35"/>
      <c r="F173" s="35"/>
      <c r="G173" s="35"/>
      <c r="H173" s="35"/>
      <c r="I173" s="35"/>
      <c r="J173" s="35"/>
      <c r="K173" s="37"/>
      <c r="L173" s="35"/>
      <c r="M173" s="35"/>
      <c r="N173" s="35"/>
      <c r="O173" s="35"/>
      <c r="P173" s="35"/>
      <c r="Q173" s="19"/>
    </row>
    <row r="174" spans="1:17" x14ac:dyDescent="0.25">
      <c r="A174" s="35"/>
      <c r="B174" s="35"/>
      <c r="C174" s="35"/>
      <c r="D174" s="35"/>
      <c r="E174" s="35"/>
      <c r="F174" s="35"/>
      <c r="G174" s="35"/>
      <c r="H174" s="35"/>
      <c r="I174" s="35"/>
      <c r="J174" s="35"/>
      <c r="K174" s="37"/>
      <c r="L174" s="35"/>
      <c r="M174" s="35"/>
      <c r="N174" s="35"/>
      <c r="O174" s="35"/>
      <c r="P174" s="35"/>
      <c r="Q174" s="19"/>
    </row>
    <row r="175" spans="1:17" x14ac:dyDescent="0.25">
      <c r="A175" s="35"/>
      <c r="B175" s="35"/>
      <c r="C175" s="35"/>
      <c r="D175" s="35"/>
      <c r="E175" s="35"/>
      <c r="F175" s="35"/>
      <c r="G175" s="35"/>
      <c r="H175" s="35"/>
      <c r="I175" s="35"/>
      <c r="J175" s="35"/>
      <c r="K175" s="37"/>
      <c r="L175" s="35"/>
      <c r="M175" s="35"/>
      <c r="N175" s="35"/>
      <c r="O175" s="35"/>
      <c r="P175" s="35"/>
      <c r="Q175" s="19"/>
    </row>
    <row r="176" spans="1:17" x14ac:dyDescent="0.25">
      <c r="A176" s="35"/>
      <c r="B176" s="35"/>
      <c r="C176" s="35"/>
      <c r="D176" s="35"/>
      <c r="E176" s="35"/>
      <c r="F176" s="35"/>
      <c r="G176" s="35"/>
      <c r="H176" s="35"/>
      <c r="I176" s="35"/>
      <c r="J176" s="35"/>
      <c r="K176" s="37"/>
      <c r="L176" s="35"/>
      <c r="M176" s="35"/>
      <c r="N176" s="35"/>
      <c r="O176" s="35"/>
      <c r="P176" s="35"/>
      <c r="Q176" s="19"/>
    </row>
    <row r="177" spans="1:17" x14ac:dyDescent="0.25">
      <c r="A177" s="35"/>
      <c r="B177" s="35"/>
      <c r="C177" s="35"/>
      <c r="D177" s="35"/>
      <c r="E177" s="35"/>
      <c r="F177" s="35"/>
      <c r="G177" s="35"/>
      <c r="H177" s="35"/>
      <c r="I177" s="35"/>
      <c r="J177" s="35"/>
      <c r="K177" s="37"/>
      <c r="L177" s="35"/>
      <c r="M177" s="35"/>
      <c r="N177" s="35"/>
      <c r="O177" s="35"/>
      <c r="P177" s="35"/>
      <c r="Q177" s="19"/>
    </row>
    <row r="178" spans="1:17" x14ac:dyDescent="0.25">
      <c r="A178" s="35"/>
      <c r="B178" s="35"/>
      <c r="C178" s="35"/>
      <c r="D178" s="35"/>
      <c r="E178" s="35"/>
      <c r="F178" s="35"/>
      <c r="G178" s="35"/>
      <c r="H178" s="35"/>
      <c r="I178" s="35"/>
      <c r="J178" s="35"/>
      <c r="K178" s="37"/>
      <c r="L178" s="35"/>
      <c r="M178" s="35"/>
      <c r="N178" s="35"/>
      <c r="O178" s="35"/>
      <c r="P178" s="35"/>
      <c r="Q178" s="19"/>
    </row>
    <row r="179" spans="1:17" x14ac:dyDescent="0.25">
      <c r="A179" s="35"/>
      <c r="B179" s="35"/>
      <c r="C179" s="35"/>
      <c r="D179" s="35"/>
      <c r="E179" s="35"/>
      <c r="F179" s="35"/>
      <c r="G179" s="35"/>
      <c r="H179" s="35"/>
      <c r="I179" s="35"/>
      <c r="J179" s="35"/>
      <c r="K179" s="37"/>
      <c r="L179" s="35"/>
      <c r="M179" s="35"/>
      <c r="N179" s="35"/>
      <c r="O179" s="35"/>
      <c r="P179" s="35"/>
      <c r="Q179" s="19"/>
    </row>
    <row r="180" spans="1:17" x14ac:dyDescent="0.25">
      <c r="A180" s="35"/>
      <c r="B180" s="35"/>
      <c r="C180" s="35"/>
      <c r="D180" s="35"/>
      <c r="E180" s="35"/>
      <c r="F180" s="35"/>
      <c r="G180" s="35"/>
      <c r="H180" s="35"/>
      <c r="I180" s="35"/>
      <c r="J180" s="35"/>
      <c r="K180" s="37"/>
      <c r="L180" s="35"/>
      <c r="M180" s="35"/>
      <c r="N180" s="35"/>
      <c r="O180" s="35"/>
      <c r="P180" s="35"/>
      <c r="Q180" s="19"/>
    </row>
    <row r="181" spans="1:17" x14ac:dyDescent="0.25">
      <c r="A181" s="35"/>
      <c r="B181" s="35"/>
      <c r="C181" s="35"/>
      <c r="D181" s="35"/>
      <c r="E181" s="35"/>
      <c r="F181" s="35"/>
      <c r="G181" s="35"/>
      <c r="H181" s="35"/>
      <c r="I181" s="35"/>
      <c r="J181" s="35"/>
      <c r="K181" s="37"/>
      <c r="L181" s="35"/>
      <c r="M181" s="35"/>
      <c r="N181" s="35"/>
      <c r="O181" s="35"/>
      <c r="P181" s="35"/>
      <c r="Q181" s="19"/>
    </row>
    <row r="182" spans="1:17" x14ac:dyDescent="0.25">
      <c r="A182" s="35"/>
      <c r="B182" s="35"/>
      <c r="C182" s="35"/>
      <c r="D182" s="35"/>
      <c r="E182" s="35"/>
      <c r="F182" s="35"/>
      <c r="G182" s="35"/>
      <c r="H182" s="35"/>
      <c r="I182" s="35"/>
      <c r="J182" s="35"/>
      <c r="K182" s="37"/>
      <c r="L182" s="35"/>
      <c r="M182" s="35"/>
      <c r="N182" s="35"/>
      <c r="O182" s="35"/>
      <c r="P182" s="35"/>
      <c r="Q182" s="19"/>
    </row>
    <row r="183" spans="1:17" x14ac:dyDescent="0.25">
      <c r="A183" s="35"/>
      <c r="B183" s="35"/>
      <c r="C183" s="35"/>
      <c r="D183" s="35"/>
      <c r="E183" s="35"/>
      <c r="F183" s="35"/>
      <c r="G183" s="35"/>
      <c r="H183" s="35"/>
      <c r="I183" s="35"/>
      <c r="J183" s="35"/>
      <c r="K183" s="37"/>
      <c r="L183" s="35"/>
      <c r="M183" s="35"/>
      <c r="N183" s="35"/>
      <c r="O183" s="35"/>
      <c r="P183" s="35"/>
      <c r="Q183" s="19"/>
    </row>
    <row r="184" spans="1:17" x14ac:dyDescent="0.25">
      <c r="A184" s="35"/>
      <c r="B184" s="35"/>
      <c r="C184" s="35"/>
      <c r="D184" s="35"/>
      <c r="E184" s="35"/>
      <c r="F184" s="35"/>
      <c r="G184" s="35"/>
      <c r="H184" s="35"/>
      <c r="I184" s="35"/>
      <c r="J184" s="35"/>
      <c r="K184" s="37"/>
      <c r="L184" s="35"/>
      <c r="M184" s="35"/>
      <c r="N184" s="35"/>
      <c r="O184" s="35"/>
      <c r="P184" s="35"/>
      <c r="Q184" s="19"/>
    </row>
  </sheetData>
  <mergeCells count="1">
    <mergeCell ref="A1:C3"/>
  </mergeCells>
  <pageMargins left="0.7" right="0.7" top="0.75" bottom="0.75" header="0.3" footer="0.3"/>
  <drawing r:id="rId1"/>
  <extLst>
    <ext xmlns:x14="http://schemas.microsoft.com/office/spreadsheetml/2009/9/main" uri="{A8765BA9-456A-4dab-B4F3-ACF838C121DE}">
      <x14:slicerList>
        <x14:slicer r:id="rId2"/>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Props1.xml><?xml version="1.0" encoding="utf-8"?>
<ds:datastoreItem xmlns:ds="http://schemas.openxmlformats.org/officeDocument/2006/customXml" ds:itemID="{47811727-C20D-420E-AF4C-59FB0C539BEB}">
  <ds:schemaRefs/>
</ds:datastoreItem>
</file>

<file path=customXml/itemProps2.xml><?xml version="1.0" encoding="utf-8"?>
<ds:datastoreItem xmlns:ds="http://schemas.openxmlformats.org/officeDocument/2006/customXml" ds:itemID="{21B46FC3-8260-4433-AFC4-1F551141F01C}">
  <ds:schemaRefs/>
</ds:datastoreItem>
</file>

<file path=customXml/itemProps3.xml><?xml version="1.0" encoding="utf-8"?>
<ds:datastoreItem xmlns:ds="http://schemas.openxmlformats.org/officeDocument/2006/customXml" ds:itemID="{A2D448FD-F601-4AB8-AA1B-0924D4C647E1}">
  <ds:schemaRefs/>
</ds:datastoreItem>
</file>

<file path=customXml/itemProps4.xml><?xml version="1.0" encoding="utf-8"?>
<ds:datastoreItem xmlns:ds="http://schemas.openxmlformats.org/officeDocument/2006/customXml" ds:itemID="{FA2A2029-991F-43B4-89A4-0E37125B0478}">
  <ds:schemaRefs/>
</ds:datastoreItem>
</file>

<file path=customXml/itemProps5.xml><?xml version="1.0" encoding="utf-8"?>
<ds:datastoreItem xmlns:ds="http://schemas.openxmlformats.org/officeDocument/2006/customXml" ds:itemID="{0503C5A0-36CA-44DC-8156-8D1AFC00F8D1}">
  <ds:schemaRefs/>
</ds:datastoreItem>
</file>

<file path=customXml/itemProps6.xml><?xml version="1.0" encoding="utf-8"?>
<ds:datastoreItem xmlns:ds="http://schemas.openxmlformats.org/officeDocument/2006/customXml" ds:itemID="{F1257807-A27F-4865-9968-F6470C744E7D}">
  <ds:schemaRefs/>
</ds:datastoreItem>
</file>

<file path=customXml/itemProps7.xml><?xml version="1.0" encoding="utf-8"?>
<ds:datastoreItem xmlns:ds="http://schemas.openxmlformats.org/officeDocument/2006/customXml" ds:itemID="{5CC519B2-F343-45A0-9405-90BB8B3EC165}">
  <ds:schemaRefs/>
</ds:datastoreItem>
</file>

<file path=customXml/itemProps8.xml><?xml version="1.0" encoding="utf-8"?>
<ds:datastoreItem xmlns:ds="http://schemas.openxmlformats.org/officeDocument/2006/customXml" ds:itemID="{59D184D6-EC2F-40F3-B4AB-D2095892CABE}">
  <ds:schemaRefs/>
</ds:datastoreItem>
</file>

<file path=customXml/itemProps9.xml><?xml version="1.0" encoding="utf-8"?>
<ds:datastoreItem xmlns:ds="http://schemas.openxmlformats.org/officeDocument/2006/customXml" ds:itemID="{E5C37D19-D47E-4B3D-BFC4-0309A01A2301}">
  <ds:schemaRefs/>
</ds:datastoreItem>
</file>

<file path=customXml/itemProps10.xml><?xml version="1.0" encoding="utf-8"?>
<ds:datastoreItem xmlns:ds="http://schemas.openxmlformats.org/officeDocument/2006/customXml" ds:itemID="{D8D54DC9-309A-45A8-8EC6-CC8E1388D54B}">
  <ds:schemaRefs/>
</ds:datastoreItem>
</file>

<file path=customXml/itemProps11.xml><?xml version="1.0" encoding="utf-8"?>
<ds:datastoreItem xmlns:ds="http://schemas.openxmlformats.org/officeDocument/2006/customXml" ds:itemID="{93271C14-A612-4C9C-A5C3-0B1A66487859}">
  <ds:schemaRefs/>
</ds:datastoreItem>
</file>

<file path=customXml/itemProps12.xml><?xml version="1.0" encoding="utf-8"?>
<ds:datastoreItem xmlns:ds="http://schemas.openxmlformats.org/officeDocument/2006/customXml" ds:itemID="{3C61FFF6-76EB-4406-8DDC-F854FF6EC402}">
  <ds:schemaRefs/>
</ds:datastoreItem>
</file>

<file path=customXml/itemProps13.xml><?xml version="1.0" encoding="utf-8"?>
<ds:datastoreItem xmlns:ds="http://schemas.openxmlformats.org/officeDocument/2006/customXml" ds:itemID="{3223C1B2-D2D0-4E06-8825-3EA55441B2AA}">
  <ds:schemaRefs/>
</ds:datastoreItem>
</file>

<file path=customXml/itemProps14.xml><?xml version="1.0" encoding="utf-8"?>
<ds:datastoreItem xmlns:ds="http://schemas.openxmlformats.org/officeDocument/2006/customXml" ds:itemID="{607B2E3C-0630-4922-83EC-072419D22059}">
  <ds:schemaRefs/>
</ds:datastoreItem>
</file>

<file path=customXml/itemProps15.xml><?xml version="1.0" encoding="utf-8"?>
<ds:datastoreItem xmlns:ds="http://schemas.openxmlformats.org/officeDocument/2006/customXml" ds:itemID="{224AA94D-A223-43DC-B134-97F393FF0A7D}">
  <ds:schemaRefs/>
</ds:datastoreItem>
</file>

<file path=customXml/itemProps16.xml><?xml version="1.0" encoding="utf-8"?>
<ds:datastoreItem xmlns:ds="http://schemas.openxmlformats.org/officeDocument/2006/customXml" ds:itemID="{48A1C53E-3B60-4E99-8A86-792FD955A6BC}">
  <ds:schemaRefs/>
</ds:datastoreItem>
</file>

<file path=customXml/itemProps17.xml><?xml version="1.0" encoding="utf-8"?>
<ds:datastoreItem xmlns:ds="http://schemas.openxmlformats.org/officeDocument/2006/customXml" ds:itemID="{43667CAA-09B1-4B14-B380-3930C9DDAEC0}">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15</vt:i4>
      </vt:variant>
    </vt:vector>
  </HeadingPairs>
  <TitlesOfParts>
    <vt:vector size="15" baseType="lpstr">
      <vt:lpstr>stores_sales_data</vt:lpstr>
      <vt:lpstr>Sales_Profit_per_Year</vt:lpstr>
      <vt:lpstr>Sales_per_Category</vt:lpstr>
      <vt:lpstr>Sales_per_Region</vt:lpstr>
      <vt:lpstr>Top _5_Customers</vt:lpstr>
      <vt:lpstr>Top_5_Products</vt:lpstr>
      <vt:lpstr>Top_5_States</vt:lpstr>
      <vt:lpstr>Top_5_Cities</vt:lpstr>
      <vt:lpstr>Sales_vs_Discount</vt:lpstr>
      <vt:lpstr>Sales_vs_Profit</vt:lpstr>
      <vt:lpstr>Customer Segment_Shipping Mode</vt:lpstr>
      <vt:lpstr>Statewise_Sales_Map</vt:lpstr>
      <vt:lpstr>KPI's</vt:lpstr>
      <vt:lpstr>Zero_Profit_Order</vt:lpstr>
      <vt:lpstr>Furniture sales analysis </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Shreya</dc:creator>
  <cp:lastModifiedBy>Shreya Agrawal</cp:lastModifiedBy>
  <dcterms:created xsi:type="dcterms:W3CDTF">2025-07-25T04:46:28Z</dcterms:created>
  <dcterms:modified xsi:type="dcterms:W3CDTF">2025-08-29T08:24:26Z</dcterms:modified>
</cp:coreProperties>
</file>